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ustomProperty11.bin" ContentType="application/vnd.openxmlformats-officedocument.spreadsheetml.customProperty"/>
  <Override PartName="/xl/drawings/drawing3.xml" ContentType="application/vnd.openxmlformats-officedocument.drawing+xml"/>
  <Override PartName="/xl/ctrlProps/ctrlProp5.xml" ContentType="application/vnd.ms-excel.controlproperties+xml"/>
  <Override PartName="/xl/customProperty12.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https://d.docs.live.net/e52bf362a95aa93c/Oranje wit/Seizoen 2023-2024/"/>
    </mc:Choice>
  </mc:AlternateContent>
  <xr:revisionPtr revIDLastSave="7898" documentId="8_{F1107673-20EE-4D7F-BFC1-CBF12F3128D4}" xr6:coauthVersionLast="47" xr6:coauthVersionMax="47" xr10:uidLastSave="{20AF9416-13FB-4EA1-B79B-80A88455272F}"/>
  <workbookProtection workbookAlgorithmName="SHA-512" workbookHashValue="gg69Hf30RbIaDGcrr32VPJ7Gbnb8cJzVMdevJaE/Dqm6y83iwq9iMv1195w2R8+hsurubFJ5oV25TKuZE/QO6w==" workbookSaltValue="hRJMK0TBMVvxYuAz+iGkdQ==" workbookSpinCount="100000" lockStructure="1"/>
  <bookViews>
    <workbookView xWindow="-110" yWindow="-110" windowWidth="19420" windowHeight="10300" firstSheet="11" activeTab="12" xr2:uid="{00000000-000D-0000-FFFF-FFFF00000000}"/>
  </bookViews>
  <sheets>
    <sheet name="Basis" sheetId="1" r:id="rId1"/>
    <sheet name="Leden" sheetId="2" r:id="rId2"/>
    <sheet name="Teams" sheetId="3" r:id="rId3"/>
    <sheet name="Veldnj" sheetId="4" r:id="rId4"/>
    <sheet name="Zaal" sheetId="5" r:id="rId5"/>
    <sheet name="Veldvj" sheetId="13" r:id="rId6"/>
    <sheet name="WC_Disp" sheetId="6" r:id="rId7"/>
    <sheet name="Planinfo" sheetId="7" r:id="rId8"/>
    <sheet name="Eindstand" sheetId="8" state="hidden" r:id="rId9"/>
    <sheet name="Hulplijsten" sheetId="9" state="hidden" r:id="rId10"/>
    <sheet name="Totalen" sheetId="10" r:id="rId11"/>
    <sheet name="Gesorteerd" sheetId="11" r:id="rId12"/>
    <sheet name="Controle" sheetId="12" r:id="rId13"/>
  </sheets>
  <functionGroups builtInGroupCount="19"/>
  <externalReferences>
    <externalReference r:id="rId14"/>
  </externalReferences>
  <definedNames>
    <definedName name="_xlnm._FilterDatabase" localSheetId="0" hidden="1">Basis!$B$5:$E$9</definedName>
    <definedName name="_xlnm._FilterDatabase" localSheetId="12" hidden="1">Controle!$A$72:$E$92</definedName>
    <definedName name="_xlnm._FilterDatabase" localSheetId="8" hidden="1">Eindstand!$H$1:$H$6604</definedName>
    <definedName name="_xlnm._FilterDatabase" localSheetId="1" hidden="1">Leden!$BM$12:$BN$17</definedName>
    <definedName name="_xlnm._FilterDatabase" localSheetId="10" hidden="1">Totalen!$AG$1:$AG$121</definedName>
    <definedName name="_xlnm._FilterDatabase" localSheetId="3" hidden="1">Veldnj!$O$1:$O$809</definedName>
    <definedName name="_xlnm._FilterDatabase" localSheetId="5" hidden="1">Veldvj!$O$1:$O$29</definedName>
    <definedName name="_xlnm._FilterDatabase" localSheetId="6" hidden="1">WC_Disp!$X$1:$X$272</definedName>
    <definedName name="_xlnm._FilterDatabase" localSheetId="4" hidden="1">Zaal!$O$1:$O$809</definedName>
    <definedName name="Cb" localSheetId="1">Leden!$BM$5:$BM$10</definedName>
    <definedName name="CbRc">Leden!$BM$5:$BN$12</definedName>
    <definedName name="Clubs">Hulplijsten!$A$2:$A$467</definedName>
    <definedName name="ClubsTotaal">Hulplijsten!$A$2:$G$467</definedName>
    <definedName name="ClubTotaal">Hulplijsten!$A$2:$G$467</definedName>
    <definedName name="DispTot">WC_Disp!$C$261:$H$270</definedName>
    <definedName name="IsDam">Basis!$G$5="DAM"</definedName>
    <definedName name="IsTm">Leden!$AU$5:$AU$104</definedName>
    <definedName name="IsTm1A">Eindstand!$A:$A</definedName>
    <definedName name="IsTm2D">Eindstand!$D:$D</definedName>
    <definedName name="IsTm3G">Eindstand!$G:$G</definedName>
    <definedName name="IsTm4J">Eindstand!$J:$J</definedName>
    <definedName name="IsTm5M">Eindstand!$M:$M</definedName>
    <definedName name="Leden1N">Leden!$A:$AO</definedName>
    <definedName name="Leden2Z">Leden!$B:$AO</definedName>
    <definedName name="Leden3V">Leden!$C:$AO</definedName>
    <definedName name="LedenV">[1]Leden!$A:$AK</definedName>
    <definedName name="Leeftijdscat">Hulplijsten!$I$2:$L$10</definedName>
    <definedName name="Mix">Veldnj!$G$1</definedName>
    <definedName name="Peildatum">Basis!$E$10</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Punten5MN">Eindstand!$M:$N</definedName>
    <definedName name="Seizoen">Hulplijsten!$N$2:$N$4</definedName>
    <definedName name="Teams1N">Teams!$B$12:$G$99</definedName>
    <definedName name="Teams2Z">Teams!$J$12:$O$99</definedName>
    <definedName name="Teams3V">Teams!$R$12:$W$99</definedName>
    <definedName name="TmsVeld">Leden!$AV$5:$AV$104</definedName>
    <definedName name="TmsZaal">Leden!$AX$5:$AX$104</definedName>
    <definedName name="WC_Disp">Hulplijsten!$P$2:$P$4</definedName>
    <definedName name="Z_5A20CB27_8576_49F3_89F2_769591A41DE7_.wvu.Cols" localSheetId="0" hidden="1">Basis!$G:$J</definedName>
    <definedName name="Z_5A20CB27_8576_49F3_89F2_769591A41DE7_.wvu.Cols" localSheetId="11" hidden="1">Gesorteerd!$H:$K</definedName>
    <definedName name="Z_5A20CB27_8576_49F3_89F2_769591A41DE7_.wvu.Cols" localSheetId="1" hidden="1">Leden!$A:$C,Leden!$F:$F,Leden!$U:$U,Leden!$AA:$AA,Leden!$AC:$BP</definedName>
    <definedName name="Z_5A20CB27_8576_49F3_89F2_769591A41DE7_.wvu.Cols" localSheetId="2" hidden="1">Teams!$A:$A,Teams!$I:$I,Teams!$P:$W,Teams!$Y:$BP</definedName>
    <definedName name="Z_5A20CB27_8576_49F3_89F2_769591A41DE7_.wvu.Cols" localSheetId="10" hidden="1">Totalen!$L:$T,Totalen!$AD:$AG</definedName>
    <definedName name="Z_5A20CB27_8576_49F3_89F2_769591A41DE7_.wvu.Cols" localSheetId="3" hidden="1">Veldnj!$A:$A,Veldnj!$O:$AH</definedName>
    <definedName name="Z_5A20CB27_8576_49F3_89F2_769591A41DE7_.wvu.Cols" localSheetId="5" hidden="1">Veldvj!$A:$A,Veldvj!$O:$AH</definedName>
    <definedName name="Z_5A20CB27_8576_49F3_89F2_769591A41DE7_.wvu.Cols" localSheetId="6" hidden="1">WC_Disp!$A:$A,WC_Disp!$O:$AC</definedName>
    <definedName name="Z_5A20CB27_8576_49F3_89F2_769591A41DE7_.wvu.Cols" localSheetId="4" hidden="1">Zaal!$A:$A,Zaal!$O:$AH</definedName>
    <definedName name="Z_5A20CB27_8576_49F3_89F2_769591A41DE7_.wvu.FilterData" localSheetId="0" hidden="1">Basis!$B$5:$E$9</definedName>
    <definedName name="Z_5A20CB27_8576_49F3_89F2_769591A41DE7_.wvu.FilterData" localSheetId="12" hidden="1">Controle!$A$72:$E$92</definedName>
    <definedName name="Z_5A20CB27_8576_49F3_89F2_769591A41DE7_.wvu.FilterData" localSheetId="8" hidden="1">Eindstand!$H$1:$H$6604</definedName>
    <definedName name="Z_5A20CB27_8576_49F3_89F2_769591A41DE7_.wvu.FilterData" localSheetId="1" hidden="1">Leden!$BM$12:$BN$17</definedName>
    <definedName name="Z_5A20CB27_8576_49F3_89F2_769591A41DE7_.wvu.FilterData" localSheetId="10" hidden="1">Totalen!$AG$1:$AG$121</definedName>
    <definedName name="Z_5A20CB27_8576_49F3_89F2_769591A41DE7_.wvu.FilterData" localSheetId="3" hidden="1">Veldnj!$B$1:$B$809</definedName>
    <definedName name="Z_5A20CB27_8576_49F3_89F2_769591A41DE7_.wvu.FilterData" localSheetId="5" hidden="1">Veldvj!$A$13:$M$28</definedName>
    <definedName name="Z_5A20CB27_8576_49F3_89F2_769591A41DE7_.wvu.FilterData" localSheetId="6" hidden="1">WC_Disp!$X$1:$X$272</definedName>
    <definedName name="Z_5A20CB27_8576_49F3_89F2_769591A41DE7_.wvu.FilterData" localSheetId="4" hidden="1">Zaal!$X$1:$X$809</definedName>
    <definedName name="Z_5A20CB27_8576_49F3_89F2_769591A41DE7_.wvu.Rows" localSheetId="6" hidden="1">WC_Disp!$261:$273</definedName>
    <definedName name="Z_7E4B9849_E07B_47B0_9D0B_83F25B91D056_.wvu.Cols" localSheetId="0" hidden="1">Basis!$G:$J</definedName>
    <definedName name="Z_7E4B9849_E07B_47B0_9D0B_83F25B91D056_.wvu.Cols" localSheetId="1" hidden="1">Leden!$A:$C,Leden!$AC:$BP</definedName>
    <definedName name="Z_7E4B9849_E07B_47B0_9D0B_83F25B91D056_.wvu.Cols" localSheetId="2" hidden="1">Teams!$A:$A,Teams!$I:$I,Teams!$Q:$Q,Teams!$Y:$BP</definedName>
    <definedName name="Z_7E4B9849_E07B_47B0_9D0B_83F25B91D056_.wvu.Cols" localSheetId="10" hidden="1">Totalen!$AD:$AG</definedName>
    <definedName name="Z_7E4B9849_E07B_47B0_9D0B_83F25B91D056_.wvu.Cols" localSheetId="3" hidden="1">Veldnj!$A:$A,Veldnj!$O:$AH</definedName>
    <definedName name="Z_7E4B9849_E07B_47B0_9D0B_83F25B91D056_.wvu.Cols" localSheetId="5" hidden="1">Veldvj!$A:$A,Veldvj!$O:$AH</definedName>
    <definedName name="Z_7E4B9849_E07B_47B0_9D0B_83F25B91D056_.wvu.Cols" localSheetId="6" hidden="1">WC_Disp!$A:$A,WC_Disp!$O:$AC</definedName>
    <definedName name="Z_7E4B9849_E07B_47B0_9D0B_83F25B91D056_.wvu.Cols" localSheetId="4" hidden="1">Zaal!$A:$A,Zaal!$O:$AH</definedName>
    <definedName name="Z_7E4B9849_E07B_47B0_9D0B_83F25B91D056_.wvu.FilterData" localSheetId="0" hidden="1">Basis!$B$5:$E$9</definedName>
    <definedName name="Z_7E4B9849_E07B_47B0_9D0B_83F25B91D056_.wvu.FilterData" localSheetId="12" hidden="1">Controle!$A$72:$E$92</definedName>
    <definedName name="Z_7E4B9849_E07B_47B0_9D0B_83F25B91D056_.wvu.FilterData" localSheetId="8" hidden="1">Eindstand!$H$1:$H$6604</definedName>
    <definedName name="Z_7E4B9849_E07B_47B0_9D0B_83F25B91D056_.wvu.FilterData" localSheetId="1" hidden="1">Leden!$BM$12:$BN$17</definedName>
    <definedName name="Z_7E4B9849_E07B_47B0_9D0B_83F25B91D056_.wvu.FilterData" localSheetId="10" hidden="1">Totalen!$AG$1:$AG$121</definedName>
    <definedName name="Z_7E4B9849_E07B_47B0_9D0B_83F25B91D056_.wvu.FilterData" localSheetId="3" hidden="1">Veldnj!$B$1:$B$809</definedName>
    <definedName name="Z_7E4B9849_E07B_47B0_9D0B_83F25B91D056_.wvu.FilterData" localSheetId="5" hidden="1">Veldvj!$A$13:$M$28</definedName>
    <definedName name="Z_7E4B9849_E07B_47B0_9D0B_83F25B91D056_.wvu.FilterData" localSheetId="6" hidden="1">WC_Disp!$X$1:$X$272</definedName>
    <definedName name="Z_7E4B9849_E07B_47B0_9D0B_83F25B91D056_.wvu.FilterData" localSheetId="4" hidden="1">Zaal!$X$1:$X$809</definedName>
    <definedName name="Z_7E4B9849_E07B_47B0_9D0B_83F25B91D056_.wvu.Rows" localSheetId="6" hidden="1">WC_Disp!$261:$273</definedName>
    <definedName name="Z_A92DE01B_2CB0_4F64_8278_F91981EA503E_.wvu.Cols" localSheetId="0" hidden="1">Basis!$G:$J</definedName>
    <definedName name="Z_A92DE01B_2CB0_4F64_8278_F91981EA503E_.wvu.Cols" localSheetId="11" hidden="1">Gesorteerd!$H:$K</definedName>
    <definedName name="Z_A92DE01B_2CB0_4F64_8278_F91981EA503E_.wvu.Cols" localSheetId="1" hidden="1">Leden!$A:$C,Leden!$AC:$BP</definedName>
    <definedName name="Z_A92DE01B_2CB0_4F64_8278_F91981EA503E_.wvu.Cols" localSheetId="2" hidden="1">Teams!$A:$A,Teams!$I:$I,Teams!$Q:$Q,Teams!$Y:$BP</definedName>
    <definedName name="Z_A92DE01B_2CB0_4F64_8278_F91981EA503E_.wvu.Cols" localSheetId="10" hidden="1">Totalen!$L:$T,Totalen!$AD:$AG</definedName>
    <definedName name="Z_A92DE01B_2CB0_4F64_8278_F91981EA503E_.wvu.Cols" localSheetId="3" hidden="1">Veldnj!$A:$A,Veldnj!$O:$AH</definedName>
    <definedName name="Z_A92DE01B_2CB0_4F64_8278_F91981EA503E_.wvu.Cols" localSheetId="5" hidden="1">Veldvj!$A:$A,Veldvj!$O:$AH</definedName>
    <definedName name="Z_A92DE01B_2CB0_4F64_8278_F91981EA503E_.wvu.Cols" localSheetId="6" hidden="1">WC_Disp!$A:$A,WC_Disp!$O:$AC</definedName>
    <definedName name="Z_A92DE01B_2CB0_4F64_8278_F91981EA503E_.wvu.Cols" localSheetId="4" hidden="1">Zaal!$A:$A,Zaal!$O:$AH</definedName>
    <definedName name="Z_A92DE01B_2CB0_4F64_8278_F91981EA503E_.wvu.FilterData" localSheetId="0" hidden="1">Basis!$B$5:$E$9</definedName>
    <definedName name="Z_A92DE01B_2CB0_4F64_8278_F91981EA503E_.wvu.FilterData" localSheetId="12" hidden="1">Controle!$A$72:$E$92</definedName>
    <definedName name="Z_A92DE01B_2CB0_4F64_8278_F91981EA503E_.wvu.FilterData" localSheetId="8" hidden="1">Eindstand!$H$1:$H$6604</definedName>
    <definedName name="Z_A92DE01B_2CB0_4F64_8278_F91981EA503E_.wvu.FilterData" localSheetId="1" hidden="1">Leden!$BM$12:$BN$17</definedName>
    <definedName name="Z_A92DE01B_2CB0_4F64_8278_F91981EA503E_.wvu.FilterData" localSheetId="10" hidden="1">Totalen!$AG$1:$AG$121</definedName>
    <definedName name="Z_A92DE01B_2CB0_4F64_8278_F91981EA503E_.wvu.FilterData" localSheetId="3" hidden="1">Veldnj!$B$1:$B$809</definedName>
    <definedName name="Z_A92DE01B_2CB0_4F64_8278_F91981EA503E_.wvu.FilterData" localSheetId="5" hidden="1">Veldvj!$A$13:$M$28</definedName>
    <definedName name="Z_A92DE01B_2CB0_4F64_8278_F91981EA503E_.wvu.FilterData" localSheetId="6" hidden="1">WC_Disp!$X$1:$X$272</definedName>
    <definedName name="Z_A92DE01B_2CB0_4F64_8278_F91981EA503E_.wvu.FilterData" localSheetId="4" hidden="1">Zaal!$X$1:$X$809</definedName>
    <definedName name="Z_A92DE01B_2CB0_4F64_8278_F91981EA503E_.wvu.Rows" localSheetId="6" hidden="1">WC_Disp!$261:$273</definedName>
    <definedName name="Z_B14951B3_AFAF_487A_AE5E_98031D77C79A_.wvu.Cols" localSheetId="0" hidden="1">Basis!$G:$J</definedName>
    <definedName name="Z_B14951B3_AFAF_487A_AE5E_98031D77C79A_.wvu.Cols" localSheetId="1" hidden="1">Leden!$A:$C,Leden!$F:$F,Leden!$U:$U,Leden!$AA:$AA,Leden!$AC:$BP</definedName>
    <definedName name="Z_B14951B3_AFAF_487A_AE5E_98031D77C79A_.wvu.Cols" localSheetId="2" hidden="1">Teams!$A:$A,Teams!$I:$I,Teams!$P:$W,Teams!$Y:$BP</definedName>
    <definedName name="Z_B14951B3_AFAF_487A_AE5E_98031D77C79A_.wvu.Cols" localSheetId="10" hidden="1">Totalen!$AD:$AG</definedName>
    <definedName name="Z_B14951B3_AFAF_487A_AE5E_98031D77C79A_.wvu.Cols" localSheetId="3" hidden="1">Veldnj!$A:$A,Veldnj!$O:$AH</definedName>
    <definedName name="Z_B14951B3_AFAF_487A_AE5E_98031D77C79A_.wvu.Cols" localSheetId="5" hidden="1">Veldvj!$A:$A,Veldvj!$O:$AH</definedName>
    <definedName name="Z_B14951B3_AFAF_487A_AE5E_98031D77C79A_.wvu.Cols" localSheetId="6" hidden="1">WC_Disp!$A:$A,WC_Disp!$O:$AC</definedName>
    <definedName name="Z_B14951B3_AFAF_487A_AE5E_98031D77C79A_.wvu.Cols" localSheetId="4" hidden="1">Zaal!$A:$A,Zaal!$O:$AH</definedName>
    <definedName name="Z_B14951B3_AFAF_487A_AE5E_98031D77C79A_.wvu.FilterData" localSheetId="0" hidden="1">Basis!$B$5:$E$9</definedName>
    <definedName name="Z_B14951B3_AFAF_487A_AE5E_98031D77C79A_.wvu.FilterData" localSheetId="12" hidden="1">Controle!$A$72:$E$92</definedName>
    <definedName name="Z_B14951B3_AFAF_487A_AE5E_98031D77C79A_.wvu.FilterData" localSheetId="8" hidden="1">Eindstand!$H$1:$H$6604</definedName>
    <definedName name="Z_B14951B3_AFAF_487A_AE5E_98031D77C79A_.wvu.FilterData" localSheetId="1" hidden="1">Leden!$BM$12:$BN$17</definedName>
    <definedName name="Z_B14951B3_AFAF_487A_AE5E_98031D77C79A_.wvu.FilterData" localSheetId="10" hidden="1">Totalen!$AG$1:$AG$121</definedName>
    <definedName name="Z_B14951B3_AFAF_487A_AE5E_98031D77C79A_.wvu.FilterData" localSheetId="3" hidden="1">Veldnj!$B$1:$B$809</definedName>
    <definedName name="Z_B14951B3_AFAF_487A_AE5E_98031D77C79A_.wvu.FilterData" localSheetId="5" hidden="1">Veldvj!$A$13:$M$28</definedName>
    <definedName name="Z_B14951B3_AFAF_487A_AE5E_98031D77C79A_.wvu.FilterData" localSheetId="6" hidden="1">WC_Disp!$X$1:$X$272</definedName>
    <definedName name="Z_B14951B3_AFAF_487A_AE5E_98031D77C79A_.wvu.FilterData" localSheetId="4" hidden="1">Zaal!$X$1:$X$809</definedName>
    <definedName name="Z_B14951B3_AFAF_487A_AE5E_98031D77C79A_.wvu.Rows" localSheetId="6" hidden="1">WC_Disp!$261:$273</definedName>
    <definedName name="Z_E487D5E1_83A7_4888_8182_62C36658C6DD_.wvu.FilterData" localSheetId="0" hidden="1">Basis!$B$5:$E$9</definedName>
    <definedName name="Z_E487D5E1_83A7_4888_8182_62C36658C6DD_.wvu.FilterData" localSheetId="12" hidden="1">Controle!$A$72:$E$92</definedName>
    <definedName name="Z_E487D5E1_83A7_4888_8182_62C36658C6DD_.wvu.FilterData" localSheetId="8" hidden="1">Eindstand!$H$1:$H$6604</definedName>
    <definedName name="Z_E487D5E1_83A7_4888_8182_62C36658C6DD_.wvu.FilterData" localSheetId="1" hidden="1">Leden!$BM$12:$BN$17</definedName>
    <definedName name="Z_E487D5E1_83A7_4888_8182_62C36658C6DD_.wvu.FilterData" localSheetId="10" hidden="1">Totalen!$AG$1:$AG$121</definedName>
    <definedName name="Z_E487D5E1_83A7_4888_8182_62C36658C6DD_.wvu.FilterData" localSheetId="3" hidden="1">Veldnj!$B$1:$B$809</definedName>
    <definedName name="Z_E487D5E1_83A7_4888_8182_62C36658C6DD_.wvu.FilterData" localSheetId="5" hidden="1">Veldvj!$A$13:$M$28</definedName>
    <definedName name="Z_E487D5E1_83A7_4888_8182_62C36658C6DD_.wvu.FilterData" localSheetId="6" hidden="1">WC_Disp!$X$1:$X$272</definedName>
    <definedName name="Z_E487D5E1_83A7_4888_8182_62C36658C6DD_.wvu.FilterData" localSheetId="4" hidden="1">Zaal!$X$1:$X$809</definedName>
  </definedNames>
  <calcPr calcId="191029"/>
  <customWorkbookViews>
    <customWorkbookView name="Alles" guid="{E487D5E1-83A7-4888-8182-62C36658C6DD}" maximized="1" xWindow="-8" yWindow="-8" windowWidth="2576" windowHeight="1416" activeSheetId="1"/>
    <customWorkbookView name="Formulier" guid="{7E4B9849-E07B-47B0-9D0B-83F25B91D056}" maximized="1" xWindow="-8" yWindow="-8" windowWidth="2576" windowHeight="1416" activeSheetId="1"/>
    <customWorkbookView name="Formulier geen punten" guid="{A92DE01B-2CB0-4F64-8278-F91981EA503E}" maximized="1" xWindow="-8" yWindow="-8" windowWidth="2576" windowHeight="1416" activeSheetId="1"/>
    <customWorkbookView name="Formulier NZ" guid="{B14951B3-AFAF-487A-AE5E-98031D77C79A}" maximized="1" xWindow="-8" yWindow="-8" windowWidth="2576" windowHeight="1416" activeSheetId="1"/>
    <customWorkbookView name="Formulier NZ geen punten" guid="{5A20CB27-8576-49F3-89F2-769591A41DE7}" maximized="1" xWindow="-8" yWindow="-8" windowWidth="2576" windowHeight="14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 l="1" a="1"/>
  <c r="A3" i="2"/>
  <c r="AM300" i="2"/>
  <c r="AL300" i="2"/>
  <c r="AK300" i="2"/>
  <c r="AC300" i="2"/>
  <c r="AR6" i="2"/>
  <c r="AR7" i="2" s="1"/>
  <c r="AR8" i="2" s="1"/>
  <c r="AR9" i="2" s="1"/>
  <c r="AR10" i="2" s="1"/>
  <c r="AR11" i="2" s="1"/>
  <c r="AR12" i="2" s="1"/>
  <c r="AR13" i="2" s="1"/>
  <c r="AR14" i="2" s="1"/>
  <c r="AR15" i="2" s="1"/>
  <c r="AR16" i="2" s="1"/>
  <c r="AR17" i="2" s="1"/>
  <c r="AR18" i="2" s="1"/>
  <c r="AR19" i="2" s="1"/>
  <c r="AR20" i="2" s="1"/>
  <c r="AR21" i="2" s="1"/>
  <c r="AR22" i="2" s="1"/>
  <c r="AR23" i="2" s="1"/>
  <c r="AR24" i="2" s="1"/>
  <c r="AR25" i="2" s="1"/>
  <c r="AR26" i="2" s="1"/>
  <c r="AR27" i="2" s="1"/>
  <c r="AR28" i="2" s="1"/>
  <c r="AR29" i="2" s="1"/>
  <c r="AR30" i="2" s="1"/>
  <c r="AR31" i="2" s="1"/>
  <c r="AR32" i="2" s="1"/>
  <c r="AR33" i="2" s="1"/>
  <c r="AR34" i="2" s="1"/>
  <c r="AR35" i="2" s="1"/>
  <c r="AR36" i="2" s="1"/>
  <c r="AR37" i="2" s="1"/>
  <c r="AR38" i="2" s="1"/>
  <c r="AR39" i="2" s="1"/>
  <c r="AR40" i="2" s="1"/>
  <c r="AR41" i="2" s="1"/>
  <c r="AR42" i="2" s="1"/>
  <c r="AR43" i="2" s="1"/>
  <c r="AR44" i="2" s="1"/>
  <c r="AR45" i="2" s="1"/>
  <c r="AR46" i="2" s="1"/>
  <c r="AR47" i="2" s="1"/>
  <c r="AR48" i="2" s="1"/>
  <c r="AR49" i="2" s="1"/>
  <c r="AR50" i="2" s="1"/>
  <c r="AR51" i="2" s="1"/>
  <c r="AR52" i="2" s="1"/>
  <c r="AR53" i="2" s="1"/>
  <c r="AR54" i="2" s="1"/>
  <c r="AR55" i="2" s="1"/>
  <c r="AR56" i="2" s="1"/>
  <c r="AR57" i="2" s="1"/>
  <c r="AR58" i="2" s="1"/>
  <c r="AR59" i="2" s="1"/>
  <c r="AR60" i="2" s="1"/>
  <c r="AR61" i="2" s="1"/>
  <c r="AR62" i="2" s="1"/>
  <c r="AR63" i="2" s="1"/>
  <c r="AR64" i="2" s="1"/>
  <c r="AR65" i="2" s="1"/>
  <c r="AR66" i="2" s="1"/>
  <c r="AR67" i="2" s="1"/>
  <c r="AR68" i="2" s="1"/>
  <c r="AR69" i="2" s="1"/>
  <c r="AR70" i="2" s="1"/>
  <c r="AR71" i="2" s="1"/>
  <c r="AR72" i="2" s="1"/>
  <c r="AR73" i="2" s="1"/>
  <c r="AR74" i="2" s="1"/>
  <c r="AR75" i="2" s="1"/>
  <c r="AR76" i="2" s="1"/>
  <c r="AR77" i="2" s="1"/>
  <c r="AR78" i="2" s="1"/>
  <c r="AR79" i="2" s="1"/>
  <c r="AR80" i="2" s="1"/>
  <c r="AR81" i="2" s="1"/>
  <c r="AR82" i="2" s="1"/>
  <c r="AR83" i="2" s="1"/>
  <c r="AR84" i="2" s="1"/>
  <c r="AR85" i="2" s="1"/>
  <c r="AR86" i="2" s="1"/>
  <c r="AR87" i="2" s="1"/>
  <c r="AR88" i="2" s="1"/>
  <c r="AR89" i="2" s="1"/>
  <c r="AR90" i="2" s="1"/>
  <c r="AR91" i="2" s="1"/>
  <c r="AR92" i="2" s="1"/>
  <c r="AR93" i="2" s="1"/>
  <c r="AR94" i="2" s="1"/>
  <c r="AR95" i="2" s="1"/>
  <c r="AR96" i="2" s="1"/>
  <c r="AR97" i="2" s="1"/>
  <c r="AR98" i="2" s="1"/>
  <c r="AR99" i="2" s="1"/>
  <c r="AR100" i="2" s="1"/>
  <c r="AR101" i="2" s="1"/>
  <c r="AR102" i="2" s="1"/>
  <c r="AR103" i="2" s="1"/>
  <c r="AR104" i="2" s="1"/>
  <c r="AS6" i="2"/>
  <c r="AS7" i="2" s="1"/>
  <c r="AS8" i="2" s="1"/>
  <c r="AS9" i="2" s="1"/>
  <c r="AS10" i="2" s="1"/>
  <c r="AS11" i="2" s="1"/>
  <c r="AS12" i="2" s="1"/>
  <c r="AS13" i="2" s="1"/>
  <c r="AS14" i="2" s="1"/>
  <c r="AS15" i="2" s="1"/>
  <c r="AS16" i="2" s="1"/>
  <c r="AS17" i="2" s="1"/>
  <c r="AS18" i="2" s="1"/>
  <c r="AS19" i="2" s="1"/>
  <c r="AS20" i="2" s="1"/>
  <c r="AS21" i="2" s="1"/>
  <c r="AS22" i="2" s="1"/>
  <c r="AS23" i="2" s="1"/>
  <c r="AS24" i="2" s="1"/>
  <c r="AS25" i="2" s="1"/>
  <c r="AS26" i="2" s="1"/>
  <c r="AS27" i="2" s="1"/>
  <c r="AS28" i="2" s="1"/>
  <c r="AS29" i="2" s="1"/>
  <c r="AS30" i="2" s="1"/>
  <c r="AS31" i="2" s="1"/>
  <c r="AS32" i="2" s="1"/>
  <c r="AS33" i="2" s="1"/>
  <c r="AS34" i="2" s="1"/>
  <c r="AS35" i="2" s="1"/>
  <c r="AS36" i="2" s="1"/>
  <c r="AS37" i="2" s="1"/>
  <c r="AS38" i="2" s="1"/>
  <c r="AS39" i="2" s="1"/>
  <c r="AS40" i="2" s="1"/>
  <c r="AS41" i="2" s="1"/>
  <c r="AS42" i="2" s="1"/>
  <c r="AS43" i="2" s="1"/>
  <c r="AS44" i="2" s="1"/>
  <c r="AS45" i="2" s="1"/>
  <c r="AS46" i="2" s="1"/>
  <c r="AS47" i="2" s="1"/>
  <c r="AS48" i="2" s="1"/>
  <c r="AS49" i="2" s="1"/>
  <c r="AS50" i="2" s="1"/>
  <c r="AS51" i="2" s="1"/>
  <c r="AS52" i="2" s="1"/>
  <c r="AS53" i="2" s="1"/>
  <c r="AS54" i="2" s="1"/>
  <c r="AS55" i="2" s="1"/>
  <c r="AS56" i="2" s="1"/>
  <c r="AS57" i="2" s="1"/>
  <c r="AS58" i="2" s="1"/>
  <c r="AS59" i="2" s="1"/>
  <c r="AS60" i="2" s="1"/>
  <c r="AS61" i="2" s="1"/>
  <c r="AS62" i="2" s="1"/>
  <c r="AS63" i="2" s="1"/>
  <c r="AS64" i="2" s="1"/>
  <c r="AS65" i="2" s="1"/>
  <c r="AS66" i="2" s="1"/>
  <c r="AS67" i="2" s="1"/>
  <c r="AS68" i="2" s="1"/>
  <c r="AS69" i="2" s="1"/>
  <c r="AS70" i="2" s="1"/>
  <c r="AS71" i="2" s="1"/>
  <c r="AS72" i="2" s="1"/>
  <c r="AS73" i="2" s="1"/>
  <c r="AS74" i="2" s="1"/>
  <c r="AS75" i="2" s="1"/>
  <c r="AS76" i="2" s="1"/>
  <c r="AS77" i="2" s="1"/>
  <c r="AS78" i="2" s="1"/>
  <c r="AS79" i="2" s="1"/>
  <c r="AS80" i="2" s="1"/>
  <c r="AS81" i="2" s="1"/>
  <c r="AS82" i="2" s="1"/>
  <c r="AS83" i="2" s="1"/>
  <c r="AS84" i="2" s="1"/>
  <c r="AS85" i="2" s="1"/>
  <c r="AS86" i="2" s="1"/>
  <c r="AS87" i="2" s="1"/>
  <c r="AS88" i="2" s="1"/>
  <c r="AS89" i="2" s="1"/>
  <c r="AS90" i="2" s="1"/>
  <c r="AS91" i="2" s="1"/>
  <c r="AS92" i="2" s="1"/>
  <c r="AS93" i="2" s="1"/>
  <c r="AS94" i="2" s="1"/>
  <c r="AS95" i="2" s="1"/>
  <c r="AS96" i="2" s="1"/>
  <c r="AS97" i="2" s="1"/>
  <c r="AS98" i="2" s="1"/>
  <c r="AS99" i="2" s="1"/>
  <c r="AS100" i="2" s="1"/>
  <c r="AS101" i="2" s="1"/>
  <c r="AS102" i="2" s="1"/>
  <c r="AS103" i="2" s="1"/>
  <c r="AS104" i="2" s="1"/>
  <c r="AT6" i="2"/>
  <c r="AT7" i="2" s="1"/>
  <c r="AT8" i="2" s="1"/>
  <c r="AT9" i="2" s="1"/>
  <c r="AT10" i="2" s="1"/>
  <c r="AT11" i="2" s="1"/>
  <c r="AT12" i="2" s="1"/>
  <c r="AT13" i="2" s="1"/>
  <c r="AT14" i="2" s="1"/>
  <c r="AT15" i="2" s="1"/>
  <c r="AT16" i="2" s="1"/>
  <c r="AT17" i="2" s="1"/>
  <c r="AT18" i="2" s="1"/>
  <c r="AT19" i="2" s="1"/>
  <c r="AT20" i="2" s="1"/>
  <c r="AT21" i="2" s="1"/>
  <c r="AT22" i="2" s="1"/>
  <c r="AT23" i="2" s="1"/>
  <c r="AT24" i="2" s="1"/>
  <c r="AT25" i="2" s="1"/>
  <c r="AT26" i="2" s="1"/>
  <c r="AT27" i="2" s="1"/>
  <c r="AT28" i="2" s="1"/>
  <c r="AT29" i="2" s="1"/>
  <c r="AT30" i="2" s="1"/>
  <c r="AT31" i="2" s="1"/>
  <c r="AT32" i="2" s="1"/>
  <c r="AT33" i="2" s="1"/>
  <c r="AT34" i="2" s="1"/>
  <c r="AT35" i="2" s="1"/>
  <c r="AT36" i="2" s="1"/>
  <c r="AT37" i="2" s="1"/>
  <c r="AT38" i="2" s="1"/>
  <c r="AT39" i="2" s="1"/>
  <c r="AT40" i="2" s="1"/>
  <c r="AT41" i="2" s="1"/>
  <c r="AT42" i="2" s="1"/>
  <c r="AT43" i="2" s="1"/>
  <c r="AT44" i="2" s="1"/>
  <c r="AT45" i="2" s="1"/>
  <c r="AT46" i="2" s="1"/>
  <c r="AT47" i="2" s="1"/>
  <c r="AT48" i="2" s="1"/>
  <c r="AT49" i="2" s="1"/>
  <c r="AT50" i="2" s="1"/>
  <c r="AT51" i="2" s="1"/>
  <c r="AT52" i="2" s="1"/>
  <c r="AT53" i="2" s="1"/>
  <c r="AT54" i="2" s="1"/>
  <c r="AT55" i="2" s="1"/>
  <c r="AT56" i="2" s="1"/>
  <c r="AT57" i="2" s="1"/>
  <c r="AT58" i="2" s="1"/>
  <c r="AT59" i="2" s="1"/>
  <c r="AT60" i="2" s="1"/>
  <c r="AT61" i="2" s="1"/>
  <c r="AT62" i="2" s="1"/>
  <c r="AT63" i="2" s="1"/>
  <c r="AT64" i="2" s="1"/>
  <c r="AT65" i="2" s="1"/>
  <c r="AT66" i="2" s="1"/>
  <c r="AT67" i="2" s="1"/>
  <c r="AT68" i="2" s="1"/>
  <c r="AT69" i="2" s="1"/>
  <c r="AT70" i="2" s="1"/>
  <c r="AT71" i="2" s="1"/>
  <c r="AT72" i="2" s="1"/>
  <c r="AT73" i="2" s="1"/>
  <c r="AT74" i="2" s="1"/>
  <c r="AT75" i="2" s="1"/>
  <c r="AT76" i="2" s="1"/>
  <c r="AT77" i="2" s="1"/>
  <c r="AT78" i="2" s="1"/>
  <c r="AT79" i="2" s="1"/>
  <c r="AT80" i="2" s="1"/>
  <c r="AT81" i="2" s="1"/>
  <c r="AT82" i="2" s="1"/>
  <c r="AT83" i="2" s="1"/>
  <c r="AT84" i="2" s="1"/>
  <c r="AT85" i="2" s="1"/>
  <c r="AT86" i="2" s="1"/>
  <c r="AT87" i="2" s="1"/>
  <c r="AT88" i="2" s="1"/>
  <c r="AT89" i="2" s="1"/>
  <c r="AT90" i="2" s="1"/>
  <c r="AT91" i="2" s="1"/>
  <c r="AT92" i="2" s="1"/>
  <c r="AT93" i="2" s="1"/>
  <c r="AT94" i="2" s="1"/>
  <c r="AT95" i="2" s="1"/>
  <c r="AT96" i="2" s="1"/>
  <c r="AT97" i="2" s="1"/>
  <c r="AT98" i="2" s="1"/>
  <c r="AT99" i="2" s="1"/>
  <c r="AT100" i="2" s="1"/>
  <c r="AT101" i="2" s="1"/>
  <c r="AT102" i="2" s="1"/>
  <c r="AT103" i="2" s="1"/>
  <c r="AT104" i="2" s="1"/>
  <c r="B52" i="2"/>
  <c r="A51" i="2"/>
  <c r="B46" i="2"/>
  <c r="A46" i="2"/>
  <c r="B41" i="2"/>
  <c r="A41" i="2"/>
  <c r="B17" i="2"/>
  <c r="A17" i="2"/>
  <c r="B9" i="2"/>
  <c r="A9" i="2"/>
  <c r="B13" i="2"/>
  <c r="A13" i="2"/>
  <c r="B22" i="2"/>
  <c r="A22" i="2"/>
  <c r="B231" i="2"/>
  <c r="A231" i="2"/>
  <c r="B301" i="2"/>
  <c r="A301" i="2"/>
  <c r="AC227" i="2"/>
  <c r="B300" i="2"/>
  <c r="A300" i="2"/>
  <c r="AC230" i="2"/>
  <c r="B299" i="2"/>
  <c r="A299" i="2"/>
  <c r="B298" i="2"/>
  <c r="A298" i="2"/>
  <c r="AC219" i="2"/>
  <c r="B297" i="2"/>
  <c r="A297" i="2"/>
  <c r="B219" i="2"/>
  <c r="A219" i="2"/>
  <c r="B223" i="2"/>
  <c r="A223" i="2"/>
  <c r="B224" i="2"/>
  <c r="A224" i="2"/>
  <c r="B222" i="2"/>
  <c r="A222" i="2"/>
  <c r="B263" i="2"/>
  <c r="A263" i="2"/>
  <c r="B215" i="2"/>
  <c r="A215" i="2"/>
  <c r="B212" i="2"/>
  <c r="A212" i="2"/>
  <c r="B211" i="2"/>
  <c r="A211" i="2"/>
  <c r="B228" i="2"/>
  <c r="A228" i="2"/>
  <c r="B226" i="2"/>
  <c r="A226" i="2"/>
  <c r="B217" i="2"/>
  <c r="A217" i="2"/>
  <c r="C5" i="2"/>
  <c r="B5" i="2"/>
  <c r="A5" i="2"/>
  <c r="A49" i="2"/>
  <c r="A48" i="2"/>
  <c r="A47" i="2"/>
  <c r="A45" i="2"/>
  <c r="A44" i="2"/>
  <c r="A43" i="2"/>
  <c r="A42" i="2"/>
  <c r="A40" i="2"/>
  <c r="A39" i="2"/>
  <c r="A38" i="2"/>
  <c r="A37" i="2"/>
  <c r="A36" i="2"/>
  <c r="A35" i="2"/>
  <c r="A34" i="2"/>
  <c r="A33" i="2"/>
  <c r="A32" i="2"/>
  <c r="A31" i="2"/>
  <c r="A30" i="2"/>
  <c r="A29" i="2"/>
  <c r="A28" i="2"/>
  <c r="A27" i="2"/>
  <c r="A26" i="2"/>
  <c r="A25" i="2"/>
  <c r="A24" i="2"/>
  <c r="A23" i="2"/>
  <c r="A21" i="2"/>
  <c r="A20" i="2"/>
  <c r="A19" i="2"/>
  <c r="A18" i="2"/>
  <c r="A16" i="2"/>
  <c r="A15" i="2"/>
  <c r="A14" i="2"/>
  <c r="A12" i="2"/>
  <c r="A11" i="2"/>
  <c r="A10" i="2"/>
  <c r="A8" i="2"/>
  <c r="A7" i="2"/>
  <c r="A6" i="2"/>
  <c r="C354" i="2"/>
  <c r="B354" i="2"/>
  <c r="A354" i="2"/>
  <c r="C353" i="2"/>
  <c r="B353" i="2"/>
  <c r="A353" i="2"/>
  <c r="C352" i="2"/>
  <c r="B352" i="2"/>
  <c r="A352" i="2"/>
  <c r="C351" i="2"/>
  <c r="B351" i="2"/>
  <c r="A351" i="2"/>
  <c r="C350" i="2"/>
  <c r="B350" i="2"/>
  <c r="A350" i="2"/>
  <c r="C349" i="2"/>
  <c r="B349" i="2"/>
  <c r="A349" i="2"/>
  <c r="C348" i="2"/>
  <c r="B348" i="2"/>
  <c r="A348" i="2"/>
  <c r="C347" i="2"/>
  <c r="B347" i="2"/>
  <c r="A347" i="2"/>
  <c r="C346" i="2"/>
  <c r="B346" i="2"/>
  <c r="A346" i="2"/>
  <c r="C345" i="2"/>
  <c r="B345" i="2"/>
  <c r="A345" i="2"/>
  <c r="C344" i="2"/>
  <c r="B344" i="2"/>
  <c r="A344" i="2"/>
  <c r="C343" i="2"/>
  <c r="B343" i="2"/>
  <c r="A343" i="2"/>
  <c r="C342" i="2"/>
  <c r="B342" i="2"/>
  <c r="A342" i="2"/>
  <c r="C341" i="2"/>
  <c r="B341" i="2"/>
  <c r="A341" i="2"/>
  <c r="C340" i="2"/>
  <c r="B340" i="2"/>
  <c r="A340" i="2"/>
  <c r="C339" i="2"/>
  <c r="B339" i="2"/>
  <c r="A339" i="2"/>
  <c r="C338" i="2"/>
  <c r="B338" i="2"/>
  <c r="A338" i="2"/>
  <c r="C337" i="2"/>
  <c r="B337" i="2"/>
  <c r="A337" i="2"/>
  <c r="C336" i="2"/>
  <c r="B336" i="2"/>
  <c r="A336" i="2"/>
  <c r="C335" i="2"/>
  <c r="B335" i="2"/>
  <c r="A335" i="2"/>
  <c r="C334" i="2"/>
  <c r="B334" i="2"/>
  <c r="A334" i="2"/>
  <c r="C333" i="2"/>
  <c r="B333" i="2"/>
  <c r="A333" i="2"/>
  <c r="C332" i="2"/>
  <c r="B332" i="2"/>
  <c r="A332" i="2"/>
  <c r="C331" i="2"/>
  <c r="B331" i="2"/>
  <c r="A331" i="2"/>
  <c r="C330" i="2"/>
  <c r="B330" i="2"/>
  <c r="A330" i="2"/>
  <c r="C329" i="2"/>
  <c r="B329" i="2"/>
  <c r="A329" i="2"/>
  <c r="C328" i="2"/>
  <c r="B328" i="2"/>
  <c r="A328" i="2"/>
  <c r="C327" i="2"/>
  <c r="B327" i="2"/>
  <c r="A327" i="2"/>
  <c r="C326" i="2"/>
  <c r="B326" i="2"/>
  <c r="A326" i="2"/>
  <c r="C325" i="2"/>
  <c r="B325" i="2"/>
  <c r="A325" i="2"/>
  <c r="C324" i="2"/>
  <c r="B324" i="2"/>
  <c r="A324" i="2"/>
  <c r="C323" i="2"/>
  <c r="B323" i="2"/>
  <c r="A323" i="2"/>
  <c r="C322" i="2"/>
  <c r="B322" i="2"/>
  <c r="A322" i="2"/>
  <c r="C321" i="2"/>
  <c r="B321" i="2"/>
  <c r="A321" i="2"/>
  <c r="C320" i="2"/>
  <c r="B320" i="2"/>
  <c r="A320" i="2"/>
  <c r="C319" i="2"/>
  <c r="B319" i="2"/>
  <c r="A319" i="2"/>
  <c r="C318" i="2"/>
  <c r="B318" i="2"/>
  <c r="A318" i="2"/>
  <c r="C317" i="2"/>
  <c r="B317" i="2"/>
  <c r="A317" i="2"/>
  <c r="C316" i="2"/>
  <c r="B316" i="2"/>
  <c r="A316" i="2"/>
  <c r="C315" i="2"/>
  <c r="B315" i="2"/>
  <c r="A315" i="2"/>
  <c r="C314" i="2"/>
  <c r="B314" i="2"/>
  <c r="A314" i="2"/>
  <c r="C313" i="2"/>
  <c r="B313" i="2"/>
  <c r="A313" i="2"/>
  <c r="C312" i="2"/>
  <c r="B312" i="2"/>
  <c r="A312" i="2"/>
  <c r="C311" i="2"/>
  <c r="B311" i="2"/>
  <c r="A311" i="2"/>
  <c r="C310" i="2"/>
  <c r="B310" i="2"/>
  <c r="A310" i="2"/>
  <c r="C309" i="2"/>
  <c r="B309" i="2"/>
  <c r="A309" i="2"/>
  <c r="C308" i="2"/>
  <c r="B308" i="2"/>
  <c r="A308" i="2"/>
  <c r="C307" i="2"/>
  <c r="B307" i="2"/>
  <c r="A307" i="2"/>
  <c r="C306" i="2"/>
  <c r="B306" i="2"/>
  <c r="A306" i="2"/>
  <c r="C305" i="2"/>
  <c r="B305" i="2"/>
  <c r="A305" i="2"/>
  <c r="C304" i="2"/>
  <c r="B304" i="2"/>
  <c r="A304" i="2"/>
  <c r="C303" i="2"/>
  <c r="B303" i="2"/>
  <c r="A303" i="2"/>
  <c r="C302" i="2"/>
  <c r="B302" i="2"/>
  <c r="A302" i="2"/>
  <c r="C301" i="2"/>
  <c r="C300" i="2"/>
  <c r="C299" i="2"/>
  <c r="C298" i="2"/>
  <c r="C297" i="2"/>
  <c r="C296" i="2"/>
  <c r="B296" i="2"/>
  <c r="A296" i="2"/>
  <c r="C295" i="2"/>
  <c r="B295" i="2"/>
  <c r="A295" i="2"/>
  <c r="C294" i="2"/>
  <c r="B294" i="2"/>
  <c r="A294" i="2"/>
  <c r="C293" i="2"/>
  <c r="B293" i="2"/>
  <c r="A293" i="2"/>
  <c r="C292" i="2"/>
  <c r="B292" i="2"/>
  <c r="A292" i="2"/>
  <c r="C291" i="2"/>
  <c r="B291" i="2"/>
  <c r="A291" i="2"/>
  <c r="C290" i="2"/>
  <c r="B290" i="2"/>
  <c r="A290" i="2"/>
  <c r="C289" i="2"/>
  <c r="B289" i="2"/>
  <c r="A289" i="2"/>
  <c r="C288" i="2"/>
  <c r="B288" i="2"/>
  <c r="A288" i="2"/>
  <c r="C287" i="2"/>
  <c r="B287" i="2"/>
  <c r="A287" i="2"/>
  <c r="C286" i="2"/>
  <c r="B286" i="2"/>
  <c r="A286" i="2"/>
  <c r="C285" i="2"/>
  <c r="B285" i="2"/>
  <c r="A285" i="2"/>
  <c r="C284" i="2"/>
  <c r="B284" i="2"/>
  <c r="A284" i="2"/>
  <c r="C283" i="2"/>
  <c r="B283" i="2"/>
  <c r="A283" i="2"/>
  <c r="C282" i="2"/>
  <c r="B282" i="2"/>
  <c r="A282" i="2"/>
  <c r="C281" i="2"/>
  <c r="B281" i="2"/>
  <c r="A281" i="2"/>
  <c r="C280" i="2"/>
  <c r="B280" i="2"/>
  <c r="A280" i="2"/>
  <c r="C279" i="2"/>
  <c r="B279" i="2"/>
  <c r="A279" i="2"/>
  <c r="C278" i="2"/>
  <c r="B278" i="2"/>
  <c r="A278" i="2"/>
  <c r="C277" i="2"/>
  <c r="B277" i="2"/>
  <c r="A277" i="2"/>
  <c r="C276" i="2"/>
  <c r="B276" i="2"/>
  <c r="A276" i="2"/>
  <c r="C275" i="2"/>
  <c r="B275" i="2"/>
  <c r="A275" i="2"/>
  <c r="C274" i="2"/>
  <c r="B274" i="2"/>
  <c r="A274" i="2"/>
  <c r="C273" i="2"/>
  <c r="B273" i="2"/>
  <c r="A273" i="2"/>
  <c r="C272" i="2"/>
  <c r="B272" i="2"/>
  <c r="A272" i="2"/>
  <c r="C271" i="2"/>
  <c r="B271" i="2"/>
  <c r="A271" i="2"/>
  <c r="C270" i="2"/>
  <c r="B270" i="2"/>
  <c r="A270" i="2"/>
  <c r="C269" i="2"/>
  <c r="B269" i="2"/>
  <c r="A269" i="2"/>
  <c r="C268" i="2"/>
  <c r="B268" i="2"/>
  <c r="A268" i="2"/>
  <c r="C267" i="2"/>
  <c r="B267" i="2"/>
  <c r="A267" i="2"/>
  <c r="C266" i="2"/>
  <c r="B266" i="2"/>
  <c r="A266" i="2"/>
  <c r="C265" i="2"/>
  <c r="B265" i="2"/>
  <c r="A265" i="2"/>
  <c r="C264" i="2"/>
  <c r="B264" i="2"/>
  <c r="A264" i="2"/>
  <c r="C263" i="2"/>
  <c r="C262" i="2"/>
  <c r="B262" i="2"/>
  <c r="A262" i="2"/>
  <c r="C261" i="2"/>
  <c r="B261" i="2"/>
  <c r="A261" i="2"/>
  <c r="C260" i="2"/>
  <c r="B260" i="2"/>
  <c r="A260" i="2"/>
  <c r="C259" i="2"/>
  <c r="B259" i="2"/>
  <c r="A259" i="2"/>
  <c r="C258" i="2"/>
  <c r="B258" i="2"/>
  <c r="A258" i="2"/>
  <c r="C257" i="2"/>
  <c r="B257" i="2"/>
  <c r="A257" i="2"/>
  <c r="C256" i="2"/>
  <c r="B256" i="2"/>
  <c r="A256" i="2"/>
  <c r="C255" i="2"/>
  <c r="B255" i="2"/>
  <c r="A255" i="2"/>
  <c r="C254" i="2"/>
  <c r="B254" i="2"/>
  <c r="A254" i="2"/>
  <c r="C253" i="2"/>
  <c r="B253" i="2"/>
  <c r="A253" i="2"/>
  <c r="C252" i="2"/>
  <c r="B252" i="2"/>
  <c r="A252" i="2"/>
  <c r="C251" i="2"/>
  <c r="B251" i="2"/>
  <c r="A251" i="2"/>
  <c r="C250" i="2"/>
  <c r="B250" i="2"/>
  <c r="A250" i="2"/>
  <c r="C249" i="2"/>
  <c r="B249" i="2"/>
  <c r="A249" i="2"/>
  <c r="C248" i="2"/>
  <c r="B248" i="2"/>
  <c r="A248" i="2"/>
  <c r="C247" i="2"/>
  <c r="B247" i="2"/>
  <c r="A247" i="2"/>
  <c r="C246" i="2"/>
  <c r="B246" i="2"/>
  <c r="A246" i="2"/>
  <c r="C245" i="2"/>
  <c r="B245" i="2"/>
  <c r="A245" i="2"/>
  <c r="C244" i="2"/>
  <c r="B244" i="2"/>
  <c r="A244" i="2"/>
  <c r="C243" i="2"/>
  <c r="B243" i="2"/>
  <c r="A243" i="2"/>
  <c r="C242" i="2"/>
  <c r="B242" i="2"/>
  <c r="A242" i="2"/>
  <c r="C241" i="2"/>
  <c r="B241" i="2"/>
  <c r="A241" i="2"/>
  <c r="C240" i="2"/>
  <c r="B240" i="2"/>
  <c r="A240" i="2"/>
  <c r="C239" i="2"/>
  <c r="B239" i="2"/>
  <c r="A239" i="2"/>
  <c r="C238" i="2"/>
  <c r="B238" i="2"/>
  <c r="A238" i="2"/>
  <c r="C237" i="2"/>
  <c r="B237" i="2"/>
  <c r="A237" i="2"/>
  <c r="C236" i="2"/>
  <c r="B236" i="2"/>
  <c r="A236" i="2"/>
  <c r="C235" i="2"/>
  <c r="B235" i="2"/>
  <c r="A235" i="2"/>
  <c r="C234" i="2"/>
  <c r="B234" i="2"/>
  <c r="A234" i="2"/>
  <c r="C233" i="2"/>
  <c r="B233" i="2"/>
  <c r="A233" i="2"/>
  <c r="C232" i="2"/>
  <c r="B232" i="2"/>
  <c r="A232" i="2"/>
  <c r="C231" i="2"/>
  <c r="C230" i="2"/>
  <c r="B230" i="2"/>
  <c r="A230" i="2"/>
  <c r="C229" i="2"/>
  <c r="B229" i="2"/>
  <c r="A229" i="2"/>
  <c r="C228" i="2"/>
  <c r="C227" i="2"/>
  <c r="B227" i="2"/>
  <c r="A227" i="2"/>
  <c r="C226" i="2"/>
  <c r="C225" i="2"/>
  <c r="B225" i="2"/>
  <c r="A225" i="2"/>
  <c r="C224" i="2"/>
  <c r="C223" i="2"/>
  <c r="C222" i="2"/>
  <c r="C221" i="2"/>
  <c r="B221" i="2"/>
  <c r="A221" i="2"/>
  <c r="C220" i="2"/>
  <c r="B220" i="2"/>
  <c r="A220" i="2"/>
  <c r="C219" i="2"/>
  <c r="C218" i="2"/>
  <c r="B218" i="2"/>
  <c r="A218" i="2"/>
  <c r="C217" i="2"/>
  <c r="C216" i="2"/>
  <c r="B216" i="2"/>
  <c r="A216" i="2"/>
  <c r="C215" i="2"/>
  <c r="C214" i="2"/>
  <c r="B214" i="2"/>
  <c r="A214" i="2"/>
  <c r="C213" i="2"/>
  <c r="B213" i="2"/>
  <c r="A213" i="2"/>
  <c r="C212" i="2"/>
  <c r="C211" i="2"/>
  <c r="C210" i="2"/>
  <c r="B210" i="2"/>
  <c r="A210" i="2"/>
  <c r="C209" i="2"/>
  <c r="B209" i="2"/>
  <c r="A209" i="2"/>
  <c r="C208" i="2"/>
  <c r="B208" i="2"/>
  <c r="A208" i="2"/>
  <c r="C207" i="2"/>
  <c r="B207" i="2"/>
  <c r="A207" i="2"/>
  <c r="C206" i="2"/>
  <c r="B206" i="2"/>
  <c r="A206" i="2"/>
  <c r="C205" i="2"/>
  <c r="B205" i="2"/>
  <c r="A205" i="2"/>
  <c r="C204" i="2"/>
  <c r="B204" i="2"/>
  <c r="A204" i="2"/>
  <c r="C203" i="2"/>
  <c r="B203" i="2"/>
  <c r="A203" i="2"/>
  <c r="C202" i="2"/>
  <c r="B202" i="2"/>
  <c r="A202" i="2"/>
  <c r="C201" i="2"/>
  <c r="B201" i="2"/>
  <c r="A201" i="2"/>
  <c r="C200" i="2"/>
  <c r="B200" i="2"/>
  <c r="A200" i="2"/>
  <c r="C199" i="2"/>
  <c r="B199" i="2"/>
  <c r="A199" i="2"/>
  <c r="C198" i="2"/>
  <c r="B198" i="2"/>
  <c r="A198" i="2"/>
  <c r="C197" i="2"/>
  <c r="B197" i="2"/>
  <c r="A197" i="2"/>
  <c r="C196" i="2"/>
  <c r="B196" i="2"/>
  <c r="A196" i="2"/>
  <c r="C195" i="2"/>
  <c r="B195" i="2"/>
  <c r="A195" i="2"/>
  <c r="C194" i="2"/>
  <c r="B194" i="2"/>
  <c r="A194" i="2"/>
  <c r="C193" i="2"/>
  <c r="B193" i="2"/>
  <c r="A193" i="2"/>
  <c r="C192" i="2"/>
  <c r="B192" i="2"/>
  <c r="A192" i="2"/>
  <c r="C191" i="2"/>
  <c r="B191" i="2"/>
  <c r="A191" i="2"/>
  <c r="C190" i="2"/>
  <c r="B190" i="2"/>
  <c r="A190" i="2"/>
  <c r="C189" i="2"/>
  <c r="B189" i="2"/>
  <c r="A189" i="2"/>
  <c r="C188" i="2"/>
  <c r="B188" i="2"/>
  <c r="A188" i="2"/>
  <c r="C187" i="2"/>
  <c r="B187" i="2"/>
  <c r="A187" i="2"/>
  <c r="C186" i="2"/>
  <c r="B186" i="2"/>
  <c r="A186" i="2"/>
  <c r="C185" i="2"/>
  <c r="B185" i="2"/>
  <c r="A185" i="2"/>
  <c r="C184" i="2"/>
  <c r="B184" i="2"/>
  <c r="A184" i="2"/>
  <c r="C183" i="2"/>
  <c r="B183" i="2"/>
  <c r="A183" i="2"/>
  <c r="C182" i="2"/>
  <c r="B182" i="2"/>
  <c r="A182" i="2"/>
  <c r="C181" i="2"/>
  <c r="B181" i="2"/>
  <c r="A181" i="2"/>
  <c r="C180" i="2"/>
  <c r="B180" i="2"/>
  <c r="A180" i="2"/>
  <c r="C179" i="2"/>
  <c r="B179" i="2"/>
  <c r="A179" i="2"/>
  <c r="C178" i="2"/>
  <c r="B178" i="2"/>
  <c r="A178" i="2"/>
  <c r="C177" i="2"/>
  <c r="B177" i="2"/>
  <c r="A177" i="2"/>
  <c r="C176" i="2"/>
  <c r="B176" i="2"/>
  <c r="A176" i="2"/>
  <c r="C175" i="2"/>
  <c r="B175" i="2"/>
  <c r="A175" i="2"/>
  <c r="C174" i="2"/>
  <c r="B174" i="2"/>
  <c r="A174" i="2"/>
  <c r="C173" i="2"/>
  <c r="B173" i="2"/>
  <c r="A173" i="2"/>
  <c r="C172" i="2"/>
  <c r="B172" i="2"/>
  <c r="A172" i="2"/>
  <c r="C171" i="2"/>
  <c r="B171" i="2"/>
  <c r="A171" i="2"/>
  <c r="C170" i="2"/>
  <c r="B170" i="2"/>
  <c r="A170" i="2"/>
  <c r="C169" i="2"/>
  <c r="B169" i="2"/>
  <c r="A169" i="2"/>
  <c r="C168" i="2"/>
  <c r="B168" i="2"/>
  <c r="A168" i="2"/>
  <c r="C167" i="2"/>
  <c r="B167" i="2"/>
  <c r="A167" i="2"/>
  <c r="C166" i="2"/>
  <c r="B166" i="2"/>
  <c r="A166" i="2"/>
  <c r="C165" i="2"/>
  <c r="B165" i="2"/>
  <c r="A165" i="2"/>
  <c r="C164" i="2"/>
  <c r="B164" i="2"/>
  <c r="A164" i="2"/>
  <c r="C163" i="2"/>
  <c r="B163" i="2"/>
  <c r="A163" i="2"/>
  <c r="C162" i="2"/>
  <c r="B162" i="2"/>
  <c r="A162" i="2"/>
  <c r="C161" i="2"/>
  <c r="B161" i="2"/>
  <c r="A161" i="2"/>
  <c r="C160" i="2"/>
  <c r="B160" i="2"/>
  <c r="A160" i="2"/>
  <c r="C159" i="2"/>
  <c r="B159" i="2"/>
  <c r="A159" i="2"/>
  <c r="C158" i="2"/>
  <c r="B158" i="2"/>
  <c r="A158" i="2"/>
  <c r="C157" i="2"/>
  <c r="B157" i="2"/>
  <c r="A157" i="2"/>
  <c r="C156" i="2"/>
  <c r="B156" i="2"/>
  <c r="A156" i="2"/>
  <c r="C155" i="2"/>
  <c r="B155" i="2"/>
  <c r="A155" i="2"/>
  <c r="C154" i="2"/>
  <c r="B154" i="2"/>
  <c r="A154" i="2"/>
  <c r="C153" i="2"/>
  <c r="B153" i="2"/>
  <c r="A153" i="2"/>
  <c r="C152" i="2"/>
  <c r="B152" i="2"/>
  <c r="A152" i="2"/>
  <c r="C151" i="2"/>
  <c r="B151" i="2"/>
  <c r="A151" i="2"/>
  <c r="C150" i="2"/>
  <c r="B150" i="2"/>
  <c r="A150" i="2"/>
  <c r="C149" i="2"/>
  <c r="B149" i="2"/>
  <c r="A149" i="2"/>
  <c r="C148" i="2"/>
  <c r="B148" i="2"/>
  <c r="A148" i="2"/>
  <c r="C147" i="2"/>
  <c r="B147" i="2"/>
  <c r="A147" i="2"/>
  <c r="C146" i="2"/>
  <c r="B146" i="2"/>
  <c r="A146" i="2"/>
  <c r="C145" i="2"/>
  <c r="B145" i="2"/>
  <c r="A145" i="2"/>
  <c r="C144" i="2"/>
  <c r="B144" i="2"/>
  <c r="A144" i="2"/>
  <c r="C143" i="2"/>
  <c r="B143" i="2"/>
  <c r="A143" i="2"/>
  <c r="C142" i="2"/>
  <c r="B142" i="2"/>
  <c r="A142" i="2"/>
  <c r="C141" i="2"/>
  <c r="B141" i="2"/>
  <c r="A141" i="2"/>
  <c r="C140" i="2"/>
  <c r="B140" i="2"/>
  <c r="A140" i="2"/>
  <c r="C139" i="2"/>
  <c r="B139" i="2"/>
  <c r="A139" i="2"/>
  <c r="C138" i="2"/>
  <c r="B138" i="2"/>
  <c r="A138" i="2"/>
  <c r="C137" i="2"/>
  <c r="B137" i="2"/>
  <c r="A137" i="2"/>
  <c r="C136" i="2"/>
  <c r="B136" i="2"/>
  <c r="A136" i="2"/>
  <c r="C135" i="2"/>
  <c r="B135" i="2"/>
  <c r="A135" i="2"/>
  <c r="C134" i="2"/>
  <c r="B134" i="2"/>
  <c r="A134" i="2"/>
  <c r="C133" i="2"/>
  <c r="B133" i="2"/>
  <c r="A133" i="2"/>
  <c r="C132" i="2"/>
  <c r="B132" i="2"/>
  <c r="A132" i="2"/>
  <c r="C131" i="2"/>
  <c r="B131" i="2"/>
  <c r="A131" i="2"/>
  <c r="C130" i="2"/>
  <c r="B130" i="2"/>
  <c r="A130" i="2"/>
  <c r="C129" i="2"/>
  <c r="B129" i="2"/>
  <c r="A129" i="2"/>
  <c r="C128" i="2"/>
  <c r="B128" i="2"/>
  <c r="A128" i="2"/>
  <c r="C127" i="2"/>
  <c r="B127" i="2"/>
  <c r="A127" i="2"/>
  <c r="C126" i="2"/>
  <c r="B126" i="2"/>
  <c r="A126" i="2"/>
  <c r="C125" i="2"/>
  <c r="B125" i="2"/>
  <c r="A125" i="2"/>
  <c r="C124" i="2"/>
  <c r="B124" i="2"/>
  <c r="A124" i="2"/>
  <c r="C123" i="2"/>
  <c r="B123" i="2"/>
  <c r="A123" i="2"/>
  <c r="C122" i="2"/>
  <c r="B122" i="2"/>
  <c r="A122" i="2"/>
  <c r="C121" i="2"/>
  <c r="B121" i="2"/>
  <c r="A121" i="2"/>
  <c r="C120" i="2"/>
  <c r="B120" i="2"/>
  <c r="A120" i="2"/>
  <c r="C119" i="2"/>
  <c r="B119" i="2"/>
  <c r="A119" i="2"/>
  <c r="C118" i="2"/>
  <c r="B118" i="2"/>
  <c r="A118" i="2"/>
  <c r="C117" i="2"/>
  <c r="B117" i="2"/>
  <c r="A117" i="2"/>
  <c r="C116" i="2"/>
  <c r="B116" i="2"/>
  <c r="A116" i="2"/>
  <c r="C115" i="2"/>
  <c r="B115" i="2"/>
  <c r="A115" i="2"/>
  <c r="C114" i="2"/>
  <c r="B114" i="2"/>
  <c r="A114" i="2"/>
  <c r="C113" i="2"/>
  <c r="B113" i="2"/>
  <c r="A113" i="2"/>
  <c r="C112" i="2"/>
  <c r="B112" i="2"/>
  <c r="A112" i="2"/>
  <c r="C111" i="2"/>
  <c r="B111" i="2"/>
  <c r="A111" i="2"/>
  <c r="C110" i="2"/>
  <c r="B110" i="2"/>
  <c r="A110" i="2"/>
  <c r="C109" i="2"/>
  <c r="B109" i="2"/>
  <c r="A109" i="2"/>
  <c r="C108" i="2"/>
  <c r="B108" i="2"/>
  <c r="A108" i="2"/>
  <c r="C107" i="2"/>
  <c r="B107" i="2"/>
  <c r="A107" i="2"/>
  <c r="C106" i="2"/>
  <c r="B106" i="2"/>
  <c r="A106" i="2"/>
  <c r="C105" i="2"/>
  <c r="B105" i="2"/>
  <c r="A105" i="2"/>
  <c r="C104" i="2"/>
  <c r="B104" i="2"/>
  <c r="A104" i="2"/>
  <c r="C103" i="2"/>
  <c r="B103" i="2"/>
  <c r="A103" i="2"/>
  <c r="C102" i="2"/>
  <c r="B102" i="2"/>
  <c r="A102" i="2"/>
  <c r="C101" i="2"/>
  <c r="B101" i="2"/>
  <c r="A101" i="2"/>
  <c r="C100" i="2"/>
  <c r="B100" i="2"/>
  <c r="A100" i="2"/>
  <c r="C99" i="2"/>
  <c r="B99" i="2"/>
  <c r="A99" i="2"/>
  <c r="C98" i="2"/>
  <c r="B98" i="2"/>
  <c r="A98" i="2"/>
  <c r="C97" i="2"/>
  <c r="B97" i="2"/>
  <c r="A97" i="2"/>
  <c r="C96" i="2"/>
  <c r="B96" i="2"/>
  <c r="A96" i="2"/>
  <c r="C95" i="2"/>
  <c r="B95" i="2"/>
  <c r="A95" i="2"/>
  <c r="C94" i="2"/>
  <c r="B94" i="2"/>
  <c r="A94" i="2"/>
  <c r="C93" i="2"/>
  <c r="B93" i="2"/>
  <c r="A93" i="2"/>
  <c r="C92" i="2"/>
  <c r="B92" i="2"/>
  <c r="A92" i="2"/>
  <c r="C91" i="2"/>
  <c r="B91" i="2"/>
  <c r="A91" i="2"/>
  <c r="C90" i="2"/>
  <c r="B90" i="2"/>
  <c r="A90" i="2"/>
  <c r="C89" i="2"/>
  <c r="B89" i="2"/>
  <c r="A89" i="2"/>
  <c r="C88" i="2"/>
  <c r="B88" i="2"/>
  <c r="A88" i="2"/>
  <c r="C87" i="2"/>
  <c r="B87" i="2"/>
  <c r="A87" i="2"/>
  <c r="C86" i="2"/>
  <c r="B86" i="2"/>
  <c r="A86" i="2"/>
  <c r="C85" i="2"/>
  <c r="B85" i="2"/>
  <c r="A85" i="2"/>
  <c r="C84" i="2"/>
  <c r="B84" i="2"/>
  <c r="A84" i="2"/>
  <c r="C83" i="2"/>
  <c r="B83" i="2"/>
  <c r="A83" i="2"/>
  <c r="C82" i="2"/>
  <c r="B82" i="2"/>
  <c r="A82" i="2"/>
  <c r="C81" i="2"/>
  <c r="B81" i="2"/>
  <c r="A81" i="2"/>
  <c r="C80" i="2"/>
  <c r="B80" i="2"/>
  <c r="A80" i="2"/>
  <c r="C79" i="2"/>
  <c r="B79" i="2"/>
  <c r="A79" i="2"/>
  <c r="C78" i="2"/>
  <c r="B78" i="2"/>
  <c r="A78" i="2"/>
  <c r="C77" i="2"/>
  <c r="B77" i="2"/>
  <c r="A77" i="2"/>
  <c r="C76" i="2"/>
  <c r="B76" i="2"/>
  <c r="A76" i="2"/>
  <c r="C75" i="2"/>
  <c r="B75" i="2"/>
  <c r="A75" i="2"/>
  <c r="C74" i="2"/>
  <c r="B74" i="2"/>
  <c r="A74" i="2"/>
  <c r="C73" i="2"/>
  <c r="B73" i="2"/>
  <c r="A73" i="2"/>
  <c r="C72" i="2"/>
  <c r="B72" i="2"/>
  <c r="A72" i="2"/>
  <c r="C71" i="2"/>
  <c r="B71" i="2"/>
  <c r="A71" i="2"/>
  <c r="C70" i="2"/>
  <c r="B70" i="2"/>
  <c r="A70" i="2"/>
  <c r="C69" i="2"/>
  <c r="B69" i="2"/>
  <c r="A69" i="2"/>
  <c r="C68" i="2"/>
  <c r="B68" i="2"/>
  <c r="A68" i="2"/>
  <c r="C67" i="2"/>
  <c r="B67" i="2"/>
  <c r="A67" i="2"/>
  <c r="C66" i="2"/>
  <c r="B66" i="2"/>
  <c r="A66" i="2"/>
  <c r="C65" i="2"/>
  <c r="B65" i="2"/>
  <c r="A65" i="2"/>
  <c r="C64" i="2"/>
  <c r="B64" i="2"/>
  <c r="A64" i="2"/>
  <c r="C63" i="2"/>
  <c r="B63" i="2"/>
  <c r="A63" i="2"/>
  <c r="C62" i="2"/>
  <c r="B62" i="2"/>
  <c r="A62" i="2"/>
  <c r="C61" i="2"/>
  <c r="B61" i="2"/>
  <c r="A61" i="2"/>
  <c r="C60" i="2"/>
  <c r="B60" i="2"/>
  <c r="A60" i="2"/>
  <c r="C59" i="2"/>
  <c r="B59" i="2"/>
  <c r="A59" i="2"/>
  <c r="C58" i="2"/>
  <c r="B58" i="2"/>
  <c r="A58" i="2"/>
  <c r="C57" i="2"/>
  <c r="B57" i="2"/>
  <c r="A57" i="2"/>
  <c r="C56" i="2"/>
  <c r="B56" i="2"/>
  <c r="A56" i="2"/>
  <c r="C55" i="2"/>
  <c r="B55" i="2"/>
  <c r="A55" i="2"/>
  <c r="C54" i="2"/>
  <c r="B54" i="2"/>
  <c r="A54" i="2"/>
  <c r="C53" i="2"/>
  <c r="B53" i="2"/>
  <c r="A53" i="2"/>
  <c r="C52" i="2"/>
  <c r="A52" i="2"/>
  <c r="C51" i="2"/>
  <c r="B51" i="2"/>
  <c r="C50" i="2"/>
  <c r="B50" i="2"/>
  <c r="A50" i="2"/>
  <c r="C49" i="2"/>
  <c r="B49" i="2"/>
  <c r="C48" i="2"/>
  <c r="B48" i="2"/>
  <c r="C47" i="2"/>
  <c r="B47" i="2"/>
  <c r="C46" i="2"/>
  <c r="C45" i="2"/>
  <c r="B45" i="2"/>
  <c r="C44" i="2"/>
  <c r="B44" i="2"/>
  <c r="C43" i="2"/>
  <c r="B43" i="2"/>
  <c r="C42" i="2"/>
  <c r="B42" i="2"/>
  <c r="C41" i="2"/>
  <c r="C40" i="2"/>
  <c r="B40" i="2"/>
  <c r="C39" i="2"/>
  <c r="B39" i="2"/>
  <c r="C38" i="2"/>
  <c r="B38" i="2"/>
  <c r="C37" i="2"/>
  <c r="B37" i="2"/>
  <c r="C36" i="2"/>
  <c r="B36" i="2"/>
  <c r="C35" i="2"/>
  <c r="B35" i="2"/>
  <c r="C34" i="2"/>
  <c r="B34" i="2"/>
  <c r="C33" i="2"/>
  <c r="B33" i="2"/>
  <c r="C32" i="2"/>
  <c r="B32" i="2"/>
  <c r="C31" i="2"/>
  <c r="B31" i="2"/>
  <c r="C30" i="2"/>
  <c r="B30" i="2"/>
  <c r="C29" i="2"/>
  <c r="B29" i="2"/>
  <c r="C28" i="2"/>
  <c r="B28" i="2"/>
  <c r="C27" i="2"/>
  <c r="B27" i="2"/>
  <c r="C26" i="2"/>
  <c r="B26" i="2"/>
  <c r="C25" i="2"/>
  <c r="B25" i="2"/>
  <c r="C24" i="2"/>
  <c r="B24" i="2"/>
  <c r="C23" i="2"/>
  <c r="B23" i="2"/>
  <c r="C22" i="2"/>
  <c r="C21" i="2"/>
  <c r="B21" i="2"/>
  <c r="C20" i="2"/>
  <c r="B20" i="2"/>
  <c r="C19" i="2"/>
  <c r="B19" i="2"/>
  <c r="C18" i="2"/>
  <c r="B18" i="2"/>
  <c r="C17" i="2"/>
  <c r="C16" i="2"/>
  <c r="B16" i="2"/>
  <c r="C15" i="2"/>
  <c r="B15" i="2"/>
  <c r="C14" i="2"/>
  <c r="B14" i="2"/>
  <c r="C13" i="2"/>
  <c r="C12" i="2"/>
  <c r="B12" i="2"/>
  <c r="C11" i="2"/>
  <c r="B11" i="2"/>
  <c r="C10" i="2"/>
  <c r="B10" i="2"/>
  <c r="C9" i="2"/>
  <c r="C8" i="2"/>
  <c r="B8" i="2"/>
  <c r="C7" i="2"/>
  <c r="B7" i="2"/>
  <c r="C6" i="2"/>
  <c r="B6" i="2"/>
  <c r="AC136" i="2"/>
  <c r="AC297" i="2"/>
  <c r="AC250" i="2"/>
  <c r="AC281" i="2"/>
  <c r="AC304" i="2"/>
  <c r="AC207" i="2"/>
  <c r="AC270" i="2"/>
  <c r="AC31" i="2"/>
  <c r="AC125" i="2"/>
  <c r="AC176" i="2"/>
  <c r="AC208" i="2"/>
  <c r="AC146" i="2"/>
  <c r="AC37" i="2"/>
  <c r="AC73" i="2"/>
  <c r="AC117" i="2"/>
  <c r="AC128" i="2"/>
  <c r="AC189" i="2"/>
  <c r="AC11" i="2"/>
  <c r="AC88" i="2"/>
  <c r="AC339" i="2"/>
  <c r="AC49" i="2"/>
  <c r="AC326" i="2"/>
  <c r="AC8" i="2"/>
  <c r="AC329" i="2"/>
  <c r="AC282" i="2"/>
  <c r="AC346" i="2"/>
  <c r="AC322" i="2"/>
  <c r="AC204" i="2"/>
  <c r="AC298" i="2"/>
  <c r="AC157" i="2"/>
  <c r="AC82" i="2"/>
  <c r="AC163" i="2"/>
  <c r="AC110" i="2"/>
  <c r="AC78" i="2"/>
  <c r="AC211" i="2"/>
  <c r="AC233" i="2"/>
  <c r="AC348" i="2"/>
  <c r="AC255" i="2"/>
  <c r="AC212" i="2"/>
  <c r="AC192" i="2"/>
  <c r="AC305" i="2"/>
  <c r="AC98" i="2"/>
  <c r="AC201" i="2"/>
  <c r="AC194" i="2"/>
  <c r="AC92" i="2"/>
  <c r="AC216" i="2"/>
  <c r="AC278" i="2"/>
  <c r="AC295" i="2"/>
  <c r="AC83" i="2"/>
  <c r="AC316" i="2"/>
  <c r="AC240" i="2"/>
  <c r="AC101" i="2"/>
  <c r="AC215" i="2"/>
  <c r="AC224" i="2"/>
  <c r="AC237" i="2"/>
  <c r="AC343" i="2"/>
  <c r="AC268" i="2"/>
  <c r="AC191" i="2"/>
  <c r="AC292" i="2"/>
  <c r="AC142" i="2"/>
  <c r="AC19" i="2"/>
  <c r="AC248" i="2"/>
  <c r="AC102" i="2"/>
  <c r="AC202" i="2"/>
  <c r="AC166" i="2"/>
  <c r="AC289" i="2"/>
  <c r="AC228" i="2"/>
  <c r="AC193" i="2"/>
  <c r="AC243" i="2"/>
  <c r="AC220" i="2"/>
  <c r="AC143" i="2"/>
  <c r="AC71" i="2"/>
  <c r="AC29" i="2"/>
  <c r="AC318" i="2"/>
  <c r="AC164" i="2"/>
  <c r="AC40" i="2"/>
  <c r="AC147" i="2"/>
  <c r="AC265" i="2"/>
  <c r="AC36" i="2"/>
  <c r="AC6" i="2"/>
  <c r="AC118" i="2"/>
  <c r="AC160" i="2"/>
  <c r="AC314" i="2"/>
  <c r="AC104" i="2"/>
  <c r="AC24" i="2"/>
  <c r="AC25" i="2"/>
  <c r="AC94" i="2"/>
  <c r="AC200" i="2"/>
  <c r="AC17" i="2"/>
  <c r="AC124" i="2"/>
  <c r="AC264" i="2"/>
  <c r="AC256" i="2"/>
  <c r="AC183" i="2"/>
  <c r="AC130" i="2"/>
  <c r="AC272" i="2"/>
  <c r="AC195" i="2"/>
  <c r="AC79" i="2"/>
  <c r="AC61" i="2"/>
  <c r="AC90" i="2"/>
  <c r="AC344" i="2"/>
  <c r="AC188" i="2"/>
  <c r="AC20" i="2"/>
  <c r="AC59" i="2"/>
  <c r="AC335" i="2"/>
  <c r="AC144" i="2"/>
  <c r="AC155" i="2"/>
  <c r="AC45" i="2"/>
  <c r="AC54" i="2"/>
  <c r="AC349" i="2"/>
  <c r="AC277" i="2"/>
  <c r="AC162" i="2"/>
  <c r="AC199" i="2"/>
  <c r="AC290" i="2"/>
  <c r="AC5" i="2"/>
  <c r="AC178" i="2"/>
  <c r="AC225" i="2"/>
  <c r="AC148" i="2"/>
  <c r="AC84" i="2"/>
  <c r="AC172" i="2"/>
  <c r="AC257" i="2"/>
  <c r="AC345" i="2"/>
  <c r="AC58" i="2"/>
  <c r="AC138" i="2"/>
  <c r="AC252" i="2"/>
  <c r="AC135" i="2"/>
  <c r="AC190" i="2"/>
  <c r="AC86" i="2"/>
  <c r="AC198" i="2"/>
  <c r="AC324" i="2"/>
  <c r="AC134" i="2"/>
  <c r="AC301" i="2"/>
  <c r="AC141" i="2"/>
  <c r="AC306" i="2"/>
  <c r="AC351" i="2"/>
  <c r="AC111" i="2"/>
  <c r="AC307" i="2"/>
  <c r="AC139" i="2"/>
  <c r="AC14" i="2"/>
  <c r="AC77" i="2"/>
  <c r="AC158" i="2"/>
  <c r="AC214" i="2"/>
  <c r="AC340" i="2"/>
  <c r="AC56" i="2"/>
  <c r="AC258" i="2"/>
  <c r="AC319" i="2"/>
  <c r="AC244" i="2"/>
  <c r="AC91" i="2"/>
  <c r="AC353" i="2"/>
  <c r="AC21" i="2"/>
  <c r="AC181" i="2"/>
  <c r="AC129" i="2"/>
  <c r="AC213" i="2"/>
  <c r="AC64" i="2"/>
  <c r="AC232" i="2"/>
  <c r="AC312" i="2"/>
  <c r="AC269" i="2"/>
  <c r="AC323" i="2"/>
  <c r="AC283" i="2"/>
  <c r="AC182" i="2"/>
  <c r="AC274" i="2"/>
  <c r="AC153" i="2"/>
  <c r="AC115" i="2"/>
  <c r="AC16" i="2"/>
  <c r="AC132" i="2"/>
  <c r="AC123" i="2"/>
  <c r="AC89" i="2"/>
  <c r="AC254" i="2"/>
  <c r="AC284" i="2"/>
  <c r="AC32" i="2"/>
  <c r="AC186" i="2"/>
  <c r="AC34" i="2"/>
  <c r="AC15" i="2"/>
  <c r="AC317" i="2"/>
  <c r="AC287" i="2"/>
  <c r="AC241" i="2"/>
  <c r="AC119" i="2"/>
  <c r="AC203" i="2"/>
  <c r="AC165" i="2"/>
  <c r="AC46" i="2"/>
  <c r="AC333" i="2"/>
  <c r="AC328" i="2"/>
  <c r="AC296" i="2"/>
  <c r="AC33" i="2"/>
  <c r="AC187" i="2"/>
  <c r="AC288" i="2"/>
  <c r="AC76" i="2"/>
  <c r="AC280" i="2"/>
  <c r="AC47" i="2"/>
  <c r="AC100" i="2"/>
  <c r="AC350" i="2"/>
  <c r="AC48" i="2"/>
  <c r="AC197" i="2"/>
  <c r="AC107" i="2"/>
  <c r="AC131" i="2"/>
  <c r="AC70" i="2"/>
  <c r="AC10" i="2"/>
  <c r="AC169" i="2"/>
  <c r="AC96" i="2"/>
  <c r="AC114" i="2"/>
  <c r="AC12" i="2"/>
  <c r="AC145" i="2"/>
  <c r="AC341" i="2"/>
  <c r="AC52" i="2"/>
  <c r="AC222" i="2"/>
  <c r="AC152" i="2"/>
  <c r="AC81" i="2"/>
  <c r="AC320" i="2"/>
  <c r="AC184" i="2"/>
  <c r="AC266" i="2"/>
  <c r="AC69" i="2"/>
  <c r="AC247" i="2"/>
  <c r="AC113" i="2"/>
  <c r="AC122" i="2"/>
  <c r="AC177" i="2"/>
  <c r="AC352" i="2"/>
  <c r="AC238" i="2"/>
  <c r="AC67" i="2"/>
  <c r="AC310" i="2"/>
  <c r="AC180" i="2"/>
  <c r="AC223" i="2"/>
  <c r="AC267" i="2"/>
  <c r="AC263" i="2"/>
  <c r="AC275" i="2"/>
  <c r="AC174" i="2"/>
  <c r="AC62" i="2"/>
  <c r="AC72" i="2"/>
  <c r="AC315" i="2"/>
  <c r="AC327" i="2"/>
  <c r="AC242" i="2"/>
  <c r="AC13" i="2"/>
  <c r="AC245" i="2"/>
  <c r="AC112" i="2"/>
  <c r="AC151" i="2"/>
  <c r="AC103" i="2"/>
  <c r="AC334" i="2"/>
  <c r="AC105" i="2"/>
  <c r="AC99" i="2"/>
  <c r="AC249" i="2"/>
  <c r="AC156" i="2"/>
  <c r="AC262" i="2"/>
  <c r="AC133" i="2"/>
  <c r="AC159" i="2"/>
  <c r="AC330" i="2"/>
  <c r="AC229" i="2"/>
  <c r="AC116" i="2"/>
  <c r="AC185" i="2"/>
  <c r="AC303" i="2"/>
  <c r="AC260" i="2"/>
  <c r="AC285" i="2"/>
  <c r="AC35" i="2"/>
  <c r="AC231" i="2"/>
  <c r="AC299" i="2"/>
  <c r="AC109" i="2"/>
  <c r="AC150" i="2"/>
  <c r="AC331" i="2"/>
  <c r="AC311" i="2"/>
  <c r="AC236" i="2"/>
  <c r="AC27" i="2"/>
  <c r="AC55" i="2"/>
  <c r="AC206" i="2"/>
  <c r="AC235" i="2"/>
  <c r="AC57" i="2"/>
  <c r="AC286" i="2"/>
  <c r="AC175" i="2"/>
  <c r="AC313" i="2"/>
  <c r="AC60" i="2"/>
  <c r="AC251" i="2"/>
  <c r="AC97" i="2"/>
  <c r="AC80" i="2"/>
  <c r="AC294" i="2"/>
  <c r="AC336" i="2"/>
  <c r="AC325" i="2"/>
  <c r="AC53" i="2"/>
  <c r="AC127" i="2"/>
  <c r="AC234" i="2"/>
  <c r="AC167" i="2"/>
  <c r="AC38" i="2"/>
  <c r="AC106" i="2"/>
  <c r="AC338" i="2"/>
  <c r="AC246" i="2"/>
  <c r="AC85" i="2"/>
  <c r="AC347" i="2"/>
  <c r="AC126" i="2"/>
  <c r="AC217" i="2"/>
  <c r="AC42" i="2"/>
  <c r="AC137" i="2"/>
  <c r="AC271" i="2"/>
  <c r="AC354" i="2"/>
  <c r="AC170" i="2"/>
  <c r="AC22" i="2"/>
  <c r="AC342" i="2"/>
  <c r="AC279" i="2"/>
  <c r="AC171" i="2"/>
  <c r="AC66" i="2"/>
  <c r="AC74" i="2"/>
  <c r="AC161" i="2"/>
  <c r="AC63" i="2"/>
  <c r="AC140" i="2"/>
  <c r="AC95" i="2"/>
  <c r="AC321" i="2"/>
  <c r="AC65" i="2"/>
  <c r="AC168" i="2"/>
  <c r="AC291" i="2"/>
  <c r="AC154" i="2"/>
  <c r="AC9" i="2"/>
  <c r="AC302" i="2"/>
  <c r="AC221" i="2"/>
  <c r="AC308" i="2"/>
  <c r="AC51" i="2"/>
  <c r="AC293" i="2"/>
  <c r="AC276" i="2"/>
  <c r="AC50" i="2"/>
  <c r="AC44" i="2"/>
  <c r="AC261" i="2"/>
  <c r="AC149" i="2"/>
  <c r="AC28" i="2"/>
  <c r="AC23" i="2"/>
  <c r="AC259" i="2"/>
  <c r="AC196" i="2"/>
  <c r="AC209" i="2"/>
  <c r="AC173" i="2"/>
  <c r="AC253" i="2"/>
  <c r="AC43" i="2"/>
  <c r="AC239" i="2"/>
  <c r="AC87" i="2"/>
  <c r="AC18" i="2"/>
  <c r="AC273" i="2"/>
  <c r="AC218" i="2"/>
  <c r="AC108" i="2"/>
  <c r="AC41" i="2"/>
  <c r="AC332" i="2"/>
  <c r="AC93" i="2"/>
  <c r="AC309" i="2"/>
  <c r="AC7" i="2"/>
  <c r="AC179" i="2"/>
  <c r="AC121" i="2"/>
  <c r="AC205" i="2"/>
  <c r="AC39" i="2"/>
  <c r="AC30" i="2"/>
  <c r="AC120" i="2"/>
  <c r="AC75" i="2"/>
  <c r="AC337" i="2"/>
  <c r="AC68" i="2"/>
  <c r="AC226" i="2"/>
  <c r="AC26" i="2"/>
  <c r="AC210" i="2"/>
  <c r="L256" i="6" l="1"/>
  <c r="K256" i="6"/>
  <c r="J256" i="6"/>
  <c r="L231" i="6"/>
  <c r="K231" i="6"/>
  <c r="J231" i="6"/>
  <c r="L206" i="6"/>
  <c r="K206" i="6"/>
  <c r="J206" i="6"/>
  <c r="L181" i="6"/>
  <c r="K181" i="6"/>
  <c r="J181" i="6"/>
  <c r="L156" i="6"/>
  <c r="K156" i="6"/>
  <c r="J156" i="6"/>
  <c r="L131" i="6"/>
  <c r="K131" i="6"/>
  <c r="J131" i="6"/>
  <c r="L106" i="6"/>
  <c r="K106" i="6"/>
  <c r="J106" i="6"/>
  <c r="L81" i="6"/>
  <c r="K81" i="6"/>
  <c r="J81" i="6"/>
  <c r="L56" i="6"/>
  <c r="K56" i="6"/>
  <c r="J56" i="6"/>
  <c r="W236" i="6"/>
  <c r="R239" i="6" s="1"/>
  <c r="W211" i="6"/>
  <c r="W186" i="6"/>
  <c r="K189" i="6" s="1"/>
  <c r="W161" i="6"/>
  <c r="R164" i="6" s="1"/>
  <c r="W136" i="6"/>
  <c r="R139" i="6" s="1"/>
  <c r="W111" i="6"/>
  <c r="P114" i="6" s="1"/>
  <c r="W86" i="6"/>
  <c r="K89" i="6" s="1"/>
  <c r="W61" i="6"/>
  <c r="R64" i="6" s="1"/>
  <c r="W36" i="6"/>
  <c r="R39" i="6" s="1"/>
  <c r="W11" i="6"/>
  <c r="L14" i="6" s="1"/>
  <c r="J239" i="6" l="1"/>
  <c r="J164" i="6"/>
  <c r="J139" i="6"/>
  <c r="Q139" i="6"/>
  <c r="L114" i="6"/>
  <c r="Q39" i="6"/>
  <c r="J39" i="6"/>
  <c r="J64" i="6"/>
  <c r="J89" i="6"/>
  <c r="J189" i="6"/>
  <c r="L89" i="6"/>
  <c r="L189" i="6"/>
  <c r="Q89" i="6"/>
  <c r="Q189" i="6"/>
  <c r="Q114" i="6"/>
  <c r="Q239" i="6"/>
  <c r="P214" i="6"/>
  <c r="L214" i="6"/>
  <c r="K214" i="6"/>
  <c r="J214" i="6"/>
  <c r="R214" i="6"/>
  <c r="Q214" i="6"/>
  <c r="K64" i="6"/>
  <c r="P89" i="6"/>
  <c r="R114" i="6"/>
  <c r="K164" i="6"/>
  <c r="P189" i="6"/>
  <c r="L64" i="6"/>
  <c r="L164" i="6"/>
  <c r="K39" i="6"/>
  <c r="P64" i="6"/>
  <c r="R89" i="6"/>
  <c r="K139" i="6"/>
  <c r="P164" i="6"/>
  <c r="R189" i="6"/>
  <c r="K239" i="6"/>
  <c r="L39" i="6"/>
  <c r="Q64" i="6"/>
  <c r="J114" i="6"/>
  <c r="L139" i="6"/>
  <c r="Q164" i="6"/>
  <c r="L239" i="6"/>
  <c r="P39" i="6"/>
  <c r="K114" i="6"/>
  <c r="P139" i="6"/>
  <c r="P239" i="6"/>
  <c r="P14" i="6"/>
  <c r="Q14" i="6"/>
  <c r="R14" i="6"/>
  <c r="J14" i="6"/>
  <c r="K14" i="6"/>
  <c r="BD6" i="2" l="1"/>
  <c r="BE6" i="2"/>
  <c r="BF6" i="2"/>
  <c r="BG6" i="2"/>
  <c r="BH6" i="2"/>
  <c r="BD7" i="2"/>
  <c r="BE7" i="2"/>
  <c r="BF7" i="2"/>
  <c r="BG7" i="2"/>
  <c r="BH7" i="2"/>
  <c r="BD8" i="2"/>
  <c r="BE8" i="2"/>
  <c r="BF8" i="2"/>
  <c r="BG8" i="2"/>
  <c r="BH8" i="2"/>
  <c r="BD9" i="2"/>
  <c r="BE9" i="2"/>
  <c r="BF9" i="2"/>
  <c r="BG9" i="2"/>
  <c r="BH9" i="2"/>
  <c r="BD10" i="2"/>
  <c r="BE10" i="2"/>
  <c r="BF10" i="2"/>
  <c r="BG10" i="2"/>
  <c r="BH10" i="2"/>
  <c r="BD11" i="2"/>
  <c r="BE11" i="2"/>
  <c r="BF11" i="2"/>
  <c r="BG11" i="2"/>
  <c r="BH11" i="2"/>
  <c r="BD12" i="2"/>
  <c r="BE12" i="2"/>
  <c r="BF12" i="2"/>
  <c r="BG12" i="2"/>
  <c r="BH12" i="2"/>
  <c r="BD13" i="2"/>
  <c r="BE13" i="2"/>
  <c r="BF13" i="2"/>
  <c r="BG13" i="2"/>
  <c r="BH13" i="2"/>
  <c r="BD14" i="2"/>
  <c r="BE14" i="2"/>
  <c r="BF14" i="2"/>
  <c r="BG14" i="2"/>
  <c r="BH14" i="2"/>
  <c r="BD15" i="2"/>
  <c r="BE15" i="2"/>
  <c r="BF15" i="2"/>
  <c r="BG15" i="2"/>
  <c r="BH15" i="2"/>
  <c r="BD16" i="2"/>
  <c r="BE16" i="2"/>
  <c r="BF16" i="2"/>
  <c r="BG16" i="2"/>
  <c r="BH16" i="2"/>
  <c r="BD17" i="2"/>
  <c r="BE17" i="2"/>
  <c r="BF17" i="2"/>
  <c r="BG17" i="2"/>
  <c r="BH17" i="2"/>
  <c r="BD18" i="2"/>
  <c r="BE18" i="2"/>
  <c r="BF18" i="2"/>
  <c r="BG18" i="2"/>
  <c r="BH18" i="2"/>
  <c r="BD19" i="2"/>
  <c r="BE19" i="2"/>
  <c r="BF19" i="2"/>
  <c r="BG19" i="2"/>
  <c r="BH19" i="2"/>
  <c r="BD20" i="2"/>
  <c r="BE20" i="2"/>
  <c r="BF20" i="2"/>
  <c r="BG20" i="2"/>
  <c r="BH20" i="2"/>
  <c r="BD21" i="2"/>
  <c r="BE21" i="2"/>
  <c r="BF21" i="2"/>
  <c r="BG21" i="2"/>
  <c r="BH21" i="2"/>
  <c r="BD22" i="2"/>
  <c r="BE22" i="2"/>
  <c r="BF22" i="2"/>
  <c r="BG22" i="2"/>
  <c r="BH22" i="2"/>
  <c r="BD23" i="2"/>
  <c r="BE23" i="2"/>
  <c r="BF23" i="2"/>
  <c r="BG23" i="2"/>
  <c r="BH23" i="2"/>
  <c r="BD24" i="2"/>
  <c r="BE24" i="2"/>
  <c r="BF24" i="2"/>
  <c r="BG24" i="2"/>
  <c r="BH24" i="2"/>
  <c r="BD25" i="2"/>
  <c r="BE25" i="2"/>
  <c r="BF25" i="2"/>
  <c r="BG25" i="2"/>
  <c r="BH25" i="2"/>
  <c r="BD26" i="2"/>
  <c r="BE26" i="2"/>
  <c r="BF26" i="2"/>
  <c r="BG26" i="2"/>
  <c r="BH26" i="2"/>
  <c r="BD27" i="2"/>
  <c r="BE27" i="2"/>
  <c r="BF27" i="2"/>
  <c r="BG27" i="2"/>
  <c r="BH27" i="2"/>
  <c r="BD28" i="2"/>
  <c r="BE28" i="2"/>
  <c r="BF28" i="2"/>
  <c r="BG28" i="2"/>
  <c r="BH28" i="2"/>
  <c r="BD29" i="2"/>
  <c r="BE29" i="2"/>
  <c r="BF29" i="2"/>
  <c r="BG29" i="2"/>
  <c r="BH29" i="2"/>
  <c r="BD30" i="2"/>
  <c r="BE30" i="2"/>
  <c r="BF30" i="2"/>
  <c r="BG30" i="2"/>
  <c r="BH30" i="2"/>
  <c r="BD31" i="2"/>
  <c r="BE31" i="2"/>
  <c r="BF31" i="2"/>
  <c r="BG31" i="2"/>
  <c r="BH31" i="2"/>
  <c r="BD32" i="2"/>
  <c r="BE32" i="2"/>
  <c r="BF32" i="2"/>
  <c r="BG32" i="2"/>
  <c r="BH32" i="2"/>
  <c r="BD33" i="2"/>
  <c r="BE33" i="2"/>
  <c r="BF33" i="2"/>
  <c r="BG33" i="2"/>
  <c r="BH33" i="2"/>
  <c r="BD34" i="2"/>
  <c r="BE34" i="2"/>
  <c r="BF34" i="2"/>
  <c r="BG34" i="2"/>
  <c r="BH34" i="2"/>
  <c r="BD35" i="2"/>
  <c r="BE35" i="2"/>
  <c r="BF35" i="2"/>
  <c r="BG35" i="2"/>
  <c r="BH35" i="2"/>
  <c r="BD36" i="2"/>
  <c r="BE36" i="2"/>
  <c r="BF36" i="2"/>
  <c r="BG36" i="2"/>
  <c r="BH36" i="2"/>
  <c r="BD37" i="2"/>
  <c r="BE37" i="2"/>
  <c r="BF37" i="2"/>
  <c r="BG37" i="2"/>
  <c r="BH37" i="2"/>
  <c r="BD38" i="2"/>
  <c r="BE38" i="2"/>
  <c r="BF38" i="2"/>
  <c r="BG38" i="2"/>
  <c r="BH38" i="2"/>
  <c r="BD39" i="2"/>
  <c r="BE39" i="2"/>
  <c r="BF39" i="2"/>
  <c r="BG39" i="2"/>
  <c r="BH39" i="2"/>
  <c r="BD40" i="2"/>
  <c r="BE40" i="2"/>
  <c r="BF40" i="2"/>
  <c r="BG40" i="2"/>
  <c r="BH40" i="2"/>
  <c r="BD41" i="2"/>
  <c r="BE41" i="2"/>
  <c r="BF41" i="2"/>
  <c r="BG41" i="2"/>
  <c r="BH41" i="2"/>
  <c r="BD42" i="2"/>
  <c r="BE42" i="2"/>
  <c r="BF42" i="2"/>
  <c r="BG42" i="2"/>
  <c r="BH42" i="2"/>
  <c r="BD43" i="2"/>
  <c r="BE43" i="2"/>
  <c r="BF43" i="2"/>
  <c r="BG43" i="2"/>
  <c r="BH43" i="2"/>
  <c r="BD44" i="2"/>
  <c r="BE44" i="2"/>
  <c r="BF44" i="2"/>
  <c r="BG44" i="2"/>
  <c r="BH44" i="2"/>
  <c r="BD45" i="2"/>
  <c r="BE45" i="2"/>
  <c r="BF45" i="2"/>
  <c r="BG45" i="2"/>
  <c r="BH45" i="2"/>
  <c r="BD46" i="2"/>
  <c r="BE46" i="2"/>
  <c r="BF46" i="2"/>
  <c r="BG46" i="2"/>
  <c r="BH46" i="2"/>
  <c r="BD47" i="2"/>
  <c r="BE47" i="2"/>
  <c r="BF47" i="2"/>
  <c r="BG47" i="2"/>
  <c r="BH47" i="2"/>
  <c r="BD48" i="2"/>
  <c r="BE48" i="2"/>
  <c r="BF48" i="2"/>
  <c r="BG48" i="2"/>
  <c r="BH48" i="2"/>
  <c r="BD49" i="2"/>
  <c r="BE49" i="2"/>
  <c r="BF49" i="2"/>
  <c r="BG49" i="2"/>
  <c r="BH49" i="2"/>
  <c r="BD50" i="2"/>
  <c r="BE50" i="2"/>
  <c r="BF50" i="2"/>
  <c r="BG50" i="2"/>
  <c r="BH50" i="2"/>
  <c r="BE51" i="2"/>
  <c r="BF51" i="2"/>
  <c r="BG51" i="2"/>
  <c r="BH51" i="2"/>
  <c r="BD52" i="2"/>
  <c r="BE52" i="2"/>
  <c r="BF52" i="2"/>
  <c r="BG52" i="2"/>
  <c r="BH52" i="2"/>
  <c r="BD53" i="2"/>
  <c r="BE53" i="2"/>
  <c r="BF53" i="2"/>
  <c r="BG53" i="2"/>
  <c r="BH53" i="2"/>
  <c r="BD54" i="2"/>
  <c r="BE54" i="2"/>
  <c r="BF54" i="2"/>
  <c r="BG54" i="2"/>
  <c r="BH54" i="2"/>
  <c r="BD55" i="2"/>
  <c r="BE55" i="2"/>
  <c r="BF55" i="2"/>
  <c r="BG55" i="2"/>
  <c r="BH55" i="2"/>
  <c r="BG56" i="2"/>
  <c r="BH56" i="2"/>
  <c r="BG57" i="2"/>
  <c r="BH57" i="2"/>
  <c r="BG58" i="2"/>
  <c r="BH58" i="2"/>
  <c r="BG59" i="2"/>
  <c r="BH59" i="2"/>
  <c r="BG60" i="2"/>
  <c r="BH60" i="2"/>
  <c r="BD61" i="2"/>
  <c r="BE61" i="2"/>
  <c r="BF61" i="2"/>
  <c r="BG61" i="2"/>
  <c r="BH61" i="2"/>
  <c r="BD62" i="2"/>
  <c r="BE62" i="2"/>
  <c r="BF62" i="2"/>
  <c r="BG62" i="2"/>
  <c r="BH62" i="2"/>
  <c r="BD63" i="2"/>
  <c r="BE63" i="2"/>
  <c r="BF63" i="2"/>
  <c r="BG63" i="2"/>
  <c r="BH63" i="2"/>
  <c r="BD64" i="2"/>
  <c r="BE64" i="2"/>
  <c r="BF64" i="2"/>
  <c r="BG64" i="2"/>
  <c r="BH64" i="2"/>
  <c r="BE65" i="2"/>
  <c r="BF65" i="2"/>
  <c r="BG65" i="2"/>
  <c r="BH65" i="2"/>
  <c r="BD66" i="2"/>
  <c r="BE66" i="2"/>
  <c r="BF66" i="2"/>
  <c r="BG66" i="2"/>
  <c r="BH66" i="2"/>
  <c r="BD67" i="2"/>
  <c r="BE67" i="2"/>
  <c r="BF67" i="2"/>
  <c r="BG67" i="2"/>
  <c r="BH67" i="2"/>
  <c r="BE68" i="2"/>
  <c r="BF68" i="2"/>
  <c r="BG68" i="2"/>
  <c r="BH68" i="2"/>
  <c r="BD69" i="2"/>
  <c r="BE69" i="2"/>
  <c r="BF69" i="2"/>
  <c r="BG69" i="2"/>
  <c r="BH69" i="2"/>
  <c r="BD70" i="2"/>
  <c r="BE70" i="2"/>
  <c r="BF70" i="2"/>
  <c r="BG70" i="2"/>
  <c r="BH70" i="2"/>
  <c r="BD71" i="2"/>
  <c r="BE71" i="2"/>
  <c r="BF71" i="2"/>
  <c r="BG71" i="2"/>
  <c r="BH71" i="2"/>
  <c r="BD72" i="2"/>
  <c r="BE72" i="2"/>
  <c r="BF72" i="2"/>
  <c r="BG72" i="2"/>
  <c r="BH72" i="2"/>
  <c r="BD73" i="2"/>
  <c r="BE73" i="2"/>
  <c r="BF73" i="2"/>
  <c r="BG73" i="2"/>
  <c r="BH73" i="2"/>
  <c r="BD74" i="2"/>
  <c r="BE74" i="2"/>
  <c r="BF74" i="2"/>
  <c r="BG74" i="2"/>
  <c r="BH74" i="2"/>
  <c r="BD75" i="2"/>
  <c r="BE75" i="2"/>
  <c r="BF75" i="2"/>
  <c r="BG75" i="2"/>
  <c r="BH75" i="2"/>
  <c r="BD76" i="2"/>
  <c r="BE76" i="2"/>
  <c r="BF76" i="2"/>
  <c r="BG76" i="2"/>
  <c r="BH76" i="2"/>
  <c r="BD77" i="2"/>
  <c r="BE77" i="2"/>
  <c r="BF77" i="2"/>
  <c r="BG77" i="2"/>
  <c r="BH77" i="2"/>
  <c r="BD78" i="2"/>
  <c r="BE78" i="2"/>
  <c r="BF78" i="2"/>
  <c r="BG78" i="2"/>
  <c r="BH78" i="2"/>
  <c r="BD79" i="2"/>
  <c r="BE79" i="2"/>
  <c r="BF79" i="2"/>
  <c r="BG79" i="2"/>
  <c r="BH79" i="2"/>
  <c r="BD80" i="2"/>
  <c r="BE80" i="2"/>
  <c r="BF80" i="2"/>
  <c r="BG80" i="2"/>
  <c r="BH80" i="2"/>
  <c r="BE81" i="2"/>
  <c r="BF81" i="2"/>
  <c r="BG81" i="2"/>
  <c r="BH81" i="2"/>
  <c r="BD82" i="2"/>
  <c r="BE82" i="2"/>
  <c r="BF82" i="2"/>
  <c r="BG82" i="2"/>
  <c r="BH82" i="2"/>
  <c r="BD83" i="2"/>
  <c r="BE83" i="2"/>
  <c r="BF83" i="2"/>
  <c r="BG83" i="2"/>
  <c r="BH83" i="2"/>
  <c r="BD84" i="2"/>
  <c r="BE84" i="2"/>
  <c r="BF84" i="2"/>
  <c r="BG84" i="2"/>
  <c r="BH84" i="2"/>
  <c r="BD85" i="2"/>
  <c r="BE85" i="2"/>
  <c r="BF85" i="2"/>
  <c r="BG85" i="2"/>
  <c r="BH85" i="2"/>
  <c r="BD86" i="2"/>
  <c r="BE86" i="2"/>
  <c r="BF86" i="2"/>
  <c r="BG86" i="2"/>
  <c r="BH86" i="2"/>
  <c r="BD87" i="2"/>
  <c r="BE87" i="2"/>
  <c r="BF87" i="2"/>
  <c r="BG87" i="2"/>
  <c r="BH87" i="2"/>
  <c r="BD88" i="2"/>
  <c r="BE88" i="2"/>
  <c r="BF88" i="2"/>
  <c r="BG88" i="2"/>
  <c r="BH88" i="2"/>
  <c r="BD89" i="2"/>
  <c r="BE89" i="2"/>
  <c r="BF89" i="2"/>
  <c r="BG89" i="2"/>
  <c r="BH89" i="2"/>
  <c r="BD90" i="2"/>
  <c r="BE90" i="2"/>
  <c r="BF90" i="2"/>
  <c r="BG90" i="2"/>
  <c r="BH90" i="2"/>
  <c r="BD91" i="2"/>
  <c r="BE91" i="2"/>
  <c r="BF91" i="2"/>
  <c r="BG91" i="2"/>
  <c r="BH91" i="2"/>
  <c r="BD92" i="2"/>
  <c r="BE92" i="2"/>
  <c r="BF92" i="2"/>
  <c r="BG92" i="2"/>
  <c r="BH92" i="2"/>
  <c r="BD93" i="2"/>
  <c r="BE93" i="2"/>
  <c r="BF93" i="2"/>
  <c r="BG93" i="2"/>
  <c r="BH93" i="2"/>
  <c r="BD94" i="2"/>
  <c r="BE94" i="2"/>
  <c r="BF94" i="2"/>
  <c r="BG94" i="2"/>
  <c r="BH94" i="2"/>
  <c r="BD95" i="2"/>
  <c r="BE95" i="2"/>
  <c r="BF95" i="2"/>
  <c r="BG95" i="2"/>
  <c r="BH95" i="2"/>
  <c r="BD96" i="2"/>
  <c r="BE96" i="2"/>
  <c r="BF96" i="2"/>
  <c r="BG96" i="2"/>
  <c r="BH96" i="2"/>
  <c r="BD97" i="2"/>
  <c r="BE97" i="2"/>
  <c r="BF97" i="2"/>
  <c r="BG97" i="2"/>
  <c r="BH97" i="2"/>
  <c r="BD98" i="2"/>
  <c r="BE98" i="2"/>
  <c r="BF98" i="2"/>
  <c r="BG98" i="2"/>
  <c r="BH98" i="2"/>
  <c r="BD99" i="2"/>
  <c r="BE99" i="2"/>
  <c r="BF99" i="2"/>
  <c r="BG99" i="2"/>
  <c r="BH99" i="2"/>
  <c r="BD100" i="2"/>
  <c r="BE100" i="2"/>
  <c r="BF100" i="2"/>
  <c r="BG100" i="2"/>
  <c r="BH100" i="2"/>
  <c r="BD101" i="2"/>
  <c r="BE101" i="2"/>
  <c r="BF101" i="2"/>
  <c r="BG101" i="2"/>
  <c r="BH101" i="2"/>
  <c r="BD102" i="2"/>
  <c r="BE102" i="2"/>
  <c r="BF102" i="2"/>
  <c r="BG102" i="2"/>
  <c r="BH102" i="2"/>
  <c r="BD103" i="2"/>
  <c r="BE103" i="2"/>
  <c r="BF103" i="2"/>
  <c r="BG103" i="2"/>
  <c r="BH103" i="2"/>
  <c r="BE104" i="2"/>
  <c r="BF104" i="2"/>
  <c r="BG104" i="2"/>
  <c r="BH104" i="2"/>
  <c r="BE105" i="2"/>
  <c r="BF105" i="2"/>
  <c r="BG105" i="2"/>
  <c r="BH105" i="2"/>
  <c r="BD106" i="2"/>
  <c r="BE106" i="2"/>
  <c r="BF106" i="2"/>
  <c r="BG106" i="2"/>
  <c r="BH106" i="2"/>
  <c r="BD107" i="2"/>
  <c r="BE107" i="2"/>
  <c r="BF107" i="2"/>
  <c r="BG107" i="2"/>
  <c r="BH107" i="2"/>
  <c r="BD108" i="2"/>
  <c r="BE108" i="2"/>
  <c r="BF108" i="2"/>
  <c r="BG108" i="2"/>
  <c r="BH108" i="2"/>
  <c r="BD109" i="2"/>
  <c r="BE109" i="2"/>
  <c r="BF109" i="2"/>
  <c r="BG109" i="2"/>
  <c r="BH109" i="2"/>
  <c r="BD110" i="2"/>
  <c r="BE110" i="2"/>
  <c r="BF110" i="2"/>
  <c r="BG110" i="2"/>
  <c r="BH110" i="2"/>
  <c r="BD111" i="2"/>
  <c r="BE111" i="2"/>
  <c r="BF111" i="2"/>
  <c r="BG111" i="2"/>
  <c r="BH111" i="2"/>
  <c r="BD112" i="2"/>
  <c r="BE112" i="2"/>
  <c r="BF112" i="2"/>
  <c r="BG112" i="2"/>
  <c r="BH112" i="2"/>
  <c r="BD113" i="2"/>
  <c r="BE113" i="2"/>
  <c r="BF113" i="2"/>
  <c r="BG113" i="2"/>
  <c r="BH113" i="2"/>
  <c r="BE114" i="2"/>
  <c r="BF114" i="2"/>
  <c r="BG114" i="2"/>
  <c r="BH114" i="2"/>
  <c r="BD115" i="2"/>
  <c r="BE115" i="2"/>
  <c r="BF115" i="2"/>
  <c r="BG115" i="2"/>
  <c r="BH115" i="2"/>
  <c r="BE116" i="2"/>
  <c r="BF116" i="2"/>
  <c r="BG116" i="2"/>
  <c r="BH116" i="2"/>
  <c r="BD117" i="2"/>
  <c r="BE117" i="2"/>
  <c r="BF117" i="2"/>
  <c r="BG117" i="2"/>
  <c r="BH117" i="2"/>
  <c r="BD118" i="2"/>
  <c r="BE118" i="2"/>
  <c r="BF118" i="2"/>
  <c r="BG118" i="2"/>
  <c r="BH118" i="2"/>
  <c r="BD119" i="2"/>
  <c r="BE119" i="2"/>
  <c r="BF119" i="2"/>
  <c r="BG119" i="2"/>
  <c r="BH119" i="2"/>
  <c r="BD120" i="2"/>
  <c r="BE120" i="2"/>
  <c r="BF120" i="2"/>
  <c r="BG120" i="2"/>
  <c r="BH120" i="2"/>
  <c r="BD121" i="2"/>
  <c r="BE121" i="2"/>
  <c r="BF121" i="2"/>
  <c r="BG121" i="2"/>
  <c r="BH121" i="2"/>
  <c r="BD122" i="2"/>
  <c r="BE122" i="2"/>
  <c r="BF122" i="2"/>
  <c r="BG122" i="2"/>
  <c r="BH122" i="2"/>
  <c r="BD123" i="2"/>
  <c r="BE123" i="2"/>
  <c r="BF123" i="2"/>
  <c r="BG123" i="2"/>
  <c r="BH123" i="2"/>
  <c r="BD124" i="2"/>
  <c r="BE124" i="2"/>
  <c r="BF124" i="2"/>
  <c r="BG124" i="2"/>
  <c r="BH124" i="2"/>
  <c r="BD125" i="2"/>
  <c r="BE125" i="2"/>
  <c r="BF125" i="2"/>
  <c r="BG125" i="2"/>
  <c r="BH125" i="2"/>
  <c r="BD126" i="2"/>
  <c r="BE126" i="2"/>
  <c r="BF126" i="2"/>
  <c r="BG126" i="2"/>
  <c r="BH126" i="2"/>
  <c r="BD127" i="2"/>
  <c r="BE127" i="2"/>
  <c r="BF127" i="2"/>
  <c r="BG127" i="2"/>
  <c r="BH127" i="2"/>
  <c r="BD128" i="2"/>
  <c r="BE128" i="2"/>
  <c r="BF128" i="2"/>
  <c r="BG128" i="2"/>
  <c r="BH128" i="2"/>
  <c r="BD129" i="2"/>
  <c r="BE129" i="2"/>
  <c r="BF129" i="2"/>
  <c r="BG129" i="2"/>
  <c r="BH129" i="2"/>
  <c r="BD130" i="2"/>
  <c r="BE130" i="2"/>
  <c r="BF130" i="2"/>
  <c r="BG130" i="2"/>
  <c r="BH130" i="2"/>
  <c r="BD131" i="2"/>
  <c r="BE131" i="2"/>
  <c r="BF131" i="2"/>
  <c r="BG131" i="2"/>
  <c r="BH131" i="2"/>
  <c r="BD132" i="2"/>
  <c r="BE132" i="2"/>
  <c r="BF132" i="2"/>
  <c r="BG132" i="2"/>
  <c r="BH132" i="2"/>
  <c r="BD133" i="2"/>
  <c r="BE133" i="2"/>
  <c r="BF133" i="2"/>
  <c r="BG133" i="2"/>
  <c r="BH133" i="2"/>
  <c r="BD134" i="2"/>
  <c r="BE134" i="2"/>
  <c r="BF134" i="2"/>
  <c r="BG134" i="2"/>
  <c r="BH134" i="2"/>
  <c r="BD135" i="2"/>
  <c r="BE135" i="2"/>
  <c r="BF135" i="2"/>
  <c r="BG135" i="2"/>
  <c r="BH135" i="2"/>
  <c r="BE136" i="2"/>
  <c r="BF136" i="2"/>
  <c r="BG136" i="2"/>
  <c r="BH136" i="2"/>
  <c r="BD137" i="2"/>
  <c r="BE137" i="2"/>
  <c r="BF137" i="2"/>
  <c r="BG137" i="2"/>
  <c r="BH137" i="2"/>
  <c r="BD138" i="2"/>
  <c r="BE138" i="2"/>
  <c r="BF138" i="2"/>
  <c r="BG138" i="2"/>
  <c r="BH138" i="2"/>
  <c r="BD139" i="2"/>
  <c r="BE139" i="2"/>
  <c r="BF139" i="2"/>
  <c r="BG139" i="2"/>
  <c r="BH139" i="2"/>
  <c r="BD140" i="2"/>
  <c r="BE140" i="2"/>
  <c r="BF140" i="2"/>
  <c r="BG140" i="2"/>
  <c r="BH140" i="2"/>
  <c r="BD141" i="2"/>
  <c r="BE141" i="2"/>
  <c r="BF141" i="2"/>
  <c r="BG141" i="2"/>
  <c r="BH141" i="2"/>
  <c r="BD142" i="2"/>
  <c r="BE142" i="2"/>
  <c r="BF142" i="2"/>
  <c r="BG142" i="2"/>
  <c r="BH142" i="2"/>
  <c r="BD143" i="2"/>
  <c r="BE143" i="2"/>
  <c r="BF143" i="2"/>
  <c r="BG143" i="2"/>
  <c r="BH143" i="2"/>
  <c r="BE144" i="2"/>
  <c r="BF144" i="2"/>
  <c r="BG144" i="2"/>
  <c r="BH144" i="2"/>
  <c r="BD145" i="2"/>
  <c r="BE145" i="2"/>
  <c r="BF145" i="2"/>
  <c r="BG145" i="2"/>
  <c r="BH145" i="2"/>
  <c r="BD146" i="2"/>
  <c r="BE146" i="2"/>
  <c r="BF146" i="2"/>
  <c r="BG146" i="2"/>
  <c r="BH146" i="2"/>
  <c r="BD147" i="2"/>
  <c r="BE147" i="2"/>
  <c r="BF147" i="2"/>
  <c r="BG147" i="2"/>
  <c r="BH147" i="2"/>
  <c r="BE148" i="2"/>
  <c r="BF148" i="2"/>
  <c r="BG148" i="2"/>
  <c r="BH148" i="2"/>
  <c r="BD149" i="2"/>
  <c r="BE149" i="2"/>
  <c r="BF149" i="2"/>
  <c r="BG149" i="2"/>
  <c r="BH149" i="2"/>
  <c r="BD150" i="2"/>
  <c r="BE150" i="2"/>
  <c r="BF150" i="2"/>
  <c r="BG150" i="2"/>
  <c r="BH150" i="2"/>
  <c r="BE151" i="2"/>
  <c r="BF151" i="2"/>
  <c r="BG151" i="2"/>
  <c r="BH151" i="2"/>
  <c r="BD152" i="2"/>
  <c r="BE152" i="2"/>
  <c r="BF152" i="2"/>
  <c r="BG152" i="2"/>
  <c r="BH152" i="2"/>
  <c r="BD153" i="2"/>
  <c r="BE153" i="2"/>
  <c r="BF153" i="2"/>
  <c r="BG153" i="2"/>
  <c r="BH153" i="2"/>
  <c r="BD154" i="2"/>
  <c r="BE154" i="2"/>
  <c r="BF154" i="2"/>
  <c r="BG154" i="2"/>
  <c r="BH154" i="2"/>
  <c r="BD155" i="2"/>
  <c r="BE155" i="2"/>
  <c r="BF155" i="2"/>
  <c r="BG155" i="2"/>
  <c r="BH155" i="2"/>
  <c r="BD156" i="2"/>
  <c r="BE156" i="2"/>
  <c r="BF156" i="2"/>
  <c r="BG156" i="2"/>
  <c r="BH156" i="2"/>
  <c r="BD157" i="2"/>
  <c r="BE157" i="2"/>
  <c r="BF157" i="2"/>
  <c r="BG157" i="2"/>
  <c r="BH157" i="2"/>
  <c r="BE158" i="2"/>
  <c r="BF158" i="2"/>
  <c r="BG158" i="2"/>
  <c r="BH158" i="2"/>
  <c r="BE159" i="2"/>
  <c r="BF159" i="2"/>
  <c r="BG159" i="2"/>
  <c r="BH159" i="2"/>
  <c r="BE160" i="2"/>
  <c r="BF160" i="2"/>
  <c r="BG160" i="2"/>
  <c r="BH160" i="2"/>
  <c r="BE161" i="2"/>
  <c r="BF161" i="2"/>
  <c r="BG161" i="2"/>
  <c r="BH161" i="2"/>
  <c r="BE162" i="2"/>
  <c r="BF162" i="2"/>
  <c r="BG162" i="2"/>
  <c r="BH162" i="2"/>
  <c r="BD163" i="2"/>
  <c r="BE163" i="2"/>
  <c r="BF163" i="2"/>
  <c r="BG163" i="2"/>
  <c r="BH163" i="2"/>
  <c r="BE164" i="2"/>
  <c r="BF164" i="2"/>
  <c r="BH164" i="2"/>
  <c r="BD165" i="2"/>
  <c r="BE165" i="2"/>
  <c r="BF165" i="2"/>
  <c r="BG165" i="2"/>
  <c r="BH165" i="2"/>
  <c r="BE166" i="2"/>
  <c r="BF166" i="2"/>
  <c r="BH166" i="2"/>
  <c r="BE167" i="2"/>
  <c r="BF167" i="2"/>
  <c r="BG167" i="2"/>
  <c r="BH167" i="2"/>
  <c r="BE168" i="2"/>
  <c r="BF168" i="2"/>
  <c r="BG168" i="2"/>
  <c r="BH168" i="2"/>
  <c r="BE169" i="2"/>
  <c r="BF169" i="2"/>
  <c r="BG169" i="2"/>
  <c r="BH169" i="2"/>
  <c r="BE170" i="2"/>
  <c r="BF170" i="2"/>
  <c r="BG170" i="2"/>
  <c r="BH170" i="2"/>
  <c r="BE171" i="2"/>
  <c r="BF171" i="2"/>
  <c r="BG171" i="2"/>
  <c r="BH171" i="2"/>
  <c r="BD172" i="2"/>
  <c r="BE172" i="2"/>
  <c r="BF172" i="2"/>
  <c r="BG172" i="2"/>
  <c r="BH172" i="2"/>
  <c r="BD173" i="2"/>
  <c r="BE173" i="2"/>
  <c r="BF173" i="2"/>
  <c r="BG173" i="2"/>
  <c r="BH173" i="2"/>
  <c r="BD174" i="2"/>
  <c r="BE174" i="2"/>
  <c r="BF174" i="2"/>
  <c r="BG174" i="2"/>
  <c r="BH174" i="2"/>
  <c r="BE175" i="2"/>
  <c r="BF175" i="2"/>
  <c r="BH175" i="2"/>
  <c r="BE176" i="2"/>
  <c r="BF176" i="2"/>
  <c r="BH176" i="2"/>
  <c r="BE177" i="2"/>
  <c r="BF177" i="2"/>
  <c r="BH177" i="2"/>
  <c r="BD178" i="2"/>
  <c r="BE178" i="2"/>
  <c r="BF178" i="2"/>
  <c r="BG178" i="2"/>
  <c r="BH178" i="2"/>
  <c r="BD179" i="2"/>
  <c r="BE179" i="2"/>
  <c r="BF179" i="2"/>
  <c r="BG179" i="2"/>
  <c r="BH179" i="2"/>
  <c r="BD180" i="2"/>
  <c r="BE180" i="2"/>
  <c r="BF180" i="2"/>
  <c r="BG180" i="2"/>
  <c r="BH180" i="2"/>
  <c r="BD181" i="2"/>
  <c r="BE181" i="2"/>
  <c r="BF181" i="2"/>
  <c r="BG181" i="2"/>
  <c r="BH181" i="2"/>
  <c r="BD182" i="2"/>
  <c r="BE182" i="2"/>
  <c r="BF182" i="2"/>
  <c r="BG182" i="2"/>
  <c r="BH182" i="2"/>
  <c r="BD183" i="2"/>
  <c r="BE183" i="2"/>
  <c r="BF183" i="2"/>
  <c r="BG183" i="2"/>
  <c r="BH183" i="2"/>
  <c r="BD184" i="2"/>
  <c r="BE184" i="2"/>
  <c r="BF184" i="2"/>
  <c r="BG184" i="2"/>
  <c r="BH184" i="2"/>
  <c r="BD185" i="2"/>
  <c r="BE185" i="2"/>
  <c r="BF185" i="2"/>
  <c r="BG185" i="2"/>
  <c r="BH185" i="2"/>
  <c r="BD186" i="2"/>
  <c r="BE186" i="2"/>
  <c r="BF186" i="2"/>
  <c r="BG186" i="2"/>
  <c r="BH186" i="2"/>
  <c r="BD187" i="2"/>
  <c r="BE187" i="2"/>
  <c r="BF187" i="2"/>
  <c r="BG187" i="2"/>
  <c r="BH187" i="2"/>
  <c r="BD188" i="2"/>
  <c r="BE188" i="2"/>
  <c r="BF188" i="2"/>
  <c r="BG188" i="2"/>
  <c r="BH188" i="2"/>
  <c r="BD189" i="2"/>
  <c r="BE189" i="2"/>
  <c r="BF189" i="2"/>
  <c r="BG189" i="2"/>
  <c r="BH189" i="2"/>
  <c r="BD190" i="2"/>
  <c r="BE190" i="2"/>
  <c r="BF190" i="2"/>
  <c r="BG190" i="2"/>
  <c r="BH190" i="2"/>
  <c r="BD191" i="2"/>
  <c r="BE191" i="2"/>
  <c r="BF191" i="2"/>
  <c r="BG191" i="2"/>
  <c r="BH191" i="2"/>
  <c r="BD192" i="2"/>
  <c r="BE192" i="2"/>
  <c r="BF192" i="2"/>
  <c r="BG192" i="2"/>
  <c r="BH192" i="2"/>
  <c r="BD193" i="2"/>
  <c r="BE193" i="2"/>
  <c r="BF193" i="2"/>
  <c r="BG193" i="2"/>
  <c r="BH193" i="2"/>
  <c r="BD194" i="2"/>
  <c r="BE194" i="2"/>
  <c r="BF194" i="2"/>
  <c r="BG194" i="2"/>
  <c r="BH194" i="2"/>
  <c r="BE195" i="2"/>
  <c r="BF195" i="2"/>
  <c r="BG195" i="2"/>
  <c r="BH195" i="2"/>
  <c r="BD196" i="2"/>
  <c r="BE196" i="2"/>
  <c r="BF196" i="2"/>
  <c r="BG196" i="2"/>
  <c r="BH196" i="2"/>
  <c r="BD197" i="2"/>
  <c r="BE197" i="2"/>
  <c r="BF197" i="2"/>
  <c r="BG197" i="2"/>
  <c r="BH197" i="2"/>
  <c r="BD198" i="2"/>
  <c r="BE198" i="2"/>
  <c r="BF198" i="2"/>
  <c r="BG198" i="2"/>
  <c r="BH198" i="2"/>
  <c r="BD199" i="2"/>
  <c r="BE199" i="2"/>
  <c r="BF199" i="2"/>
  <c r="BG199" i="2"/>
  <c r="BH199" i="2"/>
  <c r="BD200" i="2"/>
  <c r="BE200" i="2"/>
  <c r="BF200" i="2"/>
  <c r="BG200" i="2"/>
  <c r="BH200" i="2"/>
  <c r="BD201" i="2"/>
  <c r="BE201" i="2"/>
  <c r="BF201" i="2"/>
  <c r="BG201" i="2"/>
  <c r="BH201" i="2"/>
  <c r="BD202" i="2"/>
  <c r="BE202" i="2"/>
  <c r="BF202" i="2"/>
  <c r="BG202" i="2"/>
  <c r="BH202" i="2"/>
  <c r="BD203" i="2"/>
  <c r="BE203" i="2"/>
  <c r="BF203" i="2"/>
  <c r="BG203" i="2"/>
  <c r="BH203" i="2"/>
  <c r="BD204" i="2"/>
  <c r="BE204" i="2"/>
  <c r="BF204" i="2"/>
  <c r="BG204" i="2"/>
  <c r="BH204" i="2"/>
  <c r="BD205" i="2"/>
  <c r="BE205" i="2"/>
  <c r="BF205" i="2"/>
  <c r="BG205" i="2"/>
  <c r="BH205" i="2"/>
  <c r="BD206" i="2"/>
  <c r="BE206" i="2"/>
  <c r="BF206" i="2"/>
  <c r="BG206" i="2"/>
  <c r="BH206" i="2"/>
  <c r="BD207" i="2"/>
  <c r="BE207" i="2"/>
  <c r="BF207" i="2"/>
  <c r="BG207" i="2"/>
  <c r="BH207" i="2"/>
  <c r="BD208" i="2"/>
  <c r="BE208" i="2"/>
  <c r="BF208" i="2"/>
  <c r="BG208" i="2"/>
  <c r="BH208" i="2"/>
  <c r="BD209" i="2"/>
  <c r="BE209" i="2"/>
  <c r="BF209" i="2"/>
  <c r="BG209" i="2"/>
  <c r="BH209" i="2"/>
  <c r="BG210" i="2"/>
  <c r="BH210" i="2"/>
  <c r="BD211" i="2"/>
  <c r="BE211" i="2"/>
  <c r="BF211" i="2"/>
  <c r="BG211" i="2"/>
  <c r="BH211" i="2"/>
  <c r="BG212" i="2"/>
  <c r="BH212" i="2"/>
  <c r="BD213" i="2"/>
  <c r="BE213" i="2"/>
  <c r="BF213" i="2"/>
  <c r="BG213" i="2"/>
  <c r="BH213" i="2"/>
  <c r="BD214" i="2"/>
  <c r="BE214" i="2"/>
  <c r="BF214" i="2"/>
  <c r="BG214" i="2"/>
  <c r="BH214" i="2"/>
  <c r="BG215" i="2"/>
  <c r="BH215" i="2"/>
  <c r="BD216" i="2"/>
  <c r="BE216" i="2"/>
  <c r="BF216" i="2"/>
  <c r="BG216" i="2"/>
  <c r="BH216" i="2"/>
  <c r="BG217" i="2"/>
  <c r="BH217" i="2"/>
  <c r="BD218" i="2"/>
  <c r="BE218" i="2"/>
  <c r="BF218" i="2"/>
  <c r="BG218" i="2"/>
  <c r="BH218" i="2"/>
  <c r="BG219" i="2"/>
  <c r="BH219" i="2"/>
  <c r="BD220" i="2"/>
  <c r="BE220" i="2"/>
  <c r="BF220" i="2"/>
  <c r="BG220" i="2"/>
  <c r="BH220" i="2"/>
  <c r="BD221" i="2"/>
  <c r="BE221" i="2"/>
  <c r="BF221" i="2"/>
  <c r="BG221" i="2"/>
  <c r="BH221" i="2"/>
  <c r="BD222" i="2"/>
  <c r="BE222" i="2"/>
  <c r="BF222" i="2"/>
  <c r="BG222" i="2"/>
  <c r="BH222" i="2"/>
  <c r="BD223" i="2"/>
  <c r="BE223" i="2"/>
  <c r="BF223" i="2"/>
  <c r="BG223" i="2"/>
  <c r="BH223" i="2"/>
  <c r="BD224" i="2"/>
  <c r="BE224" i="2"/>
  <c r="BF224" i="2"/>
  <c r="BG224" i="2"/>
  <c r="BH224" i="2"/>
  <c r="BD225" i="2"/>
  <c r="BE225" i="2"/>
  <c r="BF225" i="2"/>
  <c r="BG225" i="2"/>
  <c r="BH225" i="2"/>
  <c r="BD226" i="2"/>
  <c r="BE226" i="2"/>
  <c r="BF226" i="2"/>
  <c r="BG226" i="2"/>
  <c r="BH226" i="2"/>
  <c r="BD227" i="2"/>
  <c r="BE227" i="2"/>
  <c r="BF227" i="2"/>
  <c r="BG227" i="2"/>
  <c r="BH227" i="2"/>
  <c r="BD228" i="2"/>
  <c r="BE228" i="2"/>
  <c r="BF228" i="2"/>
  <c r="BG228" i="2"/>
  <c r="BH228" i="2"/>
  <c r="BD229" i="2"/>
  <c r="BE229" i="2"/>
  <c r="BF229" i="2"/>
  <c r="BG229" i="2"/>
  <c r="BH229" i="2"/>
  <c r="BD230" i="2"/>
  <c r="BE230" i="2"/>
  <c r="BF230" i="2"/>
  <c r="BG230" i="2"/>
  <c r="BH230" i="2"/>
  <c r="BD231" i="2"/>
  <c r="BE231" i="2"/>
  <c r="BF231" i="2"/>
  <c r="BG231" i="2"/>
  <c r="BH231" i="2"/>
  <c r="BD232" i="2"/>
  <c r="BE232" i="2"/>
  <c r="BF232" i="2"/>
  <c r="BG232" i="2"/>
  <c r="BH232" i="2"/>
  <c r="BD233" i="2"/>
  <c r="BE233" i="2"/>
  <c r="BF233" i="2"/>
  <c r="BG233" i="2"/>
  <c r="BH233" i="2"/>
  <c r="BD234" i="2"/>
  <c r="BE234" i="2"/>
  <c r="BF234" i="2"/>
  <c r="BG234" i="2"/>
  <c r="BH234" i="2"/>
  <c r="BD235" i="2"/>
  <c r="BE235" i="2"/>
  <c r="BF235" i="2"/>
  <c r="BG235" i="2"/>
  <c r="BH235" i="2"/>
  <c r="BD236" i="2"/>
  <c r="BE236" i="2"/>
  <c r="BF236" i="2"/>
  <c r="BG236" i="2"/>
  <c r="BH236" i="2"/>
  <c r="BD237" i="2"/>
  <c r="BE237" i="2"/>
  <c r="BF237" i="2"/>
  <c r="BG237" i="2"/>
  <c r="BH237" i="2"/>
  <c r="BD238" i="2"/>
  <c r="BE238" i="2"/>
  <c r="BF238" i="2"/>
  <c r="BG238" i="2"/>
  <c r="BH238" i="2"/>
  <c r="BD239" i="2"/>
  <c r="BE239" i="2"/>
  <c r="BF239" i="2"/>
  <c r="BG239" i="2"/>
  <c r="BH239" i="2"/>
  <c r="BD240" i="2"/>
  <c r="BE240" i="2"/>
  <c r="BF240" i="2"/>
  <c r="BG240" i="2"/>
  <c r="BH240" i="2"/>
  <c r="BD241" i="2"/>
  <c r="BE241" i="2"/>
  <c r="BF241" i="2"/>
  <c r="BG241" i="2"/>
  <c r="BH241" i="2"/>
  <c r="BD242" i="2"/>
  <c r="BE242" i="2"/>
  <c r="BF242" i="2"/>
  <c r="BG242" i="2"/>
  <c r="BH242" i="2"/>
  <c r="BD243" i="2"/>
  <c r="BE243" i="2"/>
  <c r="BF243" i="2"/>
  <c r="BG243" i="2"/>
  <c r="BH243" i="2"/>
  <c r="BD244" i="2"/>
  <c r="BE244" i="2"/>
  <c r="BF244" i="2"/>
  <c r="BG244" i="2"/>
  <c r="BH244" i="2"/>
  <c r="BD245" i="2"/>
  <c r="BE245" i="2"/>
  <c r="BF245" i="2"/>
  <c r="BG245" i="2"/>
  <c r="BH245" i="2"/>
  <c r="BD246" i="2"/>
  <c r="BE246" i="2"/>
  <c r="BF246" i="2"/>
  <c r="BG246" i="2"/>
  <c r="BH246" i="2"/>
  <c r="BD247" i="2"/>
  <c r="BE247" i="2"/>
  <c r="BF247" i="2"/>
  <c r="BG247" i="2"/>
  <c r="BH247" i="2"/>
  <c r="BD248" i="2"/>
  <c r="BE248" i="2"/>
  <c r="BF248" i="2"/>
  <c r="BG248" i="2"/>
  <c r="BH248" i="2"/>
  <c r="BD249" i="2"/>
  <c r="BE249" i="2"/>
  <c r="BF249" i="2"/>
  <c r="BG249" i="2"/>
  <c r="BH249" i="2"/>
  <c r="BD250" i="2"/>
  <c r="BE250" i="2"/>
  <c r="BF250" i="2"/>
  <c r="BG250" i="2"/>
  <c r="BH250" i="2"/>
  <c r="BD251" i="2"/>
  <c r="BE251" i="2"/>
  <c r="BF251" i="2"/>
  <c r="BG251" i="2"/>
  <c r="BH251" i="2"/>
  <c r="BD252" i="2"/>
  <c r="BE252" i="2"/>
  <c r="BF252" i="2"/>
  <c r="BG252" i="2"/>
  <c r="BH252" i="2"/>
  <c r="BD253" i="2"/>
  <c r="BE253" i="2"/>
  <c r="BF253" i="2"/>
  <c r="BG253" i="2"/>
  <c r="BH253" i="2"/>
  <c r="BD254" i="2"/>
  <c r="BE254" i="2"/>
  <c r="BF254" i="2"/>
  <c r="BG254" i="2"/>
  <c r="BH254" i="2"/>
  <c r="BD255" i="2"/>
  <c r="BE255" i="2"/>
  <c r="BF255" i="2"/>
  <c r="BG255" i="2"/>
  <c r="BH255" i="2"/>
  <c r="BD256" i="2"/>
  <c r="BE256" i="2"/>
  <c r="BF256" i="2"/>
  <c r="BG256" i="2"/>
  <c r="BH256" i="2"/>
  <c r="BD257" i="2"/>
  <c r="BE257" i="2"/>
  <c r="BF257" i="2"/>
  <c r="BG257" i="2"/>
  <c r="BH257" i="2"/>
  <c r="BD258" i="2"/>
  <c r="BE258" i="2"/>
  <c r="BF258" i="2"/>
  <c r="BG258" i="2"/>
  <c r="BH258" i="2"/>
  <c r="BD259" i="2"/>
  <c r="BE259" i="2"/>
  <c r="BF259" i="2"/>
  <c r="BG259" i="2"/>
  <c r="BH259" i="2"/>
  <c r="BD260" i="2"/>
  <c r="BE260" i="2"/>
  <c r="BF260" i="2"/>
  <c r="BG260" i="2"/>
  <c r="BH260" i="2"/>
  <c r="BD261" i="2"/>
  <c r="BE261" i="2"/>
  <c r="BF261" i="2"/>
  <c r="BG261" i="2"/>
  <c r="BH261" i="2"/>
  <c r="BD262" i="2"/>
  <c r="BE262" i="2"/>
  <c r="BF262" i="2"/>
  <c r="BG262" i="2"/>
  <c r="BH262" i="2"/>
  <c r="BD263" i="2"/>
  <c r="BE263" i="2"/>
  <c r="BF263" i="2"/>
  <c r="BG263" i="2"/>
  <c r="BH263" i="2"/>
  <c r="BE264" i="2"/>
  <c r="BF264" i="2"/>
  <c r="BG264" i="2"/>
  <c r="BH264" i="2"/>
  <c r="BD265" i="2"/>
  <c r="BE265" i="2"/>
  <c r="BF265" i="2"/>
  <c r="BG265" i="2"/>
  <c r="BH265" i="2"/>
  <c r="BD266" i="2"/>
  <c r="BE266" i="2"/>
  <c r="BF266" i="2"/>
  <c r="BG266" i="2"/>
  <c r="BH266" i="2"/>
  <c r="BD267" i="2"/>
  <c r="BE267" i="2"/>
  <c r="BF267" i="2"/>
  <c r="BG267" i="2"/>
  <c r="BH267" i="2"/>
  <c r="BD268" i="2"/>
  <c r="BE268" i="2"/>
  <c r="BF268" i="2"/>
  <c r="BG268" i="2"/>
  <c r="BH268" i="2"/>
  <c r="BD269" i="2"/>
  <c r="BE269" i="2"/>
  <c r="BF269" i="2"/>
  <c r="BG269" i="2"/>
  <c r="BH269" i="2"/>
  <c r="BD270" i="2"/>
  <c r="BE270" i="2"/>
  <c r="BF270" i="2"/>
  <c r="BG270" i="2"/>
  <c r="BH270" i="2"/>
  <c r="BD271" i="2"/>
  <c r="BE271" i="2"/>
  <c r="BF271" i="2"/>
  <c r="BG271" i="2"/>
  <c r="BH271" i="2"/>
  <c r="BD272" i="2"/>
  <c r="BE272" i="2"/>
  <c r="BF272" i="2"/>
  <c r="BG272" i="2"/>
  <c r="BH272" i="2"/>
  <c r="BD273" i="2"/>
  <c r="BE273" i="2"/>
  <c r="BF273" i="2"/>
  <c r="BG273" i="2"/>
  <c r="BH273" i="2"/>
  <c r="BD274" i="2"/>
  <c r="BE274" i="2"/>
  <c r="BF274" i="2"/>
  <c r="BG274" i="2"/>
  <c r="BH274" i="2"/>
  <c r="BD275" i="2"/>
  <c r="BE275" i="2"/>
  <c r="BF275" i="2"/>
  <c r="BG275" i="2"/>
  <c r="BH275" i="2"/>
  <c r="BD276" i="2"/>
  <c r="BE276" i="2"/>
  <c r="BF276" i="2"/>
  <c r="BG276" i="2"/>
  <c r="BH276" i="2"/>
  <c r="BD277" i="2"/>
  <c r="BE277" i="2"/>
  <c r="BF277" i="2"/>
  <c r="BG277" i="2"/>
  <c r="BH277" i="2"/>
  <c r="BD278" i="2"/>
  <c r="BE278" i="2"/>
  <c r="BF278" i="2"/>
  <c r="BG278" i="2"/>
  <c r="BH278" i="2"/>
  <c r="BD279" i="2"/>
  <c r="BE279" i="2"/>
  <c r="BF279" i="2"/>
  <c r="BG279" i="2"/>
  <c r="BH279" i="2"/>
  <c r="BD280" i="2"/>
  <c r="BE280" i="2"/>
  <c r="BF280" i="2"/>
  <c r="BG280" i="2"/>
  <c r="BH280" i="2"/>
  <c r="BD281" i="2"/>
  <c r="BE281" i="2"/>
  <c r="BF281" i="2"/>
  <c r="BG281" i="2"/>
  <c r="BH281" i="2"/>
  <c r="BD282" i="2"/>
  <c r="BE282" i="2"/>
  <c r="BF282" i="2"/>
  <c r="BG282" i="2"/>
  <c r="BH282" i="2"/>
  <c r="BD283" i="2"/>
  <c r="BE283" i="2"/>
  <c r="BF283" i="2"/>
  <c r="BG283" i="2"/>
  <c r="BH283" i="2"/>
  <c r="BD284" i="2"/>
  <c r="BE284" i="2"/>
  <c r="BF284" i="2"/>
  <c r="BG284" i="2"/>
  <c r="BH284" i="2"/>
  <c r="BD285" i="2"/>
  <c r="BE285" i="2"/>
  <c r="BF285" i="2"/>
  <c r="BG285" i="2"/>
  <c r="BH285" i="2"/>
  <c r="BD286" i="2"/>
  <c r="BE286" i="2"/>
  <c r="BF286" i="2"/>
  <c r="BG286" i="2"/>
  <c r="BH286" i="2"/>
  <c r="BD287" i="2"/>
  <c r="BE287" i="2"/>
  <c r="BF287" i="2"/>
  <c r="BG287" i="2"/>
  <c r="BH287" i="2"/>
  <c r="BD288" i="2"/>
  <c r="BE288" i="2"/>
  <c r="BF288" i="2"/>
  <c r="BG288" i="2"/>
  <c r="BH288" i="2"/>
  <c r="BD289" i="2"/>
  <c r="BE289" i="2"/>
  <c r="BF289" i="2"/>
  <c r="BG289" i="2"/>
  <c r="BH289" i="2"/>
  <c r="BD290" i="2"/>
  <c r="BE290" i="2"/>
  <c r="BF290" i="2"/>
  <c r="BG290" i="2"/>
  <c r="BH290" i="2"/>
  <c r="BD291" i="2"/>
  <c r="BE291" i="2"/>
  <c r="BF291" i="2"/>
  <c r="BG291" i="2"/>
  <c r="BH291" i="2"/>
  <c r="BD292" i="2"/>
  <c r="BE292" i="2"/>
  <c r="BF292" i="2"/>
  <c r="BG292" i="2"/>
  <c r="BH292" i="2"/>
  <c r="BD293" i="2"/>
  <c r="BE293" i="2"/>
  <c r="BF293" i="2"/>
  <c r="BG293" i="2"/>
  <c r="BH293" i="2"/>
  <c r="BD294" i="2"/>
  <c r="BE294" i="2"/>
  <c r="BF294" i="2"/>
  <c r="BG294" i="2"/>
  <c r="BH294" i="2"/>
  <c r="BD295" i="2"/>
  <c r="BE295" i="2"/>
  <c r="BF295" i="2"/>
  <c r="BG295" i="2"/>
  <c r="BH295" i="2"/>
  <c r="BD296" i="2"/>
  <c r="BE296" i="2"/>
  <c r="BF296" i="2"/>
  <c r="BG296" i="2"/>
  <c r="BH296" i="2"/>
  <c r="BD297" i="2"/>
  <c r="BE297" i="2"/>
  <c r="BF297" i="2"/>
  <c r="BG297" i="2"/>
  <c r="BH297" i="2"/>
  <c r="BD298" i="2"/>
  <c r="BE298" i="2"/>
  <c r="BF298" i="2"/>
  <c r="BG298" i="2"/>
  <c r="BH298" i="2"/>
  <c r="BD299" i="2"/>
  <c r="BE299" i="2"/>
  <c r="BF299" i="2"/>
  <c r="BG299" i="2"/>
  <c r="BH299" i="2"/>
  <c r="BD300" i="2"/>
  <c r="BE300" i="2"/>
  <c r="BF300" i="2"/>
  <c r="BG300" i="2"/>
  <c r="BH300" i="2"/>
  <c r="BD301" i="2"/>
  <c r="BE301" i="2"/>
  <c r="BF301" i="2"/>
  <c r="BG301" i="2"/>
  <c r="BH301" i="2"/>
  <c r="BD302" i="2"/>
  <c r="BE302" i="2"/>
  <c r="BF302" i="2"/>
  <c r="BG302" i="2"/>
  <c r="BH302" i="2"/>
  <c r="BD303" i="2"/>
  <c r="BE303" i="2"/>
  <c r="BF303" i="2"/>
  <c r="BG303" i="2"/>
  <c r="BH303" i="2"/>
  <c r="BD304" i="2"/>
  <c r="BE304" i="2"/>
  <c r="BF304" i="2"/>
  <c r="BG304" i="2"/>
  <c r="BH304" i="2"/>
  <c r="BD305" i="2"/>
  <c r="BE305" i="2"/>
  <c r="BF305" i="2"/>
  <c r="BG305" i="2"/>
  <c r="BH305" i="2"/>
  <c r="BD306" i="2"/>
  <c r="BE306" i="2"/>
  <c r="BF306" i="2"/>
  <c r="BG306" i="2"/>
  <c r="BH306" i="2"/>
  <c r="BD307" i="2"/>
  <c r="BE307" i="2"/>
  <c r="BF307" i="2"/>
  <c r="BG307" i="2"/>
  <c r="BH307" i="2"/>
  <c r="BD308" i="2"/>
  <c r="BE308" i="2"/>
  <c r="BF308" i="2"/>
  <c r="BG308" i="2"/>
  <c r="BH308" i="2"/>
  <c r="BD309" i="2"/>
  <c r="BE309" i="2"/>
  <c r="BF309" i="2"/>
  <c r="BG309" i="2"/>
  <c r="BH309" i="2"/>
  <c r="BD310" i="2"/>
  <c r="BE310" i="2"/>
  <c r="BF310" i="2"/>
  <c r="BG310" i="2"/>
  <c r="BH310" i="2"/>
  <c r="BD311" i="2"/>
  <c r="BE311" i="2"/>
  <c r="BF311" i="2"/>
  <c r="BG311" i="2"/>
  <c r="BH311" i="2"/>
  <c r="BD312" i="2"/>
  <c r="BE312" i="2"/>
  <c r="BF312" i="2"/>
  <c r="BG312" i="2"/>
  <c r="BH312" i="2"/>
  <c r="BD313" i="2"/>
  <c r="BE313" i="2"/>
  <c r="BF313" i="2"/>
  <c r="BG313" i="2"/>
  <c r="BH313" i="2"/>
  <c r="BD314" i="2"/>
  <c r="BE314" i="2"/>
  <c r="BF314" i="2"/>
  <c r="BG314" i="2"/>
  <c r="BH314" i="2"/>
  <c r="BD315" i="2"/>
  <c r="BE315" i="2"/>
  <c r="BF315" i="2"/>
  <c r="BG315" i="2"/>
  <c r="BH315" i="2"/>
  <c r="BD316" i="2"/>
  <c r="BE316" i="2"/>
  <c r="BF316" i="2"/>
  <c r="BG316" i="2"/>
  <c r="BH316" i="2"/>
  <c r="BD317" i="2"/>
  <c r="BE317" i="2"/>
  <c r="BF317" i="2"/>
  <c r="BG317" i="2"/>
  <c r="BH317" i="2"/>
  <c r="BD318" i="2"/>
  <c r="BE318" i="2"/>
  <c r="BF318" i="2"/>
  <c r="BG318" i="2"/>
  <c r="BH318" i="2"/>
  <c r="BD319" i="2"/>
  <c r="BE319" i="2"/>
  <c r="BF319" i="2"/>
  <c r="BG319" i="2"/>
  <c r="BH319" i="2"/>
  <c r="BD320" i="2"/>
  <c r="BE320" i="2"/>
  <c r="BF320" i="2"/>
  <c r="BG320" i="2"/>
  <c r="BH320" i="2"/>
  <c r="BD321" i="2"/>
  <c r="BE321" i="2"/>
  <c r="BF321" i="2"/>
  <c r="BG321" i="2"/>
  <c r="BH321" i="2"/>
  <c r="BD322" i="2"/>
  <c r="BE322" i="2"/>
  <c r="BF322" i="2"/>
  <c r="BG322" i="2"/>
  <c r="BH322" i="2"/>
  <c r="BD323" i="2"/>
  <c r="BE323" i="2"/>
  <c r="BF323" i="2"/>
  <c r="BG323" i="2"/>
  <c r="BH323" i="2"/>
  <c r="BD324" i="2"/>
  <c r="BE324" i="2"/>
  <c r="BF324" i="2"/>
  <c r="BG324" i="2"/>
  <c r="BH324" i="2"/>
  <c r="BD325" i="2"/>
  <c r="BE325" i="2"/>
  <c r="BF325" i="2"/>
  <c r="BG325" i="2"/>
  <c r="BH325" i="2"/>
  <c r="BD326" i="2"/>
  <c r="BE326" i="2"/>
  <c r="BF326" i="2"/>
  <c r="BG326" i="2"/>
  <c r="BH326" i="2"/>
  <c r="BD327" i="2"/>
  <c r="BE327" i="2"/>
  <c r="BF327" i="2"/>
  <c r="BG327" i="2"/>
  <c r="BH327" i="2"/>
  <c r="BD328" i="2"/>
  <c r="BE328" i="2"/>
  <c r="BF328" i="2"/>
  <c r="BG328" i="2"/>
  <c r="BH328" i="2"/>
  <c r="BD329" i="2"/>
  <c r="BE329" i="2"/>
  <c r="BF329" i="2"/>
  <c r="BG329" i="2"/>
  <c r="BH329" i="2"/>
  <c r="BD330" i="2"/>
  <c r="BE330" i="2"/>
  <c r="BF330" i="2"/>
  <c r="BG330" i="2"/>
  <c r="BH330" i="2"/>
  <c r="BD331" i="2"/>
  <c r="BE331" i="2"/>
  <c r="BF331" i="2"/>
  <c r="BG331" i="2"/>
  <c r="BH331" i="2"/>
  <c r="BD332" i="2"/>
  <c r="BE332" i="2"/>
  <c r="BF332" i="2"/>
  <c r="BG332" i="2"/>
  <c r="BH332" i="2"/>
  <c r="BD333" i="2"/>
  <c r="BE333" i="2"/>
  <c r="BF333" i="2"/>
  <c r="BG333" i="2"/>
  <c r="BH333" i="2"/>
  <c r="BD334" i="2"/>
  <c r="BE334" i="2"/>
  <c r="BF334" i="2"/>
  <c r="BG334" i="2"/>
  <c r="BH334" i="2"/>
  <c r="BD335" i="2"/>
  <c r="BE335" i="2"/>
  <c r="BF335" i="2"/>
  <c r="BG335" i="2"/>
  <c r="BH335" i="2"/>
  <c r="BD336" i="2"/>
  <c r="BE336" i="2"/>
  <c r="BF336" i="2"/>
  <c r="BG336" i="2"/>
  <c r="BH336" i="2"/>
  <c r="BD337" i="2"/>
  <c r="BE337" i="2"/>
  <c r="BF337" i="2"/>
  <c r="BG337" i="2"/>
  <c r="BH337" i="2"/>
  <c r="BD338" i="2"/>
  <c r="BE338" i="2"/>
  <c r="BF338" i="2"/>
  <c r="BG338" i="2"/>
  <c r="BH338" i="2"/>
  <c r="BD339" i="2"/>
  <c r="BE339" i="2"/>
  <c r="BF339" i="2"/>
  <c r="BG339" i="2"/>
  <c r="BH339" i="2"/>
  <c r="BD340" i="2"/>
  <c r="BE340" i="2"/>
  <c r="BF340" i="2"/>
  <c r="BG340" i="2"/>
  <c r="BH340" i="2"/>
  <c r="BD341" i="2"/>
  <c r="BE341" i="2"/>
  <c r="BF341" i="2"/>
  <c r="BG341" i="2"/>
  <c r="BH341" i="2"/>
  <c r="BD342" i="2"/>
  <c r="BE342" i="2"/>
  <c r="BF342" i="2"/>
  <c r="BG342" i="2"/>
  <c r="BH342" i="2"/>
  <c r="BD343" i="2"/>
  <c r="BE343" i="2"/>
  <c r="BF343" i="2"/>
  <c r="BG343" i="2"/>
  <c r="BH343" i="2"/>
  <c r="BD344" i="2"/>
  <c r="BE344" i="2"/>
  <c r="BF344" i="2"/>
  <c r="BG344" i="2"/>
  <c r="BH344" i="2"/>
  <c r="BD345" i="2"/>
  <c r="BE345" i="2"/>
  <c r="BF345" i="2"/>
  <c r="BG345" i="2"/>
  <c r="BH345" i="2"/>
  <c r="BD346" i="2"/>
  <c r="BE346" i="2"/>
  <c r="BF346" i="2"/>
  <c r="BG346" i="2"/>
  <c r="BH346" i="2"/>
  <c r="BD347" i="2"/>
  <c r="BE347" i="2"/>
  <c r="BF347" i="2"/>
  <c r="BG347" i="2"/>
  <c r="BH347" i="2"/>
  <c r="BD348" i="2"/>
  <c r="BE348" i="2"/>
  <c r="BF348" i="2"/>
  <c r="BG348" i="2"/>
  <c r="BH348" i="2"/>
  <c r="BD349" i="2"/>
  <c r="BE349" i="2"/>
  <c r="BF349" i="2"/>
  <c r="BG349" i="2"/>
  <c r="BH349" i="2"/>
  <c r="BD350" i="2"/>
  <c r="BE350" i="2"/>
  <c r="BF350" i="2"/>
  <c r="BG350" i="2"/>
  <c r="BH350" i="2"/>
  <c r="BD351" i="2"/>
  <c r="BE351" i="2"/>
  <c r="BF351" i="2"/>
  <c r="BG351" i="2"/>
  <c r="BH351" i="2"/>
  <c r="BD352" i="2"/>
  <c r="BE352" i="2"/>
  <c r="BF352" i="2"/>
  <c r="BG352" i="2"/>
  <c r="BH352" i="2"/>
  <c r="BD353" i="2"/>
  <c r="BE353" i="2"/>
  <c r="BF353" i="2"/>
  <c r="BG353" i="2"/>
  <c r="BH353" i="2"/>
  <c r="BD354" i="2"/>
  <c r="BE354" i="2"/>
  <c r="BF354" i="2"/>
  <c r="BG354" i="2"/>
  <c r="BH354" i="2"/>
  <c r="BH5" i="2"/>
  <c r="BG5" i="2"/>
  <c r="BF5" i="2"/>
  <c r="BE5" i="2"/>
  <c r="BD5" i="2"/>
  <c r="P235" i="6" l="1"/>
  <c r="P210" i="6"/>
  <c r="P185" i="6"/>
  <c r="P160" i="6"/>
  <c r="P135" i="6"/>
  <c r="P110" i="6"/>
  <c r="P85" i="6"/>
  <c r="P60" i="6"/>
  <c r="P35" i="6"/>
  <c r="P10" i="6"/>
  <c r="R10" i="6" l="1"/>
  <c r="R110" i="6"/>
  <c r="Q110" i="6"/>
  <c r="R135" i="6"/>
  <c r="Q135" i="6"/>
  <c r="R160" i="6"/>
  <c r="Q160" i="6"/>
  <c r="R60" i="6"/>
  <c r="Q60" i="6"/>
  <c r="R85" i="6"/>
  <c r="Q85" i="6"/>
  <c r="R185" i="6"/>
  <c r="Q185" i="6"/>
  <c r="R210" i="6"/>
  <c r="Q210" i="6"/>
  <c r="R35" i="6"/>
  <c r="R235" i="6"/>
  <c r="Q235" i="6"/>
  <c r="G20" i="1" l="1"/>
  <c r="E20" i="1"/>
  <c r="D20" i="1"/>
  <c r="H20" i="1" s="1"/>
  <c r="G21" i="1"/>
  <c r="E21" i="1"/>
  <c r="D21" i="1"/>
  <c r="H21" i="1" s="1"/>
  <c r="BM11" i="2" l="1"/>
  <c r="J21" i="1"/>
  <c r="BM10" i="2"/>
  <c r="J20" i="1"/>
  <c r="I21" i="1"/>
  <c r="BN11" i="2" s="1"/>
  <c r="I20" i="1"/>
  <c r="BN10" i="2" s="1"/>
  <c r="AD7" i="10" l="1"/>
  <c r="AD10" i="10" s="1"/>
  <c r="AD13" i="10" s="1"/>
  <c r="AD16" i="10" s="1"/>
  <c r="AD19" i="10" s="1"/>
  <c r="AD22" i="10" s="1"/>
  <c r="AD25" i="10" s="1"/>
  <c r="AD28" i="10" s="1"/>
  <c r="AD31" i="10" s="1"/>
  <c r="AD34" i="10" s="1"/>
  <c r="AD37" i="10" s="1"/>
  <c r="AD40" i="10" s="1"/>
  <c r="AD43" i="10" s="1"/>
  <c r="AD46" i="10" s="1"/>
  <c r="AD49" i="10" s="1"/>
  <c r="AD52" i="10" s="1"/>
  <c r="AD55" i="10" s="1"/>
  <c r="AD58" i="10" s="1"/>
  <c r="AD61" i="10" s="1"/>
  <c r="AD64" i="10" s="1"/>
  <c r="AD67" i="10" s="1"/>
  <c r="AD70" i="10" s="1"/>
  <c r="AD73" i="10" s="1"/>
  <c r="AD76" i="10" s="1"/>
  <c r="AD79" i="10" s="1"/>
  <c r="AD82" i="10" s="1"/>
  <c r="AD85" i="10" s="1"/>
  <c r="AD88" i="10" s="1"/>
  <c r="AD91" i="10" s="1"/>
  <c r="AD94" i="10" s="1"/>
  <c r="AD97" i="10" s="1"/>
  <c r="AD100" i="10" s="1"/>
  <c r="AD103" i="10" s="1"/>
  <c r="AD106" i="10" s="1"/>
  <c r="AD109" i="10" s="1"/>
  <c r="AD112" i="10" s="1"/>
  <c r="AD115" i="10" s="1"/>
  <c r="AD118" i="10" s="1"/>
  <c r="AD121" i="10" s="1"/>
  <c r="AD6" i="10"/>
  <c r="AD9" i="10" s="1"/>
  <c r="AD12" i="10" s="1"/>
  <c r="AD15" i="10" s="1"/>
  <c r="AD18" i="10" s="1"/>
  <c r="AD21" i="10" s="1"/>
  <c r="AD24" i="10" s="1"/>
  <c r="AD27" i="10" s="1"/>
  <c r="AD30" i="10" s="1"/>
  <c r="AD33" i="10" s="1"/>
  <c r="AD36" i="10" s="1"/>
  <c r="AD39" i="10" s="1"/>
  <c r="AD42" i="10" s="1"/>
  <c r="AD45" i="10" s="1"/>
  <c r="AD48" i="10" s="1"/>
  <c r="AD51" i="10" s="1"/>
  <c r="AD54" i="10" s="1"/>
  <c r="AD57" i="10" s="1"/>
  <c r="AD60" i="10" s="1"/>
  <c r="AD63" i="10" s="1"/>
  <c r="AD66" i="10" s="1"/>
  <c r="AD69" i="10" s="1"/>
  <c r="AD72" i="10" s="1"/>
  <c r="AD75" i="10" s="1"/>
  <c r="AD78" i="10" s="1"/>
  <c r="AD81" i="10" s="1"/>
  <c r="AD84" i="10" s="1"/>
  <c r="AD87" i="10" s="1"/>
  <c r="AD90" i="10" s="1"/>
  <c r="AD93" i="10" s="1"/>
  <c r="AD96" i="10" s="1"/>
  <c r="AD99" i="10" s="1"/>
  <c r="AD102" i="10" s="1"/>
  <c r="AD105" i="10" s="1"/>
  <c r="AD108" i="10" s="1"/>
  <c r="AD111" i="10" s="1"/>
  <c r="AD114" i="10" s="1"/>
  <c r="AD117" i="10" s="1"/>
  <c r="AD120" i="10" s="1"/>
  <c r="AD5" i="10"/>
  <c r="AD8" i="10" s="1"/>
  <c r="AD11" i="10" s="1"/>
  <c r="AD14" i="10" s="1"/>
  <c r="AD17" i="10" s="1"/>
  <c r="AD20" i="10" s="1"/>
  <c r="AD23" i="10" s="1"/>
  <c r="AD26" i="10" s="1"/>
  <c r="AD29" i="10" s="1"/>
  <c r="AD32" i="10" s="1"/>
  <c r="AD35" i="10" s="1"/>
  <c r="AD38" i="10" s="1"/>
  <c r="AD41" i="10" s="1"/>
  <c r="AD44" i="10" s="1"/>
  <c r="AD47" i="10" s="1"/>
  <c r="AD50" i="10" s="1"/>
  <c r="AD53" i="10" s="1"/>
  <c r="AD56" i="10" s="1"/>
  <c r="AD59" i="10" s="1"/>
  <c r="AD62" i="10" s="1"/>
  <c r="AD65" i="10" s="1"/>
  <c r="AD68" i="10" s="1"/>
  <c r="AD71" i="10" s="1"/>
  <c r="AD74" i="10" s="1"/>
  <c r="AD77" i="10" s="1"/>
  <c r="AD80" i="10" s="1"/>
  <c r="AD83" i="10" s="1"/>
  <c r="AD86" i="10" s="1"/>
  <c r="AD89" i="10" s="1"/>
  <c r="AD92" i="10" s="1"/>
  <c r="AD95" i="10" s="1"/>
  <c r="AD98" i="10" s="1"/>
  <c r="AD101" i="10" s="1"/>
  <c r="AD104" i="10" s="1"/>
  <c r="AD107" i="10" s="1"/>
  <c r="AD110" i="10" s="1"/>
  <c r="AD113" i="10" s="1"/>
  <c r="AD116" i="10" s="1"/>
  <c r="AD119" i="10" s="1"/>
  <c r="C6" i="7"/>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U239" i="6" s="1"/>
  <c r="V237" i="6"/>
  <c r="U237" i="6"/>
  <c r="O237" i="6"/>
  <c r="V236" i="6"/>
  <c r="A229" i="6"/>
  <c r="A228" i="6"/>
  <c r="A227" i="6"/>
  <c r="A226" i="6"/>
  <c r="A225" i="6"/>
  <c r="A224" i="6"/>
  <c r="A223" i="6"/>
  <c r="A222" i="6"/>
  <c r="A221" i="6"/>
  <c r="A220" i="6"/>
  <c r="A219" i="6"/>
  <c r="A218" i="6"/>
  <c r="A217" i="6"/>
  <c r="A216" i="6"/>
  <c r="A215" i="6"/>
  <c r="W212" i="6"/>
  <c r="U214" i="6" s="1"/>
  <c r="V212" i="6"/>
  <c r="U212" i="6"/>
  <c r="O212" i="6"/>
  <c r="V211" i="6"/>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A154" i="6"/>
  <c r="A153" i="6"/>
  <c r="A152" i="6"/>
  <c r="A151" i="6"/>
  <c r="A150" i="6"/>
  <c r="A149" i="6"/>
  <c r="A148" i="6"/>
  <c r="A147" i="6"/>
  <c r="A146" i="6"/>
  <c r="A145" i="6"/>
  <c r="A144" i="6"/>
  <c r="A143" i="6"/>
  <c r="A142" i="6"/>
  <c r="A141" i="6"/>
  <c r="A140" i="6"/>
  <c r="W137" i="6"/>
  <c r="V139" i="6" s="1"/>
  <c r="V140" i="6" s="1"/>
  <c r="V141" i="6" s="1"/>
  <c r="V142" i="6" s="1"/>
  <c r="V143" i="6" s="1"/>
  <c r="V144" i="6" s="1"/>
  <c r="V145" i="6" s="1"/>
  <c r="V146" i="6" s="1"/>
  <c r="V147" i="6" s="1"/>
  <c r="V148" i="6" s="1"/>
  <c r="V149" i="6" s="1"/>
  <c r="V150" i="6" s="1"/>
  <c r="V151" i="6" s="1"/>
  <c r="V152" i="6" s="1"/>
  <c r="V153" i="6" s="1"/>
  <c r="V154" i="6" s="1"/>
  <c r="V137" i="6"/>
  <c r="U137" i="6"/>
  <c r="O137" i="6"/>
  <c r="V136" i="6"/>
  <c r="A129" i="6"/>
  <c r="A128" i="6"/>
  <c r="A127" i="6"/>
  <c r="A126" i="6"/>
  <c r="A125" i="6"/>
  <c r="A124" i="6"/>
  <c r="A123" i="6"/>
  <c r="A122" i="6"/>
  <c r="A121" i="6"/>
  <c r="A120" i="6"/>
  <c r="A119" i="6"/>
  <c r="A118" i="6"/>
  <c r="A117" i="6"/>
  <c r="A116" i="6"/>
  <c r="A115" i="6"/>
  <c r="W112" i="6"/>
  <c r="V112" i="6"/>
  <c r="U112" i="6"/>
  <c r="O112" i="6"/>
  <c r="V111" i="6"/>
  <c r="A104" i="6"/>
  <c r="A103" i="6"/>
  <c r="A102" i="6"/>
  <c r="A101" i="6"/>
  <c r="A100" i="6"/>
  <c r="A99" i="6"/>
  <c r="A98" i="6"/>
  <c r="A97" i="6"/>
  <c r="A96" i="6"/>
  <c r="A95" i="6"/>
  <c r="A94" i="6"/>
  <c r="A93" i="6"/>
  <c r="A92" i="6"/>
  <c r="A91" i="6"/>
  <c r="A90" i="6"/>
  <c r="W87" i="6"/>
  <c r="U89" i="6" s="1"/>
  <c r="V87" i="6"/>
  <c r="U87" i="6"/>
  <c r="O87" i="6"/>
  <c r="V86" i="6"/>
  <c r="A79" i="6"/>
  <c r="A78" i="6"/>
  <c r="A77" i="6"/>
  <c r="A76" i="6"/>
  <c r="A75" i="6"/>
  <c r="A74" i="6"/>
  <c r="A73" i="6"/>
  <c r="A72" i="6"/>
  <c r="A71" i="6"/>
  <c r="A70" i="6"/>
  <c r="A69" i="6"/>
  <c r="A68" i="6"/>
  <c r="A67" i="6"/>
  <c r="A66" i="6"/>
  <c r="A65" i="6"/>
  <c r="W62" i="6"/>
  <c r="U64" i="6" s="1"/>
  <c r="V62" i="6"/>
  <c r="U62" i="6"/>
  <c r="O62" i="6"/>
  <c r="V61" i="6"/>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V36" i="6"/>
  <c r="Q35" i="6" s="1"/>
  <c r="A29" i="6"/>
  <c r="A28" i="6"/>
  <c r="A27" i="6"/>
  <c r="A26" i="6"/>
  <c r="A25" i="6"/>
  <c r="A24" i="6"/>
  <c r="A23" i="6"/>
  <c r="A22" i="6"/>
  <c r="A21" i="6"/>
  <c r="A20" i="6"/>
  <c r="A19" i="6"/>
  <c r="A18" i="6"/>
  <c r="A17" i="6"/>
  <c r="A16" i="6"/>
  <c r="A15" i="6"/>
  <c r="W12" i="6"/>
  <c r="U14" i="6" s="1"/>
  <c r="V12" i="6"/>
  <c r="U12" i="6"/>
  <c r="V11" i="6"/>
  <c r="Q10" i="6" s="1"/>
  <c r="Q6" i="6"/>
  <c r="R6" i="6" s="1"/>
  <c r="E6" i="6"/>
  <c r="Q5" i="6"/>
  <c r="R5" i="6" s="1"/>
  <c r="E5" i="6"/>
  <c r="Q4" i="6"/>
  <c r="R4" i="6" s="1"/>
  <c r="E4" i="6"/>
  <c r="Q3" i="6"/>
  <c r="R3" i="6" s="1"/>
  <c r="E3" i="6"/>
  <c r="Q2" i="6"/>
  <c r="R2" i="6" s="1"/>
  <c r="L2" i="6"/>
  <c r="E2" i="6"/>
  <c r="G6" i="6" s="1"/>
  <c r="Q6" i="13"/>
  <c r="R6" i="13" s="1"/>
  <c r="E6" i="13"/>
  <c r="Q5" i="13"/>
  <c r="R5" i="13" s="1"/>
  <c r="E5" i="13"/>
  <c r="Q4" i="13"/>
  <c r="R4" i="13" s="1"/>
  <c r="E4" i="13"/>
  <c r="Q3" i="13"/>
  <c r="R3" i="13" s="1"/>
  <c r="E3" i="13"/>
  <c r="Q2" i="13"/>
  <c r="R2" i="13" s="1"/>
  <c r="L2" i="13"/>
  <c r="E2" i="13"/>
  <c r="A31" i="5"/>
  <c r="A51" i="5" s="1"/>
  <c r="A71" i="5" s="1"/>
  <c r="A91" i="5" s="1"/>
  <c r="A111" i="5" s="1"/>
  <c r="A131" i="5" s="1"/>
  <c r="A151" i="5" s="1"/>
  <c r="A171" i="5" s="1"/>
  <c r="A191" i="5" s="1"/>
  <c r="A211" i="5" s="1"/>
  <c r="A231" i="5" s="1"/>
  <c r="A251" i="5" s="1"/>
  <c r="A271" i="5" s="1"/>
  <c r="A291" i="5" s="1"/>
  <c r="A311" i="5" s="1"/>
  <c r="A331" i="5" s="1"/>
  <c r="A351" i="5" s="1"/>
  <c r="A371" i="5" s="1"/>
  <c r="A391" i="5" s="1"/>
  <c r="A411" i="5" s="1"/>
  <c r="A431" i="5" s="1"/>
  <c r="A451" i="5" s="1"/>
  <c r="A471" i="5" s="1"/>
  <c r="A491" i="5" s="1"/>
  <c r="A511" i="5" s="1"/>
  <c r="A531" i="5" s="1"/>
  <c r="A551" i="5" s="1"/>
  <c r="A571" i="5" s="1"/>
  <c r="A591" i="5" s="1"/>
  <c r="A611" i="5" s="1"/>
  <c r="A631" i="5" s="1"/>
  <c r="A651" i="5" s="1"/>
  <c r="A671" i="5" s="1"/>
  <c r="A691" i="5" s="1"/>
  <c r="A711" i="5" s="1"/>
  <c r="A731" i="5" s="1"/>
  <c r="A751" i="5" s="1"/>
  <c r="A771" i="5" s="1"/>
  <c r="A791" i="5" s="1"/>
  <c r="Q6" i="5"/>
  <c r="R6" i="5" s="1"/>
  <c r="E6" i="5"/>
  <c r="Q5" i="5"/>
  <c r="R5" i="5" s="1"/>
  <c r="E5" i="5"/>
  <c r="Q4" i="5"/>
  <c r="R4" i="5" s="1"/>
  <c r="E4" i="5"/>
  <c r="Q3" i="5"/>
  <c r="R3" i="5" s="1"/>
  <c r="E3" i="5"/>
  <c r="Q2" i="5"/>
  <c r="R2" i="5" s="1"/>
  <c r="L2" i="5"/>
  <c r="E2" i="5"/>
  <c r="A31" i="4"/>
  <c r="A51" i="4" s="1"/>
  <c r="A71" i="4" s="1"/>
  <c r="A91" i="4" s="1"/>
  <c r="A111" i="4" s="1"/>
  <c r="A131" i="4" s="1"/>
  <c r="A151" i="4" s="1"/>
  <c r="A171" i="4" s="1"/>
  <c r="A191" i="4" s="1"/>
  <c r="A211" i="4" s="1"/>
  <c r="A231" i="4" s="1"/>
  <c r="A251" i="4" s="1"/>
  <c r="A271" i="4" s="1"/>
  <c r="A291" i="4" s="1"/>
  <c r="A311" i="4" s="1"/>
  <c r="A331" i="4" s="1"/>
  <c r="A351" i="4" s="1"/>
  <c r="A371" i="4" s="1"/>
  <c r="A391" i="4" s="1"/>
  <c r="A411" i="4" s="1"/>
  <c r="A431" i="4" s="1"/>
  <c r="A451" i="4" s="1"/>
  <c r="A471" i="4" s="1"/>
  <c r="A491" i="4" s="1"/>
  <c r="A511" i="4" s="1"/>
  <c r="A531" i="4" s="1"/>
  <c r="A551" i="4" s="1"/>
  <c r="A571" i="4" s="1"/>
  <c r="A591" i="4" s="1"/>
  <c r="A611" i="4" s="1"/>
  <c r="A631" i="4" s="1"/>
  <c r="A651" i="4" s="1"/>
  <c r="A671" i="4" s="1"/>
  <c r="A691" i="4" s="1"/>
  <c r="A711" i="4" s="1"/>
  <c r="A731" i="4" s="1"/>
  <c r="A751" i="4" s="1"/>
  <c r="A771" i="4" s="1"/>
  <c r="A791" i="4" s="1"/>
  <c r="Q6" i="4"/>
  <c r="R6" i="4" s="1"/>
  <c r="E6" i="4"/>
  <c r="Q5" i="4"/>
  <c r="R5" i="4" s="1"/>
  <c r="E5" i="4"/>
  <c r="Q4" i="4"/>
  <c r="R4" i="4" s="1"/>
  <c r="E4" i="4"/>
  <c r="Q3" i="4"/>
  <c r="R3" i="4" s="1"/>
  <c r="E3" i="4"/>
  <c r="Q2" i="4"/>
  <c r="R2" i="4" s="1"/>
  <c r="L2" i="4"/>
  <c r="E2" i="4"/>
  <c r="BA99" i="3"/>
  <c r="AW99" i="3"/>
  <c r="AS99" i="3"/>
  <c r="AI99" i="3"/>
  <c r="BA98" i="3"/>
  <c r="AW98" i="3"/>
  <c r="AS98" i="3"/>
  <c r="AI98" i="3"/>
  <c r="BA97" i="3"/>
  <c r="AW97" i="3"/>
  <c r="AS97" i="3"/>
  <c r="AI97" i="3"/>
  <c r="BA96" i="3"/>
  <c r="AW96" i="3"/>
  <c r="AS96" i="3"/>
  <c r="AI96" i="3"/>
  <c r="BA95" i="3"/>
  <c r="AW95" i="3"/>
  <c r="AS95" i="3"/>
  <c r="AI95" i="3"/>
  <c r="BA94" i="3"/>
  <c r="AW94" i="3"/>
  <c r="AS94" i="3"/>
  <c r="AI94" i="3"/>
  <c r="BA93" i="3"/>
  <c r="AW93" i="3"/>
  <c r="AS93" i="3"/>
  <c r="BA92" i="3"/>
  <c r="AW92" i="3"/>
  <c r="AS92" i="3"/>
  <c r="BA91" i="3"/>
  <c r="AW91" i="3"/>
  <c r="AS91" i="3"/>
  <c r="BA90" i="3"/>
  <c r="AW90" i="3"/>
  <c r="AS90" i="3"/>
  <c r="BA89" i="3"/>
  <c r="AW89" i="3"/>
  <c r="AS89" i="3"/>
  <c r="BA88" i="3"/>
  <c r="AW88" i="3"/>
  <c r="AS88" i="3"/>
  <c r="BA87" i="3"/>
  <c r="AW87" i="3"/>
  <c r="AS87" i="3"/>
  <c r="BA86" i="3"/>
  <c r="AW86" i="3"/>
  <c r="AS86" i="3"/>
  <c r="BA85" i="3"/>
  <c r="AW85" i="3"/>
  <c r="AS85" i="3"/>
  <c r="BA84" i="3"/>
  <c r="AW84" i="3"/>
  <c r="AS84" i="3"/>
  <c r="BA83" i="3"/>
  <c r="AW83" i="3"/>
  <c r="AS83" i="3"/>
  <c r="BA82" i="3"/>
  <c r="AW82" i="3"/>
  <c r="AS82" i="3"/>
  <c r="BA81" i="3"/>
  <c r="AW81" i="3"/>
  <c r="AS81" i="3"/>
  <c r="BA80" i="3"/>
  <c r="AW80" i="3"/>
  <c r="AS80" i="3"/>
  <c r="BA79" i="3"/>
  <c r="AW79" i="3"/>
  <c r="AS79" i="3"/>
  <c r="BA78" i="3"/>
  <c r="AW78" i="3"/>
  <c r="AS78" i="3"/>
  <c r="BA77" i="3"/>
  <c r="AW77" i="3"/>
  <c r="AS77" i="3"/>
  <c r="BA76" i="3"/>
  <c r="AW76" i="3"/>
  <c r="AS76" i="3"/>
  <c r="BA75" i="3"/>
  <c r="AW75" i="3"/>
  <c r="AS75" i="3"/>
  <c r="BA74" i="3"/>
  <c r="AW74" i="3"/>
  <c r="AS74" i="3"/>
  <c r="BA73" i="3"/>
  <c r="AW73" i="3"/>
  <c r="AS73" i="3"/>
  <c r="BA72" i="3"/>
  <c r="AW72" i="3"/>
  <c r="AS72" i="3"/>
  <c r="BA71" i="3"/>
  <c r="AW71" i="3"/>
  <c r="AS71" i="3"/>
  <c r="AI71" i="3"/>
  <c r="BA70" i="3"/>
  <c r="AW70" i="3"/>
  <c r="AS70" i="3"/>
  <c r="AI70" i="3"/>
  <c r="BA69" i="3"/>
  <c r="AW69" i="3"/>
  <c r="AS69" i="3"/>
  <c r="AI69" i="3"/>
  <c r="BA68" i="3"/>
  <c r="AW68" i="3"/>
  <c r="AS68" i="3"/>
  <c r="AI68" i="3"/>
  <c r="BA67" i="3"/>
  <c r="AW67" i="3"/>
  <c r="AS67" i="3"/>
  <c r="AI67" i="3"/>
  <c r="BA66" i="3"/>
  <c r="AW66" i="3"/>
  <c r="AS66" i="3"/>
  <c r="AI66" i="3"/>
  <c r="BA65" i="3"/>
  <c r="AW65" i="3"/>
  <c r="AS65" i="3"/>
  <c r="AI65" i="3"/>
  <c r="BA64" i="3"/>
  <c r="AW64" i="3"/>
  <c r="AS64" i="3"/>
  <c r="AI64" i="3"/>
  <c r="BA63" i="3"/>
  <c r="AW63" i="3"/>
  <c r="AS63" i="3"/>
  <c r="AI63" i="3"/>
  <c r="BA62" i="3"/>
  <c r="AW62" i="3"/>
  <c r="AS62" i="3"/>
  <c r="AI62" i="3"/>
  <c r="BA61" i="3"/>
  <c r="AW61" i="3"/>
  <c r="AS61" i="3"/>
  <c r="AI61" i="3"/>
  <c r="BA60" i="3"/>
  <c r="AW60" i="3"/>
  <c r="AS60" i="3"/>
  <c r="AI60" i="3"/>
  <c r="BA59" i="3"/>
  <c r="AW59" i="3"/>
  <c r="AS59" i="3"/>
  <c r="AI59" i="3"/>
  <c r="BA58" i="3"/>
  <c r="AW58" i="3"/>
  <c r="AS58" i="3"/>
  <c r="AI58" i="3"/>
  <c r="BA57" i="3"/>
  <c r="AW57" i="3"/>
  <c r="AS57" i="3"/>
  <c r="AI57" i="3"/>
  <c r="BA56" i="3"/>
  <c r="AW56" i="3"/>
  <c r="AS56" i="3"/>
  <c r="AI56" i="3"/>
  <c r="BA55" i="3"/>
  <c r="AW55" i="3"/>
  <c r="AS55" i="3"/>
  <c r="AI55" i="3"/>
  <c r="BA54" i="3"/>
  <c r="AW54" i="3"/>
  <c r="AS54" i="3"/>
  <c r="AI54" i="3"/>
  <c r="BA53" i="3"/>
  <c r="AW53" i="3"/>
  <c r="AS53" i="3"/>
  <c r="AI53" i="3"/>
  <c r="BA52" i="3"/>
  <c r="AW52" i="3"/>
  <c r="AS52" i="3"/>
  <c r="AI52" i="3"/>
  <c r="BA51" i="3"/>
  <c r="AW51" i="3"/>
  <c r="AS51" i="3"/>
  <c r="AI51" i="3"/>
  <c r="BA50" i="3"/>
  <c r="AW50" i="3"/>
  <c r="AS50" i="3"/>
  <c r="AI50" i="3"/>
  <c r="BA49" i="3"/>
  <c r="AW49" i="3"/>
  <c r="AS49" i="3"/>
  <c r="AI49" i="3"/>
  <c r="BA48" i="3"/>
  <c r="AW48" i="3"/>
  <c r="AS48" i="3"/>
  <c r="AI48" i="3"/>
  <c r="BA47" i="3"/>
  <c r="AW47" i="3"/>
  <c r="AS47" i="3"/>
  <c r="AI47" i="3"/>
  <c r="BA46" i="3"/>
  <c r="AW46" i="3"/>
  <c r="AS46" i="3"/>
  <c r="AI46" i="3"/>
  <c r="BA45" i="3"/>
  <c r="AW45" i="3"/>
  <c r="AS45" i="3"/>
  <c r="AI45" i="3"/>
  <c r="BA44" i="3"/>
  <c r="AW44" i="3"/>
  <c r="AS44" i="3"/>
  <c r="AI44" i="3"/>
  <c r="BA43" i="3"/>
  <c r="AW43" i="3"/>
  <c r="AS43" i="3"/>
  <c r="BA42" i="3"/>
  <c r="AW42" i="3"/>
  <c r="AS42" i="3"/>
  <c r="BA41" i="3"/>
  <c r="AW41" i="3"/>
  <c r="AS41" i="3"/>
  <c r="BA40" i="3"/>
  <c r="AW40" i="3"/>
  <c r="AS40" i="3"/>
  <c r="BA39" i="3"/>
  <c r="AW39" i="3"/>
  <c r="AS39" i="3"/>
  <c r="BA38" i="3"/>
  <c r="AW38" i="3"/>
  <c r="AS38" i="3"/>
  <c r="BA37" i="3"/>
  <c r="AW37" i="3"/>
  <c r="AS37" i="3"/>
  <c r="BA36" i="3"/>
  <c r="AW36" i="3"/>
  <c r="AS36" i="3"/>
  <c r="BA35" i="3"/>
  <c r="AW35" i="3"/>
  <c r="AS35" i="3"/>
  <c r="BA34" i="3"/>
  <c r="AW34" i="3"/>
  <c r="AS34" i="3"/>
  <c r="BA33" i="3"/>
  <c r="AW33" i="3"/>
  <c r="AS33" i="3"/>
  <c r="BA32" i="3"/>
  <c r="AW32" i="3"/>
  <c r="AS32" i="3"/>
  <c r="BA31" i="3"/>
  <c r="AW31" i="3"/>
  <c r="AS31" i="3"/>
  <c r="BA30" i="3"/>
  <c r="AW30" i="3"/>
  <c r="AS30" i="3"/>
  <c r="BA29" i="3"/>
  <c r="AW29" i="3"/>
  <c r="AS29" i="3"/>
  <c r="BA28" i="3"/>
  <c r="AW28" i="3"/>
  <c r="AS28" i="3"/>
  <c r="BA27" i="3"/>
  <c r="AW27" i="3"/>
  <c r="AS27" i="3"/>
  <c r="BA26" i="3"/>
  <c r="AW26" i="3"/>
  <c r="AS26" i="3"/>
  <c r="BA25" i="3"/>
  <c r="AW25" i="3"/>
  <c r="AS25" i="3"/>
  <c r="BA24" i="3"/>
  <c r="AW24" i="3"/>
  <c r="AS24" i="3"/>
  <c r="BA23" i="3"/>
  <c r="AW23" i="3"/>
  <c r="AS23" i="3"/>
  <c r="BA22" i="3"/>
  <c r="AW22" i="3"/>
  <c r="AS22" i="3"/>
  <c r="BA21" i="3"/>
  <c r="AW21" i="3"/>
  <c r="AS21" i="3"/>
  <c r="BA20" i="3"/>
  <c r="AW20" i="3"/>
  <c r="AS20" i="3"/>
  <c r="BA19" i="3"/>
  <c r="AW19" i="3"/>
  <c r="AS19" i="3"/>
  <c r="BA18" i="3"/>
  <c r="AW18" i="3"/>
  <c r="AS18" i="3"/>
  <c r="BA17" i="3"/>
  <c r="AW17" i="3"/>
  <c r="AS17" i="3"/>
  <c r="BA16" i="3"/>
  <c r="AW16" i="3"/>
  <c r="AS16" i="3"/>
  <c r="BA15" i="3"/>
  <c r="AW15" i="3"/>
  <c r="AS15" i="3"/>
  <c r="BA14" i="3"/>
  <c r="AW14" i="3"/>
  <c r="AS14" i="3"/>
  <c r="BA13" i="3"/>
  <c r="AW13" i="3"/>
  <c r="AS13" i="3"/>
  <c r="BO12" i="3"/>
  <c r="BO13" i="3" s="1"/>
  <c r="BO14" i="3" s="1"/>
  <c r="BO15" i="3" s="1"/>
  <c r="BO16" i="3" s="1"/>
  <c r="BO17" i="3" s="1"/>
  <c r="BO18" i="3" s="1"/>
  <c r="BO19" i="3" s="1"/>
  <c r="BO20" i="3" s="1"/>
  <c r="BO21" i="3" s="1"/>
  <c r="BO22" i="3" s="1"/>
  <c r="BO23" i="3" s="1"/>
  <c r="BO24" i="3" s="1"/>
  <c r="BO25" i="3" s="1"/>
  <c r="BO26" i="3" s="1"/>
  <c r="BO27" i="3" s="1"/>
  <c r="BO28" i="3" s="1"/>
  <c r="BO29" i="3" s="1"/>
  <c r="BO30" i="3" s="1"/>
  <c r="BO31" i="3" s="1"/>
  <c r="BO32" i="3" s="1"/>
  <c r="BO33" i="3" s="1"/>
  <c r="BO34" i="3" s="1"/>
  <c r="BO35" i="3" s="1"/>
  <c r="BO36" i="3" s="1"/>
  <c r="BO37" i="3" s="1"/>
  <c r="BO38" i="3" s="1"/>
  <c r="BO39" i="3" s="1"/>
  <c r="BO40" i="3" s="1"/>
  <c r="BO41" i="3" s="1"/>
  <c r="BO42" i="3" s="1"/>
  <c r="BO43" i="3" s="1"/>
  <c r="BO44" i="3" s="1"/>
  <c r="BO45" i="3" s="1"/>
  <c r="BO46" i="3" s="1"/>
  <c r="BO47" i="3" s="1"/>
  <c r="BO48" i="3" s="1"/>
  <c r="BO49" i="3" s="1"/>
  <c r="BO50" i="3" s="1"/>
  <c r="BO51" i="3" s="1"/>
  <c r="BO52" i="3" s="1"/>
  <c r="BO53" i="3" s="1"/>
  <c r="BO54" i="3" s="1"/>
  <c r="BO55" i="3" s="1"/>
  <c r="BO56" i="3" s="1"/>
  <c r="BO57" i="3" s="1"/>
  <c r="BO58" i="3" s="1"/>
  <c r="BO59" i="3" s="1"/>
  <c r="BO60" i="3" s="1"/>
  <c r="BO61" i="3" s="1"/>
  <c r="BO62" i="3" s="1"/>
  <c r="BO63" i="3" s="1"/>
  <c r="BO64" i="3" s="1"/>
  <c r="BO65" i="3" s="1"/>
  <c r="BO66" i="3" s="1"/>
  <c r="BO67" i="3" s="1"/>
  <c r="BO68" i="3" s="1"/>
  <c r="BO69" i="3" s="1"/>
  <c r="BO70" i="3" s="1"/>
  <c r="BO71" i="3" s="1"/>
  <c r="BO72" i="3" s="1"/>
  <c r="BO73" i="3" s="1"/>
  <c r="BO74" i="3" s="1"/>
  <c r="BO75" i="3" s="1"/>
  <c r="BO76" i="3" s="1"/>
  <c r="BO77" i="3" s="1"/>
  <c r="BO78" i="3" s="1"/>
  <c r="BO79" i="3" s="1"/>
  <c r="BO80" i="3" s="1"/>
  <c r="BO81" i="3" s="1"/>
  <c r="BO82" i="3" s="1"/>
  <c r="BO83" i="3" s="1"/>
  <c r="BO84" i="3" s="1"/>
  <c r="BO85" i="3" s="1"/>
  <c r="BO86" i="3" s="1"/>
  <c r="BO87" i="3" s="1"/>
  <c r="BO88" i="3" s="1"/>
  <c r="BO89" i="3" s="1"/>
  <c r="BO90" i="3" s="1"/>
  <c r="BO91" i="3" s="1"/>
  <c r="BO92" i="3" s="1"/>
  <c r="BO93" i="3" s="1"/>
  <c r="BO94" i="3" s="1"/>
  <c r="BO95" i="3" s="1"/>
  <c r="BO96" i="3" s="1"/>
  <c r="BO97" i="3" s="1"/>
  <c r="BO98" i="3" s="1"/>
  <c r="BO99" i="3" s="1"/>
  <c r="BA12" i="3"/>
  <c r="AW12" i="3"/>
  <c r="AS12" i="3"/>
  <c r="AF9" i="3"/>
  <c r="AE9" i="3"/>
  <c r="AD9" i="3"/>
  <c r="AF8" i="3"/>
  <c r="AE8" i="3"/>
  <c r="AD8" i="3"/>
  <c r="AF7" i="3"/>
  <c r="AE7" i="3"/>
  <c r="AD7" i="3"/>
  <c r="AF6" i="3"/>
  <c r="AE6" i="3"/>
  <c r="AD6" i="3"/>
  <c r="AF5" i="3"/>
  <c r="AE5" i="3"/>
  <c r="AD5" i="3"/>
  <c r="BK354" i="2"/>
  <c r="BJ354" i="2"/>
  <c r="BK353" i="2"/>
  <c r="BJ353" i="2"/>
  <c r="BK352" i="2"/>
  <c r="BJ352" i="2"/>
  <c r="BK351" i="2"/>
  <c r="BJ351" i="2"/>
  <c r="BK350" i="2"/>
  <c r="BJ350" i="2"/>
  <c r="BK349" i="2"/>
  <c r="BJ349" i="2"/>
  <c r="BK348" i="2"/>
  <c r="BJ348" i="2"/>
  <c r="BK347" i="2"/>
  <c r="BJ347" i="2"/>
  <c r="BK346" i="2"/>
  <c r="BJ346" i="2"/>
  <c r="BK345" i="2"/>
  <c r="BJ345" i="2"/>
  <c r="BK344" i="2"/>
  <c r="BJ344" i="2"/>
  <c r="BK343" i="2"/>
  <c r="BJ343" i="2"/>
  <c r="BK342" i="2"/>
  <c r="BJ342" i="2"/>
  <c r="BK341" i="2"/>
  <c r="BJ341" i="2"/>
  <c r="BK340" i="2"/>
  <c r="BJ340" i="2"/>
  <c r="BK339" i="2"/>
  <c r="BJ339" i="2"/>
  <c r="BK338" i="2"/>
  <c r="BJ338" i="2"/>
  <c r="BK337" i="2"/>
  <c r="BJ337" i="2"/>
  <c r="BK336" i="2"/>
  <c r="BJ336" i="2"/>
  <c r="BK335" i="2"/>
  <c r="BJ335" i="2"/>
  <c r="BK334" i="2"/>
  <c r="BJ334" i="2"/>
  <c r="BK333" i="2"/>
  <c r="BJ333" i="2"/>
  <c r="BK332" i="2"/>
  <c r="BJ332" i="2"/>
  <c r="BK331" i="2"/>
  <c r="BJ331" i="2"/>
  <c r="BK330" i="2"/>
  <c r="BJ330" i="2"/>
  <c r="BK329" i="2"/>
  <c r="BJ329" i="2"/>
  <c r="BK328" i="2"/>
  <c r="BJ328" i="2"/>
  <c r="BK327" i="2"/>
  <c r="BJ327" i="2"/>
  <c r="BK326" i="2"/>
  <c r="BJ326" i="2"/>
  <c r="BK325" i="2"/>
  <c r="BJ325" i="2"/>
  <c r="BK324" i="2"/>
  <c r="BJ324" i="2"/>
  <c r="BK323" i="2"/>
  <c r="BJ323" i="2"/>
  <c r="BK322" i="2"/>
  <c r="BJ322" i="2"/>
  <c r="BK321" i="2"/>
  <c r="BJ321" i="2"/>
  <c r="BK320" i="2"/>
  <c r="BJ320" i="2"/>
  <c r="BK319" i="2"/>
  <c r="BJ319" i="2"/>
  <c r="BK318" i="2"/>
  <c r="BJ318" i="2"/>
  <c r="BK317" i="2"/>
  <c r="BJ317" i="2"/>
  <c r="BK316" i="2"/>
  <c r="BJ316" i="2"/>
  <c r="BK315" i="2"/>
  <c r="BJ315" i="2"/>
  <c r="BK314" i="2"/>
  <c r="BJ314" i="2"/>
  <c r="BK313" i="2"/>
  <c r="BJ313" i="2"/>
  <c r="BK312" i="2"/>
  <c r="BJ312" i="2"/>
  <c r="BK311" i="2"/>
  <c r="BJ311" i="2"/>
  <c r="BK310" i="2"/>
  <c r="BJ310" i="2"/>
  <c r="BK309" i="2"/>
  <c r="BJ309" i="2"/>
  <c r="BK308" i="2"/>
  <c r="BJ308" i="2"/>
  <c r="BK307" i="2"/>
  <c r="BJ307" i="2"/>
  <c r="BK306" i="2"/>
  <c r="BJ306" i="2"/>
  <c r="BK305" i="2"/>
  <c r="BJ305" i="2"/>
  <c r="BK304" i="2"/>
  <c r="BJ304" i="2"/>
  <c r="BK303" i="2"/>
  <c r="BJ303" i="2"/>
  <c r="BK302" i="2"/>
  <c r="BJ302" i="2"/>
  <c r="BK301" i="2"/>
  <c r="BJ301" i="2"/>
  <c r="BK300" i="2"/>
  <c r="BJ300" i="2"/>
  <c r="BK299" i="2"/>
  <c r="BJ299" i="2"/>
  <c r="BK298" i="2"/>
  <c r="BJ298" i="2"/>
  <c r="BK297" i="2"/>
  <c r="BJ297" i="2"/>
  <c r="BK296" i="2"/>
  <c r="BJ296" i="2"/>
  <c r="BK295" i="2"/>
  <c r="BJ295" i="2"/>
  <c r="BK294" i="2"/>
  <c r="BJ294" i="2"/>
  <c r="BK293" i="2"/>
  <c r="BJ293" i="2"/>
  <c r="BK292" i="2"/>
  <c r="BJ292" i="2"/>
  <c r="BK291" i="2"/>
  <c r="BJ291" i="2"/>
  <c r="BK290" i="2"/>
  <c r="BJ290" i="2"/>
  <c r="BK289" i="2"/>
  <c r="BJ289" i="2"/>
  <c r="BK288" i="2"/>
  <c r="BJ288" i="2"/>
  <c r="BK287" i="2"/>
  <c r="BJ287" i="2"/>
  <c r="BK286" i="2"/>
  <c r="BJ286" i="2"/>
  <c r="BK285" i="2"/>
  <c r="BJ285" i="2"/>
  <c r="BK284" i="2"/>
  <c r="BJ284" i="2"/>
  <c r="BK283" i="2"/>
  <c r="BJ283" i="2"/>
  <c r="BK282" i="2"/>
  <c r="BJ282" i="2"/>
  <c r="BK281" i="2"/>
  <c r="BJ281" i="2"/>
  <c r="BK280" i="2"/>
  <c r="BJ280" i="2"/>
  <c r="BK279" i="2"/>
  <c r="BJ279" i="2"/>
  <c r="BK278" i="2"/>
  <c r="BJ278" i="2"/>
  <c r="BK277" i="2"/>
  <c r="BJ277" i="2"/>
  <c r="BK276" i="2"/>
  <c r="BJ276" i="2"/>
  <c r="BK275" i="2"/>
  <c r="BJ275" i="2"/>
  <c r="BK274" i="2"/>
  <c r="BJ274" i="2"/>
  <c r="BK273" i="2"/>
  <c r="BJ273" i="2"/>
  <c r="BK272" i="2"/>
  <c r="BJ272" i="2"/>
  <c r="BK271" i="2"/>
  <c r="BJ271" i="2"/>
  <c r="BK270" i="2"/>
  <c r="BJ270" i="2"/>
  <c r="BK269" i="2"/>
  <c r="BJ269" i="2"/>
  <c r="BK268" i="2"/>
  <c r="BJ268" i="2"/>
  <c r="BK267" i="2"/>
  <c r="BJ267" i="2"/>
  <c r="BK266" i="2"/>
  <c r="BJ266" i="2"/>
  <c r="BK265" i="2"/>
  <c r="BJ265" i="2"/>
  <c r="BK264" i="2"/>
  <c r="BJ264" i="2"/>
  <c r="BK263" i="2"/>
  <c r="BJ263" i="2"/>
  <c r="BK262" i="2"/>
  <c r="BJ262" i="2"/>
  <c r="BK261" i="2"/>
  <c r="BJ261" i="2"/>
  <c r="BK260" i="2"/>
  <c r="BJ260" i="2"/>
  <c r="BK259" i="2"/>
  <c r="BJ259" i="2"/>
  <c r="BK258" i="2"/>
  <c r="BJ258" i="2"/>
  <c r="BK257" i="2"/>
  <c r="BJ257" i="2"/>
  <c r="BK256" i="2"/>
  <c r="BJ256" i="2"/>
  <c r="BK255" i="2"/>
  <c r="BJ255" i="2"/>
  <c r="BK254" i="2"/>
  <c r="BJ254" i="2"/>
  <c r="BK253" i="2"/>
  <c r="BJ253" i="2"/>
  <c r="BK252" i="2"/>
  <c r="BJ252" i="2"/>
  <c r="BK251" i="2"/>
  <c r="BJ251" i="2"/>
  <c r="BK250" i="2"/>
  <c r="BJ250" i="2"/>
  <c r="BK249" i="2"/>
  <c r="BJ249" i="2"/>
  <c r="BK248" i="2"/>
  <c r="BJ248" i="2"/>
  <c r="BK247" i="2"/>
  <c r="BJ247" i="2"/>
  <c r="BK246" i="2"/>
  <c r="BJ246" i="2"/>
  <c r="BK245" i="2"/>
  <c r="BJ245" i="2"/>
  <c r="BK244" i="2"/>
  <c r="BJ244" i="2"/>
  <c r="BK243" i="2"/>
  <c r="BJ243" i="2"/>
  <c r="BK242" i="2"/>
  <c r="BJ242" i="2"/>
  <c r="BK241" i="2"/>
  <c r="BJ241" i="2"/>
  <c r="BK240" i="2"/>
  <c r="BJ240" i="2"/>
  <c r="BK239" i="2"/>
  <c r="BJ239" i="2"/>
  <c r="BK238" i="2"/>
  <c r="BJ238" i="2"/>
  <c r="BK237" i="2"/>
  <c r="BJ237" i="2"/>
  <c r="BK236" i="2"/>
  <c r="BJ236" i="2"/>
  <c r="BK235" i="2"/>
  <c r="BJ235" i="2"/>
  <c r="BK234" i="2"/>
  <c r="BJ234" i="2"/>
  <c r="BK233" i="2"/>
  <c r="BJ233" i="2"/>
  <c r="BK232" i="2"/>
  <c r="BJ232" i="2"/>
  <c r="BK231" i="2"/>
  <c r="BJ231" i="2"/>
  <c r="BK230" i="2"/>
  <c r="BJ230" i="2"/>
  <c r="BK229" i="2"/>
  <c r="BJ229" i="2"/>
  <c r="BK228" i="2"/>
  <c r="BJ228" i="2"/>
  <c r="BK227" i="2"/>
  <c r="BJ227" i="2"/>
  <c r="BK226" i="2"/>
  <c r="BJ226" i="2"/>
  <c r="BK225" i="2"/>
  <c r="BJ225" i="2"/>
  <c r="BK224" i="2"/>
  <c r="BJ224" i="2"/>
  <c r="BK223" i="2"/>
  <c r="BJ223" i="2"/>
  <c r="BK222" i="2"/>
  <c r="BJ222" i="2"/>
  <c r="BK221" i="2"/>
  <c r="BJ221" i="2"/>
  <c r="BK220" i="2"/>
  <c r="BJ220" i="2"/>
  <c r="BK219" i="2"/>
  <c r="BJ219" i="2"/>
  <c r="BK218" i="2"/>
  <c r="BJ218" i="2"/>
  <c r="BK217" i="2"/>
  <c r="BJ217" i="2"/>
  <c r="BK216" i="2"/>
  <c r="BJ216" i="2"/>
  <c r="BK215" i="2"/>
  <c r="BJ215" i="2"/>
  <c r="BK214" i="2"/>
  <c r="BJ214" i="2"/>
  <c r="BK213" i="2"/>
  <c r="BJ213" i="2"/>
  <c r="BK212" i="2"/>
  <c r="BJ212" i="2"/>
  <c r="BK211" i="2"/>
  <c r="BJ211" i="2"/>
  <c r="BK210" i="2"/>
  <c r="BJ210" i="2"/>
  <c r="BK209" i="2"/>
  <c r="BJ209" i="2"/>
  <c r="BK208" i="2"/>
  <c r="BJ208" i="2"/>
  <c r="BK207" i="2"/>
  <c r="BJ207" i="2"/>
  <c r="BK206" i="2"/>
  <c r="BJ206" i="2"/>
  <c r="BK205" i="2"/>
  <c r="BJ205" i="2"/>
  <c r="BK204" i="2"/>
  <c r="BJ204" i="2"/>
  <c r="BK203" i="2"/>
  <c r="BJ203" i="2"/>
  <c r="BK202" i="2"/>
  <c r="BJ202" i="2"/>
  <c r="BK201" i="2"/>
  <c r="BJ201" i="2"/>
  <c r="BK200" i="2"/>
  <c r="BJ200" i="2"/>
  <c r="BK199" i="2"/>
  <c r="BJ199" i="2"/>
  <c r="BK198" i="2"/>
  <c r="BJ198" i="2"/>
  <c r="BK197" i="2"/>
  <c r="BJ197" i="2"/>
  <c r="BK196" i="2"/>
  <c r="BJ196" i="2"/>
  <c r="BK195" i="2"/>
  <c r="BJ195" i="2"/>
  <c r="BK194" i="2"/>
  <c r="BJ194" i="2"/>
  <c r="BK193" i="2"/>
  <c r="BJ193" i="2"/>
  <c r="BK192" i="2"/>
  <c r="BJ192" i="2"/>
  <c r="BK191" i="2"/>
  <c r="BJ191" i="2"/>
  <c r="BK190" i="2"/>
  <c r="BJ190" i="2"/>
  <c r="BK189" i="2"/>
  <c r="BJ189" i="2"/>
  <c r="BK188" i="2"/>
  <c r="BJ188" i="2"/>
  <c r="BK187" i="2"/>
  <c r="BJ187" i="2"/>
  <c r="BK186" i="2"/>
  <c r="BJ186" i="2"/>
  <c r="BK185" i="2"/>
  <c r="BJ185" i="2"/>
  <c r="BK184" i="2"/>
  <c r="BJ184" i="2"/>
  <c r="BK183" i="2"/>
  <c r="BJ183" i="2"/>
  <c r="BK182" i="2"/>
  <c r="BJ182" i="2"/>
  <c r="BK181" i="2"/>
  <c r="BJ181" i="2"/>
  <c r="BK180" i="2"/>
  <c r="BJ180" i="2"/>
  <c r="BK179" i="2"/>
  <c r="BJ179" i="2"/>
  <c r="BK178" i="2"/>
  <c r="BJ178" i="2"/>
  <c r="BK177" i="2"/>
  <c r="BJ177" i="2"/>
  <c r="BK176" i="2"/>
  <c r="BJ176" i="2"/>
  <c r="BK175" i="2"/>
  <c r="BJ175" i="2"/>
  <c r="BK174" i="2"/>
  <c r="BJ174" i="2"/>
  <c r="BK173" i="2"/>
  <c r="BJ173" i="2"/>
  <c r="BK172" i="2"/>
  <c r="BJ172" i="2"/>
  <c r="BK171" i="2"/>
  <c r="BJ171" i="2"/>
  <c r="BK170" i="2"/>
  <c r="BJ170" i="2"/>
  <c r="BK169" i="2"/>
  <c r="BJ169" i="2"/>
  <c r="BK168" i="2"/>
  <c r="BJ168" i="2"/>
  <c r="BK167" i="2"/>
  <c r="BJ167" i="2"/>
  <c r="BK166" i="2"/>
  <c r="BJ166" i="2"/>
  <c r="BK165" i="2"/>
  <c r="BJ165" i="2"/>
  <c r="BK164" i="2"/>
  <c r="BJ164" i="2"/>
  <c r="BK163" i="2"/>
  <c r="BJ163" i="2"/>
  <c r="BK162" i="2"/>
  <c r="BJ162" i="2"/>
  <c r="BK161" i="2"/>
  <c r="BJ161" i="2"/>
  <c r="BK160" i="2"/>
  <c r="BJ160" i="2"/>
  <c r="BK159" i="2"/>
  <c r="BJ159" i="2"/>
  <c r="BK158" i="2"/>
  <c r="BJ158" i="2"/>
  <c r="BK157" i="2"/>
  <c r="BJ157" i="2"/>
  <c r="BK156" i="2"/>
  <c r="BJ156" i="2"/>
  <c r="BK155" i="2"/>
  <c r="BJ155" i="2"/>
  <c r="BK154" i="2"/>
  <c r="BJ154" i="2"/>
  <c r="BK153" i="2"/>
  <c r="BJ153" i="2"/>
  <c r="BK152" i="2"/>
  <c r="BJ152" i="2"/>
  <c r="BK151" i="2"/>
  <c r="BJ151" i="2"/>
  <c r="BK150" i="2"/>
  <c r="BJ150" i="2"/>
  <c r="BK149" i="2"/>
  <c r="BJ149" i="2"/>
  <c r="BK148" i="2"/>
  <c r="BJ148" i="2"/>
  <c r="BK147" i="2"/>
  <c r="BJ147" i="2"/>
  <c r="BK146" i="2"/>
  <c r="BJ146" i="2"/>
  <c r="BK145" i="2"/>
  <c r="BJ145" i="2"/>
  <c r="BK144" i="2"/>
  <c r="BJ144" i="2"/>
  <c r="BK143" i="2"/>
  <c r="BJ143" i="2"/>
  <c r="BK142" i="2"/>
  <c r="BJ142" i="2"/>
  <c r="BK141" i="2"/>
  <c r="BJ141" i="2"/>
  <c r="BK140" i="2"/>
  <c r="BJ140" i="2"/>
  <c r="BK139" i="2"/>
  <c r="BJ139" i="2"/>
  <c r="BK138" i="2"/>
  <c r="BJ138" i="2"/>
  <c r="BK137" i="2"/>
  <c r="BJ137" i="2"/>
  <c r="BK136" i="2"/>
  <c r="BJ136" i="2"/>
  <c r="BK135" i="2"/>
  <c r="BJ135" i="2"/>
  <c r="BK134" i="2"/>
  <c r="BJ134" i="2"/>
  <c r="BK133" i="2"/>
  <c r="BJ133" i="2"/>
  <c r="BK132" i="2"/>
  <c r="BJ132" i="2"/>
  <c r="BK131" i="2"/>
  <c r="BJ131" i="2"/>
  <c r="BK130" i="2"/>
  <c r="BJ130" i="2"/>
  <c r="BK129" i="2"/>
  <c r="BJ129" i="2"/>
  <c r="BK128" i="2"/>
  <c r="BJ128" i="2"/>
  <c r="BK127" i="2"/>
  <c r="BJ127" i="2"/>
  <c r="BK126" i="2"/>
  <c r="BJ126" i="2"/>
  <c r="BK125" i="2"/>
  <c r="BJ125" i="2"/>
  <c r="BK124" i="2"/>
  <c r="BJ124" i="2"/>
  <c r="BK123" i="2"/>
  <c r="BJ123" i="2"/>
  <c r="BK122" i="2"/>
  <c r="BJ122" i="2"/>
  <c r="BK121" i="2"/>
  <c r="BJ121" i="2"/>
  <c r="BK120" i="2"/>
  <c r="BJ120" i="2"/>
  <c r="BK119" i="2"/>
  <c r="BJ119" i="2"/>
  <c r="BK118" i="2"/>
  <c r="BJ118" i="2"/>
  <c r="BK117" i="2"/>
  <c r="BJ117" i="2"/>
  <c r="BK116" i="2"/>
  <c r="BJ116" i="2"/>
  <c r="BK115" i="2"/>
  <c r="BJ115" i="2"/>
  <c r="BK114" i="2"/>
  <c r="BJ114" i="2"/>
  <c r="BK113" i="2"/>
  <c r="BJ113" i="2"/>
  <c r="BK112" i="2"/>
  <c r="BJ112" i="2"/>
  <c r="BK111" i="2"/>
  <c r="BJ111" i="2"/>
  <c r="BK110" i="2"/>
  <c r="BJ110" i="2"/>
  <c r="BK109" i="2"/>
  <c r="BJ109" i="2"/>
  <c r="BK108" i="2"/>
  <c r="BJ108" i="2"/>
  <c r="BK107" i="2"/>
  <c r="BJ107" i="2"/>
  <c r="BK106" i="2"/>
  <c r="BJ106" i="2"/>
  <c r="BK105" i="2"/>
  <c r="BJ105" i="2"/>
  <c r="BK104" i="2"/>
  <c r="BJ104" i="2"/>
  <c r="BK103" i="2"/>
  <c r="BJ103" i="2"/>
  <c r="BK102" i="2"/>
  <c r="BJ102" i="2"/>
  <c r="BK101" i="2"/>
  <c r="BJ101" i="2"/>
  <c r="BK100" i="2"/>
  <c r="BJ100" i="2"/>
  <c r="BK99" i="2"/>
  <c r="BJ99" i="2"/>
  <c r="BK98" i="2"/>
  <c r="BJ98" i="2"/>
  <c r="BK97" i="2"/>
  <c r="BJ97" i="2"/>
  <c r="BK96" i="2"/>
  <c r="BJ96" i="2"/>
  <c r="BK95" i="2"/>
  <c r="BJ95" i="2"/>
  <c r="BK94" i="2"/>
  <c r="BJ94" i="2"/>
  <c r="BK93" i="2"/>
  <c r="BJ93" i="2"/>
  <c r="BK92" i="2"/>
  <c r="BJ92" i="2"/>
  <c r="BK91" i="2"/>
  <c r="BJ91" i="2"/>
  <c r="BK90" i="2"/>
  <c r="BJ90" i="2"/>
  <c r="BK89" i="2"/>
  <c r="BJ89" i="2"/>
  <c r="BK88" i="2"/>
  <c r="BJ88" i="2"/>
  <c r="BK87" i="2"/>
  <c r="BJ87" i="2"/>
  <c r="BK86" i="2"/>
  <c r="BJ86" i="2"/>
  <c r="BK85" i="2"/>
  <c r="BJ85" i="2"/>
  <c r="BK84" i="2"/>
  <c r="BJ84" i="2"/>
  <c r="BK83" i="2"/>
  <c r="BJ83" i="2"/>
  <c r="BK82" i="2"/>
  <c r="BJ82" i="2"/>
  <c r="BK81" i="2"/>
  <c r="BJ81" i="2"/>
  <c r="BK80" i="2"/>
  <c r="BJ80" i="2"/>
  <c r="BK79" i="2"/>
  <c r="BJ79" i="2"/>
  <c r="BK78" i="2"/>
  <c r="BJ78" i="2"/>
  <c r="BK77" i="2"/>
  <c r="BJ77" i="2"/>
  <c r="BK76" i="2"/>
  <c r="BJ76" i="2"/>
  <c r="BK75" i="2"/>
  <c r="BJ75" i="2"/>
  <c r="BK74" i="2"/>
  <c r="BJ74" i="2"/>
  <c r="BK73" i="2"/>
  <c r="BJ73" i="2"/>
  <c r="BK72" i="2"/>
  <c r="BJ72" i="2"/>
  <c r="BK71" i="2"/>
  <c r="BJ71" i="2"/>
  <c r="BK70" i="2"/>
  <c r="BJ70" i="2"/>
  <c r="BK69" i="2"/>
  <c r="BJ69" i="2"/>
  <c r="BK68" i="2"/>
  <c r="BJ68" i="2"/>
  <c r="BK67" i="2"/>
  <c r="BJ67" i="2"/>
  <c r="BK66" i="2"/>
  <c r="BJ66" i="2"/>
  <c r="BK65" i="2"/>
  <c r="BJ65" i="2"/>
  <c r="BK64" i="2"/>
  <c r="BJ64" i="2"/>
  <c r="BK63" i="2"/>
  <c r="BJ63" i="2"/>
  <c r="BK62" i="2"/>
  <c r="BJ62" i="2"/>
  <c r="BK61" i="2"/>
  <c r="BJ61" i="2"/>
  <c r="BK60" i="2"/>
  <c r="BJ60" i="2"/>
  <c r="BK59" i="2"/>
  <c r="BJ59" i="2"/>
  <c r="BK58" i="2"/>
  <c r="BJ58" i="2"/>
  <c r="BK57" i="2"/>
  <c r="BJ57" i="2"/>
  <c r="BK56" i="2"/>
  <c r="BJ56" i="2"/>
  <c r="BK55" i="2"/>
  <c r="BJ55" i="2"/>
  <c r="BK54" i="2"/>
  <c r="BJ54" i="2"/>
  <c r="BK53" i="2"/>
  <c r="BJ53" i="2"/>
  <c r="BK52" i="2"/>
  <c r="BJ52" i="2"/>
  <c r="BK51" i="2"/>
  <c r="BJ51" i="2"/>
  <c r="BK50" i="2"/>
  <c r="BJ50" i="2"/>
  <c r="BK49" i="2"/>
  <c r="BJ49" i="2"/>
  <c r="BK48" i="2"/>
  <c r="BJ48" i="2"/>
  <c r="BK47" i="2"/>
  <c r="BJ47" i="2"/>
  <c r="BK46" i="2"/>
  <c r="BJ46" i="2"/>
  <c r="BK45" i="2"/>
  <c r="BJ45" i="2"/>
  <c r="BK44" i="2"/>
  <c r="BJ44" i="2"/>
  <c r="BK43" i="2"/>
  <c r="BJ43" i="2"/>
  <c r="BK42" i="2"/>
  <c r="BJ42" i="2"/>
  <c r="BK41" i="2"/>
  <c r="BJ41" i="2"/>
  <c r="BK40" i="2"/>
  <c r="BJ40" i="2"/>
  <c r="BK39" i="2"/>
  <c r="BJ39" i="2"/>
  <c r="BK38" i="2"/>
  <c r="BJ38" i="2"/>
  <c r="BK37" i="2"/>
  <c r="BJ37" i="2"/>
  <c r="BK36" i="2"/>
  <c r="BJ36" i="2"/>
  <c r="BK35" i="2"/>
  <c r="BJ35" i="2"/>
  <c r="BK34" i="2"/>
  <c r="BJ34" i="2"/>
  <c r="BK33" i="2"/>
  <c r="BJ33" i="2"/>
  <c r="BK32" i="2"/>
  <c r="BJ32" i="2"/>
  <c r="BK31" i="2"/>
  <c r="BJ31" i="2"/>
  <c r="BK30" i="2"/>
  <c r="BJ30" i="2"/>
  <c r="BK29" i="2"/>
  <c r="BJ29" i="2"/>
  <c r="BK28" i="2"/>
  <c r="BJ28" i="2"/>
  <c r="BK27" i="2"/>
  <c r="BJ27" i="2"/>
  <c r="BK26" i="2"/>
  <c r="BJ26" i="2"/>
  <c r="BK25" i="2"/>
  <c r="BJ25" i="2"/>
  <c r="BK24" i="2"/>
  <c r="BJ24" i="2"/>
  <c r="BK23" i="2"/>
  <c r="BJ23" i="2"/>
  <c r="BK22" i="2"/>
  <c r="BJ22" i="2"/>
  <c r="BK21" i="2"/>
  <c r="BJ21" i="2"/>
  <c r="BK20" i="2"/>
  <c r="BJ20" i="2"/>
  <c r="BK19" i="2"/>
  <c r="BJ19" i="2"/>
  <c r="BK18" i="2"/>
  <c r="BJ18" i="2"/>
  <c r="BK17" i="2"/>
  <c r="BJ17" i="2"/>
  <c r="BK16" i="2"/>
  <c r="BJ16" i="2"/>
  <c r="BK15" i="2"/>
  <c r="BJ15" i="2"/>
  <c r="BK14" i="2"/>
  <c r="BJ14" i="2"/>
  <c r="BK13" i="2"/>
  <c r="BJ13" i="2"/>
  <c r="BK12" i="2"/>
  <c r="BJ12" i="2"/>
  <c r="BK11" i="2"/>
  <c r="BJ11" i="2"/>
  <c r="BK10" i="2"/>
  <c r="BJ10" i="2"/>
  <c r="BK9" i="2"/>
  <c r="BJ9" i="2"/>
  <c r="BK8" i="2"/>
  <c r="BJ8" i="2"/>
  <c r="BK7" i="2"/>
  <c r="BJ7" i="2"/>
  <c r="BK6" i="2"/>
  <c r="BJ6" i="2"/>
  <c r="BK5" i="2"/>
  <c r="BJ5" i="2"/>
  <c r="AJ1" i="2"/>
  <c r="AI1" i="2"/>
  <c r="G22" i="1"/>
  <c r="E22" i="1"/>
  <c r="D22" i="1"/>
  <c r="G19" i="1"/>
  <c r="E19" i="1"/>
  <c r="D19" i="1"/>
  <c r="G18" i="1"/>
  <c r="E18" i="1"/>
  <c r="D18" i="1"/>
  <c r="G17" i="1"/>
  <c r="E17" i="1"/>
  <c r="D17" i="1"/>
  <c r="E16" i="1"/>
  <c r="D16" i="1"/>
  <c r="I16" i="1" s="1"/>
  <c r="BN6" i="2" s="1"/>
  <c r="C15" i="1"/>
  <c r="G16" i="1" s="1"/>
  <c r="E9" i="1"/>
  <c r="E8" i="1"/>
  <c r="E7" i="1"/>
  <c r="G6" i="1"/>
  <c r="E6" i="1"/>
  <c r="G5" i="1"/>
  <c r="B3" i="2" a="1"/>
  <c r="B3" i="2" l="1"/>
  <c r="R51" i="6"/>
  <c r="BD68" i="2"/>
  <c r="BD104" i="2"/>
  <c r="BD116" i="2"/>
  <c r="BD136" i="2"/>
  <c r="BD81" i="2"/>
  <c r="BD105" i="2"/>
  <c r="BD65" i="2"/>
  <c r="BD114" i="2"/>
  <c r="BD151" i="2"/>
  <c r="BD195" i="2"/>
  <c r="BD51" i="2"/>
  <c r="BD148" i="2"/>
  <c r="BD264" i="2"/>
  <c r="BD144" i="2"/>
  <c r="BD159" i="2"/>
  <c r="BD167" i="2"/>
  <c r="BD161" i="2"/>
  <c r="BD169" i="2"/>
  <c r="BD177" i="2"/>
  <c r="BD158" i="2"/>
  <c r="BD162" i="2"/>
  <c r="BD166" i="2"/>
  <c r="BD170" i="2"/>
  <c r="BD171" i="2"/>
  <c r="BD175" i="2"/>
  <c r="BD160" i="2"/>
  <c r="BD164" i="2"/>
  <c r="BD168" i="2"/>
  <c r="BD176" i="2"/>
  <c r="R54" i="6"/>
  <c r="R97" i="6"/>
  <c r="R67" i="6"/>
  <c r="R75" i="6"/>
  <c r="R96" i="6"/>
  <c r="R104" i="6"/>
  <c r="R117" i="6"/>
  <c r="R125" i="6"/>
  <c r="R146" i="6"/>
  <c r="R154" i="6"/>
  <c r="R167" i="6"/>
  <c r="R175" i="6"/>
  <c r="R196" i="6"/>
  <c r="R204" i="6"/>
  <c r="R217" i="6"/>
  <c r="R225" i="6"/>
  <c r="R246" i="6"/>
  <c r="R254" i="6"/>
  <c r="R147" i="6"/>
  <c r="R68" i="6"/>
  <c r="R76" i="6"/>
  <c r="R118" i="6"/>
  <c r="R197" i="6"/>
  <c r="R247" i="6"/>
  <c r="R53" i="6"/>
  <c r="R66" i="6"/>
  <c r="R74" i="6"/>
  <c r="R95" i="6"/>
  <c r="R103" i="6"/>
  <c r="R116" i="6"/>
  <c r="R124" i="6"/>
  <c r="R145" i="6"/>
  <c r="R153" i="6"/>
  <c r="R166" i="6"/>
  <c r="R174" i="6"/>
  <c r="R195" i="6"/>
  <c r="R203" i="6"/>
  <c r="R216" i="6"/>
  <c r="R224" i="6"/>
  <c r="R245" i="6"/>
  <c r="R253" i="6"/>
  <c r="R69" i="6"/>
  <c r="R77" i="6"/>
  <c r="R90" i="6"/>
  <c r="R98" i="6"/>
  <c r="R119" i="6"/>
  <c r="R127" i="6"/>
  <c r="R140" i="6"/>
  <c r="R148" i="6"/>
  <c r="R169" i="6"/>
  <c r="R177" i="6"/>
  <c r="R190" i="6"/>
  <c r="R198" i="6"/>
  <c r="R219" i="6"/>
  <c r="R227" i="6"/>
  <c r="R240" i="6"/>
  <c r="R248" i="6"/>
  <c r="R176" i="6"/>
  <c r="R49" i="6"/>
  <c r="R70" i="6"/>
  <c r="R78" i="6"/>
  <c r="R91" i="6"/>
  <c r="R99" i="6"/>
  <c r="R120" i="6"/>
  <c r="R128" i="6"/>
  <c r="R141" i="6"/>
  <c r="R149" i="6"/>
  <c r="R170" i="6"/>
  <c r="R178" i="6"/>
  <c r="R191" i="6"/>
  <c r="R199" i="6"/>
  <c r="R220" i="6"/>
  <c r="R228" i="6"/>
  <c r="R241" i="6"/>
  <c r="R249" i="6"/>
  <c r="R126" i="6"/>
  <c r="R168" i="6"/>
  <c r="R226" i="6"/>
  <c r="R50" i="6"/>
  <c r="R71" i="6"/>
  <c r="R79" i="6"/>
  <c r="R92" i="6"/>
  <c r="R100" i="6"/>
  <c r="R121" i="6"/>
  <c r="R129" i="6"/>
  <c r="R142" i="6"/>
  <c r="R150" i="6"/>
  <c r="R171" i="6"/>
  <c r="R179" i="6"/>
  <c r="R192" i="6"/>
  <c r="R200" i="6"/>
  <c r="R221" i="6"/>
  <c r="R229" i="6"/>
  <c r="R242" i="6"/>
  <c r="R250" i="6"/>
  <c r="R72" i="6"/>
  <c r="R93" i="6"/>
  <c r="R101" i="6"/>
  <c r="R122" i="6"/>
  <c r="R143" i="6"/>
  <c r="R151" i="6"/>
  <c r="R172" i="6"/>
  <c r="R193" i="6"/>
  <c r="R201" i="6"/>
  <c r="R222" i="6"/>
  <c r="R243" i="6"/>
  <c r="R251" i="6"/>
  <c r="R218" i="6"/>
  <c r="R52" i="6"/>
  <c r="R65" i="6"/>
  <c r="R73" i="6"/>
  <c r="R94" i="6"/>
  <c r="R102" i="6"/>
  <c r="R115" i="6"/>
  <c r="R123" i="6"/>
  <c r="R144" i="6"/>
  <c r="R152" i="6"/>
  <c r="R165" i="6"/>
  <c r="R173" i="6"/>
  <c r="R194" i="6"/>
  <c r="R202" i="6"/>
  <c r="R215" i="6"/>
  <c r="R223" i="6"/>
  <c r="R244" i="6"/>
  <c r="R252" i="6"/>
  <c r="AA67" i="6"/>
  <c r="Z67" i="6"/>
  <c r="Y67" i="6"/>
  <c r="AA104" i="6"/>
  <c r="Z104" i="6"/>
  <c r="Y104" i="6"/>
  <c r="AA125" i="6"/>
  <c r="Z125" i="6"/>
  <c r="Y125" i="6"/>
  <c r="Z146" i="6"/>
  <c r="AA146" i="6"/>
  <c r="Y146" i="6"/>
  <c r="Y167" i="6"/>
  <c r="Z167" i="6"/>
  <c r="AA167" i="6"/>
  <c r="Y204" i="6"/>
  <c r="AA204" i="6"/>
  <c r="Z204" i="6"/>
  <c r="AA225" i="6"/>
  <c r="Z225" i="6"/>
  <c r="Y225" i="6"/>
  <c r="AA66" i="6"/>
  <c r="Z66" i="6"/>
  <c r="Y66" i="6"/>
  <c r="AA74" i="6"/>
  <c r="Z74" i="6"/>
  <c r="Y74" i="6"/>
  <c r="AA95" i="6"/>
  <c r="Z95" i="6"/>
  <c r="Y95" i="6"/>
  <c r="AA103" i="6"/>
  <c r="Z103" i="6"/>
  <c r="Y103" i="6"/>
  <c r="AA116" i="6"/>
  <c r="Z116" i="6"/>
  <c r="Y116" i="6"/>
  <c r="AA124" i="6"/>
  <c r="Z124" i="6"/>
  <c r="Y124" i="6"/>
  <c r="AA145" i="6"/>
  <c r="Z145" i="6"/>
  <c r="Y145" i="6"/>
  <c r="AA153" i="6"/>
  <c r="Z153" i="6"/>
  <c r="Y153" i="6"/>
  <c r="AA166" i="6"/>
  <c r="Z166" i="6"/>
  <c r="Y166" i="6"/>
  <c r="AA174" i="6"/>
  <c r="Z174" i="6"/>
  <c r="Y174" i="6"/>
  <c r="AA195" i="6"/>
  <c r="Z195" i="6"/>
  <c r="Y195" i="6"/>
  <c r="AA203" i="6"/>
  <c r="Z203" i="6"/>
  <c r="Y203" i="6"/>
  <c r="Z216" i="6"/>
  <c r="Y216" i="6"/>
  <c r="AA216" i="6"/>
  <c r="Z224" i="6"/>
  <c r="Y224" i="6"/>
  <c r="AA224" i="6"/>
  <c r="Y68" i="6"/>
  <c r="Z68" i="6"/>
  <c r="AA68" i="6"/>
  <c r="Y76" i="6"/>
  <c r="AA76" i="6"/>
  <c r="Z76" i="6"/>
  <c r="Y97" i="6"/>
  <c r="Z97" i="6"/>
  <c r="AA97" i="6"/>
  <c r="AA118" i="6"/>
  <c r="Y118" i="6"/>
  <c r="Z118" i="6"/>
  <c r="Y126" i="6"/>
  <c r="AA126" i="6"/>
  <c r="Z126" i="6"/>
  <c r="AA147" i="6"/>
  <c r="Z147" i="6"/>
  <c r="Y147" i="6"/>
  <c r="AA168" i="6"/>
  <c r="Z168" i="6"/>
  <c r="Y168" i="6"/>
  <c r="AA176" i="6"/>
  <c r="Z176" i="6"/>
  <c r="Y176" i="6"/>
  <c r="AA197" i="6"/>
  <c r="Z197" i="6"/>
  <c r="Y197" i="6"/>
  <c r="AA218" i="6"/>
  <c r="Z218" i="6"/>
  <c r="Y218" i="6"/>
  <c r="AA226" i="6"/>
  <c r="Z226" i="6"/>
  <c r="Y226" i="6"/>
  <c r="AA69" i="6"/>
  <c r="Z69" i="6"/>
  <c r="Y69" i="6"/>
  <c r="AA77" i="6"/>
  <c r="Z77" i="6"/>
  <c r="Y77" i="6"/>
  <c r="AA90" i="6"/>
  <c r="Z90" i="6"/>
  <c r="Y90" i="6"/>
  <c r="AA98" i="6"/>
  <c r="Z98" i="6"/>
  <c r="Y98" i="6"/>
  <c r="AA119" i="6"/>
  <c r="Z119" i="6"/>
  <c r="Y119" i="6"/>
  <c r="AA127" i="6"/>
  <c r="Z127" i="6"/>
  <c r="Y127" i="6"/>
  <c r="AA140" i="6"/>
  <c r="Z140" i="6"/>
  <c r="Y140" i="6"/>
  <c r="AA148" i="6"/>
  <c r="Z148" i="6"/>
  <c r="Y148" i="6"/>
  <c r="AA169" i="6"/>
  <c r="Z169" i="6"/>
  <c r="Y169" i="6"/>
  <c r="AA177" i="6"/>
  <c r="Z177" i="6"/>
  <c r="Y177" i="6"/>
  <c r="Z190" i="6"/>
  <c r="Y190" i="6"/>
  <c r="AA190" i="6"/>
  <c r="Z198" i="6"/>
  <c r="Y198" i="6"/>
  <c r="AA198" i="6"/>
  <c r="Y219" i="6"/>
  <c r="Z219" i="6"/>
  <c r="AA219" i="6"/>
  <c r="Y227" i="6"/>
  <c r="Z227" i="6"/>
  <c r="AA227" i="6"/>
  <c r="AA70" i="6"/>
  <c r="Z70" i="6"/>
  <c r="Y70" i="6"/>
  <c r="AA78" i="6"/>
  <c r="Z78" i="6"/>
  <c r="Y78" i="6"/>
  <c r="AA91" i="6"/>
  <c r="Z91" i="6"/>
  <c r="Y91" i="6"/>
  <c r="AA99" i="6"/>
  <c r="Z99" i="6"/>
  <c r="Y99" i="6"/>
  <c r="Z120" i="6"/>
  <c r="AA120" i="6"/>
  <c r="Y120" i="6"/>
  <c r="Z128" i="6"/>
  <c r="Y128" i="6"/>
  <c r="AA128" i="6"/>
  <c r="Y141" i="6"/>
  <c r="Z141" i="6"/>
  <c r="AA141" i="6"/>
  <c r="Y149" i="6"/>
  <c r="Z149" i="6"/>
  <c r="AA149" i="6"/>
  <c r="Y170" i="6"/>
  <c r="AA170" i="6"/>
  <c r="Z170" i="6"/>
  <c r="Y178" i="6"/>
  <c r="AA178" i="6"/>
  <c r="Z178" i="6"/>
  <c r="AA191" i="6"/>
  <c r="Z191" i="6"/>
  <c r="Y191" i="6"/>
  <c r="AA199" i="6"/>
  <c r="Z199" i="6"/>
  <c r="Y199" i="6"/>
  <c r="AA220" i="6"/>
  <c r="Z220" i="6"/>
  <c r="Y220" i="6"/>
  <c r="AA228" i="6"/>
  <c r="Z228" i="6"/>
  <c r="Y228" i="6"/>
  <c r="AA75" i="6"/>
  <c r="Z75" i="6"/>
  <c r="Y75" i="6"/>
  <c r="AA96" i="6"/>
  <c r="Z96" i="6"/>
  <c r="Y96" i="6"/>
  <c r="AA117" i="6"/>
  <c r="Z117" i="6"/>
  <c r="Y117" i="6"/>
  <c r="Z154" i="6"/>
  <c r="Y154" i="6"/>
  <c r="AA154" i="6"/>
  <c r="Y175" i="6"/>
  <c r="AA175" i="6"/>
  <c r="Z175" i="6"/>
  <c r="Y196" i="6"/>
  <c r="AA196" i="6"/>
  <c r="Z196" i="6"/>
  <c r="AA217" i="6"/>
  <c r="Z217" i="6"/>
  <c r="Y217" i="6"/>
  <c r="Y71" i="6"/>
  <c r="AA71" i="6"/>
  <c r="Z71" i="6"/>
  <c r="Y79" i="6"/>
  <c r="AA79" i="6"/>
  <c r="Z79" i="6"/>
  <c r="Y92" i="6"/>
  <c r="AA92" i="6"/>
  <c r="Z92" i="6"/>
  <c r="Y100" i="6"/>
  <c r="AA100" i="6"/>
  <c r="Z100" i="6"/>
  <c r="AA121" i="6"/>
  <c r="Z121" i="6"/>
  <c r="Y121" i="6"/>
  <c r="AA129" i="6"/>
  <c r="Z129" i="6"/>
  <c r="Y129" i="6"/>
  <c r="AA142" i="6"/>
  <c r="Z142" i="6"/>
  <c r="Y142" i="6"/>
  <c r="AA150" i="6"/>
  <c r="Z150" i="6"/>
  <c r="Y150" i="6"/>
  <c r="AA171" i="6"/>
  <c r="Z171" i="6"/>
  <c r="Y171" i="6"/>
  <c r="AA179" i="6"/>
  <c r="Z179" i="6"/>
  <c r="Y179" i="6"/>
  <c r="AA192" i="6"/>
  <c r="Z192" i="6"/>
  <c r="Y192" i="6"/>
  <c r="AA200" i="6"/>
  <c r="Z200" i="6"/>
  <c r="Y200" i="6"/>
  <c r="AA221" i="6"/>
  <c r="Z221" i="6"/>
  <c r="Y221" i="6"/>
  <c r="AA229" i="6"/>
  <c r="Z229" i="6"/>
  <c r="Y229" i="6"/>
  <c r="AA72" i="6"/>
  <c r="Z72" i="6"/>
  <c r="Y72" i="6"/>
  <c r="AA93" i="6"/>
  <c r="Z93" i="6"/>
  <c r="Y93" i="6"/>
  <c r="AA101" i="6"/>
  <c r="Z101" i="6"/>
  <c r="Y101" i="6"/>
  <c r="AA122" i="6"/>
  <c r="Z122" i="6"/>
  <c r="Y122" i="6"/>
  <c r="AA143" i="6"/>
  <c r="Z143" i="6"/>
  <c r="Y143" i="6"/>
  <c r="AA151" i="6"/>
  <c r="Z151" i="6"/>
  <c r="Y151" i="6"/>
  <c r="Z172" i="6"/>
  <c r="Y172" i="6"/>
  <c r="AA172" i="6"/>
  <c r="Y193" i="6"/>
  <c r="Z193" i="6"/>
  <c r="AA193" i="6"/>
  <c r="Y201" i="6"/>
  <c r="Z201" i="6"/>
  <c r="AA201" i="6"/>
  <c r="Y222" i="6"/>
  <c r="AA222" i="6"/>
  <c r="Z222" i="6"/>
  <c r="Z65" i="6"/>
  <c r="Y65" i="6"/>
  <c r="AA65" i="6"/>
  <c r="Z73" i="6"/>
  <c r="Y73" i="6"/>
  <c r="AA73" i="6"/>
  <c r="Z94" i="6"/>
  <c r="Y94" i="6"/>
  <c r="AA94" i="6"/>
  <c r="Z102" i="6"/>
  <c r="Y102" i="6"/>
  <c r="AA102" i="6"/>
  <c r="Y115" i="6"/>
  <c r="Z115" i="6"/>
  <c r="AA115" i="6"/>
  <c r="Y123" i="6"/>
  <c r="Z123" i="6"/>
  <c r="AA123" i="6"/>
  <c r="AA144" i="6"/>
  <c r="Y144" i="6"/>
  <c r="Z144" i="6"/>
  <c r="AA152" i="6"/>
  <c r="Z152" i="6"/>
  <c r="Y152" i="6"/>
  <c r="AA165" i="6"/>
  <c r="Z165" i="6"/>
  <c r="Y165" i="6"/>
  <c r="AA173" i="6"/>
  <c r="Z173" i="6"/>
  <c r="Y173" i="6"/>
  <c r="AA194" i="6"/>
  <c r="Z194" i="6"/>
  <c r="Y194" i="6"/>
  <c r="AA202" i="6"/>
  <c r="Z202" i="6"/>
  <c r="Y202" i="6"/>
  <c r="AA215" i="6"/>
  <c r="Z215" i="6"/>
  <c r="Y215" i="6"/>
  <c r="AA223" i="6"/>
  <c r="Z223" i="6"/>
  <c r="Y223" i="6"/>
  <c r="Q116" i="6"/>
  <c r="P116" i="6"/>
  <c r="G116" i="6"/>
  <c r="H116" i="6" s="1"/>
  <c r="L116" i="6"/>
  <c r="F116" i="6"/>
  <c r="K116" i="6"/>
  <c r="E116" i="6"/>
  <c r="C116" i="6"/>
  <c r="J116" i="6"/>
  <c r="D116" i="6"/>
  <c r="Q124" i="6"/>
  <c r="P124" i="6"/>
  <c r="C124" i="6"/>
  <c r="G124" i="6"/>
  <c r="H124" i="6" s="1"/>
  <c r="L124" i="6"/>
  <c r="F124" i="6"/>
  <c r="K124" i="6"/>
  <c r="E124" i="6"/>
  <c r="J124" i="6"/>
  <c r="D124" i="6"/>
  <c r="E117" i="6"/>
  <c r="L117" i="6"/>
  <c r="D117" i="6"/>
  <c r="K117" i="6"/>
  <c r="C117" i="6"/>
  <c r="F117" i="6"/>
  <c r="J117" i="6"/>
  <c r="Q117" i="6"/>
  <c r="P117" i="6"/>
  <c r="G117" i="6"/>
  <c r="H117" i="6" s="1"/>
  <c r="E125" i="6"/>
  <c r="L125" i="6"/>
  <c r="D125" i="6"/>
  <c r="K125" i="6"/>
  <c r="C125" i="6"/>
  <c r="J125" i="6"/>
  <c r="Q125" i="6"/>
  <c r="P125" i="6"/>
  <c r="G125" i="6"/>
  <c r="H125" i="6" s="1"/>
  <c r="F125" i="6"/>
  <c r="J118" i="6"/>
  <c r="G118" i="6"/>
  <c r="H118" i="6" s="1"/>
  <c r="Q118" i="6"/>
  <c r="F118" i="6"/>
  <c r="P118" i="6"/>
  <c r="E118" i="6"/>
  <c r="D118" i="6"/>
  <c r="C118" i="6"/>
  <c r="K118" i="6"/>
  <c r="L118" i="6"/>
  <c r="J126" i="6"/>
  <c r="G126" i="6"/>
  <c r="H126" i="6" s="1"/>
  <c r="K126" i="6"/>
  <c r="Q126" i="6"/>
  <c r="F126" i="6"/>
  <c r="P126" i="6"/>
  <c r="E126" i="6"/>
  <c r="D126" i="6"/>
  <c r="C126" i="6"/>
  <c r="L126" i="6"/>
  <c r="P119" i="6"/>
  <c r="C119" i="6"/>
  <c r="D119" i="6"/>
  <c r="L119" i="6"/>
  <c r="Q119" i="6"/>
  <c r="K119" i="6"/>
  <c r="G119" i="6"/>
  <c r="H119" i="6" s="1"/>
  <c r="J119" i="6"/>
  <c r="F119" i="6"/>
  <c r="E119" i="6"/>
  <c r="P127" i="6"/>
  <c r="C127" i="6"/>
  <c r="L127" i="6"/>
  <c r="K127" i="6"/>
  <c r="G127" i="6"/>
  <c r="H127" i="6" s="1"/>
  <c r="D127" i="6"/>
  <c r="J127" i="6"/>
  <c r="F127" i="6"/>
  <c r="E127" i="6"/>
  <c r="Q127" i="6"/>
  <c r="L120" i="6"/>
  <c r="F120" i="6"/>
  <c r="K120" i="6"/>
  <c r="E120" i="6"/>
  <c r="J120" i="6"/>
  <c r="D120" i="6"/>
  <c r="C120" i="6"/>
  <c r="Q120" i="6"/>
  <c r="P120" i="6"/>
  <c r="G120" i="6"/>
  <c r="H120" i="6" s="1"/>
  <c r="L128" i="6"/>
  <c r="F128" i="6"/>
  <c r="K128" i="6"/>
  <c r="E128" i="6"/>
  <c r="J128" i="6"/>
  <c r="D128" i="6"/>
  <c r="C128" i="6"/>
  <c r="G128" i="6"/>
  <c r="H128" i="6" s="1"/>
  <c r="Q128" i="6"/>
  <c r="P128" i="6"/>
  <c r="Q121" i="6"/>
  <c r="P121" i="6"/>
  <c r="G121" i="6"/>
  <c r="H121" i="6" s="1"/>
  <c r="F121" i="6"/>
  <c r="E121" i="6"/>
  <c r="L121" i="6"/>
  <c r="D121" i="6"/>
  <c r="K121" i="6"/>
  <c r="C121" i="6"/>
  <c r="J121" i="6"/>
  <c r="Q129" i="6"/>
  <c r="P129" i="6"/>
  <c r="G129" i="6"/>
  <c r="H129" i="6" s="1"/>
  <c r="F129" i="6"/>
  <c r="E129" i="6"/>
  <c r="L129" i="6"/>
  <c r="D129" i="6"/>
  <c r="J129" i="6"/>
  <c r="K129" i="6"/>
  <c r="C129" i="6"/>
  <c r="D122" i="6"/>
  <c r="C122" i="6"/>
  <c r="L122" i="6"/>
  <c r="K122" i="6"/>
  <c r="J122" i="6"/>
  <c r="G122" i="6"/>
  <c r="H122" i="6" s="1"/>
  <c r="P122" i="6"/>
  <c r="E122" i="6"/>
  <c r="Q122" i="6"/>
  <c r="F122" i="6"/>
  <c r="K115" i="6"/>
  <c r="G115" i="6"/>
  <c r="H115" i="6" s="1"/>
  <c r="J115" i="6"/>
  <c r="F115" i="6"/>
  <c r="E115" i="6"/>
  <c r="L115" i="6"/>
  <c r="D115" i="6"/>
  <c r="C115" i="6"/>
  <c r="K123" i="6"/>
  <c r="G123" i="6"/>
  <c r="H123" i="6" s="1"/>
  <c r="J123" i="6"/>
  <c r="F123" i="6"/>
  <c r="E123" i="6"/>
  <c r="L123" i="6"/>
  <c r="Q123" i="6"/>
  <c r="D123" i="6"/>
  <c r="P123" i="6"/>
  <c r="C123" i="6"/>
  <c r="E95" i="6"/>
  <c r="C95" i="6"/>
  <c r="G95" i="6"/>
  <c r="F95" i="6"/>
  <c r="D95" i="6"/>
  <c r="G96" i="6"/>
  <c r="F96" i="6"/>
  <c r="D96" i="6"/>
  <c r="C96" i="6"/>
  <c r="E96" i="6"/>
  <c r="G104" i="6"/>
  <c r="F104" i="6"/>
  <c r="D104" i="6"/>
  <c r="C104" i="6"/>
  <c r="E104" i="6"/>
  <c r="C97" i="6"/>
  <c r="G97" i="6"/>
  <c r="E97" i="6"/>
  <c r="F97" i="6"/>
  <c r="D97" i="6"/>
  <c r="G90" i="6"/>
  <c r="F90" i="6"/>
  <c r="D90" i="6"/>
  <c r="C90" i="6"/>
  <c r="E90" i="6"/>
  <c r="G98" i="6"/>
  <c r="F98" i="6"/>
  <c r="D98" i="6"/>
  <c r="C98" i="6"/>
  <c r="E98" i="6"/>
  <c r="C91" i="6"/>
  <c r="E91" i="6"/>
  <c r="G91" i="6"/>
  <c r="F91" i="6"/>
  <c r="D91" i="6"/>
  <c r="C99" i="6"/>
  <c r="E99" i="6"/>
  <c r="G99" i="6"/>
  <c r="F99" i="6"/>
  <c r="D99" i="6"/>
  <c r="E103" i="6"/>
  <c r="C103" i="6"/>
  <c r="G103" i="6"/>
  <c r="F103" i="6"/>
  <c r="D103" i="6"/>
  <c r="G92" i="6"/>
  <c r="F92" i="6"/>
  <c r="E92" i="6"/>
  <c r="D92" i="6"/>
  <c r="C92" i="6"/>
  <c r="G100" i="6"/>
  <c r="F100" i="6"/>
  <c r="E100" i="6"/>
  <c r="D100" i="6"/>
  <c r="C100" i="6"/>
  <c r="C93" i="6"/>
  <c r="E93" i="6"/>
  <c r="G93" i="6"/>
  <c r="F93" i="6"/>
  <c r="D93" i="6"/>
  <c r="C101" i="6"/>
  <c r="E101" i="6"/>
  <c r="G101" i="6"/>
  <c r="F101" i="6"/>
  <c r="D101" i="6"/>
  <c r="E94" i="6"/>
  <c r="G94" i="6"/>
  <c r="F94" i="6"/>
  <c r="D94" i="6"/>
  <c r="C94" i="6"/>
  <c r="E102" i="6"/>
  <c r="G102" i="6"/>
  <c r="F102" i="6"/>
  <c r="D102" i="6"/>
  <c r="C102" i="6"/>
  <c r="C217" i="6"/>
  <c r="D217" i="6"/>
  <c r="G217" i="6"/>
  <c r="F217" i="6"/>
  <c r="E217" i="6"/>
  <c r="D225" i="6"/>
  <c r="G225" i="6"/>
  <c r="F225" i="6"/>
  <c r="C225" i="6"/>
  <c r="E225" i="6"/>
  <c r="E218" i="6"/>
  <c r="D218" i="6"/>
  <c r="C218" i="6"/>
  <c r="G218" i="6"/>
  <c r="F218" i="6"/>
  <c r="E226" i="6"/>
  <c r="D226" i="6"/>
  <c r="C226" i="6"/>
  <c r="G226" i="6"/>
  <c r="F226" i="6"/>
  <c r="G219" i="6"/>
  <c r="F219" i="6"/>
  <c r="E219" i="6"/>
  <c r="D219" i="6"/>
  <c r="C219" i="6"/>
  <c r="G227" i="6"/>
  <c r="F227" i="6"/>
  <c r="E227" i="6"/>
  <c r="D227" i="6"/>
  <c r="C227" i="6"/>
  <c r="G224" i="6"/>
  <c r="F224" i="6"/>
  <c r="E224" i="6"/>
  <c r="D224" i="6"/>
  <c r="C224" i="6"/>
  <c r="C220" i="6"/>
  <c r="D220" i="6"/>
  <c r="E220" i="6"/>
  <c r="G220" i="6"/>
  <c r="F220" i="6"/>
  <c r="C228" i="6"/>
  <c r="D228" i="6"/>
  <c r="E228" i="6"/>
  <c r="G228" i="6"/>
  <c r="F228" i="6"/>
  <c r="G216" i="6"/>
  <c r="F216" i="6"/>
  <c r="E216" i="6"/>
  <c r="D216" i="6"/>
  <c r="C216" i="6"/>
  <c r="F221" i="6"/>
  <c r="E221" i="6"/>
  <c r="D221" i="6"/>
  <c r="C221" i="6"/>
  <c r="G221" i="6"/>
  <c r="F229" i="6"/>
  <c r="E229" i="6"/>
  <c r="D229" i="6"/>
  <c r="G229" i="6"/>
  <c r="C229" i="6"/>
  <c r="G222" i="6"/>
  <c r="F222" i="6"/>
  <c r="E222" i="6"/>
  <c r="C222" i="6"/>
  <c r="D222" i="6"/>
  <c r="D215" i="6"/>
  <c r="F215" i="6"/>
  <c r="C215" i="6"/>
  <c r="G215" i="6"/>
  <c r="E215" i="6"/>
  <c r="D223" i="6"/>
  <c r="C223" i="6"/>
  <c r="E223" i="6"/>
  <c r="G223" i="6"/>
  <c r="F223" i="6"/>
  <c r="C195" i="6"/>
  <c r="F195" i="6"/>
  <c r="E195" i="6"/>
  <c r="G195" i="6"/>
  <c r="D195" i="6"/>
  <c r="G196" i="6"/>
  <c r="F196" i="6"/>
  <c r="D196" i="6"/>
  <c r="E196" i="6"/>
  <c r="C196" i="6"/>
  <c r="G204" i="6"/>
  <c r="F204" i="6"/>
  <c r="D204" i="6"/>
  <c r="E204" i="6"/>
  <c r="C204" i="6"/>
  <c r="C197" i="6"/>
  <c r="D197" i="6"/>
  <c r="F197" i="6"/>
  <c r="E197" i="6"/>
  <c r="G197" i="6"/>
  <c r="G190" i="6"/>
  <c r="E190" i="6"/>
  <c r="F190" i="6"/>
  <c r="D190" i="6"/>
  <c r="C190" i="6"/>
  <c r="G198" i="6"/>
  <c r="E198" i="6"/>
  <c r="F198" i="6"/>
  <c r="D198" i="6"/>
  <c r="C198" i="6"/>
  <c r="C191" i="6"/>
  <c r="F191" i="6"/>
  <c r="E191" i="6"/>
  <c r="D191" i="6"/>
  <c r="G191" i="6"/>
  <c r="C199" i="6"/>
  <c r="E199" i="6"/>
  <c r="D199" i="6"/>
  <c r="G199" i="6"/>
  <c r="F199" i="6"/>
  <c r="C203" i="6"/>
  <c r="F203" i="6"/>
  <c r="D203" i="6"/>
  <c r="E203" i="6"/>
  <c r="G203" i="6"/>
  <c r="E192" i="6"/>
  <c r="G192" i="6"/>
  <c r="F192" i="6"/>
  <c r="D192" i="6"/>
  <c r="C192" i="6"/>
  <c r="E200" i="6"/>
  <c r="G200" i="6"/>
  <c r="F200" i="6"/>
  <c r="D200" i="6"/>
  <c r="C200" i="6"/>
  <c r="C193" i="6"/>
  <c r="F193" i="6"/>
  <c r="D193" i="6"/>
  <c r="G193" i="6"/>
  <c r="E193" i="6"/>
  <c r="C201" i="6"/>
  <c r="E201" i="6"/>
  <c r="D201" i="6"/>
  <c r="F201" i="6"/>
  <c r="G201" i="6"/>
  <c r="G194" i="6"/>
  <c r="E194" i="6"/>
  <c r="F194" i="6"/>
  <c r="D194" i="6"/>
  <c r="C194" i="6"/>
  <c r="G202" i="6"/>
  <c r="F202" i="6"/>
  <c r="D202" i="6"/>
  <c r="E202" i="6"/>
  <c r="C202" i="6"/>
  <c r="G166" i="6"/>
  <c r="E166" i="6"/>
  <c r="F166" i="6"/>
  <c r="D166" i="6"/>
  <c r="C166" i="6"/>
  <c r="G174" i="6"/>
  <c r="E174" i="6"/>
  <c r="F174" i="6"/>
  <c r="D174" i="6"/>
  <c r="C174" i="6"/>
  <c r="G168" i="6"/>
  <c r="F168" i="6"/>
  <c r="D168" i="6"/>
  <c r="C168" i="6"/>
  <c r="E168" i="6"/>
  <c r="G176" i="6"/>
  <c r="F176" i="6"/>
  <c r="E176" i="6"/>
  <c r="D176" i="6"/>
  <c r="C176" i="6"/>
  <c r="E175" i="6"/>
  <c r="D175" i="6"/>
  <c r="G175" i="6"/>
  <c r="C175" i="6"/>
  <c r="F175" i="6"/>
  <c r="E169" i="6"/>
  <c r="D169" i="6"/>
  <c r="C169" i="6"/>
  <c r="G169" i="6"/>
  <c r="F169" i="6"/>
  <c r="E177" i="6"/>
  <c r="G177" i="6"/>
  <c r="F177" i="6"/>
  <c r="D177" i="6"/>
  <c r="C177" i="6"/>
  <c r="G170" i="6"/>
  <c r="F170" i="6"/>
  <c r="D170" i="6"/>
  <c r="C170" i="6"/>
  <c r="E170" i="6"/>
  <c r="G178" i="6"/>
  <c r="F178" i="6"/>
  <c r="D178" i="6"/>
  <c r="C178" i="6"/>
  <c r="E178" i="6"/>
  <c r="E167" i="6"/>
  <c r="C167" i="6"/>
  <c r="G167" i="6"/>
  <c r="D167" i="6"/>
  <c r="F167" i="6"/>
  <c r="D171" i="6"/>
  <c r="C171" i="6"/>
  <c r="E171" i="6"/>
  <c r="G171" i="6"/>
  <c r="F171" i="6"/>
  <c r="C179" i="6"/>
  <c r="E179" i="6"/>
  <c r="G179" i="6"/>
  <c r="D179" i="6"/>
  <c r="F179" i="6"/>
  <c r="G172" i="6"/>
  <c r="F172" i="6"/>
  <c r="D172" i="6"/>
  <c r="E172" i="6"/>
  <c r="C172" i="6"/>
  <c r="D165" i="6"/>
  <c r="E165" i="6"/>
  <c r="G165" i="6"/>
  <c r="C165" i="6"/>
  <c r="F165" i="6"/>
  <c r="D173" i="6"/>
  <c r="C173" i="6"/>
  <c r="E173" i="6"/>
  <c r="G173" i="6"/>
  <c r="F173" i="6"/>
  <c r="G145" i="6"/>
  <c r="F145" i="6"/>
  <c r="E145" i="6"/>
  <c r="D145" i="6"/>
  <c r="C145" i="6"/>
  <c r="G153" i="6"/>
  <c r="F153" i="6"/>
  <c r="E153" i="6"/>
  <c r="D153" i="6"/>
  <c r="C153" i="6"/>
  <c r="F146" i="6"/>
  <c r="D146" i="6"/>
  <c r="C146" i="6"/>
  <c r="E146" i="6"/>
  <c r="G146" i="6"/>
  <c r="F154" i="6"/>
  <c r="D154" i="6"/>
  <c r="C154" i="6"/>
  <c r="G154" i="6"/>
  <c r="E154" i="6"/>
  <c r="E147" i="6"/>
  <c r="G147" i="6"/>
  <c r="F147" i="6"/>
  <c r="D147" i="6"/>
  <c r="C147" i="6"/>
  <c r="F140" i="6"/>
  <c r="D140" i="6"/>
  <c r="G140" i="6"/>
  <c r="E140" i="6"/>
  <c r="C140" i="6"/>
  <c r="F148" i="6"/>
  <c r="D148" i="6"/>
  <c r="G148" i="6"/>
  <c r="E148" i="6"/>
  <c r="C148" i="6"/>
  <c r="E141" i="6"/>
  <c r="G141" i="6"/>
  <c r="F141" i="6"/>
  <c r="D141" i="6"/>
  <c r="C141" i="6"/>
  <c r="E149" i="6"/>
  <c r="G149" i="6"/>
  <c r="F149" i="6"/>
  <c r="D149" i="6"/>
  <c r="C149" i="6"/>
  <c r="E142" i="6"/>
  <c r="F142" i="6"/>
  <c r="D142" i="6"/>
  <c r="C142" i="6"/>
  <c r="G142" i="6"/>
  <c r="E150" i="6"/>
  <c r="F150" i="6"/>
  <c r="G150" i="6"/>
  <c r="D150" i="6"/>
  <c r="C150" i="6"/>
  <c r="G143" i="6"/>
  <c r="F143" i="6"/>
  <c r="E143" i="6"/>
  <c r="D143" i="6"/>
  <c r="C143" i="6"/>
  <c r="G151" i="6"/>
  <c r="F151" i="6"/>
  <c r="D151" i="6"/>
  <c r="C151" i="6"/>
  <c r="E151" i="6"/>
  <c r="F144" i="6"/>
  <c r="D144" i="6"/>
  <c r="C144" i="6"/>
  <c r="E144" i="6"/>
  <c r="G144" i="6"/>
  <c r="F152" i="6"/>
  <c r="D152" i="6"/>
  <c r="C152" i="6"/>
  <c r="G152" i="6"/>
  <c r="E152" i="6"/>
  <c r="Q67" i="6"/>
  <c r="P67" i="6"/>
  <c r="L67" i="6"/>
  <c r="K67" i="6"/>
  <c r="J67" i="6"/>
  <c r="Q75" i="6"/>
  <c r="P75" i="6"/>
  <c r="L75" i="6"/>
  <c r="K75" i="6"/>
  <c r="J75" i="6"/>
  <c r="J96" i="6"/>
  <c r="Q96" i="6"/>
  <c r="P96" i="6"/>
  <c r="L96" i="6"/>
  <c r="K96" i="6"/>
  <c r="J104" i="6"/>
  <c r="Q104" i="6"/>
  <c r="P104" i="6"/>
  <c r="L104" i="6"/>
  <c r="K104" i="6"/>
  <c r="Q146" i="6"/>
  <c r="P146" i="6"/>
  <c r="L146" i="6"/>
  <c r="K146" i="6"/>
  <c r="J146" i="6"/>
  <c r="Q154" i="6"/>
  <c r="P154" i="6"/>
  <c r="L154" i="6"/>
  <c r="K154" i="6"/>
  <c r="J154" i="6"/>
  <c r="Q167" i="6"/>
  <c r="P167" i="6"/>
  <c r="L167" i="6"/>
  <c r="K167" i="6"/>
  <c r="J167" i="6"/>
  <c r="Q175" i="6"/>
  <c r="P175" i="6"/>
  <c r="L175" i="6"/>
  <c r="K175" i="6"/>
  <c r="J175" i="6"/>
  <c r="J196" i="6"/>
  <c r="Q196" i="6"/>
  <c r="P196" i="6"/>
  <c r="L196" i="6"/>
  <c r="K196" i="6"/>
  <c r="J204" i="6"/>
  <c r="Q204" i="6"/>
  <c r="P204" i="6"/>
  <c r="L204" i="6"/>
  <c r="K204" i="6"/>
  <c r="L217" i="6"/>
  <c r="J217" i="6"/>
  <c r="Q217" i="6"/>
  <c r="P217" i="6"/>
  <c r="K217" i="6"/>
  <c r="L225" i="6"/>
  <c r="K225" i="6"/>
  <c r="J225" i="6"/>
  <c r="Q225" i="6"/>
  <c r="P225" i="6"/>
  <c r="Q68" i="6"/>
  <c r="P68" i="6"/>
  <c r="L68" i="6"/>
  <c r="K68" i="6"/>
  <c r="J68" i="6"/>
  <c r="Q76" i="6"/>
  <c r="P76" i="6"/>
  <c r="L76" i="6"/>
  <c r="K76" i="6"/>
  <c r="J76" i="6"/>
  <c r="L97" i="6"/>
  <c r="K97" i="6"/>
  <c r="J97" i="6"/>
  <c r="Q97" i="6"/>
  <c r="P97" i="6"/>
  <c r="Q147" i="6"/>
  <c r="P147" i="6"/>
  <c r="L147" i="6"/>
  <c r="K147" i="6"/>
  <c r="J147" i="6"/>
  <c r="J168" i="6"/>
  <c r="Q168" i="6"/>
  <c r="P168" i="6"/>
  <c r="L168" i="6"/>
  <c r="K168" i="6"/>
  <c r="J176" i="6"/>
  <c r="Q176" i="6"/>
  <c r="P176" i="6"/>
  <c r="L176" i="6"/>
  <c r="K176" i="6"/>
  <c r="L197" i="6"/>
  <c r="K197" i="6"/>
  <c r="J197" i="6"/>
  <c r="Q197" i="6"/>
  <c r="P197" i="6"/>
  <c r="Q218" i="6"/>
  <c r="P218" i="6"/>
  <c r="L218" i="6"/>
  <c r="K218" i="6"/>
  <c r="J218" i="6"/>
  <c r="Q226" i="6"/>
  <c r="P226" i="6"/>
  <c r="L226" i="6"/>
  <c r="K226" i="6"/>
  <c r="J226" i="6"/>
  <c r="L145" i="6"/>
  <c r="K145" i="6"/>
  <c r="J145" i="6"/>
  <c r="Q145" i="6"/>
  <c r="P145" i="6"/>
  <c r="Q195" i="6"/>
  <c r="P195" i="6"/>
  <c r="L195" i="6"/>
  <c r="K195" i="6"/>
  <c r="J195" i="6"/>
  <c r="J216" i="6"/>
  <c r="Q216" i="6"/>
  <c r="L216" i="6"/>
  <c r="P216" i="6"/>
  <c r="K216" i="6"/>
  <c r="J69" i="6"/>
  <c r="Q69" i="6"/>
  <c r="P69" i="6"/>
  <c r="L69" i="6"/>
  <c r="K69" i="6"/>
  <c r="J77" i="6"/>
  <c r="Q77" i="6"/>
  <c r="P77" i="6"/>
  <c r="L77" i="6"/>
  <c r="K77" i="6"/>
  <c r="L90" i="6"/>
  <c r="K90" i="6"/>
  <c r="J90" i="6"/>
  <c r="Q98" i="6"/>
  <c r="P98" i="6"/>
  <c r="L98" i="6"/>
  <c r="K98" i="6"/>
  <c r="J98" i="6"/>
  <c r="J140" i="6"/>
  <c r="L140" i="6"/>
  <c r="K140" i="6"/>
  <c r="J148" i="6"/>
  <c r="Q148" i="6"/>
  <c r="P148" i="6"/>
  <c r="L148" i="6"/>
  <c r="K148" i="6"/>
  <c r="L169" i="6"/>
  <c r="K169" i="6"/>
  <c r="J169" i="6"/>
  <c r="Q169" i="6"/>
  <c r="P169" i="6"/>
  <c r="L177" i="6"/>
  <c r="K177" i="6"/>
  <c r="J177" i="6"/>
  <c r="Q177" i="6"/>
  <c r="P177" i="6"/>
  <c r="L190" i="6"/>
  <c r="K190" i="6"/>
  <c r="J190" i="6"/>
  <c r="Q198" i="6"/>
  <c r="P198" i="6"/>
  <c r="L198" i="6"/>
  <c r="K198" i="6"/>
  <c r="J198" i="6"/>
  <c r="Q219" i="6"/>
  <c r="P219" i="6"/>
  <c r="L219" i="6"/>
  <c r="K219" i="6"/>
  <c r="J219" i="6"/>
  <c r="Q227" i="6"/>
  <c r="P227" i="6"/>
  <c r="L227" i="6"/>
  <c r="K227" i="6"/>
  <c r="J227" i="6"/>
  <c r="J224" i="6"/>
  <c r="Q224" i="6"/>
  <c r="P224" i="6"/>
  <c r="L224" i="6"/>
  <c r="K224" i="6"/>
  <c r="L70" i="6"/>
  <c r="K70" i="6"/>
  <c r="J70" i="6"/>
  <c r="Q70" i="6"/>
  <c r="P70" i="6"/>
  <c r="L78" i="6"/>
  <c r="K78" i="6"/>
  <c r="J78" i="6"/>
  <c r="Q78" i="6"/>
  <c r="P78" i="6"/>
  <c r="Q91" i="6"/>
  <c r="P91" i="6"/>
  <c r="L91" i="6"/>
  <c r="K91" i="6"/>
  <c r="J91" i="6"/>
  <c r="Q99" i="6"/>
  <c r="P99" i="6"/>
  <c r="L99" i="6"/>
  <c r="K99" i="6"/>
  <c r="J99" i="6"/>
  <c r="L141" i="6"/>
  <c r="K141" i="6"/>
  <c r="J141" i="6"/>
  <c r="Q141" i="6"/>
  <c r="P141" i="6"/>
  <c r="L149" i="6"/>
  <c r="K149" i="6"/>
  <c r="J149" i="6"/>
  <c r="Q149" i="6"/>
  <c r="P149" i="6"/>
  <c r="Q170" i="6"/>
  <c r="P170" i="6"/>
  <c r="L170" i="6"/>
  <c r="K170" i="6"/>
  <c r="J170" i="6"/>
  <c r="Q178" i="6"/>
  <c r="P178" i="6"/>
  <c r="L178" i="6"/>
  <c r="K178" i="6"/>
  <c r="J178" i="6"/>
  <c r="Q191" i="6"/>
  <c r="P191" i="6"/>
  <c r="L191" i="6"/>
  <c r="K191" i="6"/>
  <c r="J191" i="6"/>
  <c r="Q199" i="6"/>
  <c r="P199" i="6"/>
  <c r="L199" i="6"/>
  <c r="K199" i="6"/>
  <c r="J199" i="6"/>
  <c r="J220" i="6"/>
  <c r="Q220" i="6"/>
  <c r="P220" i="6"/>
  <c r="L220" i="6"/>
  <c r="K220" i="6"/>
  <c r="J228" i="6"/>
  <c r="Q228" i="6"/>
  <c r="P228" i="6"/>
  <c r="L228" i="6"/>
  <c r="K228" i="6"/>
  <c r="Q95" i="6"/>
  <c r="P95" i="6"/>
  <c r="L95" i="6"/>
  <c r="K95" i="6"/>
  <c r="J95" i="6"/>
  <c r="L153" i="6"/>
  <c r="K153" i="6"/>
  <c r="J153" i="6"/>
  <c r="Q153" i="6"/>
  <c r="P153" i="6"/>
  <c r="Q71" i="6"/>
  <c r="P71" i="6"/>
  <c r="L71" i="6"/>
  <c r="K71" i="6"/>
  <c r="J71" i="6"/>
  <c r="Q79" i="6"/>
  <c r="P79" i="6"/>
  <c r="L79" i="6"/>
  <c r="K79" i="6"/>
  <c r="J79" i="6"/>
  <c r="J92" i="6"/>
  <c r="Q92" i="6"/>
  <c r="P92" i="6"/>
  <c r="L92" i="6"/>
  <c r="K92" i="6"/>
  <c r="J100" i="6"/>
  <c r="Q100" i="6"/>
  <c r="P100" i="6"/>
  <c r="L100" i="6"/>
  <c r="K100" i="6"/>
  <c r="Q142" i="6"/>
  <c r="P142" i="6"/>
  <c r="L142" i="6"/>
  <c r="K142" i="6"/>
  <c r="J142" i="6"/>
  <c r="Q150" i="6"/>
  <c r="P150" i="6"/>
  <c r="L150" i="6"/>
  <c r="K150" i="6"/>
  <c r="J150" i="6"/>
  <c r="Q171" i="6"/>
  <c r="P171" i="6"/>
  <c r="L171" i="6"/>
  <c r="K171" i="6"/>
  <c r="J171" i="6"/>
  <c r="Q179" i="6"/>
  <c r="P179" i="6"/>
  <c r="L179" i="6"/>
  <c r="K179" i="6"/>
  <c r="J179" i="6"/>
  <c r="J192" i="6"/>
  <c r="Q192" i="6"/>
  <c r="P192" i="6"/>
  <c r="L192" i="6"/>
  <c r="K192" i="6"/>
  <c r="J200" i="6"/>
  <c r="Q200" i="6"/>
  <c r="P200" i="6"/>
  <c r="L200" i="6"/>
  <c r="K200" i="6"/>
  <c r="L221" i="6"/>
  <c r="K221" i="6"/>
  <c r="J221" i="6"/>
  <c r="Q221" i="6"/>
  <c r="P221" i="6"/>
  <c r="L229" i="6"/>
  <c r="K229" i="6"/>
  <c r="J229" i="6"/>
  <c r="Q229" i="6"/>
  <c r="P229" i="6"/>
  <c r="L74" i="6"/>
  <c r="K74" i="6"/>
  <c r="J74" i="6"/>
  <c r="Q74" i="6"/>
  <c r="P74" i="6"/>
  <c r="Q174" i="6"/>
  <c r="P174" i="6"/>
  <c r="L174" i="6"/>
  <c r="K174" i="6"/>
  <c r="J174" i="6"/>
  <c r="Q72" i="6"/>
  <c r="P72" i="6"/>
  <c r="L72" i="6"/>
  <c r="K72" i="6"/>
  <c r="J72" i="6"/>
  <c r="L93" i="6"/>
  <c r="K93" i="6"/>
  <c r="J93" i="6"/>
  <c r="Q93" i="6"/>
  <c r="P93" i="6"/>
  <c r="L101" i="6"/>
  <c r="K101" i="6"/>
  <c r="J101" i="6"/>
  <c r="Q101" i="6"/>
  <c r="P101" i="6"/>
  <c r="Q143" i="6"/>
  <c r="P143" i="6"/>
  <c r="L143" i="6"/>
  <c r="K143" i="6"/>
  <c r="J143" i="6"/>
  <c r="Q151" i="6"/>
  <c r="P151" i="6"/>
  <c r="L151" i="6"/>
  <c r="K151" i="6"/>
  <c r="J151" i="6"/>
  <c r="J172" i="6"/>
  <c r="Q172" i="6"/>
  <c r="P172" i="6"/>
  <c r="L172" i="6"/>
  <c r="K172" i="6"/>
  <c r="L193" i="6"/>
  <c r="K193" i="6"/>
  <c r="J193" i="6"/>
  <c r="Q193" i="6"/>
  <c r="P193" i="6"/>
  <c r="L201" i="6"/>
  <c r="K201" i="6"/>
  <c r="J201" i="6"/>
  <c r="Q201" i="6"/>
  <c r="P201" i="6"/>
  <c r="Q222" i="6"/>
  <c r="P222" i="6"/>
  <c r="L222" i="6"/>
  <c r="K222" i="6"/>
  <c r="J222" i="6"/>
  <c r="L66" i="6"/>
  <c r="K66" i="6"/>
  <c r="J66" i="6"/>
  <c r="Q103" i="6"/>
  <c r="P103" i="6"/>
  <c r="L103" i="6"/>
  <c r="K103" i="6"/>
  <c r="J103" i="6"/>
  <c r="Q166" i="6"/>
  <c r="P166" i="6"/>
  <c r="L166" i="6"/>
  <c r="K166" i="6"/>
  <c r="J166" i="6"/>
  <c r="Q203" i="6"/>
  <c r="P203" i="6"/>
  <c r="L203" i="6"/>
  <c r="K203" i="6"/>
  <c r="J203" i="6"/>
  <c r="L65" i="6"/>
  <c r="K65" i="6"/>
  <c r="J65" i="6"/>
  <c r="J73" i="6"/>
  <c r="Q73" i="6"/>
  <c r="P73" i="6"/>
  <c r="L73" i="6"/>
  <c r="K73" i="6"/>
  <c r="Q94" i="6"/>
  <c r="P94" i="6"/>
  <c r="L94" i="6"/>
  <c r="K94" i="6"/>
  <c r="J94" i="6"/>
  <c r="Q102" i="6"/>
  <c r="P102" i="6"/>
  <c r="L102" i="6"/>
  <c r="K102" i="6"/>
  <c r="J102" i="6"/>
  <c r="J144" i="6"/>
  <c r="Q144" i="6"/>
  <c r="P144" i="6"/>
  <c r="L144" i="6"/>
  <c r="K144" i="6"/>
  <c r="J152" i="6"/>
  <c r="Q152" i="6"/>
  <c r="P152" i="6"/>
  <c r="L152" i="6"/>
  <c r="K152" i="6"/>
  <c r="L165" i="6"/>
  <c r="K165" i="6"/>
  <c r="J165" i="6"/>
  <c r="L173" i="6"/>
  <c r="K173" i="6"/>
  <c r="J173" i="6"/>
  <c r="Q173" i="6"/>
  <c r="P173" i="6"/>
  <c r="Q194" i="6"/>
  <c r="P194" i="6"/>
  <c r="L194" i="6"/>
  <c r="K194" i="6"/>
  <c r="J194" i="6"/>
  <c r="Q202" i="6"/>
  <c r="P202" i="6"/>
  <c r="L202" i="6"/>
  <c r="K202" i="6"/>
  <c r="J202" i="6"/>
  <c r="L215" i="6"/>
  <c r="J215" i="6"/>
  <c r="K215" i="6"/>
  <c r="Q223" i="6"/>
  <c r="P223" i="6"/>
  <c r="L223" i="6"/>
  <c r="K223" i="6"/>
  <c r="J223" i="6"/>
  <c r="BG164" i="2"/>
  <c r="BE57" i="2"/>
  <c r="BF57" i="2"/>
  <c r="BD57" i="2"/>
  <c r="BE217" i="2"/>
  <c r="BF217" i="2"/>
  <c r="BD217" i="2"/>
  <c r="BG177" i="2"/>
  <c r="BD58" i="2"/>
  <c r="BE58" i="2"/>
  <c r="BF58" i="2"/>
  <c r="BD210" i="2"/>
  <c r="BE210" i="2"/>
  <c r="BF210" i="2"/>
  <c r="BD219" i="2"/>
  <c r="BE219" i="2"/>
  <c r="BF219" i="2"/>
  <c r="BG166" i="2"/>
  <c r="BD59" i="2"/>
  <c r="BE59" i="2"/>
  <c r="BF59" i="2"/>
  <c r="BD215" i="2"/>
  <c r="BE215" i="2"/>
  <c r="BF215" i="2"/>
  <c r="BG175" i="2"/>
  <c r="BD56" i="2"/>
  <c r="BE56" i="2"/>
  <c r="BF56" i="2"/>
  <c r="BF60" i="2"/>
  <c r="BE60" i="2"/>
  <c r="BD60" i="2"/>
  <c r="BF212" i="2"/>
  <c r="BE212" i="2"/>
  <c r="BD212" i="2"/>
  <c r="BG176" i="2"/>
  <c r="L16" i="6"/>
  <c r="I19" i="1"/>
  <c r="BN9" i="2" s="1"/>
  <c r="H19" i="1"/>
  <c r="BM9" i="2" s="1"/>
  <c r="I17" i="1"/>
  <c r="BN7" i="2" s="1"/>
  <c r="H17" i="1"/>
  <c r="I18" i="1"/>
  <c r="BN8" i="2" s="1"/>
  <c r="H18" i="1"/>
  <c r="BM8" i="2" s="1"/>
  <c r="H22" i="1"/>
  <c r="I22" i="1"/>
  <c r="BN12" i="2" s="1"/>
  <c r="D15" i="1"/>
  <c r="I15" i="1" s="1"/>
  <c r="BN5" i="2" s="1"/>
  <c r="E15" i="1"/>
  <c r="U189" i="6"/>
  <c r="V239" i="6"/>
  <c r="V240" i="6" s="1"/>
  <c r="V241" i="6" s="1"/>
  <c r="V242" i="6" s="1"/>
  <c r="V243" i="6" s="1"/>
  <c r="V244" i="6" s="1"/>
  <c r="V245" i="6" s="1"/>
  <c r="V246" i="6" s="1"/>
  <c r="V247" i="6" s="1"/>
  <c r="V248" i="6" s="1"/>
  <c r="V249" i="6" s="1"/>
  <c r="V250" i="6" s="1"/>
  <c r="V251" i="6" s="1"/>
  <c r="V252" i="6" s="1"/>
  <c r="V253" i="6" s="1"/>
  <c r="V254" i="6" s="1"/>
  <c r="W239" i="6"/>
  <c r="W240" i="6" s="1"/>
  <c r="W241" i="6" s="1"/>
  <c r="W242" i="6" s="1"/>
  <c r="W243" i="6" s="1"/>
  <c r="W244" i="6" s="1"/>
  <c r="W245" i="6" s="1"/>
  <c r="W246" i="6" s="1"/>
  <c r="W247" i="6" s="1"/>
  <c r="W248" i="6" s="1"/>
  <c r="W249" i="6" s="1"/>
  <c r="W250" i="6" s="1"/>
  <c r="W251" i="6" s="1"/>
  <c r="W252" i="6" s="1"/>
  <c r="W253" i="6" s="1"/>
  <c r="W254" i="6" s="1"/>
  <c r="W189" i="6"/>
  <c r="W190" i="6" s="1"/>
  <c r="W191" i="6" s="1"/>
  <c r="W192" i="6" s="1"/>
  <c r="W193" i="6" s="1"/>
  <c r="W194" i="6" s="1"/>
  <c r="W195" i="6" s="1"/>
  <c r="W196" i="6" s="1"/>
  <c r="W197" i="6" s="1"/>
  <c r="W198" i="6" s="1"/>
  <c r="W199" i="6" s="1"/>
  <c r="W200" i="6" s="1"/>
  <c r="W201" i="6" s="1"/>
  <c r="W202" i="6" s="1"/>
  <c r="W203" i="6" s="1"/>
  <c r="W204" i="6" s="1"/>
  <c r="AW6" i="2"/>
  <c r="G4" i="6"/>
  <c r="G5" i="6"/>
  <c r="V64" i="6"/>
  <c r="V65" i="6" s="1"/>
  <c r="V66" i="6" s="1"/>
  <c r="V67" i="6" s="1"/>
  <c r="V68" i="6" s="1"/>
  <c r="V69" i="6" s="1"/>
  <c r="V70" i="6" s="1"/>
  <c r="V71" i="6" s="1"/>
  <c r="V72" i="6" s="1"/>
  <c r="V73" i="6" s="1"/>
  <c r="V74" i="6" s="1"/>
  <c r="V75" i="6" s="1"/>
  <c r="V76" i="6" s="1"/>
  <c r="V77" i="6" s="1"/>
  <c r="V78" i="6" s="1"/>
  <c r="V79" i="6" s="1"/>
  <c r="U139" i="6"/>
  <c r="G3" i="6"/>
  <c r="W64" i="6"/>
  <c r="W65" i="6" s="1"/>
  <c r="W66" i="6" s="1"/>
  <c r="W67" i="6" s="1"/>
  <c r="W68" i="6" s="1"/>
  <c r="W69" i="6" s="1"/>
  <c r="W70" i="6" s="1"/>
  <c r="W71" i="6" s="1"/>
  <c r="W72" i="6" s="1"/>
  <c r="W73" i="6" s="1"/>
  <c r="W74" i="6" s="1"/>
  <c r="W75" i="6" s="1"/>
  <c r="W76" i="6" s="1"/>
  <c r="W77" i="6" s="1"/>
  <c r="W78" i="6" s="1"/>
  <c r="W79" i="6" s="1"/>
  <c r="AE31" i="3" a="1"/>
  <c r="AE31" i="3" s="1"/>
  <c r="AE30" i="3" a="1"/>
  <c r="AE30" i="3" s="1"/>
  <c r="AE29" i="3" a="1"/>
  <c r="AE29" i="3" s="1"/>
  <c r="AE28" i="3" a="1"/>
  <c r="AE28" i="3" s="1"/>
  <c r="AE27" i="3" a="1"/>
  <c r="AE27" i="3" s="1"/>
  <c r="I4" i="7"/>
  <c r="G4" i="13"/>
  <c r="G4" i="4"/>
  <c r="G4" i="5"/>
  <c r="I5" i="7"/>
  <c r="G5" i="13"/>
  <c r="G5" i="4"/>
  <c r="G5" i="5"/>
  <c r="I6" i="7"/>
  <c r="G6" i="13"/>
  <c r="G6" i="4"/>
  <c r="G6" i="5"/>
  <c r="H16" i="1"/>
  <c r="D26" i="6"/>
  <c r="C22" i="6"/>
  <c r="E25" i="6"/>
  <c r="D29" i="6"/>
  <c r="C26" i="6"/>
  <c r="E22" i="6"/>
  <c r="I3" i="7"/>
  <c r="G3" i="13"/>
  <c r="G3" i="4"/>
  <c r="G3" i="5"/>
  <c r="G16" i="6"/>
  <c r="E27" i="6"/>
  <c r="C18" i="6"/>
  <c r="E24" i="6"/>
  <c r="V14" i="6"/>
  <c r="V15" i="6" s="1"/>
  <c r="V16" i="6" s="1"/>
  <c r="V17" i="6" s="1"/>
  <c r="V18" i="6" s="1"/>
  <c r="V19" i="6" s="1"/>
  <c r="V20" i="6" s="1"/>
  <c r="V21" i="6" s="1"/>
  <c r="V22" i="6" s="1"/>
  <c r="V23" i="6" s="1"/>
  <c r="V24" i="6" s="1"/>
  <c r="V25" i="6" s="1"/>
  <c r="V26" i="6" s="1"/>
  <c r="V27" i="6" s="1"/>
  <c r="V28" i="6" s="1"/>
  <c r="V29" i="6" s="1"/>
  <c r="C24" i="6"/>
  <c r="W14" i="6"/>
  <c r="W15" i="6" s="1"/>
  <c r="W16" i="6" s="1"/>
  <c r="W17" i="6" s="1"/>
  <c r="W18" i="6" s="1"/>
  <c r="W19" i="6" s="1"/>
  <c r="W20" i="6" s="1"/>
  <c r="W21" i="6" s="1"/>
  <c r="W22" i="6" s="1"/>
  <c r="W23" i="6" s="1"/>
  <c r="W24" i="6" s="1"/>
  <c r="W25" i="6" s="1"/>
  <c r="W26" i="6" s="1"/>
  <c r="W27" i="6" s="1"/>
  <c r="W28" i="6" s="1"/>
  <c r="W29" i="6" s="1"/>
  <c r="F19" i="6"/>
  <c r="D24" i="6"/>
  <c r="E28" i="6"/>
  <c r="E23" i="6"/>
  <c r="V39" i="6"/>
  <c r="V40" i="6" s="1"/>
  <c r="V41" i="6" s="1"/>
  <c r="V42" i="6" s="1"/>
  <c r="V43" i="6" s="1"/>
  <c r="V44" i="6" s="1"/>
  <c r="V45" i="6" s="1"/>
  <c r="V46" i="6" s="1"/>
  <c r="V47" i="6" s="1"/>
  <c r="V48" i="6" s="1"/>
  <c r="V49" i="6" s="1"/>
  <c r="V50" i="6" s="1"/>
  <c r="V51" i="6" s="1"/>
  <c r="V52" i="6" s="1"/>
  <c r="V53" i="6" s="1"/>
  <c r="V54" i="6" s="1"/>
  <c r="U39" i="6"/>
  <c r="G65" i="6"/>
  <c r="D74" i="6"/>
  <c r="C65" i="6"/>
  <c r="E68" i="6"/>
  <c r="D78" i="6"/>
  <c r="V89" i="6"/>
  <c r="V90" i="6" s="1"/>
  <c r="V91" i="6" s="1"/>
  <c r="V92" i="6" s="1"/>
  <c r="V93" i="6" s="1"/>
  <c r="V94" i="6" s="1"/>
  <c r="V95" i="6" s="1"/>
  <c r="V96" i="6" s="1"/>
  <c r="V97" i="6" s="1"/>
  <c r="V98" i="6" s="1"/>
  <c r="V99" i="6" s="1"/>
  <c r="V100" i="6" s="1"/>
  <c r="V101" i="6" s="1"/>
  <c r="V102" i="6" s="1"/>
  <c r="V103" i="6" s="1"/>
  <c r="V104" i="6" s="1"/>
  <c r="W89" i="6"/>
  <c r="W90" i="6" s="1"/>
  <c r="W91" i="6" s="1"/>
  <c r="W92" i="6" s="1"/>
  <c r="W93" i="6" s="1"/>
  <c r="W94" i="6" s="1"/>
  <c r="W95" i="6" s="1"/>
  <c r="W96" i="6" s="1"/>
  <c r="W97" i="6" s="1"/>
  <c r="W98" i="6" s="1"/>
  <c r="W99" i="6" s="1"/>
  <c r="W100" i="6" s="1"/>
  <c r="W101" i="6" s="1"/>
  <c r="W102" i="6" s="1"/>
  <c r="W103" i="6" s="1"/>
  <c r="W104" i="6" s="1"/>
  <c r="W114" i="6"/>
  <c r="W115" i="6" s="1"/>
  <c r="W116" i="6" s="1"/>
  <c r="W117" i="6" s="1"/>
  <c r="W118" i="6" s="1"/>
  <c r="W119" i="6" s="1"/>
  <c r="W120" i="6" s="1"/>
  <c r="W121" i="6" s="1"/>
  <c r="W122" i="6" s="1"/>
  <c r="W123" i="6" s="1"/>
  <c r="W124" i="6" s="1"/>
  <c r="W125" i="6" s="1"/>
  <c r="W126" i="6" s="1"/>
  <c r="W127" i="6" s="1"/>
  <c r="W128" i="6" s="1"/>
  <c r="W129" i="6" s="1"/>
  <c r="V114" i="6"/>
  <c r="V115" i="6" s="1"/>
  <c r="V116" i="6" s="1"/>
  <c r="V117" i="6" s="1"/>
  <c r="V118" i="6" s="1"/>
  <c r="V119" i="6" s="1"/>
  <c r="V120" i="6" s="1"/>
  <c r="V121" i="6" s="1"/>
  <c r="V122" i="6" s="1"/>
  <c r="V123" i="6" s="1"/>
  <c r="V124" i="6" s="1"/>
  <c r="V125" i="6" s="1"/>
  <c r="V126" i="6" s="1"/>
  <c r="V127" i="6" s="1"/>
  <c r="V128" i="6" s="1"/>
  <c r="V129" i="6" s="1"/>
  <c r="U114" i="6"/>
  <c r="D65" i="6"/>
  <c r="E66" i="6"/>
  <c r="C68" i="6"/>
  <c r="D79" i="6"/>
  <c r="E65" i="6"/>
  <c r="E67" i="6"/>
  <c r="D71" i="6"/>
  <c r="G74" i="6"/>
  <c r="D75" i="6"/>
  <c r="E79" i="6"/>
  <c r="E26" i="6"/>
  <c r="C29" i="6"/>
  <c r="G66" i="6"/>
  <c r="C71" i="6"/>
  <c r="C72" i="6"/>
  <c r="G73" i="6"/>
  <c r="F73" i="6"/>
  <c r="F71" i="6"/>
  <c r="D72" i="6"/>
  <c r="C73" i="6"/>
  <c r="F75" i="6"/>
  <c r="G71" i="6"/>
  <c r="E72" i="6"/>
  <c r="D73" i="6"/>
  <c r="G75" i="6"/>
  <c r="E73" i="6"/>
  <c r="C74" i="6"/>
  <c r="F76" i="6"/>
  <c r="E77" i="6"/>
  <c r="C75" i="6"/>
  <c r="C79" i="6"/>
  <c r="U164" i="6"/>
  <c r="V164" i="6"/>
  <c r="V165" i="6" s="1"/>
  <c r="V166" i="6" s="1"/>
  <c r="V167" i="6" s="1"/>
  <c r="V168" i="6" s="1"/>
  <c r="V169" i="6" s="1"/>
  <c r="V170" i="6" s="1"/>
  <c r="V171" i="6" s="1"/>
  <c r="V172" i="6" s="1"/>
  <c r="V173" i="6" s="1"/>
  <c r="V174" i="6" s="1"/>
  <c r="V175" i="6" s="1"/>
  <c r="V176" i="6" s="1"/>
  <c r="V177" i="6" s="1"/>
  <c r="V178" i="6" s="1"/>
  <c r="V179" i="6" s="1"/>
  <c r="W139" i="6"/>
  <c r="W140" i="6" s="1"/>
  <c r="W141" i="6" s="1"/>
  <c r="W142" i="6" s="1"/>
  <c r="W143" i="6" s="1"/>
  <c r="W144" i="6" s="1"/>
  <c r="W145" i="6" s="1"/>
  <c r="W146" i="6" s="1"/>
  <c r="W147" i="6" s="1"/>
  <c r="W148" i="6" s="1"/>
  <c r="W149" i="6" s="1"/>
  <c r="W150" i="6" s="1"/>
  <c r="W151" i="6" s="1"/>
  <c r="W152" i="6" s="1"/>
  <c r="W153" i="6" s="1"/>
  <c r="W154" i="6" s="1"/>
  <c r="W214" i="6"/>
  <c r="W215" i="6" s="1"/>
  <c r="W216" i="6" s="1"/>
  <c r="W217" i="6" s="1"/>
  <c r="W218" i="6" s="1"/>
  <c r="W219" i="6" s="1"/>
  <c r="W220" i="6" s="1"/>
  <c r="W221" i="6" s="1"/>
  <c r="W222" i="6" s="1"/>
  <c r="W223" i="6" s="1"/>
  <c r="W224" i="6" s="1"/>
  <c r="W225" i="6" s="1"/>
  <c r="W226" i="6" s="1"/>
  <c r="W227" i="6" s="1"/>
  <c r="W228" i="6" s="1"/>
  <c r="W229" i="6" s="1"/>
  <c r="V214" i="6"/>
  <c r="V215" i="6" s="1"/>
  <c r="V216" i="6" s="1"/>
  <c r="V217" i="6" s="1"/>
  <c r="V218" i="6" s="1"/>
  <c r="V219" i="6" s="1"/>
  <c r="V220" i="6" s="1"/>
  <c r="V221" i="6" s="1"/>
  <c r="V222" i="6" s="1"/>
  <c r="V223" i="6" s="1"/>
  <c r="V224" i="6" s="1"/>
  <c r="V225" i="6" s="1"/>
  <c r="V226" i="6" s="1"/>
  <c r="V227" i="6" s="1"/>
  <c r="V228" i="6" s="1"/>
  <c r="V229" i="6" s="1"/>
  <c r="AV6" i="2"/>
  <c r="AC255" i="6"/>
  <c r="AC55" i="6"/>
  <c r="AC180" i="6"/>
  <c r="AC197" i="6"/>
  <c r="AC91" i="6"/>
  <c r="AC222" i="6"/>
  <c r="AC144" i="6"/>
  <c r="AC66" i="6"/>
  <c r="AC65" i="6"/>
  <c r="AC95" i="6"/>
  <c r="Z28" i="6" l="1"/>
  <c r="Y29" i="6"/>
  <c r="Z24" i="6"/>
  <c r="R28" i="6"/>
  <c r="AA25" i="6"/>
  <c r="Z27" i="6"/>
  <c r="R26" i="6"/>
  <c r="AA28" i="6"/>
  <c r="AA24" i="6"/>
  <c r="Y26" i="6"/>
  <c r="AA27" i="6"/>
  <c r="Z29" i="6"/>
  <c r="R24" i="6"/>
  <c r="Y25" i="6"/>
  <c r="AA26" i="6"/>
  <c r="Y28" i="6"/>
  <c r="Z26" i="6"/>
  <c r="Y24" i="6"/>
  <c r="R29" i="6"/>
  <c r="R27" i="6"/>
  <c r="Z25" i="6"/>
  <c r="AA29" i="6"/>
  <c r="Y27" i="6"/>
  <c r="R25" i="6"/>
  <c r="C41" i="6"/>
  <c r="D42" i="6"/>
  <c r="D49" i="6"/>
  <c r="D46" i="6"/>
  <c r="F41" i="6"/>
  <c r="D40" i="6"/>
  <c r="G43" i="6"/>
  <c r="D53" i="6"/>
  <c r="E50" i="6"/>
  <c r="E49" i="6"/>
  <c r="E48" i="6"/>
  <c r="E47" i="6"/>
  <c r="E46" i="6"/>
  <c r="Z52" i="6"/>
  <c r="Y54" i="6"/>
  <c r="F42" i="6"/>
  <c r="D50" i="6"/>
  <c r="G50" i="6"/>
  <c r="G47" i="6"/>
  <c r="D43" i="6"/>
  <c r="G41" i="6"/>
  <c r="F45" i="6"/>
  <c r="G54" i="6"/>
  <c r="E42" i="6"/>
  <c r="E41" i="6"/>
  <c r="E40" i="6"/>
  <c r="AA52" i="6"/>
  <c r="Z54" i="6"/>
  <c r="D44" i="6"/>
  <c r="C44" i="6"/>
  <c r="C54" i="6"/>
  <c r="C51" i="6"/>
  <c r="G44" i="6"/>
  <c r="C45" i="6"/>
  <c r="C42" i="6"/>
  <c r="E43" i="6"/>
  <c r="AA54" i="6"/>
  <c r="E45" i="6"/>
  <c r="G45" i="6"/>
  <c r="F53" i="6"/>
  <c r="F40" i="6"/>
  <c r="F52" i="6"/>
  <c r="C48" i="6"/>
  <c r="F46" i="6"/>
  <c r="F43" i="6"/>
  <c r="Y51" i="6"/>
  <c r="C49" i="6"/>
  <c r="D41" i="6"/>
  <c r="G51" i="6"/>
  <c r="D54" i="6"/>
  <c r="F49" i="6"/>
  <c r="D48" i="6"/>
  <c r="D45" i="6"/>
  <c r="Z51" i="6"/>
  <c r="Z53" i="6"/>
  <c r="F50" i="6"/>
  <c r="G42" i="6"/>
  <c r="G48" i="6"/>
  <c r="C47" i="6"/>
  <c r="D51" i="6"/>
  <c r="G49" i="6"/>
  <c r="G46" i="6"/>
  <c r="E52" i="6"/>
  <c r="AA51" i="6"/>
  <c r="AA50" i="6"/>
  <c r="Y49" i="6"/>
  <c r="AA53" i="6"/>
  <c r="F48" i="6"/>
  <c r="D52" i="6"/>
  <c r="C46" i="6"/>
  <c r="C43" i="6"/>
  <c r="D47" i="6"/>
  <c r="G52" i="6"/>
  <c r="C53" i="6"/>
  <c r="C50" i="6"/>
  <c r="E44" i="6"/>
  <c r="E51" i="6"/>
  <c r="Z50" i="6"/>
  <c r="Z49" i="6"/>
  <c r="Y53" i="6"/>
  <c r="G40" i="6"/>
  <c r="G53" i="6"/>
  <c r="F47" i="6"/>
  <c r="F44" i="6"/>
  <c r="C40" i="6"/>
  <c r="C52" i="6"/>
  <c r="F54" i="6"/>
  <c r="F51" i="6"/>
  <c r="E54" i="6"/>
  <c r="E53" i="6"/>
  <c r="Y52" i="6"/>
  <c r="Y50" i="6"/>
  <c r="AA49" i="6"/>
  <c r="AB67" i="6"/>
  <c r="AB148" i="6"/>
  <c r="AB225" i="6"/>
  <c r="AB96" i="6"/>
  <c r="AB70" i="6"/>
  <c r="AB202" i="6"/>
  <c r="AB193" i="6"/>
  <c r="AB198" i="6"/>
  <c r="K250" i="6"/>
  <c r="AB215" i="6"/>
  <c r="AB152" i="6"/>
  <c r="AB72" i="6"/>
  <c r="AB142" i="6"/>
  <c r="AB74" i="6"/>
  <c r="AB66" i="6"/>
  <c r="P249" i="6"/>
  <c r="P250" i="6"/>
  <c r="Q249" i="6"/>
  <c r="P243" i="6"/>
  <c r="Q242" i="6"/>
  <c r="Q253" i="6"/>
  <c r="K240" i="6"/>
  <c r="P252" i="6"/>
  <c r="Q252" i="6"/>
  <c r="K248" i="6"/>
  <c r="K247" i="6"/>
  <c r="Q254" i="6"/>
  <c r="D252" i="6"/>
  <c r="G244" i="6"/>
  <c r="F243" i="6"/>
  <c r="F250" i="6"/>
  <c r="C249" i="6"/>
  <c r="F241" i="6"/>
  <c r="F240" i="6"/>
  <c r="G247" i="6"/>
  <c r="G254" i="6"/>
  <c r="E246" i="6"/>
  <c r="F245" i="6"/>
  <c r="Z252" i="6"/>
  <c r="AA251" i="6"/>
  <c r="Z242" i="6"/>
  <c r="Y248" i="6"/>
  <c r="Y247" i="6"/>
  <c r="Z253" i="6"/>
  <c r="L247" i="6"/>
  <c r="J245" i="6"/>
  <c r="P254" i="6"/>
  <c r="L246" i="6"/>
  <c r="E252" i="6"/>
  <c r="G251" i="6"/>
  <c r="D243" i="6"/>
  <c r="G250" i="6"/>
  <c r="D249" i="6"/>
  <c r="G241" i="6"/>
  <c r="G240" i="6"/>
  <c r="C254" i="6"/>
  <c r="F246" i="6"/>
  <c r="G245" i="6"/>
  <c r="AA252" i="6"/>
  <c r="Y243" i="6"/>
  <c r="AA242" i="6"/>
  <c r="Z248" i="6"/>
  <c r="Y254" i="6"/>
  <c r="AA253" i="6"/>
  <c r="AB199" i="6"/>
  <c r="AB219" i="6"/>
  <c r="AB218" i="6"/>
  <c r="AB166" i="6"/>
  <c r="K245" i="6"/>
  <c r="J246" i="6"/>
  <c r="F252" i="6"/>
  <c r="F251" i="6"/>
  <c r="E243" i="6"/>
  <c r="C250" i="6"/>
  <c r="E249" i="6"/>
  <c r="F248" i="6"/>
  <c r="C240" i="6"/>
  <c r="D254" i="6"/>
  <c r="D253" i="6"/>
  <c r="D245" i="6"/>
  <c r="Y252" i="6"/>
  <c r="Z243" i="6"/>
  <c r="AA249" i="6"/>
  <c r="AA248" i="6"/>
  <c r="Z254" i="6"/>
  <c r="Y245" i="6"/>
  <c r="J248" i="6"/>
  <c r="L240" i="6"/>
  <c r="J247" i="6"/>
  <c r="Q251" i="6"/>
  <c r="Q243" i="6"/>
  <c r="Q250" i="6"/>
  <c r="L242" i="6"/>
  <c r="J249" i="6"/>
  <c r="J244" i="6"/>
  <c r="P251" i="6"/>
  <c r="J243" i="6"/>
  <c r="J242" i="6"/>
  <c r="L248" i="6"/>
  <c r="K244" i="6"/>
  <c r="K243" i="6"/>
  <c r="L250" i="6"/>
  <c r="K253" i="6"/>
  <c r="J241" i="6"/>
  <c r="P248" i="6"/>
  <c r="J252" i="6"/>
  <c r="L244" i="6"/>
  <c r="J251" i="6"/>
  <c r="L243" i="6"/>
  <c r="J250" i="6"/>
  <c r="L253" i="6"/>
  <c r="Q248" i="6"/>
  <c r="L245" i="6"/>
  <c r="J254" i="6"/>
  <c r="G252" i="6"/>
  <c r="C251" i="6"/>
  <c r="D242" i="6"/>
  <c r="F249" i="6"/>
  <c r="G248" i="6"/>
  <c r="D240" i="6"/>
  <c r="E254" i="6"/>
  <c r="E253" i="6"/>
  <c r="C245" i="6"/>
  <c r="AA244" i="6"/>
  <c r="AA243" i="6"/>
  <c r="Y249" i="6"/>
  <c r="Y240" i="6"/>
  <c r="AA254" i="6"/>
  <c r="Z245" i="6"/>
  <c r="AB100" i="6"/>
  <c r="AB224" i="6"/>
  <c r="AB195" i="6"/>
  <c r="AB95" i="6"/>
  <c r="K252" i="6"/>
  <c r="P244" i="6"/>
  <c r="K251" i="6"/>
  <c r="K242" i="6"/>
  <c r="J253" i="6"/>
  <c r="K249" i="6"/>
  <c r="K241" i="6"/>
  <c r="P247" i="6"/>
  <c r="P245" i="6"/>
  <c r="K254" i="6"/>
  <c r="C244" i="6"/>
  <c r="D251" i="6"/>
  <c r="C242" i="6"/>
  <c r="G249" i="6"/>
  <c r="E248" i="6"/>
  <c r="C247" i="6"/>
  <c r="F254" i="6"/>
  <c r="F253" i="6"/>
  <c r="Z244" i="6"/>
  <c r="Y250" i="6"/>
  <c r="Z249" i="6"/>
  <c r="Z240" i="6"/>
  <c r="Y246" i="6"/>
  <c r="AA245" i="6"/>
  <c r="L252" i="6"/>
  <c r="Q244" i="6"/>
  <c r="L251" i="6"/>
  <c r="P242" i="6"/>
  <c r="P253" i="6"/>
  <c r="L249" i="6"/>
  <c r="L241" i="6"/>
  <c r="J240" i="6"/>
  <c r="Q245" i="6"/>
  <c r="K246" i="6"/>
  <c r="D244" i="6"/>
  <c r="E251" i="6"/>
  <c r="E242" i="6"/>
  <c r="C241" i="6"/>
  <c r="C248" i="6"/>
  <c r="D247" i="6"/>
  <c r="G246" i="6"/>
  <c r="G253" i="6"/>
  <c r="Y244" i="6"/>
  <c r="Z250" i="6"/>
  <c r="Y241" i="6"/>
  <c r="AA240" i="6"/>
  <c r="Z246" i="6"/>
  <c r="AB223" i="6"/>
  <c r="AB165" i="6"/>
  <c r="Y64" i="6"/>
  <c r="AB222" i="6"/>
  <c r="AB93" i="6"/>
  <c r="AB150" i="6"/>
  <c r="AB154" i="6"/>
  <c r="AB75" i="6"/>
  <c r="Q247" i="6"/>
  <c r="P246" i="6"/>
  <c r="E244" i="6"/>
  <c r="G243" i="6"/>
  <c r="D250" i="6"/>
  <c r="F242" i="6"/>
  <c r="D241" i="6"/>
  <c r="D248" i="6"/>
  <c r="E247" i="6"/>
  <c r="C246" i="6"/>
  <c r="C253" i="6"/>
  <c r="Y251" i="6"/>
  <c r="AA250" i="6"/>
  <c r="AA241" i="6"/>
  <c r="Z247" i="6"/>
  <c r="AA246" i="6"/>
  <c r="AB221" i="6"/>
  <c r="AB121" i="6"/>
  <c r="AB220" i="6"/>
  <c r="AB120" i="6"/>
  <c r="AB227" i="6"/>
  <c r="AB69" i="6"/>
  <c r="AB226" i="6"/>
  <c r="AB68" i="6"/>
  <c r="AB174" i="6"/>
  <c r="L254" i="6"/>
  <c r="Q246" i="6"/>
  <c r="C252" i="6"/>
  <c r="F244" i="6"/>
  <c r="C243" i="6"/>
  <c r="E250" i="6"/>
  <c r="G242" i="6"/>
  <c r="E241" i="6"/>
  <c r="E240" i="6"/>
  <c r="F247" i="6"/>
  <c r="D246" i="6"/>
  <c r="E245" i="6"/>
  <c r="Z251" i="6"/>
  <c r="Y242" i="6"/>
  <c r="Z241" i="6"/>
  <c r="AA247" i="6"/>
  <c r="Y253" i="6"/>
  <c r="AB194" i="6"/>
  <c r="AB94" i="6"/>
  <c r="AB196" i="6"/>
  <c r="AA139" i="6"/>
  <c r="Y189" i="6"/>
  <c r="Z89" i="6"/>
  <c r="AB97" i="6"/>
  <c r="AB203" i="6"/>
  <c r="AB103" i="6"/>
  <c r="AB204" i="6"/>
  <c r="AB173" i="6"/>
  <c r="AB115" i="6"/>
  <c r="AB151" i="6"/>
  <c r="AB200" i="6"/>
  <c r="AB79" i="6"/>
  <c r="AB178" i="6"/>
  <c r="Z139" i="6"/>
  <c r="AB190" i="6"/>
  <c r="Z189" i="6"/>
  <c r="AA214" i="6"/>
  <c r="AB144" i="6"/>
  <c r="Y114" i="6"/>
  <c r="AB73" i="6"/>
  <c r="AB201" i="6"/>
  <c r="AB101" i="6"/>
  <c r="AB171" i="6"/>
  <c r="AB141" i="6"/>
  <c r="AB119" i="6"/>
  <c r="AB168" i="6"/>
  <c r="AB126" i="6"/>
  <c r="AB124" i="6"/>
  <c r="AB104" i="6"/>
  <c r="AB229" i="6"/>
  <c r="AB129" i="6"/>
  <c r="AB217" i="6"/>
  <c r="AB175" i="6"/>
  <c r="AB228" i="6"/>
  <c r="AB99" i="6"/>
  <c r="AB177" i="6"/>
  <c r="Y139" i="6"/>
  <c r="AB77" i="6"/>
  <c r="AB76" i="6"/>
  <c r="AA164" i="6"/>
  <c r="AA64" i="6"/>
  <c r="AB167" i="6"/>
  <c r="Y164" i="6"/>
  <c r="AB102" i="6"/>
  <c r="AB143" i="6"/>
  <c r="AB192" i="6"/>
  <c r="AB71" i="6"/>
  <c r="AB191" i="6"/>
  <c r="AB170" i="6"/>
  <c r="AB128" i="6"/>
  <c r="Y89" i="6"/>
  <c r="AB91" i="6"/>
  <c r="AB140" i="6"/>
  <c r="AB98" i="6"/>
  <c r="AB118" i="6"/>
  <c r="AB153" i="6"/>
  <c r="AB146" i="6"/>
  <c r="AB169" i="6"/>
  <c r="AB197" i="6"/>
  <c r="AB147" i="6"/>
  <c r="AB116" i="6"/>
  <c r="AB65" i="6"/>
  <c r="Z64" i="6"/>
  <c r="AB92" i="6"/>
  <c r="AA89" i="6"/>
  <c r="Z164" i="6"/>
  <c r="Y214" i="6"/>
  <c r="AB216" i="6"/>
  <c r="Z114" i="6"/>
  <c r="AB123" i="6"/>
  <c r="AB172" i="6"/>
  <c r="AB122" i="6"/>
  <c r="AB179" i="6"/>
  <c r="AB117" i="6"/>
  <c r="AB149" i="6"/>
  <c r="AB78" i="6"/>
  <c r="AA189" i="6"/>
  <c r="AB127" i="6"/>
  <c r="AB90" i="6"/>
  <c r="AB176" i="6"/>
  <c r="Z214" i="6"/>
  <c r="AB145" i="6"/>
  <c r="AA114" i="6"/>
  <c r="AB125" i="6"/>
  <c r="F72" i="6"/>
  <c r="F70" i="6"/>
  <c r="E70" i="6"/>
  <c r="D70" i="6"/>
  <c r="C25" i="6"/>
  <c r="E71" i="6"/>
  <c r="E78" i="6"/>
  <c r="F68" i="6"/>
  <c r="F78" i="6"/>
  <c r="G17" i="6"/>
  <c r="C23" i="6"/>
  <c r="E19" i="6"/>
  <c r="E17" i="6"/>
  <c r="C27" i="6"/>
  <c r="D18" i="6"/>
  <c r="F29" i="6"/>
  <c r="G28" i="6"/>
  <c r="G26" i="6"/>
  <c r="J24" i="6"/>
  <c r="Q25" i="6"/>
  <c r="K23" i="6"/>
  <c r="J19" i="6"/>
  <c r="K17" i="6"/>
  <c r="J25" i="6"/>
  <c r="P29" i="6"/>
  <c r="G78" i="6"/>
  <c r="G69" i="6"/>
  <c r="G79" i="6"/>
  <c r="F69" i="6"/>
  <c r="E69" i="6"/>
  <c r="E21" i="6"/>
  <c r="C70" i="6"/>
  <c r="F74" i="6"/>
  <c r="C67" i="6"/>
  <c r="C78" i="6"/>
  <c r="G29" i="6"/>
  <c r="C15" i="6"/>
  <c r="D23" i="6"/>
  <c r="C17" i="6"/>
  <c r="F17" i="6"/>
  <c r="D27" i="6"/>
  <c r="C20" i="6"/>
  <c r="G20" i="6"/>
  <c r="E16" i="6"/>
  <c r="E29" i="6"/>
  <c r="L15" i="6"/>
  <c r="K21" i="6"/>
  <c r="L20" i="6"/>
  <c r="K28" i="6"/>
  <c r="K22" i="6"/>
  <c r="K24" i="6"/>
  <c r="Q26" i="6"/>
  <c r="F77" i="6"/>
  <c r="D76" i="6"/>
  <c r="G67" i="6"/>
  <c r="F79" i="6"/>
  <c r="G68" i="6"/>
  <c r="D69" i="6"/>
  <c r="G70" i="6"/>
  <c r="C66" i="6"/>
  <c r="C77" i="6"/>
  <c r="G25" i="6"/>
  <c r="D15" i="6"/>
  <c r="F23" i="6"/>
  <c r="D16" i="6"/>
  <c r="G19" i="6"/>
  <c r="F27" i="6"/>
  <c r="F21" i="6"/>
  <c r="D25" i="6"/>
  <c r="G18" i="6"/>
  <c r="J15" i="6"/>
  <c r="L18" i="6"/>
  <c r="J29" i="6"/>
  <c r="J18" i="6"/>
  <c r="L25" i="6"/>
  <c r="J27" i="6"/>
  <c r="P27" i="6"/>
  <c r="L19" i="6"/>
  <c r="G77" i="6"/>
  <c r="C76" i="6"/>
  <c r="E76" i="6"/>
  <c r="E75" i="6"/>
  <c r="F67" i="6"/>
  <c r="D68" i="6"/>
  <c r="C69" i="6"/>
  <c r="D66" i="6"/>
  <c r="G76" i="6"/>
  <c r="F22" i="6"/>
  <c r="G15" i="6"/>
  <c r="G23" i="6"/>
  <c r="C19" i="6"/>
  <c r="G27" i="6"/>
  <c r="F26" i="6"/>
  <c r="F25" i="6"/>
  <c r="D21" i="6"/>
  <c r="K15" i="6"/>
  <c r="J16" i="6"/>
  <c r="K26" i="6"/>
  <c r="J23" i="6"/>
  <c r="P26" i="6"/>
  <c r="Q24" i="6"/>
  <c r="J17" i="6"/>
  <c r="K27" i="6"/>
  <c r="L29" i="6"/>
  <c r="Q28" i="6"/>
  <c r="L23" i="6"/>
  <c r="L21" i="6"/>
  <c r="P25" i="6"/>
  <c r="K20" i="6"/>
  <c r="J28" i="6"/>
  <c r="Q29" i="6"/>
  <c r="L24" i="6"/>
  <c r="F66" i="6"/>
  <c r="D67" i="6"/>
  <c r="D77" i="6"/>
  <c r="G72" i="6"/>
  <c r="D28" i="6"/>
  <c r="F28" i="6"/>
  <c r="D17" i="6"/>
  <c r="F24" i="6"/>
  <c r="D20" i="6"/>
  <c r="F15" i="6"/>
  <c r="D22" i="6"/>
  <c r="F20" i="6"/>
  <c r="C16" i="6"/>
  <c r="E15" i="6"/>
  <c r="F18" i="6"/>
  <c r="J21" i="6"/>
  <c r="L17" i="6"/>
  <c r="K25" i="6"/>
  <c r="J22" i="6"/>
  <c r="E74" i="6"/>
  <c r="G22" i="6"/>
  <c r="F65" i="6"/>
  <c r="G24" i="6"/>
  <c r="C28" i="6"/>
  <c r="D19" i="6"/>
  <c r="E20" i="6"/>
  <c r="C21" i="6"/>
  <c r="G21" i="6"/>
  <c r="E18" i="6"/>
  <c r="F16" i="6"/>
  <c r="K29" i="6"/>
  <c r="K18" i="6"/>
  <c r="L28" i="6"/>
  <c r="Q27" i="6"/>
  <c r="L22" i="6"/>
  <c r="K16" i="6"/>
  <c r="P24" i="6"/>
  <c r="K19" i="6"/>
  <c r="L26" i="6"/>
  <c r="P28" i="6"/>
  <c r="J26" i="6"/>
  <c r="J20" i="6"/>
  <c r="L27" i="6"/>
  <c r="Q54" i="6"/>
  <c r="L53" i="6"/>
  <c r="Q50" i="6"/>
  <c r="P54" i="6"/>
  <c r="K53" i="6"/>
  <c r="P50" i="6"/>
  <c r="K49" i="6"/>
  <c r="L42" i="6"/>
  <c r="L54" i="6"/>
  <c r="J53" i="6"/>
  <c r="Q51" i="6"/>
  <c r="L50" i="6"/>
  <c r="J49" i="6"/>
  <c r="L46" i="6"/>
  <c r="K54" i="6"/>
  <c r="P51" i="6"/>
  <c r="K50" i="6"/>
  <c r="K46" i="6"/>
  <c r="K42" i="6"/>
  <c r="L51" i="6"/>
  <c r="J46" i="6"/>
  <c r="J42" i="6"/>
  <c r="K45" i="6"/>
  <c r="J41" i="6"/>
  <c r="J54" i="6"/>
  <c r="Q52" i="6"/>
  <c r="J50" i="6"/>
  <c r="L47" i="6"/>
  <c r="L43" i="6"/>
  <c r="J45" i="6"/>
  <c r="P52" i="6"/>
  <c r="K51" i="6"/>
  <c r="K47" i="6"/>
  <c r="K43" i="6"/>
  <c r="L41" i="6"/>
  <c r="Q53" i="6"/>
  <c r="L52" i="6"/>
  <c r="J51" i="6"/>
  <c r="Q49" i="6"/>
  <c r="L48" i="6"/>
  <c r="J47" i="6"/>
  <c r="L44" i="6"/>
  <c r="J43" i="6"/>
  <c r="L40" i="6"/>
  <c r="J44" i="6"/>
  <c r="K41" i="6"/>
  <c r="P53" i="6"/>
  <c r="K52" i="6"/>
  <c r="P49" i="6"/>
  <c r="K48" i="6"/>
  <c r="K44" i="6"/>
  <c r="K40" i="6"/>
  <c r="J52" i="6"/>
  <c r="L49" i="6"/>
  <c r="J48" i="6"/>
  <c r="L45" i="6"/>
  <c r="J40" i="6"/>
  <c r="J18" i="1"/>
  <c r="Q99" i="3"/>
  <c r="Q91" i="3"/>
  <c r="Q83" i="3"/>
  <c r="Q75" i="3"/>
  <c r="Q67" i="3"/>
  <c r="Q59" i="3"/>
  <c r="Q51" i="3"/>
  <c r="Q43" i="3"/>
  <c r="Q35" i="3"/>
  <c r="Q27" i="3"/>
  <c r="Q19" i="3"/>
  <c r="Q18" i="3"/>
  <c r="Q68" i="3"/>
  <c r="Q28" i="3"/>
  <c r="Q98" i="3"/>
  <c r="Q90" i="3"/>
  <c r="Q82" i="3"/>
  <c r="Q74" i="3"/>
  <c r="Q66" i="3"/>
  <c r="Q58" i="3"/>
  <c r="Q50" i="3"/>
  <c r="Q42" i="3"/>
  <c r="Q34" i="3"/>
  <c r="Q26" i="3"/>
  <c r="Q15" i="3"/>
  <c r="Q44" i="3"/>
  <c r="Q97" i="3"/>
  <c r="Q89" i="3"/>
  <c r="Q81" i="3"/>
  <c r="Q73" i="3"/>
  <c r="Q65" i="3"/>
  <c r="Q57" i="3"/>
  <c r="Q49" i="3"/>
  <c r="Q41" i="3"/>
  <c r="Q33" i="3"/>
  <c r="Q25" i="3"/>
  <c r="Q17" i="3"/>
  <c r="Q16" i="3"/>
  <c r="Q52" i="3"/>
  <c r="Q96" i="3"/>
  <c r="Q88" i="3"/>
  <c r="Q80" i="3"/>
  <c r="Q72" i="3"/>
  <c r="Q64" i="3"/>
  <c r="Q56" i="3"/>
  <c r="Q48" i="3"/>
  <c r="Q40" i="3"/>
  <c r="Q32" i="3"/>
  <c r="Q24" i="3"/>
  <c r="Q92" i="3"/>
  <c r="Q20" i="3"/>
  <c r="Q95" i="3"/>
  <c r="Q87" i="3"/>
  <c r="Q79" i="3"/>
  <c r="Q71" i="3"/>
  <c r="Q63" i="3"/>
  <c r="Q55" i="3"/>
  <c r="Q47" i="3"/>
  <c r="Q39" i="3"/>
  <c r="Q31" i="3"/>
  <c r="Q23" i="3"/>
  <c r="Q60" i="3"/>
  <c r="Q12" i="3"/>
  <c r="Q94" i="3"/>
  <c r="Q86" i="3"/>
  <c r="Q78" i="3"/>
  <c r="Q70" i="3"/>
  <c r="Q62" i="3"/>
  <c r="Q54" i="3"/>
  <c r="Q46" i="3"/>
  <c r="Q38" i="3"/>
  <c r="Q30" i="3"/>
  <c r="Q22" i="3"/>
  <c r="Q14" i="3"/>
  <c r="Q84" i="3"/>
  <c r="Q36" i="3"/>
  <c r="Q93" i="3"/>
  <c r="Q85" i="3"/>
  <c r="Q77" i="3"/>
  <c r="Q69" i="3"/>
  <c r="Q61" i="3"/>
  <c r="Q53" i="3"/>
  <c r="Q45" i="3"/>
  <c r="Q37" i="3"/>
  <c r="Q29" i="3"/>
  <c r="Q21" i="3"/>
  <c r="Q13" i="3"/>
  <c r="Q76" i="3"/>
  <c r="T129" i="6"/>
  <c r="AI5" i="2"/>
  <c r="AI9" i="2"/>
  <c r="AJ47" i="2"/>
  <c r="AJ52" i="2"/>
  <c r="AJ64" i="2"/>
  <c r="AI26" i="2"/>
  <c r="AJ264" i="2"/>
  <c r="AI111" i="2"/>
  <c r="AI284" i="2"/>
  <c r="AJ62" i="2"/>
  <c r="AJ71" i="2"/>
  <c r="AJ125" i="2"/>
  <c r="AI75" i="2"/>
  <c r="AI226" i="2"/>
  <c r="AI306" i="2"/>
  <c r="AI327" i="2"/>
  <c r="AI280" i="2"/>
  <c r="AI237" i="2"/>
  <c r="AJ347" i="2"/>
  <c r="AI245" i="2"/>
  <c r="AJ338" i="2"/>
  <c r="AJ243" i="2"/>
  <c r="AJ345" i="2"/>
  <c r="AJ307" i="2"/>
  <c r="AI250" i="2"/>
  <c r="AI60" i="2"/>
  <c r="AI198" i="2"/>
  <c r="AI296" i="2"/>
  <c r="AI305" i="2"/>
  <c r="AI229" i="2"/>
  <c r="AI349" i="2"/>
  <c r="AI220" i="2"/>
  <c r="AI324" i="2"/>
  <c r="AJ270" i="2"/>
  <c r="AI331" i="2"/>
  <c r="AJ234" i="2"/>
  <c r="AJ337" i="2"/>
  <c r="AI227" i="2"/>
  <c r="AJ260" i="2"/>
  <c r="AJ226" i="2"/>
  <c r="AJ196" i="2"/>
  <c r="AI190" i="2"/>
  <c r="AI146" i="2"/>
  <c r="AI115" i="2"/>
  <c r="AI85" i="2"/>
  <c r="AI153" i="2"/>
  <c r="AI266" i="2"/>
  <c r="AI91" i="2"/>
  <c r="AJ171" i="2"/>
  <c r="AJ159" i="2"/>
  <c r="AJ127" i="2"/>
  <c r="AJ97" i="2"/>
  <c r="AJ66" i="2"/>
  <c r="AJ170" i="2"/>
  <c r="AJ158" i="2"/>
  <c r="AJ126" i="2"/>
  <c r="AJ96" i="2"/>
  <c r="AJ65" i="2"/>
  <c r="AJ199" i="2"/>
  <c r="AI186" i="2"/>
  <c r="AI142" i="2"/>
  <c r="AI294" i="2"/>
  <c r="AI242" i="2"/>
  <c r="AI222" i="2"/>
  <c r="AI341" i="2"/>
  <c r="AI202" i="2"/>
  <c r="AI317" i="2"/>
  <c r="AI208" i="2"/>
  <c r="AJ315" i="2"/>
  <c r="AI216" i="2"/>
  <c r="AI330" i="2"/>
  <c r="AJ240" i="2"/>
  <c r="AI282" i="2"/>
  <c r="AI206" i="2"/>
  <c r="AJ189" i="2"/>
  <c r="AJ145" i="2"/>
  <c r="AJ114" i="2"/>
  <c r="AJ84" i="2"/>
  <c r="AJ20" i="2"/>
  <c r="AJ152" i="2"/>
  <c r="AJ121" i="2"/>
  <c r="AJ299" i="2"/>
  <c r="AI337" i="2"/>
  <c r="AI286" i="2"/>
  <c r="AI334" i="2"/>
  <c r="AI195" i="2"/>
  <c r="AI318" i="2"/>
  <c r="AJ201" i="2"/>
  <c r="AJ316" i="2"/>
  <c r="AI218" i="2"/>
  <c r="AJ308" i="2"/>
  <c r="AJ329" i="2"/>
  <c r="AI249" i="2"/>
  <c r="AJ248" i="2"/>
  <c r="AJ211" i="2"/>
  <c r="AI182" i="2"/>
  <c r="AI138" i="2"/>
  <c r="AI107" i="2"/>
  <c r="AI77" i="2"/>
  <c r="AI241" i="2"/>
  <c r="AI189" i="2"/>
  <c r="AI145" i="2"/>
  <c r="AI114" i="2"/>
  <c r="AI84" i="2"/>
  <c r="AI20" i="2"/>
  <c r="AI271" i="2"/>
  <c r="AJ151" i="2"/>
  <c r="AJ120" i="2"/>
  <c r="AJ90" i="2"/>
  <c r="AJ194" i="2"/>
  <c r="AJ150" i="2"/>
  <c r="AJ119" i="2"/>
  <c r="AJ9" i="2"/>
  <c r="AI240" i="2"/>
  <c r="AI344" i="2"/>
  <c r="AI269" i="2"/>
  <c r="AI304" i="2"/>
  <c r="AI274" i="2"/>
  <c r="AI257" i="2"/>
  <c r="AI326" i="2"/>
  <c r="AJ210" i="2"/>
  <c r="AJ346" i="2"/>
  <c r="AJ353" i="2"/>
  <c r="AJ258" i="2"/>
  <c r="AI199" i="2"/>
  <c r="AJ129" i="2"/>
  <c r="AJ76" i="2"/>
  <c r="AJ180" i="2"/>
  <c r="AI161" i="2"/>
  <c r="AI106" i="2"/>
  <c r="AJ67" i="2"/>
  <c r="AI188" i="2"/>
  <c r="AI144" i="2"/>
  <c r="AI105" i="2"/>
  <c r="AI67" i="2"/>
  <c r="AJ206" i="2"/>
  <c r="AI159" i="2"/>
  <c r="AI112" i="2"/>
  <c r="AJ81" i="2"/>
  <c r="AI23" i="2"/>
  <c r="AI197" i="2"/>
  <c r="AJ177" i="2"/>
  <c r="AI150" i="2"/>
  <c r="AJ118" i="2"/>
  <c r="AJ88" i="2"/>
  <c r="AI169" i="2"/>
  <c r="AI157" i="2"/>
  <c r="AI125" i="2"/>
  <c r="AI95" i="2"/>
  <c r="AI64" i="2"/>
  <c r="AI335" i="2"/>
  <c r="AI230" i="2"/>
  <c r="AI288" i="2"/>
  <c r="AI279" i="2"/>
  <c r="AI322" i="2"/>
  <c r="AI243" i="2"/>
  <c r="AJ198" i="2"/>
  <c r="AI122" i="2"/>
  <c r="AI69" i="2"/>
  <c r="AI173" i="2"/>
  <c r="AJ160" i="2"/>
  <c r="AJ105" i="2"/>
  <c r="AJ187" i="2"/>
  <c r="AJ143" i="2"/>
  <c r="AJ104" i="2"/>
  <c r="AJ209" i="2"/>
  <c r="AI151" i="2"/>
  <c r="AJ111" i="2"/>
  <c r="AI74" i="2"/>
  <c r="AI336" i="2"/>
  <c r="AI273" i="2"/>
  <c r="AI251" i="2"/>
  <c r="AI292" i="2"/>
  <c r="AJ268" i="2"/>
  <c r="AJ321" i="2"/>
  <c r="AJ219" i="2"/>
  <c r="AJ181" i="2"/>
  <c r="AI162" i="2"/>
  <c r="AJ266" i="2"/>
  <c r="AJ68" i="2"/>
  <c r="AJ172" i="2"/>
  <c r="AJ144" i="2"/>
  <c r="AI99" i="2"/>
  <c r="AJ254" i="2"/>
  <c r="AI180" i="2"/>
  <c r="AI136" i="2"/>
  <c r="AI98" i="2"/>
  <c r="AI254" i="2"/>
  <c r="AI187" i="2"/>
  <c r="AI143" i="2"/>
  <c r="AI104" i="2"/>
  <c r="AJ73" i="2"/>
  <c r="AJ169" i="2"/>
  <c r="AJ141" i="2"/>
  <c r="AJ110" i="2"/>
  <c r="AJ80" i="2"/>
  <c r="AJ51" i="2"/>
  <c r="AI193" i="2"/>
  <c r="AI149" i="2"/>
  <c r="AI118" i="2"/>
  <c r="AI88" i="2"/>
  <c r="AI307" i="2"/>
  <c r="AI313" i="2"/>
  <c r="AI223" i="2"/>
  <c r="AI272" i="2"/>
  <c r="AJ265" i="2"/>
  <c r="AJ314" i="2"/>
  <c r="AI234" i="2"/>
  <c r="AI174" i="2"/>
  <c r="AJ161" i="2"/>
  <c r="AJ106" i="2"/>
  <c r="AI137" i="2"/>
  <c r="AJ98" i="2"/>
  <c r="AJ179" i="2"/>
  <c r="AJ135" i="2"/>
  <c r="AI299" i="2"/>
  <c r="AJ43" i="2"/>
  <c r="AJ186" i="2"/>
  <c r="AJ142" i="2"/>
  <c r="AJ103" i="2"/>
  <c r="AI66" i="2"/>
  <c r="AI134" i="2"/>
  <c r="AI103" i="2"/>
  <c r="AI73" i="2"/>
  <c r="AJ192" i="2"/>
  <c r="AJ148" i="2"/>
  <c r="AJ117" i="2"/>
  <c r="AJ87" i="2"/>
  <c r="AI192" i="2"/>
  <c r="AI148" i="2"/>
  <c r="AI117" i="2"/>
  <c r="AI214" i="2"/>
  <c r="AJ154" i="2"/>
  <c r="AJ122" i="2"/>
  <c r="AJ92" i="2"/>
  <c r="AI260" i="2"/>
  <c r="AI348" i="2"/>
  <c r="AI285" i="2"/>
  <c r="AI308" i="2"/>
  <c r="AJ233" i="2"/>
  <c r="AJ173" i="2"/>
  <c r="AI154" i="2"/>
  <c r="AI100" i="2"/>
  <c r="AJ203" i="2"/>
  <c r="AJ136" i="2"/>
  <c r="AJ83" i="2"/>
  <c r="AJ223" i="2"/>
  <c r="AI172" i="2"/>
  <c r="AI128" i="2"/>
  <c r="AI83" i="2"/>
  <c r="AI179" i="2"/>
  <c r="AI135" i="2"/>
  <c r="AI97" i="2"/>
  <c r="AI194" i="2"/>
  <c r="AI166" i="2"/>
  <c r="AJ133" i="2"/>
  <c r="AJ300" i="2"/>
  <c r="AJ72" i="2"/>
  <c r="AJ53" i="2"/>
  <c r="AI185" i="2"/>
  <c r="AI141" i="2"/>
  <c r="AI110" i="2"/>
  <c r="AI80" i="2"/>
  <c r="AI51" i="2"/>
  <c r="AJ273" i="2"/>
  <c r="AJ191" i="2"/>
  <c r="AJ147" i="2"/>
  <c r="AJ116" i="2"/>
  <c r="AJ207" i="2"/>
  <c r="AI191" i="2"/>
  <c r="AI147" i="2"/>
  <c r="AI116" i="2"/>
  <c r="AI86" i="2"/>
  <c r="AI233" i="2"/>
  <c r="AJ261" i="2"/>
  <c r="AI265" i="2"/>
  <c r="AJ153" i="2"/>
  <c r="AJ188" i="2"/>
  <c r="AI129" i="2"/>
  <c r="AJ167" i="2"/>
  <c r="AJ74" i="2"/>
  <c r="AI82" i="2"/>
  <c r="AJ165" i="2"/>
  <c r="AI96" i="2"/>
  <c r="AJ109" i="2"/>
  <c r="AJ183" i="2"/>
  <c r="AJ139" i="2"/>
  <c r="AJ101" i="2"/>
  <c r="AI183" i="2"/>
  <c r="AI139" i="2"/>
  <c r="AI101" i="2"/>
  <c r="AI27" i="2"/>
  <c r="AI22" i="2"/>
  <c r="AJ36" i="2"/>
  <c r="AI55" i="2"/>
  <c r="AJ35" i="2"/>
  <c r="AI277" i="2"/>
  <c r="AI215" i="2"/>
  <c r="AJ137" i="2"/>
  <c r="AI181" i="2"/>
  <c r="AJ128" i="2"/>
  <c r="AI160" i="2"/>
  <c r="AJ23" i="2"/>
  <c r="AI167" i="2"/>
  <c r="AI158" i="2"/>
  <c r="AJ95" i="2"/>
  <c r="AI165" i="2"/>
  <c r="AI300" i="2"/>
  <c r="AJ50" i="2"/>
  <c r="AI176" i="2"/>
  <c r="AI132" i="2"/>
  <c r="AI225" i="2"/>
  <c r="AJ182" i="2"/>
  <c r="AJ138" i="2"/>
  <c r="AJ100" i="2"/>
  <c r="AI207" i="2"/>
  <c r="AI130" i="2"/>
  <c r="AJ113" i="2"/>
  <c r="AI152" i="2"/>
  <c r="AJ178" i="2"/>
  <c r="AJ166" i="2"/>
  <c r="AI43" i="2"/>
  <c r="AJ157" i="2"/>
  <c r="AI89" i="2"/>
  <c r="AJ164" i="2"/>
  <c r="AJ102" i="2"/>
  <c r="AI53" i="2"/>
  <c r="AJ175" i="2"/>
  <c r="AJ131" i="2"/>
  <c r="AI224" i="2"/>
  <c r="AI175" i="2"/>
  <c r="AI131" i="2"/>
  <c r="AI93" i="2"/>
  <c r="AJ78" i="2"/>
  <c r="AI45" i="2"/>
  <c r="AI252" i="2"/>
  <c r="AJ253" i="2"/>
  <c r="AJ28" i="2"/>
  <c r="AJ212" i="2"/>
  <c r="AJ99" i="2"/>
  <c r="AI76" i="2"/>
  <c r="AI121" i="2"/>
  <c r="AI171" i="2"/>
  <c r="AJ134" i="2"/>
  <c r="AJ30" i="2"/>
  <c r="AJ149" i="2"/>
  <c r="AI81" i="2"/>
  <c r="AJ156" i="2"/>
  <c r="AJ94" i="2"/>
  <c r="AJ214" i="2"/>
  <c r="AI168" i="2"/>
  <c r="AI164" i="2"/>
  <c r="AI124" i="2"/>
  <c r="AI204" i="2"/>
  <c r="AJ174" i="2"/>
  <c r="AJ130" i="2"/>
  <c r="AJ85" i="2"/>
  <c r="AI256" i="2"/>
  <c r="AJ24" i="2"/>
  <c r="AI39" i="2"/>
  <c r="AJ61" i="2"/>
  <c r="AJ19" i="2"/>
  <c r="AI92" i="2"/>
  <c r="AI196" i="2"/>
  <c r="AJ75" i="2"/>
  <c r="AI205" i="2"/>
  <c r="AI113" i="2"/>
  <c r="AI127" i="2"/>
  <c r="AJ239" i="2"/>
  <c r="AJ193" i="2"/>
  <c r="AI126" i="2"/>
  <c r="AI65" i="2"/>
  <c r="AJ184" i="2"/>
  <c r="AJ140" i="2"/>
  <c r="AJ79" i="2"/>
  <c r="AJ195" i="2"/>
  <c r="AJ163" i="2"/>
  <c r="AJ123" i="2"/>
  <c r="AI200" i="2"/>
  <c r="AI163" i="2"/>
  <c r="AI123" i="2"/>
  <c r="AI78" i="2"/>
  <c r="AI32" i="2"/>
  <c r="AJ55" i="2"/>
  <c r="AJ60" i="2"/>
  <c r="AJ17" i="2"/>
  <c r="AJ34" i="2"/>
  <c r="AJ269" i="2"/>
  <c r="AI170" i="2"/>
  <c r="AJ59" i="2"/>
  <c r="AI156" i="2"/>
  <c r="AJ77" i="2"/>
  <c r="AJ93" i="2"/>
  <c r="AJ58" i="2"/>
  <c r="AI61" i="2"/>
  <c r="AI63" i="2"/>
  <c r="AJ26" i="2"/>
  <c r="AJ25" i="2"/>
  <c r="AI264" i="2"/>
  <c r="AI57" i="2"/>
  <c r="AJ14" i="2"/>
  <c r="AI354" i="2"/>
  <c r="AI30" i="2"/>
  <c r="AI184" i="2"/>
  <c r="AJ155" i="2"/>
  <c r="AI70" i="2"/>
  <c r="AJ86" i="2"/>
  <c r="AJ18" i="2"/>
  <c r="AI37" i="2"/>
  <c r="AI56" i="2"/>
  <c r="AI35" i="2"/>
  <c r="AI31" i="2"/>
  <c r="AJ49" i="2"/>
  <c r="AI47" i="2"/>
  <c r="AJ22" i="2"/>
  <c r="AJ244" i="2"/>
  <c r="AJ91" i="2"/>
  <c r="AI140" i="2"/>
  <c r="AJ162" i="2"/>
  <c r="AJ69" i="2"/>
  <c r="AI38" i="2"/>
  <c r="AI50" i="2"/>
  <c r="AJ41" i="2"/>
  <c r="AJ48" i="2"/>
  <c r="AJ39" i="2"/>
  <c r="AI79" i="2"/>
  <c r="AJ42" i="2"/>
  <c r="AJ33" i="2"/>
  <c r="AI52" i="2"/>
  <c r="AI87" i="2"/>
  <c r="AJ57" i="2"/>
  <c r="AI33" i="2"/>
  <c r="AJ38" i="2"/>
  <c r="AJ267" i="2"/>
  <c r="AI68" i="2"/>
  <c r="AJ213" i="2"/>
  <c r="AI133" i="2"/>
  <c r="AI109" i="2"/>
  <c r="AJ190" i="2"/>
  <c r="AI155" i="2"/>
  <c r="AJ290" i="2"/>
  <c r="AI59" i="2"/>
  <c r="AI62" i="2"/>
  <c r="AI71" i="2"/>
  <c r="AI28" i="2"/>
  <c r="AI19" i="2"/>
  <c r="AJ27" i="2"/>
  <c r="AI58" i="2"/>
  <c r="AJ32" i="2"/>
  <c r="AI40" i="2"/>
  <c r="AI278" i="2"/>
  <c r="AI232" i="2"/>
  <c r="AJ82" i="2"/>
  <c r="AI120" i="2"/>
  <c r="AI119" i="2"/>
  <c r="AI177" i="2"/>
  <c r="AJ124" i="2"/>
  <c r="AI102" i="2"/>
  <c r="AJ115" i="2"/>
  <c r="AJ21" i="2"/>
  <c r="AI46" i="2"/>
  <c r="AI17" i="2"/>
  <c r="AI34" i="2"/>
  <c r="AI49" i="2"/>
  <c r="AI259" i="2"/>
  <c r="AI42" i="2"/>
  <c r="AJ45" i="2"/>
  <c r="AI290" i="2"/>
  <c r="AI263" i="2"/>
  <c r="AJ63" i="2"/>
  <c r="AI21" i="2"/>
  <c r="AI44" i="2"/>
  <c r="AJ108" i="2"/>
  <c r="AI178" i="2"/>
  <c r="AJ112" i="2"/>
  <c r="AJ263" i="2"/>
  <c r="AJ40" i="2"/>
  <c r="AI108" i="2"/>
  <c r="AJ132" i="2"/>
  <c r="AJ185" i="2"/>
  <c r="AJ259" i="2"/>
  <c r="AJ146" i="2"/>
  <c r="AJ168" i="2"/>
  <c r="AI209" i="2"/>
  <c r="AI210" i="2"/>
  <c r="AJ70" i="2"/>
  <c r="AJ176" i="2"/>
  <c r="AJ89" i="2"/>
  <c r="AJ31" i="2"/>
  <c r="AJ107" i="2"/>
  <c r="AI72" i="2"/>
  <c r="AI36" i="2"/>
  <c r="AI94" i="2"/>
  <c r="AJ5" i="2"/>
  <c r="AJ44" i="2"/>
  <c r="AJ56" i="2"/>
  <c r="AJ37" i="2"/>
  <c r="AJ275" i="2"/>
  <c r="AI90" i="2"/>
  <c r="J19" i="1"/>
  <c r="AI258" i="2"/>
  <c r="AI329" i="2"/>
  <c r="AJ256" i="2"/>
  <c r="AI253" i="2"/>
  <c r="AJ336" i="2"/>
  <c r="AJ306" i="2"/>
  <c r="AJ294" i="2"/>
  <c r="AJ232" i="2"/>
  <c r="AJ197" i="2"/>
  <c r="AJ343" i="2"/>
  <c r="AJ312" i="2"/>
  <c r="AJ289" i="2"/>
  <c r="AJ334" i="2"/>
  <c r="AJ304" i="2"/>
  <c r="AJ251" i="2"/>
  <c r="AJ229" i="2"/>
  <c r="AJ333" i="2"/>
  <c r="AJ303" i="2"/>
  <c r="AJ287" i="2"/>
  <c r="AJ228" i="2"/>
  <c r="AJ348" i="2"/>
  <c r="AJ317" i="2"/>
  <c r="AJ257" i="2"/>
  <c r="AJ245" i="2"/>
  <c r="AJ218" i="2"/>
  <c r="AJ323" i="2"/>
  <c r="AJ246" i="2"/>
  <c r="AJ283" i="2"/>
  <c r="AJ224" i="2"/>
  <c r="AI339" i="2"/>
  <c r="AI309" i="2"/>
  <c r="AI293" i="2"/>
  <c r="AI235" i="2"/>
  <c r="AI338" i="2"/>
  <c r="AJ328" i="2"/>
  <c r="AJ276" i="2"/>
  <c r="AJ284" i="2"/>
  <c r="AJ225" i="2"/>
  <c r="AJ335" i="2"/>
  <c r="AJ305" i="2"/>
  <c r="AJ286" i="2"/>
  <c r="AJ326" i="2"/>
  <c r="AJ230" i="2"/>
  <c r="AJ280" i="2"/>
  <c r="AJ222" i="2"/>
  <c r="AJ325" i="2"/>
  <c r="AJ231" i="2"/>
  <c r="AJ281" i="2"/>
  <c r="AJ221" i="2"/>
  <c r="AJ340" i="2"/>
  <c r="AJ310" i="2"/>
  <c r="AJ291" i="2"/>
  <c r="AJ236" i="2"/>
  <c r="AI41" i="2"/>
  <c r="AI353" i="2"/>
  <c r="AI321" i="2"/>
  <c r="AI244" i="2"/>
  <c r="AI248" i="2"/>
  <c r="AI211" i="2"/>
  <c r="AI328" i="2"/>
  <c r="AI276" i="2"/>
  <c r="AI351" i="2"/>
  <c r="AI320" i="2"/>
  <c r="AI297" i="2"/>
  <c r="AI275" i="2"/>
  <c r="AI350" i="2"/>
  <c r="AI319" i="2"/>
  <c r="AI262" i="2"/>
  <c r="AI247" i="2"/>
  <c r="AI213" i="2"/>
  <c r="AI333" i="2"/>
  <c r="AI303" i="2"/>
  <c r="AI287" i="2"/>
  <c r="AI228" i="2"/>
  <c r="AI340" i="2"/>
  <c r="AI310" i="2"/>
  <c r="AI291" i="2"/>
  <c r="AI236" i="2"/>
  <c r="AI201" i="2"/>
  <c r="AJ330" i="2"/>
  <c r="AJ227" i="2"/>
  <c r="AJ250" i="2"/>
  <c r="AJ215" i="2"/>
  <c r="AI18" i="2"/>
  <c r="AJ352" i="2"/>
  <c r="AJ298" i="2"/>
  <c r="AJ301" i="2"/>
  <c r="AJ271" i="2"/>
  <c r="AJ205" i="2"/>
  <c r="AJ327" i="2"/>
  <c r="AJ242" i="2"/>
  <c r="AJ350" i="2"/>
  <c r="AJ319" i="2"/>
  <c r="AJ262" i="2"/>
  <c r="AJ247" i="2"/>
  <c r="AJ349" i="2"/>
  <c r="AJ318" i="2"/>
  <c r="AJ274" i="2"/>
  <c r="AJ272" i="2"/>
  <c r="AJ220" i="2"/>
  <c r="AJ332" i="2"/>
  <c r="AJ302" i="2"/>
  <c r="AJ255" i="2"/>
  <c r="AJ217" i="2"/>
  <c r="AJ339" i="2"/>
  <c r="AJ309" i="2"/>
  <c r="AJ293" i="2"/>
  <c r="AJ235" i="2"/>
  <c r="AJ200" i="2"/>
  <c r="AI323" i="2"/>
  <c r="AI246" i="2"/>
  <c r="AI283" i="2"/>
  <c r="AI345" i="2"/>
  <c r="AI314" i="2"/>
  <c r="AI267" i="2"/>
  <c r="AI219" i="2"/>
  <c r="AI212" i="2"/>
  <c r="AI352" i="2"/>
  <c r="AI298" i="2"/>
  <c r="AI301" i="2"/>
  <c r="AI343" i="2"/>
  <c r="AI312" i="2"/>
  <c r="AI289" i="2"/>
  <c r="AI239" i="2"/>
  <c r="AI342" i="2"/>
  <c r="AI311" i="2"/>
  <c r="AI295" i="2"/>
  <c r="AI238" i="2"/>
  <c r="AI203" i="2"/>
  <c r="AI325" i="2"/>
  <c r="AI231" i="2"/>
  <c r="AI281" i="2"/>
  <c r="AI221" i="2"/>
  <c r="AI332" i="2"/>
  <c r="AI302" i="2"/>
  <c r="AI255" i="2"/>
  <c r="AI217" i="2"/>
  <c r="AJ354" i="2"/>
  <c r="AJ322" i="2"/>
  <c r="AJ249" i="2"/>
  <c r="AJ282" i="2"/>
  <c r="AJ344" i="2"/>
  <c r="AJ313" i="2"/>
  <c r="AJ296" i="2"/>
  <c r="AJ241" i="2"/>
  <c r="AJ204" i="2"/>
  <c r="AJ351" i="2"/>
  <c r="AJ320" i="2"/>
  <c r="AJ297" i="2"/>
  <c r="AJ342" i="2"/>
  <c r="AJ311" i="2"/>
  <c r="AJ295" i="2"/>
  <c r="AJ238" i="2"/>
  <c r="AJ341" i="2"/>
  <c r="AJ288" i="2"/>
  <c r="AJ292" i="2"/>
  <c r="AJ237" i="2"/>
  <c r="AJ202" i="2"/>
  <c r="AJ324" i="2"/>
  <c r="AJ278" i="2"/>
  <c r="AJ277" i="2"/>
  <c r="AJ208" i="2"/>
  <c r="AJ331" i="2"/>
  <c r="AJ279" i="2"/>
  <c r="AJ285" i="2"/>
  <c r="AJ216" i="2"/>
  <c r="AI347" i="2"/>
  <c r="AI316" i="2"/>
  <c r="AI261" i="2"/>
  <c r="AI270" i="2"/>
  <c r="AI346" i="2"/>
  <c r="AI315" i="2"/>
  <c r="AI268" i="2"/>
  <c r="AI25" i="2"/>
  <c r="AJ252" i="2"/>
  <c r="AJ46" i="2"/>
  <c r="AI48" i="2"/>
  <c r="C11" i="4"/>
  <c r="C11" i="13"/>
  <c r="AC80" i="6"/>
  <c r="AC243" i="6"/>
  <c r="AC48" i="6"/>
  <c r="AC254" i="6"/>
  <c r="AC46" i="6"/>
  <c r="AC247" i="6"/>
  <c r="AC77" i="6"/>
  <c r="AC246" i="6"/>
  <c r="AC42" i="6"/>
  <c r="AC27" i="6"/>
  <c r="AC17" i="6"/>
  <c r="AC78" i="6"/>
  <c r="AL323" i="2" l="1"/>
  <c r="AK323" i="2"/>
  <c r="AM323" i="2"/>
  <c r="AM275" i="2"/>
  <c r="AK275" i="2"/>
  <c r="AL275" i="2"/>
  <c r="AM97" i="2"/>
  <c r="AL97" i="2"/>
  <c r="AK97" i="2"/>
  <c r="AM64" i="2"/>
  <c r="AL64" i="2"/>
  <c r="AK64" i="2"/>
  <c r="AK350" i="2"/>
  <c r="AM350" i="2"/>
  <c r="AL350" i="2"/>
  <c r="AK41" i="2"/>
  <c r="AL41" i="2"/>
  <c r="AM41" i="2"/>
  <c r="AM51" i="2"/>
  <c r="AL51" i="2"/>
  <c r="AK51" i="2"/>
  <c r="AM95" i="2"/>
  <c r="AL95" i="2"/>
  <c r="AK95" i="2"/>
  <c r="AK266" i="2"/>
  <c r="AL266" i="2"/>
  <c r="AM266" i="2"/>
  <c r="AM229" i="2"/>
  <c r="AL229" i="2"/>
  <c r="AK229" i="2"/>
  <c r="AM231" i="2"/>
  <c r="AL231" i="2"/>
  <c r="AK231" i="2"/>
  <c r="AM340" i="2"/>
  <c r="AK340" i="2"/>
  <c r="AL340" i="2"/>
  <c r="AM276" i="2"/>
  <c r="AL276" i="2"/>
  <c r="AK276" i="2"/>
  <c r="AM90" i="2"/>
  <c r="AL90" i="2"/>
  <c r="AK90" i="2"/>
  <c r="AM34" i="2"/>
  <c r="AL34" i="2"/>
  <c r="AK34" i="2"/>
  <c r="AM171" i="2"/>
  <c r="AL171" i="2"/>
  <c r="AK171" i="2"/>
  <c r="AM176" i="2"/>
  <c r="AL176" i="2"/>
  <c r="AK176" i="2"/>
  <c r="AM194" i="2"/>
  <c r="AL194" i="2"/>
  <c r="AK194" i="2"/>
  <c r="AL260" i="2"/>
  <c r="AK260" i="2"/>
  <c r="AM260" i="2"/>
  <c r="AM187" i="2"/>
  <c r="AL187" i="2"/>
  <c r="AK187" i="2"/>
  <c r="AM74" i="2"/>
  <c r="AL74" i="2"/>
  <c r="AK74" i="2"/>
  <c r="AM243" i="2"/>
  <c r="AL243" i="2"/>
  <c r="AK243" i="2"/>
  <c r="AM230" i="2"/>
  <c r="AL230" i="2"/>
  <c r="AK230" i="2"/>
  <c r="AK114" i="2"/>
  <c r="AL114" i="2"/>
  <c r="AM114" i="2"/>
  <c r="AM195" i="2"/>
  <c r="AL195" i="2"/>
  <c r="AK195" i="2"/>
  <c r="AM206" i="2"/>
  <c r="AL206" i="2"/>
  <c r="AK206" i="2"/>
  <c r="AM202" i="2"/>
  <c r="AL202" i="2"/>
  <c r="AK202" i="2"/>
  <c r="AM186" i="2"/>
  <c r="AL186" i="2"/>
  <c r="AK186" i="2"/>
  <c r="AK153" i="2"/>
  <c r="AL153" i="2"/>
  <c r="AM153" i="2"/>
  <c r="AL190" i="2"/>
  <c r="AK190" i="2"/>
  <c r="AM190" i="2"/>
  <c r="AK60" i="2"/>
  <c r="AL60" i="2"/>
  <c r="AM60" i="2"/>
  <c r="AM237" i="2"/>
  <c r="AL237" i="2"/>
  <c r="AK237" i="2"/>
  <c r="AM325" i="2"/>
  <c r="AL325" i="2"/>
  <c r="AK325" i="2"/>
  <c r="AM203" i="2"/>
  <c r="AL203" i="2"/>
  <c r="AK203" i="2"/>
  <c r="AL267" i="2"/>
  <c r="AK267" i="2"/>
  <c r="AM267" i="2"/>
  <c r="AM287" i="2"/>
  <c r="AL287" i="2"/>
  <c r="AK287" i="2"/>
  <c r="AM351" i="2"/>
  <c r="AL351" i="2"/>
  <c r="AK351" i="2"/>
  <c r="AM328" i="2"/>
  <c r="AL328" i="2"/>
  <c r="AK328" i="2"/>
  <c r="AL211" i="2"/>
  <c r="AK211" i="2"/>
  <c r="AM211" i="2"/>
  <c r="AM210" i="2"/>
  <c r="AL210" i="2"/>
  <c r="AK210" i="2"/>
  <c r="AM178" i="2"/>
  <c r="AL178" i="2"/>
  <c r="AK178" i="2"/>
  <c r="AK177" i="2"/>
  <c r="AL177" i="2"/>
  <c r="AM177" i="2"/>
  <c r="AK278" i="2"/>
  <c r="AL278" i="2"/>
  <c r="AM278" i="2"/>
  <c r="AM19" i="2"/>
  <c r="AL19" i="2"/>
  <c r="AK19" i="2"/>
  <c r="AM87" i="2"/>
  <c r="AK87" i="2"/>
  <c r="AL87" i="2"/>
  <c r="AL57" i="2"/>
  <c r="AK57" i="2"/>
  <c r="AM57" i="2"/>
  <c r="AM156" i="2"/>
  <c r="AK156" i="2"/>
  <c r="AL156" i="2"/>
  <c r="AM78" i="2"/>
  <c r="AL78" i="2"/>
  <c r="AK78" i="2"/>
  <c r="AM39" i="2"/>
  <c r="AK39" i="2"/>
  <c r="AL39" i="2"/>
  <c r="AL81" i="2"/>
  <c r="AK81" i="2"/>
  <c r="AM81" i="2"/>
  <c r="AM45" i="2"/>
  <c r="AL45" i="2"/>
  <c r="AK45" i="2"/>
  <c r="AL89" i="2"/>
  <c r="AK89" i="2"/>
  <c r="AM89" i="2"/>
  <c r="AM110" i="2"/>
  <c r="AL110" i="2"/>
  <c r="AK110" i="2"/>
  <c r="AM285" i="2"/>
  <c r="AL285" i="2"/>
  <c r="AK285" i="2"/>
  <c r="AL134" i="2"/>
  <c r="AK134" i="2"/>
  <c r="AM134" i="2"/>
  <c r="AM272" i="2"/>
  <c r="AL272" i="2"/>
  <c r="AK272" i="2"/>
  <c r="AM69" i="2"/>
  <c r="AL69" i="2"/>
  <c r="AK69" i="2"/>
  <c r="AM322" i="2"/>
  <c r="AL322" i="2"/>
  <c r="AK322" i="2"/>
  <c r="AM335" i="2"/>
  <c r="AL335" i="2"/>
  <c r="AK335" i="2"/>
  <c r="AM157" i="2"/>
  <c r="AL157" i="2"/>
  <c r="AK157" i="2"/>
  <c r="AK145" i="2"/>
  <c r="Y47" i="6" s="1"/>
  <c r="AL145" i="2"/>
  <c r="Z47" i="6" s="1"/>
  <c r="AM145" i="2"/>
  <c r="AA47" i="6" s="1"/>
  <c r="AL182" i="2"/>
  <c r="AK182" i="2"/>
  <c r="AM182" i="2"/>
  <c r="AK218" i="2"/>
  <c r="AL218" i="2"/>
  <c r="AM218" i="2"/>
  <c r="AK334" i="2"/>
  <c r="AM334" i="2"/>
  <c r="AL334" i="2"/>
  <c r="AM282" i="2"/>
  <c r="AL282" i="2"/>
  <c r="AK282" i="2"/>
  <c r="AM341" i="2"/>
  <c r="AL341" i="2"/>
  <c r="AK341" i="2"/>
  <c r="AM324" i="2"/>
  <c r="AK324" i="2"/>
  <c r="AL324" i="2"/>
  <c r="AM250" i="2"/>
  <c r="AL250" i="2"/>
  <c r="AK250" i="2"/>
  <c r="AM9" i="2"/>
  <c r="AK9" i="2"/>
  <c r="AL9" i="2"/>
  <c r="AM346" i="2"/>
  <c r="AL346" i="2"/>
  <c r="AK346" i="2"/>
  <c r="AM319" i="2"/>
  <c r="AL319" i="2"/>
  <c r="AK319" i="2"/>
  <c r="AM93" i="2"/>
  <c r="AL93" i="2"/>
  <c r="AK93" i="2"/>
  <c r="AM181" i="2"/>
  <c r="AL181" i="2"/>
  <c r="AK181" i="2"/>
  <c r="AM101" i="2"/>
  <c r="AL101" i="2"/>
  <c r="AK101" i="2"/>
  <c r="AM116" i="2"/>
  <c r="AL116" i="2"/>
  <c r="AK116" i="2"/>
  <c r="AM83" i="2"/>
  <c r="AL83" i="2"/>
  <c r="AK83" i="2"/>
  <c r="AM88" i="2"/>
  <c r="AL88" i="2"/>
  <c r="AK88" i="2"/>
  <c r="AL198" i="2"/>
  <c r="AK198" i="2"/>
  <c r="AM198" i="2"/>
  <c r="AM297" i="2"/>
  <c r="AK297" i="2"/>
  <c r="AL297" i="2"/>
  <c r="AK28" i="2"/>
  <c r="AL28" i="2"/>
  <c r="AM28" i="2"/>
  <c r="AM200" i="2"/>
  <c r="AL200" i="2"/>
  <c r="AK200" i="2"/>
  <c r="AM128" i="2"/>
  <c r="AL128" i="2"/>
  <c r="AK128" i="2"/>
  <c r="AM118" i="2"/>
  <c r="AL118" i="2"/>
  <c r="AK118" i="2"/>
  <c r="AM288" i="2"/>
  <c r="AL288" i="2"/>
  <c r="AK288" i="2"/>
  <c r="AM188" i="2"/>
  <c r="AK188" i="2"/>
  <c r="AL188" i="2"/>
  <c r="AM241" i="2"/>
  <c r="AL241" i="2"/>
  <c r="AK241" i="2"/>
  <c r="AM320" i="2"/>
  <c r="AK320" i="2"/>
  <c r="AL320" i="2"/>
  <c r="AL339" i="2"/>
  <c r="AK339" i="2"/>
  <c r="AM339" i="2"/>
  <c r="AM232" i="2"/>
  <c r="AL232" i="2"/>
  <c r="AK232" i="2"/>
  <c r="AM59" i="2"/>
  <c r="AL59" i="2"/>
  <c r="AK59" i="2"/>
  <c r="AL96" i="2"/>
  <c r="AK96" i="2"/>
  <c r="AM96" i="2"/>
  <c r="AL103" i="2"/>
  <c r="AK103" i="2"/>
  <c r="AM103" i="2"/>
  <c r="AM125" i="2"/>
  <c r="AL125" i="2"/>
  <c r="AK125" i="2"/>
  <c r="AL337" i="2"/>
  <c r="AK337" i="2"/>
  <c r="AM337" i="2"/>
  <c r="AM216" i="2"/>
  <c r="AL216" i="2"/>
  <c r="AK216" i="2"/>
  <c r="AM294" i="2"/>
  <c r="AL294" i="2"/>
  <c r="AK294" i="2"/>
  <c r="AM306" i="2"/>
  <c r="AL306" i="2"/>
  <c r="AK306" i="2"/>
  <c r="AM238" i="2"/>
  <c r="AL238" i="2"/>
  <c r="AK238" i="2"/>
  <c r="AL314" i="2"/>
  <c r="AK314" i="2"/>
  <c r="AM314" i="2"/>
  <c r="AM303" i="2"/>
  <c r="AL303" i="2"/>
  <c r="AK303" i="2"/>
  <c r="AL248" i="2"/>
  <c r="AK248" i="2"/>
  <c r="AM248" i="2"/>
  <c r="AM94" i="2"/>
  <c r="AK94" i="2"/>
  <c r="AL94" i="2"/>
  <c r="AM209" i="2"/>
  <c r="AK209" i="2"/>
  <c r="AL209" i="2"/>
  <c r="AM263" i="2"/>
  <c r="AL263" i="2"/>
  <c r="AK263" i="2"/>
  <c r="AL259" i="2"/>
  <c r="AK259" i="2"/>
  <c r="AM259" i="2"/>
  <c r="AL119" i="2"/>
  <c r="AK119" i="2"/>
  <c r="AM119" i="2"/>
  <c r="AM133" i="2"/>
  <c r="AL133" i="2"/>
  <c r="AK133" i="2"/>
  <c r="AK52" i="2"/>
  <c r="AL52" i="2"/>
  <c r="AM52" i="2"/>
  <c r="AM38" i="2"/>
  <c r="AL38" i="2"/>
  <c r="AK38" i="2"/>
  <c r="AM35" i="2"/>
  <c r="AL35" i="2"/>
  <c r="AK35" i="2"/>
  <c r="AM56" i="2"/>
  <c r="AL56" i="2"/>
  <c r="AK56" i="2"/>
  <c r="AM184" i="2"/>
  <c r="AL184" i="2"/>
  <c r="AK184" i="2"/>
  <c r="AL264" i="2"/>
  <c r="AK264" i="2"/>
  <c r="AM264" i="2"/>
  <c r="AM32" i="2"/>
  <c r="AL32" i="2"/>
  <c r="AK32" i="2"/>
  <c r="AM123" i="2"/>
  <c r="AL123" i="2"/>
  <c r="AK123" i="2"/>
  <c r="AM127" i="2"/>
  <c r="AL127" i="2"/>
  <c r="AK127" i="2"/>
  <c r="AM196" i="2"/>
  <c r="AK196" i="2"/>
  <c r="AL196" i="2"/>
  <c r="AM256" i="2"/>
  <c r="AL256" i="2"/>
  <c r="AK256" i="2"/>
  <c r="AM121" i="2"/>
  <c r="AL121" i="2"/>
  <c r="AK121" i="2"/>
  <c r="AM175" i="2"/>
  <c r="AL175" i="2"/>
  <c r="AK175" i="2"/>
  <c r="AM152" i="2"/>
  <c r="AL152" i="2"/>
  <c r="AK152" i="2"/>
  <c r="AM207" i="2"/>
  <c r="AL207" i="2"/>
  <c r="AK207" i="2"/>
  <c r="AL158" i="2"/>
  <c r="AK158" i="2"/>
  <c r="AM158" i="2"/>
  <c r="AM160" i="2"/>
  <c r="AL160" i="2"/>
  <c r="AK160" i="2"/>
  <c r="AM215" i="2"/>
  <c r="AL215" i="2"/>
  <c r="AK215" i="2"/>
  <c r="AM183" i="2"/>
  <c r="AL183" i="2"/>
  <c r="AK183" i="2"/>
  <c r="AM141" i="2"/>
  <c r="AA43" i="6" s="1"/>
  <c r="AL141" i="2"/>
  <c r="Z43" i="6" s="1"/>
  <c r="AK141" i="2"/>
  <c r="Y43" i="6" s="1"/>
  <c r="AM179" i="2"/>
  <c r="AL179" i="2"/>
  <c r="AK179" i="2"/>
  <c r="AM172" i="2"/>
  <c r="AK172" i="2"/>
  <c r="AL172" i="2"/>
  <c r="AM214" i="2"/>
  <c r="AK214" i="2"/>
  <c r="AL214" i="2"/>
  <c r="AM66" i="2"/>
  <c r="AL66" i="2"/>
  <c r="AK66" i="2"/>
  <c r="AM234" i="2"/>
  <c r="AL234" i="2"/>
  <c r="AK234" i="2"/>
  <c r="AM292" i="2"/>
  <c r="AL292" i="2"/>
  <c r="AK292" i="2"/>
  <c r="AM151" i="2"/>
  <c r="AL151" i="2"/>
  <c r="AK151" i="2"/>
  <c r="AM122" i="2"/>
  <c r="AL122" i="2"/>
  <c r="AK122" i="2"/>
  <c r="AL150" i="2"/>
  <c r="AK150" i="2"/>
  <c r="AM150" i="2"/>
  <c r="AM23" i="2"/>
  <c r="AL23" i="2"/>
  <c r="AK23" i="2"/>
  <c r="AM67" i="2"/>
  <c r="AL67" i="2"/>
  <c r="AK67" i="2"/>
  <c r="AM85" i="2"/>
  <c r="AL85" i="2"/>
  <c r="AK85" i="2"/>
  <c r="AM305" i="2"/>
  <c r="AK305" i="2"/>
  <c r="AL305" i="2"/>
  <c r="AL226" i="2"/>
  <c r="AK226" i="2"/>
  <c r="AM226" i="2"/>
  <c r="AM261" i="2"/>
  <c r="AL261" i="2"/>
  <c r="AK261" i="2"/>
  <c r="AM312" i="2"/>
  <c r="AK312" i="2"/>
  <c r="AL312" i="2"/>
  <c r="AM293" i="2"/>
  <c r="AL293" i="2"/>
  <c r="AK293" i="2"/>
  <c r="AM170" i="2"/>
  <c r="AL170" i="2"/>
  <c r="AK170" i="2"/>
  <c r="AM308" i="2"/>
  <c r="AL308" i="2"/>
  <c r="AK308" i="2"/>
  <c r="AM304" i="2"/>
  <c r="AL304" i="2"/>
  <c r="AK304" i="2"/>
  <c r="AM242" i="2"/>
  <c r="AK242" i="2"/>
  <c r="AL242" i="2"/>
  <c r="AK91" i="2"/>
  <c r="AL91" i="2"/>
  <c r="AM91" i="2"/>
  <c r="AM298" i="2"/>
  <c r="AL298" i="2"/>
  <c r="AK298" i="2"/>
  <c r="AM131" i="2"/>
  <c r="AL131" i="2"/>
  <c r="AK131" i="2"/>
  <c r="AM139" i="2"/>
  <c r="AL139" i="2"/>
  <c r="AK139" i="2"/>
  <c r="AM147" i="2"/>
  <c r="AL147" i="2"/>
  <c r="AK147" i="2"/>
  <c r="AM135" i="2"/>
  <c r="AL135" i="2"/>
  <c r="AK135" i="2"/>
  <c r="AM197" i="2"/>
  <c r="AL197" i="2"/>
  <c r="AK197" i="2"/>
  <c r="AL219" i="2"/>
  <c r="AK219" i="2"/>
  <c r="AM219" i="2"/>
  <c r="AM168" i="2"/>
  <c r="AL168" i="2"/>
  <c r="AK168" i="2"/>
  <c r="AM130" i="2"/>
  <c r="AL130" i="2"/>
  <c r="AK130" i="2"/>
  <c r="AM192" i="2"/>
  <c r="AL192" i="2"/>
  <c r="AK192" i="2"/>
  <c r="AM149" i="2"/>
  <c r="AL149" i="2"/>
  <c r="AK149" i="2"/>
  <c r="AL345" i="2"/>
  <c r="AK345" i="2"/>
  <c r="AM345" i="2"/>
  <c r="AM333" i="2"/>
  <c r="AL333" i="2"/>
  <c r="AK333" i="2"/>
  <c r="AM17" i="2"/>
  <c r="AL17" i="2"/>
  <c r="AK17" i="2"/>
  <c r="AM37" i="2"/>
  <c r="AL37" i="2"/>
  <c r="AK37" i="2"/>
  <c r="AM92" i="2"/>
  <c r="AL92" i="2"/>
  <c r="AK92" i="2"/>
  <c r="AM53" i="2"/>
  <c r="AL53" i="2"/>
  <c r="AK53" i="2"/>
  <c r="AK129" i="2"/>
  <c r="AL129" i="2"/>
  <c r="AM129" i="2"/>
  <c r="AL233" i="2"/>
  <c r="AK233" i="2"/>
  <c r="AM233" i="2"/>
  <c r="AM191" i="2"/>
  <c r="AL191" i="2"/>
  <c r="AK191" i="2"/>
  <c r="AM348" i="2"/>
  <c r="AK348" i="2"/>
  <c r="AL348" i="2"/>
  <c r="AM117" i="2"/>
  <c r="AK117" i="2"/>
  <c r="AL117" i="2"/>
  <c r="AM299" i="2"/>
  <c r="AL299" i="2"/>
  <c r="AK299" i="2"/>
  <c r="AM223" i="2"/>
  <c r="AK223" i="2"/>
  <c r="AL223" i="2"/>
  <c r="AM254" i="2"/>
  <c r="AL254" i="2"/>
  <c r="AK254" i="2"/>
  <c r="AM251" i="2"/>
  <c r="AL251" i="2"/>
  <c r="AK251" i="2"/>
  <c r="AM105" i="2"/>
  <c r="AL105" i="2"/>
  <c r="AK105" i="2"/>
  <c r="AK106" i="2"/>
  <c r="AL106" i="2"/>
  <c r="AM106" i="2"/>
  <c r="AM274" i="2"/>
  <c r="AL274" i="2"/>
  <c r="AK274" i="2"/>
  <c r="AM344" i="2"/>
  <c r="AL344" i="2"/>
  <c r="AK344" i="2"/>
  <c r="AM271" i="2"/>
  <c r="AL271" i="2"/>
  <c r="AK271" i="2"/>
  <c r="AM77" i="2"/>
  <c r="AL77" i="2"/>
  <c r="AK77" i="2"/>
  <c r="AM286" i="2"/>
  <c r="AK286" i="2"/>
  <c r="AL286" i="2"/>
  <c r="AM330" i="2"/>
  <c r="AL330" i="2"/>
  <c r="AK330" i="2"/>
  <c r="AM222" i="2"/>
  <c r="AL222" i="2"/>
  <c r="AK222" i="2"/>
  <c r="AM115" i="2"/>
  <c r="AL115" i="2"/>
  <c r="AK115" i="2"/>
  <c r="AM280" i="2"/>
  <c r="AL280" i="2"/>
  <c r="AK280" i="2"/>
  <c r="AL5" i="2"/>
  <c r="AK5" i="2"/>
  <c r="AM5" i="2"/>
  <c r="AM332" i="2"/>
  <c r="AK332" i="2"/>
  <c r="AL332" i="2"/>
  <c r="AM301" i="2"/>
  <c r="AL301" i="2"/>
  <c r="AK301" i="2"/>
  <c r="AM58" i="2"/>
  <c r="AL58" i="2"/>
  <c r="AK58" i="2"/>
  <c r="AM79" i="2"/>
  <c r="AK79" i="2"/>
  <c r="AL79" i="2"/>
  <c r="AM47" i="2"/>
  <c r="AL47" i="2"/>
  <c r="AK47" i="2"/>
  <c r="AM70" i="2"/>
  <c r="AL70" i="2"/>
  <c r="AK70" i="2"/>
  <c r="AM164" i="2"/>
  <c r="AK164" i="2"/>
  <c r="AL164" i="2"/>
  <c r="AM55" i="2"/>
  <c r="AK55" i="2"/>
  <c r="AL55" i="2"/>
  <c r="AM162" i="2"/>
  <c r="AL162" i="2"/>
  <c r="AK162" i="2"/>
  <c r="AM327" i="2"/>
  <c r="AL327" i="2"/>
  <c r="AK327" i="2"/>
  <c r="AM281" i="2"/>
  <c r="AL281" i="2"/>
  <c r="AK281" i="2"/>
  <c r="AL212" i="2"/>
  <c r="AK212" i="2"/>
  <c r="AM212" i="2"/>
  <c r="AM309" i="2"/>
  <c r="AL309" i="2"/>
  <c r="AK309" i="2"/>
  <c r="AM46" i="2"/>
  <c r="AL46" i="2"/>
  <c r="AK46" i="2"/>
  <c r="AM109" i="2"/>
  <c r="AK109" i="2"/>
  <c r="AL109" i="2"/>
  <c r="AM205" i="2"/>
  <c r="AL205" i="2"/>
  <c r="AK205" i="2"/>
  <c r="AM167" i="2"/>
  <c r="AL167" i="2"/>
  <c r="AK167" i="2"/>
  <c r="AM265" i="2"/>
  <c r="AL265" i="2"/>
  <c r="AK265" i="2"/>
  <c r="AL73" i="2"/>
  <c r="AK73" i="2"/>
  <c r="AM73" i="2"/>
  <c r="AL174" i="2"/>
  <c r="AK174" i="2"/>
  <c r="AM174" i="2"/>
  <c r="AM199" i="2"/>
  <c r="AL199" i="2"/>
  <c r="AK199" i="2"/>
  <c r="AM249" i="2"/>
  <c r="AL249" i="2"/>
  <c r="AK249" i="2"/>
  <c r="AM352" i="2"/>
  <c r="AL352" i="2"/>
  <c r="AK352" i="2"/>
  <c r="AM18" i="2"/>
  <c r="AL18" i="2"/>
  <c r="AK18" i="2"/>
  <c r="AK68" i="2"/>
  <c r="AL68" i="2"/>
  <c r="AM68" i="2"/>
  <c r="AM140" i="2"/>
  <c r="AA42" i="6" s="1"/>
  <c r="AK140" i="2"/>
  <c r="Y42" i="6" s="1"/>
  <c r="AL140" i="2"/>
  <c r="Z42" i="6" s="1"/>
  <c r="AM80" i="2"/>
  <c r="AL80" i="2"/>
  <c r="AK80" i="2"/>
  <c r="AK326" i="2"/>
  <c r="AM326" i="2"/>
  <c r="AL326" i="2"/>
  <c r="AM213" i="2"/>
  <c r="AL213" i="2"/>
  <c r="AK213" i="2"/>
  <c r="AM71" i="2"/>
  <c r="AK71" i="2"/>
  <c r="AL71" i="2"/>
  <c r="AL33" i="2"/>
  <c r="AK33" i="2"/>
  <c r="AM33" i="2"/>
  <c r="AM163" i="2"/>
  <c r="AL163" i="2"/>
  <c r="AK163" i="2"/>
  <c r="AM268" i="2"/>
  <c r="AL268" i="2"/>
  <c r="AK268" i="2"/>
  <c r="AK255" i="2"/>
  <c r="AL255" i="2"/>
  <c r="AM255" i="2"/>
  <c r="AM311" i="2"/>
  <c r="AL311" i="2"/>
  <c r="AK311" i="2"/>
  <c r="AM239" i="2"/>
  <c r="AK239" i="2"/>
  <c r="AL239" i="2"/>
  <c r="AM283" i="2"/>
  <c r="AL283" i="2"/>
  <c r="AK283" i="2"/>
  <c r="AK201" i="2"/>
  <c r="AL201" i="2"/>
  <c r="AM201" i="2"/>
  <c r="AM247" i="2"/>
  <c r="AL247" i="2"/>
  <c r="AK247" i="2"/>
  <c r="AL321" i="2"/>
  <c r="AK321" i="2"/>
  <c r="AM321" i="2"/>
  <c r="AL258" i="2"/>
  <c r="AK258" i="2"/>
  <c r="AM258" i="2"/>
  <c r="AK36" i="2"/>
  <c r="AL36" i="2"/>
  <c r="AM36" i="2"/>
  <c r="AK21" i="2"/>
  <c r="AL21" i="2"/>
  <c r="AM21" i="2"/>
  <c r="AM290" i="2"/>
  <c r="AL290" i="2"/>
  <c r="AK290" i="2"/>
  <c r="AM42" i="2"/>
  <c r="AL42" i="2"/>
  <c r="AK42" i="2"/>
  <c r="AM49" i="2"/>
  <c r="AL49" i="2"/>
  <c r="AK49" i="2"/>
  <c r="AM120" i="2"/>
  <c r="AL120" i="2"/>
  <c r="AK120" i="2"/>
  <c r="AM354" i="2"/>
  <c r="AL354" i="2"/>
  <c r="AK354" i="2"/>
  <c r="AM63" i="2"/>
  <c r="AK63" i="2"/>
  <c r="AL63" i="2"/>
  <c r="AL65" i="2"/>
  <c r="AK65" i="2"/>
  <c r="AM65" i="2"/>
  <c r="AM204" i="2"/>
  <c r="AL204" i="2"/>
  <c r="AK204" i="2"/>
  <c r="AM224" i="2"/>
  <c r="AL224" i="2"/>
  <c r="AK224" i="2"/>
  <c r="AM225" i="2"/>
  <c r="AL225" i="2"/>
  <c r="AK225" i="2"/>
  <c r="AK277" i="2"/>
  <c r="AL277" i="2"/>
  <c r="AM277" i="2"/>
  <c r="AL22" i="2"/>
  <c r="AK22" i="2"/>
  <c r="AM22" i="2"/>
  <c r="AM82" i="2"/>
  <c r="AL82" i="2"/>
  <c r="AK82" i="2"/>
  <c r="AM148" i="2"/>
  <c r="AK148" i="2"/>
  <c r="AL148" i="2"/>
  <c r="AM313" i="2"/>
  <c r="AL313" i="2"/>
  <c r="AK313" i="2"/>
  <c r="AK193" i="2"/>
  <c r="AL193" i="2"/>
  <c r="AM193" i="2"/>
  <c r="AM104" i="2"/>
  <c r="AL104" i="2"/>
  <c r="AK104" i="2"/>
  <c r="AM98" i="2"/>
  <c r="AL98" i="2"/>
  <c r="AK98" i="2"/>
  <c r="AM273" i="2"/>
  <c r="AK273" i="2"/>
  <c r="AL273" i="2"/>
  <c r="AM279" i="2"/>
  <c r="AL279" i="2"/>
  <c r="AK279" i="2"/>
  <c r="AK169" i="2"/>
  <c r="AL169" i="2"/>
  <c r="AM169" i="2"/>
  <c r="AM112" i="2"/>
  <c r="AL112" i="2"/>
  <c r="AK112" i="2"/>
  <c r="AM144" i="2"/>
  <c r="AA46" i="6" s="1"/>
  <c r="AL144" i="2"/>
  <c r="Z46" i="6" s="1"/>
  <c r="AK144" i="2"/>
  <c r="Y46" i="6" s="1"/>
  <c r="AK161" i="2"/>
  <c r="AL161" i="2"/>
  <c r="AM161" i="2"/>
  <c r="AM107" i="2"/>
  <c r="AL107" i="2"/>
  <c r="AK107" i="2"/>
  <c r="AK208" i="2"/>
  <c r="AL208" i="2"/>
  <c r="AM208" i="2"/>
  <c r="AL142" i="2"/>
  <c r="Z44" i="6" s="1"/>
  <c r="AK142" i="2"/>
  <c r="Y44" i="6" s="1"/>
  <c r="AM142" i="2"/>
  <c r="AA44" i="6" s="1"/>
  <c r="AM146" i="2"/>
  <c r="AL146" i="2"/>
  <c r="AK146" i="2"/>
  <c r="AM220" i="2"/>
  <c r="AL220" i="2"/>
  <c r="AK220" i="2"/>
  <c r="AM296" i="2"/>
  <c r="AL296" i="2"/>
  <c r="AK296" i="2"/>
  <c r="AK245" i="2"/>
  <c r="AL245" i="2"/>
  <c r="AM245" i="2"/>
  <c r="AM284" i="2"/>
  <c r="AL284" i="2"/>
  <c r="AK284" i="2"/>
  <c r="AL26" i="2"/>
  <c r="AK26" i="2"/>
  <c r="AM26" i="2"/>
  <c r="AM221" i="2"/>
  <c r="AL221" i="2"/>
  <c r="AK221" i="2"/>
  <c r="AK291" i="2"/>
  <c r="AL291" i="2"/>
  <c r="AM291" i="2"/>
  <c r="AM338" i="2"/>
  <c r="AL338" i="2"/>
  <c r="AK338" i="2"/>
  <c r="AM253" i="2"/>
  <c r="AK253" i="2"/>
  <c r="AL253" i="2"/>
  <c r="AM72" i="2"/>
  <c r="AL72" i="2"/>
  <c r="AK72" i="2"/>
  <c r="AM43" i="2"/>
  <c r="AL43" i="2"/>
  <c r="AK43" i="2"/>
  <c r="AK185" i="2"/>
  <c r="AL185" i="2"/>
  <c r="AM185" i="2"/>
  <c r="AL20" i="2"/>
  <c r="AK20" i="2"/>
  <c r="AM20" i="2"/>
  <c r="AM318" i="2"/>
  <c r="AL318" i="2"/>
  <c r="AK318" i="2"/>
  <c r="AM227" i="2"/>
  <c r="AL227" i="2"/>
  <c r="AK227" i="2"/>
  <c r="AM316" i="2"/>
  <c r="AL316" i="2"/>
  <c r="AK316" i="2"/>
  <c r="AM343" i="2"/>
  <c r="AL343" i="2"/>
  <c r="AK343" i="2"/>
  <c r="AK310" i="2"/>
  <c r="AL310" i="2"/>
  <c r="AM310" i="2"/>
  <c r="AM100" i="2"/>
  <c r="AL100" i="2"/>
  <c r="AK100" i="2"/>
  <c r="AK257" i="2"/>
  <c r="AL257" i="2"/>
  <c r="AM257" i="2"/>
  <c r="AK84" i="2"/>
  <c r="AL84" i="2"/>
  <c r="AM84" i="2"/>
  <c r="AL347" i="2"/>
  <c r="AK347" i="2"/>
  <c r="AM347" i="2"/>
  <c r="AM228" i="2"/>
  <c r="AL228" i="2"/>
  <c r="AK228" i="2"/>
  <c r="AM50" i="2"/>
  <c r="AK50" i="2"/>
  <c r="AL50" i="2"/>
  <c r="AM154" i="2"/>
  <c r="AL154" i="2"/>
  <c r="AK154" i="2"/>
  <c r="AM180" i="2"/>
  <c r="AK180" i="2"/>
  <c r="AL180" i="2"/>
  <c r="AM269" i="2"/>
  <c r="AK269" i="2"/>
  <c r="AL269" i="2"/>
  <c r="AK217" i="2"/>
  <c r="AL217" i="2"/>
  <c r="AM217" i="2"/>
  <c r="AM295" i="2"/>
  <c r="AL295" i="2"/>
  <c r="AK295" i="2"/>
  <c r="AL244" i="2"/>
  <c r="AK244" i="2"/>
  <c r="AM244" i="2"/>
  <c r="AK44" i="2"/>
  <c r="AL44" i="2"/>
  <c r="AM44" i="2"/>
  <c r="AM40" i="2"/>
  <c r="AL40" i="2"/>
  <c r="AK40" i="2"/>
  <c r="AM31" i="2"/>
  <c r="AL31" i="2"/>
  <c r="AK31" i="2"/>
  <c r="AM48" i="2"/>
  <c r="AL48" i="2"/>
  <c r="AK48" i="2"/>
  <c r="AM25" i="2"/>
  <c r="AL25" i="2"/>
  <c r="AK25" i="2"/>
  <c r="AM315" i="2"/>
  <c r="AL315" i="2"/>
  <c r="AK315" i="2"/>
  <c r="AM270" i="2"/>
  <c r="AL270" i="2"/>
  <c r="AK270" i="2"/>
  <c r="AK302" i="2"/>
  <c r="AL302" i="2"/>
  <c r="AM302" i="2"/>
  <c r="AK342" i="2"/>
  <c r="AM342" i="2"/>
  <c r="AL342" i="2"/>
  <c r="AM289" i="2"/>
  <c r="AK289" i="2"/>
  <c r="AL289" i="2"/>
  <c r="AM246" i="2"/>
  <c r="AL246" i="2"/>
  <c r="AK246" i="2"/>
  <c r="AK236" i="2"/>
  <c r="AL236" i="2"/>
  <c r="AM236" i="2"/>
  <c r="AM262" i="2"/>
  <c r="AL262" i="2"/>
  <c r="AK262" i="2"/>
  <c r="AL353" i="2"/>
  <c r="AK353" i="2"/>
  <c r="AM353" i="2"/>
  <c r="AM235" i="2"/>
  <c r="AL235" i="2"/>
  <c r="AK235" i="2"/>
  <c r="AL329" i="2"/>
  <c r="AK329" i="2"/>
  <c r="AM329" i="2"/>
  <c r="AM108" i="2"/>
  <c r="AL108" i="2"/>
  <c r="AK108" i="2"/>
  <c r="AM102" i="2"/>
  <c r="AK102" i="2"/>
  <c r="AL102" i="2"/>
  <c r="AM62" i="2"/>
  <c r="AL62" i="2"/>
  <c r="AK62" i="2"/>
  <c r="AM155" i="2"/>
  <c r="AL155" i="2"/>
  <c r="AK155" i="2"/>
  <c r="AM30" i="2"/>
  <c r="AL30" i="2"/>
  <c r="AK30" i="2"/>
  <c r="AM61" i="2"/>
  <c r="AL61" i="2"/>
  <c r="AK61" i="2"/>
  <c r="AL126" i="2"/>
  <c r="AK126" i="2"/>
  <c r="AM126" i="2"/>
  <c r="AM113" i="2"/>
  <c r="AL113" i="2"/>
  <c r="AK113" i="2"/>
  <c r="AM124" i="2"/>
  <c r="AK124" i="2"/>
  <c r="AL124" i="2"/>
  <c r="AK76" i="2"/>
  <c r="AL76" i="2"/>
  <c r="AM76" i="2"/>
  <c r="AM252" i="2"/>
  <c r="AL252" i="2"/>
  <c r="AK252" i="2"/>
  <c r="AM132" i="2"/>
  <c r="AK132" i="2"/>
  <c r="AL132" i="2"/>
  <c r="AM165" i="2"/>
  <c r="AL165" i="2"/>
  <c r="AK165" i="2"/>
  <c r="AM27" i="2"/>
  <c r="AL27" i="2"/>
  <c r="AK27" i="2"/>
  <c r="AM86" i="2"/>
  <c r="AL86" i="2"/>
  <c r="AK86" i="2"/>
  <c r="AL166" i="2"/>
  <c r="AK166" i="2"/>
  <c r="AM166" i="2"/>
  <c r="AK137" i="2"/>
  <c r="AL137" i="2"/>
  <c r="AM137" i="2"/>
  <c r="AL307" i="2"/>
  <c r="AK307" i="2"/>
  <c r="AM307" i="2"/>
  <c r="AM143" i="2"/>
  <c r="AA45" i="6" s="1"/>
  <c r="AL143" i="2"/>
  <c r="Z45" i="6" s="1"/>
  <c r="AK143" i="2"/>
  <c r="Y45" i="6" s="1"/>
  <c r="AM136" i="2"/>
  <c r="AL136" i="2"/>
  <c r="AK136" i="2"/>
  <c r="AK99" i="2"/>
  <c r="AL99" i="2"/>
  <c r="AM99" i="2"/>
  <c r="AM336" i="2"/>
  <c r="AL336" i="2"/>
  <c r="AK336" i="2"/>
  <c r="AM173" i="2"/>
  <c r="AL173" i="2"/>
  <c r="AK173" i="2"/>
  <c r="AM159" i="2"/>
  <c r="AL159" i="2"/>
  <c r="AK159" i="2"/>
  <c r="AL240" i="2"/>
  <c r="AK240" i="2"/>
  <c r="AM240" i="2"/>
  <c r="AM189" i="2"/>
  <c r="AL189" i="2"/>
  <c r="AK189" i="2"/>
  <c r="AM138" i="2"/>
  <c r="AL138" i="2"/>
  <c r="AK138" i="2"/>
  <c r="AK317" i="2"/>
  <c r="AL317" i="2"/>
  <c r="AM317" i="2"/>
  <c r="AL331" i="2"/>
  <c r="AK331" i="2"/>
  <c r="AM331" i="2"/>
  <c r="AM349" i="2"/>
  <c r="AL349" i="2"/>
  <c r="AK349" i="2"/>
  <c r="AM75" i="2"/>
  <c r="AL75" i="2"/>
  <c r="AK75" i="2"/>
  <c r="AL111" i="2"/>
  <c r="AK111" i="2"/>
  <c r="AM111" i="2"/>
  <c r="AB26" i="6"/>
  <c r="AB27" i="6"/>
  <c r="AB28" i="6"/>
  <c r="AB29" i="6"/>
  <c r="AB25" i="6"/>
  <c r="AB24" i="6"/>
  <c r="Y22" i="6"/>
  <c r="AA22" i="6"/>
  <c r="AB53" i="6"/>
  <c r="AB54" i="6"/>
  <c r="AB50" i="6"/>
  <c r="AB254" i="6"/>
  <c r="AB242" i="6"/>
  <c r="AB243" i="6"/>
  <c r="AB51" i="6"/>
  <c r="AB49" i="6"/>
  <c r="AB52" i="6"/>
  <c r="AB253" i="6"/>
  <c r="AB248" i="6"/>
  <c r="AB252" i="6"/>
  <c r="AB249" i="6"/>
  <c r="AB244" i="6"/>
  <c r="AB250" i="6"/>
  <c r="AB64" i="6"/>
  <c r="AB247" i="6"/>
  <c r="AB245" i="6"/>
  <c r="Y239" i="6"/>
  <c r="AB251" i="6"/>
  <c r="AA239" i="6"/>
  <c r="AB246" i="6"/>
  <c r="AB241" i="6"/>
  <c r="Z239" i="6"/>
  <c r="AB139" i="6"/>
  <c r="AB240" i="6"/>
  <c r="AB214" i="6"/>
  <c r="AB189" i="6"/>
  <c r="AB89" i="6"/>
  <c r="AB164" i="6"/>
  <c r="AB114" i="6"/>
  <c r="AB47" i="6" l="1"/>
  <c r="AB46" i="6"/>
  <c r="AB42" i="6"/>
  <c r="AB43" i="6"/>
  <c r="AB44" i="6"/>
  <c r="AA19" i="6"/>
  <c r="AB45" i="6"/>
  <c r="AA18" i="6"/>
  <c r="Y21" i="6"/>
  <c r="Z21" i="6"/>
  <c r="Y20" i="6"/>
  <c r="Z20" i="6"/>
  <c r="Z18" i="6"/>
  <c r="Y18" i="6"/>
  <c r="AA21" i="6"/>
  <c r="Y48" i="6"/>
  <c r="Y23" i="6"/>
  <c r="Y17" i="6"/>
  <c r="Y19" i="6"/>
  <c r="Z48" i="6"/>
  <c r="Z23" i="6"/>
  <c r="AA17" i="6"/>
  <c r="Z19" i="6"/>
  <c r="AA48" i="6"/>
  <c r="AA23" i="6"/>
  <c r="AA20" i="6"/>
  <c r="Z17" i="6"/>
  <c r="Z22" i="6"/>
  <c r="AB22" i="6" s="1"/>
  <c r="AA15" i="6"/>
  <c r="AA40" i="6"/>
  <c r="Y15" i="6"/>
  <c r="Y40" i="6"/>
  <c r="Z15" i="6"/>
  <c r="Z40" i="6"/>
  <c r="AB239" i="6"/>
  <c r="A24" i="13"/>
  <c r="A16" i="13"/>
  <c r="A23" i="13"/>
  <c r="A15" i="13"/>
  <c r="A22" i="13"/>
  <c r="A14" i="13"/>
  <c r="A21" i="13"/>
  <c r="A28" i="13"/>
  <c r="A20" i="13"/>
  <c r="A27" i="13"/>
  <c r="A19" i="13"/>
  <c r="A26" i="13"/>
  <c r="A18" i="13"/>
  <c r="A25" i="13"/>
  <c r="A17" i="13"/>
  <c r="AW7" i="2"/>
  <c r="T18" i="6"/>
  <c r="BF355" i="2"/>
  <c r="T22" i="6"/>
  <c r="BH355" i="2"/>
  <c r="BG355" i="2"/>
  <c r="BE355" i="2"/>
  <c r="AW40" i="2"/>
  <c r="C691" i="5" s="1"/>
  <c r="A695" i="5" s="1"/>
  <c r="G695" i="5" s="1"/>
  <c r="AW48" i="2"/>
  <c r="AW16" i="2"/>
  <c r="C211" i="5" s="1"/>
  <c r="A214" i="5" s="1"/>
  <c r="BD355" i="2"/>
  <c r="AW23" i="2"/>
  <c r="C351" i="5" s="1"/>
  <c r="A368" i="5" s="1"/>
  <c r="AI24" i="2"/>
  <c r="AW32" i="2"/>
  <c r="C531" i="5" s="1"/>
  <c r="A534" i="5" s="1"/>
  <c r="AW24" i="2"/>
  <c r="C371" i="5" s="1"/>
  <c r="A388" i="5" s="1"/>
  <c r="J22" i="1"/>
  <c r="BM12" i="2"/>
  <c r="T118" i="6"/>
  <c r="T19" i="6"/>
  <c r="T17" i="6"/>
  <c r="T47" i="6"/>
  <c r="T25" i="6"/>
  <c r="T21" i="6"/>
  <c r="T41" i="6"/>
  <c r="T216" i="6"/>
  <c r="T16" i="6"/>
  <c r="T27" i="6"/>
  <c r="T193" i="6"/>
  <c r="T174" i="6"/>
  <c r="T221" i="6"/>
  <c r="T69" i="6"/>
  <c r="T172" i="6"/>
  <c r="T191" i="6"/>
  <c r="T168" i="6"/>
  <c r="T194" i="6"/>
  <c r="T245" i="6"/>
  <c r="T226" i="6"/>
  <c r="T120" i="6"/>
  <c r="T125" i="6"/>
  <c r="T127" i="6"/>
  <c r="T48" i="6"/>
  <c r="T49" i="6"/>
  <c r="T228" i="6"/>
  <c r="T241" i="6"/>
  <c r="T15" i="6"/>
  <c r="T28" i="6"/>
  <c r="T23" i="6"/>
  <c r="T20" i="6"/>
  <c r="T250" i="6"/>
  <c r="T171" i="6"/>
  <c r="T202" i="6"/>
  <c r="T176" i="6"/>
  <c r="T72" i="6"/>
  <c r="T218" i="6"/>
  <c r="T126" i="6"/>
  <c r="T203" i="6"/>
  <c r="T119" i="6"/>
  <c r="T26" i="6"/>
  <c r="T101" i="6"/>
  <c r="T199" i="6"/>
  <c r="T222" i="6"/>
  <c r="T128" i="6"/>
  <c r="T169" i="6"/>
  <c r="T73" i="6"/>
  <c r="T42" i="6"/>
  <c r="T96" i="6"/>
  <c r="T46" i="6"/>
  <c r="T44" i="6"/>
  <c r="T52" i="6"/>
  <c r="T179" i="6"/>
  <c r="T223" i="6"/>
  <c r="T227" i="6"/>
  <c r="T192" i="6"/>
  <c r="T173" i="6"/>
  <c r="T143" i="6"/>
  <c r="T99" i="6"/>
  <c r="T91" i="6"/>
  <c r="T54" i="6"/>
  <c r="T67" i="6"/>
  <c r="J37" i="6"/>
  <c r="T92" i="6"/>
  <c r="T115" i="6"/>
  <c r="T53" i="6"/>
  <c r="T50" i="6"/>
  <c r="T77" i="6"/>
  <c r="T43" i="6"/>
  <c r="T145" i="6"/>
  <c r="T148" i="6"/>
  <c r="T200" i="6"/>
  <c r="T240" i="6"/>
  <c r="T248" i="6"/>
  <c r="T251" i="6"/>
  <c r="T247" i="6"/>
  <c r="T140" i="6"/>
  <c r="T40" i="6"/>
  <c r="T252" i="6"/>
  <c r="T243" i="6"/>
  <c r="T195" i="6"/>
  <c r="T190" i="6"/>
  <c r="U161" i="6"/>
  <c r="T170" i="6"/>
  <c r="T175" i="6"/>
  <c r="T102" i="6"/>
  <c r="T93" i="6"/>
  <c r="T123" i="6"/>
  <c r="T117" i="6"/>
  <c r="T151" i="6"/>
  <c r="T197" i="6"/>
  <c r="T149" i="6"/>
  <c r="T229" i="6"/>
  <c r="T217" i="6"/>
  <c r="T196" i="6"/>
  <c r="T177" i="6"/>
  <c r="T220" i="6"/>
  <c r="T204" i="6"/>
  <c r="T124" i="6"/>
  <c r="T165" i="6"/>
  <c r="T152" i="6"/>
  <c r="T178" i="6"/>
  <c r="T154" i="6"/>
  <c r="T103" i="6"/>
  <c r="T95" i="6"/>
  <c r="T121" i="6"/>
  <c r="T76" i="6"/>
  <c r="T70" i="6"/>
  <c r="T79" i="6"/>
  <c r="K62" i="6"/>
  <c r="K12" i="6"/>
  <c r="T68" i="6"/>
  <c r="U36" i="6"/>
  <c r="T142" i="6"/>
  <c r="T98" i="6"/>
  <c r="J137" i="6"/>
  <c r="J187" i="6"/>
  <c r="T219" i="6"/>
  <c r="T224" i="6"/>
  <c r="T246" i="6"/>
  <c r="U236" i="6"/>
  <c r="T225" i="6"/>
  <c r="T249" i="6"/>
  <c r="T244" i="6"/>
  <c r="T254" i="6"/>
  <c r="T24" i="6"/>
  <c r="K37" i="6"/>
  <c r="K187" i="6"/>
  <c r="T29" i="6"/>
  <c r="T71" i="6"/>
  <c r="J62" i="6"/>
  <c r="J212" i="6"/>
  <c r="U136" i="6"/>
  <c r="K237" i="6"/>
  <c r="T141" i="6"/>
  <c r="U11" i="6"/>
  <c r="J12" i="6"/>
  <c r="J237" i="6"/>
  <c r="T253" i="6"/>
  <c r="U211" i="6"/>
  <c r="K212" i="6"/>
  <c r="T45" i="6"/>
  <c r="C11" i="5"/>
  <c r="A28" i="5" s="1"/>
  <c r="T97" i="6"/>
  <c r="T147" i="6"/>
  <c r="T116" i="6"/>
  <c r="K137" i="6"/>
  <c r="T150" i="6"/>
  <c r="T146" i="6"/>
  <c r="K112" i="6"/>
  <c r="T100" i="6"/>
  <c r="T166" i="6"/>
  <c r="T104" i="6"/>
  <c r="U86" i="6"/>
  <c r="J112" i="6"/>
  <c r="T51" i="6"/>
  <c r="T75" i="6"/>
  <c r="K87" i="6"/>
  <c r="T65" i="6"/>
  <c r="U61" i="6"/>
  <c r="T153" i="6"/>
  <c r="T144" i="6"/>
  <c r="J162" i="6"/>
  <c r="T90" i="6"/>
  <c r="T167" i="6"/>
  <c r="T242" i="6"/>
  <c r="U186" i="6"/>
  <c r="T215" i="6"/>
  <c r="T201" i="6"/>
  <c r="T198" i="6"/>
  <c r="K162" i="6"/>
  <c r="T122" i="6"/>
  <c r="T94" i="6"/>
  <c r="J87" i="6"/>
  <c r="U111" i="6"/>
  <c r="T66" i="6"/>
  <c r="T74" i="6"/>
  <c r="AW33" i="2"/>
  <c r="C551" i="5" s="1"/>
  <c r="AW75" i="2"/>
  <c r="AW60" i="2"/>
  <c r="AW99" i="2"/>
  <c r="AW67" i="2"/>
  <c r="H251" i="6"/>
  <c r="H223" i="6"/>
  <c r="H196" i="6"/>
  <c r="H228" i="6"/>
  <c r="H219" i="6"/>
  <c r="H171" i="6"/>
  <c r="H151" i="6"/>
  <c r="H143" i="6"/>
  <c r="H93" i="6"/>
  <c r="H96" i="6"/>
  <c r="H74" i="6"/>
  <c r="H43" i="6"/>
  <c r="H104" i="6"/>
  <c r="H25" i="6"/>
  <c r="H142" i="6"/>
  <c r="H202" i="6"/>
  <c r="H250" i="6"/>
  <c r="H245" i="6"/>
  <c r="H253" i="6"/>
  <c r="H45" i="6"/>
  <c r="AW93" i="2"/>
  <c r="AW59" i="2"/>
  <c r="AW91" i="2"/>
  <c r="AW53" i="2"/>
  <c r="AW22" i="2"/>
  <c r="C331" i="5" s="1"/>
  <c r="H225" i="6"/>
  <c r="H243" i="6"/>
  <c r="H215" i="6"/>
  <c r="H190" i="6"/>
  <c r="H97" i="6"/>
  <c r="H78" i="6"/>
  <c r="H50" i="6"/>
  <c r="H44" i="6"/>
  <c r="H41" i="6"/>
  <c r="H70" i="6"/>
  <c r="H145" i="6"/>
  <c r="H170" i="6"/>
  <c r="H248" i="6"/>
  <c r="H194" i="6"/>
  <c r="H192" i="6"/>
  <c r="H24" i="6"/>
  <c r="AW85" i="2"/>
  <c r="H227" i="6"/>
  <c r="H174" i="6"/>
  <c r="H226" i="6"/>
  <c r="H198" i="6"/>
  <c r="H152" i="6"/>
  <c r="H165" i="6"/>
  <c r="H91" i="6"/>
  <c r="H98" i="6"/>
  <c r="H66" i="6"/>
  <c r="H54" i="6"/>
  <c r="H52" i="6"/>
  <c r="H76" i="6"/>
  <c r="H149" i="6"/>
  <c r="H199" i="6"/>
  <c r="H195" i="6"/>
  <c r="H244" i="6"/>
  <c r="H246" i="6"/>
  <c r="AW29" i="2"/>
  <c r="C471" i="5" s="1"/>
  <c r="AW83" i="2"/>
  <c r="AW9" i="2"/>
  <c r="C71" i="5" s="1"/>
  <c r="AW21" i="2"/>
  <c r="C311" i="5" s="1"/>
  <c r="AW77" i="2"/>
  <c r="H221" i="6"/>
  <c r="H220" i="6"/>
  <c r="H224" i="6"/>
  <c r="H222" i="6"/>
  <c r="H169" i="6"/>
  <c r="H90" i="6"/>
  <c r="H22" i="6"/>
  <c r="H65" i="6"/>
  <c r="H48" i="6"/>
  <c r="H40" i="6"/>
  <c r="H193" i="6"/>
  <c r="H254" i="6"/>
  <c r="H217" i="6"/>
  <c r="H148" i="6"/>
  <c r="H147" i="6"/>
  <c r="H178" i="6"/>
  <c r="H102" i="6"/>
  <c r="H100" i="6"/>
  <c r="H92" i="6"/>
  <c r="H29" i="6"/>
  <c r="H153" i="6"/>
  <c r="H175" i="6"/>
  <c r="H99" i="6"/>
  <c r="H154" i="6"/>
  <c r="H200" i="6"/>
  <c r="H242" i="6"/>
  <c r="H17" i="6"/>
  <c r="AW101" i="2"/>
  <c r="AW69" i="2"/>
  <c r="H229" i="6"/>
  <c r="H204" i="6"/>
  <c r="H167" i="6"/>
  <c r="H71" i="6"/>
  <c r="H53" i="6"/>
  <c r="H72" i="6"/>
  <c r="H166" i="6"/>
  <c r="H191" i="6"/>
  <c r="H179" i="6"/>
  <c r="H201" i="6"/>
  <c r="H21" i="6"/>
  <c r="H247" i="6"/>
  <c r="H177" i="6"/>
  <c r="H216" i="6"/>
  <c r="H150" i="6"/>
  <c r="H75" i="6"/>
  <c r="H69" i="6"/>
  <c r="H49" i="6"/>
  <c r="H42" i="6"/>
  <c r="H79" i="6"/>
  <c r="H67" i="6"/>
  <c r="H68" i="6"/>
  <c r="H46" i="6"/>
  <c r="T78" i="6"/>
  <c r="H51" i="6"/>
  <c r="H95" i="6"/>
  <c r="H146" i="6"/>
  <c r="H240" i="6"/>
  <c r="H15" i="6"/>
  <c r="H18" i="6"/>
  <c r="H19" i="6"/>
  <c r="H16" i="6"/>
  <c r="H47" i="6"/>
  <c r="J17" i="1"/>
  <c r="BM7" i="2"/>
  <c r="H173" i="6"/>
  <c r="H176" i="6"/>
  <c r="H140" i="6"/>
  <c r="H101" i="6"/>
  <c r="H77" i="6"/>
  <c r="H73" i="6"/>
  <c r="H94" i="6"/>
  <c r="H141" i="6"/>
  <c r="H172" i="6"/>
  <c r="H103" i="6"/>
  <c r="H144" i="6"/>
  <c r="H168" i="6"/>
  <c r="H203" i="6"/>
  <c r="H218" i="6"/>
  <c r="H197" i="6"/>
  <c r="H241" i="6"/>
  <c r="H249" i="6"/>
  <c r="H252" i="6"/>
  <c r="H23" i="6"/>
  <c r="J16" i="1"/>
  <c r="BM6" i="2"/>
  <c r="H27" i="6"/>
  <c r="H20" i="6"/>
  <c r="H26" i="6"/>
  <c r="H28" i="6"/>
  <c r="AW18" i="2"/>
  <c r="C251" i="5" s="1"/>
  <c r="AW11" i="2"/>
  <c r="C111" i="5" s="1"/>
  <c r="AW17" i="2"/>
  <c r="C231" i="5" s="1"/>
  <c r="AW19" i="2"/>
  <c r="C271" i="5" s="1"/>
  <c r="AW20" i="2"/>
  <c r="C291" i="5" s="1"/>
  <c r="AW100" i="2"/>
  <c r="AW92" i="2"/>
  <c r="AW84" i="2"/>
  <c r="AW76" i="2"/>
  <c r="AW68" i="2"/>
  <c r="AW56" i="2"/>
  <c r="AW13" i="2"/>
  <c r="C151" i="5" s="1"/>
  <c r="AW15" i="2"/>
  <c r="C191" i="5" s="1"/>
  <c r="AW46" i="2"/>
  <c r="AW14" i="2"/>
  <c r="C171" i="5" s="1"/>
  <c r="AW42" i="2"/>
  <c r="C731" i="5" s="1"/>
  <c r="AW57" i="2"/>
  <c r="AW62" i="2"/>
  <c r="AW12" i="2"/>
  <c r="C131" i="5" s="1"/>
  <c r="AW98" i="2"/>
  <c r="AW90" i="2"/>
  <c r="AW82" i="2"/>
  <c r="AW74" i="2"/>
  <c r="AW66" i="2"/>
  <c r="AW28" i="2"/>
  <c r="C451" i="5" s="1"/>
  <c r="AW8" i="2"/>
  <c r="AW54" i="2"/>
  <c r="AW58" i="2"/>
  <c r="AW10" i="2"/>
  <c r="C91" i="5" s="1"/>
  <c r="AW97" i="2"/>
  <c r="AW89" i="2"/>
  <c r="AW81" i="2"/>
  <c r="AW73" i="2"/>
  <c r="AW65" i="2"/>
  <c r="AW38" i="2"/>
  <c r="C651" i="5" s="1"/>
  <c r="AW25" i="2"/>
  <c r="C391" i="5" s="1"/>
  <c r="AW34" i="2"/>
  <c r="C571" i="5" s="1"/>
  <c r="AW43" i="2"/>
  <c r="C751" i="5" s="1"/>
  <c r="AW51" i="2"/>
  <c r="AW55" i="2"/>
  <c r="AW104" i="2"/>
  <c r="AW96" i="2"/>
  <c r="AW88" i="2"/>
  <c r="AW80" i="2"/>
  <c r="AW72" i="2"/>
  <c r="AW64" i="2"/>
  <c r="AW47" i="2"/>
  <c r="AW52" i="2"/>
  <c r="AW49" i="2"/>
  <c r="AW103" i="2"/>
  <c r="AW95" i="2"/>
  <c r="AW87" i="2"/>
  <c r="AW79" i="2"/>
  <c r="AW71" i="2"/>
  <c r="AW63" i="2"/>
  <c r="AW37" i="2"/>
  <c r="C631" i="5" s="1"/>
  <c r="AW39" i="2"/>
  <c r="C671" i="5" s="1"/>
  <c r="AW30" i="2"/>
  <c r="C491" i="5" s="1"/>
  <c r="AW50" i="2"/>
  <c r="AW26" i="2"/>
  <c r="C411" i="5" s="1"/>
  <c r="AW27" i="2"/>
  <c r="C431" i="5" s="1"/>
  <c r="AW36" i="2"/>
  <c r="C611" i="5" s="1"/>
  <c r="AW35" i="2"/>
  <c r="C591" i="5" s="1"/>
  <c r="AW44" i="2"/>
  <c r="C771" i="5" s="1"/>
  <c r="AW45" i="2"/>
  <c r="C791" i="5" s="1"/>
  <c r="AW41" i="2"/>
  <c r="C711" i="5" s="1"/>
  <c r="AW102" i="2"/>
  <c r="AW94" i="2"/>
  <c r="AW86" i="2"/>
  <c r="AW78" i="2"/>
  <c r="AW70" i="2"/>
  <c r="AW61" i="2"/>
  <c r="AW31" i="2"/>
  <c r="C511" i="5" s="1"/>
  <c r="AV95" i="2"/>
  <c r="AV63" i="2"/>
  <c r="AV31" i="2"/>
  <c r="C511" i="4" s="1"/>
  <c r="AV83" i="2"/>
  <c r="AV51" i="2"/>
  <c r="AV19" i="2"/>
  <c r="C271" i="4" s="1"/>
  <c r="AV94" i="2"/>
  <c r="AV62" i="2"/>
  <c r="AV30" i="2"/>
  <c r="C491" i="4" s="1"/>
  <c r="AV89" i="2"/>
  <c r="AV57" i="2"/>
  <c r="AV25" i="2"/>
  <c r="C391" i="4" s="1"/>
  <c r="AV100" i="2"/>
  <c r="AV68" i="2"/>
  <c r="AV36" i="2"/>
  <c r="C611" i="4" s="1"/>
  <c r="AV79" i="2"/>
  <c r="AV47" i="2"/>
  <c r="AV15" i="2"/>
  <c r="C191" i="4" s="1"/>
  <c r="AV90" i="2"/>
  <c r="AV58" i="2"/>
  <c r="AV26" i="2"/>
  <c r="C411" i="4" s="1"/>
  <c r="AV85" i="2"/>
  <c r="AV53" i="2"/>
  <c r="AV21" i="2"/>
  <c r="C311" i="4" s="1"/>
  <c r="AV96" i="2"/>
  <c r="AV64" i="2"/>
  <c r="AV32" i="2"/>
  <c r="C531" i="4" s="1"/>
  <c r="AV75" i="2"/>
  <c r="AV43" i="2"/>
  <c r="C751" i="4" s="1"/>
  <c r="AV11" i="2"/>
  <c r="C111" i="4" s="1"/>
  <c r="AV86" i="2"/>
  <c r="AV54" i="2"/>
  <c r="AV22" i="2"/>
  <c r="C331" i="4" s="1"/>
  <c r="AV81" i="2"/>
  <c r="AV49" i="2"/>
  <c r="AV17" i="2"/>
  <c r="C231" i="4" s="1"/>
  <c r="AV92" i="2"/>
  <c r="AV60" i="2"/>
  <c r="AV28" i="2"/>
  <c r="C451" i="4" s="1"/>
  <c r="AV71" i="2"/>
  <c r="AV39" i="2"/>
  <c r="C671" i="4" s="1"/>
  <c r="AV9" i="2"/>
  <c r="AV82" i="2"/>
  <c r="AV50" i="2"/>
  <c r="AV18" i="2"/>
  <c r="C251" i="4" s="1"/>
  <c r="AV77" i="2"/>
  <c r="AV45" i="2"/>
  <c r="C791" i="4" s="1"/>
  <c r="AV13" i="2"/>
  <c r="C151" i="4" s="1"/>
  <c r="AV88" i="2"/>
  <c r="AV56" i="2"/>
  <c r="AV24" i="2"/>
  <c r="C371" i="4" s="1"/>
  <c r="AV99" i="2"/>
  <c r="AV67" i="2"/>
  <c r="AV35" i="2"/>
  <c r="C591" i="4" s="1"/>
  <c r="AV7" i="2"/>
  <c r="AV78" i="2"/>
  <c r="AV46" i="2"/>
  <c r="AV14" i="2"/>
  <c r="C171" i="4" s="1"/>
  <c r="AV73" i="2"/>
  <c r="AV41" i="2"/>
  <c r="C711" i="4" s="1"/>
  <c r="AV10" i="2"/>
  <c r="C91" i="4" s="1"/>
  <c r="AV84" i="2"/>
  <c r="AV52" i="2"/>
  <c r="AV20" i="2"/>
  <c r="C291" i="4" s="1"/>
  <c r="AV74" i="2"/>
  <c r="AV42" i="2"/>
  <c r="C731" i="4" s="1"/>
  <c r="AV101" i="2"/>
  <c r="AV69" i="2"/>
  <c r="AV37" i="2"/>
  <c r="C631" i="4" s="1"/>
  <c r="AV8" i="2"/>
  <c r="C51" i="4" s="1"/>
  <c r="AV80" i="2"/>
  <c r="AV48" i="2"/>
  <c r="AV16" i="2"/>
  <c r="C211" i="4" s="1"/>
  <c r="AV91" i="2"/>
  <c r="AV59" i="2"/>
  <c r="AV27" i="2"/>
  <c r="C431" i="4" s="1"/>
  <c r="AV102" i="2"/>
  <c r="AV70" i="2"/>
  <c r="AV38" i="2"/>
  <c r="C651" i="4" s="1"/>
  <c r="AV97" i="2"/>
  <c r="AV65" i="2"/>
  <c r="AV33" i="2"/>
  <c r="C551" i="4" s="1"/>
  <c r="AV76" i="2"/>
  <c r="AV44" i="2"/>
  <c r="C771" i="4" s="1"/>
  <c r="AV12" i="2"/>
  <c r="C131" i="4" s="1"/>
  <c r="AV87" i="2"/>
  <c r="AV55" i="2"/>
  <c r="AV23" i="2"/>
  <c r="C351" i="4" s="1"/>
  <c r="AV98" i="2"/>
  <c r="AV66" i="2"/>
  <c r="AV34" i="2"/>
  <c r="C571" i="4" s="1"/>
  <c r="AV93" i="2"/>
  <c r="AV61" i="2"/>
  <c r="AV29" i="2"/>
  <c r="C471" i="4" s="1"/>
  <c r="AV104" i="2"/>
  <c r="AV72" i="2"/>
  <c r="AV40" i="2"/>
  <c r="C691" i="4" s="1"/>
  <c r="AV103" i="2"/>
  <c r="AC205" i="6"/>
  <c r="AC230" i="6"/>
  <c r="AC155" i="6"/>
  <c r="AC105" i="6"/>
  <c r="AC130" i="6"/>
  <c r="A362" i="5" l="1"/>
  <c r="C362" i="5" s="1"/>
  <c r="AB21" i="6"/>
  <c r="AB20" i="6"/>
  <c r="AB19" i="6"/>
  <c r="AB18" i="6"/>
  <c r="AB48" i="6"/>
  <c r="AB23" i="6"/>
  <c r="AB17" i="6"/>
  <c r="A21" i="5"/>
  <c r="AM24" i="2"/>
  <c r="AK24" i="2"/>
  <c r="AL24" i="2"/>
  <c r="AI13" i="2"/>
  <c r="AJ16" i="2"/>
  <c r="AJ13" i="2"/>
  <c r="AI15" i="2"/>
  <c r="AJ15" i="2"/>
  <c r="AI16" i="2"/>
  <c r="AI8" i="2"/>
  <c r="AJ12" i="2"/>
  <c r="AI11" i="2"/>
  <c r="AJ6" i="2"/>
  <c r="AI12" i="2"/>
  <c r="AI6" i="2"/>
  <c r="AJ7" i="2"/>
  <c r="AI7" i="2"/>
  <c r="AJ11" i="2"/>
  <c r="AJ10" i="2"/>
  <c r="AI29" i="2"/>
  <c r="AJ8" i="2"/>
  <c r="AJ29" i="2"/>
  <c r="AI10" i="2"/>
  <c r="V11" i="5"/>
  <c r="G11" i="5"/>
  <c r="U11" i="5"/>
  <c r="A22" i="5"/>
  <c r="A14" i="5"/>
  <c r="A15" i="5"/>
  <c r="A23" i="5"/>
  <c r="A16" i="5"/>
  <c r="A24" i="5"/>
  <c r="AD11" i="5"/>
  <c r="A18" i="5"/>
  <c r="A26" i="5"/>
  <c r="E11" i="5"/>
  <c r="A19" i="5"/>
  <c r="A27" i="5"/>
  <c r="W11" i="5"/>
  <c r="A17" i="5"/>
  <c r="A25" i="5"/>
  <c r="F11" i="5"/>
  <c r="A20" i="5"/>
  <c r="AB15" i="6"/>
  <c r="AB40" i="6"/>
  <c r="A705" i="5"/>
  <c r="AI14" i="2"/>
  <c r="AJ54" i="2"/>
  <c r="AI54" i="2"/>
  <c r="A382" i="5"/>
  <c r="M382" i="5" s="1"/>
  <c r="AZ10" i="2"/>
  <c r="BA19" i="2"/>
  <c r="BA10" i="2"/>
  <c r="BA94" i="2"/>
  <c r="BA100" i="2"/>
  <c r="BA103" i="2"/>
  <c r="BA101" i="2"/>
  <c r="BA104" i="2"/>
  <c r="BA86" i="2"/>
  <c r="BA92" i="2"/>
  <c r="BA87" i="2"/>
  <c r="BA83" i="2"/>
  <c r="BA96" i="2"/>
  <c r="BA78" i="2"/>
  <c r="BA95" i="2"/>
  <c r="BA98" i="2"/>
  <c r="BA88" i="2"/>
  <c r="BA97" i="2"/>
  <c r="BA79" i="2"/>
  <c r="BA90" i="2"/>
  <c r="BA80" i="2"/>
  <c r="BA89" i="2"/>
  <c r="BA85" i="2"/>
  <c r="BA82" i="2"/>
  <c r="BA99" i="2"/>
  <c r="BA81" i="2"/>
  <c r="BA77" i="2"/>
  <c r="BA74" i="2"/>
  <c r="BA91" i="2"/>
  <c r="BA70" i="2"/>
  <c r="BA84" i="2"/>
  <c r="BA93" i="2"/>
  <c r="BA102" i="2"/>
  <c r="BA73" i="2"/>
  <c r="BA76" i="2"/>
  <c r="BA75" i="2"/>
  <c r="AZ101" i="2"/>
  <c r="AZ91" i="2"/>
  <c r="AZ84" i="2"/>
  <c r="AZ81" i="2"/>
  <c r="AZ98" i="2"/>
  <c r="AZ93" i="2"/>
  <c r="AZ83" i="2"/>
  <c r="AZ90" i="2"/>
  <c r="AZ82" i="2"/>
  <c r="AZ85" i="2"/>
  <c r="AZ75" i="2"/>
  <c r="AZ102" i="2"/>
  <c r="AZ103" i="2"/>
  <c r="AZ77" i="2"/>
  <c r="AZ86" i="2"/>
  <c r="AZ94" i="2"/>
  <c r="AZ95" i="2"/>
  <c r="AZ72" i="2"/>
  <c r="AZ78" i="2"/>
  <c r="AZ89" i="2"/>
  <c r="AZ87" i="2"/>
  <c r="AZ96" i="2"/>
  <c r="AZ97" i="2"/>
  <c r="AZ92" i="2"/>
  <c r="AZ79" i="2"/>
  <c r="AZ104" i="2"/>
  <c r="AZ73" i="2"/>
  <c r="AZ76" i="2"/>
  <c r="AZ88" i="2"/>
  <c r="AZ99" i="2"/>
  <c r="AZ100" i="2"/>
  <c r="AZ74" i="2"/>
  <c r="AZ80" i="2"/>
  <c r="AM10" i="2" l="1"/>
  <c r="AL10" i="2"/>
  <c r="AK10" i="2"/>
  <c r="AM6" i="2"/>
  <c r="AL6" i="2"/>
  <c r="AK6" i="2"/>
  <c r="AM15" i="2"/>
  <c r="AL15" i="2"/>
  <c r="AK15" i="2"/>
  <c r="AM12" i="2"/>
  <c r="AL12" i="2"/>
  <c r="AK12" i="2"/>
  <c r="AM29" i="2"/>
  <c r="AL29" i="2"/>
  <c r="AK29" i="2"/>
  <c r="AM11" i="2"/>
  <c r="AK11" i="2"/>
  <c r="AL11" i="2"/>
  <c r="AM13" i="2"/>
  <c r="AL13" i="2"/>
  <c r="AK13" i="2"/>
  <c r="AM54" i="2"/>
  <c r="AL54" i="2"/>
  <c r="AK54" i="2"/>
  <c r="AM14" i="2"/>
  <c r="AL14" i="2"/>
  <c r="AK14" i="2"/>
  <c r="AK8" i="2"/>
  <c r="AL8" i="2"/>
  <c r="AM8" i="2"/>
  <c r="AM7" i="2"/>
  <c r="AL7" i="2"/>
  <c r="AK7" i="2"/>
  <c r="AK16" i="2"/>
  <c r="AL16" i="2"/>
  <c r="AM16" i="2"/>
  <c r="AA16" i="6"/>
  <c r="AA14" i="6" s="1"/>
  <c r="AA41" i="6"/>
  <c r="AA39" i="6" s="1"/>
  <c r="AA15" i="5"/>
  <c r="Z15" i="5"/>
  <c r="Z23" i="5"/>
  <c r="AA24" i="5"/>
  <c r="AZ71" i="2"/>
  <c r="AZ64" i="2"/>
  <c r="AZ63" i="2"/>
  <c r="AZ62" i="2"/>
  <c r="AZ68" i="2"/>
  <c r="AZ58" i="2"/>
  <c r="AZ60" i="2"/>
  <c r="AZ61" i="2"/>
  <c r="AZ69" i="2"/>
  <c r="AZ57" i="2"/>
  <c r="AZ65" i="2"/>
  <c r="AZ59" i="2"/>
  <c r="AZ70" i="2"/>
  <c r="AZ67" i="2"/>
  <c r="AZ66" i="2"/>
  <c r="A543" i="5"/>
  <c r="D543" i="5" s="1"/>
  <c r="W211" i="5"/>
  <c r="V213" i="5" s="1"/>
  <c r="V214" i="5" s="1"/>
  <c r="V215" i="5" s="1"/>
  <c r="V216" i="5" s="1"/>
  <c r="V217" i="5" s="1"/>
  <c r="V218" i="5" s="1"/>
  <c r="V219" i="5" s="1"/>
  <c r="V220" i="5" s="1"/>
  <c r="V221" i="5" s="1"/>
  <c r="V222" i="5" s="1"/>
  <c r="V223" i="5" s="1"/>
  <c r="V224" i="5" s="1"/>
  <c r="V225" i="5" s="1"/>
  <c r="V226" i="5" s="1"/>
  <c r="V227" i="5" s="1"/>
  <c r="V228" i="5" s="1"/>
  <c r="A222" i="5"/>
  <c r="AA222" i="5" s="1"/>
  <c r="BA58" i="2"/>
  <c r="BA67" i="2"/>
  <c r="BA66" i="2"/>
  <c r="BA59" i="2"/>
  <c r="BA56" i="2"/>
  <c r="BA54" i="2"/>
  <c r="BA68" i="2"/>
  <c r="BA62" i="2"/>
  <c r="BA60" i="2"/>
  <c r="BA69" i="2"/>
  <c r="BA65" i="2"/>
  <c r="BA71" i="2"/>
  <c r="BA61" i="2"/>
  <c r="BA57" i="2"/>
  <c r="BA63" i="2"/>
  <c r="BA72" i="2"/>
  <c r="BA55" i="2"/>
  <c r="BA64" i="2"/>
  <c r="AZ55" i="2"/>
  <c r="AZ54" i="2"/>
  <c r="AZ56" i="2"/>
  <c r="A377" i="5"/>
  <c r="K377" i="5" s="1"/>
  <c r="A387" i="5"/>
  <c r="L387" i="5" s="1"/>
  <c r="A384" i="5"/>
  <c r="D384" i="5" s="1"/>
  <c r="A386" i="5"/>
  <c r="J386" i="5" s="1"/>
  <c r="V371" i="5"/>
  <c r="A366" i="5"/>
  <c r="D366" i="5" s="1"/>
  <c r="V351" i="5"/>
  <c r="A700" i="5"/>
  <c r="D700" i="5" s="1"/>
  <c r="F691" i="5"/>
  <c r="A365" i="5"/>
  <c r="K365" i="5" s="1"/>
  <c r="A704" i="5"/>
  <c r="M704" i="5" s="1"/>
  <c r="A708" i="5"/>
  <c r="AB708" i="5" s="1"/>
  <c r="W351" i="5"/>
  <c r="U353" i="5" s="1"/>
  <c r="E691" i="5"/>
  <c r="G691" i="5"/>
  <c r="A357" i="5"/>
  <c r="J357" i="5" s="1"/>
  <c r="A696" i="5"/>
  <c r="Z696" i="5" s="1"/>
  <c r="A694" i="5"/>
  <c r="G694" i="5" s="1"/>
  <c r="A364" i="5"/>
  <c r="L364" i="5" s="1"/>
  <c r="A699" i="5"/>
  <c r="AB699" i="5" s="1"/>
  <c r="G351" i="5"/>
  <c r="A697" i="5"/>
  <c r="Y697" i="5" s="1"/>
  <c r="A367" i="5"/>
  <c r="AB367" i="5" s="1"/>
  <c r="U351" i="5"/>
  <c r="V691" i="5"/>
  <c r="A226" i="5"/>
  <c r="D226" i="5" s="1"/>
  <c r="A541" i="5"/>
  <c r="Y541" i="5" s="1"/>
  <c r="A215" i="5"/>
  <c r="G215" i="5" s="1"/>
  <c r="H215" i="5" s="1"/>
  <c r="A542" i="5"/>
  <c r="K542" i="5" s="1"/>
  <c r="A218" i="5"/>
  <c r="J218" i="5" s="1"/>
  <c r="U211" i="5"/>
  <c r="A219" i="5"/>
  <c r="Z219" i="5" s="1"/>
  <c r="V211" i="5"/>
  <c r="A544" i="5"/>
  <c r="L544" i="5" s="1"/>
  <c r="A221" i="5"/>
  <c r="C221" i="5" s="1"/>
  <c r="AD531" i="5"/>
  <c r="AE531" i="5" s="1"/>
  <c r="A220" i="5"/>
  <c r="AB220" i="5" s="1"/>
  <c r="A535" i="5"/>
  <c r="D535" i="5" s="1"/>
  <c r="A12" i="3"/>
  <c r="AT12" i="3" s="1"/>
  <c r="I12" i="3"/>
  <c r="AX12" i="3" s="1"/>
  <c r="BF12" i="3" s="1"/>
  <c r="BB12" i="3"/>
  <c r="BG12" i="3" s="1"/>
  <c r="AD351" i="5"/>
  <c r="AE351" i="5" s="1"/>
  <c r="A361" i="5"/>
  <c r="Y361" i="5" s="1"/>
  <c r="A354" i="5"/>
  <c r="L354" i="5" s="1"/>
  <c r="A223" i="5"/>
  <c r="Z223" i="5" s="1"/>
  <c r="E211" i="5"/>
  <c r="A228" i="5"/>
  <c r="L228" i="5" s="1"/>
  <c r="F371" i="5"/>
  <c r="U531" i="5"/>
  <c r="A548" i="5"/>
  <c r="G548" i="5" s="1"/>
  <c r="U691" i="5"/>
  <c r="A701" i="5"/>
  <c r="AA701" i="5" s="1"/>
  <c r="F351" i="5"/>
  <c r="A360" i="5"/>
  <c r="K360" i="5" s="1"/>
  <c r="A355" i="5"/>
  <c r="C355" i="5" s="1"/>
  <c r="AD211" i="5"/>
  <c r="AF211" i="5" s="1"/>
  <c r="A216" i="5"/>
  <c r="C216" i="5" s="1"/>
  <c r="F211" i="5"/>
  <c r="A378" i="5"/>
  <c r="K378" i="5" s="1"/>
  <c r="A539" i="5"/>
  <c r="J539" i="5" s="1"/>
  <c r="F531" i="5"/>
  <c r="A707" i="5"/>
  <c r="G707" i="5" s="1"/>
  <c r="H707" i="5" s="1"/>
  <c r="A703" i="5"/>
  <c r="AA703" i="5" s="1"/>
  <c r="A359" i="5"/>
  <c r="M359" i="5" s="1"/>
  <c r="A363" i="5"/>
  <c r="M363" i="5" s="1"/>
  <c r="A356" i="5"/>
  <c r="K356" i="5" s="1"/>
  <c r="A224" i="5"/>
  <c r="D224" i="5" s="1"/>
  <c r="A227" i="5"/>
  <c r="M227" i="5" s="1"/>
  <c r="G211" i="5"/>
  <c r="U371" i="5"/>
  <c r="E531" i="5"/>
  <c r="A698" i="5"/>
  <c r="L698" i="5" s="1"/>
  <c r="AD691" i="5"/>
  <c r="AF691" i="5" s="1"/>
  <c r="A706" i="5"/>
  <c r="D706" i="5" s="1"/>
  <c r="A358" i="5"/>
  <c r="G358" i="5" s="1"/>
  <c r="H358" i="5" s="1"/>
  <c r="E351" i="5"/>
  <c r="A225" i="5"/>
  <c r="E225" i="5" s="1"/>
  <c r="A217" i="5"/>
  <c r="J217" i="5" s="1"/>
  <c r="A380" i="5"/>
  <c r="Z380" i="5" s="1"/>
  <c r="A546" i="5"/>
  <c r="E546" i="5" s="1"/>
  <c r="W691" i="5"/>
  <c r="V693" i="5" s="1"/>
  <c r="V694" i="5" s="1"/>
  <c r="V695" i="5" s="1"/>
  <c r="V696" i="5" s="1"/>
  <c r="V697" i="5" s="1"/>
  <c r="V698" i="5" s="1"/>
  <c r="V699" i="5" s="1"/>
  <c r="V700" i="5" s="1"/>
  <c r="V701" i="5" s="1"/>
  <c r="V702" i="5" s="1"/>
  <c r="V703" i="5" s="1"/>
  <c r="V704" i="5" s="1"/>
  <c r="V705" i="5" s="1"/>
  <c r="V706" i="5" s="1"/>
  <c r="V707" i="5" s="1"/>
  <c r="V708" i="5" s="1"/>
  <c r="A702" i="5"/>
  <c r="Y702" i="5" s="1"/>
  <c r="G371" i="5"/>
  <c r="A383" i="5"/>
  <c r="D383" i="5" s="1"/>
  <c r="E371" i="5"/>
  <c r="A538" i="5"/>
  <c r="AB538" i="5" s="1"/>
  <c r="A547" i="5"/>
  <c r="C547" i="5" s="1"/>
  <c r="G531" i="5"/>
  <c r="A379" i="5"/>
  <c r="J379" i="5" s="1"/>
  <c r="AD371" i="5"/>
  <c r="AF371" i="5" s="1"/>
  <c r="W371" i="5"/>
  <c r="U373" i="5" s="1"/>
  <c r="A537" i="5"/>
  <c r="Y537" i="5" s="1"/>
  <c r="A545" i="5"/>
  <c r="K545" i="5" s="1"/>
  <c r="V531" i="5"/>
  <c r="A376" i="5"/>
  <c r="L376" i="5" s="1"/>
  <c r="A375" i="5"/>
  <c r="F375" i="5" s="1"/>
  <c r="A374" i="5"/>
  <c r="E374" i="5" s="1"/>
  <c r="A540" i="5"/>
  <c r="M540" i="5" s="1"/>
  <c r="W531" i="5"/>
  <c r="W533" i="5" s="1"/>
  <c r="W534" i="5" s="1"/>
  <c r="W535" i="5" s="1"/>
  <c r="W536" i="5" s="1"/>
  <c r="W537" i="5" s="1"/>
  <c r="W538" i="5" s="1"/>
  <c r="W539" i="5" s="1"/>
  <c r="W540" i="5" s="1"/>
  <c r="W541" i="5" s="1"/>
  <c r="W542" i="5" s="1"/>
  <c r="W543" i="5" s="1"/>
  <c r="W544" i="5" s="1"/>
  <c r="W545" i="5" s="1"/>
  <c r="W546" i="5" s="1"/>
  <c r="W547" i="5" s="1"/>
  <c r="W548" i="5" s="1"/>
  <c r="A381" i="5"/>
  <c r="E381" i="5" s="1"/>
  <c r="A385" i="5"/>
  <c r="J385" i="5" s="1"/>
  <c r="A536" i="5"/>
  <c r="E536" i="5" s="1"/>
  <c r="AZ8" i="2"/>
  <c r="AZ16" i="2"/>
  <c r="BA8" i="2"/>
  <c r="BA17" i="2"/>
  <c r="AZ6" i="2"/>
  <c r="AZ9" i="2"/>
  <c r="J382" i="5"/>
  <c r="Z382" i="5"/>
  <c r="J362" i="5"/>
  <c r="BA14" i="2"/>
  <c r="BA11" i="2"/>
  <c r="BA12" i="2"/>
  <c r="AZ7" i="2"/>
  <c r="BA7" i="2"/>
  <c r="AZ11" i="2"/>
  <c r="BA9" i="2"/>
  <c r="AZ12" i="2"/>
  <c r="AZ14" i="2"/>
  <c r="BA6" i="2"/>
  <c r="BA15" i="2"/>
  <c r="AZ52" i="2"/>
  <c r="AZ53" i="2"/>
  <c r="AZ15" i="2"/>
  <c r="AZ13" i="2"/>
  <c r="C31" i="5"/>
  <c r="A46" i="5" s="1"/>
  <c r="BA53" i="2"/>
  <c r="BA51" i="2"/>
  <c r="BA52" i="2"/>
  <c r="BA16" i="2"/>
  <c r="BA13" i="2"/>
  <c r="L362" i="5"/>
  <c r="BA27" i="2"/>
  <c r="G382" i="5"/>
  <c r="H382" i="5" s="1"/>
  <c r="I13" i="3"/>
  <c r="AX13" i="3" s="1"/>
  <c r="BB13" i="3"/>
  <c r="K382" i="5"/>
  <c r="E362" i="5"/>
  <c r="AA362" i="5"/>
  <c r="D382" i="5"/>
  <c r="AB362" i="5"/>
  <c r="G362" i="5"/>
  <c r="H362" i="5" s="1"/>
  <c r="F362" i="5"/>
  <c r="Z695" i="5"/>
  <c r="K695" i="5"/>
  <c r="AB695" i="5"/>
  <c r="M705" i="5"/>
  <c r="J705" i="5"/>
  <c r="Y17" i="5"/>
  <c r="AA19" i="5"/>
  <c r="BN3" i="2"/>
  <c r="M362" i="5"/>
  <c r="Y362" i="5"/>
  <c r="Z705" i="5"/>
  <c r="K362" i="5"/>
  <c r="Z362" i="5"/>
  <c r="D705" i="5"/>
  <c r="D362" i="5"/>
  <c r="T12" i="6"/>
  <c r="T187" i="6"/>
  <c r="T237" i="6"/>
  <c r="T37" i="6"/>
  <c r="T62" i="6"/>
  <c r="T212" i="6"/>
  <c r="T112" i="6"/>
  <c r="T87" i="6"/>
  <c r="T162" i="6"/>
  <c r="T137" i="6"/>
  <c r="AA705" i="5"/>
  <c r="E705" i="5"/>
  <c r="AB705" i="5"/>
  <c r="Y705" i="5"/>
  <c r="K705" i="5"/>
  <c r="C705" i="5"/>
  <c r="F705" i="5"/>
  <c r="L705" i="5"/>
  <c r="G705" i="5"/>
  <c r="H705" i="5" s="1"/>
  <c r="C382" i="5"/>
  <c r="AA382" i="5"/>
  <c r="C695" i="5"/>
  <c r="L382" i="5"/>
  <c r="AB382" i="5"/>
  <c r="D695" i="5"/>
  <c r="M695" i="5"/>
  <c r="E382" i="5"/>
  <c r="E695" i="5"/>
  <c r="Y382" i="5"/>
  <c r="Y695" i="5"/>
  <c r="F382" i="5"/>
  <c r="F695" i="5"/>
  <c r="J695" i="5"/>
  <c r="AA695" i="5"/>
  <c r="L695" i="5"/>
  <c r="A422" i="5"/>
  <c r="A421" i="5"/>
  <c r="A414" i="5"/>
  <c r="G411" i="5"/>
  <c r="F411" i="5"/>
  <c r="A428" i="5"/>
  <c r="E411" i="5"/>
  <c r="U411" i="5"/>
  <c r="A423" i="5"/>
  <c r="A419" i="5"/>
  <c r="A420" i="5"/>
  <c r="V411" i="5"/>
  <c r="A424" i="5"/>
  <c r="W411" i="5"/>
  <c r="A425" i="5"/>
  <c r="A415" i="5"/>
  <c r="AD411" i="5"/>
  <c r="A426" i="5"/>
  <c r="A416" i="5"/>
  <c r="A427" i="5"/>
  <c r="A417" i="5"/>
  <c r="A418" i="5"/>
  <c r="A401" i="5"/>
  <c r="A394" i="5"/>
  <c r="W391" i="5"/>
  <c r="G391" i="5"/>
  <c r="F391" i="5"/>
  <c r="E391" i="5"/>
  <c r="A408" i="5"/>
  <c r="A402" i="5"/>
  <c r="A396" i="5"/>
  <c r="A397" i="5"/>
  <c r="A398" i="5"/>
  <c r="A399" i="5"/>
  <c r="U391" i="5"/>
  <c r="A403" i="5"/>
  <c r="V391" i="5"/>
  <c r="A404" i="5"/>
  <c r="A405" i="5"/>
  <c r="A407" i="5"/>
  <c r="A395" i="5"/>
  <c r="AD391" i="5"/>
  <c r="A406" i="5"/>
  <c r="A400" i="5"/>
  <c r="A168" i="5"/>
  <c r="G151" i="5"/>
  <c r="A164" i="5"/>
  <c r="A154" i="5"/>
  <c r="W151" i="5"/>
  <c r="A162" i="5"/>
  <c r="U151" i="5"/>
  <c r="A155" i="5"/>
  <c r="A163" i="5"/>
  <c r="F151" i="5"/>
  <c r="V151" i="5"/>
  <c r="A161" i="5"/>
  <c r="A156" i="5"/>
  <c r="AD151" i="5"/>
  <c r="A158" i="5"/>
  <c r="A166" i="5"/>
  <c r="A159" i="5"/>
  <c r="A167" i="5"/>
  <c r="E151" i="5"/>
  <c r="A157" i="5"/>
  <c r="A160" i="5"/>
  <c r="A165" i="5"/>
  <c r="A288" i="5"/>
  <c r="A283" i="5"/>
  <c r="A278" i="5"/>
  <c r="F271" i="5"/>
  <c r="V271" i="5"/>
  <c r="A286" i="5"/>
  <c r="A281" i="5"/>
  <c r="A276" i="5"/>
  <c r="A279" i="5"/>
  <c r="G271" i="5"/>
  <c r="A284" i="5"/>
  <c r="A287" i="5"/>
  <c r="A274" i="5"/>
  <c r="W271" i="5"/>
  <c r="E271" i="5"/>
  <c r="A282" i="5"/>
  <c r="A277" i="5"/>
  <c r="A280" i="5"/>
  <c r="U271" i="5"/>
  <c r="A285" i="5"/>
  <c r="A275" i="5"/>
  <c r="AD271" i="5"/>
  <c r="AZ28" i="2"/>
  <c r="W651" i="5"/>
  <c r="G651" i="5"/>
  <c r="A665" i="5"/>
  <c r="E651" i="5"/>
  <c r="A662" i="5"/>
  <c r="A668" i="5"/>
  <c r="A660" i="5"/>
  <c r="A657" i="5"/>
  <c r="A654" i="5"/>
  <c r="A656" i="5"/>
  <c r="AD651" i="5"/>
  <c r="A659" i="5"/>
  <c r="U651" i="5"/>
  <c r="A663" i="5"/>
  <c r="A666" i="5"/>
  <c r="A661" i="5"/>
  <c r="A655" i="5"/>
  <c r="V651" i="5"/>
  <c r="A658" i="5"/>
  <c r="F651" i="5"/>
  <c r="A664" i="5"/>
  <c r="A667" i="5"/>
  <c r="G131" i="5"/>
  <c r="A148" i="5"/>
  <c r="A143" i="5"/>
  <c r="A142" i="5"/>
  <c r="A135" i="5"/>
  <c r="A134" i="5"/>
  <c r="U131" i="5"/>
  <c r="A145" i="5"/>
  <c r="A140" i="5"/>
  <c r="V131" i="5"/>
  <c r="AD131" i="5"/>
  <c r="W131" i="5"/>
  <c r="A139" i="5"/>
  <c r="A136" i="5"/>
  <c r="A138" i="5"/>
  <c r="F131" i="5"/>
  <c r="A137" i="5"/>
  <c r="A147" i="5"/>
  <c r="E131" i="5"/>
  <c r="A141" i="5"/>
  <c r="A144" i="5"/>
  <c r="A146" i="5"/>
  <c r="A248" i="5"/>
  <c r="A235" i="5"/>
  <c r="AD231" i="5"/>
  <c r="A243" i="5"/>
  <c r="A238" i="5"/>
  <c r="F231" i="5"/>
  <c r="V231" i="5"/>
  <c r="A246" i="5"/>
  <c r="A241" i="5"/>
  <c r="A236" i="5"/>
  <c r="A239" i="5"/>
  <c r="G231" i="5"/>
  <c r="A244" i="5"/>
  <c r="A247" i="5"/>
  <c r="A234" i="5"/>
  <c r="W231" i="5"/>
  <c r="E231" i="5"/>
  <c r="A242" i="5"/>
  <c r="A237" i="5"/>
  <c r="A240" i="5"/>
  <c r="U231" i="5"/>
  <c r="A245" i="5"/>
  <c r="F311" i="5"/>
  <c r="E311" i="5"/>
  <c r="A328" i="5"/>
  <c r="A321" i="5"/>
  <c r="A316" i="5"/>
  <c r="A325" i="5"/>
  <c r="A327" i="5"/>
  <c r="A322" i="5"/>
  <c r="AD311" i="5"/>
  <c r="A320" i="5"/>
  <c r="U311" i="5"/>
  <c r="A318" i="5"/>
  <c r="A315" i="5"/>
  <c r="A324" i="5"/>
  <c r="W311" i="5"/>
  <c r="G311" i="5"/>
  <c r="A317" i="5"/>
  <c r="A326" i="5"/>
  <c r="A314" i="5"/>
  <c r="A323" i="5"/>
  <c r="A319" i="5"/>
  <c r="V311" i="5"/>
  <c r="A74" i="5"/>
  <c r="V71" i="5"/>
  <c r="G71" i="5"/>
  <c r="A88" i="5"/>
  <c r="A84" i="5"/>
  <c r="A82" i="5"/>
  <c r="A76" i="5"/>
  <c r="A83" i="5"/>
  <c r="W71" i="5"/>
  <c r="A78" i="5"/>
  <c r="E71" i="5"/>
  <c r="U71" i="5"/>
  <c r="A85" i="5"/>
  <c r="A79" i="5"/>
  <c r="A80" i="5"/>
  <c r="A81" i="5"/>
  <c r="AD71" i="5"/>
  <c r="A75" i="5"/>
  <c r="A77" i="5"/>
  <c r="A86" i="5"/>
  <c r="F71" i="5"/>
  <c r="A87" i="5"/>
  <c r="A508" i="5"/>
  <c r="A500" i="5"/>
  <c r="E491" i="5"/>
  <c r="A507" i="5"/>
  <c r="V491" i="5"/>
  <c r="A497" i="5"/>
  <c r="U491" i="5"/>
  <c r="A496" i="5"/>
  <c r="A506" i="5"/>
  <c r="G491" i="5"/>
  <c r="A495" i="5"/>
  <c r="A494" i="5"/>
  <c r="A505" i="5"/>
  <c r="A499" i="5"/>
  <c r="F491" i="5"/>
  <c r="A504" i="5"/>
  <c r="A503" i="5"/>
  <c r="A502" i="5"/>
  <c r="AD491" i="5"/>
  <c r="A501" i="5"/>
  <c r="W491" i="5"/>
  <c r="A498" i="5"/>
  <c r="A121" i="5"/>
  <c r="F111" i="5"/>
  <c r="A128" i="5"/>
  <c r="A114" i="5"/>
  <c r="A123" i="5"/>
  <c r="A117" i="5"/>
  <c r="A126" i="5"/>
  <c r="V111" i="5"/>
  <c r="A119" i="5"/>
  <c r="A116" i="5"/>
  <c r="A122" i="5"/>
  <c r="A125" i="5"/>
  <c r="A127" i="5"/>
  <c r="U111" i="5"/>
  <c r="AD111" i="5"/>
  <c r="E111" i="5"/>
  <c r="A115" i="5"/>
  <c r="A124" i="5"/>
  <c r="A118" i="5"/>
  <c r="A120" i="5"/>
  <c r="G111" i="5"/>
  <c r="W111" i="5"/>
  <c r="F791" i="5"/>
  <c r="A808" i="5"/>
  <c r="A804" i="5"/>
  <c r="A801" i="5"/>
  <c r="A796" i="5"/>
  <c r="AD791" i="5"/>
  <c r="V791" i="5"/>
  <c r="A803" i="5"/>
  <c r="A799" i="5"/>
  <c r="A800" i="5"/>
  <c r="A802" i="5"/>
  <c r="U791" i="5"/>
  <c r="G791" i="5"/>
  <c r="A795" i="5"/>
  <c r="W791" i="5"/>
  <c r="A805" i="5"/>
  <c r="A806" i="5"/>
  <c r="A807" i="5"/>
  <c r="A794" i="5"/>
  <c r="E791" i="5"/>
  <c r="A797" i="5"/>
  <c r="A798" i="5"/>
  <c r="G451" i="5"/>
  <c r="F451" i="5"/>
  <c r="A468" i="5"/>
  <c r="A463" i="5"/>
  <c r="A462" i="5"/>
  <c r="A455" i="5"/>
  <c r="A454" i="5"/>
  <c r="U451" i="5"/>
  <c r="A465" i="5"/>
  <c r="A459" i="5"/>
  <c r="A460" i="5"/>
  <c r="AD451" i="5"/>
  <c r="V451" i="5"/>
  <c r="A457" i="5"/>
  <c r="A466" i="5"/>
  <c r="A464" i="5"/>
  <c r="A467" i="5"/>
  <c r="W451" i="5"/>
  <c r="A458" i="5"/>
  <c r="E451" i="5"/>
  <c r="A461" i="5"/>
  <c r="A456" i="5"/>
  <c r="A262" i="5"/>
  <c r="A254" i="5"/>
  <c r="G251" i="5"/>
  <c r="A268" i="5"/>
  <c r="A256" i="5"/>
  <c r="A257" i="5"/>
  <c r="A258" i="5"/>
  <c r="A255" i="5"/>
  <c r="A267" i="5"/>
  <c r="F251" i="5"/>
  <c r="E251" i="5"/>
  <c r="A264" i="5"/>
  <c r="A265" i="5"/>
  <c r="A266" i="5"/>
  <c r="A260" i="5"/>
  <c r="A261" i="5"/>
  <c r="A263" i="5"/>
  <c r="V251" i="5"/>
  <c r="W251" i="5"/>
  <c r="AD251" i="5"/>
  <c r="U251" i="5"/>
  <c r="A259" i="5"/>
  <c r="A521" i="5"/>
  <c r="F511" i="5"/>
  <c r="A528" i="5"/>
  <c r="G511" i="5"/>
  <c r="W511" i="5"/>
  <c r="A514" i="5"/>
  <c r="A523" i="5"/>
  <c r="A517" i="5"/>
  <c r="A526" i="5"/>
  <c r="A519" i="5"/>
  <c r="V511" i="5"/>
  <c r="A522" i="5"/>
  <c r="A516" i="5"/>
  <c r="A525" i="5"/>
  <c r="A527" i="5"/>
  <c r="U511" i="5"/>
  <c r="AD511" i="5"/>
  <c r="E511" i="5"/>
  <c r="A515" i="5"/>
  <c r="A518" i="5"/>
  <c r="A520" i="5"/>
  <c r="A524" i="5"/>
  <c r="A688" i="5"/>
  <c r="A682" i="5"/>
  <c r="A677" i="5"/>
  <c r="A680" i="5"/>
  <c r="U671" i="5"/>
  <c r="A685" i="5"/>
  <c r="A675" i="5"/>
  <c r="AD671" i="5"/>
  <c r="A683" i="5"/>
  <c r="A678" i="5"/>
  <c r="F671" i="5"/>
  <c r="V671" i="5"/>
  <c r="A686" i="5"/>
  <c r="A681" i="5"/>
  <c r="A676" i="5"/>
  <c r="A679" i="5"/>
  <c r="G671" i="5"/>
  <c r="A684" i="5"/>
  <c r="A687" i="5"/>
  <c r="A674" i="5"/>
  <c r="W671" i="5"/>
  <c r="E671" i="5"/>
  <c r="AZ21" i="2"/>
  <c r="A480" i="5"/>
  <c r="E471" i="5"/>
  <c r="A488" i="5"/>
  <c r="A478" i="5"/>
  <c r="A474" i="5"/>
  <c r="AD471" i="5"/>
  <c r="A486" i="5"/>
  <c r="G471" i="5"/>
  <c r="A481" i="5"/>
  <c r="F471" i="5"/>
  <c r="A483" i="5"/>
  <c r="A485" i="5"/>
  <c r="A475" i="5"/>
  <c r="A477" i="5"/>
  <c r="A479" i="5"/>
  <c r="A482" i="5"/>
  <c r="V471" i="5"/>
  <c r="A484" i="5"/>
  <c r="U471" i="5"/>
  <c r="A476" i="5"/>
  <c r="W471" i="5"/>
  <c r="A487" i="5"/>
  <c r="A334" i="5"/>
  <c r="G331" i="5"/>
  <c r="F331" i="5"/>
  <c r="A348" i="5"/>
  <c r="A335" i="5"/>
  <c r="A346" i="5"/>
  <c r="A343" i="5"/>
  <c r="A341" i="5"/>
  <c r="V331" i="5"/>
  <c r="A337" i="5"/>
  <c r="A345" i="5"/>
  <c r="A339" i="5"/>
  <c r="A342" i="5"/>
  <c r="AD331" i="5"/>
  <c r="A347" i="5"/>
  <c r="U331" i="5"/>
  <c r="A336" i="5"/>
  <c r="E331" i="5"/>
  <c r="A344" i="5"/>
  <c r="A340" i="5"/>
  <c r="W331" i="5"/>
  <c r="A338" i="5"/>
  <c r="A748" i="5"/>
  <c r="A741" i="5"/>
  <c r="A735" i="5"/>
  <c r="U731" i="5"/>
  <c r="F731" i="5"/>
  <c r="A736" i="5"/>
  <c r="A746" i="5"/>
  <c r="A740" i="5"/>
  <c r="G731" i="5"/>
  <c r="A745" i="5"/>
  <c r="A734" i="5"/>
  <c r="A743" i="5"/>
  <c r="A744" i="5"/>
  <c r="AD731" i="5"/>
  <c r="W731" i="5"/>
  <c r="A739" i="5"/>
  <c r="V731" i="5"/>
  <c r="A738" i="5"/>
  <c r="A747" i="5"/>
  <c r="A742" i="5"/>
  <c r="A737" i="5"/>
  <c r="E731" i="5"/>
  <c r="A608" i="5"/>
  <c r="U591" i="5"/>
  <c r="A605" i="5"/>
  <c r="A595" i="5"/>
  <c r="AD591" i="5"/>
  <c r="A603" i="5"/>
  <c r="A598" i="5"/>
  <c r="F591" i="5"/>
  <c r="V591" i="5"/>
  <c r="A606" i="5"/>
  <c r="A601" i="5"/>
  <c r="A596" i="5"/>
  <c r="A599" i="5"/>
  <c r="G591" i="5"/>
  <c r="A604" i="5"/>
  <c r="A607" i="5"/>
  <c r="A594" i="5"/>
  <c r="W591" i="5"/>
  <c r="E591" i="5"/>
  <c r="A602" i="5"/>
  <c r="A597" i="5"/>
  <c r="A600" i="5"/>
  <c r="A182" i="5"/>
  <c r="A174" i="5"/>
  <c r="G171" i="5"/>
  <c r="A188" i="5"/>
  <c r="A185" i="5"/>
  <c r="A180" i="5"/>
  <c r="A181" i="5"/>
  <c r="A184" i="5"/>
  <c r="AD171" i="5"/>
  <c r="A183" i="5"/>
  <c r="W171" i="5"/>
  <c r="V171" i="5"/>
  <c r="A179" i="5"/>
  <c r="U171" i="5"/>
  <c r="A178" i="5"/>
  <c r="A177" i="5"/>
  <c r="A176" i="5"/>
  <c r="A187" i="5"/>
  <c r="F171" i="5"/>
  <c r="A175" i="5"/>
  <c r="A186" i="5"/>
  <c r="E171" i="5"/>
  <c r="A781" i="5"/>
  <c r="F771" i="5"/>
  <c r="A788" i="5"/>
  <c r="A774" i="5"/>
  <c r="A783" i="5"/>
  <c r="A777" i="5"/>
  <c r="A786" i="5"/>
  <c r="V771" i="5"/>
  <c r="A779" i="5"/>
  <c r="A776" i="5"/>
  <c r="A782" i="5"/>
  <c r="A785" i="5"/>
  <c r="A787" i="5"/>
  <c r="U771" i="5"/>
  <c r="AD771" i="5"/>
  <c r="E771" i="5"/>
  <c r="A775" i="5"/>
  <c r="A784" i="5"/>
  <c r="A778" i="5"/>
  <c r="A780" i="5"/>
  <c r="G771" i="5"/>
  <c r="W771" i="5"/>
  <c r="A648" i="5"/>
  <c r="A641" i="5"/>
  <c r="A636" i="5"/>
  <c r="A639" i="5"/>
  <c r="G631" i="5"/>
  <c r="A644" i="5"/>
  <c r="A647" i="5"/>
  <c r="A634" i="5"/>
  <c r="W631" i="5"/>
  <c r="E631" i="5"/>
  <c r="A642" i="5"/>
  <c r="A637" i="5"/>
  <c r="A640" i="5"/>
  <c r="U631" i="5"/>
  <c r="A645" i="5"/>
  <c r="A635" i="5"/>
  <c r="AD631" i="5"/>
  <c r="A643" i="5"/>
  <c r="A638" i="5"/>
  <c r="F631" i="5"/>
  <c r="V631" i="5"/>
  <c r="A646" i="5"/>
  <c r="AZ20" i="2"/>
  <c r="A628" i="5"/>
  <c r="A623" i="5"/>
  <c r="A618" i="5"/>
  <c r="F611" i="5"/>
  <c r="V611" i="5"/>
  <c r="A626" i="5"/>
  <c r="A621" i="5"/>
  <c r="A616" i="5"/>
  <c r="A619" i="5"/>
  <c r="G611" i="5"/>
  <c r="A624" i="5"/>
  <c r="A627" i="5"/>
  <c r="A614" i="5"/>
  <c r="W611" i="5"/>
  <c r="E611" i="5"/>
  <c r="A622" i="5"/>
  <c r="A617" i="5"/>
  <c r="A620" i="5"/>
  <c r="U611" i="5"/>
  <c r="A625" i="5"/>
  <c r="A615" i="5"/>
  <c r="AD611" i="5"/>
  <c r="A754" i="5"/>
  <c r="G751" i="5"/>
  <c r="A768" i="5"/>
  <c r="A762" i="5"/>
  <c r="V751" i="5"/>
  <c r="U751" i="5"/>
  <c r="A758" i="5"/>
  <c r="A757" i="5"/>
  <c r="A767" i="5"/>
  <c r="F751" i="5"/>
  <c r="A756" i="5"/>
  <c r="E751" i="5"/>
  <c r="A755" i="5"/>
  <c r="A766" i="5"/>
  <c r="A760" i="5"/>
  <c r="A761" i="5"/>
  <c r="A765" i="5"/>
  <c r="A764" i="5"/>
  <c r="AD751" i="5"/>
  <c r="A763" i="5"/>
  <c r="W751" i="5"/>
  <c r="A759" i="5"/>
  <c r="A728" i="5"/>
  <c r="A721" i="5"/>
  <c r="G711" i="5"/>
  <c r="A714" i="5"/>
  <c r="A722" i="5"/>
  <c r="U711" i="5"/>
  <c r="A715" i="5"/>
  <c r="A723" i="5"/>
  <c r="F711" i="5"/>
  <c r="A724" i="5"/>
  <c r="A727" i="5"/>
  <c r="W711" i="5"/>
  <c r="E711" i="5"/>
  <c r="A717" i="5"/>
  <c r="A720" i="5"/>
  <c r="A725" i="5"/>
  <c r="AD711" i="5"/>
  <c r="A718" i="5"/>
  <c r="V711" i="5"/>
  <c r="A726" i="5"/>
  <c r="A716" i="5"/>
  <c r="A719" i="5"/>
  <c r="BA43" i="2"/>
  <c r="C51" i="5"/>
  <c r="A441" i="5"/>
  <c r="F431" i="5"/>
  <c r="A448" i="5"/>
  <c r="A442" i="5"/>
  <c r="AD431" i="5"/>
  <c r="A447" i="5"/>
  <c r="U431" i="5"/>
  <c r="A438" i="5"/>
  <c r="E431" i="5"/>
  <c r="A435" i="5"/>
  <c r="A444" i="5"/>
  <c r="A440" i="5"/>
  <c r="W431" i="5"/>
  <c r="G431" i="5"/>
  <c r="A437" i="5"/>
  <c r="A446" i="5"/>
  <c r="A434" i="5"/>
  <c r="A443" i="5"/>
  <c r="V431" i="5"/>
  <c r="A439" i="5"/>
  <c r="A436" i="5"/>
  <c r="A445" i="5"/>
  <c r="E571" i="5"/>
  <c r="A588" i="5"/>
  <c r="A581" i="5"/>
  <c r="A580" i="5"/>
  <c r="A575" i="5"/>
  <c r="U571" i="5"/>
  <c r="F571" i="5"/>
  <c r="A577" i="5"/>
  <c r="A578" i="5"/>
  <c r="A587" i="5"/>
  <c r="A583" i="5"/>
  <c r="V571" i="5"/>
  <c r="A584" i="5"/>
  <c r="A582" i="5"/>
  <c r="W571" i="5"/>
  <c r="A585" i="5"/>
  <c r="A586" i="5"/>
  <c r="G571" i="5"/>
  <c r="AD571" i="5"/>
  <c r="A574" i="5"/>
  <c r="A576" i="5"/>
  <c r="A579" i="5"/>
  <c r="A96" i="5"/>
  <c r="V91" i="5"/>
  <c r="F91" i="5"/>
  <c r="A108" i="5"/>
  <c r="A101" i="5"/>
  <c r="A102" i="5"/>
  <c r="A106" i="5"/>
  <c r="A100" i="5"/>
  <c r="U91" i="5"/>
  <c r="A105" i="5"/>
  <c r="A95" i="5"/>
  <c r="A104" i="5"/>
  <c r="AD91" i="5"/>
  <c r="G91" i="5"/>
  <c r="W91" i="5"/>
  <c r="A99" i="5"/>
  <c r="A94" i="5"/>
  <c r="A98" i="5"/>
  <c r="A107" i="5"/>
  <c r="A103" i="5"/>
  <c r="A97" i="5"/>
  <c r="E91" i="5"/>
  <c r="F191" i="5"/>
  <c r="E191" i="5"/>
  <c r="A208" i="5"/>
  <c r="A204" i="5"/>
  <c r="A196" i="5"/>
  <c r="V191" i="5"/>
  <c r="A194" i="5"/>
  <c r="A206" i="5"/>
  <c r="A200" i="5"/>
  <c r="A205" i="5"/>
  <c r="A202" i="5"/>
  <c r="AD191" i="5"/>
  <c r="W191" i="5"/>
  <c r="A199" i="5"/>
  <c r="A201" i="5"/>
  <c r="U191" i="5"/>
  <c r="A195" i="5"/>
  <c r="A198" i="5"/>
  <c r="A197" i="5"/>
  <c r="A207" i="5"/>
  <c r="G191" i="5"/>
  <c r="A203" i="5"/>
  <c r="A308" i="5"/>
  <c r="A301" i="5"/>
  <c r="A296" i="5"/>
  <c r="A299" i="5"/>
  <c r="G291" i="5"/>
  <c r="A304" i="5"/>
  <c r="A307" i="5"/>
  <c r="A294" i="5"/>
  <c r="W291" i="5"/>
  <c r="E291" i="5"/>
  <c r="A302" i="5"/>
  <c r="A297" i="5"/>
  <c r="A300" i="5"/>
  <c r="U291" i="5"/>
  <c r="A305" i="5"/>
  <c r="A295" i="5"/>
  <c r="AD291" i="5"/>
  <c r="A303" i="5"/>
  <c r="A298" i="5"/>
  <c r="F291" i="5"/>
  <c r="V291" i="5"/>
  <c r="A306" i="5"/>
  <c r="F368" i="5"/>
  <c r="Y368" i="5"/>
  <c r="K368" i="5"/>
  <c r="E368" i="5"/>
  <c r="J368" i="5"/>
  <c r="M368" i="5"/>
  <c r="AB368" i="5"/>
  <c r="D368" i="5"/>
  <c r="AA368" i="5"/>
  <c r="L368" i="5"/>
  <c r="G368" i="5"/>
  <c r="C368" i="5"/>
  <c r="Z368" i="5"/>
  <c r="A568" i="5"/>
  <c r="F551" i="5"/>
  <c r="V551" i="5"/>
  <c r="A566" i="5"/>
  <c r="A561" i="5"/>
  <c r="A556" i="5"/>
  <c r="A559" i="5"/>
  <c r="G551" i="5"/>
  <c r="A564" i="5"/>
  <c r="A567" i="5"/>
  <c r="A554" i="5"/>
  <c r="W551" i="5"/>
  <c r="E551" i="5"/>
  <c r="A562" i="5"/>
  <c r="A557" i="5"/>
  <c r="A560" i="5"/>
  <c r="U551" i="5"/>
  <c r="A565" i="5"/>
  <c r="A555" i="5"/>
  <c r="AD551" i="5"/>
  <c r="A563" i="5"/>
  <c r="A558" i="5"/>
  <c r="K388" i="5"/>
  <c r="E388" i="5"/>
  <c r="J388" i="5"/>
  <c r="M388" i="5"/>
  <c r="AB388" i="5"/>
  <c r="D388" i="5"/>
  <c r="AA388" i="5"/>
  <c r="L388" i="5"/>
  <c r="G388" i="5"/>
  <c r="C388" i="5"/>
  <c r="Z388" i="5"/>
  <c r="F388" i="5"/>
  <c r="Y388" i="5"/>
  <c r="AB534" i="5"/>
  <c r="L534" i="5"/>
  <c r="D534" i="5"/>
  <c r="M534" i="5"/>
  <c r="E534" i="5"/>
  <c r="J534" i="5"/>
  <c r="Y534" i="5"/>
  <c r="F534" i="5"/>
  <c r="G534" i="5"/>
  <c r="Z534" i="5"/>
  <c r="AA534" i="5"/>
  <c r="C534" i="5"/>
  <c r="K534" i="5"/>
  <c r="AB214" i="5"/>
  <c r="E214" i="5"/>
  <c r="Z214" i="5"/>
  <c r="D214" i="5"/>
  <c r="Y214" i="5"/>
  <c r="C214" i="5"/>
  <c r="M214" i="5"/>
  <c r="L214" i="5"/>
  <c r="J214" i="5"/>
  <c r="G214" i="5"/>
  <c r="AA214" i="5"/>
  <c r="K214" i="5"/>
  <c r="F214" i="5"/>
  <c r="H695" i="5"/>
  <c r="F611" i="4"/>
  <c r="A625" i="4"/>
  <c r="F625" i="4" s="1"/>
  <c r="A621" i="4"/>
  <c r="F621" i="4" s="1"/>
  <c r="A617" i="4"/>
  <c r="F617" i="4" s="1"/>
  <c r="U611" i="4"/>
  <c r="G611" i="4"/>
  <c r="A616" i="4"/>
  <c r="F616" i="4" s="1"/>
  <c r="A627" i="4"/>
  <c r="F627" i="4" s="1"/>
  <c r="A626" i="4"/>
  <c r="F626" i="4" s="1"/>
  <c r="A620" i="4"/>
  <c r="F620" i="4" s="1"/>
  <c r="A623" i="4"/>
  <c r="F623" i="4" s="1"/>
  <c r="A624" i="4"/>
  <c r="F624" i="4" s="1"/>
  <c r="E611" i="4"/>
  <c r="A615" i="4"/>
  <c r="F615" i="4" s="1"/>
  <c r="A614" i="4"/>
  <c r="F614" i="4" s="1"/>
  <c r="A628" i="4"/>
  <c r="F628" i="4" s="1"/>
  <c r="A619" i="4"/>
  <c r="F619" i="4" s="1"/>
  <c r="A618" i="4"/>
  <c r="F618" i="4" s="1"/>
  <c r="V611" i="4"/>
  <c r="W611" i="4"/>
  <c r="AD611" i="4"/>
  <c r="A622" i="4"/>
  <c r="F622" i="4" s="1"/>
  <c r="F591" i="4"/>
  <c r="A605" i="4"/>
  <c r="F605" i="4" s="1"/>
  <c r="A594" i="4"/>
  <c r="F594" i="4" s="1"/>
  <c r="A601" i="4"/>
  <c r="F601" i="4" s="1"/>
  <c r="W591" i="4"/>
  <c r="A600" i="4"/>
  <c r="F600" i="4" s="1"/>
  <c r="V591" i="4"/>
  <c r="A598" i="4"/>
  <c r="F598" i="4" s="1"/>
  <c r="U591" i="4"/>
  <c r="A597" i="4"/>
  <c r="F597" i="4" s="1"/>
  <c r="G591" i="4"/>
  <c r="A596" i="4"/>
  <c r="F596" i="4" s="1"/>
  <c r="E591" i="4"/>
  <c r="AD591" i="4"/>
  <c r="A606" i="4"/>
  <c r="F606" i="4" s="1"/>
  <c r="A599" i="4"/>
  <c r="F599" i="4" s="1"/>
  <c r="A603" i="4"/>
  <c r="F603" i="4" s="1"/>
  <c r="A607" i="4"/>
  <c r="F607" i="4" s="1"/>
  <c r="A595" i="4"/>
  <c r="F595" i="4" s="1"/>
  <c r="A604" i="4"/>
  <c r="F604" i="4" s="1"/>
  <c r="A602" i="4"/>
  <c r="F602" i="4" s="1"/>
  <c r="A608" i="4"/>
  <c r="F608" i="4" s="1"/>
  <c r="AD471" i="4"/>
  <c r="V471" i="4"/>
  <c r="F471" i="4"/>
  <c r="A480" i="4"/>
  <c r="F480" i="4" s="1"/>
  <c r="E471" i="4"/>
  <c r="A477" i="4"/>
  <c r="F477" i="4" s="1"/>
  <c r="A482" i="4"/>
  <c r="F482" i="4" s="1"/>
  <c r="A481" i="4"/>
  <c r="F481" i="4" s="1"/>
  <c r="A483" i="4"/>
  <c r="F483" i="4" s="1"/>
  <c r="A485" i="4"/>
  <c r="F485" i="4" s="1"/>
  <c r="A487" i="4"/>
  <c r="F487" i="4" s="1"/>
  <c r="W471" i="4"/>
  <c r="A474" i="4"/>
  <c r="F474" i="4" s="1"/>
  <c r="A476" i="4"/>
  <c r="F476" i="4" s="1"/>
  <c r="A478" i="4"/>
  <c r="F478" i="4" s="1"/>
  <c r="A484" i="4"/>
  <c r="F484" i="4" s="1"/>
  <c r="A486" i="4"/>
  <c r="F486" i="4" s="1"/>
  <c r="A488" i="4"/>
  <c r="F488" i="4" s="1"/>
  <c r="G471" i="4"/>
  <c r="A475" i="4"/>
  <c r="F475" i="4" s="1"/>
  <c r="U471" i="4"/>
  <c r="A479" i="4"/>
  <c r="F479" i="4" s="1"/>
  <c r="A68" i="4"/>
  <c r="F68" i="4" s="1"/>
  <c r="A64" i="4"/>
  <c r="F64" i="4" s="1"/>
  <c r="A60" i="4"/>
  <c r="F60" i="4" s="1"/>
  <c r="A56" i="4"/>
  <c r="F56" i="4" s="1"/>
  <c r="W51" i="4"/>
  <c r="F51" i="4"/>
  <c r="G51" i="4"/>
  <c r="A59" i="4"/>
  <c r="F59" i="4" s="1"/>
  <c r="A66" i="4"/>
  <c r="F66" i="4" s="1"/>
  <c r="U51" i="4"/>
  <c r="E51" i="4"/>
  <c r="A54" i="4"/>
  <c r="F54" i="4" s="1"/>
  <c r="A57" i="4"/>
  <c r="F57" i="4" s="1"/>
  <c r="A63" i="4"/>
  <c r="F63" i="4" s="1"/>
  <c r="A61" i="4"/>
  <c r="F61" i="4" s="1"/>
  <c r="AD51" i="4"/>
  <c r="A58" i="4"/>
  <c r="F58" i="4" s="1"/>
  <c r="A65" i="4"/>
  <c r="F65" i="4" s="1"/>
  <c r="A55" i="4"/>
  <c r="F55" i="4" s="1"/>
  <c r="V51" i="4"/>
  <c r="A67" i="4"/>
  <c r="F67" i="4" s="1"/>
  <c r="A62" i="4"/>
  <c r="F62" i="4" s="1"/>
  <c r="V791" i="4"/>
  <c r="F791" i="4"/>
  <c r="A806" i="4"/>
  <c r="F806" i="4" s="1"/>
  <c r="A801" i="4"/>
  <c r="F801" i="4" s="1"/>
  <c r="A795" i="4"/>
  <c r="F795" i="4" s="1"/>
  <c r="A796" i="4"/>
  <c r="F796" i="4" s="1"/>
  <c r="A807" i="4"/>
  <c r="F807" i="4" s="1"/>
  <c r="A805" i="4"/>
  <c r="F805" i="4" s="1"/>
  <c r="E791" i="4"/>
  <c r="W791" i="4"/>
  <c r="A794" i="4"/>
  <c r="F794" i="4" s="1"/>
  <c r="A800" i="4"/>
  <c r="F800" i="4" s="1"/>
  <c r="A798" i="4"/>
  <c r="F798" i="4" s="1"/>
  <c r="A804" i="4"/>
  <c r="F804" i="4" s="1"/>
  <c r="A802" i="4"/>
  <c r="F802" i="4" s="1"/>
  <c r="A808" i="4"/>
  <c r="F808" i="4" s="1"/>
  <c r="G791" i="4"/>
  <c r="AD791" i="4"/>
  <c r="U791" i="4"/>
  <c r="A799" i="4"/>
  <c r="F799" i="4" s="1"/>
  <c r="A797" i="4"/>
  <c r="F797" i="4" s="1"/>
  <c r="A803" i="4"/>
  <c r="F803" i="4" s="1"/>
  <c r="V651" i="4"/>
  <c r="F651" i="4"/>
  <c r="A661" i="4"/>
  <c r="F661" i="4" s="1"/>
  <c r="A655" i="4"/>
  <c r="F655" i="4" s="1"/>
  <c r="A666" i="4"/>
  <c r="F666" i="4" s="1"/>
  <c r="A656" i="4"/>
  <c r="F656" i="4" s="1"/>
  <c r="A667" i="4"/>
  <c r="F667" i="4" s="1"/>
  <c r="A665" i="4"/>
  <c r="F665" i="4" s="1"/>
  <c r="E651" i="4"/>
  <c r="W651" i="4"/>
  <c r="A654" i="4"/>
  <c r="F654" i="4" s="1"/>
  <c r="A660" i="4"/>
  <c r="F660" i="4" s="1"/>
  <c r="A658" i="4"/>
  <c r="F658" i="4" s="1"/>
  <c r="A664" i="4"/>
  <c r="F664" i="4" s="1"/>
  <c r="A662" i="4"/>
  <c r="F662" i="4" s="1"/>
  <c r="A668" i="4"/>
  <c r="F668" i="4" s="1"/>
  <c r="G651" i="4"/>
  <c r="AD651" i="4"/>
  <c r="U651" i="4"/>
  <c r="A659" i="4"/>
  <c r="F659" i="4" s="1"/>
  <c r="A657" i="4"/>
  <c r="F657" i="4" s="1"/>
  <c r="A663" i="4"/>
  <c r="F663" i="4" s="1"/>
  <c r="C31" i="4"/>
  <c r="A36" i="3"/>
  <c r="AT36" i="3" s="1"/>
  <c r="AZ26" i="2"/>
  <c r="A13" i="3"/>
  <c r="AZ27" i="2"/>
  <c r="AZ24" i="2"/>
  <c r="AZ22" i="2"/>
  <c r="AZ23" i="2"/>
  <c r="AZ25" i="2"/>
  <c r="AZ18" i="2"/>
  <c r="AZ19" i="2"/>
  <c r="A701" i="4"/>
  <c r="F701" i="4" s="1"/>
  <c r="A697" i="4"/>
  <c r="F697" i="4" s="1"/>
  <c r="V691" i="4"/>
  <c r="U691" i="4"/>
  <c r="G691" i="4"/>
  <c r="F691" i="4"/>
  <c r="A705" i="4"/>
  <c r="F705" i="4" s="1"/>
  <c r="A700" i="4"/>
  <c r="F700" i="4" s="1"/>
  <c r="A699" i="4"/>
  <c r="F699" i="4" s="1"/>
  <c r="A704" i="4"/>
  <c r="F704" i="4" s="1"/>
  <c r="A694" i="4"/>
  <c r="F694" i="4" s="1"/>
  <c r="A695" i="4"/>
  <c r="F695" i="4" s="1"/>
  <c r="E691" i="4"/>
  <c r="W691" i="4"/>
  <c r="A708" i="4"/>
  <c r="F708" i="4" s="1"/>
  <c r="A698" i="4"/>
  <c r="F698" i="4" s="1"/>
  <c r="A696" i="4"/>
  <c r="F696" i="4" s="1"/>
  <c r="AD691" i="4"/>
  <c r="A703" i="4"/>
  <c r="F703" i="4" s="1"/>
  <c r="A702" i="4"/>
  <c r="F702" i="4" s="1"/>
  <c r="A707" i="4"/>
  <c r="F707" i="4" s="1"/>
  <c r="A706" i="4"/>
  <c r="F706" i="4" s="1"/>
  <c r="F211" i="4"/>
  <c r="A216" i="4"/>
  <c r="F216" i="4" s="1"/>
  <c r="A227" i="4"/>
  <c r="F227" i="4" s="1"/>
  <c r="A217" i="4"/>
  <c r="F217" i="4" s="1"/>
  <c r="A228" i="4"/>
  <c r="F228" i="4" s="1"/>
  <c r="A218" i="4"/>
  <c r="F218" i="4" s="1"/>
  <c r="A220" i="4"/>
  <c r="F220" i="4" s="1"/>
  <c r="A222" i="4"/>
  <c r="F222" i="4" s="1"/>
  <c r="A224" i="4"/>
  <c r="F224" i="4" s="1"/>
  <c r="A226" i="4"/>
  <c r="F226" i="4" s="1"/>
  <c r="G211" i="4"/>
  <c r="AD211" i="4"/>
  <c r="U211" i="4"/>
  <c r="A215" i="4"/>
  <c r="F215" i="4" s="1"/>
  <c r="A221" i="4"/>
  <c r="F221" i="4" s="1"/>
  <c r="A219" i="4"/>
  <c r="F219" i="4" s="1"/>
  <c r="A225" i="4"/>
  <c r="F225" i="4" s="1"/>
  <c r="A223" i="4"/>
  <c r="F223" i="4" s="1"/>
  <c r="V211" i="4"/>
  <c r="E211" i="4"/>
  <c r="W211" i="4"/>
  <c r="A214" i="4"/>
  <c r="F214" i="4" s="1"/>
  <c r="F671" i="4"/>
  <c r="G671" i="4"/>
  <c r="A680" i="4"/>
  <c r="F680" i="4" s="1"/>
  <c r="E671" i="4"/>
  <c r="A681" i="4"/>
  <c r="F681" i="4" s="1"/>
  <c r="AD671" i="4"/>
  <c r="A682" i="4"/>
  <c r="F682" i="4" s="1"/>
  <c r="A685" i="4"/>
  <c r="F685" i="4" s="1"/>
  <c r="A683" i="4"/>
  <c r="F683" i="4" s="1"/>
  <c r="V671" i="4"/>
  <c r="A687" i="4"/>
  <c r="F687" i="4" s="1"/>
  <c r="W671" i="4"/>
  <c r="A674" i="4"/>
  <c r="F674" i="4" s="1"/>
  <c r="A676" i="4"/>
  <c r="F676" i="4" s="1"/>
  <c r="A678" i="4"/>
  <c r="F678" i="4" s="1"/>
  <c r="A684" i="4"/>
  <c r="F684" i="4" s="1"/>
  <c r="A686" i="4"/>
  <c r="F686" i="4" s="1"/>
  <c r="A688" i="4"/>
  <c r="F688" i="4" s="1"/>
  <c r="U671" i="4"/>
  <c r="A675" i="4"/>
  <c r="F675" i="4" s="1"/>
  <c r="A677" i="4"/>
  <c r="F677" i="4" s="1"/>
  <c r="A679" i="4"/>
  <c r="F679" i="4" s="1"/>
  <c r="F331" i="4"/>
  <c r="A345" i="4"/>
  <c r="F345" i="4" s="1"/>
  <c r="A335" i="4"/>
  <c r="F335" i="4" s="1"/>
  <c r="A346" i="4"/>
  <c r="F346" i="4" s="1"/>
  <c r="A336" i="4"/>
  <c r="F336" i="4" s="1"/>
  <c r="A347" i="4"/>
  <c r="F347" i="4" s="1"/>
  <c r="G331" i="4"/>
  <c r="A348" i="4"/>
  <c r="F348" i="4" s="1"/>
  <c r="U331" i="4"/>
  <c r="AD331" i="4"/>
  <c r="A337" i="4"/>
  <c r="F337" i="4" s="1"/>
  <c r="A339" i="4"/>
  <c r="F339" i="4" s="1"/>
  <c r="A341" i="4"/>
  <c r="F341" i="4" s="1"/>
  <c r="A343" i="4"/>
  <c r="F343" i="4" s="1"/>
  <c r="V331" i="4"/>
  <c r="E331" i="4"/>
  <c r="W331" i="4"/>
  <c r="A334" i="4"/>
  <c r="F334" i="4" s="1"/>
  <c r="A340" i="4"/>
  <c r="F340" i="4" s="1"/>
  <c r="A338" i="4"/>
  <c r="F338" i="4" s="1"/>
  <c r="A344" i="4"/>
  <c r="F344" i="4" s="1"/>
  <c r="A342" i="4"/>
  <c r="F342" i="4" s="1"/>
  <c r="U491" i="4"/>
  <c r="G491" i="4"/>
  <c r="E491" i="4"/>
  <c r="F491" i="4"/>
  <c r="A497" i="4"/>
  <c r="F497" i="4" s="1"/>
  <c r="AD491" i="4"/>
  <c r="V491" i="4"/>
  <c r="A506" i="4"/>
  <c r="F506" i="4" s="1"/>
  <c r="A501" i="4"/>
  <c r="F501" i="4" s="1"/>
  <c r="A508" i="4"/>
  <c r="F508" i="4" s="1"/>
  <c r="A507" i="4"/>
  <c r="F507" i="4" s="1"/>
  <c r="A496" i="4"/>
  <c r="F496" i="4" s="1"/>
  <c r="A499" i="4"/>
  <c r="F499" i="4" s="1"/>
  <c r="A503" i="4"/>
  <c r="F503" i="4" s="1"/>
  <c r="A500" i="4"/>
  <c r="F500" i="4" s="1"/>
  <c r="A504" i="4"/>
  <c r="F504" i="4" s="1"/>
  <c r="A494" i="4"/>
  <c r="F494" i="4" s="1"/>
  <c r="A498" i="4"/>
  <c r="F498" i="4" s="1"/>
  <c r="A502" i="4"/>
  <c r="F502" i="4" s="1"/>
  <c r="A505" i="4"/>
  <c r="F505" i="4" s="1"/>
  <c r="W491" i="4"/>
  <c r="A495" i="4"/>
  <c r="F495" i="4" s="1"/>
  <c r="AZ17" i="2"/>
  <c r="V351" i="4"/>
  <c r="F351" i="4"/>
  <c r="G351" i="4"/>
  <c r="A364" i="4"/>
  <c r="F364" i="4" s="1"/>
  <c r="A354" i="4"/>
  <c r="F354" i="4" s="1"/>
  <c r="A361" i="4"/>
  <c r="F361" i="4" s="1"/>
  <c r="A355" i="4"/>
  <c r="F355" i="4" s="1"/>
  <c r="A366" i="4"/>
  <c r="F366" i="4" s="1"/>
  <c r="A368" i="4"/>
  <c r="F368" i="4" s="1"/>
  <c r="AD351" i="4"/>
  <c r="U351" i="4"/>
  <c r="A359" i="4"/>
  <c r="F359" i="4" s="1"/>
  <c r="A357" i="4"/>
  <c r="F357" i="4" s="1"/>
  <c r="A363" i="4"/>
  <c r="F363" i="4" s="1"/>
  <c r="A365" i="4"/>
  <c r="F365" i="4" s="1"/>
  <c r="A367" i="4"/>
  <c r="F367" i="4" s="1"/>
  <c r="W351" i="4"/>
  <c r="E351" i="4"/>
  <c r="A356" i="4"/>
  <c r="F356" i="4" s="1"/>
  <c r="A358" i="4"/>
  <c r="F358" i="4" s="1"/>
  <c r="A360" i="4"/>
  <c r="F360" i="4" s="1"/>
  <c r="A362" i="4"/>
  <c r="F362" i="4" s="1"/>
  <c r="V291" i="4"/>
  <c r="F291" i="4"/>
  <c r="A301" i="4"/>
  <c r="F301" i="4" s="1"/>
  <c r="A295" i="4"/>
  <c r="F295" i="4" s="1"/>
  <c r="A306" i="4"/>
  <c r="F306" i="4" s="1"/>
  <c r="A296" i="4"/>
  <c r="F296" i="4" s="1"/>
  <c r="A307" i="4"/>
  <c r="F307" i="4" s="1"/>
  <c r="A305" i="4"/>
  <c r="F305" i="4" s="1"/>
  <c r="E291" i="4"/>
  <c r="W291" i="4"/>
  <c r="A294" i="4"/>
  <c r="F294" i="4" s="1"/>
  <c r="A300" i="4"/>
  <c r="F300" i="4" s="1"/>
  <c r="A298" i="4"/>
  <c r="F298" i="4" s="1"/>
  <c r="A304" i="4"/>
  <c r="F304" i="4" s="1"/>
  <c r="A302" i="4"/>
  <c r="F302" i="4" s="1"/>
  <c r="A308" i="4"/>
  <c r="F308" i="4" s="1"/>
  <c r="G291" i="4"/>
  <c r="AD291" i="4"/>
  <c r="U291" i="4"/>
  <c r="A299" i="4"/>
  <c r="F299" i="4" s="1"/>
  <c r="A297" i="4"/>
  <c r="F297" i="4" s="1"/>
  <c r="A303" i="4"/>
  <c r="F303" i="4" s="1"/>
  <c r="AD151" i="4"/>
  <c r="U151" i="4"/>
  <c r="G151" i="4"/>
  <c r="F151" i="4"/>
  <c r="A165" i="4"/>
  <c r="F165" i="4" s="1"/>
  <c r="A161" i="4"/>
  <c r="F161" i="4" s="1"/>
  <c r="A157" i="4"/>
  <c r="F157" i="4" s="1"/>
  <c r="V151" i="4"/>
  <c r="A163" i="4"/>
  <c r="F163" i="4" s="1"/>
  <c r="E151" i="4"/>
  <c r="A160" i="4"/>
  <c r="F160" i="4" s="1"/>
  <c r="A164" i="4"/>
  <c r="F164" i="4" s="1"/>
  <c r="A155" i="4"/>
  <c r="F155" i="4" s="1"/>
  <c r="A159" i="4"/>
  <c r="F159" i="4" s="1"/>
  <c r="A154" i="4"/>
  <c r="F154" i="4" s="1"/>
  <c r="W151" i="4"/>
  <c r="A168" i="4"/>
  <c r="F168" i="4" s="1"/>
  <c r="A158" i="4"/>
  <c r="F158" i="4" s="1"/>
  <c r="A156" i="4"/>
  <c r="F156" i="4" s="1"/>
  <c r="A162" i="4"/>
  <c r="F162" i="4" s="1"/>
  <c r="A167" i="4"/>
  <c r="F167" i="4" s="1"/>
  <c r="A166" i="4"/>
  <c r="F166" i="4" s="1"/>
  <c r="A316" i="4"/>
  <c r="F316" i="4" s="1"/>
  <c r="W311" i="4"/>
  <c r="V311" i="4"/>
  <c r="F311" i="4"/>
  <c r="A320" i="4"/>
  <c r="F320" i="4" s="1"/>
  <c r="A314" i="4"/>
  <c r="F314" i="4" s="1"/>
  <c r="AD311" i="4"/>
  <c r="A323" i="4"/>
  <c r="F323" i="4" s="1"/>
  <c r="A322" i="4"/>
  <c r="F322" i="4" s="1"/>
  <c r="G311" i="4"/>
  <c r="U311" i="4"/>
  <c r="E311" i="4"/>
  <c r="A317" i="4"/>
  <c r="F317" i="4" s="1"/>
  <c r="A321" i="4"/>
  <c r="F321" i="4" s="1"/>
  <c r="A315" i="4"/>
  <c r="F315" i="4" s="1"/>
  <c r="A318" i="4"/>
  <c r="F318" i="4" s="1"/>
  <c r="A325" i="4"/>
  <c r="F325" i="4" s="1"/>
  <c r="A326" i="4"/>
  <c r="F326" i="4" s="1"/>
  <c r="A319" i="4"/>
  <c r="F319" i="4" s="1"/>
  <c r="A324" i="4"/>
  <c r="F324" i="4" s="1"/>
  <c r="A327" i="4"/>
  <c r="F327" i="4" s="1"/>
  <c r="A328" i="4"/>
  <c r="F328" i="4" s="1"/>
  <c r="A465" i="4"/>
  <c r="F465" i="4" s="1"/>
  <c r="A461" i="4"/>
  <c r="F461" i="4" s="1"/>
  <c r="A457" i="4"/>
  <c r="F457" i="4" s="1"/>
  <c r="V451" i="4"/>
  <c r="U451" i="4"/>
  <c r="G451" i="4"/>
  <c r="F451" i="4"/>
  <c r="A462" i="4"/>
  <c r="F462" i="4" s="1"/>
  <c r="A456" i="4"/>
  <c r="F456" i="4" s="1"/>
  <c r="A455" i="4"/>
  <c r="F455" i="4" s="1"/>
  <c r="A468" i="4"/>
  <c r="F468" i="4" s="1"/>
  <c r="A467" i="4"/>
  <c r="F467" i="4" s="1"/>
  <c r="W451" i="4"/>
  <c r="AD451" i="4"/>
  <c r="E451" i="4"/>
  <c r="A460" i="4"/>
  <c r="F460" i="4" s="1"/>
  <c r="A454" i="4"/>
  <c r="F454" i="4" s="1"/>
  <c r="A459" i="4"/>
  <c r="F459" i="4" s="1"/>
  <c r="A458" i="4"/>
  <c r="F458" i="4" s="1"/>
  <c r="A464" i="4"/>
  <c r="F464" i="4" s="1"/>
  <c r="A466" i="4"/>
  <c r="F466" i="4" s="1"/>
  <c r="A463" i="4"/>
  <c r="F463" i="4" s="1"/>
  <c r="A118" i="4"/>
  <c r="F118" i="4" s="1"/>
  <c r="A114" i="4"/>
  <c r="F114" i="4" s="1"/>
  <c r="AD111" i="4"/>
  <c r="V111" i="4"/>
  <c r="E111" i="4"/>
  <c r="F111" i="4"/>
  <c r="A117" i="4"/>
  <c r="F117" i="4" s="1"/>
  <c r="A119" i="4"/>
  <c r="F119" i="4" s="1"/>
  <c r="A126" i="4"/>
  <c r="F126" i="4" s="1"/>
  <c r="A121" i="4"/>
  <c r="F121" i="4" s="1"/>
  <c r="A128" i="4"/>
  <c r="F128" i="4" s="1"/>
  <c r="A120" i="4"/>
  <c r="F120" i="4" s="1"/>
  <c r="A124" i="4"/>
  <c r="F124" i="4" s="1"/>
  <c r="A122" i="4"/>
  <c r="F122" i="4" s="1"/>
  <c r="A125" i="4"/>
  <c r="F125" i="4" s="1"/>
  <c r="W111" i="4"/>
  <c r="A115" i="4"/>
  <c r="F115" i="4" s="1"/>
  <c r="G111" i="4"/>
  <c r="A123" i="4"/>
  <c r="F123" i="4" s="1"/>
  <c r="U111" i="4"/>
  <c r="A116" i="4"/>
  <c r="F116" i="4" s="1"/>
  <c r="A127" i="4"/>
  <c r="F127" i="4" s="1"/>
  <c r="V271" i="4"/>
  <c r="F271" i="4"/>
  <c r="A286" i="4"/>
  <c r="F286" i="4" s="1"/>
  <c r="A285" i="4"/>
  <c r="F285" i="4" s="1"/>
  <c r="A279" i="4"/>
  <c r="F279" i="4" s="1"/>
  <c r="A280" i="4"/>
  <c r="F280" i="4" s="1"/>
  <c r="E271" i="4"/>
  <c r="W271" i="4"/>
  <c r="A274" i="4"/>
  <c r="F274" i="4" s="1"/>
  <c r="A276" i="4"/>
  <c r="F276" i="4" s="1"/>
  <c r="A278" i="4"/>
  <c r="F278" i="4" s="1"/>
  <c r="A284" i="4"/>
  <c r="F284" i="4" s="1"/>
  <c r="A282" i="4"/>
  <c r="F282" i="4" s="1"/>
  <c r="A288" i="4"/>
  <c r="F288" i="4" s="1"/>
  <c r="G271" i="4"/>
  <c r="AD271" i="4"/>
  <c r="U271" i="4"/>
  <c r="A275" i="4"/>
  <c r="F275" i="4" s="1"/>
  <c r="A277" i="4"/>
  <c r="F277" i="4" s="1"/>
  <c r="A283" i="4"/>
  <c r="F283" i="4" s="1"/>
  <c r="A281" i="4"/>
  <c r="F281" i="4" s="1"/>
  <c r="A287" i="4"/>
  <c r="F287" i="4" s="1"/>
  <c r="K14" i="5"/>
  <c r="J14" i="5"/>
  <c r="V131" i="4"/>
  <c r="F131" i="4"/>
  <c r="G131" i="4"/>
  <c r="A144" i="4"/>
  <c r="F144" i="4" s="1"/>
  <c r="A134" i="4"/>
  <c r="F134" i="4" s="1"/>
  <c r="A141" i="4"/>
  <c r="F141" i="4" s="1"/>
  <c r="A135" i="4"/>
  <c r="F135" i="4" s="1"/>
  <c r="A146" i="4"/>
  <c r="F146" i="4" s="1"/>
  <c r="U131" i="4"/>
  <c r="A139" i="4"/>
  <c r="F139" i="4" s="1"/>
  <c r="A137" i="4"/>
  <c r="F137" i="4" s="1"/>
  <c r="A143" i="4"/>
  <c r="F143" i="4" s="1"/>
  <c r="A145" i="4"/>
  <c r="F145" i="4" s="1"/>
  <c r="A147" i="4"/>
  <c r="F147" i="4" s="1"/>
  <c r="W131" i="4"/>
  <c r="E131" i="4"/>
  <c r="A136" i="4"/>
  <c r="F136" i="4" s="1"/>
  <c r="A138" i="4"/>
  <c r="F138" i="4" s="1"/>
  <c r="A140" i="4"/>
  <c r="F140" i="4" s="1"/>
  <c r="A142" i="4"/>
  <c r="F142" i="4" s="1"/>
  <c r="A148" i="4"/>
  <c r="F148" i="4" s="1"/>
  <c r="AD131" i="4"/>
  <c r="G631" i="4"/>
  <c r="A641" i="4"/>
  <c r="F641" i="4" s="1"/>
  <c r="F631" i="4"/>
  <c r="A637" i="4"/>
  <c r="F637" i="4" s="1"/>
  <c r="AD631" i="4"/>
  <c r="A645" i="4"/>
  <c r="F645" i="4" s="1"/>
  <c r="V631" i="4"/>
  <c r="U631" i="4"/>
  <c r="A640" i="4"/>
  <c r="F640" i="4" s="1"/>
  <c r="A639" i="4"/>
  <c r="F639" i="4" s="1"/>
  <c r="E631" i="4"/>
  <c r="A644" i="4"/>
  <c r="F644" i="4" s="1"/>
  <c r="A642" i="4"/>
  <c r="F642" i="4" s="1"/>
  <c r="A647" i="4"/>
  <c r="F647" i="4" s="1"/>
  <c r="A635" i="4"/>
  <c r="F635" i="4" s="1"/>
  <c r="A634" i="4"/>
  <c r="F634" i="4" s="1"/>
  <c r="A638" i="4"/>
  <c r="F638" i="4" s="1"/>
  <c r="W631" i="4"/>
  <c r="A648" i="4"/>
  <c r="F648" i="4" s="1"/>
  <c r="A646" i="4"/>
  <c r="F646" i="4" s="1"/>
  <c r="A636" i="4"/>
  <c r="F636" i="4" s="1"/>
  <c r="A643" i="4"/>
  <c r="F643" i="4" s="1"/>
  <c r="F91" i="4"/>
  <c r="A106" i="4"/>
  <c r="F106" i="4" s="1"/>
  <c r="V91" i="4"/>
  <c r="G91" i="4"/>
  <c r="U91" i="4"/>
  <c r="A108" i="4"/>
  <c r="F108" i="4" s="1"/>
  <c r="A98" i="4"/>
  <c r="F98" i="4" s="1"/>
  <c r="A97" i="4"/>
  <c r="F97" i="4" s="1"/>
  <c r="AD91" i="4"/>
  <c r="A102" i="4"/>
  <c r="F102" i="4" s="1"/>
  <c r="A101" i="4"/>
  <c r="F101" i="4" s="1"/>
  <c r="A95" i="4"/>
  <c r="F95" i="4" s="1"/>
  <c r="A105" i="4"/>
  <c r="F105" i="4" s="1"/>
  <c r="A99" i="4"/>
  <c r="F99" i="4" s="1"/>
  <c r="W91" i="4"/>
  <c r="A103" i="4"/>
  <c r="F103" i="4" s="1"/>
  <c r="A96" i="4"/>
  <c r="F96" i="4" s="1"/>
  <c r="A107" i="4"/>
  <c r="F107" i="4" s="1"/>
  <c r="A100" i="4"/>
  <c r="F100" i="4" s="1"/>
  <c r="E91" i="4"/>
  <c r="A104" i="4"/>
  <c r="F104" i="4" s="1"/>
  <c r="A94" i="4"/>
  <c r="F94" i="4" s="1"/>
  <c r="F251" i="4"/>
  <c r="U251" i="4"/>
  <c r="A264" i="4"/>
  <c r="F264" i="4" s="1"/>
  <c r="A254" i="4"/>
  <c r="F254" i="4" s="1"/>
  <c r="A265" i="4"/>
  <c r="F265" i="4" s="1"/>
  <c r="A255" i="4"/>
  <c r="F255" i="4" s="1"/>
  <c r="A266" i="4"/>
  <c r="F266" i="4" s="1"/>
  <c r="A256" i="4"/>
  <c r="F256" i="4" s="1"/>
  <c r="A258" i="4"/>
  <c r="F258" i="4" s="1"/>
  <c r="A260" i="4"/>
  <c r="F260" i="4" s="1"/>
  <c r="A262" i="4"/>
  <c r="F262" i="4" s="1"/>
  <c r="A268" i="4"/>
  <c r="F268" i="4" s="1"/>
  <c r="G251" i="4"/>
  <c r="AD251" i="4"/>
  <c r="A257" i="4"/>
  <c r="F257" i="4" s="1"/>
  <c r="A259" i="4"/>
  <c r="F259" i="4" s="1"/>
  <c r="A261" i="4"/>
  <c r="F261" i="4" s="1"/>
  <c r="A263" i="4"/>
  <c r="F263" i="4" s="1"/>
  <c r="V251" i="4"/>
  <c r="A267" i="4"/>
  <c r="F267" i="4" s="1"/>
  <c r="W251" i="4"/>
  <c r="E251" i="4"/>
  <c r="F751" i="4"/>
  <c r="A765" i="4"/>
  <c r="F765" i="4" s="1"/>
  <c r="A761" i="4"/>
  <c r="F761" i="4" s="1"/>
  <c r="A757" i="4"/>
  <c r="F757" i="4" s="1"/>
  <c r="U751" i="4"/>
  <c r="G751" i="4"/>
  <c r="A756" i="4"/>
  <c r="F756" i="4" s="1"/>
  <c r="A767" i="4"/>
  <c r="F767" i="4" s="1"/>
  <c r="A762" i="4"/>
  <c r="F762" i="4" s="1"/>
  <c r="A760" i="4"/>
  <c r="F760" i="4" s="1"/>
  <c r="AD751" i="4"/>
  <c r="A764" i="4"/>
  <c r="F764" i="4" s="1"/>
  <c r="A755" i="4"/>
  <c r="F755" i="4" s="1"/>
  <c r="E751" i="4"/>
  <c r="V751" i="4"/>
  <c r="A768" i="4"/>
  <c r="F768" i="4" s="1"/>
  <c r="A759" i="4"/>
  <c r="F759" i="4" s="1"/>
  <c r="A754" i="4"/>
  <c r="F754" i="4" s="1"/>
  <c r="W751" i="4"/>
  <c r="A758" i="4"/>
  <c r="F758" i="4" s="1"/>
  <c r="A763" i="4"/>
  <c r="F763" i="4" s="1"/>
  <c r="A766" i="4"/>
  <c r="F766" i="4" s="1"/>
  <c r="A417" i="4"/>
  <c r="F417" i="4" s="1"/>
  <c r="V411" i="4"/>
  <c r="U411" i="4"/>
  <c r="G411" i="4"/>
  <c r="F411" i="4"/>
  <c r="A425" i="4"/>
  <c r="F425" i="4" s="1"/>
  <c r="A421" i="4"/>
  <c r="F421" i="4" s="1"/>
  <c r="W411" i="4"/>
  <c r="A427" i="4"/>
  <c r="F427" i="4" s="1"/>
  <c r="A426" i="4"/>
  <c r="F426" i="4" s="1"/>
  <c r="AD411" i="4"/>
  <c r="A420" i="4"/>
  <c r="F420" i="4" s="1"/>
  <c r="E411" i="4"/>
  <c r="A424" i="4"/>
  <c r="F424" i="4" s="1"/>
  <c r="A415" i="4"/>
  <c r="F415" i="4" s="1"/>
  <c r="A414" i="4"/>
  <c r="F414" i="4" s="1"/>
  <c r="A419" i="4"/>
  <c r="F419" i="4" s="1"/>
  <c r="A418" i="4"/>
  <c r="F418" i="4" s="1"/>
  <c r="A428" i="4"/>
  <c r="F428" i="4" s="1"/>
  <c r="A422" i="4"/>
  <c r="F422" i="4" s="1"/>
  <c r="A416" i="4"/>
  <c r="F416" i="4" s="1"/>
  <c r="A423" i="4"/>
  <c r="F423" i="4" s="1"/>
  <c r="V771" i="4"/>
  <c r="F771" i="4"/>
  <c r="G771" i="4"/>
  <c r="A784" i="4"/>
  <c r="F784" i="4" s="1"/>
  <c r="A774" i="4"/>
  <c r="F774" i="4" s="1"/>
  <c r="A781" i="4"/>
  <c r="F781" i="4" s="1"/>
  <c r="A775" i="4"/>
  <c r="F775" i="4" s="1"/>
  <c r="A786" i="4"/>
  <c r="F786" i="4" s="1"/>
  <c r="A776" i="4"/>
  <c r="F776" i="4" s="1"/>
  <c r="A778" i="4"/>
  <c r="F778" i="4" s="1"/>
  <c r="A780" i="4"/>
  <c r="F780" i="4" s="1"/>
  <c r="A782" i="4"/>
  <c r="F782" i="4" s="1"/>
  <c r="A788" i="4"/>
  <c r="F788" i="4" s="1"/>
  <c r="AD771" i="4"/>
  <c r="U771" i="4"/>
  <c r="A779" i="4"/>
  <c r="F779" i="4" s="1"/>
  <c r="A777" i="4"/>
  <c r="F777" i="4" s="1"/>
  <c r="A783" i="4"/>
  <c r="F783" i="4" s="1"/>
  <c r="A785" i="4"/>
  <c r="F785" i="4" s="1"/>
  <c r="A787" i="4"/>
  <c r="F787" i="4" s="1"/>
  <c r="W771" i="4"/>
  <c r="E771" i="4"/>
  <c r="V431" i="4"/>
  <c r="U431" i="4"/>
  <c r="G431" i="4"/>
  <c r="F431" i="4"/>
  <c r="A444" i="4"/>
  <c r="F444" i="4" s="1"/>
  <c r="A434" i="4"/>
  <c r="F434" i="4" s="1"/>
  <c r="A441" i="4"/>
  <c r="F441" i="4" s="1"/>
  <c r="A435" i="4"/>
  <c r="F435" i="4" s="1"/>
  <c r="A446" i="4"/>
  <c r="F446" i="4" s="1"/>
  <c r="A445" i="4"/>
  <c r="F445" i="4" s="1"/>
  <c r="A447" i="4"/>
  <c r="F447" i="4" s="1"/>
  <c r="W431" i="4"/>
  <c r="E431" i="4"/>
  <c r="A436" i="4"/>
  <c r="F436" i="4" s="1"/>
  <c r="A438" i="4"/>
  <c r="F438" i="4" s="1"/>
  <c r="A440" i="4"/>
  <c r="F440" i="4" s="1"/>
  <c r="A442" i="4"/>
  <c r="F442" i="4" s="1"/>
  <c r="A448" i="4"/>
  <c r="F448" i="4" s="1"/>
  <c r="AD431" i="4"/>
  <c r="A439" i="4"/>
  <c r="F439" i="4" s="1"/>
  <c r="A437" i="4"/>
  <c r="F437" i="4" s="1"/>
  <c r="A443" i="4"/>
  <c r="F443" i="4" s="1"/>
  <c r="U391" i="4"/>
  <c r="G391" i="4"/>
  <c r="F391" i="4"/>
  <c r="A397" i="4"/>
  <c r="F397" i="4" s="1"/>
  <c r="AD391" i="4"/>
  <c r="W391" i="4"/>
  <c r="A395" i="4"/>
  <c r="F395" i="4" s="1"/>
  <c r="A398" i="4"/>
  <c r="F398" i="4" s="1"/>
  <c r="A405" i="4"/>
  <c r="F405" i="4" s="1"/>
  <c r="A403" i="4"/>
  <c r="F403" i="4" s="1"/>
  <c r="V391" i="4"/>
  <c r="A408" i="4"/>
  <c r="F408" i="4" s="1"/>
  <c r="A402" i="4"/>
  <c r="F402" i="4" s="1"/>
  <c r="A406" i="4"/>
  <c r="F406" i="4" s="1"/>
  <c r="A399" i="4"/>
  <c r="F399" i="4" s="1"/>
  <c r="A396" i="4"/>
  <c r="F396" i="4" s="1"/>
  <c r="A407" i="4"/>
  <c r="F407" i="4" s="1"/>
  <c r="A400" i="4"/>
  <c r="F400" i="4" s="1"/>
  <c r="E391" i="4"/>
  <c r="A401" i="4"/>
  <c r="F401" i="4" s="1"/>
  <c r="A404" i="4"/>
  <c r="F404" i="4" s="1"/>
  <c r="A394" i="4"/>
  <c r="F394" i="4" s="1"/>
  <c r="V711" i="4"/>
  <c r="F711" i="4"/>
  <c r="U711" i="4"/>
  <c r="A728" i="4"/>
  <c r="F728" i="4" s="1"/>
  <c r="A718" i="4"/>
  <c r="F718" i="4" s="1"/>
  <c r="A725" i="4"/>
  <c r="F725" i="4" s="1"/>
  <c r="A719" i="4"/>
  <c r="F719" i="4" s="1"/>
  <c r="W711" i="4"/>
  <c r="E711" i="4"/>
  <c r="A716" i="4"/>
  <c r="F716" i="4" s="1"/>
  <c r="A714" i="4"/>
  <c r="F714" i="4" s="1"/>
  <c r="A720" i="4"/>
  <c r="F720" i="4" s="1"/>
  <c r="A722" i="4"/>
  <c r="F722" i="4" s="1"/>
  <c r="A724" i="4"/>
  <c r="F724" i="4" s="1"/>
  <c r="A726" i="4"/>
  <c r="F726" i="4" s="1"/>
  <c r="AD711" i="4"/>
  <c r="G711" i="4"/>
  <c r="A715" i="4"/>
  <c r="F715" i="4" s="1"/>
  <c r="A717" i="4"/>
  <c r="F717" i="4" s="1"/>
  <c r="A723" i="4"/>
  <c r="F723" i="4" s="1"/>
  <c r="A721" i="4"/>
  <c r="F721" i="4" s="1"/>
  <c r="A727" i="4"/>
  <c r="F727" i="4" s="1"/>
  <c r="F231" i="4"/>
  <c r="A245" i="4"/>
  <c r="F245" i="4" s="1"/>
  <c r="A235" i="4"/>
  <c r="F235" i="4" s="1"/>
  <c r="A246" i="4"/>
  <c r="F246" i="4" s="1"/>
  <c r="A236" i="4"/>
  <c r="F236" i="4" s="1"/>
  <c r="A247" i="4"/>
  <c r="F247" i="4" s="1"/>
  <c r="A240" i="4"/>
  <c r="F240" i="4" s="1"/>
  <c r="A238" i="4"/>
  <c r="F238" i="4" s="1"/>
  <c r="A244" i="4"/>
  <c r="F244" i="4" s="1"/>
  <c r="A242" i="4"/>
  <c r="F242" i="4" s="1"/>
  <c r="G231" i="4"/>
  <c r="A248" i="4"/>
  <c r="F248" i="4" s="1"/>
  <c r="U231" i="4"/>
  <c r="AD231" i="4"/>
  <c r="A237" i="4"/>
  <c r="F237" i="4" s="1"/>
  <c r="A239" i="4"/>
  <c r="F239" i="4" s="1"/>
  <c r="A241" i="4"/>
  <c r="F241" i="4" s="1"/>
  <c r="A243" i="4"/>
  <c r="F243" i="4" s="1"/>
  <c r="V231" i="4"/>
  <c r="E231" i="4"/>
  <c r="W231" i="4"/>
  <c r="A234" i="4"/>
  <c r="F234" i="4" s="1"/>
  <c r="A585" i="4"/>
  <c r="F585" i="4" s="1"/>
  <c r="A581" i="4"/>
  <c r="F581" i="4" s="1"/>
  <c r="A577" i="4"/>
  <c r="F577" i="4" s="1"/>
  <c r="U571" i="4"/>
  <c r="G571" i="4"/>
  <c r="F571" i="4"/>
  <c r="W571" i="4"/>
  <c r="A587" i="4"/>
  <c r="F587" i="4" s="1"/>
  <c r="A578" i="4"/>
  <c r="F578" i="4" s="1"/>
  <c r="AD571" i="4"/>
  <c r="A579" i="4"/>
  <c r="F579" i="4" s="1"/>
  <c r="E571" i="4"/>
  <c r="A588" i="4"/>
  <c r="F588" i="4" s="1"/>
  <c r="A574" i="4"/>
  <c r="F574" i="4" s="1"/>
  <c r="V571" i="4"/>
  <c r="A576" i="4"/>
  <c r="F576" i="4" s="1"/>
  <c r="A583" i="4"/>
  <c r="F583" i="4" s="1"/>
  <c r="A582" i="4"/>
  <c r="F582" i="4" s="1"/>
  <c r="A586" i="4"/>
  <c r="F586" i="4" s="1"/>
  <c r="A580" i="4"/>
  <c r="F580" i="4" s="1"/>
  <c r="A584" i="4"/>
  <c r="F584" i="4" s="1"/>
  <c r="A575" i="4"/>
  <c r="F575" i="4" s="1"/>
  <c r="F371" i="4"/>
  <c r="V371" i="4"/>
  <c r="A379" i="4"/>
  <c r="F379" i="4" s="1"/>
  <c r="G371" i="4"/>
  <c r="A380" i="4"/>
  <c r="F380" i="4" s="1"/>
  <c r="E371" i="4"/>
  <c r="A384" i="4"/>
  <c r="F384" i="4" s="1"/>
  <c r="A382" i="4"/>
  <c r="F382" i="4" s="1"/>
  <c r="A388" i="4"/>
  <c r="F388" i="4" s="1"/>
  <c r="A386" i="4"/>
  <c r="F386" i="4" s="1"/>
  <c r="U371" i="4"/>
  <c r="AD371" i="4"/>
  <c r="A377" i="4"/>
  <c r="F377" i="4" s="1"/>
  <c r="A375" i="4"/>
  <c r="F375" i="4" s="1"/>
  <c r="A381" i="4"/>
  <c r="F381" i="4" s="1"/>
  <c r="A383" i="4"/>
  <c r="F383" i="4" s="1"/>
  <c r="A385" i="4"/>
  <c r="F385" i="4" s="1"/>
  <c r="A387" i="4"/>
  <c r="F387" i="4" s="1"/>
  <c r="W371" i="4"/>
  <c r="A374" i="4"/>
  <c r="F374" i="4" s="1"/>
  <c r="A376" i="4"/>
  <c r="F376" i="4" s="1"/>
  <c r="A378" i="4"/>
  <c r="F378" i="4" s="1"/>
  <c r="F531" i="4"/>
  <c r="A536" i="4"/>
  <c r="F536" i="4" s="1"/>
  <c r="A547" i="4"/>
  <c r="F547" i="4" s="1"/>
  <c r="A537" i="4"/>
  <c r="F537" i="4" s="1"/>
  <c r="A548" i="4"/>
  <c r="F548" i="4" s="1"/>
  <c r="A538" i="4"/>
  <c r="F538" i="4" s="1"/>
  <c r="A541" i="4"/>
  <c r="F541" i="4" s="1"/>
  <c r="A539" i="4"/>
  <c r="F539" i="4" s="1"/>
  <c r="A545" i="4"/>
  <c r="F545" i="4" s="1"/>
  <c r="A543" i="4"/>
  <c r="F543" i="4" s="1"/>
  <c r="V531" i="4"/>
  <c r="E531" i="4"/>
  <c r="W531" i="4"/>
  <c r="A534" i="4"/>
  <c r="F534" i="4" s="1"/>
  <c r="A540" i="4"/>
  <c r="F540" i="4" s="1"/>
  <c r="A542" i="4"/>
  <c r="F542" i="4" s="1"/>
  <c r="A544" i="4"/>
  <c r="F544" i="4" s="1"/>
  <c r="A546" i="4"/>
  <c r="F546" i="4" s="1"/>
  <c r="G531" i="4"/>
  <c r="AD531" i="4"/>
  <c r="U531" i="4"/>
  <c r="A535" i="4"/>
  <c r="F535" i="4" s="1"/>
  <c r="V511" i="4"/>
  <c r="F511" i="4"/>
  <c r="A517" i="4"/>
  <c r="F517" i="4" s="1"/>
  <c r="AD511" i="4"/>
  <c r="A522" i="4"/>
  <c r="F522" i="4" s="1"/>
  <c r="W511" i="4"/>
  <c r="A523" i="4"/>
  <c r="F523" i="4" s="1"/>
  <c r="A521" i="4"/>
  <c r="F521" i="4" s="1"/>
  <c r="A527" i="4"/>
  <c r="F527" i="4" s="1"/>
  <c r="A525" i="4"/>
  <c r="F525" i="4" s="1"/>
  <c r="E511" i="4"/>
  <c r="A516" i="4"/>
  <c r="F516" i="4" s="1"/>
  <c r="A514" i="4"/>
  <c r="F514" i="4" s="1"/>
  <c r="A520" i="4"/>
  <c r="F520" i="4" s="1"/>
  <c r="A518" i="4"/>
  <c r="F518" i="4" s="1"/>
  <c r="A524" i="4"/>
  <c r="F524" i="4" s="1"/>
  <c r="A526" i="4"/>
  <c r="F526" i="4" s="1"/>
  <c r="A528" i="4"/>
  <c r="F528" i="4" s="1"/>
  <c r="G511" i="4"/>
  <c r="A515" i="4"/>
  <c r="F515" i="4" s="1"/>
  <c r="U511" i="4"/>
  <c r="A519" i="4"/>
  <c r="F519" i="4" s="1"/>
  <c r="A565" i="4"/>
  <c r="F565" i="4" s="1"/>
  <c r="A561" i="4"/>
  <c r="F561" i="4" s="1"/>
  <c r="A557" i="4"/>
  <c r="F557" i="4" s="1"/>
  <c r="U551" i="4"/>
  <c r="G551" i="4"/>
  <c r="F551" i="4"/>
  <c r="A556" i="4"/>
  <c r="F556" i="4" s="1"/>
  <c r="A566" i="4"/>
  <c r="F566" i="4" s="1"/>
  <c r="V551" i="4"/>
  <c r="A560" i="4"/>
  <c r="F560" i="4" s="1"/>
  <c r="A559" i="4"/>
  <c r="F559" i="4" s="1"/>
  <c r="A564" i="4"/>
  <c r="F564" i="4" s="1"/>
  <c r="A555" i="4"/>
  <c r="F555" i="4" s="1"/>
  <c r="E551" i="4"/>
  <c r="A554" i="4"/>
  <c r="F554" i="4" s="1"/>
  <c r="A568" i="4"/>
  <c r="F568" i="4" s="1"/>
  <c r="A558" i="4"/>
  <c r="F558" i="4" s="1"/>
  <c r="W551" i="4"/>
  <c r="AD551" i="4"/>
  <c r="A563" i="4"/>
  <c r="F563" i="4" s="1"/>
  <c r="A562" i="4"/>
  <c r="F562" i="4" s="1"/>
  <c r="A567" i="4"/>
  <c r="F567" i="4" s="1"/>
  <c r="F731" i="4"/>
  <c r="W731" i="4"/>
  <c r="A743" i="4"/>
  <c r="F743" i="4" s="1"/>
  <c r="U731" i="4"/>
  <c r="A744" i="4"/>
  <c r="F744" i="4" s="1"/>
  <c r="A734" i="4"/>
  <c r="F734" i="4" s="1"/>
  <c r="A745" i="4"/>
  <c r="F745" i="4" s="1"/>
  <c r="A747" i="4"/>
  <c r="F747" i="4" s="1"/>
  <c r="V731" i="4"/>
  <c r="E731" i="4"/>
  <c r="A736" i="4"/>
  <c r="F736" i="4" s="1"/>
  <c r="A738" i="4"/>
  <c r="F738" i="4" s="1"/>
  <c r="A740" i="4"/>
  <c r="F740" i="4" s="1"/>
  <c r="A742" i="4"/>
  <c r="F742" i="4" s="1"/>
  <c r="A748" i="4"/>
  <c r="F748" i="4" s="1"/>
  <c r="A746" i="4"/>
  <c r="F746" i="4" s="1"/>
  <c r="G731" i="4"/>
  <c r="AD731" i="4"/>
  <c r="A737" i="4"/>
  <c r="F737" i="4" s="1"/>
  <c r="A735" i="4"/>
  <c r="F735" i="4" s="1"/>
  <c r="A741" i="4"/>
  <c r="F741" i="4" s="1"/>
  <c r="A739" i="4"/>
  <c r="F739" i="4" s="1"/>
  <c r="W171" i="4"/>
  <c r="U171" i="4"/>
  <c r="G171" i="4"/>
  <c r="F171" i="4"/>
  <c r="A185" i="4"/>
  <c r="F185" i="4" s="1"/>
  <c r="A181" i="4"/>
  <c r="F181" i="4" s="1"/>
  <c r="A177" i="4"/>
  <c r="F177" i="4" s="1"/>
  <c r="A176" i="4"/>
  <c r="F176" i="4" s="1"/>
  <c r="A182" i="4"/>
  <c r="F182" i="4" s="1"/>
  <c r="A180" i="4"/>
  <c r="F180" i="4" s="1"/>
  <c r="E171" i="4"/>
  <c r="A179" i="4"/>
  <c r="F179" i="4" s="1"/>
  <c r="A174" i="4"/>
  <c r="F174" i="4" s="1"/>
  <c r="A184" i="4"/>
  <c r="F184" i="4" s="1"/>
  <c r="A183" i="4"/>
  <c r="F183" i="4" s="1"/>
  <c r="A178" i="4"/>
  <c r="F178" i="4" s="1"/>
  <c r="V171" i="4"/>
  <c r="A188" i="4"/>
  <c r="F188" i="4" s="1"/>
  <c r="A187" i="4"/>
  <c r="F187" i="4" s="1"/>
  <c r="A186" i="4"/>
  <c r="F186" i="4" s="1"/>
  <c r="AD171" i="4"/>
  <c r="A175" i="4"/>
  <c r="F175" i="4" s="1"/>
  <c r="AZ40" i="2"/>
  <c r="C71" i="4"/>
  <c r="U191" i="4"/>
  <c r="G191" i="4"/>
  <c r="F191" i="4"/>
  <c r="A205" i="4"/>
  <c r="F205" i="4" s="1"/>
  <c r="A201" i="4"/>
  <c r="F201" i="4" s="1"/>
  <c r="A197" i="4"/>
  <c r="F197" i="4" s="1"/>
  <c r="V191" i="4"/>
  <c r="A203" i="4"/>
  <c r="F203" i="4" s="1"/>
  <c r="A198" i="4"/>
  <c r="F198" i="4" s="1"/>
  <c r="A196" i="4"/>
  <c r="F196" i="4" s="1"/>
  <c r="A204" i="4"/>
  <c r="F204" i="4" s="1"/>
  <c r="A195" i="4"/>
  <c r="F195" i="4" s="1"/>
  <c r="E191" i="4"/>
  <c r="A194" i="4"/>
  <c r="F194" i="4" s="1"/>
  <c r="A208" i="4"/>
  <c r="F208" i="4" s="1"/>
  <c r="A199" i="4"/>
  <c r="F199" i="4" s="1"/>
  <c r="A202" i="4"/>
  <c r="F202" i="4" s="1"/>
  <c r="W191" i="4"/>
  <c r="AD191" i="4"/>
  <c r="A206" i="4"/>
  <c r="F206" i="4" s="1"/>
  <c r="A207" i="4"/>
  <c r="F207" i="4" s="1"/>
  <c r="A200" i="4"/>
  <c r="F200" i="4" s="1"/>
  <c r="BA35" i="2"/>
  <c r="V11" i="13"/>
  <c r="U11" i="13"/>
  <c r="G11" i="13"/>
  <c r="F11" i="13"/>
  <c r="E11" i="13"/>
  <c r="AD11" i="13"/>
  <c r="W11" i="13"/>
  <c r="L137" i="6"/>
  <c r="L237" i="6"/>
  <c r="L37" i="6"/>
  <c r="L62" i="6"/>
  <c r="L187" i="6"/>
  <c r="L112" i="6"/>
  <c r="L162" i="6"/>
  <c r="L212" i="6"/>
  <c r="L87" i="6"/>
  <c r="L12" i="6"/>
  <c r="A77" i="3"/>
  <c r="AT77" i="3" s="1"/>
  <c r="AZ30" i="2"/>
  <c r="A62" i="3"/>
  <c r="AT62" i="3" s="1"/>
  <c r="AZ41" i="2"/>
  <c r="AZ38" i="2"/>
  <c r="A52" i="3"/>
  <c r="AT52" i="3" s="1"/>
  <c r="AZ37" i="2"/>
  <c r="AZ44" i="2"/>
  <c r="AZ34" i="2"/>
  <c r="AZ42" i="2"/>
  <c r="AZ33" i="2"/>
  <c r="AZ29" i="2"/>
  <c r="AZ48" i="2"/>
  <c r="AZ5" i="2"/>
  <c r="AZ51" i="2"/>
  <c r="A18" i="3"/>
  <c r="AZ49" i="2"/>
  <c r="AZ46" i="2"/>
  <c r="AZ35" i="2"/>
  <c r="AZ31" i="2"/>
  <c r="AZ43" i="2"/>
  <c r="AZ39" i="2"/>
  <c r="AZ47" i="2"/>
  <c r="A37" i="3"/>
  <c r="AT37" i="3" s="1"/>
  <c r="AZ50" i="2"/>
  <c r="AZ32" i="2"/>
  <c r="A94" i="3"/>
  <c r="AT94" i="3" s="1"/>
  <c r="AZ36" i="2"/>
  <c r="AZ45" i="2"/>
  <c r="I94" i="3"/>
  <c r="AX94" i="3" s="1"/>
  <c r="I77" i="3"/>
  <c r="AX77" i="3" s="1"/>
  <c r="BB87" i="3"/>
  <c r="I75" i="3"/>
  <c r="AX75" i="3" s="1"/>
  <c r="BB41" i="3"/>
  <c r="BB32" i="3"/>
  <c r="I22" i="3"/>
  <c r="AX22" i="3" s="1"/>
  <c r="BB77" i="3"/>
  <c r="BB70" i="3"/>
  <c r="I88" i="3"/>
  <c r="AX88" i="3" s="1"/>
  <c r="BB24" i="3"/>
  <c r="I45" i="3"/>
  <c r="AX45" i="3" s="1"/>
  <c r="BA40" i="2"/>
  <c r="BB19" i="3"/>
  <c r="I15" i="3"/>
  <c r="AX15" i="3" s="1"/>
  <c r="I91" i="3"/>
  <c r="AX91" i="3" s="1"/>
  <c r="I59" i="3"/>
  <c r="AX59" i="3" s="1"/>
  <c r="I81" i="3"/>
  <c r="AX81" i="3" s="1"/>
  <c r="I68" i="3"/>
  <c r="AX68" i="3" s="1"/>
  <c r="BA37" i="2"/>
  <c r="I46" i="3"/>
  <c r="AX46" i="3" s="1"/>
  <c r="BB34" i="3"/>
  <c r="BA33" i="2"/>
  <c r="I84" i="3"/>
  <c r="AX84" i="3" s="1"/>
  <c r="BB69" i="3"/>
  <c r="BA26" i="2"/>
  <c r="I38" i="3"/>
  <c r="AX38" i="3" s="1"/>
  <c r="I31" i="3"/>
  <c r="AX31" i="3" s="1"/>
  <c r="BB17" i="3"/>
  <c r="I74" i="3"/>
  <c r="AX74" i="3" s="1"/>
  <c r="BB66" i="3"/>
  <c r="I52" i="3"/>
  <c r="AX52" i="3" s="1"/>
  <c r="I21" i="3"/>
  <c r="AX21" i="3" s="1"/>
  <c r="I42" i="3"/>
  <c r="AX42" i="3" s="1"/>
  <c r="I19" i="3"/>
  <c r="AX19" i="3" s="1"/>
  <c r="BB63" i="3"/>
  <c r="I78" i="3"/>
  <c r="AX78" i="3" s="1"/>
  <c r="BA36" i="2"/>
  <c r="I55" i="3"/>
  <c r="AX55" i="3" s="1"/>
  <c r="BB46" i="3"/>
  <c r="BB29" i="3"/>
  <c r="I90" i="3"/>
  <c r="AX90" i="3" s="1"/>
  <c r="BB23" i="3"/>
  <c r="BB99" i="3"/>
  <c r="BA47" i="2"/>
  <c r="BB79" i="3"/>
  <c r="BB65" i="3"/>
  <c r="BB33" i="3"/>
  <c r="BB26" i="3"/>
  <c r="I14" i="3"/>
  <c r="AX14" i="3" s="1"/>
  <c r="BA42" i="2"/>
  <c r="BA5" i="2"/>
  <c r="I71" i="3"/>
  <c r="AX71" i="3" s="1"/>
  <c r="BB62" i="3"/>
  <c r="I48" i="3"/>
  <c r="AX48" i="3" s="1"/>
  <c r="BB16" i="3"/>
  <c r="I97" i="3"/>
  <c r="AX97" i="3" s="1"/>
  <c r="BB83" i="3"/>
  <c r="BB59" i="3"/>
  <c r="BB73" i="3"/>
  <c r="BB36" i="3"/>
  <c r="I95" i="3"/>
  <c r="AX95" i="3" s="1"/>
  <c r="I25" i="3"/>
  <c r="AX25" i="3" s="1"/>
  <c r="BA45" i="2"/>
  <c r="BB85" i="3"/>
  <c r="BB76" i="3"/>
  <c r="I64" i="3"/>
  <c r="AX64" i="3" s="1"/>
  <c r="BB38" i="3"/>
  <c r="I53" i="3"/>
  <c r="AX53" i="3" s="1"/>
  <c r="BA32" i="2"/>
  <c r="BB27" i="3"/>
  <c r="I23" i="3"/>
  <c r="AX23" i="3" s="1"/>
  <c r="I99" i="3"/>
  <c r="AX99" i="3" s="1"/>
  <c r="I67" i="3"/>
  <c r="AX67" i="3" s="1"/>
  <c r="BB58" i="3"/>
  <c r="I44" i="3"/>
  <c r="AX44" i="3" s="1"/>
  <c r="BA25" i="2"/>
  <c r="BB52" i="3"/>
  <c r="BB92" i="3"/>
  <c r="I80" i="3"/>
  <c r="AX80" i="3" s="1"/>
  <c r="BB55" i="3"/>
  <c r="BB37" i="3"/>
  <c r="BA48" i="2"/>
  <c r="BB90" i="3"/>
  <c r="BB20" i="3"/>
  <c r="BA50" i="2"/>
  <c r="BB35" i="3"/>
  <c r="BB53" i="3"/>
  <c r="BB14" i="3"/>
  <c r="I35" i="3"/>
  <c r="AX35" i="3" s="1"/>
  <c r="I20" i="3"/>
  <c r="AX20" i="3" s="1"/>
  <c r="I96" i="3"/>
  <c r="AX96" i="3" s="1"/>
  <c r="BB71" i="3"/>
  <c r="I86" i="3"/>
  <c r="AX86" i="3" s="1"/>
  <c r="I93" i="3"/>
  <c r="AX93" i="3" s="1"/>
  <c r="I63" i="3"/>
  <c r="AX63" i="3" s="1"/>
  <c r="BB54" i="3"/>
  <c r="BB39" i="3"/>
  <c r="I98" i="3"/>
  <c r="AX98" i="3" s="1"/>
  <c r="I89" i="3"/>
  <c r="AX89" i="3" s="1"/>
  <c r="BB75" i="3"/>
  <c r="BB28" i="3"/>
  <c r="BA20" i="2"/>
  <c r="BB51" i="3"/>
  <c r="I34" i="3"/>
  <c r="AX34" i="3" s="1"/>
  <c r="BB22" i="3"/>
  <c r="I87" i="3"/>
  <c r="AX87" i="3" s="1"/>
  <c r="I69" i="3"/>
  <c r="AX69" i="3" s="1"/>
  <c r="BA44" i="2"/>
  <c r="I32" i="3"/>
  <c r="AX32" i="3" s="1"/>
  <c r="BB49" i="3"/>
  <c r="BB56" i="3"/>
  <c r="I66" i="3"/>
  <c r="AX66" i="3" s="1"/>
  <c r="BB86" i="3"/>
  <c r="BA34" i="2"/>
  <c r="BB67" i="3"/>
  <c r="I49" i="3"/>
  <c r="AX49" i="3" s="1"/>
  <c r="BA46" i="2"/>
  <c r="BB43" i="3"/>
  <c r="BB30" i="3"/>
  <c r="BB88" i="3"/>
  <c r="BB93" i="3"/>
  <c r="BB84" i="3"/>
  <c r="I72" i="3"/>
  <c r="AX72" i="3" s="1"/>
  <c r="BB47" i="3"/>
  <c r="BB31" i="3"/>
  <c r="BB44" i="3"/>
  <c r="BB48" i="3"/>
  <c r="BA41" i="2"/>
  <c r="BB82" i="3"/>
  <c r="I65" i="3"/>
  <c r="AX65" i="3" s="1"/>
  <c r="I27" i="3"/>
  <c r="AX27" i="3" s="1"/>
  <c r="I26" i="3"/>
  <c r="AX26" i="3" s="1"/>
  <c r="I17" i="3"/>
  <c r="AX17" i="3" s="1"/>
  <c r="I85" i="3"/>
  <c r="AX85" i="3" s="1"/>
  <c r="I62" i="3"/>
  <c r="AX62" i="3" s="1"/>
  <c r="I83" i="3"/>
  <c r="AX83" i="3" s="1"/>
  <c r="I16" i="3"/>
  <c r="AX16" i="3" s="1"/>
  <c r="BB40" i="3"/>
  <c r="I28" i="3"/>
  <c r="AX28" i="3" s="1"/>
  <c r="I33" i="3"/>
  <c r="AX33" i="3" s="1"/>
  <c r="BB98" i="3"/>
  <c r="BB81" i="3"/>
  <c r="BA18" i="2"/>
  <c r="I76" i="3"/>
  <c r="AX76" i="3" s="1"/>
  <c r="BB61" i="3"/>
  <c r="BA28" i="2"/>
  <c r="I43" i="3"/>
  <c r="AX43" i="3" s="1"/>
  <c r="I30" i="3"/>
  <c r="AX30" i="3" s="1"/>
  <c r="BB60" i="3"/>
  <c r="I79" i="3"/>
  <c r="AX79" i="3" s="1"/>
  <c r="I61" i="3"/>
  <c r="AX61" i="3" s="1"/>
  <c r="BA24" i="2"/>
  <c r="I41" i="3"/>
  <c r="AX41" i="3" s="1"/>
  <c r="BA21" i="2"/>
  <c r="BB21" i="3"/>
  <c r="BB97" i="3"/>
  <c r="BA23" i="2"/>
  <c r="I58" i="3"/>
  <c r="AX58" i="3" s="1"/>
  <c r="BB45" i="3"/>
  <c r="BB72" i="3"/>
  <c r="BB95" i="3"/>
  <c r="BB25" i="3"/>
  <c r="I51" i="3"/>
  <c r="AX51" i="3" s="1"/>
  <c r="I73" i="3"/>
  <c r="AX73" i="3" s="1"/>
  <c r="I60" i="3"/>
  <c r="AX60" i="3" s="1"/>
  <c r="BA22" i="2"/>
  <c r="I40" i="3"/>
  <c r="AX40" i="3" s="1"/>
  <c r="I29" i="3"/>
  <c r="AX29" i="3" s="1"/>
  <c r="BA39" i="2"/>
  <c r="BB18" i="3"/>
  <c r="BB94" i="3"/>
  <c r="BA29" i="2"/>
  <c r="BB74" i="3"/>
  <c r="I57" i="3"/>
  <c r="AX57" i="3" s="1"/>
  <c r="BB68" i="3"/>
  <c r="I18" i="3"/>
  <c r="AX18" i="3" s="1"/>
  <c r="BB80" i="3"/>
  <c r="BB64" i="3"/>
  <c r="BA30" i="2"/>
  <c r="I54" i="3"/>
  <c r="AX54" i="3" s="1"/>
  <c r="BB42" i="3"/>
  <c r="BB96" i="3"/>
  <c r="I92" i="3"/>
  <c r="AX92" i="3" s="1"/>
  <c r="BB78" i="3"/>
  <c r="I47" i="3"/>
  <c r="AX47" i="3" s="1"/>
  <c r="I37" i="3"/>
  <c r="AX37" i="3" s="1"/>
  <c r="I56" i="3"/>
  <c r="AX56" i="3" s="1"/>
  <c r="I82" i="3"/>
  <c r="AX82" i="3" s="1"/>
  <c r="BB15" i="3"/>
  <c r="BB91" i="3"/>
  <c r="BA49" i="2"/>
  <c r="I70" i="3"/>
  <c r="AX70" i="3" s="1"/>
  <c r="BB57" i="3"/>
  <c r="I24" i="3"/>
  <c r="AX24" i="3" s="1"/>
  <c r="BB50" i="3"/>
  <c r="I36" i="3"/>
  <c r="AX36" i="3" s="1"/>
  <c r="BA38" i="2"/>
  <c r="BB89" i="3"/>
  <c r="BA31" i="2"/>
  <c r="I50" i="3"/>
  <c r="AX50" i="3" s="1"/>
  <c r="I39" i="3"/>
  <c r="AX39" i="3" s="1"/>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AF11" i="5"/>
  <c r="AE11" i="5"/>
  <c r="M15" i="5"/>
  <c r="C15" i="5"/>
  <c r="L15" i="5"/>
  <c r="AB15" i="5"/>
  <c r="K15" i="5"/>
  <c r="J15" i="5"/>
  <c r="G15" i="5"/>
  <c r="Y15" i="5"/>
  <c r="F15" i="5"/>
  <c r="E15" i="5"/>
  <c r="D15" i="5"/>
  <c r="M16" i="5"/>
  <c r="C16" i="5"/>
  <c r="L16" i="5"/>
  <c r="AB16" i="5"/>
  <c r="K16" i="5"/>
  <c r="AA16" i="5"/>
  <c r="J16" i="5"/>
  <c r="Z16" i="5"/>
  <c r="G16" i="5"/>
  <c r="Y16" i="5"/>
  <c r="F16" i="5"/>
  <c r="E16" i="5"/>
  <c r="D16" i="5"/>
  <c r="M17" i="5"/>
  <c r="C17" i="5"/>
  <c r="L17" i="5"/>
  <c r="AB17" i="5"/>
  <c r="K17" i="5"/>
  <c r="J17" i="5"/>
  <c r="Z17" i="5"/>
  <c r="G17" i="5"/>
  <c r="F17" i="5"/>
  <c r="E17" i="5"/>
  <c r="D17" i="5"/>
  <c r="M18" i="5"/>
  <c r="C18" i="5"/>
  <c r="L18" i="5"/>
  <c r="K18" i="5"/>
  <c r="AA18" i="5"/>
  <c r="J18" i="5"/>
  <c r="Z18" i="5"/>
  <c r="G18" i="5"/>
  <c r="F18" i="5"/>
  <c r="E18" i="5"/>
  <c r="D18" i="5"/>
  <c r="M19" i="5"/>
  <c r="C19" i="5"/>
  <c r="L19" i="5"/>
  <c r="K19" i="5"/>
  <c r="J19" i="5"/>
  <c r="Z19" i="5"/>
  <c r="G19" i="5"/>
  <c r="F19" i="5"/>
  <c r="E19" i="5"/>
  <c r="D19" i="5"/>
  <c r="M20" i="5"/>
  <c r="C20" i="5"/>
  <c r="L20" i="5"/>
  <c r="K20" i="5"/>
  <c r="AA20" i="5"/>
  <c r="J20" i="5"/>
  <c r="Z20" i="5"/>
  <c r="G20" i="5"/>
  <c r="Y20" i="5"/>
  <c r="F20" i="5"/>
  <c r="E20" i="5"/>
  <c r="D20" i="5"/>
  <c r="M21" i="5"/>
  <c r="C21" i="5"/>
  <c r="L21" i="5"/>
  <c r="K21" i="5"/>
  <c r="AA21" i="5"/>
  <c r="J21" i="5"/>
  <c r="Z21" i="5"/>
  <c r="G21" i="5"/>
  <c r="Y21" i="5"/>
  <c r="F21" i="5"/>
  <c r="E21" i="5"/>
  <c r="D21" i="5"/>
  <c r="M22" i="5"/>
  <c r="C22" i="5"/>
  <c r="L22" i="5"/>
  <c r="AB22" i="5"/>
  <c r="K22" i="5"/>
  <c r="AA22" i="5"/>
  <c r="J22" i="5"/>
  <c r="Z22" i="5"/>
  <c r="G22" i="5"/>
  <c r="F22" i="5"/>
  <c r="E22" i="5"/>
  <c r="D22" i="5"/>
  <c r="M23" i="5"/>
  <c r="C23" i="5"/>
  <c r="L23" i="5"/>
  <c r="AB23" i="5"/>
  <c r="K23" i="5"/>
  <c r="AA23" i="5"/>
  <c r="J23" i="5"/>
  <c r="G23" i="5"/>
  <c r="Y23" i="5"/>
  <c r="F23" i="5"/>
  <c r="E23" i="5"/>
  <c r="D23" i="5"/>
  <c r="M24" i="5"/>
  <c r="C24" i="5"/>
  <c r="L24" i="5"/>
  <c r="AB24" i="5"/>
  <c r="K24" i="5"/>
  <c r="J24" i="5"/>
  <c r="Z24" i="5"/>
  <c r="G24" i="5"/>
  <c r="Y24" i="5"/>
  <c r="F24" i="5"/>
  <c r="E24" i="5"/>
  <c r="D24" i="5"/>
  <c r="M25" i="5"/>
  <c r="C25" i="5"/>
  <c r="L25" i="5"/>
  <c r="K25" i="5"/>
  <c r="AA25" i="5"/>
  <c r="J25" i="5"/>
  <c r="Z25" i="5"/>
  <c r="G25" i="5"/>
  <c r="Y25" i="5"/>
  <c r="F25" i="5"/>
  <c r="E25" i="5"/>
  <c r="D25" i="5"/>
  <c r="M26" i="5"/>
  <c r="C26" i="5"/>
  <c r="L26" i="5"/>
  <c r="AB26" i="5"/>
  <c r="K26" i="5"/>
  <c r="AA26" i="5"/>
  <c r="J26" i="5"/>
  <c r="Z26" i="5"/>
  <c r="G26" i="5"/>
  <c r="Y26" i="5"/>
  <c r="F26" i="5"/>
  <c r="E26" i="5"/>
  <c r="D26" i="5"/>
  <c r="M27" i="5"/>
  <c r="C27" i="5"/>
  <c r="L27" i="5"/>
  <c r="AB27" i="5"/>
  <c r="K27" i="5"/>
  <c r="AA27" i="5"/>
  <c r="J27" i="5"/>
  <c r="Z27" i="5"/>
  <c r="G27" i="5"/>
  <c r="Y27" i="5"/>
  <c r="F27" i="5"/>
  <c r="E27" i="5"/>
  <c r="D27" i="5"/>
  <c r="M28" i="5"/>
  <c r="C28" i="5"/>
  <c r="L28" i="5"/>
  <c r="AB28" i="5"/>
  <c r="K28" i="5"/>
  <c r="AA28" i="5"/>
  <c r="J28" i="5"/>
  <c r="Z28" i="5"/>
  <c r="G28" i="5"/>
  <c r="Y28" i="5"/>
  <c r="F28" i="5"/>
  <c r="E28" i="5"/>
  <c r="D28" i="5"/>
  <c r="L14" i="5"/>
  <c r="AA14" i="5"/>
  <c r="G14" i="5"/>
  <c r="Y14" i="5"/>
  <c r="F14" i="5"/>
  <c r="E14" i="5"/>
  <c r="D14" i="5"/>
  <c r="M14" i="5"/>
  <c r="C14" i="5"/>
  <c r="A76" i="3"/>
  <c r="AT76" i="3" s="1"/>
  <c r="A55" i="3"/>
  <c r="AT55" i="3" s="1"/>
  <c r="A96" i="3"/>
  <c r="AT96" i="3" s="1"/>
  <c r="A23" i="3"/>
  <c r="A41" i="3"/>
  <c r="AT41" i="3" s="1"/>
  <c r="A88" i="3"/>
  <c r="AT88" i="3" s="1"/>
  <c r="A93" i="3"/>
  <c r="AT93" i="3" s="1"/>
  <c r="A90" i="3"/>
  <c r="AT90" i="3" s="1"/>
  <c r="A28" i="3"/>
  <c r="AT28" i="3" s="1"/>
  <c r="A73" i="3"/>
  <c r="AT73" i="3" s="1"/>
  <c r="A71" i="3"/>
  <c r="AT71" i="3" s="1"/>
  <c r="A14" i="3"/>
  <c r="A46" i="3"/>
  <c r="AT46" i="3" s="1"/>
  <c r="A72" i="3"/>
  <c r="AT72" i="3" s="1"/>
  <c r="A42" i="3"/>
  <c r="AT42" i="3" s="1"/>
  <c r="A19" i="3"/>
  <c r="A91" i="3"/>
  <c r="AT91" i="3" s="1"/>
  <c r="A95" i="3"/>
  <c r="AT95" i="3" s="1"/>
  <c r="A58" i="3"/>
  <c r="AT58" i="3" s="1"/>
  <c r="A61" i="3"/>
  <c r="AT61" i="3" s="1"/>
  <c r="A68" i="3"/>
  <c r="AT68" i="3" s="1"/>
  <c r="A35" i="3"/>
  <c r="AT35" i="3" s="1"/>
  <c r="A59" i="3"/>
  <c r="AT59" i="3" s="1"/>
  <c r="A31" i="3"/>
  <c r="AT31" i="3" s="1"/>
  <c r="A65" i="3"/>
  <c r="AT65" i="3" s="1"/>
  <c r="A40" i="3"/>
  <c r="AT40" i="3" s="1"/>
  <c r="A17" i="3"/>
  <c r="A89" i="3"/>
  <c r="AT89" i="3" s="1"/>
  <c r="A70" i="3"/>
  <c r="AT70" i="3" s="1"/>
  <c r="A50" i="3"/>
  <c r="AT50" i="3" s="1"/>
  <c r="A53" i="3"/>
  <c r="AT53" i="3" s="1"/>
  <c r="A64" i="3"/>
  <c r="AT64" i="3" s="1"/>
  <c r="A33" i="3"/>
  <c r="AT33" i="3" s="1"/>
  <c r="A51" i="3"/>
  <c r="AT51" i="3" s="1"/>
  <c r="A84" i="3"/>
  <c r="AT84" i="3" s="1"/>
  <c r="A57" i="3"/>
  <c r="AT57" i="3" s="1"/>
  <c r="A38" i="3"/>
  <c r="AT38" i="3" s="1"/>
  <c r="A15" i="3"/>
  <c r="A27" i="3"/>
  <c r="AT27" i="3" s="1"/>
  <c r="A98" i="3"/>
  <c r="AT98" i="3" s="1"/>
  <c r="A86" i="3"/>
  <c r="AT86" i="3" s="1"/>
  <c r="A83" i="3"/>
  <c r="AT83" i="3" s="1"/>
  <c r="A45" i="3"/>
  <c r="AT45" i="3" s="1"/>
  <c r="A56" i="3"/>
  <c r="AT56" i="3" s="1"/>
  <c r="A24" i="3"/>
  <c r="A30" i="3"/>
  <c r="AT30" i="3" s="1"/>
  <c r="A82" i="3"/>
  <c r="AT82" i="3" s="1"/>
  <c r="A49" i="3"/>
  <c r="AT49" i="3" s="1"/>
  <c r="A25" i="3"/>
  <c r="AT25" i="3" s="1"/>
  <c r="A99" i="3"/>
  <c r="AT99" i="3" s="1"/>
  <c r="A67" i="3"/>
  <c r="AT67" i="3" s="1"/>
  <c r="A81" i="3"/>
  <c r="AT81" i="3" s="1"/>
  <c r="A29" i="3"/>
  <c r="AT29" i="3" s="1"/>
  <c r="A48" i="3"/>
  <c r="AT48" i="3" s="1"/>
  <c r="A22" i="3"/>
  <c r="A80" i="3"/>
  <c r="AT80" i="3" s="1"/>
  <c r="A69" i="3"/>
  <c r="AT69" i="3" s="1"/>
  <c r="A34" i="3"/>
  <c r="AT34" i="3" s="1"/>
  <c r="A66" i="3"/>
  <c r="AT66" i="3" s="1"/>
  <c r="A63" i="3"/>
  <c r="AT63" i="3" s="1"/>
  <c r="A79" i="3"/>
  <c r="AT79" i="3" s="1"/>
  <c r="A26" i="3"/>
  <c r="AT26" i="3" s="1"/>
  <c r="A43" i="3"/>
  <c r="AT43" i="3" s="1"/>
  <c r="A20" i="3"/>
  <c r="A87" i="3"/>
  <c r="AT87" i="3" s="1"/>
  <c r="A78" i="3"/>
  <c r="AT78" i="3" s="1"/>
  <c r="A60" i="3"/>
  <c r="AT60" i="3" s="1"/>
  <c r="A32" i="3"/>
  <c r="AT32" i="3" s="1"/>
  <c r="A97" i="3"/>
  <c r="A92" i="3"/>
  <c r="AT92" i="3" s="1"/>
  <c r="A47" i="3"/>
  <c r="AT47" i="3" s="1"/>
  <c r="A75" i="3"/>
  <c r="AT75" i="3" s="1"/>
  <c r="A85" i="3"/>
  <c r="AT85" i="3" s="1"/>
  <c r="A39" i="3"/>
  <c r="AT39" i="3" s="1"/>
  <c r="A16" i="3"/>
  <c r="A54" i="3"/>
  <c r="AT54" i="3" s="1"/>
  <c r="A74" i="3"/>
  <c r="AT74" i="3" s="1"/>
  <c r="A44" i="3"/>
  <c r="AT44" i="3" s="1"/>
  <c r="A21" i="3"/>
  <c r="A25" i="4"/>
  <c r="F25" i="4" s="1"/>
  <c r="A21" i="4"/>
  <c r="F21" i="4" s="1"/>
  <c r="A17" i="4"/>
  <c r="F17" i="4" s="1"/>
  <c r="AD11" i="4"/>
  <c r="W11" i="4"/>
  <c r="A26" i="4"/>
  <c r="F26" i="4" s="1"/>
  <c r="A22" i="4"/>
  <c r="F22" i="4" s="1"/>
  <c r="A18" i="4"/>
  <c r="F18" i="4" s="1"/>
  <c r="A14" i="4"/>
  <c r="F14" i="4" s="1"/>
  <c r="V11" i="4"/>
  <c r="A27" i="4"/>
  <c r="F27" i="4" s="1"/>
  <c r="A23" i="4"/>
  <c r="F23" i="4" s="1"/>
  <c r="A19" i="4"/>
  <c r="F19" i="4" s="1"/>
  <c r="A15" i="4"/>
  <c r="F15" i="4" s="1"/>
  <c r="G11" i="4"/>
  <c r="A28" i="4"/>
  <c r="F28" i="4" s="1"/>
  <c r="A24" i="4"/>
  <c r="F24" i="4" s="1"/>
  <c r="A20" i="4"/>
  <c r="F20" i="4" s="1"/>
  <c r="A16" i="4"/>
  <c r="F16" i="4" s="1"/>
  <c r="E11" i="4"/>
  <c r="U11" i="4"/>
  <c r="F11" i="4"/>
  <c r="A47" i="5" l="1"/>
  <c r="E386" i="5"/>
  <c r="K367" i="5"/>
  <c r="Y357" i="5"/>
  <c r="J541" i="5"/>
  <c r="AA386" i="5"/>
  <c r="D544" i="5"/>
  <c r="K700" i="5"/>
  <c r="D358" i="5"/>
  <c r="W31" i="5"/>
  <c r="U213" i="5"/>
  <c r="M358" i="5"/>
  <c r="C358" i="5"/>
  <c r="Y358" i="5"/>
  <c r="M379" i="5"/>
  <c r="AB379" i="5"/>
  <c r="AB541" i="5"/>
  <c r="K358" i="5"/>
  <c r="F541" i="5"/>
  <c r="F358" i="5"/>
  <c r="L358" i="5"/>
  <c r="AD31" i="5"/>
  <c r="G31" i="5"/>
  <c r="V31" i="5"/>
  <c r="A34" i="5"/>
  <c r="A39" i="5"/>
  <c r="M39" i="5" s="1"/>
  <c r="A42" i="5"/>
  <c r="J367" i="5"/>
  <c r="AA544" i="5"/>
  <c r="C357" i="5"/>
  <c r="C367" i="5"/>
  <c r="AB357" i="5"/>
  <c r="AA700" i="5"/>
  <c r="F386" i="5"/>
  <c r="D541" i="5"/>
  <c r="AA358" i="5"/>
  <c r="J700" i="5"/>
  <c r="W693" i="5"/>
  <c r="W694" i="5" s="1"/>
  <c r="W695" i="5" s="1"/>
  <c r="W696" i="5" s="1"/>
  <c r="W697" i="5" s="1"/>
  <c r="W698" i="5" s="1"/>
  <c r="W699" i="5" s="1"/>
  <c r="W700" i="5" s="1"/>
  <c r="W701" i="5" s="1"/>
  <c r="W702" i="5" s="1"/>
  <c r="W703" i="5" s="1"/>
  <c r="W704" i="5" s="1"/>
  <c r="W705" i="5" s="1"/>
  <c r="W706" i="5" s="1"/>
  <c r="W707" i="5" s="1"/>
  <c r="W708" i="5" s="1"/>
  <c r="F357" i="5"/>
  <c r="U693" i="5"/>
  <c r="Y386" i="5"/>
  <c r="J358" i="5"/>
  <c r="E358" i="5"/>
  <c r="E541" i="5"/>
  <c r="G700" i="5"/>
  <c r="H700" i="5" s="1"/>
  <c r="AA357" i="5"/>
  <c r="AB700" i="5"/>
  <c r="G544" i="5"/>
  <c r="H544" i="5" s="1"/>
  <c r="Y700" i="5"/>
  <c r="M367" i="5"/>
  <c r="M544" i="5"/>
  <c r="D367" i="5"/>
  <c r="M541" i="5"/>
  <c r="AB544" i="5"/>
  <c r="E357" i="5"/>
  <c r="J544" i="5"/>
  <c r="D357" i="5"/>
  <c r="AA541" i="5"/>
  <c r="K541" i="5"/>
  <c r="Y544" i="5"/>
  <c r="E367" i="5"/>
  <c r="K544" i="5"/>
  <c r="Z544" i="5"/>
  <c r="E544" i="5"/>
  <c r="C386" i="5"/>
  <c r="G541" i="5"/>
  <c r="H541" i="5" s="1"/>
  <c r="L541" i="5"/>
  <c r="Z386" i="5"/>
  <c r="AA367" i="5"/>
  <c r="L700" i="5"/>
  <c r="AB386" i="5"/>
  <c r="Z367" i="5"/>
  <c r="G386" i="5"/>
  <c r="H386" i="5" s="1"/>
  <c r="Y367" i="5"/>
  <c r="Z541" i="5"/>
  <c r="C541" i="5"/>
  <c r="M700" i="5"/>
  <c r="D386" i="5"/>
  <c r="C544" i="5"/>
  <c r="G367" i="5"/>
  <c r="H367" i="5" s="1"/>
  <c r="G357" i="5"/>
  <c r="H357" i="5" s="1"/>
  <c r="F367" i="5"/>
  <c r="F700" i="5"/>
  <c r="M357" i="5"/>
  <c r="M386" i="5"/>
  <c r="C700" i="5"/>
  <c r="K386" i="5"/>
  <c r="K357" i="5"/>
  <c r="Z700" i="5"/>
  <c r="Z357" i="5"/>
  <c r="F544" i="5"/>
  <c r="F696" i="5"/>
  <c r="L367" i="5"/>
  <c r="L386" i="5"/>
  <c r="E700" i="5"/>
  <c r="L357" i="5"/>
  <c r="AB223" i="5"/>
  <c r="Z698" i="5"/>
  <c r="F697" i="5"/>
  <c r="BI12" i="3"/>
  <c r="F698" i="5"/>
  <c r="AA379" i="5"/>
  <c r="Y16" i="6"/>
  <c r="Y14" i="6" s="1"/>
  <c r="Y41" i="6"/>
  <c r="Y39" i="6" s="1"/>
  <c r="Z16" i="6"/>
  <c r="Z41" i="6"/>
  <c r="M383" i="5"/>
  <c r="A41" i="5"/>
  <c r="C41" i="5" s="1"/>
  <c r="Y223" i="5"/>
  <c r="K226" i="5"/>
  <c r="C701" i="5"/>
  <c r="C697" i="5"/>
  <c r="G698" i="5"/>
  <c r="H698" i="5" s="1"/>
  <c r="J383" i="5"/>
  <c r="J216" i="5"/>
  <c r="W213" i="5"/>
  <c r="W214" i="5" s="1"/>
  <c r="W215" i="5" s="1"/>
  <c r="W216" i="5" s="1"/>
  <c r="W217" i="5" s="1"/>
  <c r="W218" i="5" s="1"/>
  <c r="W219" i="5" s="1"/>
  <c r="W220" i="5" s="1"/>
  <c r="W221" i="5" s="1"/>
  <c r="W222" i="5" s="1"/>
  <c r="W223" i="5" s="1"/>
  <c r="W224" i="5" s="1"/>
  <c r="W225" i="5" s="1"/>
  <c r="W226" i="5" s="1"/>
  <c r="W227" i="5" s="1"/>
  <c r="W228" i="5" s="1"/>
  <c r="Z358" i="5"/>
  <c r="Y543" i="5"/>
  <c r="F543" i="5"/>
  <c r="AB543" i="5"/>
  <c r="L215" i="5"/>
  <c r="Y536" i="5"/>
  <c r="C536" i="5"/>
  <c r="E380" i="5"/>
  <c r="Y366" i="5"/>
  <c r="E697" i="5"/>
  <c r="C366" i="5"/>
  <c r="Z697" i="5"/>
  <c r="D377" i="5"/>
  <c r="G697" i="5"/>
  <c r="H697" i="5" s="1"/>
  <c r="C380" i="5"/>
  <c r="AB697" i="5"/>
  <c r="AA377" i="5"/>
  <c r="D697" i="5"/>
  <c r="F535" i="5"/>
  <c r="Z366" i="5"/>
  <c r="C377" i="5"/>
  <c r="AA697" i="5"/>
  <c r="K697" i="5"/>
  <c r="AB536" i="5"/>
  <c r="AB380" i="5"/>
  <c r="AA536" i="5"/>
  <c r="AB377" i="5"/>
  <c r="Z377" i="5"/>
  <c r="M377" i="5"/>
  <c r="M697" i="5"/>
  <c r="Z536" i="5"/>
  <c r="C356" i="5"/>
  <c r="L377" i="5"/>
  <c r="F536" i="5"/>
  <c r="J536" i="5"/>
  <c r="Y377" i="5"/>
  <c r="J377" i="5"/>
  <c r="F366" i="5"/>
  <c r="G701" i="5"/>
  <c r="H701" i="5" s="1"/>
  <c r="G377" i="5"/>
  <c r="H377" i="5" s="1"/>
  <c r="F377" i="5"/>
  <c r="G536" i="5"/>
  <c r="H536" i="5" s="1"/>
  <c r="K535" i="5"/>
  <c r="L366" i="5"/>
  <c r="G366" i="5"/>
  <c r="H366" i="5" s="1"/>
  <c r="E377" i="5"/>
  <c r="L697" i="5"/>
  <c r="M536" i="5"/>
  <c r="AB366" i="5"/>
  <c r="E366" i="5"/>
  <c r="M366" i="5"/>
  <c r="AA366" i="5"/>
  <c r="U533" i="5"/>
  <c r="D536" i="5"/>
  <c r="L536" i="5"/>
  <c r="K536" i="5"/>
  <c r="V533" i="5"/>
  <c r="V534" i="5" s="1"/>
  <c r="V535" i="5" s="1"/>
  <c r="V536" i="5" s="1"/>
  <c r="V537" i="5" s="1"/>
  <c r="V538" i="5" s="1"/>
  <c r="V539" i="5" s="1"/>
  <c r="V540" i="5" s="1"/>
  <c r="V541" i="5" s="1"/>
  <c r="V542" i="5" s="1"/>
  <c r="V543" i="5" s="1"/>
  <c r="V544" i="5" s="1"/>
  <c r="V545" i="5" s="1"/>
  <c r="V546" i="5" s="1"/>
  <c r="V547" i="5" s="1"/>
  <c r="V548" i="5" s="1"/>
  <c r="K366" i="5"/>
  <c r="J366" i="5"/>
  <c r="J697" i="5"/>
  <c r="AA548" i="5"/>
  <c r="K384" i="5"/>
  <c r="Y363" i="5"/>
  <c r="E548" i="5"/>
  <c r="J708" i="5"/>
  <c r="Y542" i="5"/>
  <c r="J542" i="5"/>
  <c r="AB385" i="5"/>
  <c r="L540" i="5"/>
  <c r="E221" i="5"/>
  <c r="K703" i="5"/>
  <c r="E363" i="5"/>
  <c r="K385" i="5"/>
  <c r="Y385" i="5"/>
  <c r="AA540" i="5"/>
  <c r="AA385" i="5"/>
  <c r="D217" i="5"/>
  <c r="M703" i="5"/>
  <c r="J540" i="5"/>
  <c r="AA363" i="5"/>
  <c r="E217" i="5"/>
  <c r="AB363" i="5"/>
  <c r="AB540" i="5"/>
  <c r="Y221" i="5"/>
  <c r="E385" i="5"/>
  <c r="F217" i="5"/>
  <c r="Z384" i="5"/>
  <c r="M385" i="5"/>
  <c r="G217" i="5"/>
  <c r="H217" i="5" s="1"/>
  <c r="Z217" i="5"/>
  <c r="C540" i="5"/>
  <c r="AB703" i="5"/>
  <c r="E540" i="5"/>
  <c r="C363" i="5"/>
  <c r="J363" i="5"/>
  <c r="AA384" i="5"/>
  <c r="Y220" i="5"/>
  <c r="J384" i="5"/>
  <c r="C217" i="5"/>
  <c r="F385" i="5"/>
  <c r="G363" i="5"/>
  <c r="H363" i="5" s="1"/>
  <c r="D540" i="5"/>
  <c r="L363" i="5"/>
  <c r="W353" i="5"/>
  <c r="W354" i="5" s="1"/>
  <c r="W355" i="5" s="1"/>
  <c r="W356" i="5" s="1"/>
  <c r="W357" i="5" s="1"/>
  <c r="W358" i="5" s="1"/>
  <c r="W359" i="5" s="1"/>
  <c r="W360" i="5" s="1"/>
  <c r="W361" i="5" s="1"/>
  <c r="W362" i="5" s="1"/>
  <c r="W363" i="5" s="1"/>
  <c r="W364" i="5" s="1"/>
  <c r="W365" i="5" s="1"/>
  <c r="W366" i="5" s="1"/>
  <c r="W367" i="5" s="1"/>
  <c r="W368" i="5" s="1"/>
  <c r="D221" i="5"/>
  <c r="L384" i="5"/>
  <c r="M220" i="5"/>
  <c r="C385" i="5"/>
  <c r="C384" i="5"/>
  <c r="L385" i="5"/>
  <c r="J220" i="5"/>
  <c r="E703" i="5"/>
  <c r="G385" i="5"/>
  <c r="H385" i="5" s="1"/>
  <c r="D385" i="5"/>
  <c r="C703" i="5"/>
  <c r="Y703" i="5"/>
  <c r="K363" i="5"/>
  <c r="D703" i="5"/>
  <c r="Y540" i="5"/>
  <c r="G221" i="5"/>
  <c r="H221" i="5" s="1"/>
  <c r="AB221" i="5"/>
  <c r="D220" i="5"/>
  <c r="Z221" i="5"/>
  <c r="Z220" i="5"/>
  <c r="AB217" i="5"/>
  <c r="V353" i="5"/>
  <c r="V354" i="5" s="1"/>
  <c r="V355" i="5" s="1"/>
  <c r="V356" i="5" s="1"/>
  <c r="V357" i="5" s="1"/>
  <c r="V358" i="5" s="1"/>
  <c r="V359" i="5" s="1"/>
  <c r="V360" i="5" s="1"/>
  <c r="V361" i="5" s="1"/>
  <c r="V362" i="5" s="1"/>
  <c r="V363" i="5" s="1"/>
  <c r="V364" i="5" s="1"/>
  <c r="V365" i="5" s="1"/>
  <c r="V366" i="5" s="1"/>
  <c r="V367" i="5" s="1"/>
  <c r="V368" i="5" s="1"/>
  <c r="M217" i="5"/>
  <c r="K540" i="5"/>
  <c r="Z385" i="5"/>
  <c r="M221" i="5"/>
  <c r="AA221" i="5"/>
  <c r="L221" i="5"/>
  <c r="F220" i="5"/>
  <c r="L220" i="5"/>
  <c r="E220" i="5"/>
  <c r="F384" i="5"/>
  <c r="E384" i="5"/>
  <c r="Y217" i="5"/>
  <c r="G703" i="5"/>
  <c r="H703" i="5" s="1"/>
  <c r="Z703" i="5"/>
  <c r="F540" i="5"/>
  <c r="D363" i="5"/>
  <c r="G540" i="5"/>
  <c r="H540" i="5" s="1"/>
  <c r="F363" i="5"/>
  <c r="J221" i="5"/>
  <c r="G220" i="5"/>
  <c r="H220" i="5" s="1"/>
  <c r="K220" i="5"/>
  <c r="AA220" i="5"/>
  <c r="K221" i="5"/>
  <c r="L703" i="5"/>
  <c r="L217" i="5"/>
  <c r="AB384" i="5"/>
  <c r="K217" i="5"/>
  <c r="G384" i="5"/>
  <c r="H384" i="5" s="1"/>
  <c r="M384" i="5"/>
  <c r="AA217" i="5"/>
  <c r="J703" i="5"/>
  <c r="F703" i="5"/>
  <c r="Z540" i="5"/>
  <c r="C220" i="5"/>
  <c r="Y384" i="5"/>
  <c r="F221" i="5"/>
  <c r="J548" i="5"/>
  <c r="L548" i="5"/>
  <c r="M708" i="5"/>
  <c r="F542" i="5"/>
  <c r="C542" i="5"/>
  <c r="AB359" i="5"/>
  <c r="K548" i="5"/>
  <c r="C708" i="5"/>
  <c r="E708" i="5"/>
  <c r="G542" i="5"/>
  <c r="H542" i="5" s="1"/>
  <c r="Z542" i="5"/>
  <c r="Y548" i="5"/>
  <c r="G708" i="5"/>
  <c r="H708" i="5" s="1"/>
  <c r="K708" i="5"/>
  <c r="E542" i="5"/>
  <c r="AB542" i="5"/>
  <c r="F548" i="5"/>
  <c r="L708" i="5"/>
  <c r="Y708" i="5"/>
  <c r="M542" i="5"/>
  <c r="Y699" i="5"/>
  <c r="E699" i="5"/>
  <c r="D548" i="5"/>
  <c r="Z548" i="5"/>
  <c r="AA708" i="5"/>
  <c r="F708" i="5"/>
  <c r="D542" i="5"/>
  <c r="AB548" i="5"/>
  <c r="C548" i="5"/>
  <c r="D708" i="5"/>
  <c r="Z708" i="5"/>
  <c r="L542" i="5"/>
  <c r="M548" i="5"/>
  <c r="AA542" i="5"/>
  <c r="D699" i="5"/>
  <c r="L546" i="5"/>
  <c r="M546" i="5"/>
  <c r="L216" i="5"/>
  <c r="BF13" i="3"/>
  <c r="L226" i="5"/>
  <c r="F546" i="5"/>
  <c r="AB546" i="5"/>
  <c r="E223" i="5"/>
  <c r="Y226" i="5"/>
  <c r="AA546" i="5"/>
  <c r="K216" i="5"/>
  <c r="AB383" i="5"/>
  <c r="Z216" i="5"/>
  <c r="C226" i="5"/>
  <c r="Y383" i="5"/>
  <c r="C383" i="5"/>
  <c r="K223" i="5"/>
  <c r="F226" i="5"/>
  <c r="J226" i="5"/>
  <c r="D546" i="5"/>
  <c r="C546" i="5"/>
  <c r="G223" i="5"/>
  <c r="H223" i="5" s="1"/>
  <c r="F223" i="5"/>
  <c r="L383" i="5"/>
  <c r="K546" i="5"/>
  <c r="G216" i="5"/>
  <c r="H216" i="5" s="1"/>
  <c r="AA226" i="5"/>
  <c r="E698" i="5"/>
  <c r="M226" i="5"/>
  <c r="Z546" i="5"/>
  <c r="Y546" i="5"/>
  <c r="J546" i="5"/>
  <c r="J223" i="5"/>
  <c r="M223" i="5"/>
  <c r="D223" i="5"/>
  <c r="L223" i="5"/>
  <c r="G546" i="5"/>
  <c r="H546" i="5" s="1"/>
  <c r="D216" i="5"/>
  <c r="C698" i="5"/>
  <c r="Y216" i="5"/>
  <c r="M216" i="5"/>
  <c r="G226" i="5"/>
  <c r="H226" i="5" s="1"/>
  <c r="Z226" i="5"/>
  <c r="AA223" i="5"/>
  <c r="G383" i="5"/>
  <c r="H383" i="5" s="1"/>
  <c r="F216" i="5"/>
  <c r="AA383" i="5"/>
  <c r="J698" i="5"/>
  <c r="AB698" i="5"/>
  <c r="AA698" i="5"/>
  <c r="M698" i="5"/>
  <c r="D698" i="5"/>
  <c r="C223" i="5"/>
  <c r="Z383" i="5"/>
  <c r="Y698" i="5"/>
  <c r="AB226" i="5"/>
  <c r="K383" i="5"/>
  <c r="K698" i="5"/>
  <c r="AB216" i="5"/>
  <c r="E216" i="5"/>
  <c r="F383" i="5"/>
  <c r="E226" i="5"/>
  <c r="E383" i="5"/>
  <c r="AA216" i="5"/>
  <c r="AT20" i="3"/>
  <c r="AT19" i="3"/>
  <c r="AT21" i="3"/>
  <c r="AT22" i="3"/>
  <c r="AT15" i="3"/>
  <c r="AT24" i="3"/>
  <c r="AT18" i="3"/>
  <c r="AT14" i="3"/>
  <c r="AT23" i="3"/>
  <c r="AT13" i="3"/>
  <c r="BE13" i="3" s="1"/>
  <c r="AT16" i="3"/>
  <c r="BE16" i="3" s="1"/>
  <c r="AT17" i="3"/>
  <c r="BE17" i="3" s="1"/>
  <c r="F381" i="5"/>
  <c r="Y22" i="5"/>
  <c r="AC22" i="5" s="1"/>
  <c r="Y19" i="5"/>
  <c r="Y18" i="5"/>
  <c r="AB374" i="5"/>
  <c r="AA359" i="5"/>
  <c r="Y545" i="5"/>
  <c r="L359" i="5"/>
  <c r="C359" i="5"/>
  <c r="D359" i="5"/>
  <c r="Z359" i="5"/>
  <c r="J359" i="5"/>
  <c r="Z381" i="5"/>
  <c r="AB222" i="5"/>
  <c r="M222" i="5"/>
  <c r="C222" i="5"/>
  <c r="Y222" i="5"/>
  <c r="G222" i="5"/>
  <c r="H222" i="5" s="1"/>
  <c r="K222" i="5"/>
  <c r="J543" i="5"/>
  <c r="E364" i="5"/>
  <c r="AB364" i="5"/>
  <c r="C387" i="5"/>
  <c r="E227" i="5"/>
  <c r="Z694" i="5"/>
  <c r="D222" i="5"/>
  <c r="G543" i="5"/>
  <c r="H543" i="5" s="1"/>
  <c r="F387" i="5"/>
  <c r="E696" i="5"/>
  <c r="Y694" i="5"/>
  <c r="Z354" i="5"/>
  <c r="Z222" i="5"/>
  <c r="C227" i="5"/>
  <c r="C543" i="5"/>
  <c r="C704" i="5"/>
  <c r="AB704" i="5"/>
  <c r="AA704" i="5"/>
  <c r="Z215" i="5"/>
  <c r="E355" i="5"/>
  <c r="F354" i="5"/>
  <c r="E222" i="5"/>
  <c r="E387" i="5"/>
  <c r="Z543" i="5"/>
  <c r="E215" i="5"/>
  <c r="E543" i="5"/>
  <c r="M543" i="5"/>
  <c r="AA355" i="5"/>
  <c r="Y354" i="5"/>
  <c r="L222" i="5"/>
  <c r="F222" i="5"/>
  <c r="K543" i="5"/>
  <c r="M376" i="5"/>
  <c r="M215" i="5"/>
  <c r="M364" i="5"/>
  <c r="E375" i="5"/>
  <c r="C354" i="5"/>
  <c r="J222" i="5"/>
  <c r="L543" i="5"/>
  <c r="AA543" i="5"/>
  <c r="E702" i="5"/>
  <c r="AA17" i="5"/>
  <c r="U17" i="5" s="1"/>
  <c r="Z378" i="5"/>
  <c r="K228" i="5"/>
  <c r="Y538" i="5"/>
  <c r="D228" i="5"/>
  <c r="E538" i="5"/>
  <c r="M702" i="5"/>
  <c r="G702" i="5"/>
  <c r="H702" i="5" s="1"/>
  <c r="Z706" i="5"/>
  <c r="E360" i="5"/>
  <c r="U31" i="5"/>
  <c r="A40" i="5"/>
  <c r="A48" i="5"/>
  <c r="G354" i="5"/>
  <c r="H354" i="5" s="1"/>
  <c r="AB354" i="5"/>
  <c r="J227" i="5"/>
  <c r="AB227" i="5"/>
  <c r="Z227" i="5"/>
  <c r="G704" i="5"/>
  <c r="H704" i="5" s="1"/>
  <c r="Y215" i="5"/>
  <c r="Z704" i="5"/>
  <c r="G376" i="5"/>
  <c r="H376" i="5" s="1"/>
  <c r="C376" i="5"/>
  <c r="F704" i="5"/>
  <c r="AA227" i="5"/>
  <c r="AA376" i="5"/>
  <c r="AA387" i="5"/>
  <c r="M387" i="5"/>
  <c r="K387" i="5"/>
  <c r="C215" i="5"/>
  <c r="AB215" i="5"/>
  <c r="K704" i="5"/>
  <c r="E704" i="5"/>
  <c r="L227" i="5"/>
  <c r="K227" i="5"/>
  <c r="AB376" i="5"/>
  <c r="J387" i="5"/>
  <c r="F364" i="5"/>
  <c r="V373" i="5"/>
  <c r="V374" i="5" s="1"/>
  <c r="V375" i="5" s="1"/>
  <c r="V376" i="5" s="1"/>
  <c r="V377" i="5" s="1"/>
  <c r="V378" i="5" s="1"/>
  <c r="V379" i="5" s="1"/>
  <c r="V380" i="5" s="1"/>
  <c r="V381" i="5" s="1"/>
  <c r="V382" i="5" s="1"/>
  <c r="V383" i="5" s="1"/>
  <c r="V384" i="5" s="1"/>
  <c r="V385" i="5" s="1"/>
  <c r="V386" i="5" s="1"/>
  <c r="V387" i="5" s="1"/>
  <c r="V388" i="5" s="1"/>
  <c r="F376" i="5"/>
  <c r="AB387" i="5"/>
  <c r="K364" i="5"/>
  <c r="AA364" i="5"/>
  <c r="D387" i="5"/>
  <c r="D704" i="5"/>
  <c r="A35" i="5"/>
  <c r="AB35" i="5" s="1"/>
  <c r="A43" i="5"/>
  <c r="L43" i="5" s="1"/>
  <c r="J354" i="5"/>
  <c r="D215" i="5"/>
  <c r="D376" i="5"/>
  <c r="Z376" i="5"/>
  <c r="Y376" i="5"/>
  <c r="W373" i="5"/>
  <c r="W374" i="5" s="1"/>
  <c r="W375" i="5" s="1"/>
  <c r="W376" i="5" s="1"/>
  <c r="W377" i="5" s="1"/>
  <c r="W378" i="5" s="1"/>
  <c r="W379" i="5" s="1"/>
  <c r="W380" i="5" s="1"/>
  <c r="W381" i="5" s="1"/>
  <c r="W382" i="5" s="1"/>
  <c r="W383" i="5" s="1"/>
  <c r="W384" i="5" s="1"/>
  <c r="W385" i="5" s="1"/>
  <c r="W386" i="5" s="1"/>
  <c r="W387" i="5" s="1"/>
  <c r="W388" i="5" s="1"/>
  <c r="C364" i="5"/>
  <c r="Y364" i="5"/>
  <c r="Z387" i="5"/>
  <c r="AB358" i="5"/>
  <c r="A36" i="5"/>
  <c r="D36" i="5" s="1"/>
  <c r="A44" i="5"/>
  <c r="C44" i="5" s="1"/>
  <c r="E354" i="5"/>
  <c r="M354" i="5"/>
  <c r="F215" i="5"/>
  <c r="K376" i="5"/>
  <c r="E376" i="5"/>
  <c r="E31" i="5"/>
  <c r="A37" i="5"/>
  <c r="C37" i="5" s="1"/>
  <c r="A45" i="5"/>
  <c r="K45" i="5" s="1"/>
  <c r="K354" i="5"/>
  <c r="D354" i="5"/>
  <c r="G227" i="5"/>
  <c r="H227" i="5" s="1"/>
  <c r="F227" i="5"/>
  <c r="J215" i="5"/>
  <c r="J376" i="5"/>
  <c r="K215" i="5"/>
  <c r="J364" i="5"/>
  <c r="D364" i="5"/>
  <c r="Z364" i="5"/>
  <c r="G387" i="5"/>
  <c r="H387" i="5" s="1"/>
  <c r="F31" i="5"/>
  <c r="A38" i="5"/>
  <c r="AA354" i="5"/>
  <c r="Y227" i="5"/>
  <c r="D227" i="5"/>
  <c r="L704" i="5"/>
  <c r="Y704" i="5"/>
  <c r="AA215" i="5"/>
  <c r="J704" i="5"/>
  <c r="G364" i="5"/>
  <c r="H364" i="5" s="1"/>
  <c r="Y387" i="5"/>
  <c r="Z363" i="5"/>
  <c r="Z14" i="5"/>
  <c r="Z13" i="5" s="1"/>
  <c r="AE691" i="5"/>
  <c r="C694" i="5"/>
  <c r="J694" i="5"/>
  <c r="M355" i="5"/>
  <c r="M539" i="5"/>
  <c r="AA218" i="5"/>
  <c r="F694" i="5"/>
  <c r="E694" i="5"/>
  <c r="G355" i="5"/>
  <c r="H355" i="5" s="1"/>
  <c r="M694" i="5"/>
  <c r="AB694" i="5"/>
  <c r="D355" i="5"/>
  <c r="Y224" i="5"/>
  <c r="AB361" i="5"/>
  <c r="D694" i="5"/>
  <c r="J355" i="5"/>
  <c r="K355" i="5"/>
  <c r="C361" i="5"/>
  <c r="K694" i="5"/>
  <c r="Z355" i="5"/>
  <c r="AB355" i="5"/>
  <c r="Y365" i="5"/>
  <c r="G365" i="5"/>
  <c r="H365" i="5" s="1"/>
  <c r="L365" i="5"/>
  <c r="AA694" i="5"/>
  <c r="Y355" i="5"/>
  <c r="L355" i="5"/>
  <c r="K361" i="5"/>
  <c r="Y539" i="5"/>
  <c r="AB365" i="5"/>
  <c r="L694" i="5"/>
  <c r="F355" i="5"/>
  <c r="G547" i="5"/>
  <c r="H547" i="5" s="1"/>
  <c r="AA224" i="5"/>
  <c r="Z547" i="5"/>
  <c r="J361" i="5"/>
  <c r="D361" i="5"/>
  <c r="E361" i="5"/>
  <c r="E224" i="5"/>
  <c r="F547" i="5"/>
  <c r="Y218" i="5"/>
  <c r="AE371" i="5"/>
  <c r="K224" i="5"/>
  <c r="L361" i="5"/>
  <c r="G218" i="5"/>
  <c r="H218" i="5" s="1"/>
  <c r="AB539" i="5"/>
  <c r="AB218" i="5"/>
  <c r="L539" i="5"/>
  <c r="K539" i="5"/>
  <c r="E539" i="5"/>
  <c r="AA539" i="5"/>
  <c r="L224" i="5"/>
  <c r="L547" i="5"/>
  <c r="M365" i="5"/>
  <c r="C224" i="5"/>
  <c r="Z218" i="5"/>
  <c r="K547" i="5"/>
  <c r="L218" i="5"/>
  <c r="J365" i="5"/>
  <c r="AB547" i="5"/>
  <c r="Z539" i="5"/>
  <c r="Z361" i="5"/>
  <c r="M224" i="5"/>
  <c r="M547" i="5"/>
  <c r="D218" i="5"/>
  <c r="E365" i="5"/>
  <c r="E218" i="5"/>
  <c r="G539" i="5"/>
  <c r="H539" i="5" s="1"/>
  <c r="K218" i="5"/>
  <c r="D365" i="5"/>
  <c r="F224" i="5"/>
  <c r="J547" i="5"/>
  <c r="AA361" i="5"/>
  <c r="C365" i="5"/>
  <c r="D539" i="5"/>
  <c r="Z224" i="5"/>
  <c r="AB224" i="5"/>
  <c r="AA547" i="5"/>
  <c r="AA365" i="5"/>
  <c r="F218" i="5"/>
  <c r="F539" i="5"/>
  <c r="Y547" i="5"/>
  <c r="J224" i="5"/>
  <c r="C539" i="5"/>
  <c r="G361" i="5"/>
  <c r="H361" i="5" s="1"/>
  <c r="M361" i="5"/>
  <c r="F365" i="5"/>
  <c r="F361" i="5"/>
  <c r="C218" i="5"/>
  <c r="D547" i="5"/>
  <c r="Z365" i="5"/>
  <c r="E547" i="5"/>
  <c r="M218" i="5"/>
  <c r="E228" i="5"/>
  <c r="AA228" i="5"/>
  <c r="K538" i="5"/>
  <c r="E378" i="5"/>
  <c r="Z702" i="5"/>
  <c r="L696" i="5"/>
  <c r="D702" i="5"/>
  <c r="L702" i="5"/>
  <c r="D360" i="5"/>
  <c r="J706" i="5"/>
  <c r="AA706" i="5"/>
  <c r="AA538" i="5"/>
  <c r="G696" i="5"/>
  <c r="H696" i="5" s="1"/>
  <c r="Z538" i="5"/>
  <c r="Y228" i="5"/>
  <c r="AB228" i="5"/>
  <c r="D696" i="5"/>
  <c r="AA696" i="5"/>
  <c r="G378" i="5"/>
  <c r="H378" i="5" s="1"/>
  <c r="K379" i="5"/>
  <c r="Z379" i="5"/>
  <c r="M360" i="5"/>
  <c r="C538" i="5"/>
  <c r="F706" i="5"/>
  <c r="AB378" i="5"/>
  <c r="M378" i="5"/>
  <c r="L538" i="5"/>
  <c r="D538" i="5"/>
  <c r="F228" i="5"/>
  <c r="M228" i="5"/>
  <c r="AA702" i="5"/>
  <c r="C379" i="5"/>
  <c r="AA360" i="5"/>
  <c r="K706" i="5"/>
  <c r="D378" i="5"/>
  <c r="J696" i="5"/>
  <c r="Z228" i="5"/>
  <c r="J228" i="5"/>
  <c r="K696" i="5"/>
  <c r="J378" i="5"/>
  <c r="AB696" i="5"/>
  <c r="J702" i="5"/>
  <c r="D379" i="5"/>
  <c r="E706" i="5"/>
  <c r="AB706" i="5"/>
  <c r="M538" i="5"/>
  <c r="L706" i="5"/>
  <c r="C228" i="5"/>
  <c r="L378" i="5"/>
  <c r="C378" i="5"/>
  <c r="AB702" i="5"/>
  <c r="AA378" i="5"/>
  <c r="AB360" i="5"/>
  <c r="C360" i="5"/>
  <c r="E379" i="5"/>
  <c r="M706" i="5"/>
  <c r="G538" i="5"/>
  <c r="H538" i="5" s="1"/>
  <c r="F538" i="5"/>
  <c r="Y706" i="5"/>
  <c r="C706" i="5"/>
  <c r="F378" i="5"/>
  <c r="F702" i="5"/>
  <c r="G228" i="5"/>
  <c r="H228" i="5" s="1"/>
  <c r="L379" i="5"/>
  <c r="M696" i="5"/>
  <c r="Y378" i="5"/>
  <c r="Y360" i="5"/>
  <c r="C702" i="5"/>
  <c r="L360" i="5"/>
  <c r="Y379" i="5"/>
  <c r="G379" i="5"/>
  <c r="H379" i="5" s="1"/>
  <c r="G706" i="5"/>
  <c r="H706" i="5" s="1"/>
  <c r="AF351" i="5"/>
  <c r="Y696" i="5"/>
  <c r="F379" i="5"/>
  <c r="K702" i="5"/>
  <c r="Z360" i="5"/>
  <c r="F360" i="5"/>
  <c r="C696" i="5"/>
  <c r="J360" i="5"/>
  <c r="G360" i="5"/>
  <c r="H360" i="5" s="1"/>
  <c r="J538" i="5"/>
  <c r="AA699" i="5"/>
  <c r="F699" i="5"/>
  <c r="L225" i="5"/>
  <c r="L699" i="5"/>
  <c r="C699" i="5"/>
  <c r="Y707" i="5"/>
  <c r="AB537" i="5"/>
  <c r="K359" i="5"/>
  <c r="G359" i="5"/>
  <c r="H359" i="5" s="1"/>
  <c r="AB225" i="5"/>
  <c r="G225" i="5"/>
  <c r="H225" i="5" s="1"/>
  <c r="Z225" i="5"/>
  <c r="C225" i="5"/>
  <c r="AA537" i="5"/>
  <c r="C707" i="5"/>
  <c r="Z537" i="5"/>
  <c r="M537" i="5"/>
  <c r="D537" i="5"/>
  <c r="F359" i="5"/>
  <c r="Y359" i="5"/>
  <c r="E359" i="5"/>
  <c r="K699" i="5"/>
  <c r="J707" i="5"/>
  <c r="M225" i="5"/>
  <c r="D707" i="5"/>
  <c r="G537" i="5"/>
  <c r="H537" i="5" s="1"/>
  <c r="E707" i="5"/>
  <c r="AB375" i="5"/>
  <c r="AA707" i="5"/>
  <c r="L707" i="5"/>
  <c r="J537" i="5"/>
  <c r="M707" i="5"/>
  <c r="M699" i="5"/>
  <c r="K707" i="5"/>
  <c r="F537" i="5"/>
  <c r="G375" i="5"/>
  <c r="H375" i="5" s="1"/>
  <c r="L537" i="5"/>
  <c r="J699" i="5"/>
  <c r="Z699" i="5"/>
  <c r="J225" i="5"/>
  <c r="AB707" i="5"/>
  <c r="E537" i="5"/>
  <c r="C537" i="5"/>
  <c r="AA375" i="5"/>
  <c r="C375" i="5"/>
  <c r="Z375" i="5"/>
  <c r="G699" i="5"/>
  <c r="H699" i="5" s="1"/>
  <c r="D225" i="5"/>
  <c r="K225" i="5"/>
  <c r="Y225" i="5"/>
  <c r="Z707" i="5"/>
  <c r="F707" i="5"/>
  <c r="M375" i="5"/>
  <c r="L375" i="5"/>
  <c r="K375" i="5"/>
  <c r="F225" i="5"/>
  <c r="K537" i="5"/>
  <c r="AA225" i="5"/>
  <c r="J375" i="5"/>
  <c r="D375" i="5"/>
  <c r="Y375" i="5"/>
  <c r="G224" i="5"/>
  <c r="H224" i="5" s="1"/>
  <c r="AB356" i="5"/>
  <c r="AA356" i="5"/>
  <c r="Y381" i="5"/>
  <c r="L219" i="5"/>
  <c r="AA535" i="5"/>
  <c r="J219" i="5"/>
  <c r="G545" i="5"/>
  <c r="H545" i="5" s="1"/>
  <c r="D380" i="5"/>
  <c r="M545" i="5"/>
  <c r="F380" i="5"/>
  <c r="G374" i="5"/>
  <c r="H374" i="5" s="1"/>
  <c r="D374" i="5"/>
  <c r="K380" i="5"/>
  <c r="Z701" i="5"/>
  <c r="Y356" i="5"/>
  <c r="F356" i="5"/>
  <c r="Y535" i="5"/>
  <c r="D381" i="5"/>
  <c r="F219" i="5"/>
  <c r="L381" i="5"/>
  <c r="C535" i="5"/>
  <c r="M219" i="5"/>
  <c r="AB545" i="5"/>
  <c r="C374" i="5"/>
  <c r="Y374" i="5"/>
  <c r="AB701" i="5"/>
  <c r="AA219" i="5"/>
  <c r="F701" i="5"/>
  <c r="G380" i="5"/>
  <c r="H380" i="5" s="1"/>
  <c r="K219" i="5"/>
  <c r="AE211" i="5"/>
  <c r="Y380" i="5"/>
  <c r="J381" i="5"/>
  <c r="M356" i="5"/>
  <c r="J356" i="5"/>
  <c r="AB535" i="5"/>
  <c r="AB381" i="5"/>
  <c r="AA381" i="5"/>
  <c r="Z374" i="5"/>
  <c r="K701" i="5"/>
  <c r="M701" i="5"/>
  <c r="Y701" i="5"/>
  <c r="D701" i="5"/>
  <c r="E356" i="5"/>
  <c r="G356" i="5"/>
  <c r="H356" i="5" s="1"/>
  <c r="M381" i="5"/>
  <c r="J535" i="5"/>
  <c r="K381" i="5"/>
  <c r="AB219" i="5"/>
  <c r="J380" i="5"/>
  <c r="E545" i="5"/>
  <c r="AA380" i="5"/>
  <c r="K374" i="5"/>
  <c r="AF531" i="5"/>
  <c r="G219" i="5"/>
  <c r="H219" i="5" s="1"/>
  <c r="C381" i="5"/>
  <c r="L535" i="5"/>
  <c r="D356" i="5"/>
  <c r="Z356" i="5"/>
  <c r="L701" i="5"/>
  <c r="D545" i="5"/>
  <c r="D219" i="5"/>
  <c r="M380" i="5"/>
  <c r="F545" i="5"/>
  <c r="L380" i="5"/>
  <c r="C545" i="5"/>
  <c r="M374" i="5"/>
  <c r="BI13" i="3"/>
  <c r="BI14" i="3" s="1"/>
  <c r="BI15" i="3" s="1"/>
  <c r="BI16" i="3" s="1"/>
  <c r="L356" i="5"/>
  <c r="E701" i="5"/>
  <c r="Z545" i="5"/>
  <c r="E535" i="5"/>
  <c r="M535" i="5"/>
  <c r="C219" i="5"/>
  <c r="G381" i="5"/>
  <c r="H381" i="5" s="1"/>
  <c r="J545" i="5"/>
  <c r="AA374" i="5"/>
  <c r="F374" i="5"/>
  <c r="L545" i="5"/>
  <c r="AA545" i="5"/>
  <c r="Z535" i="5"/>
  <c r="Y219" i="5"/>
  <c r="G535" i="5"/>
  <c r="H535" i="5" s="1"/>
  <c r="L374" i="5"/>
  <c r="J374" i="5"/>
  <c r="J701" i="5"/>
  <c r="E219" i="5"/>
  <c r="AC695" i="5"/>
  <c r="BJ94" i="3"/>
  <c r="T362" i="5"/>
  <c r="AY12" i="3"/>
  <c r="BJ97" i="3"/>
  <c r="BM97" i="3" s="1"/>
  <c r="BG50" i="3"/>
  <c r="BC50" i="3"/>
  <c r="BG94" i="3"/>
  <c r="BC94" i="3"/>
  <c r="BG21" i="3"/>
  <c r="BC21" i="3"/>
  <c r="BG47" i="3"/>
  <c r="BC47" i="3"/>
  <c r="BG75" i="3"/>
  <c r="BC75" i="3"/>
  <c r="BG71" i="3"/>
  <c r="BC71" i="3"/>
  <c r="BG20" i="3"/>
  <c r="BC20" i="3"/>
  <c r="BG36" i="3"/>
  <c r="BC36" i="3"/>
  <c r="BG17" i="3"/>
  <c r="BC17" i="3"/>
  <c r="BG41" i="3"/>
  <c r="BC41" i="3"/>
  <c r="BG64" i="3"/>
  <c r="BC64" i="3"/>
  <c r="BG18" i="3"/>
  <c r="BC18" i="3"/>
  <c r="BG25" i="3"/>
  <c r="BC25" i="3"/>
  <c r="BG40" i="3"/>
  <c r="BC40" i="3"/>
  <c r="BG67" i="3"/>
  <c r="BC67" i="3"/>
  <c r="BC90" i="3"/>
  <c r="BG90" i="3"/>
  <c r="BG38" i="3"/>
  <c r="BC38" i="3"/>
  <c r="BG73" i="3"/>
  <c r="BC73" i="3"/>
  <c r="BG99" i="3"/>
  <c r="BC99" i="3"/>
  <c r="BG63" i="3"/>
  <c r="BC63" i="3"/>
  <c r="BG57" i="3"/>
  <c r="BC57" i="3"/>
  <c r="BG80" i="3"/>
  <c r="BC80" i="3"/>
  <c r="BG95" i="3"/>
  <c r="BC95" i="3"/>
  <c r="BG61" i="3"/>
  <c r="BC61" i="3"/>
  <c r="BG82" i="3"/>
  <c r="BC82" i="3"/>
  <c r="BG84" i="3"/>
  <c r="BC84" i="3"/>
  <c r="BG58" i="3"/>
  <c r="BC58" i="3"/>
  <c r="BG59" i="3"/>
  <c r="BC59" i="3"/>
  <c r="BC23" i="3"/>
  <c r="BG23" i="3"/>
  <c r="BC24" i="3"/>
  <c r="BG24" i="3"/>
  <c r="BG87" i="3"/>
  <c r="BC87" i="3"/>
  <c r="BG78" i="3"/>
  <c r="BC78" i="3"/>
  <c r="BG72" i="3"/>
  <c r="BC72" i="3"/>
  <c r="BG93" i="3"/>
  <c r="BC93" i="3"/>
  <c r="BG86" i="3"/>
  <c r="BC86" i="3"/>
  <c r="BG22" i="3"/>
  <c r="BC22" i="3"/>
  <c r="BG39" i="3"/>
  <c r="BC39" i="3"/>
  <c r="BG37" i="3"/>
  <c r="BC37" i="3"/>
  <c r="BG76" i="3"/>
  <c r="BC76" i="3"/>
  <c r="BG83" i="3"/>
  <c r="BC83" i="3"/>
  <c r="BG68" i="3"/>
  <c r="BC68" i="3"/>
  <c r="BG45" i="3"/>
  <c r="BC45" i="3"/>
  <c r="BG48" i="3"/>
  <c r="BC48" i="3"/>
  <c r="BG88" i="3"/>
  <c r="BC88" i="3"/>
  <c r="BG54" i="3"/>
  <c r="BC54" i="3"/>
  <c r="BG14" i="3"/>
  <c r="BC14" i="3"/>
  <c r="BG55" i="3"/>
  <c r="BC55" i="3"/>
  <c r="BC85" i="3"/>
  <c r="BG85" i="3"/>
  <c r="BG26" i="3"/>
  <c r="BC26" i="3"/>
  <c r="BG29" i="3"/>
  <c r="BC29" i="3"/>
  <c r="BG69" i="3"/>
  <c r="BC69" i="3"/>
  <c r="BG70" i="3"/>
  <c r="BC70" i="3"/>
  <c r="BG89" i="3"/>
  <c r="BC89" i="3"/>
  <c r="BG91" i="3"/>
  <c r="BC91" i="3"/>
  <c r="BC96" i="3"/>
  <c r="BG96" i="3"/>
  <c r="BG81" i="3"/>
  <c r="BC81" i="3"/>
  <c r="BC30" i="3"/>
  <c r="BG30" i="3"/>
  <c r="BG56" i="3"/>
  <c r="BC56" i="3"/>
  <c r="BG51" i="3"/>
  <c r="BC51" i="3"/>
  <c r="BG53" i="3"/>
  <c r="BC53" i="3"/>
  <c r="BG16" i="3"/>
  <c r="BC16" i="3"/>
  <c r="BG33" i="3"/>
  <c r="BC33" i="3"/>
  <c r="BG46" i="3"/>
  <c r="BC46" i="3"/>
  <c r="BG77" i="3"/>
  <c r="BC77" i="3"/>
  <c r="BC15" i="3"/>
  <c r="BG15" i="3"/>
  <c r="BG42" i="3"/>
  <c r="BC42" i="3"/>
  <c r="BG74" i="3"/>
  <c r="BC74" i="3"/>
  <c r="BG60" i="3"/>
  <c r="BC60" i="3"/>
  <c r="BC98" i="3"/>
  <c r="BG98" i="3"/>
  <c r="BG44" i="3"/>
  <c r="BC44" i="3"/>
  <c r="BG43" i="3"/>
  <c r="BC43" i="3"/>
  <c r="BG49" i="3"/>
  <c r="BC49" i="3"/>
  <c r="BG35" i="3"/>
  <c r="BC35" i="3"/>
  <c r="BG92" i="3"/>
  <c r="BC92" i="3"/>
  <c r="BG27" i="3"/>
  <c r="BC27" i="3"/>
  <c r="BG65" i="3"/>
  <c r="BC65" i="3"/>
  <c r="BG66" i="3"/>
  <c r="BC66" i="3"/>
  <c r="BG13" i="3"/>
  <c r="BC13" i="3"/>
  <c r="BC12" i="3"/>
  <c r="BG97" i="3"/>
  <c r="BC97" i="3"/>
  <c r="BG31" i="3"/>
  <c r="BC31" i="3"/>
  <c r="BG28" i="3"/>
  <c r="BC28" i="3"/>
  <c r="BG52" i="3"/>
  <c r="BC52" i="3"/>
  <c r="BG62" i="3"/>
  <c r="BC62" i="3"/>
  <c r="BG79" i="3"/>
  <c r="BC79" i="3"/>
  <c r="BG34" i="3"/>
  <c r="BC34" i="3"/>
  <c r="BG19" i="3"/>
  <c r="BC19" i="3"/>
  <c r="BC32" i="3"/>
  <c r="BG32" i="3"/>
  <c r="AB20" i="5"/>
  <c r="U20" i="5" s="1"/>
  <c r="U382" i="5"/>
  <c r="AC705" i="5"/>
  <c r="T695" i="5"/>
  <c r="U705" i="5"/>
  <c r="AC382" i="5"/>
  <c r="U362" i="5"/>
  <c r="T705" i="5"/>
  <c r="AC362" i="5"/>
  <c r="BJ95" i="3"/>
  <c r="BM95" i="3" s="1"/>
  <c r="U695" i="5"/>
  <c r="T382" i="5"/>
  <c r="BJ98" i="3"/>
  <c r="BK98" i="3" s="1"/>
  <c r="BJ99" i="3"/>
  <c r="BM99" i="3" s="1"/>
  <c r="BJ96" i="3"/>
  <c r="BK96" i="3" s="1"/>
  <c r="AT97" i="3"/>
  <c r="AU44" i="3" s="1"/>
  <c r="H214" i="5"/>
  <c r="T534" i="5"/>
  <c r="H388" i="5"/>
  <c r="D557" i="5"/>
  <c r="Z557" i="5"/>
  <c r="L557" i="5"/>
  <c r="F557" i="5"/>
  <c r="C557" i="5"/>
  <c r="K557" i="5"/>
  <c r="J557" i="5"/>
  <c r="Y557" i="5"/>
  <c r="AB557" i="5"/>
  <c r="E557" i="5"/>
  <c r="AA557" i="5"/>
  <c r="M557" i="5"/>
  <c r="G557" i="5"/>
  <c r="Z559" i="5"/>
  <c r="L559" i="5"/>
  <c r="F559" i="5"/>
  <c r="C559" i="5"/>
  <c r="Y559" i="5"/>
  <c r="K559" i="5"/>
  <c r="E559" i="5"/>
  <c r="J559" i="5"/>
  <c r="M559" i="5"/>
  <c r="AB559" i="5"/>
  <c r="D559" i="5"/>
  <c r="AA559" i="5"/>
  <c r="G559" i="5"/>
  <c r="M297" i="5"/>
  <c r="G297" i="5"/>
  <c r="D297" i="5"/>
  <c r="Z297" i="5"/>
  <c r="L297" i="5"/>
  <c r="F297" i="5"/>
  <c r="C297" i="5"/>
  <c r="K297" i="5"/>
  <c r="J297" i="5"/>
  <c r="Y297" i="5"/>
  <c r="AB297" i="5"/>
  <c r="E297" i="5"/>
  <c r="AA297" i="5"/>
  <c r="G299" i="5"/>
  <c r="Z299" i="5"/>
  <c r="L299" i="5"/>
  <c r="F299" i="5"/>
  <c r="C299" i="5"/>
  <c r="Y299" i="5"/>
  <c r="K299" i="5"/>
  <c r="E299" i="5"/>
  <c r="J299" i="5"/>
  <c r="M299" i="5"/>
  <c r="AB299" i="5"/>
  <c r="D299" i="5"/>
  <c r="AA299" i="5"/>
  <c r="AA198" i="5"/>
  <c r="M198" i="5"/>
  <c r="G198" i="5"/>
  <c r="D198" i="5"/>
  <c r="Z198" i="5"/>
  <c r="L198" i="5"/>
  <c r="F198" i="5"/>
  <c r="C198" i="5"/>
  <c r="Y198" i="5"/>
  <c r="K198" i="5"/>
  <c r="E198" i="5"/>
  <c r="J198" i="5"/>
  <c r="AB198" i="5"/>
  <c r="M205" i="5"/>
  <c r="G205" i="5"/>
  <c r="D205" i="5"/>
  <c r="Z205" i="5"/>
  <c r="L205" i="5"/>
  <c r="F205" i="5"/>
  <c r="C205" i="5"/>
  <c r="K205" i="5"/>
  <c r="J205" i="5"/>
  <c r="Y205" i="5"/>
  <c r="AB205" i="5"/>
  <c r="E205" i="5"/>
  <c r="AA205" i="5"/>
  <c r="K99" i="5"/>
  <c r="Y99" i="5"/>
  <c r="J99" i="5"/>
  <c r="E99" i="5"/>
  <c r="AB99" i="5"/>
  <c r="M99" i="5"/>
  <c r="AA99" i="5"/>
  <c r="G99" i="5"/>
  <c r="Z99" i="5"/>
  <c r="L99" i="5"/>
  <c r="F99" i="5"/>
  <c r="C99" i="5"/>
  <c r="D99" i="5"/>
  <c r="G100" i="5"/>
  <c r="C100" i="5"/>
  <c r="Z100" i="5"/>
  <c r="F100" i="5"/>
  <c r="Y100" i="5"/>
  <c r="K100" i="5"/>
  <c r="E100" i="5"/>
  <c r="J100" i="5"/>
  <c r="M100" i="5"/>
  <c r="AB100" i="5"/>
  <c r="D100" i="5"/>
  <c r="AA100" i="5"/>
  <c r="L100" i="5"/>
  <c r="J579" i="5"/>
  <c r="Y579" i="5"/>
  <c r="D579" i="5"/>
  <c r="E579" i="5"/>
  <c r="AB579" i="5"/>
  <c r="AA579" i="5"/>
  <c r="G579" i="5"/>
  <c r="L579" i="5"/>
  <c r="M579" i="5"/>
  <c r="C579" i="5"/>
  <c r="Z579" i="5"/>
  <c r="K579" i="5"/>
  <c r="F579" i="5"/>
  <c r="M582" i="5"/>
  <c r="AB582" i="5"/>
  <c r="D582" i="5"/>
  <c r="AA582" i="5"/>
  <c r="L582" i="5"/>
  <c r="G582" i="5"/>
  <c r="C582" i="5"/>
  <c r="Z582" i="5"/>
  <c r="K582" i="5"/>
  <c r="F582" i="5"/>
  <c r="J582" i="5"/>
  <c r="Y582" i="5"/>
  <c r="E582" i="5"/>
  <c r="C439" i="5"/>
  <c r="F439" i="5"/>
  <c r="K439" i="5"/>
  <c r="Y439" i="5"/>
  <c r="J439" i="5"/>
  <c r="E439" i="5"/>
  <c r="AB439" i="5"/>
  <c r="D439" i="5"/>
  <c r="AA439" i="5"/>
  <c r="G439" i="5"/>
  <c r="M439" i="5"/>
  <c r="L439" i="5"/>
  <c r="Z439" i="5"/>
  <c r="Z440" i="5"/>
  <c r="F440" i="5"/>
  <c r="K440" i="5"/>
  <c r="Y440" i="5"/>
  <c r="J440" i="5"/>
  <c r="E440" i="5"/>
  <c r="C440" i="5"/>
  <c r="M440" i="5"/>
  <c r="AB440" i="5"/>
  <c r="D440" i="5"/>
  <c r="AA440" i="5"/>
  <c r="L440" i="5"/>
  <c r="G440" i="5"/>
  <c r="E442" i="5"/>
  <c r="AB442" i="5"/>
  <c r="M442" i="5"/>
  <c r="AA442" i="5"/>
  <c r="D442" i="5"/>
  <c r="G442" i="5"/>
  <c r="L442" i="5"/>
  <c r="J442" i="5"/>
  <c r="C442" i="5"/>
  <c r="Z442" i="5"/>
  <c r="K442" i="5"/>
  <c r="F442" i="5"/>
  <c r="Y442" i="5"/>
  <c r="D725" i="5"/>
  <c r="Z725" i="5"/>
  <c r="L725" i="5"/>
  <c r="F725" i="5"/>
  <c r="C725" i="5"/>
  <c r="K725" i="5"/>
  <c r="J725" i="5"/>
  <c r="Y725" i="5"/>
  <c r="AB725" i="5"/>
  <c r="E725" i="5"/>
  <c r="AA725" i="5"/>
  <c r="M725" i="5"/>
  <c r="G725" i="5"/>
  <c r="E723" i="5"/>
  <c r="M723" i="5"/>
  <c r="D723" i="5"/>
  <c r="AA723" i="5"/>
  <c r="L723" i="5"/>
  <c r="G723" i="5"/>
  <c r="C723" i="5"/>
  <c r="Z723" i="5"/>
  <c r="K723" i="5"/>
  <c r="F723" i="5"/>
  <c r="J723" i="5"/>
  <c r="Y723" i="5"/>
  <c r="AB723"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G755" i="5"/>
  <c r="C755" i="5"/>
  <c r="Z755" i="5"/>
  <c r="K755" i="5"/>
  <c r="F755" i="5"/>
  <c r="J755" i="5"/>
  <c r="Y755" i="5"/>
  <c r="AB755" i="5"/>
  <c r="E755" i="5"/>
  <c r="M755" i="5"/>
  <c r="D755" i="5"/>
  <c r="AA755" i="5"/>
  <c r="L755" i="5"/>
  <c r="M617" i="5"/>
  <c r="G617" i="5"/>
  <c r="D617" i="5"/>
  <c r="Z617" i="5"/>
  <c r="L617" i="5"/>
  <c r="F617" i="5"/>
  <c r="C617" i="5"/>
  <c r="K617" i="5"/>
  <c r="J617" i="5"/>
  <c r="Y617" i="5"/>
  <c r="AB617" i="5"/>
  <c r="E617" i="5"/>
  <c r="AA617" i="5"/>
  <c r="G619" i="5"/>
  <c r="Z619" i="5"/>
  <c r="L619" i="5"/>
  <c r="F619" i="5"/>
  <c r="C619" i="5"/>
  <c r="Y619" i="5"/>
  <c r="K619" i="5"/>
  <c r="E619" i="5"/>
  <c r="J619" i="5"/>
  <c r="M619" i="5"/>
  <c r="AB619" i="5"/>
  <c r="D619" i="5"/>
  <c r="AA619" i="5"/>
  <c r="G628" i="5"/>
  <c r="C628" i="5"/>
  <c r="Z628" i="5"/>
  <c r="F628" i="5"/>
  <c r="Y628" i="5"/>
  <c r="K628" i="5"/>
  <c r="E628" i="5"/>
  <c r="J628" i="5"/>
  <c r="M628" i="5"/>
  <c r="AB628" i="5"/>
  <c r="D628" i="5"/>
  <c r="AA628" i="5"/>
  <c r="L628" i="5"/>
  <c r="Y637" i="5"/>
  <c r="AB637" i="5"/>
  <c r="E637" i="5"/>
  <c r="AA637" i="5"/>
  <c r="M637" i="5"/>
  <c r="G637" i="5"/>
  <c r="D637" i="5"/>
  <c r="Z637" i="5"/>
  <c r="L637" i="5"/>
  <c r="F637" i="5"/>
  <c r="C637" i="5"/>
  <c r="K637" i="5"/>
  <c r="J637" i="5"/>
  <c r="AB639" i="5"/>
  <c r="D639" i="5"/>
  <c r="AA639" i="5"/>
  <c r="G639" i="5"/>
  <c r="Z639" i="5"/>
  <c r="L639" i="5"/>
  <c r="F639" i="5"/>
  <c r="C639" i="5"/>
  <c r="Y639" i="5"/>
  <c r="K639" i="5"/>
  <c r="E639" i="5"/>
  <c r="J639" i="5"/>
  <c r="M639" i="5"/>
  <c r="Z784" i="5"/>
  <c r="C784" i="5"/>
  <c r="F784" i="5"/>
  <c r="K784" i="5"/>
  <c r="G784" i="5"/>
  <c r="J784" i="5"/>
  <c r="Y784" i="5"/>
  <c r="AB784" i="5"/>
  <c r="E784" i="5"/>
  <c r="AA784" i="5"/>
  <c r="M784" i="5"/>
  <c r="D784" i="5"/>
  <c r="L784" i="5"/>
  <c r="G776" i="5"/>
  <c r="AB776" i="5"/>
  <c r="M776" i="5"/>
  <c r="D776" i="5"/>
  <c r="L776" i="5"/>
  <c r="Z776" i="5"/>
  <c r="C776" i="5"/>
  <c r="F776" i="5"/>
  <c r="AA776" i="5"/>
  <c r="Y776" i="5"/>
  <c r="K776" i="5"/>
  <c r="E776" i="5"/>
  <c r="J776" i="5"/>
  <c r="AA175" i="5"/>
  <c r="L175" i="5"/>
  <c r="G175" i="5"/>
  <c r="C175" i="5"/>
  <c r="Z175" i="5"/>
  <c r="J175" i="5"/>
  <c r="F175" i="5"/>
  <c r="K175" i="5"/>
  <c r="Y175" i="5"/>
  <c r="AB175" i="5"/>
  <c r="E175" i="5"/>
  <c r="M175" i="5"/>
  <c r="D175" i="5"/>
  <c r="Z188" i="5"/>
  <c r="F188" i="5"/>
  <c r="K188" i="5"/>
  <c r="M188" i="5"/>
  <c r="J188" i="5"/>
  <c r="Y188" i="5"/>
  <c r="AB188" i="5"/>
  <c r="E188" i="5"/>
  <c r="D188" i="5"/>
  <c r="L188" i="5"/>
  <c r="AA188" i="5"/>
  <c r="C188" i="5"/>
  <c r="G188" i="5"/>
  <c r="E602" i="5"/>
  <c r="M602" i="5"/>
  <c r="AB602" i="5"/>
  <c r="D602" i="5"/>
  <c r="AA602" i="5"/>
  <c r="L602" i="5"/>
  <c r="G602" i="5"/>
  <c r="C602" i="5"/>
  <c r="Z602" i="5"/>
  <c r="K602" i="5"/>
  <c r="F602" i="5"/>
  <c r="J602" i="5"/>
  <c r="Y602" i="5"/>
  <c r="Y596" i="5"/>
  <c r="AB596" i="5"/>
  <c r="E596" i="5"/>
  <c r="AA596" i="5"/>
  <c r="M596" i="5"/>
  <c r="G596" i="5"/>
  <c r="D596" i="5"/>
  <c r="L596" i="5"/>
  <c r="C596" i="5"/>
  <c r="Z596" i="5"/>
  <c r="K596" i="5"/>
  <c r="F596" i="5"/>
  <c r="J596" i="5"/>
  <c r="F595" i="5"/>
  <c r="J595" i="5"/>
  <c r="Y595" i="5"/>
  <c r="AB595" i="5"/>
  <c r="E595" i="5"/>
  <c r="M595" i="5"/>
  <c r="D595" i="5"/>
  <c r="AA595" i="5"/>
  <c r="L595" i="5"/>
  <c r="G595" i="5"/>
  <c r="C595" i="5"/>
  <c r="Z595" i="5"/>
  <c r="K595" i="5"/>
  <c r="AA738" i="5"/>
  <c r="M738" i="5"/>
  <c r="G738" i="5"/>
  <c r="D738" i="5"/>
  <c r="Z738" i="5"/>
  <c r="L738" i="5"/>
  <c r="F738" i="5"/>
  <c r="C738" i="5"/>
  <c r="Y738" i="5"/>
  <c r="K738" i="5"/>
  <c r="E738" i="5"/>
  <c r="J738" i="5"/>
  <c r="AB738" i="5"/>
  <c r="M745" i="5"/>
  <c r="AB745" i="5"/>
  <c r="D745" i="5"/>
  <c r="AA745" i="5"/>
  <c r="L745" i="5"/>
  <c r="G745" i="5"/>
  <c r="C745" i="5"/>
  <c r="K745" i="5"/>
  <c r="Z745" i="5"/>
  <c r="Y745" i="5"/>
  <c r="J745" i="5"/>
  <c r="E745" i="5"/>
  <c r="F745" i="5"/>
  <c r="J741" i="5"/>
  <c r="F741" i="5"/>
  <c r="AA741" i="5"/>
  <c r="D741" i="5"/>
  <c r="E741" i="5"/>
  <c r="Z741" i="5"/>
  <c r="M741" i="5"/>
  <c r="Y741" i="5"/>
  <c r="K741" i="5"/>
  <c r="C741" i="5"/>
  <c r="AB741" i="5"/>
  <c r="L741" i="5"/>
  <c r="G741" i="5"/>
  <c r="J338" i="5"/>
  <c r="D338" i="5"/>
  <c r="Z338" i="5"/>
  <c r="K338" i="5"/>
  <c r="F338" i="5"/>
  <c r="Y338" i="5"/>
  <c r="M338" i="5"/>
  <c r="E338" i="5"/>
  <c r="L338" i="5"/>
  <c r="C338" i="5"/>
  <c r="AB338" i="5"/>
  <c r="AA338" i="5"/>
  <c r="G338" i="5"/>
  <c r="AF331" i="5"/>
  <c r="AE331" i="5"/>
  <c r="D346" i="5"/>
  <c r="Z346" i="5"/>
  <c r="L346" i="5"/>
  <c r="F346" i="5"/>
  <c r="J346" i="5"/>
  <c r="M346" i="5"/>
  <c r="G346" i="5"/>
  <c r="Y346" i="5"/>
  <c r="E346" i="5"/>
  <c r="C346" i="5"/>
  <c r="K346" i="5"/>
  <c r="AB346" i="5"/>
  <c r="AA346" i="5"/>
  <c r="L476" i="5"/>
  <c r="C476" i="5"/>
  <c r="Z476" i="5"/>
  <c r="K476" i="5"/>
  <c r="F476" i="5"/>
  <c r="J476" i="5"/>
  <c r="Y476" i="5"/>
  <c r="AA476" i="5"/>
  <c r="E476" i="5"/>
  <c r="G476" i="5"/>
  <c r="M476" i="5"/>
  <c r="AB476" i="5"/>
  <c r="D476" i="5"/>
  <c r="L485" i="5"/>
  <c r="G485" i="5"/>
  <c r="C485" i="5"/>
  <c r="K485" i="5"/>
  <c r="J485" i="5"/>
  <c r="Y485" i="5"/>
  <c r="AB485" i="5"/>
  <c r="E485" i="5"/>
  <c r="Z485" i="5"/>
  <c r="M485" i="5"/>
  <c r="F485" i="5"/>
  <c r="D485" i="5"/>
  <c r="AA485" i="5"/>
  <c r="L478" i="5"/>
  <c r="D478" i="5"/>
  <c r="E478" i="5"/>
  <c r="M478" i="5"/>
  <c r="Y478" i="5"/>
  <c r="C478" i="5"/>
  <c r="G478" i="5"/>
  <c r="J478" i="5"/>
  <c r="K478" i="5"/>
  <c r="AA478" i="5"/>
  <c r="F478" i="5"/>
  <c r="Z478" i="5"/>
  <c r="AB478" i="5"/>
  <c r="L676" i="5"/>
  <c r="C676" i="5"/>
  <c r="Z676" i="5"/>
  <c r="K676" i="5"/>
  <c r="F676" i="5"/>
  <c r="J676" i="5"/>
  <c r="Y676" i="5"/>
  <c r="AB676" i="5"/>
  <c r="E676" i="5"/>
  <c r="AA676" i="5"/>
  <c r="M676" i="5"/>
  <c r="G676" i="5"/>
  <c r="D676" i="5"/>
  <c r="D675" i="5"/>
  <c r="AA675" i="5"/>
  <c r="L675" i="5"/>
  <c r="G675" i="5"/>
  <c r="C675" i="5"/>
  <c r="Z675" i="5"/>
  <c r="K675" i="5"/>
  <c r="F675" i="5"/>
  <c r="J675" i="5"/>
  <c r="Y675" i="5"/>
  <c r="AB675" i="5"/>
  <c r="E675" i="5"/>
  <c r="M675" i="5"/>
  <c r="Z520" i="5"/>
  <c r="F520" i="5"/>
  <c r="K520" i="5"/>
  <c r="Y520" i="5"/>
  <c r="J520" i="5"/>
  <c r="E520" i="5"/>
  <c r="L520" i="5"/>
  <c r="M520" i="5"/>
  <c r="AB520" i="5"/>
  <c r="D520" i="5"/>
  <c r="AA520" i="5"/>
  <c r="C520" i="5"/>
  <c r="G520" i="5"/>
  <c r="Z516" i="5"/>
  <c r="K516" i="5"/>
  <c r="F516" i="5"/>
  <c r="AA516" i="5"/>
  <c r="Y516" i="5"/>
  <c r="J516" i="5"/>
  <c r="E516" i="5"/>
  <c r="AB516" i="5"/>
  <c r="M516" i="5"/>
  <c r="G516" i="5"/>
  <c r="D516" i="5"/>
  <c r="L516" i="5"/>
  <c r="C516" i="5"/>
  <c r="W513" i="5"/>
  <c r="W514" i="5" s="1"/>
  <c r="W515" i="5" s="1"/>
  <c r="W516" i="5" s="1"/>
  <c r="W517" i="5" s="1"/>
  <c r="W518" i="5" s="1"/>
  <c r="W519" i="5" s="1"/>
  <c r="W520" i="5" s="1"/>
  <c r="W521" i="5" s="1"/>
  <c r="W522" i="5" s="1"/>
  <c r="W523" i="5" s="1"/>
  <c r="W524" i="5" s="1"/>
  <c r="W525" i="5" s="1"/>
  <c r="W526" i="5" s="1"/>
  <c r="W527" i="5" s="1"/>
  <c r="W528" i="5" s="1"/>
  <c r="V513" i="5"/>
  <c r="V514" i="5" s="1"/>
  <c r="V515" i="5" s="1"/>
  <c r="V516" i="5" s="1"/>
  <c r="V517" i="5" s="1"/>
  <c r="V518" i="5" s="1"/>
  <c r="V519" i="5" s="1"/>
  <c r="V520" i="5" s="1"/>
  <c r="V521" i="5" s="1"/>
  <c r="V522" i="5" s="1"/>
  <c r="V523" i="5" s="1"/>
  <c r="V524" i="5" s="1"/>
  <c r="V525" i="5" s="1"/>
  <c r="V526" i="5" s="1"/>
  <c r="V527" i="5" s="1"/>
  <c r="V528" i="5" s="1"/>
  <c r="U513" i="5"/>
  <c r="AF251" i="5"/>
  <c r="AE251" i="5"/>
  <c r="Y264" i="5"/>
  <c r="AA264" i="5"/>
  <c r="E264" i="5"/>
  <c r="G264" i="5"/>
  <c r="M264" i="5"/>
  <c r="AB264" i="5"/>
  <c r="D264" i="5"/>
  <c r="L264" i="5"/>
  <c r="C264" i="5"/>
  <c r="Z264" i="5"/>
  <c r="K264" i="5"/>
  <c r="F264" i="5"/>
  <c r="J264" i="5"/>
  <c r="D268" i="5"/>
  <c r="L268" i="5"/>
  <c r="AB268" i="5"/>
  <c r="C268" i="5"/>
  <c r="AA268" i="5"/>
  <c r="M268" i="5"/>
  <c r="G268" i="5"/>
  <c r="Z268" i="5"/>
  <c r="F268" i="5"/>
  <c r="K268" i="5"/>
  <c r="Y268" i="5"/>
  <c r="J268" i="5"/>
  <c r="E268" i="5"/>
  <c r="V453" i="5"/>
  <c r="V454" i="5" s="1"/>
  <c r="V455" i="5" s="1"/>
  <c r="V456" i="5" s="1"/>
  <c r="V457" i="5" s="1"/>
  <c r="V458" i="5" s="1"/>
  <c r="V459" i="5" s="1"/>
  <c r="V460" i="5" s="1"/>
  <c r="V461" i="5" s="1"/>
  <c r="V462" i="5" s="1"/>
  <c r="V463" i="5" s="1"/>
  <c r="V464" i="5" s="1"/>
  <c r="V465" i="5" s="1"/>
  <c r="V466" i="5" s="1"/>
  <c r="V467" i="5" s="1"/>
  <c r="V468" i="5" s="1"/>
  <c r="U453" i="5"/>
  <c r="W453" i="5"/>
  <c r="W454" i="5" s="1"/>
  <c r="W455" i="5" s="1"/>
  <c r="W456" i="5" s="1"/>
  <c r="W457" i="5" s="1"/>
  <c r="W458" i="5" s="1"/>
  <c r="W459" i="5" s="1"/>
  <c r="W460" i="5" s="1"/>
  <c r="W461" i="5" s="1"/>
  <c r="W462" i="5" s="1"/>
  <c r="W463" i="5" s="1"/>
  <c r="W464" i="5" s="1"/>
  <c r="W465" i="5" s="1"/>
  <c r="W466" i="5" s="1"/>
  <c r="W467" i="5" s="1"/>
  <c r="W468" i="5" s="1"/>
  <c r="Z459" i="5"/>
  <c r="L459" i="5"/>
  <c r="F459" i="5"/>
  <c r="C459" i="5"/>
  <c r="Y459" i="5"/>
  <c r="K459" i="5"/>
  <c r="E459" i="5"/>
  <c r="J459" i="5"/>
  <c r="M459" i="5"/>
  <c r="AB459" i="5"/>
  <c r="D459" i="5"/>
  <c r="AA459" i="5"/>
  <c r="G459" i="5"/>
  <c r="M798" i="5"/>
  <c r="G798" i="5"/>
  <c r="D798" i="5"/>
  <c r="Z798" i="5"/>
  <c r="L798" i="5"/>
  <c r="F798" i="5"/>
  <c r="C798" i="5"/>
  <c r="Y798" i="5"/>
  <c r="K798" i="5"/>
  <c r="E798" i="5"/>
  <c r="J798" i="5"/>
  <c r="AB798" i="5"/>
  <c r="AA798" i="5"/>
  <c r="M795" i="5"/>
  <c r="D795" i="5"/>
  <c r="AA795" i="5"/>
  <c r="L795" i="5"/>
  <c r="G795" i="5"/>
  <c r="C795" i="5"/>
  <c r="Z795" i="5"/>
  <c r="K795" i="5"/>
  <c r="F795" i="5"/>
  <c r="J795" i="5"/>
  <c r="Y795" i="5"/>
  <c r="AB795" i="5"/>
  <c r="E795" i="5"/>
  <c r="AF791" i="5"/>
  <c r="AE791" i="5"/>
  <c r="Z120" i="5"/>
  <c r="K120" i="5"/>
  <c r="F120" i="5"/>
  <c r="L120" i="5"/>
  <c r="Y120" i="5"/>
  <c r="J120" i="5"/>
  <c r="E120" i="5"/>
  <c r="AB120" i="5"/>
  <c r="M120" i="5"/>
  <c r="AA120" i="5"/>
  <c r="D120" i="5"/>
  <c r="G120" i="5"/>
  <c r="C120" i="5"/>
  <c r="Y125" i="5"/>
  <c r="Z125" i="5"/>
  <c r="E125" i="5"/>
  <c r="AB125" i="5"/>
  <c r="M125" i="5"/>
  <c r="AA125" i="5"/>
  <c r="D125" i="5"/>
  <c r="G125" i="5"/>
  <c r="L125" i="5"/>
  <c r="F125" i="5"/>
  <c r="C125" i="5"/>
  <c r="K125" i="5"/>
  <c r="J125" i="5"/>
  <c r="AA114" i="5"/>
  <c r="J114" i="5"/>
  <c r="G114" i="5"/>
  <c r="L114" i="5"/>
  <c r="Z114" i="5"/>
  <c r="C114" i="5"/>
  <c r="F114" i="5"/>
  <c r="K114" i="5"/>
  <c r="Y114" i="5"/>
  <c r="E114" i="5"/>
  <c r="M114" i="5"/>
  <c r="AB114" i="5"/>
  <c r="D114" i="5"/>
  <c r="M504" i="5"/>
  <c r="G504" i="5"/>
  <c r="D504" i="5"/>
  <c r="L504" i="5"/>
  <c r="C504" i="5"/>
  <c r="Z504" i="5"/>
  <c r="K504" i="5"/>
  <c r="F504" i="5"/>
  <c r="J504" i="5"/>
  <c r="Y504" i="5"/>
  <c r="AB504" i="5"/>
  <c r="E504" i="5"/>
  <c r="AA504" i="5"/>
  <c r="D496" i="5"/>
  <c r="L496" i="5"/>
  <c r="C496" i="5"/>
  <c r="Z496" i="5"/>
  <c r="K496" i="5"/>
  <c r="F496" i="5"/>
  <c r="J496" i="5"/>
  <c r="Y496" i="5"/>
  <c r="AB496" i="5"/>
  <c r="E496" i="5"/>
  <c r="AA496" i="5"/>
  <c r="M496" i="5"/>
  <c r="G496" i="5"/>
  <c r="AB86" i="5"/>
  <c r="AA86" i="5"/>
  <c r="M86" i="5"/>
  <c r="G86" i="5"/>
  <c r="D86" i="5"/>
  <c r="Z86" i="5"/>
  <c r="L86" i="5"/>
  <c r="F86" i="5"/>
  <c r="C86" i="5"/>
  <c r="Y86" i="5"/>
  <c r="K86" i="5"/>
  <c r="E86" i="5"/>
  <c r="J86" i="5"/>
  <c r="F88" i="5"/>
  <c r="Y88" i="5"/>
  <c r="K88" i="5"/>
  <c r="E88" i="5"/>
  <c r="J88" i="5"/>
  <c r="M88" i="5"/>
  <c r="AB88" i="5"/>
  <c r="D88" i="5"/>
  <c r="AA88" i="5"/>
  <c r="L88" i="5"/>
  <c r="G88" i="5"/>
  <c r="C88" i="5"/>
  <c r="Z88" i="5"/>
  <c r="D326" i="5"/>
  <c r="Z326" i="5"/>
  <c r="L326" i="5"/>
  <c r="F326" i="5"/>
  <c r="C326" i="5"/>
  <c r="Y326" i="5"/>
  <c r="K326" i="5"/>
  <c r="E326" i="5"/>
  <c r="J326" i="5"/>
  <c r="AB326" i="5"/>
  <c r="AA326" i="5"/>
  <c r="M326" i="5"/>
  <c r="G326" i="5"/>
  <c r="Y320" i="5"/>
  <c r="K320" i="5"/>
  <c r="E320" i="5"/>
  <c r="J320" i="5"/>
  <c r="M320" i="5"/>
  <c r="AB320" i="5"/>
  <c r="D320" i="5"/>
  <c r="AA320" i="5"/>
  <c r="L320" i="5"/>
  <c r="G320" i="5"/>
  <c r="C320" i="5"/>
  <c r="Z320" i="5"/>
  <c r="F320" i="5"/>
  <c r="F242" i="5"/>
  <c r="J242" i="5"/>
  <c r="Y242" i="5"/>
  <c r="E242" i="5"/>
  <c r="M242" i="5"/>
  <c r="AB242" i="5"/>
  <c r="D242" i="5"/>
  <c r="AA242" i="5"/>
  <c r="L242" i="5"/>
  <c r="G242" i="5"/>
  <c r="C242" i="5"/>
  <c r="Z242" i="5"/>
  <c r="K242" i="5"/>
  <c r="Z236" i="5"/>
  <c r="K236" i="5"/>
  <c r="F236" i="5"/>
  <c r="J236" i="5"/>
  <c r="Y236" i="5"/>
  <c r="AB236" i="5"/>
  <c r="E236" i="5"/>
  <c r="AA236" i="5"/>
  <c r="M236" i="5"/>
  <c r="G236" i="5"/>
  <c r="D236" i="5"/>
  <c r="L236" i="5"/>
  <c r="C236" i="5"/>
  <c r="G235" i="5"/>
  <c r="C235" i="5"/>
  <c r="Z235" i="5"/>
  <c r="K235" i="5"/>
  <c r="F235" i="5"/>
  <c r="J235" i="5"/>
  <c r="Y235" i="5"/>
  <c r="AB235" i="5"/>
  <c r="E235" i="5"/>
  <c r="M235" i="5"/>
  <c r="D235" i="5"/>
  <c r="AA235" i="5"/>
  <c r="L235" i="5"/>
  <c r="AA146" i="5"/>
  <c r="G146" i="5"/>
  <c r="M146" i="5"/>
  <c r="AB146" i="5"/>
  <c r="D146" i="5"/>
  <c r="Y146" i="5"/>
  <c r="L146" i="5"/>
  <c r="E146" i="5"/>
  <c r="C146" i="5"/>
  <c r="Z146" i="5"/>
  <c r="K146" i="5"/>
  <c r="F146" i="5"/>
  <c r="J146" i="5"/>
  <c r="L136" i="5"/>
  <c r="C136" i="5"/>
  <c r="Z136" i="5"/>
  <c r="J136" i="5"/>
  <c r="F136" i="5"/>
  <c r="K136" i="5"/>
  <c r="Y136" i="5"/>
  <c r="AA136" i="5"/>
  <c r="E136" i="5"/>
  <c r="G136" i="5"/>
  <c r="M136" i="5"/>
  <c r="AB136" i="5"/>
  <c r="D136" i="5"/>
  <c r="K134" i="5"/>
  <c r="AA134" i="5"/>
  <c r="M134" i="5"/>
  <c r="G134" i="5"/>
  <c r="D134" i="5"/>
  <c r="Z134" i="5"/>
  <c r="J134" i="5"/>
  <c r="F134" i="5"/>
  <c r="Y134" i="5"/>
  <c r="E134" i="5"/>
  <c r="L134" i="5"/>
  <c r="AB134" i="5"/>
  <c r="C134" i="5"/>
  <c r="M656" i="5"/>
  <c r="D656" i="5"/>
  <c r="L656" i="5"/>
  <c r="Z656" i="5"/>
  <c r="C656" i="5"/>
  <c r="F656" i="5"/>
  <c r="K656" i="5"/>
  <c r="AB656" i="5"/>
  <c r="J656" i="5"/>
  <c r="Y656" i="5"/>
  <c r="AA656" i="5"/>
  <c r="E656" i="5"/>
  <c r="G656" i="5"/>
  <c r="M282" i="5"/>
  <c r="AB282" i="5"/>
  <c r="D282" i="5"/>
  <c r="AA282" i="5"/>
  <c r="L282" i="5"/>
  <c r="G282" i="5"/>
  <c r="C282" i="5"/>
  <c r="Z282" i="5"/>
  <c r="K282" i="5"/>
  <c r="F282" i="5"/>
  <c r="J282" i="5"/>
  <c r="Y282" i="5"/>
  <c r="E282" i="5"/>
  <c r="E276" i="5"/>
  <c r="AA276" i="5"/>
  <c r="M276" i="5"/>
  <c r="G276" i="5"/>
  <c r="D276" i="5"/>
  <c r="L276" i="5"/>
  <c r="C276" i="5"/>
  <c r="Z276" i="5"/>
  <c r="K276" i="5"/>
  <c r="F276" i="5"/>
  <c r="J276" i="5"/>
  <c r="Y276" i="5"/>
  <c r="AB276" i="5"/>
  <c r="D165" i="5"/>
  <c r="Z165" i="5"/>
  <c r="L165" i="5"/>
  <c r="F165" i="5"/>
  <c r="C165" i="5"/>
  <c r="K165" i="5"/>
  <c r="J165" i="5"/>
  <c r="Y165" i="5"/>
  <c r="AB165" i="5"/>
  <c r="E165" i="5"/>
  <c r="AA165" i="5"/>
  <c r="M165" i="5"/>
  <c r="G165" i="5"/>
  <c r="AF151" i="5"/>
  <c r="AE151" i="5"/>
  <c r="Z162" i="5"/>
  <c r="K162" i="5"/>
  <c r="F162" i="5"/>
  <c r="J162" i="5"/>
  <c r="Y162" i="5"/>
  <c r="E162" i="5"/>
  <c r="M162" i="5"/>
  <c r="AB162" i="5"/>
  <c r="D162" i="5"/>
  <c r="AA162" i="5"/>
  <c r="L162" i="5"/>
  <c r="G162" i="5"/>
  <c r="C162" i="5"/>
  <c r="K407" i="5"/>
  <c r="E407" i="5"/>
  <c r="J407" i="5"/>
  <c r="M407" i="5"/>
  <c r="AB407" i="5"/>
  <c r="D407" i="5"/>
  <c r="AA407" i="5"/>
  <c r="G407" i="5"/>
  <c r="Z407" i="5"/>
  <c r="L407" i="5"/>
  <c r="F407" i="5"/>
  <c r="C407" i="5"/>
  <c r="Y407" i="5"/>
  <c r="E397" i="5"/>
  <c r="J397" i="5"/>
  <c r="M397" i="5"/>
  <c r="AB397" i="5"/>
  <c r="D397" i="5"/>
  <c r="Z397" i="5"/>
  <c r="L397" i="5"/>
  <c r="F397" i="5"/>
  <c r="C397" i="5"/>
  <c r="K397" i="5"/>
  <c r="AA397" i="5"/>
  <c r="Y397" i="5"/>
  <c r="G397" i="5"/>
  <c r="AB394" i="5"/>
  <c r="M394" i="5"/>
  <c r="Y394" i="5"/>
  <c r="F394" i="5"/>
  <c r="G394" i="5"/>
  <c r="Z394" i="5"/>
  <c r="AA394" i="5"/>
  <c r="C394" i="5"/>
  <c r="K394" i="5"/>
  <c r="L394" i="5"/>
  <c r="J394" i="5"/>
  <c r="D394" i="5"/>
  <c r="E394" i="5"/>
  <c r="Z415" i="5"/>
  <c r="C415" i="5"/>
  <c r="F415" i="5"/>
  <c r="K415" i="5"/>
  <c r="J415" i="5"/>
  <c r="AB415" i="5"/>
  <c r="Y415" i="5"/>
  <c r="E415" i="5"/>
  <c r="M415" i="5"/>
  <c r="AA415" i="5"/>
  <c r="D415" i="5"/>
  <c r="G415" i="5"/>
  <c r="L415" i="5"/>
  <c r="C558" i="5"/>
  <c r="Y558" i="5"/>
  <c r="K558" i="5"/>
  <c r="E558" i="5"/>
  <c r="J558" i="5"/>
  <c r="AB558" i="5"/>
  <c r="AA558" i="5"/>
  <c r="M558" i="5"/>
  <c r="G558" i="5"/>
  <c r="D558" i="5"/>
  <c r="Z558" i="5"/>
  <c r="L558" i="5"/>
  <c r="F558" i="5"/>
  <c r="E562" i="5"/>
  <c r="M562" i="5"/>
  <c r="AB562" i="5"/>
  <c r="D562" i="5"/>
  <c r="AA562" i="5"/>
  <c r="L562" i="5"/>
  <c r="G562" i="5"/>
  <c r="C562" i="5"/>
  <c r="Z562" i="5"/>
  <c r="K562" i="5"/>
  <c r="F562" i="5"/>
  <c r="J562" i="5"/>
  <c r="Y562" i="5"/>
  <c r="Y556" i="5"/>
  <c r="AB556" i="5"/>
  <c r="E556" i="5"/>
  <c r="AA556" i="5"/>
  <c r="M556" i="5"/>
  <c r="G556" i="5"/>
  <c r="D556" i="5"/>
  <c r="L556" i="5"/>
  <c r="C556" i="5"/>
  <c r="Z556" i="5"/>
  <c r="K556" i="5"/>
  <c r="F556" i="5"/>
  <c r="J556" i="5"/>
  <c r="M298" i="5"/>
  <c r="G298" i="5"/>
  <c r="D298" i="5"/>
  <c r="Z298" i="5"/>
  <c r="L298" i="5"/>
  <c r="F298" i="5"/>
  <c r="C298" i="5"/>
  <c r="Y298" i="5"/>
  <c r="K298" i="5"/>
  <c r="E298" i="5"/>
  <c r="J298" i="5"/>
  <c r="AB298" i="5"/>
  <c r="AA298" i="5"/>
  <c r="Y302" i="5"/>
  <c r="E302" i="5"/>
  <c r="M302" i="5"/>
  <c r="AB302" i="5"/>
  <c r="D302" i="5"/>
  <c r="AA302" i="5"/>
  <c r="L302" i="5"/>
  <c r="G302" i="5"/>
  <c r="C302" i="5"/>
  <c r="Z302" i="5"/>
  <c r="K302" i="5"/>
  <c r="F302" i="5"/>
  <c r="J302" i="5"/>
  <c r="F296" i="5"/>
  <c r="J296" i="5"/>
  <c r="Y296" i="5"/>
  <c r="AB296" i="5"/>
  <c r="E296" i="5"/>
  <c r="AA296" i="5"/>
  <c r="M296" i="5"/>
  <c r="G296" i="5"/>
  <c r="D296" i="5"/>
  <c r="L296" i="5"/>
  <c r="C296" i="5"/>
  <c r="Z296" i="5"/>
  <c r="K296" i="5"/>
  <c r="Z195" i="5"/>
  <c r="K195" i="5"/>
  <c r="F195" i="5"/>
  <c r="J195" i="5"/>
  <c r="Y195" i="5"/>
  <c r="AB195" i="5"/>
  <c r="E195" i="5"/>
  <c r="M195" i="5"/>
  <c r="D195" i="5"/>
  <c r="AA195" i="5"/>
  <c r="L195" i="5"/>
  <c r="G195" i="5"/>
  <c r="C195" i="5"/>
  <c r="K200" i="5"/>
  <c r="E200" i="5"/>
  <c r="J200" i="5"/>
  <c r="M200" i="5"/>
  <c r="AB200" i="5"/>
  <c r="D200" i="5"/>
  <c r="AA200" i="5"/>
  <c r="L200" i="5"/>
  <c r="G200" i="5"/>
  <c r="C200" i="5"/>
  <c r="Z200" i="5"/>
  <c r="F200" i="5"/>
  <c r="Y200" i="5"/>
  <c r="U93"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J106" i="5"/>
  <c r="M106" i="5"/>
  <c r="AB106" i="5"/>
  <c r="D106" i="5"/>
  <c r="AA106" i="5"/>
  <c r="Y106" i="5"/>
  <c r="G106" i="5"/>
  <c r="L106" i="5"/>
  <c r="Z106" i="5"/>
  <c r="C106" i="5"/>
  <c r="F106" i="5"/>
  <c r="E106" i="5"/>
  <c r="K106" i="5"/>
  <c r="E576" i="5"/>
  <c r="AA576" i="5"/>
  <c r="M576" i="5"/>
  <c r="G576" i="5"/>
  <c r="D576" i="5"/>
  <c r="L576" i="5"/>
  <c r="C576" i="5"/>
  <c r="Z576" i="5"/>
  <c r="K576" i="5"/>
  <c r="F576" i="5"/>
  <c r="J576" i="5"/>
  <c r="Y576" i="5"/>
  <c r="AB576" i="5"/>
  <c r="F584" i="5"/>
  <c r="J584" i="5"/>
  <c r="Y584" i="5"/>
  <c r="AB584" i="5"/>
  <c r="E584" i="5"/>
  <c r="AA584" i="5"/>
  <c r="M584" i="5"/>
  <c r="G584" i="5"/>
  <c r="D584" i="5"/>
  <c r="L584" i="5"/>
  <c r="C584" i="5"/>
  <c r="Z584" i="5"/>
  <c r="K584" i="5"/>
  <c r="Z575" i="5"/>
  <c r="AA575" i="5"/>
  <c r="AB575" i="5"/>
  <c r="G575" i="5"/>
  <c r="J575" i="5"/>
  <c r="Y575" i="5"/>
  <c r="C575" i="5"/>
  <c r="K575" i="5"/>
  <c r="L575" i="5"/>
  <c r="D575" i="5"/>
  <c r="F575" i="5"/>
  <c r="M575" i="5"/>
  <c r="E575" i="5"/>
  <c r="M444" i="5"/>
  <c r="AA444" i="5"/>
  <c r="D444" i="5"/>
  <c r="L444" i="5"/>
  <c r="C444" i="5"/>
  <c r="Z444" i="5"/>
  <c r="G444" i="5"/>
  <c r="F444" i="5"/>
  <c r="K444" i="5"/>
  <c r="Y444" i="5"/>
  <c r="J444" i="5"/>
  <c r="E444" i="5"/>
  <c r="AB444" i="5"/>
  <c r="G448" i="5"/>
  <c r="K448" i="5"/>
  <c r="C448" i="5"/>
  <c r="J448" i="5"/>
  <c r="AB448" i="5"/>
  <c r="L448" i="5"/>
  <c r="AA448" i="5"/>
  <c r="Y448" i="5"/>
  <c r="E448" i="5"/>
  <c r="M448" i="5"/>
  <c r="D448" i="5"/>
  <c r="Z448" i="5"/>
  <c r="F448" i="5"/>
  <c r="Z720" i="5"/>
  <c r="F720" i="5"/>
  <c r="J720" i="5"/>
  <c r="M720" i="5"/>
  <c r="AB720" i="5"/>
  <c r="D720" i="5"/>
  <c r="AA720" i="5"/>
  <c r="L720" i="5"/>
  <c r="G720" i="5"/>
  <c r="C720" i="5"/>
  <c r="K720" i="5"/>
  <c r="Y720" i="5"/>
  <c r="E720" i="5"/>
  <c r="AA715" i="5"/>
  <c r="L715" i="5"/>
  <c r="G715" i="5"/>
  <c r="C715" i="5"/>
  <c r="Z715" i="5"/>
  <c r="K715" i="5"/>
  <c r="F715" i="5"/>
  <c r="J715" i="5"/>
  <c r="Y715" i="5"/>
  <c r="AB715" i="5"/>
  <c r="E715" i="5"/>
  <c r="M715" i="5"/>
  <c r="D715" i="5"/>
  <c r="D763" i="5"/>
  <c r="AA763" i="5"/>
  <c r="L763" i="5"/>
  <c r="G763" i="5"/>
  <c r="C763" i="5"/>
  <c r="Z763" i="5"/>
  <c r="K763" i="5"/>
  <c r="F763" i="5"/>
  <c r="J763" i="5"/>
  <c r="Y763" i="5"/>
  <c r="AB763" i="5"/>
  <c r="E763" i="5"/>
  <c r="M763" i="5"/>
  <c r="AB762" i="5"/>
  <c r="K762" i="5"/>
  <c r="G762" i="5"/>
  <c r="AA762" i="5"/>
  <c r="F762" i="5"/>
  <c r="E762" i="5"/>
  <c r="Z762" i="5"/>
  <c r="D762" i="5"/>
  <c r="Y762" i="5"/>
  <c r="C762" i="5"/>
  <c r="M762" i="5"/>
  <c r="J762" i="5"/>
  <c r="L762" i="5"/>
  <c r="Y622" i="5"/>
  <c r="E622" i="5"/>
  <c r="M622" i="5"/>
  <c r="AB622" i="5"/>
  <c r="D622" i="5"/>
  <c r="AA622" i="5"/>
  <c r="L622" i="5"/>
  <c r="G622" i="5"/>
  <c r="C622" i="5"/>
  <c r="Z622" i="5"/>
  <c r="K622" i="5"/>
  <c r="F622" i="5"/>
  <c r="J622" i="5"/>
  <c r="F616" i="5"/>
  <c r="J616" i="5"/>
  <c r="Y616" i="5"/>
  <c r="AB616" i="5"/>
  <c r="E616" i="5"/>
  <c r="AA616" i="5"/>
  <c r="M616" i="5"/>
  <c r="G616" i="5"/>
  <c r="D616" i="5"/>
  <c r="L616" i="5"/>
  <c r="C616" i="5"/>
  <c r="Z616" i="5"/>
  <c r="K616" i="5"/>
  <c r="AB638" i="5"/>
  <c r="AA638" i="5"/>
  <c r="M638" i="5"/>
  <c r="G638" i="5"/>
  <c r="D638" i="5"/>
  <c r="Z638" i="5"/>
  <c r="L638" i="5"/>
  <c r="F638" i="5"/>
  <c r="C638" i="5"/>
  <c r="Y638" i="5"/>
  <c r="K638" i="5"/>
  <c r="E638" i="5"/>
  <c r="J638" i="5"/>
  <c r="Z642" i="5"/>
  <c r="K642" i="5"/>
  <c r="F642" i="5"/>
  <c r="J642" i="5"/>
  <c r="Y642" i="5"/>
  <c r="E642" i="5"/>
  <c r="M642" i="5"/>
  <c r="AB642" i="5"/>
  <c r="D642" i="5"/>
  <c r="AA642" i="5"/>
  <c r="L642" i="5"/>
  <c r="G642" i="5"/>
  <c r="C642" i="5"/>
  <c r="C636" i="5"/>
  <c r="Z636" i="5"/>
  <c r="K636" i="5"/>
  <c r="F636" i="5"/>
  <c r="J636" i="5"/>
  <c r="Y636" i="5"/>
  <c r="AB636" i="5"/>
  <c r="E636" i="5"/>
  <c r="AA636" i="5"/>
  <c r="M636" i="5"/>
  <c r="G636" i="5"/>
  <c r="D636" i="5"/>
  <c r="L636" i="5"/>
  <c r="G775" i="5"/>
  <c r="L775" i="5"/>
  <c r="Z775" i="5"/>
  <c r="C775" i="5"/>
  <c r="F775" i="5"/>
  <c r="K775" i="5"/>
  <c r="Y775" i="5"/>
  <c r="J775" i="5"/>
  <c r="E775" i="5"/>
  <c r="M775" i="5"/>
  <c r="D775" i="5"/>
  <c r="AA775" i="5"/>
  <c r="AB775" i="5"/>
  <c r="C779" i="5"/>
  <c r="F779" i="5"/>
  <c r="M779" i="5"/>
  <c r="Y779" i="5"/>
  <c r="K779" i="5"/>
  <c r="E779" i="5"/>
  <c r="J779" i="5"/>
  <c r="D779" i="5"/>
  <c r="AB779" i="5"/>
  <c r="AA779" i="5"/>
  <c r="G779" i="5"/>
  <c r="L779" i="5"/>
  <c r="Z779" i="5"/>
  <c r="J781" i="5"/>
  <c r="C781" i="5"/>
  <c r="F781" i="5"/>
  <c r="L781" i="5"/>
  <c r="Z781" i="5"/>
  <c r="AB781" i="5"/>
  <c r="E781" i="5"/>
  <c r="Y781" i="5"/>
  <c r="D781" i="5"/>
  <c r="K781" i="5"/>
  <c r="G781" i="5"/>
  <c r="M781" i="5"/>
  <c r="AA781" i="5"/>
  <c r="U173" i="5"/>
  <c r="W173" i="5"/>
  <c r="W174" i="5" s="1"/>
  <c r="W175" i="5" s="1"/>
  <c r="W176" i="5" s="1"/>
  <c r="W177" i="5" s="1"/>
  <c r="W178" i="5" s="1"/>
  <c r="W179" i="5" s="1"/>
  <c r="W180" i="5" s="1"/>
  <c r="W181" i="5" s="1"/>
  <c r="W182" i="5" s="1"/>
  <c r="W183" i="5" s="1"/>
  <c r="W184" i="5" s="1"/>
  <c r="W185" i="5" s="1"/>
  <c r="W186" i="5" s="1"/>
  <c r="W187" i="5" s="1"/>
  <c r="W188" i="5" s="1"/>
  <c r="V173" i="5"/>
  <c r="V174" i="5" s="1"/>
  <c r="V175" i="5" s="1"/>
  <c r="V176" i="5" s="1"/>
  <c r="V177" i="5" s="1"/>
  <c r="V178" i="5" s="1"/>
  <c r="V179" i="5" s="1"/>
  <c r="V180" i="5" s="1"/>
  <c r="V181" i="5" s="1"/>
  <c r="V182" i="5" s="1"/>
  <c r="V183" i="5" s="1"/>
  <c r="V184" i="5" s="1"/>
  <c r="V185" i="5" s="1"/>
  <c r="V186" i="5" s="1"/>
  <c r="V187" i="5" s="1"/>
  <c r="V188" i="5" s="1"/>
  <c r="F601" i="5"/>
  <c r="Y601" i="5"/>
  <c r="E601" i="5"/>
  <c r="J601" i="5"/>
  <c r="M601" i="5"/>
  <c r="AB601" i="5"/>
  <c r="D601" i="5"/>
  <c r="AA601" i="5"/>
  <c r="L601" i="5"/>
  <c r="G601" i="5"/>
  <c r="C601" i="5"/>
  <c r="Z601" i="5"/>
  <c r="K601" i="5"/>
  <c r="K605" i="5"/>
  <c r="J605" i="5"/>
  <c r="Y605" i="5"/>
  <c r="AB605" i="5"/>
  <c r="E605" i="5"/>
  <c r="AA605" i="5"/>
  <c r="M605" i="5"/>
  <c r="G605" i="5"/>
  <c r="D605" i="5"/>
  <c r="Z605" i="5"/>
  <c r="L605" i="5"/>
  <c r="F605" i="5"/>
  <c r="C605" i="5"/>
  <c r="AA748" i="5"/>
  <c r="M748" i="5"/>
  <c r="G748" i="5"/>
  <c r="D748" i="5"/>
  <c r="Z748" i="5"/>
  <c r="F748" i="5"/>
  <c r="C748" i="5"/>
  <c r="K748" i="5"/>
  <c r="Y748" i="5"/>
  <c r="J748" i="5"/>
  <c r="E748" i="5"/>
  <c r="AB748" i="5"/>
  <c r="L74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AA342" i="5"/>
  <c r="L342" i="5"/>
  <c r="G342" i="5"/>
  <c r="C342" i="5"/>
  <c r="Y342" i="5"/>
  <c r="AB342" i="5"/>
  <c r="D342" i="5"/>
  <c r="Z342" i="5"/>
  <c r="F342" i="5"/>
  <c r="E342" i="5"/>
  <c r="M342" i="5"/>
  <c r="K342" i="5"/>
  <c r="J342" i="5"/>
  <c r="D335" i="5"/>
  <c r="AA335" i="5"/>
  <c r="L335" i="5"/>
  <c r="G335" i="5"/>
  <c r="C335" i="5"/>
  <c r="Z335" i="5"/>
  <c r="K335" i="5"/>
  <c r="F335" i="5"/>
  <c r="J335" i="5"/>
  <c r="Y335" i="5"/>
  <c r="AB335" i="5"/>
  <c r="E335" i="5"/>
  <c r="M335" i="5"/>
  <c r="D483" i="5"/>
  <c r="AA483" i="5"/>
  <c r="L483" i="5"/>
  <c r="G483" i="5"/>
  <c r="C483" i="5"/>
  <c r="Z483" i="5"/>
  <c r="K483" i="5"/>
  <c r="F483" i="5"/>
  <c r="AB483" i="5"/>
  <c r="Y483" i="5"/>
  <c r="J483" i="5"/>
  <c r="E483" i="5"/>
  <c r="M483" i="5"/>
  <c r="AB488" i="5"/>
  <c r="C488" i="5"/>
  <c r="AA488" i="5"/>
  <c r="M488" i="5"/>
  <c r="G488" i="5"/>
  <c r="D488" i="5"/>
  <c r="Z488" i="5"/>
  <c r="F488" i="5"/>
  <c r="L488" i="5"/>
  <c r="K488" i="5"/>
  <c r="Y488" i="5"/>
  <c r="J488" i="5"/>
  <c r="E488" i="5"/>
  <c r="AB681" i="5"/>
  <c r="D681" i="5"/>
  <c r="AA681" i="5"/>
  <c r="L681" i="5"/>
  <c r="G681" i="5"/>
  <c r="C681" i="5"/>
  <c r="Z681" i="5"/>
  <c r="K681" i="5"/>
  <c r="F681" i="5"/>
  <c r="Y681" i="5"/>
  <c r="E681" i="5"/>
  <c r="J681" i="5"/>
  <c r="M681" i="5"/>
  <c r="M685" i="5"/>
  <c r="G685" i="5"/>
  <c r="D685" i="5"/>
  <c r="Z685" i="5"/>
  <c r="L685" i="5"/>
  <c r="F685" i="5"/>
  <c r="C685" i="5"/>
  <c r="K685" i="5"/>
  <c r="J685" i="5"/>
  <c r="Y685" i="5"/>
  <c r="AB685" i="5"/>
  <c r="E685" i="5"/>
  <c r="AA685" i="5"/>
  <c r="Y518" i="5"/>
  <c r="K518" i="5"/>
  <c r="J518" i="5"/>
  <c r="M518" i="5"/>
  <c r="AB518" i="5"/>
  <c r="D518" i="5"/>
  <c r="AA518" i="5"/>
  <c r="E518" i="5"/>
  <c r="G518" i="5"/>
  <c r="L518" i="5"/>
  <c r="Z518" i="5"/>
  <c r="C518" i="5"/>
  <c r="F518" i="5"/>
  <c r="G522" i="5"/>
  <c r="C522" i="5"/>
  <c r="Z522" i="5"/>
  <c r="K522" i="5"/>
  <c r="F522" i="5"/>
  <c r="Y522" i="5"/>
  <c r="E522" i="5"/>
  <c r="AB522" i="5"/>
  <c r="M522" i="5"/>
  <c r="J522" i="5"/>
  <c r="D522" i="5"/>
  <c r="AA522" i="5"/>
  <c r="L522" i="5"/>
  <c r="U253"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Z467" i="5"/>
  <c r="L467" i="5"/>
  <c r="F467" i="5"/>
  <c r="C467" i="5"/>
  <c r="Y467" i="5"/>
  <c r="K467" i="5"/>
  <c r="E467" i="5"/>
  <c r="J467" i="5"/>
  <c r="M467" i="5"/>
  <c r="AB467" i="5"/>
  <c r="D467" i="5"/>
  <c r="AA467" i="5"/>
  <c r="G467" i="5"/>
  <c r="L465" i="5"/>
  <c r="F465" i="5"/>
  <c r="C465" i="5"/>
  <c r="K465" i="5"/>
  <c r="J465" i="5"/>
  <c r="Y465" i="5"/>
  <c r="AB465" i="5"/>
  <c r="E465" i="5"/>
  <c r="AA465" i="5"/>
  <c r="M465" i="5"/>
  <c r="G465" i="5"/>
  <c r="D465" i="5"/>
  <c r="Z465" i="5"/>
  <c r="E797" i="5"/>
  <c r="AA797" i="5"/>
  <c r="M797" i="5"/>
  <c r="G797" i="5"/>
  <c r="D797" i="5"/>
  <c r="Z797" i="5"/>
  <c r="L797" i="5"/>
  <c r="F797" i="5"/>
  <c r="C797" i="5"/>
  <c r="K797" i="5"/>
  <c r="J797" i="5"/>
  <c r="Y797" i="5"/>
  <c r="AB797" i="5"/>
  <c r="Z796" i="5"/>
  <c r="AA796" i="5"/>
  <c r="K796" i="5"/>
  <c r="J796" i="5"/>
  <c r="C796" i="5"/>
  <c r="D796" i="5"/>
  <c r="AB796" i="5"/>
  <c r="L796" i="5"/>
  <c r="M796" i="5"/>
  <c r="E796" i="5"/>
  <c r="G796" i="5"/>
  <c r="Y796" i="5"/>
  <c r="F796" i="5"/>
  <c r="E118" i="5"/>
  <c r="M118" i="5"/>
  <c r="AB118" i="5"/>
  <c r="D118" i="5"/>
  <c r="AA118" i="5"/>
  <c r="Y118" i="5"/>
  <c r="G118" i="5"/>
  <c r="L118" i="5"/>
  <c r="Z118" i="5"/>
  <c r="C118" i="5"/>
  <c r="F118" i="5"/>
  <c r="K118" i="5"/>
  <c r="J118" i="5"/>
  <c r="AA122" i="5"/>
  <c r="D122" i="5"/>
  <c r="G122" i="5"/>
  <c r="L122" i="5"/>
  <c r="Z122" i="5"/>
  <c r="C122" i="5"/>
  <c r="F122" i="5"/>
  <c r="K122" i="5"/>
  <c r="J122" i="5"/>
  <c r="Y122" i="5"/>
  <c r="E122" i="5"/>
  <c r="AB122" i="5"/>
  <c r="M122" i="5"/>
  <c r="F128" i="5"/>
  <c r="C128" i="5"/>
  <c r="K128" i="5"/>
  <c r="Y128" i="5"/>
  <c r="J128" i="5"/>
  <c r="E128" i="5"/>
  <c r="AB128" i="5"/>
  <c r="L128" i="5"/>
  <c r="AA128" i="5"/>
  <c r="M128" i="5"/>
  <c r="G128" i="5"/>
  <c r="D128" i="5"/>
  <c r="Z128" i="5"/>
  <c r="K77" i="5"/>
  <c r="J77" i="5"/>
  <c r="Y77" i="5"/>
  <c r="AB77" i="5"/>
  <c r="E77" i="5"/>
  <c r="AA77" i="5"/>
  <c r="M77" i="5"/>
  <c r="G77" i="5"/>
  <c r="D77" i="5"/>
  <c r="Z77" i="5"/>
  <c r="L77" i="5"/>
  <c r="F77" i="5"/>
  <c r="C77" i="5"/>
  <c r="K317" i="5"/>
  <c r="J317" i="5"/>
  <c r="Y317" i="5"/>
  <c r="AB317" i="5"/>
  <c r="E317" i="5"/>
  <c r="AA317" i="5"/>
  <c r="M317" i="5"/>
  <c r="G317" i="5"/>
  <c r="D317" i="5"/>
  <c r="Z317" i="5"/>
  <c r="L317" i="5"/>
  <c r="F317" i="5"/>
  <c r="C317" i="5"/>
  <c r="AF311" i="5"/>
  <c r="AE311" i="5"/>
  <c r="G241" i="5"/>
  <c r="C241" i="5"/>
  <c r="Z241" i="5"/>
  <c r="K241" i="5"/>
  <c r="F241" i="5"/>
  <c r="Y241" i="5"/>
  <c r="E241" i="5"/>
  <c r="J241" i="5"/>
  <c r="M241" i="5"/>
  <c r="AB241" i="5"/>
  <c r="D241" i="5"/>
  <c r="AA241" i="5"/>
  <c r="L241" i="5"/>
  <c r="AA248" i="5"/>
  <c r="L248" i="5"/>
  <c r="G248" i="5"/>
  <c r="C248" i="5"/>
  <c r="Z248" i="5"/>
  <c r="F248" i="5"/>
  <c r="Y248" i="5"/>
  <c r="K248" i="5"/>
  <c r="E248" i="5"/>
  <c r="J248" i="5"/>
  <c r="M248" i="5"/>
  <c r="AB248" i="5"/>
  <c r="D248" i="5"/>
  <c r="D144" i="5"/>
  <c r="L144" i="5"/>
  <c r="C144" i="5"/>
  <c r="Z144" i="5"/>
  <c r="J144" i="5"/>
  <c r="F144" i="5"/>
  <c r="K144" i="5"/>
  <c r="Y144" i="5"/>
  <c r="AA144" i="5"/>
  <c r="E144" i="5"/>
  <c r="G144" i="5"/>
  <c r="M144" i="5"/>
  <c r="AB144" i="5"/>
  <c r="Z139" i="5"/>
  <c r="F139" i="5"/>
  <c r="AA139" i="5"/>
  <c r="L139" i="5"/>
  <c r="G139" i="5"/>
  <c r="C139" i="5"/>
  <c r="M139" i="5"/>
  <c r="K139" i="5"/>
  <c r="D139" i="5"/>
  <c r="J139" i="5"/>
  <c r="Y139" i="5"/>
  <c r="AB139" i="5"/>
  <c r="E139" i="5"/>
  <c r="AA135" i="5"/>
  <c r="J135" i="5"/>
  <c r="K135" i="5"/>
  <c r="F135" i="5"/>
  <c r="Z135" i="5"/>
  <c r="C135" i="5"/>
  <c r="E135" i="5"/>
  <c r="L135" i="5"/>
  <c r="D135" i="5"/>
  <c r="Y135" i="5"/>
  <c r="M135" i="5"/>
  <c r="AB135" i="5"/>
  <c r="G135" i="5"/>
  <c r="G655" i="5"/>
  <c r="L655" i="5"/>
  <c r="J655" i="5"/>
  <c r="C655" i="5"/>
  <c r="Z655" i="5"/>
  <c r="K655" i="5"/>
  <c r="F655" i="5"/>
  <c r="AB655" i="5"/>
  <c r="Y655" i="5"/>
  <c r="E655" i="5"/>
  <c r="M655" i="5"/>
  <c r="AA655" i="5"/>
  <c r="D655" i="5"/>
  <c r="AB654" i="5"/>
  <c r="E654" i="5"/>
  <c r="Y654" i="5"/>
  <c r="F654" i="5"/>
  <c r="Z654" i="5"/>
  <c r="C654" i="5"/>
  <c r="L654" i="5"/>
  <c r="G654" i="5"/>
  <c r="AA654" i="5"/>
  <c r="D654" i="5"/>
  <c r="J654" i="5"/>
  <c r="M654" i="5"/>
  <c r="K654" i="5"/>
  <c r="W653" i="5"/>
  <c r="W654" i="5" s="1"/>
  <c r="W655" i="5" s="1"/>
  <c r="W656" i="5" s="1"/>
  <c r="W657" i="5" s="1"/>
  <c r="W658" i="5" s="1"/>
  <c r="W659" i="5" s="1"/>
  <c r="W660" i="5" s="1"/>
  <c r="W661" i="5" s="1"/>
  <c r="W662" i="5" s="1"/>
  <c r="W663" i="5" s="1"/>
  <c r="W664" i="5" s="1"/>
  <c r="W665" i="5" s="1"/>
  <c r="W666" i="5" s="1"/>
  <c r="W667" i="5" s="1"/>
  <c r="W668" i="5" s="1"/>
  <c r="U653" i="5"/>
  <c r="V653" i="5"/>
  <c r="V654" i="5" s="1"/>
  <c r="V655" i="5" s="1"/>
  <c r="V656" i="5" s="1"/>
  <c r="V657" i="5" s="1"/>
  <c r="V658" i="5" s="1"/>
  <c r="V659" i="5" s="1"/>
  <c r="V660" i="5" s="1"/>
  <c r="V661" i="5" s="1"/>
  <c r="V662" i="5" s="1"/>
  <c r="V663" i="5" s="1"/>
  <c r="V664" i="5" s="1"/>
  <c r="V665" i="5" s="1"/>
  <c r="V666" i="5" s="1"/>
  <c r="V667" i="5" s="1"/>
  <c r="V668" i="5" s="1"/>
  <c r="Y281" i="5"/>
  <c r="E281" i="5"/>
  <c r="J281" i="5"/>
  <c r="M281" i="5"/>
  <c r="AB281" i="5"/>
  <c r="D281" i="5"/>
  <c r="AA281" i="5"/>
  <c r="L281" i="5"/>
  <c r="G281" i="5"/>
  <c r="C281" i="5"/>
  <c r="Z281" i="5"/>
  <c r="K281" i="5"/>
  <c r="F281" i="5"/>
  <c r="Z160" i="5"/>
  <c r="F160" i="5"/>
  <c r="Y160" i="5"/>
  <c r="K160" i="5"/>
  <c r="E160" i="5"/>
  <c r="J160" i="5"/>
  <c r="M160" i="5"/>
  <c r="AB160" i="5"/>
  <c r="D160" i="5"/>
  <c r="AA160" i="5"/>
  <c r="L160" i="5"/>
  <c r="G160" i="5"/>
  <c r="C160" i="5"/>
  <c r="Z156" i="5"/>
  <c r="K156" i="5"/>
  <c r="F156" i="5"/>
  <c r="J156" i="5"/>
  <c r="Y156" i="5"/>
  <c r="AB156" i="5"/>
  <c r="E156" i="5"/>
  <c r="AA156" i="5"/>
  <c r="M156" i="5"/>
  <c r="G156" i="5"/>
  <c r="D156" i="5"/>
  <c r="L156" i="5"/>
  <c r="C156" i="5"/>
  <c r="V153" i="5"/>
  <c r="V154" i="5" s="1"/>
  <c r="V155" i="5" s="1"/>
  <c r="V156" i="5" s="1"/>
  <c r="V157" i="5" s="1"/>
  <c r="V158" i="5" s="1"/>
  <c r="V159" i="5" s="1"/>
  <c r="V160" i="5" s="1"/>
  <c r="V161" i="5" s="1"/>
  <c r="V162" i="5" s="1"/>
  <c r="V163" i="5" s="1"/>
  <c r="V164" i="5" s="1"/>
  <c r="V165" i="5" s="1"/>
  <c r="V166" i="5" s="1"/>
  <c r="V167" i="5" s="1"/>
  <c r="V168" i="5" s="1"/>
  <c r="U153" i="5"/>
  <c r="W153" i="5"/>
  <c r="W154" i="5" s="1"/>
  <c r="W155" i="5" s="1"/>
  <c r="W156" i="5" s="1"/>
  <c r="W157" i="5" s="1"/>
  <c r="W158" i="5" s="1"/>
  <c r="W159" i="5" s="1"/>
  <c r="W160" i="5" s="1"/>
  <c r="W161" i="5" s="1"/>
  <c r="W162" i="5" s="1"/>
  <c r="W163" i="5" s="1"/>
  <c r="W164" i="5" s="1"/>
  <c r="W165" i="5" s="1"/>
  <c r="W166" i="5" s="1"/>
  <c r="W167" i="5" s="1"/>
  <c r="W168" i="5" s="1"/>
  <c r="E405" i="5"/>
  <c r="AA405" i="5"/>
  <c r="M405" i="5"/>
  <c r="G405" i="5"/>
  <c r="D405" i="5"/>
  <c r="Z405" i="5"/>
  <c r="L405" i="5"/>
  <c r="F405" i="5"/>
  <c r="C405" i="5"/>
  <c r="K405" i="5"/>
  <c r="J405" i="5"/>
  <c r="Y405" i="5"/>
  <c r="AB405" i="5"/>
  <c r="C396" i="5"/>
  <c r="Z396" i="5"/>
  <c r="AB396" i="5"/>
  <c r="F396" i="5"/>
  <c r="K396" i="5"/>
  <c r="Y396" i="5"/>
  <c r="J396" i="5"/>
  <c r="E396" i="5"/>
  <c r="AA396" i="5"/>
  <c r="M396" i="5"/>
  <c r="G396" i="5"/>
  <c r="D396" i="5"/>
  <c r="L396" i="5"/>
  <c r="J401" i="5"/>
  <c r="C401" i="5"/>
  <c r="L401" i="5"/>
  <c r="K401" i="5"/>
  <c r="D401" i="5"/>
  <c r="M401" i="5"/>
  <c r="E401" i="5"/>
  <c r="F401" i="5"/>
  <c r="Y401" i="5"/>
  <c r="Z401" i="5"/>
  <c r="G401" i="5"/>
  <c r="AB401" i="5"/>
  <c r="AA401" i="5"/>
  <c r="AA425" i="5"/>
  <c r="Y425" i="5"/>
  <c r="K425" i="5"/>
  <c r="E425" i="5"/>
  <c r="J425" i="5"/>
  <c r="G425" i="5"/>
  <c r="AB425" i="5"/>
  <c r="M425" i="5"/>
  <c r="Z425" i="5"/>
  <c r="D425" i="5"/>
  <c r="F425" i="5"/>
  <c r="L425" i="5"/>
  <c r="C425" i="5"/>
  <c r="H694" i="5"/>
  <c r="M563" i="5"/>
  <c r="D563" i="5"/>
  <c r="AA563" i="5"/>
  <c r="L563" i="5"/>
  <c r="G563" i="5"/>
  <c r="C563" i="5"/>
  <c r="Z563" i="5"/>
  <c r="K563" i="5"/>
  <c r="F563" i="5"/>
  <c r="J563" i="5"/>
  <c r="Y563" i="5"/>
  <c r="AB563" i="5"/>
  <c r="E563" i="5"/>
  <c r="E561" i="5"/>
  <c r="J561" i="5"/>
  <c r="M561" i="5"/>
  <c r="AB561" i="5"/>
  <c r="D561" i="5"/>
  <c r="AA561" i="5"/>
  <c r="L561" i="5"/>
  <c r="G561" i="5"/>
  <c r="C561" i="5"/>
  <c r="Z561" i="5"/>
  <c r="K561" i="5"/>
  <c r="F561" i="5"/>
  <c r="Y561" i="5"/>
  <c r="F303" i="5"/>
  <c r="J303" i="5"/>
  <c r="Y303" i="5"/>
  <c r="AB303" i="5"/>
  <c r="E303" i="5"/>
  <c r="M303" i="5"/>
  <c r="D303" i="5"/>
  <c r="AA303" i="5"/>
  <c r="L303" i="5"/>
  <c r="G303" i="5"/>
  <c r="C303" i="5"/>
  <c r="Z303" i="5"/>
  <c r="K303" i="5"/>
  <c r="Z301" i="5"/>
  <c r="K301" i="5"/>
  <c r="F301" i="5"/>
  <c r="Y301" i="5"/>
  <c r="E301" i="5"/>
  <c r="J301" i="5"/>
  <c r="M301" i="5"/>
  <c r="AB301" i="5"/>
  <c r="D301" i="5"/>
  <c r="AA301" i="5"/>
  <c r="L301" i="5"/>
  <c r="G301" i="5"/>
  <c r="C301" i="5"/>
  <c r="D206" i="5"/>
  <c r="Z206" i="5"/>
  <c r="L206" i="5"/>
  <c r="F206" i="5"/>
  <c r="C206" i="5"/>
  <c r="Y206" i="5"/>
  <c r="K206" i="5"/>
  <c r="E206" i="5"/>
  <c r="J206" i="5"/>
  <c r="AB206" i="5"/>
  <c r="AA206" i="5"/>
  <c r="M206" i="5"/>
  <c r="G206" i="5"/>
  <c r="Y102" i="5"/>
  <c r="E102" i="5"/>
  <c r="AB102" i="5"/>
  <c r="M102" i="5"/>
  <c r="AA102" i="5"/>
  <c r="D102" i="5"/>
  <c r="G102" i="5"/>
  <c r="L102" i="5"/>
  <c r="J102" i="5"/>
  <c r="C102" i="5"/>
  <c r="Z102" i="5"/>
  <c r="K102" i="5"/>
  <c r="F102" i="5"/>
  <c r="F574" i="5"/>
  <c r="K574" i="5"/>
  <c r="J574" i="5"/>
  <c r="Y574" i="5"/>
  <c r="E574" i="5"/>
  <c r="AB574" i="5"/>
  <c r="M574" i="5"/>
  <c r="AA574" i="5"/>
  <c r="D574" i="5"/>
  <c r="G574" i="5"/>
  <c r="L574" i="5"/>
  <c r="Z574" i="5"/>
  <c r="C574" i="5"/>
  <c r="K580" i="5"/>
  <c r="L580" i="5"/>
  <c r="C580" i="5"/>
  <c r="Y580" i="5"/>
  <c r="F580" i="5"/>
  <c r="J580" i="5"/>
  <c r="D580" i="5"/>
  <c r="Z580" i="5"/>
  <c r="G580" i="5"/>
  <c r="M580" i="5"/>
  <c r="AA580" i="5"/>
  <c r="AB580" i="5"/>
  <c r="E580" i="5"/>
  <c r="F443" i="5"/>
  <c r="K443" i="5"/>
  <c r="AB443" i="5"/>
  <c r="J443" i="5"/>
  <c r="Y443" i="5"/>
  <c r="E443" i="5"/>
  <c r="M443" i="5"/>
  <c r="AA443" i="5"/>
  <c r="D443" i="5"/>
  <c r="G443" i="5"/>
  <c r="L443" i="5"/>
  <c r="Z443" i="5"/>
  <c r="C443" i="5"/>
  <c r="F435" i="5"/>
  <c r="K435" i="5"/>
  <c r="Y435" i="5"/>
  <c r="J435" i="5"/>
  <c r="E435" i="5"/>
  <c r="M435" i="5"/>
  <c r="D435" i="5"/>
  <c r="AA435" i="5"/>
  <c r="L435" i="5"/>
  <c r="G435" i="5"/>
  <c r="C435" i="5"/>
  <c r="Z435" i="5"/>
  <c r="AB435" i="5"/>
  <c r="A54" i="5"/>
  <c r="G51" i="5"/>
  <c r="E51" i="5"/>
  <c r="A67" i="5"/>
  <c r="A68" i="5"/>
  <c r="A62" i="5"/>
  <c r="A60" i="5"/>
  <c r="A58" i="5"/>
  <c r="A56" i="5"/>
  <c r="W51" i="5"/>
  <c r="A65" i="5"/>
  <c r="F51" i="5"/>
  <c r="U51" i="5"/>
  <c r="A63" i="5"/>
  <c r="A59" i="5"/>
  <c r="A57" i="5"/>
  <c r="A66" i="5"/>
  <c r="A55" i="5"/>
  <c r="AD51" i="5"/>
  <c r="A61" i="5"/>
  <c r="V51" i="5"/>
  <c r="A64" i="5"/>
  <c r="L719" i="5"/>
  <c r="F719" i="5"/>
  <c r="C719" i="5"/>
  <c r="Y719" i="5"/>
  <c r="K719" i="5"/>
  <c r="E719" i="5"/>
  <c r="J719" i="5"/>
  <c r="M719" i="5"/>
  <c r="AB719" i="5"/>
  <c r="D719" i="5"/>
  <c r="AA719" i="5"/>
  <c r="G719" i="5"/>
  <c r="Z719" i="5"/>
  <c r="Y717" i="5"/>
  <c r="E717" i="5"/>
  <c r="C717" i="5"/>
  <c r="D717" i="5"/>
  <c r="F717" i="5"/>
  <c r="L717" i="5"/>
  <c r="K717" i="5"/>
  <c r="J717" i="5"/>
  <c r="AB717" i="5"/>
  <c r="AA717" i="5"/>
  <c r="G717" i="5"/>
  <c r="M717" i="5"/>
  <c r="Z717" i="5"/>
  <c r="AE751" i="5"/>
  <c r="AF751" i="5"/>
  <c r="Y756" i="5"/>
  <c r="AB756" i="5"/>
  <c r="E756" i="5"/>
  <c r="AA756" i="5"/>
  <c r="M756" i="5"/>
  <c r="G756" i="5"/>
  <c r="D756" i="5"/>
  <c r="L756" i="5"/>
  <c r="C756" i="5"/>
  <c r="Z756" i="5"/>
  <c r="K756" i="5"/>
  <c r="F756" i="5"/>
  <c r="J756" i="5"/>
  <c r="AB768" i="5"/>
  <c r="D768" i="5"/>
  <c r="AA768" i="5"/>
  <c r="L768" i="5"/>
  <c r="G768" i="5"/>
  <c r="C768" i="5"/>
  <c r="Z768" i="5"/>
  <c r="F768" i="5"/>
  <c r="Y768" i="5"/>
  <c r="K768" i="5"/>
  <c r="E768" i="5"/>
  <c r="J768" i="5"/>
  <c r="M768" i="5"/>
  <c r="Z621" i="5"/>
  <c r="K621" i="5"/>
  <c r="F621" i="5"/>
  <c r="Y621" i="5"/>
  <c r="E621" i="5"/>
  <c r="J621" i="5"/>
  <c r="M621" i="5"/>
  <c r="AB621" i="5"/>
  <c r="D621" i="5"/>
  <c r="AA621" i="5"/>
  <c r="L621" i="5"/>
  <c r="G621" i="5"/>
  <c r="C621" i="5"/>
  <c r="G643" i="5"/>
  <c r="C643" i="5"/>
  <c r="Z643" i="5"/>
  <c r="K643" i="5"/>
  <c r="F643" i="5"/>
  <c r="J643" i="5"/>
  <c r="Y643" i="5"/>
  <c r="AB643" i="5"/>
  <c r="E643" i="5"/>
  <c r="M643" i="5"/>
  <c r="D643" i="5"/>
  <c r="AA643" i="5"/>
  <c r="L643" i="5"/>
  <c r="AA641" i="5"/>
  <c r="L641" i="5"/>
  <c r="G641" i="5"/>
  <c r="C641" i="5"/>
  <c r="Z641" i="5"/>
  <c r="K641" i="5"/>
  <c r="F641" i="5"/>
  <c r="Y641" i="5"/>
  <c r="E641" i="5"/>
  <c r="J641" i="5"/>
  <c r="M641" i="5"/>
  <c r="AB641" i="5"/>
  <c r="D641" i="5"/>
  <c r="J187" i="5"/>
  <c r="D187" i="5"/>
  <c r="AB187" i="5"/>
  <c r="Y187" i="5"/>
  <c r="AA187" i="5"/>
  <c r="L187" i="5"/>
  <c r="G187" i="5"/>
  <c r="C187" i="5"/>
  <c r="Z187" i="5"/>
  <c r="E187" i="5"/>
  <c r="F187" i="5"/>
  <c r="K187" i="5"/>
  <c r="M187" i="5"/>
  <c r="M183" i="5"/>
  <c r="AA183" i="5"/>
  <c r="D183" i="5"/>
  <c r="G183" i="5"/>
  <c r="L183" i="5"/>
  <c r="J183" i="5"/>
  <c r="C183" i="5"/>
  <c r="Z183" i="5"/>
  <c r="K183" i="5"/>
  <c r="F183" i="5"/>
  <c r="AB183" i="5"/>
  <c r="Y183" i="5"/>
  <c r="E183" i="5"/>
  <c r="AB174" i="5"/>
  <c r="J174" i="5"/>
  <c r="K174" i="5"/>
  <c r="G174" i="5"/>
  <c r="F174" i="5"/>
  <c r="AA174" i="5"/>
  <c r="E174" i="5"/>
  <c r="Z174" i="5"/>
  <c r="D174" i="5"/>
  <c r="Y174" i="5"/>
  <c r="C174" i="5"/>
  <c r="M174" i="5"/>
  <c r="L174" i="5"/>
  <c r="V593" i="5"/>
  <c r="V594" i="5" s="1"/>
  <c r="V595" i="5" s="1"/>
  <c r="V596" i="5" s="1"/>
  <c r="V597" i="5" s="1"/>
  <c r="V598" i="5" s="1"/>
  <c r="V599" i="5" s="1"/>
  <c r="V600" i="5" s="1"/>
  <c r="V601" i="5" s="1"/>
  <c r="V602" i="5" s="1"/>
  <c r="V603" i="5" s="1"/>
  <c r="V604" i="5" s="1"/>
  <c r="V605" i="5" s="1"/>
  <c r="V606" i="5" s="1"/>
  <c r="V607" i="5" s="1"/>
  <c r="V608" i="5" s="1"/>
  <c r="U593" i="5"/>
  <c r="W593" i="5"/>
  <c r="W594" i="5" s="1"/>
  <c r="W595" i="5" s="1"/>
  <c r="W596" i="5" s="1"/>
  <c r="W597" i="5" s="1"/>
  <c r="W598" i="5" s="1"/>
  <c r="W599" i="5" s="1"/>
  <c r="W600" i="5" s="1"/>
  <c r="W601" i="5" s="1"/>
  <c r="W602" i="5" s="1"/>
  <c r="W603" i="5" s="1"/>
  <c r="W604" i="5" s="1"/>
  <c r="W605" i="5" s="1"/>
  <c r="W606" i="5" s="1"/>
  <c r="W607" i="5" s="1"/>
  <c r="W608" i="5" s="1"/>
  <c r="AB606" i="5"/>
  <c r="AA606" i="5"/>
  <c r="M606" i="5"/>
  <c r="G606" i="5"/>
  <c r="D606" i="5"/>
  <c r="Z606" i="5"/>
  <c r="L606" i="5"/>
  <c r="F606" i="5"/>
  <c r="C606" i="5"/>
  <c r="Y606" i="5"/>
  <c r="K606" i="5"/>
  <c r="E606" i="5"/>
  <c r="J606" i="5"/>
  <c r="AB739" i="5"/>
  <c r="D739" i="5"/>
  <c r="AA739" i="5"/>
  <c r="G739" i="5"/>
  <c r="Z739" i="5"/>
  <c r="L739" i="5"/>
  <c r="F739" i="5"/>
  <c r="C739" i="5"/>
  <c r="M739" i="5"/>
  <c r="K739" i="5"/>
  <c r="Y739" i="5"/>
  <c r="J739" i="5"/>
  <c r="E739" i="5"/>
  <c r="F740" i="5"/>
  <c r="Y740" i="5"/>
  <c r="K740" i="5"/>
  <c r="E740" i="5"/>
  <c r="J740" i="5"/>
  <c r="L740" i="5"/>
  <c r="AB740" i="5"/>
  <c r="M740" i="5"/>
  <c r="AA740" i="5"/>
  <c r="D740" i="5"/>
  <c r="G740" i="5"/>
  <c r="C740" i="5"/>
  <c r="Z740" i="5"/>
  <c r="F340" i="5"/>
  <c r="Y340" i="5"/>
  <c r="AB340" i="5"/>
  <c r="D340" i="5"/>
  <c r="Z340" i="5"/>
  <c r="E340" i="5"/>
  <c r="M340" i="5"/>
  <c r="L340" i="5"/>
  <c r="C340" i="5"/>
  <c r="K340" i="5"/>
  <c r="J340" i="5"/>
  <c r="AA340" i="5"/>
  <c r="G340" i="5"/>
  <c r="J339" i="5"/>
  <c r="M339" i="5"/>
  <c r="AB339" i="5"/>
  <c r="D339" i="5"/>
  <c r="Z339" i="5"/>
  <c r="L339" i="5"/>
  <c r="F339" i="5"/>
  <c r="C339" i="5"/>
  <c r="Y339" i="5"/>
  <c r="K339" i="5"/>
  <c r="E339" i="5"/>
  <c r="AA339" i="5"/>
  <c r="G339" i="5"/>
  <c r="G348" i="5"/>
  <c r="C348" i="5"/>
  <c r="Z348" i="5"/>
  <c r="F348" i="5"/>
  <c r="Y348" i="5"/>
  <c r="K348" i="5"/>
  <c r="E348" i="5"/>
  <c r="J348" i="5"/>
  <c r="M348" i="5"/>
  <c r="AB348" i="5"/>
  <c r="D348" i="5"/>
  <c r="AA348" i="5"/>
  <c r="L348" i="5"/>
  <c r="L484" i="5"/>
  <c r="C484" i="5"/>
  <c r="Z484" i="5"/>
  <c r="K484" i="5"/>
  <c r="F484" i="5"/>
  <c r="J484" i="5"/>
  <c r="Y484" i="5"/>
  <c r="AA484" i="5"/>
  <c r="E484" i="5"/>
  <c r="G484" i="5"/>
  <c r="M484" i="5"/>
  <c r="AB484" i="5"/>
  <c r="D484"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L686" i="5"/>
  <c r="F686" i="5"/>
  <c r="C686" i="5"/>
  <c r="Y686" i="5"/>
  <c r="K686" i="5"/>
  <c r="E686" i="5"/>
  <c r="J686" i="5"/>
  <c r="AB686" i="5"/>
  <c r="AA686" i="5"/>
  <c r="M686" i="5"/>
  <c r="G686" i="5"/>
  <c r="D686" i="5"/>
  <c r="Z686" i="5"/>
  <c r="AA515" i="5"/>
  <c r="D515" i="5"/>
  <c r="G515" i="5"/>
  <c r="L515" i="5"/>
  <c r="AB515" i="5"/>
  <c r="C515" i="5"/>
  <c r="Z515" i="5"/>
  <c r="K515" i="5"/>
  <c r="F515" i="5"/>
  <c r="J515" i="5"/>
  <c r="Y515" i="5"/>
  <c r="E515" i="5"/>
  <c r="M515" i="5"/>
  <c r="Z528" i="5"/>
  <c r="F528" i="5"/>
  <c r="C528" i="5"/>
  <c r="K528" i="5"/>
  <c r="Y528" i="5"/>
  <c r="J528" i="5"/>
  <c r="E528" i="5"/>
  <c r="AB528" i="5"/>
  <c r="L528" i="5"/>
  <c r="AA528" i="5"/>
  <c r="M528" i="5"/>
  <c r="G528" i="5"/>
  <c r="D528" i="5"/>
  <c r="AB254" i="5"/>
  <c r="C254" i="5"/>
  <c r="M254" i="5"/>
  <c r="Y254" i="5"/>
  <c r="Z254" i="5"/>
  <c r="L254" i="5"/>
  <c r="J254" i="5"/>
  <c r="K254" i="5"/>
  <c r="G254" i="5"/>
  <c r="AA254" i="5"/>
  <c r="D254" i="5"/>
  <c r="E254" i="5"/>
  <c r="F254" i="5"/>
  <c r="L464" i="5"/>
  <c r="C464" i="5"/>
  <c r="Z464" i="5"/>
  <c r="K464" i="5"/>
  <c r="F464" i="5"/>
  <c r="J464" i="5"/>
  <c r="Y464" i="5"/>
  <c r="AB464" i="5"/>
  <c r="E464" i="5"/>
  <c r="AA464" i="5"/>
  <c r="M464" i="5"/>
  <c r="G464" i="5"/>
  <c r="D464" i="5"/>
  <c r="J801" i="5"/>
  <c r="Y801" i="5"/>
  <c r="E801" i="5"/>
  <c r="L801" i="5"/>
  <c r="F801" i="5"/>
  <c r="G801" i="5"/>
  <c r="K801" i="5"/>
  <c r="Z801" i="5"/>
  <c r="AA801" i="5"/>
  <c r="AB801" i="5"/>
  <c r="D801" i="5"/>
  <c r="C801" i="5"/>
  <c r="M801" i="5"/>
  <c r="Z124" i="5"/>
  <c r="C124" i="5"/>
  <c r="F124" i="5"/>
  <c r="K124" i="5"/>
  <c r="AA124" i="5"/>
  <c r="J124" i="5"/>
  <c r="Y124" i="5"/>
  <c r="G124" i="5"/>
  <c r="E124" i="5"/>
  <c r="AB124" i="5"/>
  <c r="M124" i="5"/>
  <c r="D124" i="5"/>
  <c r="L124" i="5"/>
  <c r="E116" i="5"/>
  <c r="AB116" i="5"/>
  <c r="M116" i="5"/>
  <c r="D116" i="5"/>
  <c r="L116" i="5"/>
  <c r="Z116" i="5"/>
  <c r="C116" i="5"/>
  <c r="F116" i="5"/>
  <c r="AA116" i="5"/>
  <c r="G116" i="5"/>
  <c r="K116" i="5"/>
  <c r="Y116" i="5"/>
  <c r="J116" i="5"/>
  <c r="AB498" i="5"/>
  <c r="AA498" i="5"/>
  <c r="M498" i="5"/>
  <c r="G498" i="5"/>
  <c r="D498" i="5"/>
  <c r="Z498" i="5"/>
  <c r="L498" i="5"/>
  <c r="F498" i="5"/>
  <c r="C498" i="5"/>
  <c r="Y498" i="5"/>
  <c r="K498" i="5"/>
  <c r="E498" i="5"/>
  <c r="J498" i="5"/>
  <c r="AA499" i="5"/>
  <c r="G499" i="5"/>
  <c r="Z499" i="5"/>
  <c r="L499" i="5"/>
  <c r="F499" i="5"/>
  <c r="C499" i="5"/>
  <c r="Y499" i="5"/>
  <c r="K499" i="5"/>
  <c r="E499" i="5"/>
  <c r="J499" i="5"/>
  <c r="M499" i="5"/>
  <c r="AB499" i="5"/>
  <c r="D499" i="5"/>
  <c r="D497" i="5"/>
  <c r="Z497" i="5"/>
  <c r="L497" i="5"/>
  <c r="F497" i="5"/>
  <c r="C497" i="5"/>
  <c r="K497" i="5"/>
  <c r="J497" i="5"/>
  <c r="Y497" i="5"/>
  <c r="AB497" i="5"/>
  <c r="E497" i="5"/>
  <c r="AA497" i="5"/>
  <c r="M497" i="5"/>
  <c r="G497" i="5"/>
  <c r="Y75" i="5"/>
  <c r="AB75" i="5"/>
  <c r="E75" i="5"/>
  <c r="M75" i="5"/>
  <c r="D75" i="5"/>
  <c r="AA75" i="5"/>
  <c r="L75" i="5"/>
  <c r="G75" i="5"/>
  <c r="C75" i="5"/>
  <c r="Z75" i="5"/>
  <c r="K75" i="5"/>
  <c r="F75" i="5"/>
  <c r="J75" i="5"/>
  <c r="J78" i="5"/>
  <c r="AB78" i="5"/>
  <c r="AA78" i="5"/>
  <c r="M78" i="5"/>
  <c r="G78" i="5"/>
  <c r="D78" i="5"/>
  <c r="Z78" i="5"/>
  <c r="L78" i="5"/>
  <c r="F78" i="5"/>
  <c r="C78" i="5"/>
  <c r="Y78" i="5"/>
  <c r="K78" i="5"/>
  <c r="E78" i="5"/>
  <c r="F322" i="5"/>
  <c r="J322" i="5"/>
  <c r="Y322" i="5"/>
  <c r="E322" i="5"/>
  <c r="M322" i="5"/>
  <c r="AB322" i="5"/>
  <c r="D322" i="5"/>
  <c r="AA322" i="5"/>
  <c r="L322" i="5"/>
  <c r="G322" i="5"/>
  <c r="C322" i="5"/>
  <c r="Z322" i="5"/>
  <c r="K322"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K246" i="5"/>
  <c r="E246" i="5"/>
  <c r="J246" i="5"/>
  <c r="AB246" i="5"/>
  <c r="AA246" i="5"/>
  <c r="M246" i="5"/>
  <c r="G246" i="5"/>
  <c r="D246" i="5"/>
  <c r="Z246" i="5"/>
  <c r="L246" i="5"/>
  <c r="F246" i="5"/>
  <c r="C246" i="5"/>
  <c r="Y246" i="5"/>
  <c r="D141" i="5"/>
  <c r="J141" i="5"/>
  <c r="Y141" i="5"/>
  <c r="AB141" i="5"/>
  <c r="E141" i="5"/>
  <c r="AA141" i="5"/>
  <c r="K141" i="5"/>
  <c r="G141" i="5"/>
  <c r="L141" i="5"/>
  <c r="Z141" i="5"/>
  <c r="C141" i="5"/>
  <c r="F141" i="5"/>
  <c r="M141" i="5"/>
  <c r="V133" i="5"/>
  <c r="V134" i="5" s="1"/>
  <c r="V135" i="5" s="1"/>
  <c r="V136" i="5" s="1"/>
  <c r="V137" i="5" s="1"/>
  <c r="V138" i="5" s="1"/>
  <c r="V139" i="5" s="1"/>
  <c r="V140" i="5" s="1"/>
  <c r="V141" i="5" s="1"/>
  <c r="V142" i="5" s="1"/>
  <c r="V143" i="5" s="1"/>
  <c r="V144" i="5" s="1"/>
  <c r="V145" i="5" s="1"/>
  <c r="V146" i="5" s="1"/>
  <c r="V147" i="5" s="1"/>
  <c r="V148" i="5" s="1"/>
  <c r="W133" i="5"/>
  <c r="W134" i="5" s="1"/>
  <c r="W135" i="5" s="1"/>
  <c r="W136" i="5" s="1"/>
  <c r="W137" i="5" s="1"/>
  <c r="W138" i="5" s="1"/>
  <c r="W139" i="5" s="1"/>
  <c r="W140" i="5" s="1"/>
  <c r="W141" i="5" s="1"/>
  <c r="W142" i="5" s="1"/>
  <c r="W143" i="5" s="1"/>
  <c r="W144" i="5" s="1"/>
  <c r="W145" i="5" s="1"/>
  <c r="W146" i="5" s="1"/>
  <c r="W147" i="5" s="1"/>
  <c r="W148" i="5" s="1"/>
  <c r="U133" i="5"/>
  <c r="Y142" i="5"/>
  <c r="E142" i="5"/>
  <c r="L142" i="5"/>
  <c r="AB142" i="5"/>
  <c r="C142" i="5"/>
  <c r="K142" i="5"/>
  <c r="AA142" i="5"/>
  <c r="M142" i="5"/>
  <c r="G142" i="5"/>
  <c r="D142" i="5"/>
  <c r="Z142" i="5"/>
  <c r="J142" i="5"/>
  <c r="F142" i="5"/>
  <c r="Y661" i="5"/>
  <c r="E661" i="5"/>
  <c r="J661" i="5"/>
  <c r="M661" i="5"/>
  <c r="AB661" i="5"/>
  <c r="D661" i="5"/>
  <c r="AA661" i="5"/>
  <c r="L661" i="5"/>
  <c r="G661" i="5"/>
  <c r="C661" i="5"/>
  <c r="Z661" i="5"/>
  <c r="K661" i="5"/>
  <c r="F661" i="5"/>
  <c r="Y657" i="5"/>
  <c r="G657" i="5"/>
  <c r="AA657" i="5"/>
  <c r="F657" i="5"/>
  <c r="E657" i="5"/>
  <c r="Z657" i="5"/>
  <c r="J657" i="5"/>
  <c r="K657" i="5"/>
  <c r="C657" i="5"/>
  <c r="L657" i="5"/>
  <c r="AB657" i="5"/>
  <c r="D657" i="5"/>
  <c r="M657" i="5"/>
  <c r="AE271" i="5"/>
  <c r="AF271" i="5"/>
  <c r="U273"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AA286" i="5"/>
  <c r="M286" i="5"/>
  <c r="G286" i="5"/>
  <c r="D286" i="5"/>
  <c r="Z286" i="5"/>
  <c r="L286" i="5"/>
  <c r="F286" i="5"/>
  <c r="C286" i="5"/>
  <c r="Y286" i="5"/>
  <c r="K286" i="5"/>
  <c r="E286" i="5"/>
  <c r="J286" i="5"/>
  <c r="AB286" i="5"/>
  <c r="Y157" i="5"/>
  <c r="AB157" i="5"/>
  <c r="E157" i="5"/>
  <c r="AA157" i="5"/>
  <c r="M157" i="5"/>
  <c r="G157" i="5"/>
  <c r="D157" i="5"/>
  <c r="Z157" i="5"/>
  <c r="L157" i="5"/>
  <c r="F157" i="5"/>
  <c r="C157" i="5"/>
  <c r="K157" i="5"/>
  <c r="J157" i="5"/>
  <c r="G161" i="5"/>
  <c r="C161" i="5"/>
  <c r="Z161" i="5"/>
  <c r="K161" i="5"/>
  <c r="F161" i="5"/>
  <c r="Y161" i="5"/>
  <c r="E161" i="5"/>
  <c r="J161" i="5"/>
  <c r="M161" i="5"/>
  <c r="AB161" i="5"/>
  <c r="D161" i="5"/>
  <c r="AA161" i="5"/>
  <c r="L161" i="5"/>
  <c r="F154" i="5"/>
  <c r="J154" i="5"/>
  <c r="Y154" i="5"/>
  <c r="E154" i="5"/>
  <c r="M154" i="5"/>
  <c r="AB154" i="5"/>
  <c r="D154" i="5"/>
  <c r="AA154" i="5"/>
  <c r="L154" i="5"/>
  <c r="G154" i="5"/>
  <c r="C154" i="5"/>
  <c r="Z154" i="5"/>
  <c r="K154" i="5"/>
  <c r="L404" i="5"/>
  <c r="C404" i="5"/>
  <c r="Z404" i="5"/>
  <c r="K404" i="5"/>
  <c r="F404" i="5"/>
  <c r="J404" i="5"/>
  <c r="Y404" i="5"/>
  <c r="AB404" i="5"/>
  <c r="E404" i="5"/>
  <c r="AA404" i="5"/>
  <c r="M404" i="5"/>
  <c r="G404" i="5"/>
  <c r="D404" i="5"/>
  <c r="AB402" i="5"/>
  <c r="J402" i="5"/>
  <c r="K402" i="5"/>
  <c r="C402" i="5"/>
  <c r="L402" i="5"/>
  <c r="D402" i="5"/>
  <c r="E402" i="5"/>
  <c r="G402" i="5"/>
  <c r="M402" i="5"/>
  <c r="Y402" i="5"/>
  <c r="F402" i="5"/>
  <c r="AA402" i="5"/>
  <c r="Z402" i="5"/>
  <c r="Z418" i="5"/>
  <c r="AB418" i="5"/>
  <c r="L418" i="5"/>
  <c r="AA418" i="5"/>
  <c r="C418" i="5"/>
  <c r="G418" i="5"/>
  <c r="F418" i="5"/>
  <c r="Y418" i="5"/>
  <c r="E418" i="5"/>
  <c r="M418" i="5"/>
  <c r="K418" i="5"/>
  <c r="D418" i="5"/>
  <c r="J418"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U413" i="5"/>
  <c r="AA428" i="5"/>
  <c r="G428" i="5"/>
  <c r="Z428" i="5"/>
  <c r="K428" i="5"/>
  <c r="F428" i="5"/>
  <c r="J428" i="5"/>
  <c r="Y428" i="5"/>
  <c r="M428" i="5"/>
  <c r="E428" i="5"/>
  <c r="AB428" i="5"/>
  <c r="L428" i="5"/>
  <c r="D428" i="5"/>
  <c r="C428" i="5"/>
  <c r="H534" i="5"/>
  <c r="AF551" i="5"/>
  <c r="AE551" i="5"/>
  <c r="V553" i="5"/>
  <c r="V554" i="5" s="1"/>
  <c r="V555" i="5" s="1"/>
  <c r="V556" i="5" s="1"/>
  <c r="V557" i="5" s="1"/>
  <c r="V558" i="5" s="1"/>
  <c r="V559" i="5" s="1"/>
  <c r="V560" i="5" s="1"/>
  <c r="V561" i="5" s="1"/>
  <c r="V562" i="5" s="1"/>
  <c r="V563" i="5" s="1"/>
  <c r="V564" i="5" s="1"/>
  <c r="V565" i="5" s="1"/>
  <c r="V566" i="5" s="1"/>
  <c r="V567" i="5" s="1"/>
  <c r="V568" i="5" s="1"/>
  <c r="U553" i="5"/>
  <c r="W553" i="5"/>
  <c r="W554" i="5" s="1"/>
  <c r="W555" i="5" s="1"/>
  <c r="W556" i="5" s="1"/>
  <c r="W557" i="5" s="1"/>
  <c r="W558" i="5" s="1"/>
  <c r="W559" i="5" s="1"/>
  <c r="W560" i="5" s="1"/>
  <c r="W561" i="5" s="1"/>
  <c r="W562" i="5" s="1"/>
  <c r="W563" i="5" s="1"/>
  <c r="W564" i="5" s="1"/>
  <c r="W565" i="5" s="1"/>
  <c r="W566" i="5" s="1"/>
  <c r="W567" i="5" s="1"/>
  <c r="W568" i="5" s="1"/>
  <c r="M566" i="5"/>
  <c r="G566" i="5"/>
  <c r="D566" i="5"/>
  <c r="Z566" i="5"/>
  <c r="L566" i="5"/>
  <c r="F566" i="5"/>
  <c r="C566" i="5"/>
  <c r="Y566" i="5"/>
  <c r="K566" i="5"/>
  <c r="E566" i="5"/>
  <c r="J566" i="5"/>
  <c r="AB566" i="5"/>
  <c r="AA566" i="5"/>
  <c r="AF291" i="5"/>
  <c r="AE291" i="5"/>
  <c r="W293" i="5"/>
  <c r="W294" i="5" s="1"/>
  <c r="W295" i="5" s="1"/>
  <c r="W296" i="5" s="1"/>
  <c r="W297" i="5" s="1"/>
  <c r="W298" i="5" s="1"/>
  <c r="W299" i="5" s="1"/>
  <c r="W300" i="5" s="1"/>
  <c r="W301" i="5" s="1"/>
  <c r="W302" i="5" s="1"/>
  <c r="W303" i="5" s="1"/>
  <c r="W304" i="5" s="1"/>
  <c r="W305" i="5" s="1"/>
  <c r="W306" i="5" s="1"/>
  <c r="W307" i="5" s="1"/>
  <c r="W308" i="5" s="1"/>
  <c r="V293" i="5"/>
  <c r="V294" i="5" s="1"/>
  <c r="V295" i="5" s="1"/>
  <c r="V296" i="5" s="1"/>
  <c r="V297" i="5" s="1"/>
  <c r="V298" i="5" s="1"/>
  <c r="V299" i="5" s="1"/>
  <c r="V300" i="5" s="1"/>
  <c r="V301" i="5" s="1"/>
  <c r="V302" i="5" s="1"/>
  <c r="V303" i="5" s="1"/>
  <c r="V304" i="5" s="1"/>
  <c r="V305" i="5" s="1"/>
  <c r="V306" i="5" s="1"/>
  <c r="V307" i="5" s="1"/>
  <c r="V308" i="5" s="1"/>
  <c r="U293" i="5"/>
  <c r="F308" i="5"/>
  <c r="Y308" i="5"/>
  <c r="K308" i="5"/>
  <c r="E308" i="5"/>
  <c r="J308" i="5"/>
  <c r="M308" i="5"/>
  <c r="AB308" i="5"/>
  <c r="D308" i="5"/>
  <c r="AA308" i="5"/>
  <c r="L308" i="5"/>
  <c r="G308" i="5"/>
  <c r="C308" i="5"/>
  <c r="Z308" i="5"/>
  <c r="J201" i="5"/>
  <c r="M201" i="5"/>
  <c r="AB201" i="5"/>
  <c r="D201" i="5"/>
  <c r="AA201" i="5"/>
  <c r="L201" i="5"/>
  <c r="G201" i="5"/>
  <c r="C201" i="5"/>
  <c r="Z201" i="5"/>
  <c r="K201" i="5"/>
  <c r="F201" i="5"/>
  <c r="Y201" i="5"/>
  <c r="E201" i="5"/>
  <c r="F194" i="5"/>
  <c r="J194" i="5"/>
  <c r="Y194" i="5"/>
  <c r="E194" i="5"/>
  <c r="M194" i="5"/>
  <c r="AB194" i="5"/>
  <c r="D194" i="5"/>
  <c r="AA194" i="5"/>
  <c r="L194" i="5"/>
  <c r="G194" i="5"/>
  <c r="C194" i="5"/>
  <c r="Z194" i="5"/>
  <c r="K194" i="5"/>
  <c r="Y97" i="5"/>
  <c r="AB97" i="5"/>
  <c r="E97" i="5"/>
  <c r="AA97" i="5"/>
  <c r="M97" i="5"/>
  <c r="G97" i="5"/>
  <c r="D97" i="5"/>
  <c r="Z97" i="5"/>
  <c r="L97" i="5"/>
  <c r="F97" i="5"/>
  <c r="C97" i="5"/>
  <c r="K97" i="5"/>
  <c r="J97" i="5"/>
  <c r="AF91" i="5"/>
  <c r="AE91" i="5"/>
  <c r="J101" i="5"/>
  <c r="L101" i="5"/>
  <c r="F101" i="5"/>
  <c r="AA101" i="5"/>
  <c r="E101" i="5"/>
  <c r="Z101" i="5"/>
  <c r="Y101" i="5"/>
  <c r="K101" i="5"/>
  <c r="D101" i="5"/>
  <c r="AB101" i="5"/>
  <c r="M101" i="5"/>
  <c r="C101" i="5"/>
  <c r="G101" i="5"/>
  <c r="AF571" i="5"/>
  <c r="AE571" i="5"/>
  <c r="Z583" i="5"/>
  <c r="K583" i="5"/>
  <c r="F583" i="5"/>
  <c r="J583" i="5"/>
  <c r="Y583" i="5"/>
  <c r="AB583" i="5"/>
  <c r="E583" i="5"/>
  <c r="M583" i="5"/>
  <c r="D583" i="5"/>
  <c r="AA583" i="5"/>
  <c r="L583" i="5"/>
  <c r="G583" i="5"/>
  <c r="C583" i="5"/>
  <c r="J581" i="5"/>
  <c r="D581" i="5"/>
  <c r="AB581" i="5"/>
  <c r="M581" i="5"/>
  <c r="E581" i="5"/>
  <c r="C581" i="5"/>
  <c r="Y581" i="5"/>
  <c r="F581" i="5"/>
  <c r="G581" i="5"/>
  <c r="L581" i="5"/>
  <c r="Z581" i="5"/>
  <c r="AA581" i="5"/>
  <c r="K581" i="5"/>
  <c r="E434" i="5"/>
  <c r="M434" i="5"/>
  <c r="AB434" i="5"/>
  <c r="D434" i="5"/>
  <c r="AA434" i="5"/>
  <c r="L434" i="5"/>
  <c r="G434" i="5"/>
  <c r="C434" i="5"/>
  <c r="Z434" i="5"/>
  <c r="K434" i="5"/>
  <c r="F434" i="5"/>
  <c r="J434" i="5"/>
  <c r="Y434" i="5"/>
  <c r="J441" i="5"/>
  <c r="E441" i="5"/>
  <c r="Y441" i="5"/>
  <c r="G441" i="5"/>
  <c r="D441" i="5"/>
  <c r="AA441" i="5"/>
  <c r="M441" i="5"/>
  <c r="F441" i="5"/>
  <c r="K441" i="5"/>
  <c r="C441" i="5"/>
  <c r="Z441" i="5"/>
  <c r="L441" i="5"/>
  <c r="AB441" i="5"/>
  <c r="E716" i="5"/>
  <c r="AA716" i="5"/>
  <c r="M716" i="5"/>
  <c r="G716" i="5"/>
  <c r="D716" i="5"/>
  <c r="L716" i="5"/>
  <c r="C716" i="5"/>
  <c r="Z716" i="5"/>
  <c r="K716" i="5"/>
  <c r="F716" i="5"/>
  <c r="J716" i="5"/>
  <c r="Y716" i="5"/>
  <c r="AB716" i="5"/>
  <c r="M722" i="5"/>
  <c r="AB722" i="5"/>
  <c r="D722" i="5"/>
  <c r="AA722" i="5"/>
  <c r="L722" i="5"/>
  <c r="G722" i="5"/>
  <c r="C722" i="5"/>
  <c r="Z722" i="5"/>
  <c r="K722" i="5"/>
  <c r="F722" i="5"/>
  <c r="J722" i="5"/>
  <c r="Y722" i="5"/>
  <c r="E722" i="5"/>
  <c r="C764" i="5"/>
  <c r="Z764" i="5"/>
  <c r="K764" i="5"/>
  <c r="F764" i="5"/>
  <c r="J764" i="5"/>
  <c r="Y764" i="5"/>
  <c r="AB764" i="5"/>
  <c r="E764" i="5"/>
  <c r="AA764" i="5"/>
  <c r="M764" i="5"/>
  <c r="G764" i="5"/>
  <c r="D764" i="5"/>
  <c r="L764" i="5"/>
  <c r="AF611" i="5"/>
  <c r="AE611" i="5"/>
  <c r="W613" i="5"/>
  <c r="W614" i="5" s="1"/>
  <c r="W615" i="5" s="1"/>
  <c r="W616" i="5" s="1"/>
  <c r="W617" i="5" s="1"/>
  <c r="W618" i="5" s="1"/>
  <c r="W619" i="5" s="1"/>
  <c r="W620" i="5" s="1"/>
  <c r="W621" i="5" s="1"/>
  <c r="W622" i="5" s="1"/>
  <c r="W623" i="5" s="1"/>
  <c r="W624" i="5" s="1"/>
  <c r="W625" i="5" s="1"/>
  <c r="W626" i="5" s="1"/>
  <c r="W627" i="5" s="1"/>
  <c r="W628" i="5" s="1"/>
  <c r="V613" i="5"/>
  <c r="V614" i="5" s="1"/>
  <c r="V615" i="5" s="1"/>
  <c r="V616" i="5" s="1"/>
  <c r="V617" i="5" s="1"/>
  <c r="V618" i="5" s="1"/>
  <c r="V619" i="5" s="1"/>
  <c r="V620" i="5" s="1"/>
  <c r="V621" i="5" s="1"/>
  <c r="V622" i="5" s="1"/>
  <c r="V623" i="5" s="1"/>
  <c r="V624" i="5" s="1"/>
  <c r="V625" i="5" s="1"/>
  <c r="V626" i="5" s="1"/>
  <c r="V627" i="5" s="1"/>
  <c r="V628" i="5" s="1"/>
  <c r="U613" i="5"/>
  <c r="J626" i="5"/>
  <c r="AB626" i="5"/>
  <c r="AA626" i="5"/>
  <c r="M626" i="5"/>
  <c r="G626" i="5"/>
  <c r="D626" i="5"/>
  <c r="Z626" i="5"/>
  <c r="L626" i="5"/>
  <c r="F626" i="5"/>
  <c r="C626" i="5"/>
  <c r="Y626" i="5"/>
  <c r="K626" i="5"/>
  <c r="E626" i="5"/>
  <c r="AF631" i="5"/>
  <c r="AE631"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U633" i="5"/>
  <c r="F648" i="5"/>
  <c r="Y648" i="5"/>
  <c r="K648" i="5"/>
  <c r="E648" i="5"/>
  <c r="J648" i="5"/>
  <c r="M648" i="5"/>
  <c r="AB648" i="5"/>
  <c r="D648" i="5"/>
  <c r="AA648" i="5"/>
  <c r="L648" i="5"/>
  <c r="G648" i="5"/>
  <c r="C648" i="5"/>
  <c r="Z648" i="5"/>
  <c r="AF771" i="5"/>
  <c r="AE771" i="5"/>
  <c r="C786" i="5"/>
  <c r="Z786" i="5"/>
  <c r="Y786" i="5"/>
  <c r="F786" i="5"/>
  <c r="K786" i="5"/>
  <c r="J786" i="5"/>
  <c r="E786" i="5"/>
  <c r="M786" i="5"/>
  <c r="AB786" i="5"/>
  <c r="D786" i="5"/>
  <c r="AA786" i="5"/>
  <c r="L786" i="5"/>
  <c r="G786" i="5"/>
  <c r="D176" i="5"/>
  <c r="L176" i="5"/>
  <c r="C176" i="5"/>
  <c r="Z176" i="5"/>
  <c r="K176" i="5"/>
  <c r="F176" i="5"/>
  <c r="J176" i="5"/>
  <c r="Y176" i="5"/>
  <c r="AB176" i="5"/>
  <c r="E176" i="5"/>
  <c r="AA176" i="5"/>
  <c r="M176" i="5"/>
  <c r="G176" i="5"/>
  <c r="AF171" i="5"/>
  <c r="AE171" i="5"/>
  <c r="AB182" i="5"/>
  <c r="C182" i="5"/>
  <c r="M182" i="5"/>
  <c r="L182" i="5"/>
  <c r="J182" i="5"/>
  <c r="K182" i="5"/>
  <c r="G182" i="5"/>
  <c r="F182" i="5"/>
  <c r="AA182" i="5"/>
  <c r="E182" i="5"/>
  <c r="Z182" i="5"/>
  <c r="D182" i="5"/>
  <c r="Y182" i="5"/>
  <c r="E594" i="5"/>
  <c r="M594" i="5"/>
  <c r="AB594" i="5"/>
  <c r="D594" i="5"/>
  <c r="AA594" i="5"/>
  <c r="L594" i="5"/>
  <c r="G594" i="5"/>
  <c r="C594" i="5"/>
  <c r="Z594" i="5"/>
  <c r="K594" i="5"/>
  <c r="F594" i="5"/>
  <c r="J594" i="5"/>
  <c r="Y594" i="5"/>
  <c r="AB608" i="5"/>
  <c r="D608" i="5"/>
  <c r="AA608" i="5"/>
  <c r="L608" i="5"/>
  <c r="G608" i="5"/>
  <c r="C608" i="5"/>
  <c r="Z608" i="5"/>
  <c r="F608" i="5"/>
  <c r="Y608" i="5"/>
  <c r="K608" i="5"/>
  <c r="E608" i="5"/>
  <c r="J608" i="5"/>
  <c r="M608"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Y746" i="5"/>
  <c r="J746" i="5"/>
  <c r="AB746" i="5"/>
  <c r="M746" i="5"/>
  <c r="AA746" i="5"/>
  <c r="D746" i="5"/>
  <c r="G746" i="5"/>
  <c r="L746" i="5"/>
  <c r="Z746" i="5"/>
  <c r="C746" i="5"/>
  <c r="F746" i="5"/>
  <c r="K746" i="5"/>
  <c r="E746" i="5"/>
  <c r="F344" i="5"/>
  <c r="J344" i="5"/>
  <c r="Y344" i="5"/>
  <c r="AB344" i="5"/>
  <c r="D344" i="5"/>
  <c r="L344" i="5"/>
  <c r="C344" i="5"/>
  <c r="Z344" i="5"/>
  <c r="K344" i="5"/>
  <c r="E344" i="5"/>
  <c r="M344" i="5"/>
  <c r="AA344" i="5"/>
  <c r="G344" i="5"/>
  <c r="K345" i="5"/>
  <c r="J345" i="5"/>
  <c r="M345" i="5"/>
  <c r="G345" i="5"/>
  <c r="C345" i="5"/>
  <c r="Y345" i="5"/>
  <c r="E345" i="5"/>
  <c r="D345" i="5"/>
  <c r="L345" i="5"/>
  <c r="AB345" i="5"/>
  <c r="AA345" i="5"/>
  <c r="Z345" i="5"/>
  <c r="F345" i="5"/>
  <c r="J481" i="5"/>
  <c r="C481" i="5"/>
  <c r="L481" i="5"/>
  <c r="E481" i="5"/>
  <c r="Y481" i="5"/>
  <c r="AB481" i="5"/>
  <c r="G481" i="5"/>
  <c r="K481" i="5"/>
  <c r="AA481" i="5"/>
  <c r="D481" i="5"/>
  <c r="F481" i="5"/>
  <c r="M481" i="5"/>
  <c r="Z481" i="5"/>
  <c r="K480" i="5"/>
  <c r="L480" i="5"/>
  <c r="C480" i="5"/>
  <c r="F480" i="5"/>
  <c r="Z480" i="5"/>
  <c r="J480" i="5"/>
  <c r="AB480" i="5"/>
  <c r="E480" i="5"/>
  <c r="G480" i="5"/>
  <c r="Y480" i="5"/>
  <c r="AA480" i="5"/>
  <c r="D480" i="5"/>
  <c r="M480" i="5"/>
  <c r="G674" i="5"/>
  <c r="C674" i="5"/>
  <c r="Z674" i="5"/>
  <c r="K674" i="5"/>
  <c r="F674" i="5"/>
  <c r="J674" i="5"/>
  <c r="Y674" i="5"/>
  <c r="E674" i="5"/>
  <c r="M674" i="5"/>
  <c r="AB674" i="5"/>
  <c r="D674" i="5"/>
  <c r="AA674" i="5"/>
  <c r="L674" i="5"/>
  <c r="G680" i="5"/>
  <c r="C680" i="5"/>
  <c r="Z680" i="5"/>
  <c r="F680" i="5"/>
  <c r="Y680" i="5"/>
  <c r="K680" i="5"/>
  <c r="E680" i="5"/>
  <c r="J680" i="5"/>
  <c r="M680" i="5"/>
  <c r="AB680" i="5"/>
  <c r="D680" i="5"/>
  <c r="AA680" i="5"/>
  <c r="L680" i="5"/>
  <c r="M519" i="5"/>
  <c r="Y519" i="5"/>
  <c r="K519" i="5"/>
  <c r="E519" i="5"/>
  <c r="J519" i="5"/>
  <c r="D519" i="5"/>
  <c r="AB519" i="5"/>
  <c r="AA519" i="5"/>
  <c r="G519" i="5"/>
  <c r="L519" i="5"/>
  <c r="Z519" i="5"/>
  <c r="C519" i="5"/>
  <c r="F519" i="5"/>
  <c r="J263" i="5"/>
  <c r="M263" i="5"/>
  <c r="AA263" i="5"/>
  <c r="D263" i="5"/>
  <c r="G263" i="5"/>
  <c r="L263" i="5"/>
  <c r="Z263" i="5"/>
  <c r="C263" i="5"/>
  <c r="F263" i="5"/>
  <c r="K263" i="5"/>
  <c r="Y263" i="5"/>
  <c r="AB263" i="5"/>
  <c r="E263" i="5"/>
  <c r="G267" i="5"/>
  <c r="L267" i="5"/>
  <c r="Y267" i="5"/>
  <c r="C267" i="5"/>
  <c r="Z267" i="5"/>
  <c r="E267" i="5"/>
  <c r="F267" i="5"/>
  <c r="K267" i="5"/>
  <c r="M267" i="5"/>
  <c r="J267" i="5"/>
  <c r="D267" i="5"/>
  <c r="AB267" i="5"/>
  <c r="AA267" i="5"/>
  <c r="AB262" i="5"/>
  <c r="G262" i="5"/>
  <c r="AA262" i="5"/>
  <c r="D262" i="5"/>
  <c r="E262" i="5"/>
  <c r="F262" i="5"/>
  <c r="C262" i="5"/>
  <c r="M262" i="5"/>
  <c r="Y262" i="5"/>
  <c r="Z262" i="5"/>
  <c r="L262" i="5"/>
  <c r="K262" i="5"/>
  <c r="J262" i="5"/>
  <c r="J466" i="5"/>
  <c r="AB466" i="5"/>
  <c r="AA466" i="5"/>
  <c r="M466" i="5"/>
  <c r="G466" i="5"/>
  <c r="D466" i="5"/>
  <c r="Z466" i="5"/>
  <c r="L466" i="5"/>
  <c r="F466" i="5"/>
  <c r="C466" i="5"/>
  <c r="Y466" i="5"/>
  <c r="K466" i="5"/>
  <c r="E466" i="5"/>
  <c r="AB454" i="5"/>
  <c r="Y454" i="5"/>
  <c r="F454" i="5"/>
  <c r="D454" i="5"/>
  <c r="Z454" i="5"/>
  <c r="C454" i="5"/>
  <c r="M454" i="5"/>
  <c r="G454" i="5"/>
  <c r="J454" i="5"/>
  <c r="L454" i="5"/>
  <c r="K454" i="5"/>
  <c r="AA454" i="5"/>
  <c r="E454" i="5"/>
  <c r="Z794" i="5"/>
  <c r="K794" i="5"/>
  <c r="F794" i="5"/>
  <c r="J794" i="5"/>
  <c r="Y794" i="5"/>
  <c r="E794" i="5"/>
  <c r="M794" i="5"/>
  <c r="AB794" i="5"/>
  <c r="D794" i="5"/>
  <c r="AA794" i="5"/>
  <c r="L794" i="5"/>
  <c r="G794" i="5"/>
  <c r="C794" i="5"/>
  <c r="E802" i="5"/>
  <c r="M802" i="5"/>
  <c r="AB802" i="5"/>
  <c r="D802" i="5"/>
  <c r="AA802" i="5"/>
  <c r="L802" i="5"/>
  <c r="G802" i="5"/>
  <c r="C802" i="5"/>
  <c r="Z802" i="5"/>
  <c r="K802" i="5"/>
  <c r="F802" i="5"/>
  <c r="J802" i="5"/>
  <c r="Y802" i="5"/>
  <c r="Z804" i="5"/>
  <c r="J804" i="5"/>
  <c r="F804" i="5"/>
  <c r="G804" i="5"/>
  <c r="AB804" i="5"/>
  <c r="C804" i="5"/>
  <c r="D804" i="5"/>
  <c r="E804" i="5"/>
  <c r="AA804" i="5"/>
  <c r="K804" i="5"/>
  <c r="L804" i="5"/>
  <c r="M804" i="5"/>
  <c r="Y804" i="5"/>
  <c r="G115" i="5"/>
  <c r="L115" i="5"/>
  <c r="Z115" i="5"/>
  <c r="C115" i="5"/>
  <c r="F115" i="5"/>
  <c r="K115" i="5"/>
  <c r="Y115" i="5"/>
  <c r="J115" i="5"/>
  <c r="E115" i="5"/>
  <c r="M115" i="5"/>
  <c r="D115" i="5"/>
  <c r="AA115" i="5"/>
  <c r="AB115" i="5"/>
  <c r="M119" i="5"/>
  <c r="E119" i="5"/>
  <c r="AB119" i="5"/>
  <c r="D119" i="5"/>
  <c r="AA119" i="5"/>
  <c r="L119" i="5"/>
  <c r="G119" i="5"/>
  <c r="C119" i="5"/>
  <c r="Z119" i="5"/>
  <c r="K119" i="5"/>
  <c r="F119" i="5"/>
  <c r="J119" i="5"/>
  <c r="Y119" i="5"/>
  <c r="J121" i="5"/>
  <c r="C121" i="5"/>
  <c r="F121" i="5"/>
  <c r="L121" i="5"/>
  <c r="Z121" i="5"/>
  <c r="AB121" i="5"/>
  <c r="E121" i="5"/>
  <c r="Y121" i="5"/>
  <c r="D121" i="5"/>
  <c r="K121" i="5"/>
  <c r="G121" i="5"/>
  <c r="M121" i="5"/>
  <c r="AA121"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U493" i="5"/>
  <c r="M505" i="5"/>
  <c r="G505" i="5"/>
  <c r="D505" i="5"/>
  <c r="Z505" i="5"/>
  <c r="L505" i="5"/>
  <c r="F505" i="5"/>
  <c r="C505" i="5"/>
  <c r="K505" i="5"/>
  <c r="J505" i="5"/>
  <c r="Y505" i="5"/>
  <c r="AB505" i="5"/>
  <c r="E505" i="5"/>
  <c r="AA505" i="5"/>
  <c r="AE71" i="5"/>
  <c r="AF71" i="5"/>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74" i="5"/>
  <c r="J74" i="5"/>
  <c r="E74" i="5"/>
  <c r="C74" i="5"/>
  <c r="D74" i="5"/>
  <c r="Y74" i="5"/>
  <c r="L74" i="5"/>
  <c r="M74" i="5"/>
  <c r="F74" i="5"/>
  <c r="Z74" i="5"/>
  <c r="G74" i="5"/>
  <c r="K74" i="5"/>
  <c r="AA74" i="5"/>
  <c r="V313" i="5"/>
  <c r="V314" i="5" s="1"/>
  <c r="V315" i="5" s="1"/>
  <c r="V316" i="5" s="1"/>
  <c r="V317" i="5" s="1"/>
  <c r="V318" i="5" s="1"/>
  <c r="V319" i="5" s="1"/>
  <c r="V320" i="5" s="1"/>
  <c r="V321" i="5" s="1"/>
  <c r="V322" i="5" s="1"/>
  <c r="V323" i="5" s="1"/>
  <c r="V324" i="5" s="1"/>
  <c r="V325" i="5" s="1"/>
  <c r="V326" i="5" s="1"/>
  <c r="V327" i="5" s="1"/>
  <c r="V328" i="5" s="1"/>
  <c r="U313" i="5"/>
  <c r="W313" i="5"/>
  <c r="W314" i="5" s="1"/>
  <c r="W315" i="5" s="1"/>
  <c r="W316" i="5" s="1"/>
  <c r="W317" i="5" s="1"/>
  <c r="W318" i="5" s="1"/>
  <c r="W319" i="5" s="1"/>
  <c r="W320" i="5" s="1"/>
  <c r="W321" i="5" s="1"/>
  <c r="W322" i="5" s="1"/>
  <c r="W323" i="5" s="1"/>
  <c r="W324" i="5" s="1"/>
  <c r="W325" i="5" s="1"/>
  <c r="W326" i="5" s="1"/>
  <c r="W327" i="5" s="1"/>
  <c r="W328" i="5" s="1"/>
  <c r="AB327" i="5"/>
  <c r="D327" i="5"/>
  <c r="AA327" i="5"/>
  <c r="G327" i="5"/>
  <c r="Z327" i="5"/>
  <c r="L327" i="5"/>
  <c r="F327" i="5"/>
  <c r="C327" i="5"/>
  <c r="Y327" i="5"/>
  <c r="K327" i="5"/>
  <c r="E327" i="5"/>
  <c r="J327" i="5"/>
  <c r="M327" i="5"/>
  <c r="F234" i="5"/>
  <c r="J234" i="5"/>
  <c r="Y234" i="5"/>
  <c r="E234" i="5"/>
  <c r="M234" i="5"/>
  <c r="AB234" i="5"/>
  <c r="D234" i="5"/>
  <c r="AA234" i="5"/>
  <c r="L234" i="5"/>
  <c r="G234" i="5"/>
  <c r="C234" i="5"/>
  <c r="Z234" i="5"/>
  <c r="K234" i="5"/>
  <c r="AE131" i="5"/>
  <c r="AF131" i="5"/>
  <c r="AA143" i="5"/>
  <c r="J143" i="5"/>
  <c r="AB143" i="5"/>
  <c r="K143" i="5"/>
  <c r="G143" i="5"/>
  <c r="F143" i="5"/>
  <c r="Z143" i="5"/>
  <c r="C143" i="5"/>
  <c r="E143" i="5"/>
  <c r="L143" i="5"/>
  <c r="D143" i="5"/>
  <c r="Y143" i="5"/>
  <c r="M143" i="5"/>
  <c r="L666" i="5"/>
  <c r="F666" i="5"/>
  <c r="C666" i="5"/>
  <c r="Y666" i="5"/>
  <c r="K666" i="5"/>
  <c r="E666" i="5"/>
  <c r="J666" i="5"/>
  <c r="AB666" i="5"/>
  <c r="AA666" i="5"/>
  <c r="M666" i="5"/>
  <c r="G666" i="5"/>
  <c r="D666" i="5"/>
  <c r="Z666" i="5"/>
  <c r="K660" i="5"/>
  <c r="D660" i="5"/>
  <c r="M660" i="5"/>
  <c r="Y660" i="5"/>
  <c r="J660" i="5"/>
  <c r="C660" i="5"/>
  <c r="F660" i="5"/>
  <c r="L660" i="5"/>
  <c r="Z660" i="5"/>
  <c r="G660" i="5"/>
  <c r="AA660" i="5"/>
  <c r="AB660" i="5"/>
  <c r="E660" i="5"/>
  <c r="D275" i="5"/>
  <c r="AA275" i="5"/>
  <c r="L275" i="5"/>
  <c r="G275" i="5"/>
  <c r="C275" i="5"/>
  <c r="Z275" i="5"/>
  <c r="K275" i="5"/>
  <c r="F275" i="5"/>
  <c r="J275" i="5"/>
  <c r="Y275" i="5"/>
  <c r="AB275" i="5"/>
  <c r="E275" i="5"/>
  <c r="M275" i="5"/>
  <c r="M274" i="5"/>
  <c r="AB274" i="5"/>
  <c r="D274" i="5"/>
  <c r="AA274" i="5"/>
  <c r="L274" i="5"/>
  <c r="G274" i="5"/>
  <c r="C274" i="5"/>
  <c r="Z274" i="5"/>
  <c r="K274" i="5"/>
  <c r="F274" i="5"/>
  <c r="J274" i="5"/>
  <c r="Y274" i="5"/>
  <c r="E274" i="5"/>
  <c r="Y164" i="5"/>
  <c r="AB164" i="5"/>
  <c r="E164" i="5"/>
  <c r="AA164" i="5"/>
  <c r="M164" i="5"/>
  <c r="G164" i="5"/>
  <c r="D164" i="5"/>
  <c r="L164" i="5"/>
  <c r="C164" i="5"/>
  <c r="Z164" i="5"/>
  <c r="K164" i="5"/>
  <c r="F164" i="5"/>
  <c r="J164" i="5"/>
  <c r="F408" i="5"/>
  <c r="Y408" i="5"/>
  <c r="K408" i="5"/>
  <c r="E408" i="5"/>
  <c r="J408" i="5"/>
  <c r="M408" i="5"/>
  <c r="AB408" i="5"/>
  <c r="D408" i="5"/>
  <c r="AA408" i="5"/>
  <c r="L408" i="5"/>
  <c r="G408" i="5"/>
  <c r="C408" i="5"/>
  <c r="Z408" i="5"/>
  <c r="M417" i="5"/>
  <c r="F417" i="5"/>
  <c r="D417" i="5"/>
  <c r="Z417" i="5"/>
  <c r="L417" i="5"/>
  <c r="Y417" i="5"/>
  <c r="C417" i="5"/>
  <c r="E417" i="5"/>
  <c r="K417" i="5"/>
  <c r="AA417" i="5"/>
  <c r="J417" i="5"/>
  <c r="G417" i="5"/>
  <c r="AB417" i="5"/>
  <c r="Z424" i="5"/>
  <c r="C424" i="5"/>
  <c r="F424" i="5"/>
  <c r="K424" i="5"/>
  <c r="Y424" i="5"/>
  <c r="J424" i="5"/>
  <c r="E424" i="5"/>
  <c r="AA424" i="5"/>
  <c r="M424" i="5"/>
  <c r="G424" i="5"/>
  <c r="D424" i="5"/>
  <c r="AB424" i="5"/>
  <c r="L424" i="5"/>
  <c r="T214" i="5"/>
  <c r="U388" i="5"/>
  <c r="AC388" i="5"/>
  <c r="F555" i="5"/>
  <c r="J555" i="5"/>
  <c r="Y555" i="5"/>
  <c r="AB555" i="5"/>
  <c r="E555" i="5"/>
  <c r="M555" i="5"/>
  <c r="D555" i="5"/>
  <c r="AA555" i="5"/>
  <c r="L555" i="5"/>
  <c r="G555" i="5"/>
  <c r="C555" i="5"/>
  <c r="Z555" i="5"/>
  <c r="K555" i="5"/>
  <c r="E554" i="5"/>
  <c r="M554" i="5"/>
  <c r="AB554" i="5"/>
  <c r="D554" i="5"/>
  <c r="AA554" i="5"/>
  <c r="L554" i="5"/>
  <c r="G554" i="5"/>
  <c r="C554" i="5"/>
  <c r="Z554" i="5"/>
  <c r="K554" i="5"/>
  <c r="F554" i="5"/>
  <c r="J554" i="5"/>
  <c r="Y554" i="5"/>
  <c r="Z295" i="5"/>
  <c r="K295" i="5"/>
  <c r="F295" i="5"/>
  <c r="J295" i="5"/>
  <c r="Y295" i="5"/>
  <c r="AB295" i="5"/>
  <c r="E295" i="5"/>
  <c r="M295" i="5"/>
  <c r="D295" i="5"/>
  <c r="AA295" i="5"/>
  <c r="L295" i="5"/>
  <c r="G295" i="5"/>
  <c r="C295" i="5"/>
  <c r="Y294" i="5"/>
  <c r="E294" i="5"/>
  <c r="M294" i="5"/>
  <c r="AB294" i="5"/>
  <c r="D294" i="5"/>
  <c r="AA294" i="5"/>
  <c r="L294" i="5"/>
  <c r="G294" i="5"/>
  <c r="C294" i="5"/>
  <c r="Z294" i="5"/>
  <c r="K294" i="5"/>
  <c r="F294" i="5"/>
  <c r="J294" i="5"/>
  <c r="G203" i="5"/>
  <c r="C203" i="5"/>
  <c r="Z203" i="5"/>
  <c r="K203" i="5"/>
  <c r="F203" i="5"/>
  <c r="J203" i="5"/>
  <c r="Y203" i="5"/>
  <c r="AB203" i="5"/>
  <c r="E203" i="5"/>
  <c r="M203" i="5"/>
  <c r="D203" i="5"/>
  <c r="AA203" i="5"/>
  <c r="L203" i="5"/>
  <c r="J199" i="5"/>
  <c r="M199" i="5"/>
  <c r="AB199" i="5"/>
  <c r="D199" i="5"/>
  <c r="AA199" i="5"/>
  <c r="G199" i="5"/>
  <c r="Z199" i="5"/>
  <c r="L199" i="5"/>
  <c r="F199" i="5"/>
  <c r="C199" i="5"/>
  <c r="Y199" i="5"/>
  <c r="K199" i="5"/>
  <c r="E199" i="5"/>
  <c r="G103" i="5"/>
  <c r="C103" i="5"/>
  <c r="Z103" i="5"/>
  <c r="K103" i="5"/>
  <c r="F103" i="5"/>
  <c r="AB103" i="5"/>
  <c r="Y103" i="5"/>
  <c r="J103" i="5"/>
  <c r="E103" i="5"/>
  <c r="M103" i="5"/>
  <c r="D103" i="5"/>
  <c r="AA103" i="5"/>
  <c r="L103" i="5"/>
  <c r="D104" i="5"/>
  <c r="L104" i="5"/>
  <c r="C104" i="5"/>
  <c r="Z104" i="5"/>
  <c r="G104" i="5"/>
  <c r="F104" i="5"/>
  <c r="K104" i="5"/>
  <c r="Y104" i="5"/>
  <c r="J104" i="5"/>
  <c r="E104" i="5"/>
  <c r="AB104" i="5"/>
  <c r="M104" i="5"/>
  <c r="AA104" i="5"/>
  <c r="AB108" i="5"/>
  <c r="L108" i="5"/>
  <c r="AA108" i="5"/>
  <c r="M108" i="5"/>
  <c r="G108" i="5"/>
  <c r="D108" i="5"/>
  <c r="Z108" i="5"/>
  <c r="F108" i="5"/>
  <c r="C108" i="5"/>
  <c r="K108" i="5"/>
  <c r="Y108" i="5"/>
  <c r="J108" i="5"/>
  <c r="E108" i="5"/>
  <c r="L587" i="5"/>
  <c r="F587" i="5"/>
  <c r="C587" i="5"/>
  <c r="Y587" i="5"/>
  <c r="K587" i="5"/>
  <c r="E587" i="5"/>
  <c r="J587" i="5"/>
  <c r="M587" i="5"/>
  <c r="AB587" i="5"/>
  <c r="D587" i="5"/>
  <c r="AA587" i="5"/>
  <c r="G587" i="5"/>
  <c r="Z587" i="5"/>
  <c r="K588" i="5"/>
  <c r="E588" i="5"/>
  <c r="J588" i="5"/>
  <c r="M588" i="5"/>
  <c r="AB588" i="5"/>
  <c r="D588" i="5"/>
  <c r="AA588" i="5"/>
  <c r="L588" i="5"/>
  <c r="G588" i="5"/>
  <c r="C588" i="5"/>
  <c r="Z588" i="5"/>
  <c r="F588" i="5"/>
  <c r="Y588" i="5"/>
  <c r="L446" i="5"/>
  <c r="Y446" i="5"/>
  <c r="C446" i="5"/>
  <c r="Z446" i="5"/>
  <c r="K446" i="5"/>
  <c r="F446" i="5"/>
  <c r="J446" i="5"/>
  <c r="E446" i="5"/>
  <c r="AB446" i="5"/>
  <c r="M446" i="5"/>
  <c r="AA446" i="5"/>
  <c r="D446" i="5"/>
  <c r="G446" i="5"/>
  <c r="J438" i="5"/>
  <c r="AB438" i="5"/>
  <c r="M438" i="5"/>
  <c r="AA438" i="5"/>
  <c r="D438" i="5"/>
  <c r="G438" i="5"/>
  <c r="L438" i="5"/>
  <c r="Z438" i="5"/>
  <c r="C438" i="5"/>
  <c r="F438" i="5"/>
  <c r="Y438" i="5"/>
  <c r="E438" i="5"/>
  <c r="K438" i="5"/>
  <c r="AA726" i="5"/>
  <c r="M726" i="5"/>
  <c r="G726" i="5"/>
  <c r="D726" i="5"/>
  <c r="Z726" i="5"/>
  <c r="L726" i="5"/>
  <c r="F726" i="5"/>
  <c r="C726" i="5"/>
  <c r="Y726" i="5"/>
  <c r="K726" i="5"/>
  <c r="E726" i="5"/>
  <c r="J726" i="5"/>
  <c r="AB726" i="5"/>
  <c r="U713" i="5"/>
  <c r="W713" i="5"/>
  <c r="W714" i="5" s="1"/>
  <c r="W715" i="5" s="1"/>
  <c r="W716" i="5" s="1"/>
  <c r="W717" i="5" s="1"/>
  <c r="W718" i="5" s="1"/>
  <c r="W719" i="5" s="1"/>
  <c r="W720" i="5" s="1"/>
  <c r="W721" i="5" s="1"/>
  <c r="W722" i="5" s="1"/>
  <c r="W723" i="5" s="1"/>
  <c r="W724" i="5" s="1"/>
  <c r="W725" i="5" s="1"/>
  <c r="W726" i="5" s="1"/>
  <c r="W727" i="5" s="1"/>
  <c r="W728" i="5" s="1"/>
  <c r="V713" i="5"/>
  <c r="V714" i="5" s="1"/>
  <c r="V715" i="5" s="1"/>
  <c r="V716" i="5" s="1"/>
  <c r="V717" i="5" s="1"/>
  <c r="V718" i="5" s="1"/>
  <c r="V719" i="5" s="1"/>
  <c r="V720" i="5" s="1"/>
  <c r="V721" i="5" s="1"/>
  <c r="V722" i="5" s="1"/>
  <c r="V723" i="5" s="1"/>
  <c r="V724" i="5" s="1"/>
  <c r="V725" i="5" s="1"/>
  <c r="V726" i="5" s="1"/>
  <c r="V727" i="5" s="1"/>
  <c r="V728" i="5" s="1"/>
  <c r="M714" i="5"/>
  <c r="AB714" i="5"/>
  <c r="D714" i="5"/>
  <c r="AA714" i="5"/>
  <c r="L714" i="5"/>
  <c r="G714" i="5"/>
  <c r="C714" i="5"/>
  <c r="Z714" i="5"/>
  <c r="K714" i="5"/>
  <c r="F714" i="5"/>
  <c r="J714" i="5"/>
  <c r="Y714" i="5"/>
  <c r="E714" i="5"/>
  <c r="J765" i="5"/>
  <c r="Y765" i="5"/>
  <c r="AB765" i="5"/>
  <c r="E765" i="5"/>
  <c r="AA765" i="5"/>
  <c r="M765" i="5"/>
  <c r="G765" i="5"/>
  <c r="D765" i="5"/>
  <c r="Z765" i="5"/>
  <c r="L765" i="5"/>
  <c r="F765" i="5"/>
  <c r="C765" i="5"/>
  <c r="K765" i="5"/>
  <c r="J767" i="5"/>
  <c r="M767" i="5"/>
  <c r="AB767" i="5"/>
  <c r="D767" i="5"/>
  <c r="AA767" i="5"/>
  <c r="G767" i="5"/>
  <c r="Z767" i="5"/>
  <c r="L767" i="5"/>
  <c r="F767" i="5"/>
  <c r="C767" i="5"/>
  <c r="Y767" i="5"/>
  <c r="K767" i="5"/>
  <c r="E767" i="5"/>
  <c r="AB754" i="5"/>
  <c r="E754" i="5"/>
  <c r="Z754" i="5"/>
  <c r="D754" i="5"/>
  <c r="Y754" i="5"/>
  <c r="C754" i="5"/>
  <c r="M754" i="5"/>
  <c r="L754" i="5"/>
  <c r="J754" i="5"/>
  <c r="G754" i="5"/>
  <c r="AA754" i="5"/>
  <c r="K754" i="5"/>
  <c r="F754" i="5"/>
  <c r="Z615" i="5"/>
  <c r="K615" i="5"/>
  <c r="F615" i="5"/>
  <c r="J615" i="5"/>
  <c r="Y615" i="5"/>
  <c r="AB615" i="5"/>
  <c r="E615" i="5"/>
  <c r="M615" i="5"/>
  <c r="D615" i="5"/>
  <c r="AA615" i="5"/>
  <c r="L615" i="5"/>
  <c r="G615" i="5"/>
  <c r="C615" i="5"/>
  <c r="Y614" i="5"/>
  <c r="E614" i="5"/>
  <c r="M614" i="5"/>
  <c r="AB614" i="5"/>
  <c r="D614" i="5"/>
  <c r="AA614" i="5"/>
  <c r="L614" i="5"/>
  <c r="G614" i="5"/>
  <c r="C614" i="5"/>
  <c r="Z614" i="5"/>
  <c r="K614" i="5"/>
  <c r="F614" i="5"/>
  <c r="J614" i="5"/>
  <c r="AA635" i="5"/>
  <c r="L635" i="5"/>
  <c r="G635" i="5"/>
  <c r="C635" i="5"/>
  <c r="Z635" i="5"/>
  <c r="K635" i="5"/>
  <c r="F635" i="5"/>
  <c r="J635" i="5"/>
  <c r="Y635" i="5"/>
  <c r="AB635" i="5"/>
  <c r="E635" i="5"/>
  <c r="M635" i="5"/>
  <c r="D635" i="5"/>
  <c r="Z634" i="5"/>
  <c r="K634" i="5"/>
  <c r="F634" i="5"/>
  <c r="J634" i="5"/>
  <c r="Y634" i="5"/>
  <c r="E634" i="5"/>
  <c r="M634" i="5"/>
  <c r="AB634" i="5"/>
  <c r="D634" i="5"/>
  <c r="AA634" i="5"/>
  <c r="L634" i="5"/>
  <c r="G634" i="5"/>
  <c r="C634" i="5"/>
  <c r="U773"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L777" i="5"/>
  <c r="C777" i="5"/>
  <c r="K777" i="5"/>
  <c r="Y777" i="5"/>
  <c r="Z777" i="5"/>
  <c r="E777" i="5"/>
  <c r="J777" i="5"/>
  <c r="M777" i="5"/>
  <c r="AB777" i="5"/>
  <c r="D777" i="5"/>
  <c r="AA777" i="5"/>
  <c r="F777" i="5"/>
  <c r="G777" i="5"/>
  <c r="Y177" i="5"/>
  <c r="E177" i="5"/>
  <c r="M177" i="5"/>
  <c r="AB177" i="5"/>
  <c r="D177" i="5"/>
  <c r="Z177" i="5"/>
  <c r="G177" i="5"/>
  <c r="F177" i="5"/>
  <c r="L177" i="5"/>
  <c r="C177" i="5"/>
  <c r="K177" i="5"/>
  <c r="J177" i="5"/>
  <c r="AA177" i="5"/>
  <c r="C184" i="5"/>
  <c r="Z184" i="5"/>
  <c r="K184" i="5"/>
  <c r="F184" i="5"/>
  <c r="J184" i="5"/>
  <c r="Y184" i="5"/>
  <c r="AB184" i="5"/>
  <c r="E184" i="5"/>
  <c r="AA184" i="5"/>
  <c r="M184" i="5"/>
  <c r="G184" i="5"/>
  <c r="D184" i="5"/>
  <c r="L184" i="5"/>
  <c r="C607" i="5"/>
  <c r="Y607" i="5"/>
  <c r="K607" i="5"/>
  <c r="E607" i="5"/>
  <c r="J607" i="5"/>
  <c r="M607" i="5"/>
  <c r="AB607" i="5"/>
  <c r="D607" i="5"/>
  <c r="AA607" i="5"/>
  <c r="G607" i="5"/>
  <c r="Z607" i="5"/>
  <c r="L607" i="5"/>
  <c r="F607" i="5"/>
  <c r="AF731" i="5"/>
  <c r="AE731" i="5"/>
  <c r="Y736" i="5"/>
  <c r="AB736" i="5"/>
  <c r="E736" i="5"/>
  <c r="AA736" i="5"/>
  <c r="M736" i="5"/>
  <c r="G736" i="5"/>
  <c r="D736" i="5"/>
  <c r="L736" i="5"/>
  <c r="C736" i="5"/>
  <c r="Z736" i="5"/>
  <c r="K736" i="5"/>
  <c r="F736" i="5"/>
  <c r="J736" i="5"/>
  <c r="D337" i="5"/>
  <c r="Z337" i="5"/>
  <c r="L337" i="5"/>
  <c r="F337" i="5"/>
  <c r="J337" i="5"/>
  <c r="M337" i="5"/>
  <c r="G337" i="5"/>
  <c r="C337" i="5"/>
  <c r="K337" i="5"/>
  <c r="AB337" i="5"/>
  <c r="AA337" i="5"/>
  <c r="Y337" i="5"/>
  <c r="E337" i="5"/>
  <c r="F482" i="5"/>
  <c r="K482" i="5"/>
  <c r="Y482" i="5"/>
  <c r="E482" i="5"/>
  <c r="M482" i="5"/>
  <c r="AB482" i="5"/>
  <c r="D482" i="5"/>
  <c r="AA482" i="5"/>
  <c r="L482" i="5"/>
  <c r="G482" i="5"/>
  <c r="C482" i="5"/>
  <c r="Z482" i="5"/>
  <c r="J482" i="5"/>
  <c r="AA687" i="5"/>
  <c r="G687" i="5"/>
  <c r="Z687" i="5"/>
  <c r="L687" i="5"/>
  <c r="F687" i="5"/>
  <c r="C687" i="5"/>
  <c r="Y687" i="5"/>
  <c r="K687" i="5"/>
  <c r="E687" i="5"/>
  <c r="J687" i="5"/>
  <c r="M687" i="5"/>
  <c r="AB687" i="5"/>
  <c r="D687" i="5"/>
  <c r="J677" i="5"/>
  <c r="Y677" i="5"/>
  <c r="AB677" i="5"/>
  <c r="E677" i="5"/>
  <c r="AA677" i="5"/>
  <c r="M677" i="5"/>
  <c r="G677" i="5"/>
  <c r="D677" i="5"/>
  <c r="Z677" i="5"/>
  <c r="L677" i="5"/>
  <c r="F677" i="5"/>
  <c r="C677" i="5"/>
  <c r="K677" i="5"/>
  <c r="AF511" i="5"/>
  <c r="AE511" i="5"/>
  <c r="K526" i="5"/>
  <c r="J526" i="5"/>
  <c r="AB526" i="5"/>
  <c r="M526" i="5"/>
  <c r="E526" i="5"/>
  <c r="D526" i="5"/>
  <c r="AA526" i="5"/>
  <c r="Y526" i="5"/>
  <c r="G526" i="5"/>
  <c r="L526" i="5"/>
  <c r="Z526" i="5"/>
  <c r="C526" i="5"/>
  <c r="F526" i="5"/>
  <c r="J521" i="5"/>
  <c r="M521" i="5"/>
  <c r="AA521" i="5"/>
  <c r="C521" i="5"/>
  <c r="K521" i="5"/>
  <c r="F521" i="5"/>
  <c r="L521" i="5"/>
  <c r="Z521" i="5"/>
  <c r="AB521" i="5"/>
  <c r="E521" i="5"/>
  <c r="Y521" i="5"/>
  <c r="D521" i="5"/>
  <c r="G521" i="5"/>
  <c r="C261" i="5"/>
  <c r="E261" i="5"/>
  <c r="AB261" i="5"/>
  <c r="M261" i="5"/>
  <c r="L261" i="5"/>
  <c r="D261" i="5"/>
  <c r="AA261" i="5"/>
  <c r="K261" i="5"/>
  <c r="G261" i="5"/>
  <c r="Z261" i="5"/>
  <c r="F261" i="5"/>
  <c r="J261" i="5"/>
  <c r="Y261" i="5"/>
  <c r="AA255" i="5"/>
  <c r="D255" i="5"/>
  <c r="G255" i="5"/>
  <c r="L255" i="5"/>
  <c r="Z255" i="5"/>
  <c r="C255" i="5"/>
  <c r="F255" i="5"/>
  <c r="K255" i="5"/>
  <c r="J255" i="5"/>
  <c r="AB255" i="5"/>
  <c r="Y255" i="5"/>
  <c r="E255" i="5"/>
  <c r="M255" i="5"/>
  <c r="Z456" i="5"/>
  <c r="K456" i="5"/>
  <c r="F456" i="5"/>
  <c r="J456" i="5"/>
  <c r="Y456" i="5"/>
  <c r="AB456" i="5"/>
  <c r="E456" i="5"/>
  <c r="AA456" i="5"/>
  <c r="M456" i="5"/>
  <c r="G456" i="5"/>
  <c r="D456" i="5"/>
  <c r="L456" i="5"/>
  <c r="C456" i="5"/>
  <c r="D457" i="5"/>
  <c r="Z457" i="5"/>
  <c r="L457" i="5"/>
  <c r="F457" i="5"/>
  <c r="C457" i="5"/>
  <c r="K457" i="5"/>
  <c r="J457" i="5"/>
  <c r="Y457" i="5"/>
  <c r="AB457" i="5"/>
  <c r="E457" i="5"/>
  <c r="AA457" i="5"/>
  <c r="M457" i="5"/>
  <c r="G457" i="5"/>
  <c r="AA455" i="5"/>
  <c r="J455" i="5"/>
  <c r="D455" i="5"/>
  <c r="M455" i="5"/>
  <c r="E455" i="5"/>
  <c r="C455" i="5"/>
  <c r="Y455" i="5"/>
  <c r="AB455" i="5"/>
  <c r="K455" i="5"/>
  <c r="L455" i="5"/>
  <c r="F455" i="5"/>
  <c r="Z455" i="5"/>
  <c r="G455" i="5"/>
  <c r="C807" i="5"/>
  <c r="Y807" i="5"/>
  <c r="K807" i="5"/>
  <c r="E807" i="5"/>
  <c r="J807" i="5"/>
  <c r="M807" i="5"/>
  <c r="AB807" i="5"/>
  <c r="D807" i="5"/>
  <c r="AA807" i="5"/>
  <c r="G807" i="5"/>
  <c r="Z807" i="5"/>
  <c r="L807" i="5"/>
  <c r="F807" i="5"/>
  <c r="J800" i="5"/>
  <c r="L800" i="5"/>
  <c r="AB800" i="5"/>
  <c r="C800" i="5"/>
  <c r="AA800" i="5"/>
  <c r="F800" i="5"/>
  <c r="G800" i="5"/>
  <c r="Y800" i="5"/>
  <c r="E800" i="5"/>
  <c r="K800" i="5"/>
  <c r="M800" i="5"/>
  <c r="Z800" i="5"/>
  <c r="D800" i="5"/>
  <c r="F808" i="5"/>
  <c r="Y808" i="5"/>
  <c r="K808" i="5"/>
  <c r="E808" i="5"/>
  <c r="J808" i="5"/>
  <c r="M808" i="5"/>
  <c r="AB808" i="5"/>
  <c r="D808" i="5"/>
  <c r="AA808" i="5"/>
  <c r="L808" i="5"/>
  <c r="G808" i="5"/>
  <c r="C808" i="5"/>
  <c r="Z808" i="5"/>
  <c r="E501" i="5"/>
  <c r="J501" i="5"/>
  <c r="M501" i="5"/>
  <c r="AB501" i="5"/>
  <c r="D501" i="5"/>
  <c r="AA501" i="5"/>
  <c r="L501" i="5"/>
  <c r="G501" i="5"/>
  <c r="C501" i="5"/>
  <c r="Z501" i="5"/>
  <c r="K501" i="5"/>
  <c r="F501" i="5"/>
  <c r="Y501" i="5"/>
  <c r="AB494" i="5"/>
  <c r="D494" i="5"/>
  <c r="AA494" i="5"/>
  <c r="L494" i="5"/>
  <c r="G494" i="5"/>
  <c r="C494" i="5"/>
  <c r="Z494" i="5"/>
  <c r="K494" i="5"/>
  <c r="F494" i="5"/>
  <c r="J494" i="5"/>
  <c r="Y494" i="5"/>
  <c r="E494" i="5"/>
  <c r="M494" i="5"/>
  <c r="C507" i="5"/>
  <c r="Y507" i="5"/>
  <c r="K507" i="5"/>
  <c r="E507" i="5"/>
  <c r="J507" i="5"/>
  <c r="M507" i="5"/>
  <c r="AB507" i="5"/>
  <c r="D507" i="5"/>
  <c r="AA507" i="5"/>
  <c r="G507" i="5"/>
  <c r="Z507" i="5"/>
  <c r="L507" i="5"/>
  <c r="F507" i="5"/>
  <c r="Z81" i="5"/>
  <c r="K81" i="5"/>
  <c r="F81" i="5"/>
  <c r="Y81" i="5"/>
  <c r="E81" i="5"/>
  <c r="J81" i="5"/>
  <c r="M81" i="5"/>
  <c r="AB81" i="5"/>
  <c r="D81" i="5"/>
  <c r="AA81" i="5"/>
  <c r="L81" i="5"/>
  <c r="G81" i="5"/>
  <c r="C81" i="5"/>
  <c r="E83" i="5"/>
  <c r="M83" i="5"/>
  <c r="D83" i="5"/>
  <c r="AA83" i="5"/>
  <c r="L83" i="5"/>
  <c r="G83" i="5"/>
  <c r="C83" i="5"/>
  <c r="Z83" i="5"/>
  <c r="K83" i="5"/>
  <c r="F83" i="5"/>
  <c r="J83" i="5"/>
  <c r="Y83" i="5"/>
  <c r="AB83" i="5"/>
  <c r="Y324" i="5"/>
  <c r="AB324" i="5"/>
  <c r="E324" i="5"/>
  <c r="AA324" i="5"/>
  <c r="M324" i="5"/>
  <c r="G324" i="5"/>
  <c r="D324" i="5"/>
  <c r="L324" i="5"/>
  <c r="C324" i="5"/>
  <c r="Z324" i="5"/>
  <c r="K324" i="5"/>
  <c r="F324" i="5"/>
  <c r="J324" i="5"/>
  <c r="E325" i="5"/>
  <c r="AA325" i="5"/>
  <c r="M325" i="5"/>
  <c r="G325" i="5"/>
  <c r="D325" i="5"/>
  <c r="Z325" i="5"/>
  <c r="L325" i="5"/>
  <c r="F325" i="5"/>
  <c r="C325" i="5"/>
  <c r="K325" i="5"/>
  <c r="J325" i="5"/>
  <c r="Y325" i="5"/>
  <c r="AB325" i="5"/>
  <c r="L245" i="5"/>
  <c r="F245" i="5"/>
  <c r="C245" i="5"/>
  <c r="K245" i="5"/>
  <c r="J245" i="5"/>
  <c r="Y245" i="5"/>
  <c r="AB245" i="5"/>
  <c r="E245" i="5"/>
  <c r="AA245" i="5"/>
  <c r="M245" i="5"/>
  <c r="G245" i="5"/>
  <c r="D245" i="5"/>
  <c r="Z245" i="5"/>
  <c r="Z247" i="5"/>
  <c r="L247" i="5"/>
  <c r="F247" i="5"/>
  <c r="C247" i="5"/>
  <c r="Y247" i="5"/>
  <c r="K247" i="5"/>
  <c r="E247" i="5"/>
  <c r="J247" i="5"/>
  <c r="M247" i="5"/>
  <c r="AB247" i="5"/>
  <c r="D247" i="5"/>
  <c r="AA247" i="5"/>
  <c r="G247" i="5"/>
  <c r="J147" i="5"/>
  <c r="Y147" i="5"/>
  <c r="AB147" i="5"/>
  <c r="E147" i="5"/>
  <c r="F147" i="5"/>
  <c r="AA147" i="5"/>
  <c r="G147" i="5"/>
  <c r="L147" i="5"/>
  <c r="M147" i="5"/>
  <c r="C147" i="5"/>
  <c r="D147" i="5"/>
  <c r="K147" i="5"/>
  <c r="Z147" i="5"/>
  <c r="J148" i="5"/>
  <c r="L148" i="5"/>
  <c r="AB148" i="5"/>
  <c r="C148" i="5"/>
  <c r="E148" i="5"/>
  <c r="D148" i="5"/>
  <c r="AA148" i="5"/>
  <c r="G148" i="5"/>
  <c r="M148" i="5"/>
  <c r="Y148" i="5"/>
  <c r="Z148" i="5"/>
  <c r="K148" i="5"/>
  <c r="F148" i="5"/>
  <c r="K667" i="5"/>
  <c r="E667" i="5"/>
  <c r="J667" i="5"/>
  <c r="M667" i="5"/>
  <c r="AB667" i="5"/>
  <c r="D667" i="5"/>
  <c r="AA667" i="5"/>
  <c r="G667" i="5"/>
  <c r="Z667" i="5"/>
  <c r="L667" i="5"/>
  <c r="F667" i="5"/>
  <c r="C667" i="5"/>
  <c r="Y667" i="5"/>
  <c r="M663" i="5"/>
  <c r="D663" i="5"/>
  <c r="AA663" i="5"/>
  <c r="L663" i="5"/>
  <c r="G663" i="5"/>
  <c r="C663" i="5"/>
  <c r="Z663" i="5"/>
  <c r="K663" i="5"/>
  <c r="F663" i="5"/>
  <c r="J663" i="5"/>
  <c r="Y663" i="5"/>
  <c r="AB663" i="5"/>
  <c r="E663" i="5"/>
  <c r="Y668" i="5"/>
  <c r="K668" i="5"/>
  <c r="E668" i="5"/>
  <c r="J668" i="5"/>
  <c r="M668" i="5"/>
  <c r="AB668" i="5"/>
  <c r="D668" i="5"/>
  <c r="AA668" i="5"/>
  <c r="L668" i="5"/>
  <c r="G668" i="5"/>
  <c r="C668" i="5"/>
  <c r="Z668" i="5"/>
  <c r="F668" i="5"/>
  <c r="K285" i="5"/>
  <c r="J285" i="5"/>
  <c r="Y285" i="5"/>
  <c r="AB285" i="5"/>
  <c r="E285" i="5"/>
  <c r="AA285" i="5"/>
  <c r="M285" i="5"/>
  <c r="G285" i="5"/>
  <c r="D285" i="5"/>
  <c r="Z285" i="5"/>
  <c r="L285" i="5"/>
  <c r="F285" i="5"/>
  <c r="C285" i="5"/>
  <c r="K287" i="5"/>
  <c r="E287" i="5"/>
  <c r="J287" i="5"/>
  <c r="M287" i="5"/>
  <c r="AB287" i="5"/>
  <c r="D287" i="5"/>
  <c r="AA287" i="5"/>
  <c r="G287" i="5"/>
  <c r="Z287" i="5"/>
  <c r="L287" i="5"/>
  <c r="F287" i="5"/>
  <c r="C287" i="5"/>
  <c r="Y287" i="5"/>
  <c r="Z167" i="5"/>
  <c r="L167" i="5"/>
  <c r="F167" i="5"/>
  <c r="C167" i="5"/>
  <c r="Y167" i="5"/>
  <c r="K167" i="5"/>
  <c r="E167" i="5"/>
  <c r="J167" i="5"/>
  <c r="M167" i="5"/>
  <c r="AB167" i="5"/>
  <c r="D167" i="5"/>
  <c r="AA167" i="5"/>
  <c r="G167" i="5"/>
  <c r="AB400" i="5"/>
  <c r="L400" i="5"/>
  <c r="AA400" i="5"/>
  <c r="C400" i="5"/>
  <c r="G400" i="5"/>
  <c r="M400" i="5"/>
  <c r="Z400" i="5"/>
  <c r="K400" i="5"/>
  <c r="F400" i="5"/>
  <c r="J400" i="5"/>
  <c r="Y400" i="5"/>
  <c r="D400" i="5"/>
  <c r="E400" i="5"/>
  <c r="AA403" i="5"/>
  <c r="L403" i="5"/>
  <c r="G403" i="5"/>
  <c r="C403" i="5"/>
  <c r="Z403" i="5"/>
  <c r="K403" i="5"/>
  <c r="F403" i="5"/>
  <c r="J403" i="5"/>
  <c r="Y403" i="5"/>
  <c r="AB403" i="5"/>
  <c r="E403" i="5"/>
  <c r="M403" i="5"/>
  <c r="D403" i="5"/>
  <c r="AB427" i="5"/>
  <c r="D427" i="5"/>
  <c r="Y427" i="5"/>
  <c r="AA427" i="5"/>
  <c r="G427" i="5"/>
  <c r="L427" i="5"/>
  <c r="E427" i="5"/>
  <c r="C427" i="5"/>
  <c r="Z427" i="5"/>
  <c r="K427" i="5"/>
  <c r="F427" i="5"/>
  <c r="J427" i="5"/>
  <c r="M427" i="5"/>
  <c r="U214" i="5"/>
  <c r="AC214" i="5"/>
  <c r="U534" i="5"/>
  <c r="AC534" i="5"/>
  <c r="K565" i="5"/>
  <c r="J565" i="5"/>
  <c r="Y565" i="5"/>
  <c r="AB565" i="5"/>
  <c r="E565" i="5"/>
  <c r="AA565" i="5"/>
  <c r="M565" i="5"/>
  <c r="G565" i="5"/>
  <c r="D565" i="5"/>
  <c r="Z565" i="5"/>
  <c r="L565" i="5"/>
  <c r="F565" i="5"/>
  <c r="C565" i="5"/>
  <c r="C567" i="5"/>
  <c r="Y567" i="5"/>
  <c r="K567" i="5"/>
  <c r="E567" i="5"/>
  <c r="J567" i="5"/>
  <c r="M567" i="5"/>
  <c r="AB567" i="5"/>
  <c r="D567" i="5"/>
  <c r="AA567" i="5"/>
  <c r="G567" i="5"/>
  <c r="Z567" i="5"/>
  <c r="L567" i="5"/>
  <c r="F567" i="5"/>
  <c r="T368" i="5"/>
  <c r="C305" i="5"/>
  <c r="K305" i="5"/>
  <c r="J305" i="5"/>
  <c r="Y305" i="5"/>
  <c r="AB305" i="5"/>
  <c r="E305" i="5"/>
  <c r="AA305" i="5"/>
  <c r="M305" i="5"/>
  <c r="G305" i="5"/>
  <c r="D305" i="5"/>
  <c r="Z305" i="5"/>
  <c r="L305" i="5"/>
  <c r="F305" i="5"/>
  <c r="L307" i="5"/>
  <c r="F307" i="5"/>
  <c r="C307" i="5"/>
  <c r="Y307" i="5"/>
  <c r="K307" i="5"/>
  <c r="E307" i="5"/>
  <c r="J307" i="5"/>
  <c r="M307" i="5"/>
  <c r="AB307" i="5"/>
  <c r="D307" i="5"/>
  <c r="AA307" i="5"/>
  <c r="G307" i="5"/>
  <c r="Z307"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Z196" i="5"/>
  <c r="AB196" i="5"/>
  <c r="K196" i="5"/>
  <c r="E196" i="5"/>
  <c r="G196" i="5"/>
  <c r="Y196" i="5"/>
  <c r="AA196" i="5"/>
  <c r="D196" i="5"/>
  <c r="C196" i="5"/>
  <c r="M196" i="5"/>
  <c r="L196" i="5"/>
  <c r="J196" i="5"/>
  <c r="F196" i="5"/>
  <c r="C107" i="5"/>
  <c r="Z107" i="5"/>
  <c r="K107" i="5"/>
  <c r="F107" i="5"/>
  <c r="D107" i="5"/>
  <c r="Y107" i="5"/>
  <c r="J107" i="5"/>
  <c r="E107" i="5"/>
  <c r="M107" i="5"/>
  <c r="AB107" i="5"/>
  <c r="AA107" i="5"/>
  <c r="L107" i="5"/>
  <c r="G107" i="5"/>
  <c r="Z95" i="5"/>
  <c r="C95" i="5"/>
  <c r="F95" i="5"/>
  <c r="K95" i="5"/>
  <c r="Y95" i="5"/>
  <c r="J95" i="5"/>
  <c r="E95" i="5"/>
  <c r="M95" i="5"/>
  <c r="D95" i="5"/>
  <c r="AA95" i="5"/>
  <c r="AB95" i="5"/>
  <c r="G95" i="5"/>
  <c r="L95" i="5"/>
  <c r="K586" i="5"/>
  <c r="E586" i="5"/>
  <c r="J586" i="5"/>
  <c r="AB586" i="5"/>
  <c r="AA586" i="5"/>
  <c r="M586" i="5"/>
  <c r="G586" i="5"/>
  <c r="D586" i="5"/>
  <c r="Z586" i="5"/>
  <c r="L586" i="5"/>
  <c r="F586" i="5"/>
  <c r="C586" i="5"/>
  <c r="Y586" i="5"/>
  <c r="AB578" i="5"/>
  <c r="AA578" i="5"/>
  <c r="M578" i="5"/>
  <c r="G578" i="5"/>
  <c r="D578" i="5"/>
  <c r="Y578" i="5"/>
  <c r="L578" i="5"/>
  <c r="Z578" i="5"/>
  <c r="C578" i="5"/>
  <c r="F578" i="5"/>
  <c r="K578" i="5"/>
  <c r="E578" i="5"/>
  <c r="J578" i="5"/>
  <c r="Y437" i="5"/>
  <c r="Z437" i="5"/>
  <c r="E437" i="5"/>
  <c r="AB437" i="5"/>
  <c r="M437" i="5"/>
  <c r="F437" i="5"/>
  <c r="D437" i="5"/>
  <c r="AA437" i="5"/>
  <c r="L437" i="5"/>
  <c r="G437" i="5"/>
  <c r="C437" i="5"/>
  <c r="K437" i="5"/>
  <c r="J437" i="5"/>
  <c r="K727" i="5"/>
  <c r="E727" i="5"/>
  <c r="J727" i="5"/>
  <c r="M727" i="5"/>
  <c r="AB727" i="5"/>
  <c r="D727" i="5"/>
  <c r="AA727" i="5"/>
  <c r="G727" i="5"/>
  <c r="Z727" i="5"/>
  <c r="L727" i="5"/>
  <c r="F727" i="5"/>
  <c r="C727" i="5"/>
  <c r="Y727" i="5"/>
  <c r="J761" i="5"/>
  <c r="M761" i="5"/>
  <c r="AB761" i="5"/>
  <c r="D761" i="5"/>
  <c r="AA761" i="5"/>
  <c r="L761" i="5"/>
  <c r="G761" i="5"/>
  <c r="C761" i="5"/>
  <c r="Z761" i="5"/>
  <c r="K761" i="5"/>
  <c r="F761" i="5"/>
  <c r="Y761" i="5"/>
  <c r="E761" i="5"/>
  <c r="J757" i="5"/>
  <c r="Y757" i="5"/>
  <c r="AB757" i="5"/>
  <c r="E757" i="5"/>
  <c r="AA757" i="5"/>
  <c r="M757" i="5"/>
  <c r="G757" i="5"/>
  <c r="D757" i="5"/>
  <c r="Z757" i="5"/>
  <c r="L757" i="5"/>
  <c r="F757" i="5"/>
  <c r="C757" i="5"/>
  <c r="K757" i="5"/>
  <c r="C625" i="5"/>
  <c r="K625" i="5"/>
  <c r="J625" i="5"/>
  <c r="Y625" i="5"/>
  <c r="AB625" i="5"/>
  <c r="E625" i="5"/>
  <c r="AA625" i="5"/>
  <c r="M625" i="5"/>
  <c r="G625" i="5"/>
  <c r="D625" i="5"/>
  <c r="Z625" i="5"/>
  <c r="L625" i="5"/>
  <c r="F625" i="5"/>
  <c r="L627" i="5"/>
  <c r="F627" i="5"/>
  <c r="C627" i="5"/>
  <c r="Y627" i="5"/>
  <c r="K627" i="5"/>
  <c r="E627" i="5"/>
  <c r="J627" i="5"/>
  <c r="M627" i="5"/>
  <c r="AB627" i="5"/>
  <c r="D627" i="5"/>
  <c r="AA627" i="5"/>
  <c r="G627" i="5"/>
  <c r="Z627" i="5"/>
  <c r="D645" i="5"/>
  <c r="Z645" i="5"/>
  <c r="L645" i="5"/>
  <c r="F645" i="5"/>
  <c r="C645" i="5"/>
  <c r="K645" i="5"/>
  <c r="J645" i="5"/>
  <c r="Y645" i="5"/>
  <c r="AB645" i="5"/>
  <c r="E645" i="5"/>
  <c r="AA645" i="5"/>
  <c r="M645" i="5"/>
  <c r="G645" i="5"/>
  <c r="G647" i="5"/>
  <c r="Z647" i="5"/>
  <c r="L647" i="5"/>
  <c r="F647" i="5"/>
  <c r="C647" i="5"/>
  <c r="Y647" i="5"/>
  <c r="K647" i="5"/>
  <c r="E647" i="5"/>
  <c r="J647" i="5"/>
  <c r="M647" i="5"/>
  <c r="AB647" i="5"/>
  <c r="D647" i="5"/>
  <c r="AA647" i="5"/>
  <c r="J787" i="5"/>
  <c r="E787" i="5"/>
  <c r="AB787" i="5"/>
  <c r="M787" i="5"/>
  <c r="AA787" i="5"/>
  <c r="L787" i="5"/>
  <c r="G787" i="5"/>
  <c r="C787" i="5"/>
  <c r="Z787" i="5"/>
  <c r="D787" i="5"/>
  <c r="F787" i="5"/>
  <c r="K787" i="5"/>
  <c r="Y787" i="5"/>
  <c r="D783" i="5"/>
  <c r="AA783" i="5"/>
  <c r="L783" i="5"/>
  <c r="G783" i="5"/>
  <c r="C783" i="5"/>
  <c r="Z783" i="5"/>
  <c r="AB783" i="5"/>
  <c r="F783" i="5"/>
  <c r="K783" i="5"/>
  <c r="Y783" i="5"/>
  <c r="J783" i="5"/>
  <c r="E783" i="5"/>
  <c r="M783" i="5"/>
  <c r="K178" i="5"/>
  <c r="J178" i="5"/>
  <c r="AB178" i="5"/>
  <c r="M178" i="5"/>
  <c r="Z178" i="5"/>
  <c r="D178" i="5"/>
  <c r="AA178" i="5"/>
  <c r="L178" i="5"/>
  <c r="G178" i="5"/>
  <c r="C178" i="5"/>
  <c r="Y178" i="5"/>
  <c r="F178" i="5"/>
  <c r="E178" i="5"/>
  <c r="AB181" i="5"/>
  <c r="M181" i="5"/>
  <c r="C181" i="5"/>
  <c r="D181" i="5"/>
  <c r="AA181" i="5"/>
  <c r="K181" i="5"/>
  <c r="G181" i="5"/>
  <c r="Z181" i="5"/>
  <c r="F181" i="5"/>
  <c r="J181" i="5"/>
  <c r="Y181" i="5"/>
  <c r="L181" i="5"/>
  <c r="E181" i="5"/>
  <c r="M604" i="5"/>
  <c r="G604" i="5"/>
  <c r="D604" i="5"/>
  <c r="L604" i="5"/>
  <c r="C604" i="5"/>
  <c r="Z604" i="5"/>
  <c r="K604" i="5"/>
  <c r="F604" i="5"/>
  <c r="J604" i="5"/>
  <c r="Y604" i="5"/>
  <c r="AB604" i="5"/>
  <c r="E604" i="5"/>
  <c r="AA604" i="5"/>
  <c r="D598" i="5"/>
  <c r="Z598" i="5"/>
  <c r="L598" i="5"/>
  <c r="F598" i="5"/>
  <c r="C598" i="5"/>
  <c r="Y598" i="5"/>
  <c r="K598" i="5"/>
  <c r="E598" i="5"/>
  <c r="J598" i="5"/>
  <c r="AB598" i="5"/>
  <c r="AA598" i="5"/>
  <c r="M598" i="5"/>
  <c r="G598" i="5"/>
  <c r="K737" i="5"/>
  <c r="Y737" i="5"/>
  <c r="J737" i="5"/>
  <c r="E737" i="5"/>
  <c r="AB737" i="5"/>
  <c r="F737" i="5"/>
  <c r="AA737" i="5"/>
  <c r="M737" i="5"/>
  <c r="G737" i="5"/>
  <c r="D737" i="5"/>
  <c r="Z737" i="5"/>
  <c r="L737" i="5"/>
  <c r="C737" i="5"/>
  <c r="Z744" i="5"/>
  <c r="K744" i="5"/>
  <c r="F744" i="5"/>
  <c r="G744" i="5"/>
  <c r="Y744" i="5"/>
  <c r="J744" i="5"/>
  <c r="E744" i="5"/>
  <c r="AB744" i="5"/>
  <c r="M744" i="5"/>
  <c r="AA744" i="5"/>
  <c r="D744" i="5"/>
  <c r="L744" i="5"/>
  <c r="C744" i="5"/>
  <c r="M336" i="5"/>
  <c r="G336" i="5"/>
  <c r="D336" i="5"/>
  <c r="Z336" i="5"/>
  <c r="K336" i="5"/>
  <c r="Y336" i="5"/>
  <c r="AB336" i="5"/>
  <c r="E336" i="5"/>
  <c r="AA336" i="5"/>
  <c r="F336" i="5"/>
  <c r="L336" i="5"/>
  <c r="C336" i="5"/>
  <c r="J336" i="5"/>
  <c r="AB334" i="5"/>
  <c r="E334" i="5"/>
  <c r="J334" i="5"/>
  <c r="Y334" i="5"/>
  <c r="G334" i="5"/>
  <c r="AA334" i="5"/>
  <c r="K334" i="5"/>
  <c r="D334" i="5"/>
  <c r="M334" i="5"/>
  <c r="F334" i="5"/>
  <c r="C334" i="5"/>
  <c r="Z334" i="5"/>
  <c r="L334" i="5"/>
  <c r="AB479" i="5"/>
  <c r="AA479" i="5"/>
  <c r="G479" i="5"/>
  <c r="L479" i="5"/>
  <c r="M479" i="5"/>
  <c r="C479" i="5"/>
  <c r="Z479" i="5"/>
  <c r="K479" i="5"/>
  <c r="F479" i="5"/>
  <c r="J479" i="5"/>
  <c r="Y479" i="5"/>
  <c r="D479" i="5"/>
  <c r="E479" i="5"/>
  <c r="M486" i="5"/>
  <c r="Y486" i="5"/>
  <c r="E486" i="5"/>
  <c r="G486" i="5"/>
  <c r="J486" i="5"/>
  <c r="AA486" i="5"/>
  <c r="F486" i="5"/>
  <c r="Z486" i="5"/>
  <c r="C486" i="5"/>
  <c r="AB486" i="5"/>
  <c r="L486" i="5"/>
  <c r="K486" i="5"/>
  <c r="D486" i="5"/>
  <c r="Z684" i="5"/>
  <c r="K684" i="5"/>
  <c r="F684" i="5"/>
  <c r="J684" i="5"/>
  <c r="Y684" i="5"/>
  <c r="AB684" i="5"/>
  <c r="E684" i="5"/>
  <c r="AA684" i="5"/>
  <c r="M684" i="5"/>
  <c r="G684" i="5"/>
  <c r="D684" i="5"/>
  <c r="L684" i="5"/>
  <c r="C684" i="5"/>
  <c r="J678" i="5"/>
  <c r="AB678" i="5"/>
  <c r="AA678" i="5"/>
  <c r="M678" i="5"/>
  <c r="G678" i="5"/>
  <c r="D678" i="5"/>
  <c r="Z678" i="5"/>
  <c r="L678" i="5"/>
  <c r="F678" i="5"/>
  <c r="C678" i="5"/>
  <c r="Y678" i="5"/>
  <c r="K678" i="5"/>
  <c r="E678" i="5"/>
  <c r="G682" i="5"/>
  <c r="C682" i="5"/>
  <c r="Z682" i="5"/>
  <c r="K682" i="5"/>
  <c r="F682" i="5"/>
  <c r="J682" i="5"/>
  <c r="Y682" i="5"/>
  <c r="E682" i="5"/>
  <c r="M682" i="5"/>
  <c r="AB682" i="5"/>
  <c r="D682" i="5"/>
  <c r="AA682" i="5"/>
  <c r="L682" i="5"/>
  <c r="E517" i="5"/>
  <c r="AB517" i="5"/>
  <c r="F517" i="5"/>
  <c r="AA517" i="5"/>
  <c r="M517" i="5"/>
  <c r="G517" i="5"/>
  <c r="D517" i="5"/>
  <c r="Z517" i="5"/>
  <c r="L517" i="5"/>
  <c r="C517" i="5"/>
  <c r="K517" i="5"/>
  <c r="Y517" i="5"/>
  <c r="J517" i="5"/>
  <c r="J260" i="5"/>
  <c r="E260" i="5"/>
  <c r="AB260" i="5"/>
  <c r="L260" i="5"/>
  <c r="AA260" i="5"/>
  <c r="C260" i="5"/>
  <c r="G260" i="5"/>
  <c r="M260" i="5"/>
  <c r="Z260" i="5"/>
  <c r="K260" i="5"/>
  <c r="F260" i="5"/>
  <c r="D260" i="5"/>
  <c r="Y260" i="5"/>
  <c r="J258" i="5"/>
  <c r="M258" i="5"/>
  <c r="AB258" i="5"/>
  <c r="D258" i="5"/>
  <c r="AA258" i="5"/>
  <c r="Z258" i="5"/>
  <c r="G258" i="5"/>
  <c r="L258" i="5"/>
  <c r="Y258" i="5"/>
  <c r="C258" i="5"/>
  <c r="E258" i="5"/>
  <c r="K258" i="5"/>
  <c r="F258" i="5"/>
  <c r="Y461" i="5"/>
  <c r="E461" i="5"/>
  <c r="J461" i="5"/>
  <c r="M461" i="5"/>
  <c r="AB461" i="5"/>
  <c r="D461" i="5"/>
  <c r="AA461" i="5"/>
  <c r="L461" i="5"/>
  <c r="G461" i="5"/>
  <c r="C461" i="5"/>
  <c r="Z461" i="5"/>
  <c r="K461" i="5"/>
  <c r="F461" i="5"/>
  <c r="AB462" i="5"/>
  <c r="J462" i="5"/>
  <c r="L462" i="5"/>
  <c r="D462" i="5"/>
  <c r="Z462" i="5"/>
  <c r="M462" i="5"/>
  <c r="G462" i="5"/>
  <c r="K462" i="5"/>
  <c r="AA462" i="5"/>
  <c r="E462" i="5"/>
  <c r="Y462" i="5"/>
  <c r="C462" i="5"/>
  <c r="F462" i="5"/>
  <c r="J806" i="5"/>
  <c r="AB806" i="5"/>
  <c r="AA806" i="5"/>
  <c r="M806" i="5"/>
  <c r="G806" i="5"/>
  <c r="D806" i="5"/>
  <c r="Z806" i="5"/>
  <c r="L806" i="5"/>
  <c r="F806" i="5"/>
  <c r="C806" i="5"/>
  <c r="Y806" i="5"/>
  <c r="K806" i="5"/>
  <c r="E806" i="5"/>
  <c r="C799" i="5"/>
  <c r="Y799" i="5"/>
  <c r="K799" i="5"/>
  <c r="E799" i="5"/>
  <c r="J799" i="5"/>
  <c r="M799" i="5"/>
  <c r="AA799" i="5"/>
  <c r="D799" i="5"/>
  <c r="AB799" i="5"/>
  <c r="G799" i="5"/>
  <c r="Z799" i="5"/>
  <c r="L799" i="5"/>
  <c r="F799" i="5"/>
  <c r="AF111" i="5"/>
  <c r="AE111" i="5"/>
  <c r="J126" i="5"/>
  <c r="AB126" i="5"/>
  <c r="M126" i="5"/>
  <c r="AA126" i="5"/>
  <c r="D126" i="5"/>
  <c r="G126" i="5"/>
  <c r="L126" i="5"/>
  <c r="E126" i="5"/>
  <c r="C126" i="5"/>
  <c r="Z126" i="5"/>
  <c r="Y126" i="5"/>
  <c r="F126" i="5"/>
  <c r="K126" i="5"/>
  <c r="AF491" i="5"/>
  <c r="AE491" i="5"/>
  <c r="D495" i="5"/>
  <c r="AA495" i="5"/>
  <c r="L495" i="5"/>
  <c r="G495" i="5"/>
  <c r="C495" i="5"/>
  <c r="Z495" i="5"/>
  <c r="K495" i="5"/>
  <c r="F495" i="5"/>
  <c r="J495" i="5"/>
  <c r="Y495" i="5"/>
  <c r="AB495" i="5"/>
  <c r="E495" i="5"/>
  <c r="M495" i="5"/>
  <c r="Y80" i="5"/>
  <c r="K80" i="5"/>
  <c r="E80" i="5"/>
  <c r="J80" i="5"/>
  <c r="M80" i="5"/>
  <c r="AB80" i="5"/>
  <c r="D80" i="5"/>
  <c r="AA80" i="5"/>
  <c r="L80" i="5"/>
  <c r="G80" i="5"/>
  <c r="C80" i="5"/>
  <c r="Z80" i="5"/>
  <c r="F80" i="5"/>
  <c r="Z76" i="5"/>
  <c r="AB76" i="5"/>
  <c r="E76" i="5"/>
  <c r="G76" i="5"/>
  <c r="Y76" i="5"/>
  <c r="F76" i="5"/>
  <c r="AA76" i="5"/>
  <c r="C76" i="5"/>
  <c r="K76" i="5"/>
  <c r="L76" i="5"/>
  <c r="J76" i="5"/>
  <c r="D76" i="5"/>
  <c r="M76" i="5"/>
  <c r="G319" i="5"/>
  <c r="Z319" i="5"/>
  <c r="L319" i="5"/>
  <c r="F319" i="5"/>
  <c r="C319" i="5"/>
  <c r="Y319" i="5"/>
  <c r="K319" i="5"/>
  <c r="E319" i="5"/>
  <c r="J319" i="5"/>
  <c r="M319" i="5"/>
  <c r="AB319" i="5"/>
  <c r="D319" i="5"/>
  <c r="AA319" i="5"/>
  <c r="G315" i="5"/>
  <c r="C315" i="5"/>
  <c r="Z315" i="5"/>
  <c r="K315" i="5"/>
  <c r="F315" i="5"/>
  <c r="J315" i="5"/>
  <c r="Y315" i="5"/>
  <c r="AB315" i="5"/>
  <c r="E315" i="5"/>
  <c r="M315" i="5"/>
  <c r="D315" i="5"/>
  <c r="AA315" i="5"/>
  <c r="L315" i="5"/>
  <c r="M316" i="5"/>
  <c r="G316" i="5"/>
  <c r="D316" i="5"/>
  <c r="L316" i="5"/>
  <c r="C316" i="5"/>
  <c r="Z316" i="5"/>
  <c r="K316" i="5"/>
  <c r="F316" i="5"/>
  <c r="J316" i="5"/>
  <c r="Y316" i="5"/>
  <c r="AB316" i="5"/>
  <c r="E316" i="5"/>
  <c r="AA316" i="5"/>
  <c r="Y244" i="5"/>
  <c r="AB244" i="5"/>
  <c r="E244" i="5"/>
  <c r="AA244" i="5"/>
  <c r="M244" i="5"/>
  <c r="G244" i="5"/>
  <c r="D244" i="5"/>
  <c r="L244" i="5"/>
  <c r="C244" i="5"/>
  <c r="Z244" i="5"/>
  <c r="K244" i="5"/>
  <c r="F244" i="5"/>
  <c r="J244" i="5"/>
  <c r="AA238" i="5"/>
  <c r="M238" i="5"/>
  <c r="G238" i="5"/>
  <c r="D238" i="5"/>
  <c r="Z238" i="5"/>
  <c r="L238" i="5"/>
  <c r="F238" i="5"/>
  <c r="C238" i="5"/>
  <c r="Y238" i="5"/>
  <c r="K238" i="5"/>
  <c r="E238" i="5"/>
  <c r="J238" i="5"/>
  <c r="AB238" i="5"/>
  <c r="D137" i="5"/>
  <c r="AA137" i="5"/>
  <c r="L137" i="5"/>
  <c r="G137" i="5"/>
  <c r="C137" i="5"/>
  <c r="K137" i="5"/>
  <c r="AB137" i="5"/>
  <c r="Y137" i="5"/>
  <c r="J137" i="5"/>
  <c r="E137" i="5"/>
  <c r="Z137" i="5"/>
  <c r="M137" i="5"/>
  <c r="F137" i="5"/>
  <c r="AB140" i="5"/>
  <c r="C140" i="5"/>
  <c r="AA140" i="5"/>
  <c r="M140" i="5"/>
  <c r="G140" i="5"/>
  <c r="D140" i="5"/>
  <c r="Y140" i="5"/>
  <c r="Z140" i="5"/>
  <c r="F140" i="5"/>
  <c r="K140" i="5"/>
  <c r="E140" i="5"/>
  <c r="J140" i="5"/>
  <c r="L140" i="5"/>
  <c r="F664" i="5"/>
  <c r="J664" i="5"/>
  <c r="Y664" i="5"/>
  <c r="AB664" i="5"/>
  <c r="E664" i="5"/>
  <c r="AA664" i="5"/>
  <c r="M664" i="5"/>
  <c r="G664" i="5"/>
  <c r="D664" i="5"/>
  <c r="L664" i="5"/>
  <c r="C664" i="5"/>
  <c r="Z664" i="5"/>
  <c r="K664" i="5"/>
  <c r="AB662" i="5"/>
  <c r="K662" i="5"/>
  <c r="Z662" i="5"/>
  <c r="C662" i="5"/>
  <c r="L662" i="5"/>
  <c r="G662" i="5"/>
  <c r="AA662" i="5"/>
  <c r="D662" i="5"/>
  <c r="J662" i="5"/>
  <c r="M662" i="5"/>
  <c r="E662" i="5"/>
  <c r="Y662" i="5"/>
  <c r="F662" i="5"/>
  <c r="D284" i="5"/>
  <c r="L284" i="5"/>
  <c r="C284" i="5"/>
  <c r="Z284" i="5"/>
  <c r="K284" i="5"/>
  <c r="F284" i="5"/>
  <c r="J284" i="5"/>
  <c r="Y284" i="5"/>
  <c r="AB284" i="5"/>
  <c r="E284" i="5"/>
  <c r="AA284" i="5"/>
  <c r="M284" i="5"/>
  <c r="G284" i="5"/>
  <c r="L278" i="5"/>
  <c r="F278" i="5"/>
  <c r="C278" i="5"/>
  <c r="Y278" i="5"/>
  <c r="K278" i="5"/>
  <c r="E278" i="5"/>
  <c r="J278" i="5"/>
  <c r="AB278" i="5"/>
  <c r="AA278" i="5"/>
  <c r="M278" i="5"/>
  <c r="G278" i="5"/>
  <c r="D278" i="5"/>
  <c r="Z278" i="5"/>
  <c r="AA159" i="5"/>
  <c r="G159" i="5"/>
  <c r="Z159" i="5"/>
  <c r="L159" i="5"/>
  <c r="F159" i="5"/>
  <c r="C159" i="5"/>
  <c r="Y159" i="5"/>
  <c r="K159" i="5"/>
  <c r="E159" i="5"/>
  <c r="J159" i="5"/>
  <c r="M159" i="5"/>
  <c r="AB159" i="5"/>
  <c r="D159" i="5"/>
  <c r="Z163" i="5"/>
  <c r="K163" i="5"/>
  <c r="F163" i="5"/>
  <c r="J163" i="5"/>
  <c r="Y163" i="5"/>
  <c r="AB163" i="5"/>
  <c r="E163" i="5"/>
  <c r="M163" i="5"/>
  <c r="D163" i="5"/>
  <c r="AA163" i="5"/>
  <c r="L163" i="5"/>
  <c r="G163" i="5"/>
  <c r="C163" i="5"/>
  <c r="Y168" i="5"/>
  <c r="K168" i="5"/>
  <c r="E168" i="5"/>
  <c r="J168" i="5"/>
  <c r="M168" i="5"/>
  <c r="AB168" i="5"/>
  <c r="D168" i="5"/>
  <c r="AA168" i="5"/>
  <c r="L168" i="5"/>
  <c r="G168" i="5"/>
  <c r="C168" i="5"/>
  <c r="Z168" i="5"/>
  <c r="F168" i="5"/>
  <c r="L406" i="5"/>
  <c r="F406" i="5"/>
  <c r="C406" i="5"/>
  <c r="Y406" i="5"/>
  <c r="K406" i="5"/>
  <c r="E406" i="5"/>
  <c r="J406" i="5"/>
  <c r="AB406" i="5"/>
  <c r="AA406" i="5"/>
  <c r="M406" i="5"/>
  <c r="G406" i="5"/>
  <c r="D406" i="5"/>
  <c r="Z406" i="5"/>
  <c r="M416" i="5"/>
  <c r="D416" i="5"/>
  <c r="L416" i="5"/>
  <c r="Z416" i="5"/>
  <c r="C416" i="5"/>
  <c r="F416" i="5"/>
  <c r="K416" i="5"/>
  <c r="AB416" i="5"/>
  <c r="J416" i="5"/>
  <c r="Y416" i="5"/>
  <c r="AA416" i="5"/>
  <c r="E416" i="5"/>
  <c r="G416" i="5"/>
  <c r="K420" i="5"/>
  <c r="G420" i="5"/>
  <c r="D420" i="5"/>
  <c r="Z420" i="5"/>
  <c r="J420" i="5"/>
  <c r="F420" i="5"/>
  <c r="M420" i="5"/>
  <c r="Y420" i="5"/>
  <c r="L420" i="5"/>
  <c r="E420" i="5"/>
  <c r="C420" i="5"/>
  <c r="AB420" i="5"/>
  <c r="AA420" i="5"/>
  <c r="AB414" i="5"/>
  <c r="J414" i="5"/>
  <c r="K414" i="5"/>
  <c r="AA414" i="5"/>
  <c r="C414" i="5"/>
  <c r="L414" i="5"/>
  <c r="D414" i="5"/>
  <c r="M414" i="5"/>
  <c r="E414" i="5"/>
  <c r="Y414" i="5"/>
  <c r="F414" i="5"/>
  <c r="Z414" i="5"/>
  <c r="G414" i="5"/>
  <c r="H548" i="5"/>
  <c r="M564" i="5"/>
  <c r="G564" i="5"/>
  <c r="D564" i="5"/>
  <c r="L564" i="5"/>
  <c r="C564" i="5"/>
  <c r="Z564" i="5"/>
  <c r="K564" i="5"/>
  <c r="F564" i="5"/>
  <c r="J564" i="5"/>
  <c r="Y564" i="5"/>
  <c r="AB564" i="5"/>
  <c r="E564" i="5"/>
  <c r="AA564" i="5"/>
  <c r="Z568" i="5"/>
  <c r="F568" i="5"/>
  <c r="Y568" i="5"/>
  <c r="K568" i="5"/>
  <c r="E568" i="5"/>
  <c r="J568" i="5"/>
  <c r="M568" i="5"/>
  <c r="AB568" i="5"/>
  <c r="D568" i="5"/>
  <c r="AA568" i="5"/>
  <c r="L568" i="5"/>
  <c r="G568" i="5"/>
  <c r="C568" i="5"/>
  <c r="H368" i="5"/>
  <c r="J306" i="5"/>
  <c r="AB306" i="5"/>
  <c r="AA306" i="5"/>
  <c r="M306" i="5"/>
  <c r="G306" i="5"/>
  <c r="D306" i="5"/>
  <c r="Z306" i="5"/>
  <c r="L306" i="5"/>
  <c r="F306" i="5"/>
  <c r="C306" i="5"/>
  <c r="Y306" i="5"/>
  <c r="K306" i="5"/>
  <c r="E306" i="5"/>
  <c r="E304" i="5"/>
  <c r="AA304" i="5"/>
  <c r="M304" i="5"/>
  <c r="G304" i="5"/>
  <c r="D304" i="5"/>
  <c r="L304" i="5"/>
  <c r="C304" i="5"/>
  <c r="Z304" i="5"/>
  <c r="K304" i="5"/>
  <c r="F304" i="5"/>
  <c r="J304" i="5"/>
  <c r="Y304" i="5"/>
  <c r="AB304" i="5"/>
  <c r="G207" i="5"/>
  <c r="Z207" i="5"/>
  <c r="L207" i="5"/>
  <c r="F207" i="5"/>
  <c r="C207" i="5"/>
  <c r="Y207" i="5"/>
  <c r="K207" i="5"/>
  <c r="E207" i="5"/>
  <c r="J207" i="5"/>
  <c r="M207" i="5"/>
  <c r="AB207" i="5"/>
  <c r="D207" i="5"/>
  <c r="AA207" i="5"/>
  <c r="AF191" i="5"/>
  <c r="AE191" i="5"/>
  <c r="Z204" i="5"/>
  <c r="J204" i="5"/>
  <c r="L204" i="5"/>
  <c r="F204" i="5"/>
  <c r="K204" i="5"/>
  <c r="AB204" i="5"/>
  <c r="E204" i="5"/>
  <c r="G204" i="5"/>
  <c r="Y204" i="5"/>
  <c r="AA204" i="5"/>
  <c r="D204" i="5"/>
  <c r="C204" i="5"/>
  <c r="M204" i="5"/>
  <c r="J98" i="5"/>
  <c r="AB98" i="5"/>
  <c r="AA98" i="5"/>
  <c r="M98" i="5"/>
  <c r="G98" i="5"/>
  <c r="D98" i="5"/>
  <c r="Z98" i="5"/>
  <c r="L98" i="5"/>
  <c r="F98" i="5"/>
  <c r="C98" i="5"/>
  <c r="Y98" i="5"/>
  <c r="K98" i="5"/>
  <c r="E98" i="5"/>
  <c r="M105" i="5"/>
  <c r="Z105" i="5"/>
  <c r="D105" i="5"/>
  <c r="AA105" i="5"/>
  <c r="L105" i="5"/>
  <c r="G105" i="5"/>
  <c r="C105" i="5"/>
  <c r="K105" i="5"/>
  <c r="F105" i="5"/>
  <c r="Y105" i="5"/>
  <c r="J105" i="5"/>
  <c r="E105" i="5"/>
  <c r="AB105" i="5"/>
  <c r="K585" i="5"/>
  <c r="J585" i="5"/>
  <c r="Y585" i="5"/>
  <c r="AB585" i="5"/>
  <c r="E585" i="5"/>
  <c r="AA585" i="5"/>
  <c r="M585" i="5"/>
  <c r="G585" i="5"/>
  <c r="D585" i="5"/>
  <c r="Z585" i="5"/>
  <c r="L585" i="5"/>
  <c r="F585" i="5"/>
  <c r="C585" i="5"/>
  <c r="D577" i="5"/>
  <c r="Z577" i="5"/>
  <c r="L577" i="5"/>
  <c r="F577" i="5"/>
  <c r="C577" i="5"/>
  <c r="K577" i="5"/>
  <c r="J577" i="5"/>
  <c r="Y577" i="5"/>
  <c r="AB577" i="5"/>
  <c r="E577" i="5"/>
  <c r="AA577" i="5"/>
  <c r="M577" i="5"/>
  <c r="G577" i="5"/>
  <c r="Z445" i="5"/>
  <c r="G445" i="5"/>
  <c r="L445" i="5"/>
  <c r="C445" i="5"/>
  <c r="K445" i="5"/>
  <c r="Y445" i="5"/>
  <c r="J445" i="5"/>
  <c r="E445" i="5"/>
  <c r="AB445" i="5"/>
  <c r="M445" i="5"/>
  <c r="F445" i="5"/>
  <c r="D445" i="5"/>
  <c r="AA445" i="5"/>
  <c r="C447" i="5"/>
  <c r="Z447" i="5"/>
  <c r="K447" i="5"/>
  <c r="F447" i="5"/>
  <c r="M447" i="5"/>
  <c r="Y447" i="5"/>
  <c r="J447" i="5"/>
  <c r="E447" i="5"/>
  <c r="AB447" i="5"/>
  <c r="D447" i="5"/>
  <c r="AA447" i="5"/>
  <c r="L447" i="5"/>
  <c r="G447" i="5"/>
  <c r="L718" i="5"/>
  <c r="F718" i="5"/>
  <c r="C718" i="5"/>
  <c r="Y718" i="5"/>
  <c r="K718" i="5"/>
  <c r="E718" i="5"/>
  <c r="J718" i="5"/>
  <c r="AB718" i="5"/>
  <c r="AA718" i="5"/>
  <c r="M718" i="5"/>
  <c r="G718" i="5"/>
  <c r="D718" i="5"/>
  <c r="Z718" i="5"/>
  <c r="D724" i="5"/>
  <c r="L724" i="5"/>
  <c r="C724" i="5"/>
  <c r="Z724" i="5"/>
  <c r="K724" i="5"/>
  <c r="F724" i="5"/>
  <c r="J724" i="5"/>
  <c r="Y724" i="5"/>
  <c r="AB724" i="5"/>
  <c r="E724" i="5"/>
  <c r="AA724" i="5"/>
  <c r="M724" i="5"/>
  <c r="G724" i="5"/>
  <c r="Y721" i="5"/>
  <c r="E721" i="5"/>
  <c r="J721" i="5"/>
  <c r="M721" i="5"/>
  <c r="AB721" i="5"/>
  <c r="D721" i="5"/>
  <c r="AA721" i="5"/>
  <c r="L721" i="5"/>
  <c r="G721" i="5"/>
  <c r="C721" i="5"/>
  <c r="Z721" i="5"/>
  <c r="K721" i="5"/>
  <c r="F721" i="5"/>
  <c r="G760" i="5"/>
  <c r="C760" i="5"/>
  <c r="Z760" i="5"/>
  <c r="F760" i="5"/>
  <c r="Y760" i="5"/>
  <c r="K760" i="5"/>
  <c r="E760" i="5"/>
  <c r="J760" i="5"/>
  <c r="M760" i="5"/>
  <c r="AB760" i="5"/>
  <c r="D760" i="5"/>
  <c r="AA760" i="5"/>
  <c r="L760" i="5"/>
  <c r="AB758" i="5"/>
  <c r="AA758" i="5"/>
  <c r="M758" i="5"/>
  <c r="G758" i="5"/>
  <c r="D758" i="5"/>
  <c r="Z758" i="5"/>
  <c r="L758" i="5"/>
  <c r="F758" i="5"/>
  <c r="C758" i="5"/>
  <c r="Y758" i="5"/>
  <c r="K758" i="5"/>
  <c r="E758" i="5"/>
  <c r="J758" i="5"/>
  <c r="E624" i="5"/>
  <c r="AA624" i="5"/>
  <c r="M624" i="5"/>
  <c r="G624" i="5"/>
  <c r="D624" i="5"/>
  <c r="L624" i="5"/>
  <c r="C624" i="5"/>
  <c r="Z624" i="5"/>
  <c r="K624" i="5"/>
  <c r="F624" i="5"/>
  <c r="J624" i="5"/>
  <c r="Y624" i="5"/>
  <c r="AB624" i="5"/>
  <c r="M618" i="5"/>
  <c r="G618" i="5"/>
  <c r="D618" i="5"/>
  <c r="Z618" i="5"/>
  <c r="L618" i="5"/>
  <c r="F618" i="5"/>
  <c r="C618" i="5"/>
  <c r="Y618" i="5"/>
  <c r="K618" i="5"/>
  <c r="E618" i="5"/>
  <c r="J618" i="5"/>
  <c r="AB618" i="5"/>
  <c r="AA618" i="5"/>
  <c r="C646" i="5"/>
  <c r="Y646" i="5"/>
  <c r="K646" i="5"/>
  <c r="E646" i="5"/>
  <c r="J646" i="5"/>
  <c r="AB646" i="5"/>
  <c r="AA646" i="5"/>
  <c r="M646" i="5"/>
  <c r="G646" i="5"/>
  <c r="D646" i="5"/>
  <c r="Z646" i="5"/>
  <c r="L646" i="5"/>
  <c r="F646" i="5"/>
  <c r="F644" i="5"/>
  <c r="J644" i="5"/>
  <c r="Y644" i="5"/>
  <c r="AB644" i="5"/>
  <c r="E644" i="5"/>
  <c r="AA644" i="5"/>
  <c r="M644" i="5"/>
  <c r="G644" i="5"/>
  <c r="D644" i="5"/>
  <c r="L644" i="5"/>
  <c r="C644" i="5"/>
  <c r="Z644" i="5"/>
  <c r="K644" i="5"/>
  <c r="C780" i="5"/>
  <c r="M780" i="5"/>
  <c r="AB780" i="5"/>
  <c r="D780" i="5"/>
  <c r="AA780" i="5"/>
  <c r="L780" i="5"/>
  <c r="G780" i="5"/>
  <c r="Z780" i="5"/>
  <c r="F780" i="5"/>
  <c r="K780" i="5"/>
  <c r="Y780" i="5"/>
  <c r="J780" i="5"/>
  <c r="E780" i="5"/>
  <c r="K785" i="5"/>
  <c r="Y785" i="5"/>
  <c r="J785" i="5"/>
  <c r="E785" i="5"/>
  <c r="AB785" i="5"/>
  <c r="Z785" i="5"/>
  <c r="F785" i="5"/>
  <c r="M785" i="5"/>
  <c r="AA785" i="5"/>
  <c r="D785" i="5"/>
  <c r="G785" i="5"/>
  <c r="L785" i="5"/>
  <c r="C785" i="5"/>
  <c r="AA774" i="5"/>
  <c r="L774" i="5"/>
  <c r="G774" i="5"/>
  <c r="C774" i="5"/>
  <c r="Z774" i="5"/>
  <c r="K774" i="5"/>
  <c r="F774" i="5"/>
  <c r="Y774" i="5"/>
  <c r="E774" i="5"/>
  <c r="AB774" i="5"/>
  <c r="M774" i="5"/>
  <c r="J774" i="5"/>
  <c r="D774" i="5"/>
  <c r="J180" i="5"/>
  <c r="E180" i="5"/>
  <c r="AB180" i="5"/>
  <c r="L180" i="5"/>
  <c r="AA180" i="5"/>
  <c r="C180" i="5"/>
  <c r="G180" i="5"/>
  <c r="Z180" i="5"/>
  <c r="F180" i="5"/>
  <c r="K180" i="5"/>
  <c r="D180" i="5"/>
  <c r="M180" i="5"/>
  <c r="Y180" i="5"/>
  <c r="K600" i="5"/>
  <c r="E600" i="5"/>
  <c r="J600" i="5"/>
  <c r="M600" i="5"/>
  <c r="AB600" i="5"/>
  <c r="D600" i="5"/>
  <c r="AA600" i="5"/>
  <c r="L600" i="5"/>
  <c r="G600" i="5"/>
  <c r="C600" i="5"/>
  <c r="Z600" i="5"/>
  <c r="F600" i="5"/>
  <c r="Y600" i="5"/>
  <c r="Y603" i="5"/>
  <c r="AB603" i="5"/>
  <c r="E603" i="5"/>
  <c r="M603" i="5"/>
  <c r="D603" i="5"/>
  <c r="AA603" i="5"/>
  <c r="L603" i="5"/>
  <c r="G603" i="5"/>
  <c r="C603" i="5"/>
  <c r="Z603" i="5"/>
  <c r="K603" i="5"/>
  <c r="F603" i="5"/>
  <c r="J603" i="5"/>
  <c r="Y742" i="5"/>
  <c r="E742" i="5"/>
  <c r="M742" i="5"/>
  <c r="AB742" i="5"/>
  <c r="D742" i="5"/>
  <c r="AA742" i="5"/>
  <c r="J742" i="5"/>
  <c r="G742" i="5"/>
  <c r="L742" i="5"/>
  <c r="Z742" i="5"/>
  <c r="C742" i="5"/>
  <c r="F742" i="5"/>
  <c r="K742" i="5"/>
  <c r="G743" i="5"/>
  <c r="C743" i="5"/>
  <c r="Z743" i="5"/>
  <c r="K743" i="5"/>
  <c r="F743" i="5"/>
  <c r="J743" i="5"/>
  <c r="Y743" i="5"/>
  <c r="AB743" i="5"/>
  <c r="E743" i="5"/>
  <c r="M743" i="5"/>
  <c r="D743" i="5"/>
  <c r="AA743" i="5"/>
  <c r="L743" i="5"/>
  <c r="AA341" i="5"/>
  <c r="L341" i="5"/>
  <c r="G341" i="5"/>
  <c r="Y341" i="5"/>
  <c r="AB341" i="5"/>
  <c r="D341" i="5"/>
  <c r="C341" i="5"/>
  <c r="K341" i="5"/>
  <c r="J341" i="5"/>
  <c r="Z341" i="5"/>
  <c r="F341" i="5"/>
  <c r="E341" i="5"/>
  <c r="M341" i="5"/>
  <c r="C487" i="5"/>
  <c r="Z487" i="5"/>
  <c r="K487" i="5"/>
  <c r="F487" i="5"/>
  <c r="J487" i="5"/>
  <c r="Y487" i="5"/>
  <c r="AB487" i="5"/>
  <c r="E487" i="5"/>
  <c r="M487" i="5"/>
  <c r="D487" i="5"/>
  <c r="AA487" i="5"/>
  <c r="L487" i="5"/>
  <c r="G487" i="5"/>
  <c r="L477" i="5"/>
  <c r="C477" i="5"/>
  <c r="K477" i="5"/>
  <c r="Y477" i="5"/>
  <c r="J477" i="5"/>
  <c r="E477" i="5"/>
  <c r="AB477" i="5"/>
  <c r="M477" i="5"/>
  <c r="F477" i="5"/>
  <c r="D477" i="5"/>
  <c r="AA477" i="5"/>
  <c r="Z477" i="5"/>
  <c r="G477" i="5"/>
  <c r="AE471" i="5"/>
  <c r="AF471" i="5"/>
  <c r="AA683" i="5"/>
  <c r="L683" i="5"/>
  <c r="G683" i="5"/>
  <c r="C683" i="5"/>
  <c r="Z683" i="5"/>
  <c r="K683" i="5"/>
  <c r="F683" i="5"/>
  <c r="J683" i="5"/>
  <c r="Y683" i="5"/>
  <c r="AB683" i="5"/>
  <c r="E683" i="5"/>
  <c r="M683" i="5"/>
  <c r="D683" i="5"/>
  <c r="J688" i="5"/>
  <c r="M688" i="5"/>
  <c r="AB688" i="5"/>
  <c r="D688" i="5"/>
  <c r="AA688" i="5"/>
  <c r="L688" i="5"/>
  <c r="G688" i="5"/>
  <c r="C688" i="5"/>
  <c r="Z688" i="5"/>
  <c r="F688" i="5"/>
  <c r="Y688" i="5"/>
  <c r="K688" i="5"/>
  <c r="E688" i="5"/>
  <c r="K527" i="5"/>
  <c r="F527" i="5"/>
  <c r="D527" i="5"/>
  <c r="Y527" i="5"/>
  <c r="J527" i="5"/>
  <c r="E527" i="5"/>
  <c r="M527" i="5"/>
  <c r="AB527" i="5"/>
  <c r="AA527" i="5"/>
  <c r="L527" i="5"/>
  <c r="G527" i="5"/>
  <c r="C527" i="5"/>
  <c r="Z527" i="5"/>
  <c r="E523" i="5"/>
  <c r="M523" i="5"/>
  <c r="D523" i="5"/>
  <c r="AA523" i="5"/>
  <c r="AB523" i="5"/>
  <c r="G523" i="5"/>
  <c r="L523" i="5"/>
  <c r="Z523" i="5"/>
  <c r="C523" i="5"/>
  <c r="F523" i="5"/>
  <c r="K523" i="5"/>
  <c r="Y523" i="5"/>
  <c r="J523" i="5"/>
  <c r="J259" i="5"/>
  <c r="D259" i="5"/>
  <c r="AB259" i="5"/>
  <c r="E259" i="5"/>
  <c r="AA259" i="5"/>
  <c r="L259" i="5"/>
  <c r="G259" i="5"/>
  <c r="C259" i="5"/>
  <c r="Z259" i="5"/>
  <c r="K259" i="5"/>
  <c r="F259" i="5"/>
  <c r="Y259" i="5"/>
  <c r="M259" i="5"/>
  <c r="L266" i="5"/>
  <c r="Z266" i="5"/>
  <c r="C266" i="5"/>
  <c r="Y266" i="5"/>
  <c r="K266" i="5"/>
  <c r="E266" i="5"/>
  <c r="F266" i="5"/>
  <c r="J266" i="5"/>
  <c r="AB266" i="5"/>
  <c r="M266" i="5"/>
  <c r="AA266" i="5"/>
  <c r="D266" i="5"/>
  <c r="G266" i="5"/>
  <c r="L257" i="5"/>
  <c r="C257" i="5"/>
  <c r="K257" i="5"/>
  <c r="Y257" i="5"/>
  <c r="AA257" i="5"/>
  <c r="E257" i="5"/>
  <c r="J257" i="5"/>
  <c r="G257" i="5"/>
  <c r="AB257" i="5"/>
  <c r="M257" i="5"/>
  <c r="Z257" i="5"/>
  <c r="D257" i="5"/>
  <c r="F257" i="5"/>
  <c r="AF451" i="5"/>
  <c r="AE451" i="5"/>
  <c r="AA463" i="5"/>
  <c r="AB463" i="5"/>
  <c r="K463" i="5"/>
  <c r="E463" i="5"/>
  <c r="G463" i="5"/>
  <c r="C463" i="5"/>
  <c r="Y463" i="5"/>
  <c r="J463" i="5"/>
  <c r="L463" i="5"/>
  <c r="F463" i="5"/>
  <c r="Z463" i="5"/>
  <c r="D463" i="5"/>
  <c r="M463" i="5"/>
  <c r="K805" i="5"/>
  <c r="J805" i="5"/>
  <c r="Y805" i="5"/>
  <c r="AB805" i="5"/>
  <c r="E805" i="5"/>
  <c r="AA805" i="5"/>
  <c r="M805" i="5"/>
  <c r="G805" i="5"/>
  <c r="D805" i="5"/>
  <c r="Z805" i="5"/>
  <c r="L805" i="5"/>
  <c r="F805" i="5"/>
  <c r="C805" i="5"/>
  <c r="F803" i="5"/>
  <c r="J803" i="5"/>
  <c r="Y803" i="5"/>
  <c r="AB803" i="5"/>
  <c r="E803" i="5"/>
  <c r="M803" i="5"/>
  <c r="D803" i="5"/>
  <c r="AA803" i="5"/>
  <c r="L803" i="5"/>
  <c r="G803" i="5"/>
  <c r="C803" i="5"/>
  <c r="Z803" i="5"/>
  <c r="K803" i="5"/>
  <c r="V113" i="5"/>
  <c r="V114" i="5" s="1"/>
  <c r="V115" i="5" s="1"/>
  <c r="V116" i="5" s="1"/>
  <c r="V117" i="5" s="1"/>
  <c r="V118" i="5" s="1"/>
  <c r="V119" i="5" s="1"/>
  <c r="V120" i="5" s="1"/>
  <c r="V121" i="5" s="1"/>
  <c r="V122" i="5" s="1"/>
  <c r="V123" i="5" s="1"/>
  <c r="V124" i="5" s="1"/>
  <c r="V125" i="5" s="1"/>
  <c r="V126" i="5" s="1"/>
  <c r="V127" i="5" s="1"/>
  <c r="V128" i="5" s="1"/>
  <c r="U113" i="5"/>
  <c r="W113" i="5"/>
  <c r="W114" i="5" s="1"/>
  <c r="W115" i="5" s="1"/>
  <c r="W116" i="5" s="1"/>
  <c r="W117" i="5" s="1"/>
  <c r="W118" i="5" s="1"/>
  <c r="W119" i="5" s="1"/>
  <c r="W120" i="5" s="1"/>
  <c r="W121" i="5" s="1"/>
  <c r="W122" i="5" s="1"/>
  <c r="W123" i="5" s="1"/>
  <c r="W124" i="5" s="1"/>
  <c r="W125" i="5" s="1"/>
  <c r="W126" i="5" s="1"/>
  <c r="W127" i="5" s="1"/>
  <c r="W128" i="5" s="1"/>
  <c r="M117" i="5"/>
  <c r="AB117" i="5"/>
  <c r="D117" i="5"/>
  <c r="AA117" i="5"/>
  <c r="L117" i="5"/>
  <c r="G117" i="5"/>
  <c r="C117" i="5"/>
  <c r="F117" i="5"/>
  <c r="K117" i="5"/>
  <c r="Y117" i="5"/>
  <c r="J117" i="5"/>
  <c r="E117" i="5"/>
  <c r="Z117" i="5"/>
  <c r="Z502" i="5"/>
  <c r="K502" i="5"/>
  <c r="F502" i="5"/>
  <c r="J502" i="5"/>
  <c r="Y502" i="5"/>
  <c r="E502" i="5"/>
  <c r="M502" i="5"/>
  <c r="AB502" i="5"/>
  <c r="D502" i="5"/>
  <c r="AA502" i="5"/>
  <c r="L502" i="5"/>
  <c r="G502" i="5"/>
  <c r="C502" i="5"/>
  <c r="K500" i="5"/>
  <c r="AB500" i="5"/>
  <c r="G500" i="5"/>
  <c r="F500" i="5"/>
  <c r="AA500" i="5"/>
  <c r="E500" i="5"/>
  <c r="Z500" i="5"/>
  <c r="D500" i="5"/>
  <c r="Y500" i="5"/>
  <c r="J500" i="5"/>
  <c r="C500" i="5"/>
  <c r="M500" i="5"/>
  <c r="L500" i="5"/>
  <c r="L87" i="5"/>
  <c r="F87" i="5"/>
  <c r="C87" i="5"/>
  <c r="Y87" i="5"/>
  <c r="K87" i="5"/>
  <c r="E87" i="5"/>
  <c r="J87" i="5"/>
  <c r="M87" i="5"/>
  <c r="AB87" i="5"/>
  <c r="D87" i="5"/>
  <c r="AA87" i="5"/>
  <c r="G87" i="5"/>
  <c r="Z87" i="5"/>
  <c r="AA79" i="5"/>
  <c r="G79" i="5"/>
  <c r="Z79" i="5"/>
  <c r="L79" i="5"/>
  <c r="F79" i="5"/>
  <c r="C79" i="5"/>
  <c r="Y79" i="5"/>
  <c r="K79" i="5"/>
  <c r="E79" i="5"/>
  <c r="J79" i="5"/>
  <c r="M79" i="5"/>
  <c r="AB79" i="5"/>
  <c r="D79" i="5"/>
  <c r="AB82" i="5"/>
  <c r="K82" i="5"/>
  <c r="F82" i="5"/>
  <c r="Z82" i="5"/>
  <c r="G82" i="5"/>
  <c r="J82" i="5"/>
  <c r="AA82" i="5"/>
  <c r="D82" i="5"/>
  <c r="C82" i="5"/>
  <c r="M82" i="5"/>
  <c r="E82" i="5"/>
  <c r="L82" i="5"/>
  <c r="Y82" i="5"/>
  <c r="G323" i="5"/>
  <c r="C323" i="5"/>
  <c r="Z323" i="5"/>
  <c r="K323" i="5"/>
  <c r="F323" i="5"/>
  <c r="J323" i="5"/>
  <c r="Y323" i="5"/>
  <c r="AB323" i="5"/>
  <c r="E323" i="5"/>
  <c r="M323" i="5"/>
  <c r="D323" i="5"/>
  <c r="AA323" i="5"/>
  <c r="L323" i="5"/>
  <c r="AA318" i="5"/>
  <c r="M318" i="5"/>
  <c r="G318" i="5"/>
  <c r="D318" i="5"/>
  <c r="Z318" i="5"/>
  <c r="L318" i="5"/>
  <c r="F318" i="5"/>
  <c r="C318" i="5"/>
  <c r="Y318" i="5"/>
  <c r="K318" i="5"/>
  <c r="E318" i="5"/>
  <c r="J318" i="5"/>
  <c r="AB318" i="5"/>
  <c r="J321" i="5"/>
  <c r="L321" i="5"/>
  <c r="E321" i="5"/>
  <c r="Y321" i="5"/>
  <c r="G321" i="5"/>
  <c r="K321" i="5"/>
  <c r="D321" i="5"/>
  <c r="AA321" i="5"/>
  <c r="M321" i="5"/>
  <c r="F321" i="5"/>
  <c r="C321" i="5"/>
  <c r="Z321" i="5"/>
  <c r="AB321" i="5"/>
  <c r="F240" i="5"/>
  <c r="Y240" i="5"/>
  <c r="K240" i="5"/>
  <c r="E240" i="5"/>
  <c r="J240" i="5"/>
  <c r="M240" i="5"/>
  <c r="AB240" i="5"/>
  <c r="D240" i="5"/>
  <c r="AA240" i="5"/>
  <c r="L240" i="5"/>
  <c r="G240" i="5"/>
  <c r="C240" i="5"/>
  <c r="Z240" i="5"/>
  <c r="Z243" i="5"/>
  <c r="K243" i="5"/>
  <c r="F243" i="5"/>
  <c r="J243" i="5"/>
  <c r="Y243" i="5"/>
  <c r="AB243" i="5"/>
  <c r="E243" i="5"/>
  <c r="M243" i="5"/>
  <c r="D243" i="5"/>
  <c r="AA243" i="5"/>
  <c r="L243" i="5"/>
  <c r="G243" i="5"/>
  <c r="C243" i="5"/>
  <c r="M145" i="5"/>
  <c r="F145" i="5"/>
  <c r="D145" i="5"/>
  <c r="G145" i="5"/>
  <c r="L145" i="5"/>
  <c r="AA145" i="5"/>
  <c r="C145" i="5"/>
  <c r="K145" i="5"/>
  <c r="AB145" i="5"/>
  <c r="Y145" i="5"/>
  <c r="J145" i="5"/>
  <c r="E145" i="5"/>
  <c r="Z145" i="5"/>
  <c r="J659" i="5"/>
  <c r="M659" i="5"/>
  <c r="E659" i="5"/>
  <c r="D659" i="5"/>
  <c r="AB659" i="5"/>
  <c r="Y659" i="5"/>
  <c r="AA659" i="5"/>
  <c r="L659" i="5"/>
  <c r="G659" i="5"/>
  <c r="C659" i="5"/>
  <c r="Z659" i="5"/>
  <c r="K659" i="5"/>
  <c r="F659" i="5"/>
  <c r="J280" i="5"/>
  <c r="M280" i="5"/>
  <c r="AB280" i="5"/>
  <c r="D280" i="5"/>
  <c r="AA280" i="5"/>
  <c r="L280" i="5"/>
  <c r="G280" i="5"/>
  <c r="C280" i="5"/>
  <c r="Z280" i="5"/>
  <c r="F280" i="5"/>
  <c r="Y280" i="5"/>
  <c r="K280" i="5"/>
  <c r="E280" i="5"/>
  <c r="E283" i="5"/>
  <c r="M283" i="5"/>
  <c r="D283" i="5"/>
  <c r="AA283" i="5"/>
  <c r="L283" i="5"/>
  <c r="G283" i="5"/>
  <c r="C283" i="5"/>
  <c r="Z283" i="5"/>
  <c r="K283" i="5"/>
  <c r="F283" i="5"/>
  <c r="J283" i="5"/>
  <c r="Y283" i="5"/>
  <c r="AB283" i="5"/>
  <c r="K166" i="5"/>
  <c r="E166" i="5"/>
  <c r="J166" i="5"/>
  <c r="AB166" i="5"/>
  <c r="AA166" i="5"/>
  <c r="M166" i="5"/>
  <c r="G166" i="5"/>
  <c r="D166" i="5"/>
  <c r="Z166" i="5"/>
  <c r="L166" i="5"/>
  <c r="F166" i="5"/>
  <c r="C166" i="5"/>
  <c r="Y166" i="5"/>
  <c r="M155" i="5"/>
  <c r="D155" i="5"/>
  <c r="AA155" i="5"/>
  <c r="L155" i="5"/>
  <c r="G155" i="5"/>
  <c r="C155" i="5"/>
  <c r="Z155" i="5"/>
  <c r="K155" i="5"/>
  <c r="F155" i="5"/>
  <c r="J155" i="5"/>
  <c r="Y155" i="5"/>
  <c r="AB155" i="5"/>
  <c r="E155" i="5"/>
  <c r="AF391" i="5"/>
  <c r="AE391" i="5"/>
  <c r="E399" i="5"/>
  <c r="AA399" i="5"/>
  <c r="L399" i="5"/>
  <c r="G399" i="5"/>
  <c r="C399" i="5"/>
  <c r="Z399" i="5"/>
  <c r="K399" i="5"/>
  <c r="F399" i="5"/>
  <c r="J399" i="5"/>
  <c r="M399" i="5"/>
  <c r="Y399" i="5"/>
  <c r="D399" i="5"/>
  <c r="AB399" i="5"/>
  <c r="E426" i="5"/>
  <c r="K426" i="5"/>
  <c r="Z426" i="5"/>
  <c r="M426" i="5"/>
  <c r="J426" i="5"/>
  <c r="D426" i="5"/>
  <c r="AB426" i="5"/>
  <c r="L426" i="5"/>
  <c r="AA426" i="5"/>
  <c r="C426" i="5"/>
  <c r="G426" i="5"/>
  <c r="Y426" i="5"/>
  <c r="F426" i="5"/>
  <c r="L419" i="5"/>
  <c r="AB419" i="5"/>
  <c r="C419" i="5"/>
  <c r="AA419" i="5"/>
  <c r="K419" i="5"/>
  <c r="G419" i="5"/>
  <c r="Y419" i="5"/>
  <c r="Z419" i="5"/>
  <c r="E419" i="5"/>
  <c r="F419" i="5"/>
  <c r="M419" i="5"/>
  <c r="D419" i="5"/>
  <c r="J419" i="5"/>
  <c r="J421" i="5"/>
  <c r="Z421" i="5"/>
  <c r="G421" i="5"/>
  <c r="AA421" i="5"/>
  <c r="AB421" i="5"/>
  <c r="D421" i="5"/>
  <c r="K421" i="5"/>
  <c r="M421" i="5"/>
  <c r="E421" i="5"/>
  <c r="C421" i="5"/>
  <c r="L421" i="5"/>
  <c r="Y421" i="5"/>
  <c r="F421" i="5"/>
  <c r="T388" i="5"/>
  <c r="K560" i="5"/>
  <c r="E560" i="5"/>
  <c r="J560" i="5"/>
  <c r="M560" i="5"/>
  <c r="AB560" i="5"/>
  <c r="D560" i="5"/>
  <c r="AA560" i="5"/>
  <c r="L560" i="5"/>
  <c r="G560" i="5"/>
  <c r="C560" i="5"/>
  <c r="Z560" i="5"/>
  <c r="F560" i="5"/>
  <c r="Y560" i="5"/>
  <c r="U368" i="5"/>
  <c r="AC368" i="5"/>
  <c r="Y300" i="5"/>
  <c r="K300" i="5"/>
  <c r="E300" i="5"/>
  <c r="J300" i="5"/>
  <c r="M300" i="5"/>
  <c r="AB300" i="5"/>
  <c r="D300" i="5"/>
  <c r="AA300" i="5"/>
  <c r="L300" i="5"/>
  <c r="G300" i="5"/>
  <c r="C300" i="5"/>
  <c r="Z300" i="5"/>
  <c r="F300" i="5"/>
  <c r="M197" i="5"/>
  <c r="G197" i="5"/>
  <c r="D197" i="5"/>
  <c r="Z197" i="5"/>
  <c r="L197" i="5"/>
  <c r="F197" i="5"/>
  <c r="C197" i="5"/>
  <c r="K197" i="5"/>
  <c r="J197" i="5"/>
  <c r="Y197" i="5"/>
  <c r="AB197" i="5"/>
  <c r="E197" i="5"/>
  <c r="AA197" i="5"/>
  <c r="Y202" i="5"/>
  <c r="E202" i="5"/>
  <c r="M202" i="5"/>
  <c r="AB202" i="5"/>
  <c r="D202" i="5"/>
  <c r="AA202" i="5"/>
  <c r="L202" i="5"/>
  <c r="G202" i="5"/>
  <c r="C202" i="5"/>
  <c r="Z202" i="5"/>
  <c r="K202" i="5"/>
  <c r="F202" i="5"/>
  <c r="J202" i="5"/>
  <c r="AA208" i="5"/>
  <c r="L208" i="5"/>
  <c r="G208" i="5"/>
  <c r="C208" i="5"/>
  <c r="Z208" i="5"/>
  <c r="F208" i="5"/>
  <c r="Y208" i="5"/>
  <c r="K208" i="5"/>
  <c r="E208" i="5"/>
  <c r="J208" i="5"/>
  <c r="M208" i="5"/>
  <c r="AB208" i="5"/>
  <c r="D208" i="5"/>
  <c r="AB94" i="5"/>
  <c r="M94" i="5"/>
  <c r="AA94" i="5"/>
  <c r="D94" i="5"/>
  <c r="G94" i="5"/>
  <c r="L94" i="5"/>
  <c r="J94" i="5"/>
  <c r="C94" i="5"/>
  <c r="Z94" i="5"/>
  <c r="K94" i="5"/>
  <c r="F94" i="5"/>
  <c r="Y94" i="5"/>
  <c r="E94" i="5"/>
  <c r="Z96" i="5"/>
  <c r="AA96" i="5"/>
  <c r="G96" i="5"/>
  <c r="K96" i="5"/>
  <c r="F96" i="5"/>
  <c r="E96" i="5"/>
  <c r="Y96" i="5"/>
  <c r="J96" i="5"/>
  <c r="D96" i="5"/>
  <c r="C96" i="5"/>
  <c r="M96" i="5"/>
  <c r="L96" i="5"/>
  <c r="W573" i="5"/>
  <c r="W574" i="5" s="1"/>
  <c r="W575" i="5" s="1"/>
  <c r="W576" i="5" s="1"/>
  <c r="W577" i="5" s="1"/>
  <c r="W578" i="5" s="1"/>
  <c r="W579" i="5" s="1"/>
  <c r="W580" i="5" s="1"/>
  <c r="W581" i="5" s="1"/>
  <c r="W582" i="5" s="1"/>
  <c r="W583" i="5" s="1"/>
  <c r="W584" i="5" s="1"/>
  <c r="W585" i="5" s="1"/>
  <c r="W586" i="5" s="1"/>
  <c r="W587" i="5" s="1"/>
  <c r="W588" i="5" s="1"/>
  <c r="V573" i="5"/>
  <c r="V574" i="5" s="1"/>
  <c r="V575" i="5" s="1"/>
  <c r="V576" i="5" s="1"/>
  <c r="V577" i="5" s="1"/>
  <c r="V578" i="5" s="1"/>
  <c r="V579" i="5" s="1"/>
  <c r="V580" i="5" s="1"/>
  <c r="V581" i="5" s="1"/>
  <c r="V582" i="5" s="1"/>
  <c r="V583" i="5" s="1"/>
  <c r="V584" i="5" s="1"/>
  <c r="V585" i="5" s="1"/>
  <c r="V586" i="5" s="1"/>
  <c r="V587" i="5" s="1"/>
  <c r="V588" i="5" s="1"/>
  <c r="U573" i="5"/>
  <c r="M436" i="5"/>
  <c r="D436" i="5"/>
  <c r="L436" i="5"/>
  <c r="Z436" i="5"/>
  <c r="C436" i="5"/>
  <c r="F436" i="5"/>
  <c r="K436" i="5"/>
  <c r="Y436" i="5"/>
  <c r="J436" i="5"/>
  <c r="E436" i="5"/>
  <c r="AB436" i="5"/>
  <c r="G436" i="5"/>
  <c r="AA436"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U433" i="5"/>
  <c r="AF431" i="5"/>
  <c r="AE431" i="5"/>
  <c r="AF711" i="5"/>
  <c r="AE711" i="5"/>
  <c r="F728" i="5"/>
  <c r="Y728" i="5"/>
  <c r="K728" i="5"/>
  <c r="E728" i="5"/>
  <c r="J728" i="5"/>
  <c r="M728" i="5"/>
  <c r="AB728" i="5"/>
  <c r="D728" i="5"/>
  <c r="AA728" i="5"/>
  <c r="L728" i="5"/>
  <c r="G728" i="5"/>
  <c r="C728" i="5"/>
  <c r="Z728" i="5"/>
  <c r="J759" i="5"/>
  <c r="M759" i="5"/>
  <c r="AB759" i="5"/>
  <c r="D759" i="5"/>
  <c r="AA759" i="5"/>
  <c r="G759" i="5"/>
  <c r="Z759" i="5"/>
  <c r="L759" i="5"/>
  <c r="F759" i="5"/>
  <c r="C759" i="5"/>
  <c r="Y759" i="5"/>
  <c r="K759" i="5"/>
  <c r="E759" i="5"/>
  <c r="AB766" i="5"/>
  <c r="AA766" i="5"/>
  <c r="M766" i="5"/>
  <c r="G766" i="5"/>
  <c r="D766" i="5"/>
  <c r="Z766" i="5"/>
  <c r="L766" i="5"/>
  <c r="F766" i="5"/>
  <c r="C766" i="5"/>
  <c r="Y766" i="5"/>
  <c r="K766" i="5"/>
  <c r="E766" i="5"/>
  <c r="J766" i="5"/>
  <c r="Y620" i="5"/>
  <c r="K620" i="5"/>
  <c r="E620" i="5"/>
  <c r="J620" i="5"/>
  <c r="M620" i="5"/>
  <c r="AB620" i="5"/>
  <c r="D620" i="5"/>
  <c r="AA620" i="5"/>
  <c r="L620" i="5"/>
  <c r="G620" i="5"/>
  <c r="C620" i="5"/>
  <c r="Z620" i="5"/>
  <c r="F620" i="5"/>
  <c r="F623" i="5"/>
  <c r="J623" i="5"/>
  <c r="Y623" i="5"/>
  <c r="AB623" i="5"/>
  <c r="E623" i="5"/>
  <c r="M623" i="5"/>
  <c r="D623" i="5"/>
  <c r="AA623" i="5"/>
  <c r="L623" i="5"/>
  <c r="G623" i="5"/>
  <c r="C623" i="5"/>
  <c r="Z623" i="5"/>
  <c r="K623" i="5"/>
  <c r="Z640" i="5"/>
  <c r="F640" i="5"/>
  <c r="Y640" i="5"/>
  <c r="K640" i="5"/>
  <c r="E640" i="5"/>
  <c r="J640" i="5"/>
  <c r="M640" i="5"/>
  <c r="AB640" i="5"/>
  <c r="D640" i="5"/>
  <c r="AA640" i="5"/>
  <c r="L640" i="5"/>
  <c r="G640" i="5"/>
  <c r="C640" i="5"/>
  <c r="Y778" i="5"/>
  <c r="M778" i="5"/>
  <c r="AB778" i="5"/>
  <c r="D778" i="5"/>
  <c r="AA778" i="5"/>
  <c r="E778" i="5"/>
  <c r="G778" i="5"/>
  <c r="L778" i="5"/>
  <c r="Z778" i="5"/>
  <c r="C778" i="5"/>
  <c r="F778" i="5"/>
  <c r="K778" i="5"/>
  <c r="J778" i="5"/>
  <c r="Y782" i="5"/>
  <c r="E782" i="5"/>
  <c r="AB782" i="5"/>
  <c r="M782" i="5"/>
  <c r="J782" i="5"/>
  <c r="D782" i="5"/>
  <c r="AA782" i="5"/>
  <c r="L782" i="5"/>
  <c r="G782" i="5"/>
  <c r="C782" i="5"/>
  <c r="Z782" i="5"/>
  <c r="K782" i="5"/>
  <c r="F782" i="5"/>
  <c r="F788" i="5"/>
  <c r="C788" i="5"/>
  <c r="K788" i="5"/>
  <c r="Y788" i="5"/>
  <c r="J788" i="5"/>
  <c r="E788" i="5"/>
  <c r="AB788" i="5"/>
  <c r="M788" i="5"/>
  <c r="AA788" i="5"/>
  <c r="D788" i="5"/>
  <c r="G788" i="5"/>
  <c r="L788" i="5"/>
  <c r="Z788" i="5"/>
  <c r="C186" i="5"/>
  <c r="E186" i="5"/>
  <c r="Z186" i="5"/>
  <c r="F186" i="5"/>
  <c r="K186" i="5"/>
  <c r="J186" i="5"/>
  <c r="AB186" i="5"/>
  <c r="M186" i="5"/>
  <c r="AA186" i="5"/>
  <c r="D186" i="5"/>
  <c r="G186" i="5"/>
  <c r="L186" i="5"/>
  <c r="Y186" i="5"/>
  <c r="K179" i="5"/>
  <c r="M179" i="5"/>
  <c r="Y179" i="5"/>
  <c r="D179" i="5"/>
  <c r="J179" i="5"/>
  <c r="AB179" i="5"/>
  <c r="AA179" i="5"/>
  <c r="L179" i="5"/>
  <c r="G179" i="5"/>
  <c r="C179" i="5"/>
  <c r="Z179" i="5"/>
  <c r="E179" i="5"/>
  <c r="F179" i="5"/>
  <c r="K185" i="5"/>
  <c r="Y185" i="5"/>
  <c r="J185" i="5"/>
  <c r="E185" i="5"/>
  <c r="AA185" i="5"/>
  <c r="G185" i="5"/>
  <c r="AB185" i="5"/>
  <c r="M185" i="5"/>
  <c r="Z185" i="5"/>
  <c r="D185" i="5"/>
  <c r="F185" i="5"/>
  <c r="L185" i="5"/>
  <c r="C185" i="5"/>
  <c r="D597" i="5"/>
  <c r="Z597" i="5"/>
  <c r="L597" i="5"/>
  <c r="F597" i="5"/>
  <c r="C597" i="5"/>
  <c r="K597" i="5"/>
  <c r="J597" i="5"/>
  <c r="Y597" i="5"/>
  <c r="AB597" i="5"/>
  <c r="E597" i="5"/>
  <c r="AA597" i="5"/>
  <c r="M597" i="5"/>
  <c r="G597" i="5"/>
  <c r="Z599" i="5"/>
  <c r="L599" i="5"/>
  <c r="F599" i="5"/>
  <c r="C599" i="5"/>
  <c r="Y599" i="5"/>
  <c r="K599" i="5"/>
  <c r="E599" i="5"/>
  <c r="J599" i="5"/>
  <c r="M599" i="5"/>
  <c r="AB599" i="5"/>
  <c r="D599" i="5"/>
  <c r="AA599" i="5"/>
  <c r="G599" i="5"/>
  <c r="AF591" i="5"/>
  <c r="AE591" i="5"/>
  <c r="AA747" i="5"/>
  <c r="L747" i="5"/>
  <c r="G747" i="5"/>
  <c r="C747" i="5"/>
  <c r="Z747" i="5"/>
  <c r="M747" i="5"/>
  <c r="F747" i="5"/>
  <c r="K747" i="5"/>
  <c r="Y747" i="5"/>
  <c r="D747" i="5"/>
  <c r="E747" i="5"/>
  <c r="J747" i="5"/>
  <c r="AB747" i="5"/>
  <c r="F734" i="5"/>
  <c r="K734" i="5"/>
  <c r="Y734" i="5"/>
  <c r="E734" i="5"/>
  <c r="M734" i="5"/>
  <c r="AB734" i="5"/>
  <c r="D734" i="5"/>
  <c r="AA734" i="5"/>
  <c r="L734" i="5"/>
  <c r="G734" i="5"/>
  <c r="C734" i="5"/>
  <c r="Z734" i="5"/>
  <c r="J734" i="5"/>
  <c r="AA735" i="5"/>
  <c r="AB735" i="5"/>
  <c r="K735" i="5"/>
  <c r="G735" i="5"/>
  <c r="F735" i="5"/>
  <c r="Z735" i="5"/>
  <c r="J735" i="5"/>
  <c r="E735" i="5"/>
  <c r="D735" i="5"/>
  <c r="Y735" i="5"/>
  <c r="C735" i="5"/>
  <c r="M735" i="5"/>
  <c r="L735" i="5"/>
  <c r="K347" i="5"/>
  <c r="E347" i="5"/>
  <c r="J347" i="5"/>
  <c r="M347" i="5"/>
  <c r="AB347" i="5"/>
  <c r="D347" i="5"/>
  <c r="AA347" i="5"/>
  <c r="G347" i="5"/>
  <c r="Z347" i="5"/>
  <c r="L347" i="5"/>
  <c r="F347" i="5"/>
  <c r="C347" i="5"/>
  <c r="Y347" i="5"/>
  <c r="AA343" i="5"/>
  <c r="M343" i="5"/>
  <c r="D343" i="5"/>
  <c r="L343" i="5"/>
  <c r="G343" i="5"/>
  <c r="C343" i="5"/>
  <c r="Z343" i="5"/>
  <c r="K343" i="5"/>
  <c r="F343" i="5"/>
  <c r="J343" i="5"/>
  <c r="Y343" i="5"/>
  <c r="AB343" i="5"/>
  <c r="E343"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G475" i="5"/>
  <c r="C475" i="5"/>
  <c r="Z475" i="5"/>
  <c r="K475" i="5"/>
  <c r="F475" i="5"/>
  <c r="AB475" i="5"/>
  <c r="Y475" i="5"/>
  <c r="J475" i="5"/>
  <c r="E475" i="5"/>
  <c r="M475" i="5"/>
  <c r="D475" i="5"/>
  <c r="AA475" i="5"/>
  <c r="L475" i="5"/>
  <c r="AA474" i="5"/>
  <c r="J474" i="5"/>
  <c r="AB474" i="5"/>
  <c r="F474" i="5"/>
  <c r="Z474" i="5"/>
  <c r="L474" i="5"/>
  <c r="Y474" i="5"/>
  <c r="K474" i="5"/>
  <c r="D474" i="5"/>
  <c r="M474" i="5"/>
  <c r="C474" i="5"/>
  <c r="E474" i="5"/>
  <c r="G474" i="5"/>
  <c r="J679" i="5"/>
  <c r="M679" i="5"/>
  <c r="AB679" i="5"/>
  <c r="D679" i="5"/>
  <c r="AA679" i="5"/>
  <c r="G679" i="5"/>
  <c r="Z679" i="5"/>
  <c r="L679" i="5"/>
  <c r="F679" i="5"/>
  <c r="C679" i="5"/>
  <c r="Y679" i="5"/>
  <c r="K679" i="5"/>
  <c r="E679" i="5"/>
  <c r="AE671" i="5"/>
  <c r="AF671" i="5"/>
  <c r="Z524" i="5"/>
  <c r="K524" i="5"/>
  <c r="F524" i="5"/>
  <c r="G524" i="5"/>
  <c r="Y524" i="5"/>
  <c r="J524" i="5"/>
  <c r="E524" i="5"/>
  <c r="AB524" i="5"/>
  <c r="M524" i="5"/>
  <c r="AA524" i="5"/>
  <c r="D524" i="5"/>
  <c r="L524" i="5"/>
  <c r="C524" i="5"/>
  <c r="C525" i="5"/>
  <c r="K525" i="5"/>
  <c r="J525" i="5"/>
  <c r="Y525" i="5"/>
  <c r="F525" i="5"/>
  <c r="E525" i="5"/>
  <c r="AB525" i="5"/>
  <c r="M525" i="5"/>
  <c r="Z525" i="5"/>
  <c r="D525" i="5"/>
  <c r="AA525" i="5"/>
  <c r="L525" i="5"/>
  <c r="G525" i="5"/>
  <c r="AB514" i="5"/>
  <c r="D514" i="5"/>
  <c r="AA514" i="5"/>
  <c r="J514" i="5"/>
  <c r="G514" i="5"/>
  <c r="L514" i="5"/>
  <c r="Z514" i="5"/>
  <c r="C514" i="5"/>
  <c r="F514" i="5"/>
  <c r="K514" i="5"/>
  <c r="Y514" i="5"/>
  <c r="E514" i="5"/>
  <c r="M514" i="5"/>
  <c r="E265" i="5"/>
  <c r="AB265" i="5"/>
  <c r="M265" i="5"/>
  <c r="AA265" i="5"/>
  <c r="D265" i="5"/>
  <c r="Z265" i="5"/>
  <c r="L265" i="5"/>
  <c r="F265" i="5"/>
  <c r="C265" i="5"/>
  <c r="K265" i="5"/>
  <c r="G265" i="5"/>
  <c r="Y265" i="5"/>
  <c r="J265" i="5"/>
  <c r="Z256" i="5"/>
  <c r="C256" i="5"/>
  <c r="F256" i="5"/>
  <c r="K256" i="5"/>
  <c r="Y256" i="5"/>
  <c r="J256" i="5"/>
  <c r="E256" i="5"/>
  <c r="AA256" i="5"/>
  <c r="M256" i="5"/>
  <c r="G256" i="5"/>
  <c r="D256" i="5"/>
  <c r="AB256" i="5"/>
  <c r="L256" i="5"/>
  <c r="D458" i="5"/>
  <c r="Z458" i="5"/>
  <c r="L458" i="5"/>
  <c r="F458" i="5"/>
  <c r="C458" i="5"/>
  <c r="Y458" i="5"/>
  <c r="K458" i="5"/>
  <c r="E458" i="5"/>
  <c r="J458" i="5"/>
  <c r="AB458" i="5"/>
  <c r="AA458" i="5"/>
  <c r="M458" i="5"/>
  <c r="G458" i="5"/>
  <c r="K460" i="5"/>
  <c r="E460" i="5"/>
  <c r="J460" i="5"/>
  <c r="M460" i="5"/>
  <c r="AB460" i="5"/>
  <c r="D460" i="5"/>
  <c r="AA460" i="5"/>
  <c r="L460" i="5"/>
  <c r="G460" i="5"/>
  <c r="C460" i="5"/>
  <c r="Z460" i="5"/>
  <c r="F460" i="5"/>
  <c r="Y460" i="5"/>
  <c r="K468" i="5"/>
  <c r="E468" i="5"/>
  <c r="J468" i="5"/>
  <c r="M468" i="5"/>
  <c r="AB468" i="5"/>
  <c r="D468" i="5"/>
  <c r="AA468" i="5"/>
  <c r="L468" i="5"/>
  <c r="G468" i="5"/>
  <c r="C468" i="5"/>
  <c r="Z468" i="5"/>
  <c r="F468" i="5"/>
  <c r="Y468" i="5"/>
  <c r="V793" i="5"/>
  <c r="V794" i="5" s="1"/>
  <c r="V795" i="5" s="1"/>
  <c r="V796" i="5" s="1"/>
  <c r="V797" i="5" s="1"/>
  <c r="V798" i="5" s="1"/>
  <c r="V799" i="5" s="1"/>
  <c r="V800" i="5" s="1"/>
  <c r="V801" i="5" s="1"/>
  <c r="V802" i="5" s="1"/>
  <c r="V803" i="5" s="1"/>
  <c r="V804" i="5" s="1"/>
  <c r="V805" i="5" s="1"/>
  <c r="V806" i="5" s="1"/>
  <c r="V807" i="5" s="1"/>
  <c r="V808" i="5" s="1"/>
  <c r="U793" i="5"/>
  <c r="W793" i="5"/>
  <c r="W794" i="5" s="1"/>
  <c r="W795" i="5" s="1"/>
  <c r="W796" i="5" s="1"/>
  <c r="W797" i="5" s="1"/>
  <c r="W798" i="5" s="1"/>
  <c r="W799" i="5" s="1"/>
  <c r="W800" i="5" s="1"/>
  <c r="W801" i="5" s="1"/>
  <c r="W802" i="5" s="1"/>
  <c r="W803" i="5" s="1"/>
  <c r="W804" i="5" s="1"/>
  <c r="W805" i="5" s="1"/>
  <c r="W806" i="5" s="1"/>
  <c r="W807" i="5" s="1"/>
  <c r="W808" i="5" s="1"/>
  <c r="J127" i="5"/>
  <c r="E127" i="5"/>
  <c r="AB127" i="5"/>
  <c r="M127" i="5"/>
  <c r="AA127" i="5"/>
  <c r="L127" i="5"/>
  <c r="G127" i="5"/>
  <c r="C127" i="5"/>
  <c r="Z127" i="5"/>
  <c r="D127" i="5"/>
  <c r="F127" i="5"/>
  <c r="K127" i="5"/>
  <c r="Y127" i="5"/>
  <c r="AB123" i="5"/>
  <c r="M123" i="5"/>
  <c r="AA123" i="5"/>
  <c r="D123" i="5"/>
  <c r="G123" i="5"/>
  <c r="L123" i="5"/>
  <c r="Z123" i="5"/>
  <c r="C123" i="5"/>
  <c r="F123" i="5"/>
  <c r="K123" i="5"/>
  <c r="Y123" i="5"/>
  <c r="J123" i="5"/>
  <c r="E123" i="5"/>
  <c r="AA503" i="5"/>
  <c r="L503" i="5"/>
  <c r="G503" i="5"/>
  <c r="C503" i="5"/>
  <c r="Z503" i="5"/>
  <c r="K503" i="5"/>
  <c r="F503" i="5"/>
  <c r="J503" i="5"/>
  <c r="Y503" i="5"/>
  <c r="AB503" i="5"/>
  <c r="E503" i="5"/>
  <c r="M503" i="5"/>
  <c r="D503" i="5"/>
  <c r="AA506" i="5"/>
  <c r="M506" i="5"/>
  <c r="G506" i="5"/>
  <c r="D506" i="5"/>
  <c r="Z506" i="5"/>
  <c r="L506" i="5"/>
  <c r="F506" i="5"/>
  <c r="C506" i="5"/>
  <c r="Y506" i="5"/>
  <c r="K506" i="5"/>
  <c r="E506" i="5"/>
  <c r="J506" i="5"/>
  <c r="AB506" i="5"/>
  <c r="K508" i="5"/>
  <c r="C508" i="5"/>
  <c r="M508" i="5"/>
  <c r="L508" i="5"/>
  <c r="AB508" i="5"/>
  <c r="G508" i="5"/>
  <c r="F508" i="5"/>
  <c r="AA508" i="5"/>
  <c r="J508" i="5"/>
  <c r="E508" i="5"/>
  <c r="Z508" i="5"/>
  <c r="D508" i="5"/>
  <c r="Y508" i="5"/>
  <c r="M85" i="5"/>
  <c r="G85" i="5"/>
  <c r="D85" i="5"/>
  <c r="Z85" i="5"/>
  <c r="L85" i="5"/>
  <c r="F85" i="5"/>
  <c r="C85" i="5"/>
  <c r="K85" i="5"/>
  <c r="J85" i="5"/>
  <c r="Y85" i="5"/>
  <c r="AB85" i="5"/>
  <c r="E85" i="5"/>
  <c r="AA85" i="5"/>
  <c r="Z84" i="5"/>
  <c r="AB84" i="5"/>
  <c r="C84" i="5"/>
  <c r="J84" i="5"/>
  <c r="L84" i="5"/>
  <c r="D84" i="5"/>
  <c r="F84" i="5"/>
  <c r="M84" i="5"/>
  <c r="G84" i="5"/>
  <c r="E84" i="5"/>
  <c r="AA84" i="5"/>
  <c r="Y84" i="5"/>
  <c r="K84" i="5"/>
  <c r="F314" i="5"/>
  <c r="J314" i="5"/>
  <c r="Y314" i="5"/>
  <c r="E314" i="5"/>
  <c r="M314" i="5"/>
  <c r="AB314" i="5"/>
  <c r="D314" i="5"/>
  <c r="AA314" i="5"/>
  <c r="L314" i="5"/>
  <c r="G314" i="5"/>
  <c r="C314" i="5"/>
  <c r="Z314" i="5"/>
  <c r="K314" i="5"/>
  <c r="J328" i="5"/>
  <c r="M328" i="5"/>
  <c r="AB328" i="5"/>
  <c r="D328" i="5"/>
  <c r="AA328" i="5"/>
  <c r="L328" i="5"/>
  <c r="G328" i="5"/>
  <c r="C328" i="5"/>
  <c r="Z328" i="5"/>
  <c r="F328" i="5"/>
  <c r="Y328" i="5"/>
  <c r="K328" i="5"/>
  <c r="E328" i="5"/>
  <c r="E237" i="5"/>
  <c r="AA237" i="5"/>
  <c r="M237" i="5"/>
  <c r="G237" i="5"/>
  <c r="D237" i="5"/>
  <c r="Z237" i="5"/>
  <c r="L237" i="5"/>
  <c r="F237" i="5"/>
  <c r="C237" i="5"/>
  <c r="K237" i="5"/>
  <c r="J237" i="5"/>
  <c r="Y237" i="5"/>
  <c r="AB237" i="5"/>
  <c r="AA239" i="5"/>
  <c r="G239" i="5"/>
  <c r="Z239" i="5"/>
  <c r="L239" i="5"/>
  <c r="F239" i="5"/>
  <c r="C239" i="5"/>
  <c r="Y239" i="5"/>
  <c r="K239" i="5"/>
  <c r="E239" i="5"/>
  <c r="J239" i="5"/>
  <c r="M239" i="5"/>
  <c r="AB239" i="5"/>
  <c r="D239" i="5"/>
  <c r="AF231" i="5"/>
  <c r="AE231" i="5"/>
  <c r="M138" i="5"/>
  <c r="G138" i="5"/>
  <c r="D138" i="5"/>
  <c r="Y138" i="5"/>
  <c r="L138" i="5"/>
  <c r="E138" i="5"/>
  <c r="C138" i="5"/>
  <c r="F138" i="5"/>
  <c r="K138" i="5"/>
  <c r="Z138" i="5"/>
  <c r="J138" i="5"/>
  <c r="AB138" i="5"/>
  <c r="AA138" i="5"/>
  <c r="Z658" i="5"/>
  <c r="F658" i="5"/>
  <c r="J658" i="5"/>
  <c r="M658" i="5"/>
  <c r="AB658" i="5"/>
  <c r="D658" i="5"/>
  <c r="AA658" i="5"/>
  <c r="L658" i="5"/>
  <c r="G658" i="5"/>
  <c r="C658" i="5"/>
  <c r="Y658" i="5"/>
  <c r="K658" i="5"/>
  <c r="E658" i="5"/>
  <c r="AF651" i="5"/>
  <c r="AE651" i="5"/>
  <c r="Y665" i="5"/>
  <c r="AA665" i="5"/>
  <c r="G665" i="5"/>
  <c r="C665" i="5"/>
  <c r="E665" i="5"/>
  <c r="L665" i="5"/>
  <c r="AB665" i="5"/>
  <c r="D665" i="5"/>
  <c r="M665" i="5"/>
  <c r="F665" i="5"/>
  <c r="Z665" i="5"/>
  <c r="J665" i="5"/>
  <c r="K665" i="5"/>
  <c r="L277" i="5"/>
  <c r="F277" i="5"/>
  <c r="C277" i="5"/>
  <c r="K277" i="5"/>
  <c r="J277" i="5"/>
  <c r="Y277" i="5"/>
  <c r="AB277" i="5"/>
  <c r="E277" i="5"/>
  <c r="AA277" i="5"/>
  <c r="M277" i="5"/>
  <c r="G277" i="5"/>
  <c r="D277" i="5"/>
  <c r="Z277" i="5"/>
  <c r="L279" i="5"/>
  <c r="F279" i="5"/>
  <c r="C279" i="5"/>
  <c r="Y279" i="5"/>
  <c r="K279" i="5"/>
  <c r="E279" i="5"/>
  <c r="J279" i="5"/>
  <c r="M279" i="5"/>
  <c r="AB279" i="5"/>
  <c r="D279" i="5"/>
  <c r="AA279" i="5"/>
  <c r="G279" i="5"/>
  <c r="Z279" i="5"/>
  <c r="G288" i="5"/>
  <c r="C288" i="5"/>
  <c r="Z288" i="5"/>
  <c r="F288" i="5"/>
  <c r="Y288" i="5"/>
  <c r="K288" i="5"/>
  <c r="E288" i="5"/>
  <c r="J288" i="5"/>
  <c r="M288" i="5"/>
  <c r="AB288" i="5"/>
  <c r="D288" i="5"/>
  <c r="AA288" i="5"/>
  <c r="L288" i="5"/>
  <c r="AA158" i="5"/>
  <c r="M158" i="5"/>
  <c r="G158" i="5"/>
  <c r="D158" i="5"/>
  <c r="Z158" i="5"/>
  <c r="L158" i="5"/>
  <c r="F158" i="5"/>
  <c r="C158" i="5"/>
  <c r="Y158" i="5"/>
  <c r="K158" i="5"/>
  <c r="E158" i="5"/>
  <c r="J158" i="5"/>
  <c r="AB158" i="5"/>
  <c r="G395" i="5"/>
  <c r="L395" i="5"/>
  <c r="Z395" i="5"/>
  <c r="C395" i="5"/>
  <c r="F395" i="5"/>
  <c r="K395" i="5"/>
  <c r="Y395" i="5"/>
  <c r="AB395" i="5"/>
  <c r="E395" i="5"/>
  <c r="M395" i="5"/>
  <c r="D395" i="5"/>
  <c r="AA395" i="5"/>
  <c r="J395" i="5"/>
  <c r="C398" i="5"/>
  <c r="Y398" i="5"/>
  <c r="K398" i="5"/>
  <c r="E398" i="5"/>
  <c r="J398" i="5"/>
  <c r="Z398" i="5"/>
  <c r="F398" i="5"/>
  <c r="M398" i="5"/>
  <c r="AB398" i="5"/>
  <c r="D398" i="5"/>
  <c r="AA398" i="5"/>
  <c r="L398" i="5"/>
  <c r="G398" i="5"/>
  <c r="W393" i="5"/>
  <c r="W394" i="5" s="1"/>
  <c r="W395" i="5" s="1"/>
  <c r="W396" i="5" s="1"/>
  <c r="W397" i="5" s="1"/>
  <c r="W398" i="5" s="1"/>
  <c r="W399" i="5" s="1"/>
  <c r="W400" i="5" s="1"/>
  <c r="W401" i="5" s="1"/>
  <c r="W402" i="5" s="1"/>
  <c r="W403" i="5" s="1"/>
  <c r="W404" i="5" s="1"/>
  <c r="W405" i="5" s="1"/>
  <c r="W406" i="5" s="1"/>
  <c r="W407" i="5" s="1"/>
  <c r="W408" i="5" s="1"/>
  <c r="U393" i="5"/>
  <c r="V393" i="5"/>
  <c r="V394" i="5" s="1"/>
  <c r="V395" i="5" s="1"/>
  <c r="V396" i="5" s="1"/>
  <c r="V397" i="5" s="1"/>
  <c r="V398" i="5" s="1"/>
  <c r="V399" i="5" s="1"/>
  <c r="V400" i="5" s="1"/>
  <c r="V401" i="5" s="1"/>
  <c r="V402" i="5" s="1"/>
  <c r="V403" i="5" s="1"/>
  <c r="V404" i="5" s="1"/>
  <c r="V405" i="5" s="1"/>
  <c r="V406" i="5" s="1"/>
  <c r="V407" i="5" s="1"/>
  <c r="V408" i="5" s="1"/>
  <c r="AF411" i="5"/>
  <c r="AE411" i="5"/>
  <c r="Z423" i="5"/>
  <c r="C423" i="5"/>
  <c r="F423" i="5"/>
  <c r="K423" i="5"/>
  <c r="AB423" i="5"/>
  <c r="Y423" i="5"/>
  <c r="E423" i="5"/>
  <c r="AA423" i="5"/>
  <c r="M423" i="5"/>
  <c r="G423" i="5"/>
  <c r="D423" i="5"/>
  <c r="J423" i="5"/>
  <c r="L423" i="5"/>
  <c r="AB422" i="5"/>
  <c r="J422" i="5"/>
  <c r="L422" i="5"/>
  <c r="D422" i="5"/>
  <c r="M422" i="5"/>
  <c r="E422" i="5"/>
  <c r="Y422" i="5"/>
  <c r="F422" i="5"/>
  <c r="Z422" i="5"/>
  <c r="G422" i="5"/>
  <c r="AA422" i="5"/>
  <c r="C422" i="5"/>
  <c r="K422" i="5"/>
  <c r="D21" i="13"/>
  <c r="M21" i="13"/>
  <c r="C21" i="13"/>
  <c r="L21" i="13"/>
  <c r="AB21" i="13"/>
  <c r="K21" i="13"/>
  <c r="AA21" i="13"/>
  <c r="J21" i="13"/>
  <c r="Z21" i="13"/>
  <c r="G21" i="13"/>
  <c r="Y21" i="13"/>
  <c r="F21" i="13"/>
  <c r="E21" i="13"/>
  <c r="G200" i="4"/>
  <c r="C200" i="4"/>
  <c r="Z200" i="4"/>
  <c r="AA200" i="4"/>
  <c r="E200" i="4"/>
  <c r="K200" i="4"/>
  <c r="J200" i="4"/>
  <c r="D200" i="4"/>
  <c r="L200" i="4"/>
  <c r="Y200" i="4"/>
  <c r="J194" i="4"/>
  <c r="C194" i="4"/>
  <c r="K194" i="4"/>
  <c r="D194" i="4"/>
  <c r="Y194" i="4"/>
  <c r="L194" i="4"/>
  <c r="G194" i="4"/>
  <c r="AA194" i="4"/>
  <c r="Z194" i="4"/>
  <c r="E194" i="4"/>
  <c r="J197" i="4"/>
  <c r="Y197" i="4"/>
  <c r="G197" i="4"/>
  <c r="K197" i="4"/>
  <c r="C197" i="4"/>
  <c r="D197" i="4"/>
  <c r="E197" i="4"/>
  <c r="L197" i="4"/>
  <c r="Z197" i="4"/>
  <c r="AA197" i="4"/>
  <c r="E188" i="4"/>
  <c r="Y188" i="4"/>
  <c r="Z188" i="4"/>
  <c r="D188" i="4"/>
  <c r="K188" i="4"/>
  <c r="J188" i="4"/>
  <c r="G188" i="4"/>
  <c r="AA188" i="4"/>
  <c r="C188" i="4"/>
  <c r="L188" i="4"/>
  <c r="G180" i="4"/>
  <c r="C180" i="4"/>
  <c r="Z180" i="4"/>
  <c r="AA180" i="4"/>
  <c r="E180" i="4"/>
  <c r="D180" i="4"/>
  <c r="Y180" i="4"/>
  <c r="L180" i="4"/>
  <c r="J180" i="4"/>
  <c r="K180" i="4"/>
  <c r="K746" i="4"/>
  <c r="G746" i="4"/>
  <c r="AA746" i="4"/>
  <c r="E746" i="4"/>
  <c r="L746" i="4"/>
  <c r="J746" i="4"/>
  <c r="Y746" i="4"/>
  <c r="D746" i="4"/>
  <c r="C746" i="4"/>
  <c r="Z746" i="4"/>
  <c r="Z747" i="4"/>
  <c r="C747" i="4"/>
  <c r="E747" i="4"/>
  <c r="D747" i="4"/>
  <c r="K747" i="4"/>
  <c r="G747" i="4"/>
  <c r="Y747" i="4"/>
  <c r="L747" i="4"/>
  <c r="AA747" i="4"/>
  <c r="J747" i="4"/>
  <c r="Y567" i="4"/>
  <c r="AA567" i="4"/>
  <c r="J567" i="4"/>
  <c r="E567" i="4"/>
  <c r="G567" i="4"/>
  <c r="Z567" i="4"/>
  <c r="L567" i="4"/>
  <c r="D567" i="4"/>
  <c r="C567" i="4"/>
  <c r="K567" i="4"/>
  <c r="J517" i="4"/>
  <c r="L517" i="4"/>
  <c r="D517" i="4"/>
  <c r="Y517" i="4"/>
  <c r="C517" i="4"/>
  <c r="E517" i="4"/>
  <c r="Z517" i="4"/>
  <c r="G517" i="4"/>
  <c r="AA517" i="4"/>
  <c r="K517" i="4"/>
  <c r="AA546" i="4"/>
  <c r="E546" i="4"/>
  <c r="C546" i="4"/>
  <c r="J546" i="4"/>
  <c r="Y546" i="4"/>
  <c r="L546" i="4"/>
  <c r="D546" i="4"/>
  <c r="K546" i="4"/>
  <c r="Z546" i="4"/>
  <c r="G546" i="4"/>
  <c r="K543" i="4"/>
  <c r="Y543" i="4"/>
  <c r="L543" i="4"/>
  <c r="Z543" i="4"/>
  <c r="C543" i="4"/>
  <c r="AA543" i="4"/>
  <c r="E543" i="4"/>
  <c r="D543" i="4"/>
  <c r="G543" i="4"/>
  <c r="J543" i="4"/>
  <c r="AA536" i="4"/>
  <c r="J536" i="4"/>
  <c r="Y536" i="4"/>
  <c r="L536" i="4"/>
  <c r="Z536" i="4"/>
  <c r="G536" i="4"/>
  <c r="E536" i="4"/>
  <c r="D536" i="4"/>
  <c r="C536" i="4"/>
  <c r="K536" i="4"/>
  <c r="Y383" i="4"/>
  <c r="D383" i="4"/>
  <c r="C383" i="4"/>
  <c r="E383" i="4"/>
  <c r="Z383" i="4"/>
  <c r="AA383" i="4"/>
  <c r="L383" i="4"/>
  <c r="K383" i="4"/>
  <c r="J383" i="4"/>
  <c r="G383" i="4"/>
  <c r="AA382" i="4"/>
  <c r="E382" i="4"/>
  <c r="L382" i="4"/>
  <c r="D382" i="4"/>
  <c r="G382" i="4"/>
  <c r="J382" i="4"/>
  <c r="Z382" i="4"/>
  <c r="Y382" i="4"/>
  <c r="K382" i="4"/>
  <c r="C382" i="4"/>
  <c r="Y580" i="4"/>
  <c r="Z580" i="4"/>
  <c r="D580" i="4"/>
  <c r="AA580" i="4"/>
  <c r="L580" i="4"/>
  <c r="G580" i="4"/>
  <c r="E580" i="4"/>
  <c r="C580" i="4"/>
  <c r="K580" i="4"/>
  <c r="J580" i="4"/>
  <c r="Z237" i="4"/>
  <c r="D237" i="4"/>
  <c r="AA237" i="4"/>
  <c r="E237" i="4"/>
  <c r="L237" i="4"/>
  <c r="C237" i="4"/>
  <c r="K237" i="4"/>
  <c r="J237" i="4"/>
  <c r="G237" i="4"/>
  <c r="Y237" i="4"/>
  <c r="Z240" i="4"/>
  <c r="G240" i="4"/>
  <c r="K240" i="4"/>
  <c r="L240" i="4"/>
  <c r="C240" i="4"/>
  <c r="E240" i="4"/>
  <c r="D240" i="4"/>
  <c r="Y240" i="4"/>
  <c r="J240" i="4"/>
  <c r="AA240" i="4"/>
  <c r="Z717" i="4"/>
  <c r="E717" i="4"/>
  <c r="C717" i="4"/>
  <c r="J717" i="4"/>
  <c r="K717" i="4"/>
  <c r="G717" i="4"/>
  <c r="AA717" i="4"/>
  <c r="D717" i="4"/>
  <c r="Y717" i="4"/>
  <c r="L717" i="4"/>
  <c r="J714" i="4"/>
  <c r="E714" i="4"/>
  <c r="AA714" i="4"/>
  <c r="Z714" i="4"/>
  <c r="D714" i="4"/>
  <c r="Y714" i="4"/>
  <c r="G714" i="4"/>
  <c r="L714" i="4"/>
  <c r="C714" i="4"/>
  <c r="K714" i="4"/>
  <c r="E400" i="4"/>
  <c r="D400" i="4"/>
  <c r="L400" i="4"/>
  <c r="AA400" i="4"/>
  <c r="Z400" i="4"/>
  <c r="Y400" i="4"/>
  <c r="C400" i="4"/>
  <c r="K400" i="4"/>
  <c r="J400" i="4"/>
  <c r="G400" i="4"/>
  <c r="C403" i="4"/>
  <c r="K403" i="4"/>
  <c r="AA403" i="4"/>
  <c r="G403" i="4"/>
  <c r="Y403" i="4"/>
  <c r="L403" i="4"/>
  <c r="E403" i="4"/>
  <c r="Z403" i="4"/>
  <c r="D403" i="4"/>
  <c r="J403" i="4"/>
  <c r="E440" i="4"/>
  <c r="AA440" i="4"/>
  <c r="D440" i="4"/>
  <c r="G440" i="4"/>
  <c r="K440" i="4"/>
  <c r="J440" i="4"/>
  <c r="C440" i="4"/>
  <c r="Z440" i="4"/>
  <c r="L440" i="4"/>
  <c r="Y440" i="4"/>
  <c r="D435" i="4"/>
  <c r="L435" i="4"/>
  <c r="K435" i="4"/>
  <c r="Z435" i="4"/>
  <c r="Y435" i="4"/>
  <c r="E435" i="4"/>
  <c r="C435" i="4"/>
  <c r="J435" i="4"/>
  <c r="G435" i="4"/>
  <c r="AA435" i="4"/>
  <c r="AF771" i="4"/>
  <c r="AE771" i="4"/>
  <c r="E781" i="4"/>
  <c r="AA781" i="4"/>
  <c r="J781" i="4"/>
  <c r="K781" i="4"/>
  <c r="Y781" i="4"/>
  <c r="L781" i="4"/>
  <c r="D781" i="4"/>
  <c r="C781" i="4"/>
  <c r="Z781" i="4"/>
  <c r="G781" i="4"/>
  <c r="AA428" i="4"/>
  <c r="J428" i="4"/>
  <c r="G428" i="4"/>
  <c r="K428" i="4"/>
  <c r="E428" i="4"/>
  <c r="L428" i="4"/>
  <c r="C428" i="4"/>
  <c r="Z428" i="4"/>
  <c r="D428" i="4"/>
  <c r="Y428" i="4"/>
  <c r="AF411" i="4"/>
  <c r="AE411" i="4"/>
  <c r="C759" i="4"/>
  <c r="J759" i="4"/>
  <c r="D759" i="4"/>
  <c r="Y759" i="4"/>
  <c r="E759" i="4"/>
  <c r="L759" i="4"/>
  <c r="AA759" i="4"/>
  <c r="G759" i="4"/>
  <c r="Z759" i="4"/>
  <c r="K759" i="4"/>
  <c r="Y762" i="4"/>
  <c r="K762" i="4"/>
  <c r="E762" i="4"/>
  <c r="L762" i="4"/>
  <c r="C762" i="4"/>
  <c r="Z762" i="4"/>
  <c r="J762" i="4"/>
  <c r="D762" i="4"/>
  <c r="G762" i="4"/>
  <c r="AA762" i="4"/>
  <c r="Y257" i="4"/>
  <c r="J257" i="4"/>
  <c r="C257" i="4"/>
  <c r="G257" i="4"/>
  <c r="K257" i="4"/>
  <c r="AA257" i="4"/>
  <c r="E257" i="4"/>
  <c r="Z257" i="4"/>
  <c r="D257" i="4"/>
  <c r="L257" i="4"/>
  <c r="E266" i="4"/>
  <c r="G266" i="4"/>
  <c r="AA266" i="4"/>
  <c r="Z266" i="4"/>
  <c r="D266" i="4"/>
  <c r="Y266" i="4"/>
  <c r="L266" i="4"/>
  <c r="C266" i="4"/>
  <c r="J266" i="4"/>
  <c r="K266" i="4"/>
  <c r="Y100" i="4"/>
  <c r="D100" i="4"/>
  <c r="E100" i="4"/>
  <c r="Z100" i="4"/>
  <c r="AA100" i="4"/>
  <c r="L100" i="4"/>
  <c r="C100" i="4"/>
  <c r="K100" i="4"/>
  <c r="J100" i="4"/>
  <c r="G100" i="4"/>
  <c r="E101" i="4"/>
  <c r="D101" i="4"/>
  <c r="AA101" i="4"/>
  <c r="Z101" i="4"/>
  <c r="L101" i="4"/>
  <c r="C101" i="4"/>
  <c r="K101" i="4"/>
  <c r="J101" i="4"/>
  <c r="G101" i="4"/>
  <c r="Y101" i="4"/>
  <c r="AA638" i="4"/>
  <c r="L638" i="4"/>
  <c r="D638" i="4"/>
  <c r="C638" i="4"/>
  <c r="E638" i="4"/>
  <c r="G638" i="4"/>
  <c r="Y638" i="4"/>
  <c r="K638" i="4"/>
  <c r="J638" i="4"/>
  <c r="Z638" i="4"/>
  <c r="Z640" i="4"/>
  <c r="J640" i="4"/>
  <c r="K640" i="4"/>
  <c r="D640" i="4"/>
  <c r="L640" i="4"/>
  <c r="AA640" i="4"/>
  <c r="E640" i="4"/>
  <c r="G640" i="4"/>
  <c r="Y640" i="4"/>
  <c r="C640"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U133" i="4"/>
  <c r="L135" i="4"/>
  <c r="AA135" i="4"/>
  <c r="G135" i="4"/>
  <c r="K135" i="4"/>
  <c r="J135" i="4"/>
  <c r="E135" i="4"/>
  <c r="Z135" i="4"/>
  <c r="D135" i="4"/>
  <c r="Y135" i="4"/>
  <c r="C135" i="4"/>
  <c r="Z123" i="4"/>
  <c r="AA123" i="4"/>
  <c r="G123" i="4"/>
  <c r="K123" i="4"/>
  <c r="J123" i="4"/>
  <c r="C123" i="4"/>
  <c r="E123" i="4"/>
  <c r="D123" i="4"/>
  <c r="L123" i="4"/>
  <c r="Y123" i="4"/>
  <c r="E128" i="4"/>
  <c r="L128" i="4"/>
  <c r="D128" i="4"/>
  <c r="Y128" i="4"/>
  <c r="C128" i="4"/>
  <c r="K128" i="4"/>
  <c r="J128" i="4"/>
  <c r="G128" i="4"/>
  <c r="Z128" i="4"/>
  <c r="AA128" i="4"/>
  <c r="AF111" i="4"/>
  <c r="AE111" i="4"/>
  <c r="L454" i="4"/>
  <c r="AA454" i="4"/>
  <c r="C454" i="4"/>
  <c r="E454" i="4"/>
  <c r="Z454" i="4"/>
  <c r="G454" i="4"/>
  <c r="K454" i="4"/>
  <c r="J454" i="4"/>
  <c r="Y454" i="4"/>
  <c r="D454" i="4"/>
  <c r="Z456" i="4"/>
  <c r="D456" i="4"/>
  <c r="Y456" i="4"/>
  <c r="C456" i="4"/>
  <c r="AA456" i="4"/>
  <c r="E456" i="4"/>
  <c r="G456" i="4"/>
  <c r="L456" i="4"/>
  <c r="J456" i="4"/>
  <c r="K456" i="4"/>
  <c r="J465" i="4"/>
  <c r="L465" i="4"/>
  <c r="Z465" i="4"/>
  <c r="AA465" i="4"/>
  <c r="Y465" i="4"/>
  <c r="K465" i="4"/>
  <c r="G465" i="4"/>
  <c r="E465" i="4"/>
  <c r="C465" i="4"/>
  <c r="D465" i="4"/>
  <c r="E328" i="4"/>
  <c r="G328" i="4"/>
  <c r="K328" i="4"/>
  <c r="AA328" i="4"/>
  <c r="L328" i="4"/>
  <c r="C328" i="4"/>
  <c r="Z328" i="4"/>
  <c r="D328" i="4"/>
  <c r="Y328" i="4"/>
  <c r="J328" i="4"/>
  <c r="Z321" i="4"/>
  <c r="AA321" i="4"/>
  <c r="D321" i="4"/>
  <c r="G321" i="4"/>
  <c r="K321" i="4"/>
  <c r="J321" i="4"/>
  <c r="E321" i="4"/>
  <c r="Y321" i="4"/>
  <c r="L321" i="4"/>
  <c r="C321" i="4"/>
  <c r="Y314" i="4"/>
  <c r="E314" i="4"/>
  <c r="AA314" i="4"/>
  <c r="L314" i="4"/>
  <c r="D314" i="4"/>
  <c r="G314" i="4"/>
  <c r="J314" i="4"/>
  <c r="Z314" i="4"/>
  <c r="K314" i="4"/>
  <c r="C314" i="4"/>
  <c r="L158" i="4"/>
  <c r="Z158" i="4"/>
  <c r="C158" i="4"/>
  <c r="E158" i="4"/>
  <c r="Y158" i="4"/>
  <c r="D158" i="4"/>
  <c r="J158" i="4"/>
  <c r="G158" i="4"/>
  <c r="AA158" i="4"/>
  <c r="K158" i="4"/>
  <c r="K308" i="4"/>
  <c r="Z308" i="4"/>
  <c r="Y308" i="4"/>
  <c r="AA308" i="4"/>
  <c r="E308" i="4"/>
  <c r="J308" i="4"/>
  <c r="G308" i="4"/>
  <c r="D308" i="4"/>
  <c r="C308" i="4"/>
  <c r="L308" i="4"/>
  <c r="J305" i="4"/>
  <c r="L305" i="4"/>
  <c r="G305" i="4"/>
  <c r="K305" i="4"/>
  <c r="AA305" i="4"/>
  <c r="Y305" i="4"/>
  <c r="C305" i="4"/>
  <c r="E305" i="4"/>
  <c r="Z305" i="4"/>
  <c r="D305" i="4"/>
  <c r="AA358" i="4"/>
  <c r="C358" i="4"/>
  <c r="J358" i="4"/>
  <c r="Y358" i="4"/>
  <c r="Z358" i="4"/>
  <c r="L358" i="4"/>
  <c r="D358" i="4"/>
  <c r="E358" i="4"/>
  <c r="K358" i="4"/>
  <c r="G358" i="4"/>
  <c r="C359" i="4"/>
  <c r="J359" i="4"/>
  <c r="E359" i="4"/>
  <c r="L359" i="4"/>
  <c r="K359" i="4"/>
  <c r="AA359" i="4"/>
  <c r="Z359" i="4"/>
  <c r="D359" i="4"/>
  <c r="Y359" i="4"/>
  <c r="G359" i="4"/>
  <c r="Y364" i="4"/>
  <c r="D364" i="4"/>
  <c r="C364" i="4"/>
  <c r="E364" i="4"/>
  <c r="Z364" i="4"/>
  <c r="G364" i="4"/>
  <c r="AA364" i="4"/>
  <c r="L364" i="4"/>
  <c r="J364" i="4"/>
  <c r="K364" i="4"/>
  <c r="K494" i="4"/>
  <c r="J494" i="4"/>
  <c r="AA494" i="4"/>
  <c r="Z494" i="4"/>
  <c r="G494" i="4"/>
  <c r="Y494" i="4"/>
  <c r="L494" i="4"/>
  <c r="C494" i="4"/>
  <c r="E494" i="4"/>
  <c r="D494" i="4"/>
  <c r="E501" i="4"/>
  <c r="Z501" i="4"/>
  <c r="L501" i="4"/>
  <c r="K501" i="4"/>
  <c r="D501" i="4"/>
  <c r="Y501" i="4"/>
  <c r="AA501" i="4"/>
  <c r="C501" i="4"/>
  <c r="G501" i="4"/>
  <c r="J501" i="4"/>
  <c r="L344" i="4"/>
  <c r="AA344" i="4"/>
  <c r="Z344" i="4"/>
  <c r="G344" i="4"/>
  <c r="K344" i="4"/>
  <c r="J344" i="4"/>
  <c r="E344" i="4"/>
  <c r="D344" i="4"/>
  <c r="Y344" i="4"/>
  <c r="C344" i="4"/>
  <c r="D341" i="4"/>
  <c r="E341" i="4"/>
  <c r="J341" i="4"/>
  <c r="C341" i="4"/>
  <c r="G341" i="4"/>
  <c r="K341" i="4"/>
  <c r="AA341" i="4"/>
  <c r="Z341" i="4"/>
  <c r="Y341" i="4"/>
  <c r="L341" i="4"/>
  <c r="G336" i="4"/>
  <c r="C336" i="4"/>
  <c r="AA336" i="4"/>
  <c r="Z336" i="4"/>
  <c r="K336" i="4"/>
  <c r="J336" i="4"/>
  <c r="L336" i="4"/>
  <c r="E336" i="4"/>
  <c r="Y336" i="4"/>
  <c r="D336" i="4"/>
  <c r="E687" i="4"/>
  <c r="G687" i="4"/>
  <c r="Z687" i="4"/>
  <c r="Y687" i="4"/>
  <c r="L687" i="4"/>
  <c r="C687" i="4"/>
  <c r="J687" i="4"/>
  <c r="AA687" i="4"/>
  <c r="D687" i="4"/>
  <c r="K687" i="4"/>
  <c r="L680" i="4"/>
  <c r="E680" i="4"/>
  <c r="Z680" i="4"/>
  <c r="D680" i="4"/>
  <c r="C680" i="4"/>
  <c r="AA680" i="4"/>
  <c r="G680" i="4"/>
  <c r="Y680" i="4"/>
  <c r="J680" i="4"/>
  <c r="K680" i="4"/>
  <c r="E221" i="4"/>
  <c r="D221" i="4"/>
  <c r="AA221" i="4"/>
  <c r="Z221" i="4"/>
  <c r="G221" i="4"/>
  <c r="Y221" i="4"/>
  <c r="L221" i="4"/>
  <c r="C221" i="4"/>
  <c r="K221" i="4"/>
  <c r="J221" i="4"/>
  <c r="AA220" i="4"/>
  <c r="J220" i="4"/>
  <c r="Z220" i="4"/>
  <c r="E220" i="4"/>
  <c r="C220" i="4"/>
  <c r="K220" i="4"/>
  <c r="G220" i="4"/>
  <c r="D220" i="4"/>
  <c r="L220" i="4"/>
  <c r="Y220" i="4"/>
  <c r="L703" i="4"/>
  <c r="C703" i="4"/>
  <c r="K703" i="4"/>
  <c r="E703" i="4"/>
  <c r="D703" i="4"/>
  <c r="AA703" i="4"/>
  <c r="Z703" i="4"/>
  <c r="Y703" i="4"/>
  <c r="J703" i="4"/>
  <c r="G703" i="4"/>
  <c r="Z694" i="4"/>
  <c r="C694" i="4"/>
  <c r="Y694" i="4"/>
  <c r="E694" i="4"/>
  <c r="L694" i="4"/>
  <c r="J694" i="4"/>
  <c r="D694" i="4"/>
  <c r="K694" i="4"/>
  <c r="G694" i="4"/>
  <c r="AA694" i="4"/>
  <c r="AF651" i="4"/>
  <c r="AE651" i="4"/>
  <c r="U653"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K808" i="4"/>
  <c r="AA808" i="4"/>
  <c r="E808" i="4"/>
  <c r="Z808" i="4"/>
  <c r="D808" i="4"/>
  <c r="L808" i="4"/>
  <c r="G808" i="4"/>
  <c r="Y808" i="4"/>
  <c r="C808" i="4"/>
  <c r="J808" i="4"/>
  <c r="Z805" i="4"/>
  <c r="G805" i="4"/>
  <c r="K805" i="4"/>
  <c r="E805" i="4"/>
  <c r="D805" i="4"/>
  <c r="C805" i="4"/>
  <c r="Y805" i="4"/>
  <c r="L805" i="4"/>
  <c r="J805" i="4"/>
  <c r="AA805" i="4"/>
  <c r="K67" i="4"/>
  <c r="Y67" i="4"/>
  <c r="Z67" i="4"/>
  <c r="D67" i="4"/>
  <c r="AA67" i="4"/>
  <c r="E67" i="4"/>
  <c r="L67" i="4"/>
  <c r="C67" i="4"/>
  <c r="J67" i="4"/>
  <c r="G67" i="4"/>
  <c r="G57" i="4"/>
  <c r="C57" i="4"/>
  <c r="Z57" i="4"/>
  <c r="J57" i="4"/>
  <c r="K57" i="4"/>
  <c r="D57" i="4"/>
  <c r="AA57" i="4"/>
  <c r="E57" i="4"/>
  <c r="L57" i="4"/>
  <c r="Y57" i="4"/>
  <c r="U53" i="4"/>
  <c r="V53" i="4"/>
  <c r="V54" i="4" s="1"/>
  <c r="V55" i="4" s="1"/>
  <c r="V56" i="4" s="1"/>
  <c r="V57" i="4" s="1"/>
  <c r="V58" i="4" s="1"/>
  <c r="V59" i="4" s="1"/>
  <c r="V60" i="4" s="1"/>
  <c r="V61" i="4" s="1"/>
  <c r="V62" i="4" s="1"/>
  <c r="V63" i="4" s="1"/>
  <c r="V64" i="4" s="1"/>
  <c r="V65" i="4" s="1"/>
  <c r="V66" i="4" s="1"/>
  <c r="V67" i="4" s="1"/>
  <c r="V68" i="4" s="1"/>
  <c r="W53" i="4"/>
  <c r="W54" i="4" s="1"/>
  <c r="W55" i="4" s="1"/>
  <c r="W56" i="4" s="1"/>
  <c r="W57" i="4" s="1"/>
  <c r="W58" i="4" s="1"/>
  <c r="W59" i="4" s="1"/>
  <c r="W60" i="4" s="1"/>
  <c r="W61" i="4" s="1"/>
  <c r="W62" i="4" s="1"/>
  <c r="W63" i="4" s="1"/>
  <c r="W64" i="4" s="1"/>
  <c r="W65" i="4" s="1"/>
  <c r="W66" i="4" s="1"/>
  <c r="W67" i="4" s="1"/>
  <c r="W68" i="4" s="1"/>
  <c r="E487" i="4"/>
  <c r="G487" i="4"/>
  <c r="Z487" i="4"/>
  <c r="L487" i="4"/>
  <c r="K487" i="4"/>
  <c r="D487" i="4"/>
  <c r="Y487" i="4"/>
  <c r="AA487" i="4"/>
  <c r="C487" i="4"/>
  <c r="J487" i="4"/>
  <c r="G606" i="4"/>
  <c r="E606" i="4"/>
  <c r="Y606" i="4"/>
  <c r="Z606" i="4"/>
  <c r="D606" i="4"/>
  <c r="K606" i="4"/>
  <c r="J606" i="4"/>
  <c r="C606" i="4"/>
  <c r="AA606" i="4"/>
  <c r="L606" i="4"/>
  <c r="AE611" i="4"/>
  <c r="AF611" i="4"/>
  <c r="D22" i="13"/>
  <c r="M22" i="13"/>
  <c r="C22" i="13"/>
  <c r="L22" i="13"/>
  <c r="AB22" i="13"/>
  <c r="K22" i="13"/>
  <c r="AA22" i="13"/>
  <c r="J22" i="13"/>
  <c r="Z22" i="13"/>
  <c r="G22" i="13"/>
  <c r="Y22" i="13"/>
  <c r="F22" i="13"/>
  <c r="E22" i="13"/>
  <c r="L207" i="4"/>
  <c r="D207" i="4"/>
  <c r="E207" i="4"/>
  <c r="Z207" i="4"/>
  <c r="AA207" i="4"/>
  <c r="Y207" i="4"/>
  <c r="C207" i="4"/>
  <c r="K207" i="4"/>
  <c r="J207" i="4"/>
  <c r="G207" i="4"/>
  <c r="J201" i="4"/>
  <c r="Z201" i="4"/>
  <c r="E201" i="4"/>
  <c r="Y201" i="4"/>
  <c r="K201" i="4"/>
  <c r="C201" i="4"/>
  <c r="AA201" i="4"/>
  <c r="G201" i="4"/>
  <c r="L201" i="4"/>
  <c r="D201" i="4"/>
  <c r="C182" i="4"/>
  <c r="E182" i="4"/>
  <c r="L182" i="4"/>
  <c r="Y182" i="4"/>
  <c r="AA182" i="4"/>
  <c r="J182" i="4"/>
  <c r="Z182" i="4"/>
  <c r="D182" i="4"/>
  <c r="G182" i="4"/>
  <c r="K182"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L748" i="4"/>
  <c r="J748" i="4"/>
  <c r="AA748" i="4"/>
  <c r="E748" i="4"/>
  <c r="Z748" i="4"/>
  <c r="Y748" i="4"/>
  <c r="G748" i="4"/>
  <c r="D748" i="4"/>
  <c r="C748" i="4"/>
  <c r="K748" i="4"/>
  <c r="Z745" i="4"/>
  <c r="G745" i="4"/>
  <c r="K745" i="4"/>
  <c r="D745" i="4"/>
  <c r="Y745" i="4"/>
  <c r="L745" i="4"/>
  <c r="AA745" i="4"/>
  <c r="E745" i="4"/>
  <c r="J745" i="4"/>
  <c r="C745" i="4"/>
  <c r="G562" i="4"/>
  <c r="C562" i="4"/>
  <c r="D562" i="4"/>
  <c r="Y562" i="4"/>
  <c r="K562" i="4"/>
  <c r="AA562" i="4"/>
  <c r="E562" i="4"/>
  <c r="L562" i="4"/>
  <c r="Z562" i="4"/>
  <c r="J562" i="4"/>
  <c r="AA555" i="4"/>
  <c r="K555" i="4"/>
  <c r="Z555" i="4"/>
  <c r="L555" i="4"/>
  <c r="J555" i="4"/>
  <c r="D555" i="4"/>
  <c r="Y555" i="4"/>
  <c r="E555" i="4"/>
  <c r="C555" i="4"/>
  <c r="G555" i="4"/>
  <c r="AA528" i="4"/>
  <c r="J528" i="4"/>
  <c r="E528" i="4"/>
  <c r="Z528" i="4"/>
  <c r="K528" i="4"/>
  <c r="G528" i="4"/>
  <c r="L528" i="4"/>
  <c r="C528" i="4"/>
  <c r="D528" i="4"/>
  <c r="Y528" i="4"/>
  <c r="G525" i="4"/>
  <c r="C525" i="4"/>
  <c r="L525" i="4"/>
  <c r="J525" i="4"/>
  <c r="K525" i="4"/>
  <c r="E525" i="4"/>
  <c r="D525" i="4"/>
  <c r="AA525" i="4"/>
  <c r="Z525" i="4"/>
  <c r="Y525" i="4"/>
  <c r="K544" i="4"/>
  <c r="Y544" i="4"/>
  <c r="L544" i="4"/>
  <c r="AA544" i="4"/>
  <c r="C544" i="4"/>
  <c r="J544" i="4"/>
  <c r="D544" i="4"/>
  <c r="G544" i="4"/>
  <c r="Z544" i="4"/>
  <c r="E544" i="4"/>
  <c r="J545" i="4"/>
  <c r="L545" i="4"/>
  <c r="AA545" i="4"/>
  <c r="E545" i="4"/>
  <c r="Z545" i="4"/>
  <c r="Y545" i="4"/>
  <c r="G545" i="4"/>
  <c r="D545" i="4"/>
  <c r="K545" i="4"/>
  <c r="C545" i="4"/>
  <c r="K381" i="4"/>
  <c r="E381" i="4"/>
  <c r="D381" i="4"/>
  <c r="G381" i="4"/>
  <c r="AA381" i="4"/>
  <c r="C381" i="4"/>
  <c r="J381" i="4"/>
  <c r="Z381" i="4"/>
  <c r="L381" i="4"/>
  <c r="Y381" i="4"/>
  <c r="E384" i="4"/>
  <c r="Z384" i="4"/>
  <c r="Y384" i="4"/>
  <c r="J384" i="4"/>
  <c r="AA384" i="4"/>
  <c r="K384" i="4"/>
  <c r="G384" i="4"/>
  <c r="D384" i="4"/>
  <c r="C384" i="4"/>
  <c r="L384" i="4"/>
  <c r="J586" i="4"/>
  <c r="L586" i="4"/>
  <c r="E586" i="4"/>
  <c r="C586" i="4"/>
  <c r="K586" i="4"/>
  <c r="G586" i="4"/>
  <c r="Y586" i="4"/>
  <c r="AA586" i="4"/>
  <c r="Z586" i="4"/>
  <c r="D586" i="4"/>
  <c r="E579" i="4"/>
  <c r="J579" i="4"/>
  <c r="AA579" i="4"/>
  <c r="G579" i="4"/>
  <c r="Y579" i="4"/>
  <c r="C579" i="4"/>
  <c r="Z579" i="4"/>
  <c r="D579" i="4"/>
  <c r="L579" i="4"/>
  <c r="K579" i="4"/>
  <c r="J577" i="4"/>
  <c r="L577" i="4"/>
  <c r="Z577" i="4"/>
  <c r="G577" i="4"/>
  <c r="E577" i="4"/>
  <c r="C577" i="4"/>
  <c r="D577" i="4"/>
  <c r="AA577" i="4"/>
  <c r="Y577" i="4"/>
  <c r="K577" i="4"/>
  <c r="C234" i="4"/>
  <c r="D234" i="4"/>
  <c r="J234" i="4"/>
  <c r="L234" i="4"/>
  <c r="K234" i="4"/>
  <c r="Z234" i="4"/>
  <c r="Y234" i="4"/>
  <c r="G234" i="4"/>
  <c r="E234" i="4"/>
  <c r="AA234" i="4"/>
  <c r="AF231" i="4"/>
  <c r="AE231" i="4"/>
  <c r="D247" i="4"/>
  <c r="Y247" i="4"/>
  <c r="E247" i="4"/>
  <c r="Z247" i="4"/>
  <c r="AA247" i="4"/>
  <c r="L247" i="4"/>
  <c r="C247" i="4"/>
  <c r="K247" i="4"/>
  <c r="J247" i="4"/>
  <c r="G247" i="4"/>
  <c r="AA715" i="4"/>
  <c r="J715" i="4"/>
  <c r="D715" i="4"/>
  <c r="Z715" i="4"/>
  <c r="Y715" i="4"/>
  <c r="K715" i="4"/>
  <c r="L715" i="4"/>
  <c r="C715" i="4"/>
  <c r="E715" i="4"/>
  <c r="G715" i="4"/>
  <c r="AA716" i="4"/>
  <c r="J716" i="4"/>
  <c r="Y716" i="4"/>
  <c r="C716" i="4"/>
  <c r="K716" i="4"/>
  <c r="G716" i="4"/>
  <c r="D716" i="4"/>
  <c r="L716" i="4"/>
  <c r="Z716" i="4"/>
  <c r="E716" i="4"/>
  <c r="Y407" i="4"/>
  <c r="E407" i="4"/>
  <c r="D407" i="4"/>
  <c r="J407" i="4"/>
  <c r="AA407" i="4"/>
  <c r="G407" i="4"/>
  <c r="Z407" i="4"/>
  <c r="L407" i="4"/>
  <c r="C407" i="4"/>
  <c r="K407" i="4"/>
  <c r="D405" i="4"/>
  <c r="Z405" i="4"/>
  <c r="L405" i="4"/>
  <c r="AA405" i="4"/>
  <c r="E405" i="4"/>
  <c r="J405" i="4"/>
  <c r="G405" i="4"/>
  <c r="Y405" i="4"/>
  <c r="K405" i="4"/>
  <c r="C405" i="4"/>
  <c r="AA438" i="4"/>
  <c r="Y438" i="4"/>
  <c r="E438" i="4"/>
  <c r="Z438" i="4"/>
  <c r="L438" i="4"/>
  <c r="G438" i="4"/>
  <c r="C438" i="4"/>
  <c r="K438" i="4"/>
  <c r="J438" i="4"/>
  <c r="D438" i="4"/>
  <c r="J441" i="4"/>
  <c r="L441" i="4"/>
  <c r="AA441" i="4"/>
  <c r="Z441" i="4"/>
  <c r="G441" i="4"/>
  <c r="K441" i="4"/>
  <c r="C441" i="4"/>
  <c r="E441" i="4"/>
  <c r="Y441" i="4"/>
  <c r="D441" i="4"/>
  <c r="U773" i="4"/>
  <c r="W773" i="4"/>
  <c r="W774" i="4" s="1"/>
  <c r="W775" i="4" s="1"/>
  <c r="W776" i="4" s="1"/>
  <c r="W777" i="4" s="1"/>
  <c r="W778" i="4" s="1"/>
  <c r="W779" i="4" s="1"/>
  <c r="W780" i="4" s="1"/>
  <c r="W781" i="4" s="1"/>
  <c r="W782" i="4" s="1"/>
  <c r="W783" i="4" s="1"/>
  <c r="W784" i="4" s="1"/>
  <c r="W785" i="4" s="1"/>
  <c r="W786" i="4" s="1"/>
  <c r="W787" i="4" s="1"/>
  <c r="W788" i="4" s="1"/>
  <c r="V773" i="4"/>
  <c r="V774" i="4" s="1"/>
  <c r="V775" i="4" s="1"/>
  <c r="V776" i="4" s="1"/>
  <c r="V777" i="4" s="1"/>
  <c r="V778" i="4" s="1"/>
  <c r="V779" i="4" s="1"/>
  <c r="V780" i="4" s="1"/>
  <c r="V781" i="4" s="1"/>
  <c r="V782" i="4" s="1"/>
  <c r="V783" i="4" s="1"/>
  <c r="V784" i="4" s="1"/>
  <c r="V785" i="4" s="1"/>
  <c r="V786" i="4" s="1"/>
  <c r="V787" i="4" s="1"/>
  <c r="V788" i="4" s="1"/>
  <c r="G788" i="4"/>
  <c r="C788" i="4"/>
  <c r="D788" i="4"/>
  <c r="Y788" i="4"/>
  <c r="L788" i="4"/>
  <c r="J788" i="4"/>
  <c r="E788" i="4"/>
  <c r="Z788" i="4"/>
  <c r="AA788" i="4"/>
  <c r="K788" i="4"/>
  <c r="J774" i="4"/>
  <c r="E774" i="4"/>
  <c r="G774" i="4"/>
  <c r="AA774" i="4"/>
  <c r="Y774" i="4"/>
  <c r="Z774" i="4"/>
  <c r="D774" i="4"/>
  <c r="K774" i="4"/>
  <c r="C774" i="4"/>
  <c r="L774" i="4"/>
  <c r="G418" i="4"/>
  <c r="E418" i="4"/>
  <c r="L418" i="4"/>
  <c r="D418" i="4"/>
  <c r="AA418" i="4"/>
  <c r="Y418" i="4"/>
  <c r="C418" i="4"/>
  <c r="K418" i="4"/>
  <c r="J418" i="4"/>
  <c r="Z418" i="4"/>
  <c r="C426" i="4"/>
  <c r="D426" i="4"/>
  <c r="L426" i="4"/>
  <c r="J426" i="4"/>
  <c r="E426" i="4"/>
  <c r="Y426" i="4"/>
  <c r="Z426" i="4"/>
  <c r="AA426" i="4"/>
  <c r="K426" i="4"/>
  <c r="G426" i="4"/>
  <c r="G768" i="4"/>
  <c r="C768" i="4"/>
  <c r="J768" i="4"/>
  <c r="E768" i="4"/>
  <c r="Z768" i="4"/>
  <c r="D768" i="4"/>
  <c r="AA768" i="4"/>
  <c r="Y768" i="4"/>
  <c r="L768" i="4"/>
  <c r="K768" i="4"/>
  <c r="Y767" i="4"/>
  <c r="E767" i="4"/>
  <c r="G767" i="4"/>
  <c r="J767" i="4"/>
  <c r="AA767" i="4"/>
  <c r="C767" i="4"/>
  <c r="Z767" i="4"/>
  <c r="D767" i="4"/>
  <c r="L767" i="4"/>
  <c r="K767" i="4"/>
  <c r="AF251" i="4"/>
  <c r="AE251" i="4"/>
  <c r="D255" i="4"/>
  <c r="C255" i="4"/>
  <c r="Y255" i="4"/>
  <c r="L255" i="4"/>
  <c r="AA255" i="4"/>
  <c r="E255" i="4"/>
  <c r="Z255" i="4"/>
  <c r="K255" i="4"/>
  <c r="G255" i="4"/>
  <c r="J255" i="4"/>
  <c r="Z107" i="4"/>
  <c r="D107" i="4"/>
  <c r="AA107" i="4"/>
  <c r="G107" i="4"/>
  <c r="E107" i="4"/>
  <c r="L107" i="4"/>
  <c r="C107" i="4"/>
  <c r="K107" i="4"/>
  <c r="J107" i="4"/>
  <c r="Y107" i="4"/>
  <c r="L102" i="4"/>
  <c r="Z102" i="4"/>
  <c r="J102" i="4"/>
  <c r="C102" i="4"/>
  <c r="K102" i="4"/>
  <c r="D102" i="4"/>
  <c r="Y102" i="4"/>
  <c r="G102" i="4"/>
  <c r="E102" i="4"/>
  <c r="AA102" i="4"/>
  <c r="K106" i="4"/>
  <c r="L106" i="4"/>
  <c r="C106" i="4"/>
  <c r="J106" i="4"/>
  <c r="G106" i="4"/>
  <c r="AA106" i="4"/>
  <c r="E106" i="4"/>
  <c r="Z106" i="4"/>
  <c r="Y106" i="4"/>
  <c r="D106" i="4"/>
  <c r="L634" i="4"/>
  <c r="Z634" i="4"/>
  <c r="J634" i="4"/>
  <c r="G634" i="4"/>
  <c r="C634" i="4"/>
  <c r="D634" i="4"/>
  <c r="Y634" i="4"/>
  <c r="AA634" i="4"/>
  <c r="E634" i="4"/>
  <c r="K634" i="4"/>
  <c r="AE131" i="4"/>
  <c r="AF131" i="4"/>
  <c r="K147" i="4"/>
  <c r="D147" i="4"/>
  <c r="E147" i="4"/>
  <c r="Z147" i="4"/>
  <c r="G147" i="4"/>
  <c r="AA147" i="4"/>
  <c r="Y147" i="4"/>
  <c r="L147" i="4"/>
  <c r="J147" i="4"/>
  <c r="C147" i="4"/>
  <c r="K141" i="4"/>
  <c r="Y141" i="4"/>
  <c r="Z141" i="4"/>
  <c r="D141" i="4"/>
  <c r="J141" i="4"/>
  <c r="G141" i="4"/>
  <c r="AA141" i="4"/>
  <c r="E141" i="4"/>
  <c r="L141" i="4"/>
  <c r="C141" i="4"/>
  <c r="AA287" i="4"/>
  <c r="J287" i="4"/>
  <c r="C287" i="4"/>
  <c r="G287" i="4"/>
  <c r="Y287" i="4"/>
  <c r="L287" i="4"/>
  <c r="E287" i="4"/>
  <c r="Z287" i="4"/>
  <c r="D287" i="4"/>
  <c r="K287" i="4"/>
  <c r="D288" i="4"/>
  <c r="Y288" i="4"/>
  <c r="C288" i="4"/>
  <c r="E288" i="4"/>
  <c r="Z288" i="4"/>
  <c r="AA288" i="4"/>
  <c r="L288" i="4"/>
  <c r="K288" i="4"/>
  <c r="J288" i="4"/>
  <c r="G288" i="4"/>
  <c r="Z280" i="4"/>
  <c r="G280" i="4"/>
  <c r="K280" i="4"/>
  <c r="AA280" i="4"/>
  <c r="L280" i="4"/>
  <c r="C280" i="4"/>
  <c r="Y280" i="4"/>
  <c r="J280" i="4"/>
  <c r="D280" i="4"/>
  <c r="E280" i="4"/>
  <c r="E121" i="4"/>
  <c r="D121" i="4"/>
  <c r="AA121" i="4"/>
  <c r="Z121" i="4"/>
  <c r="J121" i="4"/>
  <c r="G121" i="4"/>
  <c r="Y121" i="4"/>
  <c r="L121" i="4"/>
  <c r="C121" i="4"/>
  <c r="K121" i="4"/>
  <c r="Y114" i="4"/>
  <c r="AA114" i="4"/>
  <c r="J114" i="4"/>
  <c r="D114" i="4"/>
  <c r="Z114" i="4"/>
  <c r="K114" i="4"/>
  <c r="G114" i="4"/>
  <c r="C114" i="4"/>
  <c r="L114" i="4"/>
  <c r="E114" i="4"/>
  <c r="Y460" i="4"/>
  <c r="G460" i="4"/>
  <c r="L460" i="4"/>
  <c r="E460" i="4"/>
  <c r="D460" i="4"/>
  <c r="AA460" i="4"/>
  <c r="K460" i="4"/>
  <c r="Z460" i="4"/>
  <c r="C460" i="4"/>
  <c r="J460" i="4"/>
  <c r="Y462" i="4"/>
  <c r="G462" i="4"/>
  <c r="L462" i="4"/>
  <c r="C462" i="4"/>
  <c r="K462" i="4"/>
  <c r="E462" i="4"/>
  <c r="Z462" i="4"/>
  <c r="J462" i="4"/>
  <c r="AA462" i="4"/>
  <c r="D462" i="4"/>
  <c r="AA327" i="4"/>
  <c r="J327" i="4"/>
  <c r="L327" i="4"/>
  <c r="K327" i="4"/>
  <c r="D327" i="4"/>
  <c r="Y327" i="4"/>
  <c r="E327" i="4"/>
  <c r="Z327" i="4"/>
  <c r="C327" i="4"/>
  <c r="G327" i="4"/>
  <c r="AA317" i="4"/>
  <c r="D317" i="4"/>
  <c r="L317" i="4"/>
  <c r="E317" i="4"/>
  <c r="Z317" i="4"/>
  <c r="Y317" i="4"/>
  <c r="C317" i="4"/>
  <c r="K317" i="4"/>
  <c r="G317" i="4"/>
  <c r="J317" i="4"/>
  <c r="K320" i="4"/>
  <c r="L320" i="4"/>
  <c r="G320" i="4"/>
  <c r="J320" i="4"/>
  <c r="D320" i="4"/>
  <c r="Y320" i="4"/>
  <c r="AA320" i="4"/>
  <c r="E320" i="4"/>
  <c r="Z320" i="4"/>
  <c r="C320" i="4"/>
  <c r="Z168" i="4"/>
  <c r="AA168" i="4"/>
  <c r="G168" i="4"/>
  <c r="K168" i="4"/>
  <c r="J168" i="4"/>
  <c r="E168" i="4"/>
  <c r="D168" i="4"/>
  <c r="Y168" i="4"/>
  <c r="C168" i="4"/>
  <c r="L168" i="4"/>
  <c r="AA163" i="4"/>
  <c r="K163" i="4"/>
  <c r="L163" i="4"/>
  <c r="D163" i="4"/>
  <c r="Y163" i="4"/>
  <c r="J163" i="4"/>
  <c r="G163" i="4"/>
  <c r="E163" i="4"/>
  <c r="Z163" i="4"/>
  <c r="C163" i="4"/>
  <c r="AF151" i="4"/>
  <c r="AE151" i="4"/>
  <c r="J302" i="4"/>
  <c r="C302" i="4"/>
  <c r="G302" i="4"/>
  <c r="Y302" i="4"/>
  <c r="Z302" i="4"/>
  <c r="L302" i="4"/>
  <c r="D302" i="4"/>
  <c r="E302" i="4"/>
  <c r="K302" i="4"/>
  <c r="AA302" i="4"/>
  <c r="K307" i="4"/>
  <c r="Z307" i="4"/>
  <c r="Y307" i="4"/>
  <c r="AA307" i="4"/>
  <c r="G307" i="4"/>
  <c r="E307" i="4"/>
  <c r="J307" i="4"/>
  <c r="D307" i="4"/>
  <c r="C307" i="4"/>
  <c r="L307" i="4"/>
  <c r="L356" i="4"/>
  <c r="D356" i="4"/>
  <c r="C356" i="4"/>
  <c r="E356" i="4"/>
  <c r="Z356" i="4"/>
  <c r="AA356" i="4"/>
  <c r="Y356" i="4"/>
  <c r="K356" i="4"/>
  <c r="J356" i="4"/>
  <c r="G356" i="4"/>
  <c r="D504" i="4"/>
  <c r="Y504" i="4"/>
  <c r="L504" i="4"/>
  <c r="C504" i="4"/>
  <c r="J504" i="4"/>
  <c r="E504" i="4"/>
  <c r="Z504" i="4"/>
  <c r="G504" i="4"/>
  <c r="AA504" i="4"/>
  <c r="K504" i="4"/>
  <c r="C506" i="4"/>
  <c r="D506" i="4"/>
  <c r="G506" i="4"/>
  <c r="K506" i="4"/>
  <c r="AA506" i="4"/>
  <c r="Y506" i="4"/>
  <c r="L506" i="4"/>
  <c r="J506" i="4"/>
  <c r="Z506" i="4"/>
  <c r="E506" i="4"/>
  <c r="K338" i="4"/>
  <c r="Y338" i="4"/>
  <c r="Z338" i="4"/>
  <c r="C338" i="4"/>
  <c r="AA338" i="4"/>
  <c r="E338" i="4"/>
  <c r="D338" i="4"/>
  <c r="L338" i="4"/>
  <c r="G338" i="4"/>
  <c r="J338" i="4"/>
  <c r="K339" i="4"/>
  <c r="Y339" i="4"/>
  <c r="C339" i="4"/>
  <c r="Z339" i="4"/>
  <c r="D339" i="4"/>
  <c r="E339" i="4"/>
  <c r="L339" i="4"/>
  <c r="J339" i="4"/>
  <c r="G339" i="4"/>
  <c r="AA339" i="4"/>
  <c r="J346" i="4"/>
  <c r="C346" i="4"/>
  <c r="G346" i="4"/>
  <c r="Y346" i="4"/>
  <c r="Z346" i="4"/>
  <c r="L346" i="4"/>
  <c r="D346" i="4"/>
  <c r="E346" i="4"/>
  <c r="K346" i="4"/>
  <c r="AA346" i="4"/>
  <c r="E688" i="4"/>
  <c r="J688" i="4"/>
  <c r="AA688" i="4"/>
  <c r="Z688" i="4"/>
  <c r="C688" i="4"/>
  <c r="K688" i="4"/>
  <c r="L688" i="4"/>
  <c r="G688" i="4"/>
  <c r="Y688" i="4"/>
  <c r="D688" i="4"/>
  <c r="Y214" i="4"/>
  <c r="E214" i="4"/>
  <c r="AA214" i="4"/>
  <c r="G214" i="4"/>
  <c r="C214" i="4"/>
  <c r="K214" i="4"/>
  <c r="J214" i="4"/>
  <c r="Z214" i="4"/>
  <c r="D214" i="4"/>
  <c r="L214" i="4"/>
  <c r="K215" i="4"/>
  <c r="Y215" i="4"/>
  <c r="Z215" i="4"/>
  <c r="D215" i="4"/>
  <c r="J215" i="4"/>
  <c r="G215" i="4"/>
  <c r="AA215" i="4"/>
  <c r="E215" i="4"/>
  <c r="C215" i="4"/>
  <c r="L215" i="4"/>
  <c r="L218" i="4"/>
  <c r="Z218" i="4"/>
  <c r="J218" i="4"/>
  <c r="C218" i="4"/>
  <c r="K218" i="4"/>
  <c r="AA218" i="4"/>
  <c r="E218" i="4"/>
  <c r="D218" i="4"/>
  <c r="G218" i="4"/>
  <c r="Y218" i="4"/>
  <c r="AF691" i="4"/>
  <c r="AE691" i="4"/>
  <c r="G704" i="4"/>
  <c r="C704" i="4"/>
  <c r="J704" i="4"/>
  <c r="Z704" i="4"/>
  <c r="D704" i="4"/>
  <c r="AA704" i="4"/>
  <c r="K704" i="4"/>
  <c r="E704" i="4"/>
  <c r="Y704" i="4"/>
  <c r="L704" i="4"/>
  <c r="J697" i="4"/>
  <c r="E697" i="4"/>
  <c r="C697" i="4"/>
  <c r="L697" i="4"/>
  <c r="D697" i="4"/>
  <c r="AA697" i="4"/>
  <c r="Y697" i="4"/>
  <c r="Z697" i="4"/>
  <c r="G697" i="4"/>
  <c r="K697" i="4"/>
  <c r="K802" i="4"/>
  <c r="J802" i="4"/>
  <c r="L802" i="4"/>
  <c r="C802" i="4"/>
  <c r="G802" i="4"/>
  <c r="AA802" i="4"/>
  <c r="Y802" i="4"/>
  <c r="D802" i="4"/>
  <c r="Z802" i="4"/>
  <c r="E802" i="4"/>
  <c r="Y807" i="4"/>
  <c r="Z807" i="4"/>
  <c r="G807" i="4"/>
  <c r="AA807" i="4"/>
  <c r="E807" i="4"/>
  <c r="L807" i="4"/>
  <c r="J807" i="4"/>
  <c r="D807" i="4"/>
  <c r="K807" i="4"/>
  <c r="C807" i="4"/>
  <c r="G54" i="4"/>
  <c r="L54" i="4"/>
  <c r="D54" i="4"/>
  <c r="E54" i="4"/>
  <c r="Y54" i="4"/>
  <c r="Z54" i="4"/>
  <c r="C54" i="4"/>
  <c r="K54" i="4"/>
  <c r="J54" i="4"/>
  <c r="AA54" i="4"/>
  <c r="G56" i="4"/>
  <c r="J56" i="4"/>
  <c r="K56" i="4"/>
  <c r="E56" i="4"/>
  <c r="AA56" i="4"/>
  <c r="C56" i="4"/>
  <c r="L56" i="4"/>
  <c r="D56" i="4"/>
  <c r="Y56" i="4"/>
  <c r="Z56" i="4"/>
  <c r="D488" i="4"/>
  <c r="Y488" i="4"/>
  <c r="K488" i="4"/>
  <c r="L488" i="4"/>
  <c r="C488" i="4"/>
  <c r="Z488" i="4"/>
  <c r="J488" i="4"/>
  <c r="G488" i="4"/>
  <c r="E488" i="4"/>
  <c r="AA488" i="4"/>
  <c r="K485" i="4"/>
  <c r="AA485" i="4"/>
  <c r="J485" i="4"/>
  <c r="E485" i="4"/>
  <c r="L485" i="4"/>
  <c r="C485" i="4"/>
  <c r="G485" i="4"/>
  <c r="Z485" i="4"/>
  <c r="D485" i="4"/>
  <c r="Y485" i="4"/>
  <c r="K608" i="4"/>
  <c r="C608" i="4"/>
  <c r="G608" i="4"/>
  <c r="J608" i="4"/>
  <c r="AA608" i="4"/>
  <c r="Y608" i="4"/>
  <c r="L608" i="4"/>
  <c r="D608" i="4"/>
  <c r="Z608" i="4"/>
  <c r="E608" i="4"/>
  <c r="AF591" i="4"/>
  <c r="AE591" i="4"/>
  <c r="G600" i="4"/>
  <c r="C600" i="4"/>
  <c r="AA600" i="4"/>
  <c r="K600" i="4"/>
  <c r="J600" i="4"/>
  <c r="L600" i="4"/>
  <c r="D600" i="4"/>
  <c r="Y600" i="4"/>
  <c r="Z600" i="4"/>
  <c r="E600" i="4"/>
  <c r="U613" i="4"/>
  <c r="V613" i="4"/>
  <c r="V614" i="4" s="1"/>
  <c r="V615" i="4" s="1"/>
  <c r="V616" i="4" s="1"/>
  <c r="V617" i="4" s="1"/>
  <c r="V618" i="4" s="1"/>
  <c r="V619" i="4" s="1"/>
  <c r="V620" i="4" s="1"/>
  <c r="V621" i="4" s="1"/>
  <c r="V622" i="4" s="1"/>
  <c r="V623" i="4" s="1"/>
  <c r="V624" i="4" s="1"/>
  <c r="V625" i="4" s="1"/>
  <c r="V626" i="4" s="1"/>
  <c r="V627" i="4" s="1"/>
  <c r="V628" i="4" s="1"/>
  <c r="W613" i="4"/>
  <c r="W614" i="4" s="1"/>
  <c r="W615" i="4" s="1"/>
  <c r="W616" i="4" s="1"/>
  <c r="W617" i="4" s="1"/>
  <c r="W618" i="4" s="1"/>
  <c r="W619" i="4" s="1"/>
  <c r="W620" i="4" s="1"/>
  <c r="W621" i="4" s="1"/>
  <c r="W622" i="4" s="1"/>
  <c r="W623" i="4" s="1"/>
  <c r="W624" i="4" s="1"/>
  <c r="W625" i="4" s="1"/>
  <c r="W626" i="4" s="1"/>
  <c r="W627" i="4" s="1"/>
  <c r="W628" i="4" s="1"/>
  <c r="Y624" i="4"/>
  <c r="E624" i="4"/>
  <c r="Z624" i="4"/>
  <c r="D624" i="4"/>
  <c r="J624" i="4"/>
  <c r="G624" i="4"/>
  <c r="K624" i="4"/>
  <c r="AA624" i="4"/>
  <c r="C624" i="4"/>
  <c r="L624" i="4"/>
  <c r="J617" i="4"/>
  <c r="Y617" i="4"/>
  <c r="E617" i="4"/>
  <c r="C617" i="4"/>
  <c r="D617" i="4"/>
  <c r="AA617" i="4"/>
  <c r="L617" i="4"/>
  <c r="Z617" i="4"/>
  <c r="G617" i="4"/>
  <c r="K617" i="4"/>
  <c r="D15" i="13"/>
  <c r="M15" i="13"/>
  <c r="C15" i="13"/>
  <c r="L15" i="13"/>
  <c r="AB15" i="13"/>
  <c r="K15" i="13"/>
  <c r="AA15" i="13"/>
  <c r="J15" i="13"/>
  <c r="Z15" i="13"/>
  <c r="G15" i="13"/>
  <c r="Y15" i="13"/>
  <c r="F15" i="13"/>
  <c r="E15" i="13"/>
  <c r="D23" i="13"/>
  <c r="M23" i="13"/>
  <c r="C23" i="13"/>
  <c r="L23" i="13"/>
  <c r="AB23" i="13"/>
  <c r="K23" i="13"/>
  <c r="AA23" i="13"/>
  <c r="J23" i="13"/>
  <c r="Z23" i="13"/>
  <c r="G23" i="13"/>
  <c r="Y23" i="13"/>
  <c r="F23" i="13"/>
  <c r="E23" i="13"/>
  <c r="L14" i="13"/>
  <c r="K14" i="13"/>
  <c r="J14" i="13"/>
  <c r="Z14" i="13"/>
  <c r="G14" i="13"/>
  <c r="Y14" i="13"/>
  <c r="F14" i="13"/>
  <c r="E14" i="13"/>
  <c r="D14" i="13"/>
  <c r="M14" i="13"/>
  <c r="C14" i="13"/>
  <c r="AA14" i="13"/>
  <c r="Y206" i="4"/>
  <c r="E206" i="4"/>
  <c r="G206" i="4"/>
  <c r="K206" i="4"/>
  <c r="J206" i="4"/>
  <c r="L206" i="4"/>
  <c r="C206" i="4"/>
  <c r="AA206" i="4"/>
  <c r="D206" i="4"/>
  <c r="Z206" i="4"/>
  <c r="K195" i="4"/>
  <c r="D195" i="4"/>
  <c r="E195" i="4"/>
  <c r="Z195" i="4"/>
  <c r="AA195" i="4"/>
  <c r="Y195" i="4"/>
  <c r="L195" i="4"/>
  <c r="C195" i="4"/>
  <c r="J195" i="4"/>
  <c r="G195" i="4"/>
  <c r="J205" i="4"/>
  <c r="K205" i="4"/>
  <c r="L205" i="4"/>
  <c r="Z205" i="4"/>
  <c r="AA205" i="4"/>
  <c r="C205" i="4"/>
  <c r="D205" i="4"/>
  <c r="Y205" i="4"/>
  <c r="E205" i="4"/>
  <c r="G205" i="4"/>
  <c r="K178" i="4"/>
  <c r="Y178" i="4"/>
  <c r="E178" i="4"/>
  <c r="AA178" i="4"/>
  <c r="L178" i="4"/>
  <c r="C178" i="4"/>
  <c r="J178" i="4"/>
  <c r="D178" i="4"/>
  <c r="G178" i="4"/>
  <c r="Z178" i="4"/>
  <c r="G176" i="4"/>
  <c r="K176" i="4"/>
  <c r="Z176" i="4"/>
  <c r="AA176" i="4"/>
  <c r="L176" i="4"/>
  <c r="Y176" i="4"/>
  <c r="E176" i="4"/>
  <c r="J176" i="4"/>
  <c r="C176" i="4"/>
  <c r="D176" i="4"/>
  <c r="C739" i="4"/>
  <c r="K739" i="4"/>
  <c r="J739" i="4"/>
  <c r="G739" i="4"/>
  <c r="AA739" i="4"/>
  <c r="Z739" i="4"/>
  <c r="E739" i="4"/>
  <c r="D739" i="4"/>
  <c r="Y739" i="4"/>
  <c r="L739" i="4"/>
  <c r="C742" i="4"/>
  <c r="D742" i="4"/>
  <c r="E742" i="4"/>
  <c r="G742" i="4"/>
  <c r="Y742" i="4"/>
  <c r="AA742" i="4"/>
  <c r="Z742" i="4"/>
  <c r="J742" i="4"/>
  <c r="K742" i="4"/>
  <c r="L742" i="4"/>
  <c r="L734" i="4"/>
  <c r="Z734" i="4"/>
  <c r="Y734" i="4"/>
  <c r="C734" i="4"/>
  <c r="E734" i="4"/>
  <c r="G734" i="4"/>
  <c r="AA734" i="4"/>
  <c r="J734" i="4"/>
  <c r="D734" i="4"/>
  <c r="K734" i="4"/>
  <c r="Y563" i="4"/>
  <c r="E563" i="4"/>
  <c r="G563" i="4"/>
  <c r="Z563" i="4"/>
  <c r="D563" i="4"/>
  <c r="C563" i="4"/>
  <c r="AA563" i="4"/>
  <c r="L563" i="4"/>
  <c r="K563" i="4"/>
  <c r="J563" i="4"/>
  <c r="K564" i="4"/>
  <c r="L564" i="4"/>
  <c r="C564" i="4"/>
  <c r="E564" i="4"/>
  <c r="D564" i="4"/>
  <c r="G564" i="4"/>
  <c r="AA564" i="4"/>
  <c r="Z564" i="4"/>
  <c r="J564" i="4"/>
  <c r="Y564" i="4"/>
  <c r="AA526" i="4"/>
  <c r="E526" i="4"/>
  <c r="J526" i="4"/>
  <c r="Z526" i="4"/>
  <c r="C526" i="4"/>
  <c r="K526" i="4"/>
  <c r="Y526" i="4"/>
  <c r="L526" i="4"/>
  <c r="G526" i="4"/>
  <c r="D526" i="4"/>
  <c r="AA527" i="4"/>
  <c r="J527" i="4"/>
  <c r="E527" i="4"/>
  <c r="Z527" i="4"/>
  <c r="D527" i="4"/>
  <c r="L527" i="4"/>
  <c r="Y527" i="4"/>
  <c r="C527" i="4"/>
  <c r="K527" i="4"/>
  <c r="G527" i="4"/>
  <c r="G542" i="4"/>
  <c r="L542" i="4"/>
  <c r="D542" i="4"/>
  <c r="C542" i="4"/>
  <c r="E542" i="4"/>
  <c r="K542" i="4"/>
  <c r="J542" i="4"/>
  <c r="Y542" i="4"/>
  <c r="AA542" i="4"/>
  <c r="Z542" i="4"/>
  <c r="E539" i="4"/>
  <c r="G539" i="4"/>
  <c r="J539" i="4"/>
  <c r="AA539" i="4"/>
  <c r="Z539" i="4"/>
  <c r="Y539" i="4"/>
  <c r="D539" i="4"/>
  <c r="L539" i="4"/>
  <c r="C539" i="4"/>
  <c r="K539" i="4"/>
  <c r="AA378" i="4"/>
  <c r="C378" i="4"/>
  <c r="J378" i="4"/>
  <c r="Y378" i="4"/>
  <c r="Z378" i="4"/>
  <c r="L378" i="4"/>
  <c r="D378" i="4"/>
  <c r="K378" i="4"/>
  <c r="G378" i="4"/>
  <c r="E378" i="4"/>
  <c r="L375" i="4"/>
  <c r="Z375" i="4"/>
  <c r="Y375" i="4"/>
  <c r="AA375" i="4"/>
  <c r="G375" i="4"/>
  <c r="E375" i="4"/>
  <c r="J375" i="4"/>
  <c r="D375" i="4"/>
  <c r="K375" i="4"/>
  <c r="C375" i="4"/>
  <c r="Z582" i="4"/>
  <c r="G582" i="4"/>
  <c r="D582" i="4"/>
  <c r="E582" i="4"/>
  <c r="K582" i="4"/>
  <c r="J582" i="4"/>
  <c r="Y582" i="4"/>
  <c r="L582" i="4"/>
  <c r="C582" i="4"/>
  <c r="AA582" i="4"/>
  <c r="AF571" i="4"/>
  <c r="AE571" i="4"/>
  <c r="J581" i="4"/>
  <c r="L581" i="4"/>
  <c r="E581" i="4"/>
  <c r="C581" i="4"/>
  <c r="D581" i="4"/>
  <c r="AA581" i="4"/>
  <c r="K581" i="4"/>
  <c r="Y581" i="4"/>
  <c r="Z581" i="4"/>
  <c r="G581" i="4"/>
  <c r="V233" i="4"/>
  <c r="V234" i="4" s="1"/>
  <c r="V235" i="4" s="1"/>
  <c r="V236" i="4" s="1"/>
  <c r="V237" i="4" s="1"/>
  <c r="V238" i="4" s="1"/>
  <c r="V239" i="4" s="1"/>
  <c r="V240" i="4" s="1"/>
  <c r="V241" i="4" s="1"/>
  <c r="V242" i="4" s="1"/>
  <c r="V243" i="4" s="1"/>
  <c r="V244" i="4" s="1"/>
  <c r="V245" i="4" s="1"/>
  <c r="V246" i="4" s="1"/>
  <c r="V247" i="4" s="1"/>
  <c r="V248" i="4" s="1"/>
  <c r="U233" i="4"/>
  <c r="W233" i="4"/>
  <c r="W234" i="4" s="1"/>
  <c r="W235" i="4" s="1"/>
  <c r="W236" i="4" s="1"/>
  <c r="W237" i="4" s="1"/>
  <c r="W238" i="4" s="1"/>
  <c r="W239" i="4" s="1"/>
  <c r="W240" i="4" s="1"/>
  <c r="W241" i="4" s="1"/>
  <c r="W242" i="4" s="1"/>
  <c r="W243" i="4" s="1"/>
  <c r="W244" i="4" s="1"/>
  <c r="W245" i="4" s="1"/>
  <c r="W246" i="4" s="1"/>
  <c r="W247" i="4" s="1"/>
  <c r="W248" i="4" s="1"/>
  <c r="G236" i="4"/>
  <c r="C236" i="4"/>
  <c r="AA236" i="4"/>
  <c r="K236" i="4"/>
  <c r="J236" i="4"/>
  <c r="D236" i="4"/>
  <c r="Y236" i="4"/>
  <c r="L236" i="4"/>
  <c r="Z236" i="4"/>
  <c r="E236" i="4"/>
  <c r="G396" i="4"/>
  <c r="C396" i="4"/>
  <c r="AA396" i="4"/>
  <c r="Z396" i="4"/>
  <c r="K396" i="4"/>
  <c r="J396" i="4"/>
  <c r="L396" i="4"/>
  <c r="E396" i="4"/>
  <c r="Y396" i="4"/>
  <c r="D396" i="4"/>
  <c r="Y398" i="4"/>
  <c r="E398" i="4"/>
  <c r="C398" i="4"/>
  <c r="J398" i="4"/>
  <c r="Z398" i="4"/>
  <c r="L398" i="4"/>
  <c r="D398" i="4"/>
  <c r="AA398" i="4"/>
  <c r="K398" i="4"/>
  <c r="G398" i="4"/>
  <c r="Z443" i="4"/>
  <c r="C443" i="4"/>
  <c r="J443" i="4"/>
  <c r="Y443" i="4"/>
  <c r="L443" i="4"/>
  <c r="AA443" i="4"/>
  <c r="E443" i="4"/>
  <c r="D443" i="4"/>
  <c r="K443" i="4"/>
  <c r="G443" i="4"/>
  <c r="D436" i="4"/>
  <c r="C436" i="4"/>
  <c r="J436" i="4"/>
  <c r="Y436" i="4"/>
  <c r="L436" i="4"/>
  <c r="Z436" i="4"/>
  <c r="K436" i="4"/>
  <c r="G436" i="4"/>
  <c r="E436" i="4"/>
  <c r="AA436" i="4"/>
  <c r="L434" i="4"/>
  <c r="Z434" i="4"/>
  <c r="E434" i="4"/>
  <c r="J434" i="4"/>
  <c r="G434" i="4"/>
  <c r="Y434" i="4"/>
  <c r="C434" i="4"/>
  <c r="K434" i="4"/>
  <c r="AA434" i="4"/>
  <c r="D434" i="4"/>
  <c r="Y787" i="4"/>
  <c r="L787" i="4"/>
  <c r="G787" i="4"/>
  <c r="Z787" i="4"/>
  <c r="AA787" i="4"/>
  <c r="K787" i="4"/>
  <c r="J787" i="4"/>
  <c r="C787" i="4"/>
  <c r="D787" i="4"/>
  <c r="E787" i="4"/>
  <c r="K782" i="4"/>
  <c r="J782" i="4"/>
  <c r="Z782" i="4"/>
  <c r="Y782" i="4"/>
  <c r="D782" i="4"/>
  <c r="L782" i="4"/>
  <c r="G782" i="4"/>
  <c r="C782" i="4"/>
  <c r="E782" i="4"/>
  <c r="AA782" i="4"/>
  <c r="J784" i="4"/>
  <c r="K784" i="4"/>
  <c r="Z784" i="4"/>
  <c r="D784" i="4"/>
  <c r="AA784" i="4"/>
  <c r="C784" i="4"/>
  <c r="G784" i="4"/>
  <c r="E784" i="4"/>
  <c r="Y784" i="4"/>
  <c r="L784" i="4"/>
  <c r="Y419" i="4"/>
  <c r="E419" i="4"/>
  <c r="D419" i="4"/>
  <c r="J419" i="4"/>
  <c r="AA419" i="4"/>
  <c r="G419" i="4"/>
  <c r="Z419" i="4"/>
  <c r="L419" i="4"/>
  <c r="C419" i="4"/>
  <c r="K419" i="4"/>
  <c r="K427" i="4"/>
  <c r="AA427" i="4"/>
  <c r="G427" i="4"/>
  <c r="Z427" i="4"/>
  <c r="C427" i="4"/>
  <c r="J427" i="4"/>
  <c r="E427" i="4"/>
  <c r="D427" i="4"/>
  <c r="Y427" i="4"/>
  <c r="L427" i="4"/>
  <c r="J417" i="4"/>
  <c r="L417" i="4"/>
  <c r="Z417" i="4"/>
  <c r="Y417" i="4"/>
  <c r="G417" i="4"/>
  <c r="K417" i="4"/>
  <c r="E417" i="4"/>
  <c r="C417" i="4"/>
  <c r="D417" i="4"/>
  <c r="AA417" i="4"/>
  <c r="Y756" i="4"/>
  <c r="J756" i="4"/>
  <c r="L756" i="4"/>
  <c r="C756" i="4"/>
  <c r="Z756" i="4"/>
  <c r="K756" i="4"/>
  <c r="AA756" i="4"/>
  <c r="E756" i="4"/>
  <c r="G756" i="4"/>
  <c r="D756"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U253" i="4"/>
  <c r="J265" i="4"/>
  <c r="L265" i="4"/>
  <c r="E265" i="4"/>
  <c r="AA265" i="4"/>
  <c r="G265" i="4"/>
  <c r="Z265" i="4"/>
  <c r="D265" i="4"/>
  <c r="Y265" i="4"/>
  <c r="C265" i="4"/>
  <c r="K265" i="4"/>
  <c r="L96" i="4"/>
  <c r="J96" i="4"/>
  <c r="C96" i="4"/>
  <c r="G96" i="4"/>
  <c r="K96" i="4"/>
  <c r="Y96" i="4"/>
  <c r="AA96" i="4"/>
  <c r="E96" i="4"/>
  <c r="D96" i="4"/>
  <c r="Z96" i="4"/>
  <c r="AF91" i="4"/>
  <c r="AE91" i="4"/>
  <c r="Y635" i="4"/>
  <c r="K635" i="4"/>
  <c r="AA635" i="4"/>
  <c r="J635" i="4"/>
  <c r="Z635" i="4"/>
  <c r="L635" i="4"/>
  <c r="E635" i="4"/>
  <c r="G635" i="4"/>
  <c r="D635" i="4"/>
  <c r="C635" i="4"/>
  <c r="Z148" i="4"/>
  <c r="L148" i="4"/>
  <c r="D148" i="4"/>
  <c r="Y148" i="4"/>
  <c r="G148" i="4"/>
  <c r="AA148" i="4"/>
  <c r="E148" i="4"/>
  <c r="C148" i="4"/>
  <c r="J148" i="4"/>
  <c r="K148" i="4"/>
  <c r="AA145" i="4"/>
  <c r="E145" i="4"/>
  <c r="G145" i="4"/>
  <c r="K145" i="4"/>
  <c r="Z145" i="4"/>
  <c r="D145" i="4"/>
  <c r="Y145" i="4"/>
  <c r="L145" i="4"/>
  <c r="C145" i="4"/>
  <c r="J145" i="4"/>
  <c r="L134" i="4"/>
  <c r="Z134" i="4"/>
  <c r="G134" i="4"/>
  <c r="K134" i="4"/>
  <c r="J134" i="4"/>
  <c r="Y134" i="4"/>
  <c r="C134" i="4"/>
  <c r="AA134" i="4"/>
  <c r="E134" i="4"/>
  <c r="D134" i="4"/>
  <c r="K281" i="4"/>
  <c r="J281" i="4"/>
  <c r="C281" i="4"/>
  <c r="Y281" i="4"/>
  <c r="L281" i="4"/>
  <c r="E281" i="4"/>
  <c r="Z281" i="4"/>
  <c r="D281" i="4"/>
  <c r="AA281" i="4"/>
  <c r="G281" i="4"/>
  <c r="AA282" i="4"/>
  <c r="E282" i="4"/>
  <c r="G282" i="4"/>
  <c r="Z282" i="4"/>
  <c r="D282" i="4"/>
  <c r="Y282" i="4"/>
  <c r="L282" i="4"/>
  <c r="C282" i="4"/>
  <c r="J282" i="4"/>
  <c r="K282" i="4"/>
  <c r="Y279" i="4"/>
  <c r="K279" i="4"/>
  <c r="L279" i="4"/>
  <c r="C279" i="4"/>
  <c r="G279" i="4"/>
  <c r="AA279" i="4"/>
  <c r="E279" i="4"/>
  <c r="Z279" i="4"/>
  <c r="J279" i="4"/>
  <c r="D279" i="4"/>
  <c r="AA115" i="4"/>
  <c r="J115" i="4"/>
  <c r="K115" i="4"/>
  <c r="L115" i="4"/>
  <c r="C115" i="4"/>
  <c r="E115" i="4"/>
  <c r="Z115" i="4"/>
  <c r="D115" i="4"/>
  <c r="Y115" i="4"/>
  <c r="G115" i="4"/>
  <c r="L126" i="4"/>
  <c r="Z126" i="4"/>
  <c r="J126" i="4"/>
  <c r="C126" i="4"/>
  <c r="K126" i="4"/>
  <c r="G126" i="4"/>
  <c r="AA126" i="4"/>
  <c r="E126" i="4"/>
  <c r="D126" i="4"/>
  <c r="Y126" i="4"/>
  <c r="Y118" i="4"/>
  <c r="C118" i="4"/>
  <c r="J118" i="4"/>
  <c r="D118" i="4"/>
  <c r="K118" i="4"/>
  <c r="Z118" i="4"/>
  <c r="G118" i="4"/>
  <c r="E118" i="4"/>
  <c r="AA118" i="4"/>
  <c r="L118" i="4"/>
  <c r="D324" i="4"/>
  <c r="Y324" i="4"/>
  <c r="C324" i="4"/>
  <c r="E324" i="4"/>
  <c r="Z324" i="4"/>
  <c r="G324" i="4"/>
  <c r="AA324" i="4"/>
  <c r="L324" i="4"/>
  <c r="J324" i="4"/>
  <c r="K324" i="4"/>
  <c r="W153" i="4"/>
  <c r="W154" i="4" s="1"/>
  <c r="W155" i="4" s="1"/>
  <c r="W156" i="4" s="1"/>
  <c r="W157" i="4" s="1"/>
  <c r="W158" i="4" s="1"/>
  <c r="W159" i="4" s="1"/>
  <c r="W160" i="4" s="1"/>
  <c r="W161" i="4" s="1"/>
  <c r="W162" i="4" s="1"/>
  <c r="W163" i="4" s="1"/>
  <c r="W164" i="4" s="1"/>
  <c r="W165" i="4" s="1"/>
  <c r="W166" i="4" s="1"/>
  <c r="W167" i="4" s="1"/>
  <c r="W168" i="4" s="1"/>
  <c r="U153" i="4"/>
  <c r="V153" i="4"/>
  <c r="V154" i="4" s="1"/>
  <c r="V155" i="4" s="1"/>
  <c r="V156" i="4" s="1"/>
  <c r="V157" i="4" s="1"/>
  <c r="V158" i="4" s="1"/>
  <c r="V159" i="4" s="1"/>
  <c r="V160" i="4" s="1"/>
  <c r="V161" i="4" s="1"/>
  <c r="V162" i="4" s="1"/>
  <c r="V163" i="4" s="1"/>
  <c r="V164" i="4" s="1"/>
  <c r="V165" i="4" s="1"/>
  <c r="V166" i="4" s="1"/>
  <c r="V167" i="4" s="1"/>
  <c r="V168" i="4" s="1"/>
  <c r="E303" i="4"/>
  <c r="G303" i="4"/>
  <c r="K303" i="4"/>
  <c r="AA303" i="4"/>
  <c r="L303" i="4"/>
  <c r="C303" i="4"/>
  <c r="Y303" i="4"/>
  <c r="J303" i="4"/>
  <c r="D303" i="4"/>
  <c r="Z303" i="4"/>
  <c r="E304" i="4"/>
  <c r="G304" i="4"/>
  <c r="K304" i="4"/>
  <c r="AA304" i="4"/>
  <c r="L304" i="4"/>
  <c r="C304" i="4"/>
  <c r="Y304" i="4"/>
  <c r="J304" i="4"/>
  <c r="D304" i="4"/>
  <c r="Z304" i="4"/>
  <c r="Z296" i="4"/>
  <c r="G296" i="4"/>
  <c r="K296" i="4"/>
  <c r="AA296" i="4"/>
  <c r="L296" i="4"/>
  <c r="C296" i="4"/>
  <c r="E296" i="4"/>
  <c r="D296" i="4"/>
  <c r="Y296" i="4"/>
  <c r="J296" i="4"/>
  <c r="AE351" i="4"/>
  <c r="AF351" i="4"/>
  <c r="K500" i="4"/>
  <c r="AA500" i="4"/>
  <c r="J500" i="4"/>
  <c r="L500" i="4"/>
  <c r="D500" i="4"/>
  <c r="Y500" i="4"/>
  <c r="G500" i="4"/>
  <c r="E500" i="4"/>
  <c r="Z500" i="4"/>
  <c r="C500" i="4"/>
  <c r="Z340" i="4"/>
  <c r="G340" i="4"/>
  <c r="K340" i="4"/>
  <c r="AA340" i="4"/>
  <c r="L340" i="4"/>
  <c r="C340" i="4"/>
  <c r="Y340" i="4"/>
  <c r="J340" i="4"/>
  <c r="D340" i="4"/>
  <c r="E340" i="4"/>
  <c r="Z337" i="4"/>
  <c r="D337" i="4"/>
  <c r="L337" i="4"/>
  <c r="AA337" i="4"/>
  <c r="E337" i="4"/>
  <c r="Y337" i="4"/>
  <c r="C337" i="4"/>
  <c r="K337" i="4"/>
  <c r="G337" i="4"/>
  <c r="J337" i="4"/>
  <c r="E335" i="4"/>
  <c r="G335" i="4"/>
  <c r="AA335" i="4"/>
  <c r="D335" i="4"/>
  <c r="K335" i="4"/>
  <c r="J335" i="4"/>
  <c r="Z335" i="4"/>
  <c r="Y335" i="4"/>
  <c r="L335" i="4"/>
  <c r="C335" i="4"/>
  <c r="C686" i="4"/>
  <c r="D686" i="4"/>
  <c r="Y686" i="4"/>
  <c r="Z686" i="4"/>
  <c r="E686" i="4"/>
  <c r="L686" i="4"/>
  <c r="J686" i="4"/>
  <c r="K686" i="4"/>
  <c r="G686" i="4"/>
  <c r="AA686" i="4"/>
  <c r="D683" i="4"/>
  <c r="K683" i="4"/>
  <c r="Z683" i="4"/>
  <c r="Y683" i="4"/>
  <c r="AA683" i="4"/>
  <c r="J683" i="4"/>
  <c r="G683" i="4"/>
  <c r="E683" i="4"/>
  <c r="L683" i="4"/>
  <c r="C683" i="4"/>
  <c r="U213" i="4"/>
  <c r="V213" i="4"/>
  <c r="V214" i="4" s="1"/>
  <c r="V215" i="4" s="1"/>
  <c r="V216" i="4" s="1"/>
  <c r="V217" i="4" s="1"/>
  <c r="V218" i="4" s="1"/>
  <c r="V219" i="4" s="1"/>
  <c r="V220" i="4" s="1"/>
  <c r="V221" i="4" s="1"/>
  <c r="V222" i="4" s="1"/>
  <c r="V223" i="4" s="1"/>
  <c r="V224" i="4" s="1"/>
  <c r="V225" i="4" s="1"/>
  <c r="V226" i="4" s="1"/>
  <c r="V227" i="4" s="1"/>
  <c r="V228" i="4" s="1"/>
  <c r="W213" i="4"/>
  <c r="W214" i="4" s="1"/>
  <c r="W215" i="4" s="1"/>
  <c r="W216" i="4" s="1"/>
  <c r="W217" i="4" s="1"/>
  <c r="W218" i="4" s="1"/>
  <c r="W219" i="4" s="1"/>
  <c r="W220" i="4" s="1"/>
  <c r="W221" i="4" s="1"/>
  <c r="W222" i="4" s="1"/>
  <c r="W223" i="4" s="1"/>
  <c r="W224" i="4" s="1"/>
  <c r="W225" i="4" s="1"/>
  <c r="W226" i="4" s="1"/>
  <c r="W227" i="4" s="1"/>
  <c r="W228" i="4" s="1"/>
  <c r="Y228" i="4"/>
  <c r="AA228" i="4"/>
  <c r="G228" i="4"/>
  <c r="K228" i="4"/>
  <c r="J228" i="4"/>
  <c r="C228" i="4"/>
  <c r="E228" i="4"/>
  <c r="Z228" i="4"/>
  <c r="L228" i="4"/>
  <c r="D228" i="4"/>
  <c r="D696" i="4"/>
  <c r="C696" i="4"/>
  <c r="E696" i="4"/>
  <c r="Z696" i="4"/>
  <c r="Y696" i="4"/>
  <c r="G696" i="4"/>
  <c r="J696" i="4"/>
  <c r="AA696" i="4"/>
  <c r="K696" i="4"/>
  <c r="L696" i="4"/>
  <c r="E699" i="4"/>
  <c r="D699" i="4"/>
  <c r="J699" i="4"/>
  <c r="G699" i="4"/>
  <c r="AA699" i="4"/>
  <c r="Y699" i="4"/>
  <c r="Z699" i="4"/>
  <c r="L699" i="4"/>
  <c r="C699" i="4"/>
  <c r="K699" i="4"/>
  <c r="J701" i="4"/>
  <c r="Y701" i="4"/>
  <c r="K701" i="4"/>
  <c r="AA701" i="4"/>
  <c r="E701" i="4"/>
  <c r="C701" i="4"/>
  <c r="D701" i="4"/>
  <c r="G701" i="4"/>
  <c r="L701" i="4"/>
  <c r="Z701" i="4"/>
  <c r="E668" i="4"/>
  <c r="J668" i="4"/>
  <c r="AA668" i="4"/>
  <c r="Z668" i="4"/>
  <c r="Y668" i="4"/>
  <c r="G668" i="4"/>
  <c r="K668" i="4"/>
  <c r="D668" i="4"/>
  <c r="C668" i="4"/>
  <c r="L668" i="4"/>
  <c r="K665" i="4"/>
  <c r="Y665" i="4"/>
  <c r="L665" i="4"/>
  <c r="C665" i="4"/>
  <c r="J665" i="4"/>
  <c r="Z665" i="4"/>
  <c r="D665" i="4"/>
  <c r="G665" i="4"/>
  <c r="AA665" i="4"/>
  <c r="E665" i="4"/>
  <c r="C803" i="4"/>
  <c r="J803" i="4"/>
  <c r="G803" i="4"/>
  <c r="AA803" i="4"/>
  <c r="L803" i="4"/>
  <c r="D803" i="4"/>
  <c r="Y803" i="4"/>
  <c r="E803" i="4"/>
  <c r="Z803" i="4"/>
  <c r="K803" i="4"/>
  <c r="E804" i="4"/>
  <c r="L804" i="4"/>
  <c r="AA804" i="4"/>
  <c r="K804" i="4"/>
  <c r="Y804" i="4"/>
  <c r="C804" i="4"/>
  <c r="D804" i="4"/>
  <c r="J804" i="4"/>
  <c r="Z804" i="4"/>
  <c r="G804" i="4"/>
  <c r="K796" i="4"/>
  <c r="G796" i="4"/>
  <c r="J796" i="4"/>
  <c r="C796" i="4"/>
  <c r="Z796" i="4"/>
  <c r="Y796" i="4"/>
  <c r="AA796" i="4"/>
  <c r="E796" i="4"/>
  <c r="D796" i="4"/>
  <c r="L796" i="4"/>
  <c r="D55" i="4"/>
  <c r="K55" i="4"/>
  <c r="L55" i="4"/>
  <c r="C55" i="4"/>
  <c r="Z55" i="4"/>
  <c r="Y55" i="4"/>
  <c r="J55" i="4"/>
  <c r="G55" i="4"/>
  <c r="E55" i="4"/>
  <c r="AA55" i="4"/>
  <c r="G60" i="4"/>
  <c r="C60" i="4"/>
  <c r="J60" i="4"/>
  <c r="L60" i="4"/>
  <c r="D60" i="4"/>
  <c r="Y60" i="4"/>
  <c r="K60" i="4"/>
  <c r="Z60" i="4"/>
  <c r="E60" i="4"/>
  <c r="AA60" i="4"/>
  <c r="AA486" i="4"/>
  <c r="Y486" i="4"/>
  <c r="E486" i="4"/>
  <c r="L486" i="4"/>
  <c r="K486" i="4"/>
  <c r="Z486" i="4"/>
  <c r="D486" i="4"/>
  <c r="C486" i="4"/>
  <c r="G486" i="4"/>
  <c r="J486" i="4"/>
  <c r="D483" i="4"/>
  <c r="Y483" i="4"/>
  <c r="L483" i="4"/>
  <c r="K483" i="4"/>
  <c r="E483" i="4"/>
  <c r="Z483" i="4"/>
  <c r="AA483" i="4"/>
  <c r="C483" i="4"/>
  <c r="J483" i="4"/>
  <c r="G483" i="4"/>
  <c r="AF471" i="4"/>
  <c r="AE471" i="4"/>
  <c r="AA602" i="4"/>
  <c r="K602" i="4"/>
  <c r="J602" i="4"/>
  <c r="G602" i="4"/>
  <c r="E602" i="4"/>
  <c r="L602" i="4"/>
  <c r="C602" i="4"/>
  <c r="Y602" i="4"/>
  <c r="D602" i="4"/>
  <c r="Z602" i="4"/>
  <c r="U593" i="4"/>
  <c r="V593" i="4"/>
  <c r="V594" i="4" s="1"/>
  <c r="V595" i="4" s="1"/>
  <c r="V596" i="4" s="1"/>
  <c r="V597" i="4" s="1"/>
  <c r="V598" i="4" s="1"/>
  <c r="V599" i="4" s="1"/>
  <c r="V600" i="4" s="1"/>
  <c r="V601" i="4" s="1"/>
  <c r="V602" i="4" s="1"/>
  <c r="V603" i="4" s="1"/>
  <c r="V604" i="4" s="1"/>
  <c r="V605" i="4" s="1"/>
  <c r="V606" i="4" s="1"/>
  <c r="V607" i="4" s="1"/>
  <c r="V608" i="4" s="1"/>
  <c r="W593" i="4"/>
  <c r="W594" i="4" s="1"/>
  <c r="W595" i="4" s="1"/>
  <c r="W596" i="4" s="1"/>
  <c r="W597" i="4" s="1"/>
  <c r="W598" i="4" s="1"/>
  <c r="W599" i="4" s="1"/>
  <c r="W600" i="4" s="1"/>
  <c r="W601" i="4" s="1"/>
  <c r="W602" i="4" s="1"/>
  <c r="W603" i="4" s="1"/>
  <c r="W604" i="4" s="1"/>
  <c r="W605" i="4" s="1"/>
  <c r="W606" i="4" s="1"/>
  <c r="W607" i="4" s="1"/>
  <c r="W608" i="4" s="1"/>
  <c r="G623" i="4"/>
  <c r="C623" i="4"/>
  <c r="K623" i="4"/>
  <c r="Z623" i="4"/>
  <c r="Y623" i="4"/>
  <c r="AA623" i="4"/>
  <c r="E623" i="4"/>
  <c r="D623" i="4"/>
  <c r="L623" i="4"/>
  <c r="J623" i="4"/>
  <c r="J621" i="4"/>
  <c r="Y621" i="4"/>
  <c r="K621" i="4"/>
  <c r="E621" i="4"/>
  <c r="C621" i="4"/>
  <c r="D621" i="4"/>
  <c r="AA621" i="4"/>
  <c r="L621" i="4"/>
  <c r="Z621" i="4"/>
  <c r="G621" i="4"/>
  <c r="D16" i="13"/>
  <c r="M16" i="13"/>
  <c r="C16" i="13"/>
  <c r="L16" i="13"/>
  <c r="AB16" i="13"/>
  <c r="K16" i="13"/>
  <c r="AA16" i="13"/>
  <c r="J16" i="13"/>
  <c r="Z16" i="13"/>
  <c r="G16" i="13"/>
  <c r="Y16" i="13"/>
  <c r="F16" i="13"/>
  <c r="E16" i="13"/>
  <c r="D24" i="13"/>
  <c r="M24" i="13"/>
  <c r="C24" i="13"/>
  <c r="L24" i="13"/>
  <c r="AB24" i="13"/>
  <c r="K24" i="13"/>
  <c r="AA24" i="13"/>
  <c r="J24" i="13"/>
  <c r="Z24" i="13"/>
  <c r="G24" i="13"/>
  <c r="Y24" i="13"/>
  <c r="F24" i="13"/>
  <c r="E24" i="13"/>
  <c r="AF191" i="4"/>
  <c r="AE191" i="4"/>
  <c r="AA204" i="4"/>
  <c r="J204" i="4"/>
  <c r="C204" i="4"/>
  <c r="G204" i="4"/>
  <c r="K204" i="4"/>
  <c r="D204" i="4"/>
  <c r="Y204" i="4"/>
  <c r="L204" i="4"/>
  <c r="Z204" i="4"/>
  <c r="E204" i="4"/>
  <c r="L183" i="4"/>
  <c r="D183" i="4"/>
  <c r="Z183" i="4"/>
  <c r="AA183" i="4"/>
  <c r="E183" i="4"/>
  <c r="Y183" i="4"/>
  <c r="C183" i="4"/>
  <c r="K183" i="4"/>
  <c r="J183" i="4"/>
  <c r="G183" i="4"/>
  <c r="J177" i="4"/>
  <c r="L177" i="4"/>
  <c r="E177" i="4"/>
  <c r="K177" i="4"/>
  <c r="Y177" i="4"/>
  <c r="AA177" i="4"/>
  <c r="D177" i="4"/>
  <c r="G177" i="4"/>
  <c r="C177" i="4"/>
  <c r="Z177" i="4"/>
  <c r="Z741" i="4"/>
  <c r="E741" i="4"/>
  <c r="AA741" i="4"/>
  <c r="K741" i="4"/>
  <c r="J741" i="4"/>
  <c r="L741" i="4"/>
  <c r="C741" i="4"/>
  <c r="G741" i="4"/>
  <c r="D741" i="4"/>
  <c r="Y741" i="4"/>
  <c r="E740" i="4"/>
  <c r="AA740" i="4"/>
  <c r="K740" i="4"/>
  <c r="G740" i="4"/>
  <c r="J740" i="4"/>
  <c r="D740" i="4"/>
  <c r="C740" i="4"/>
  <c r="Z740" i="4"/>
  <c r="L740" i="4"/>
  <c r="Y740" i="4"/>
  <c r="Y744" i="4"/>
  <c r="Z744" i="4"/>
  <c r="G744" i="4"/>
  <c r="J744" i="4"/>
  <c r="AA744" i="4"/>
  <c r="C744" i="4"/>
  <c r="K744" i="4"/>
  <c r="E744" i="4"/>
  <c r="D744" i="4"/>
  <c r="L744" i="4"/>
  <c r="AE551" i="4"/>
  <c r="AF551" i="4"/>
  <c r="E559" i="4"/>
  <c r="J559" i="4"/>
  <c r="AA559" i="4"/>
  <c r="G559" i="4"/>
  <c r="Z559" i="4"/>
  <c r="D559" i="4"/>
  <c r="Y559" i="4"/>
  <c r="K559" i="4"/>
  <c r="C559" i="4"/>
  <c r="L559" i="4"/>
  <c r="J557" i="4"/>
  <c r="G557" i="4"/>
  <c r="E557" i="4"/>
  <c r="K557" i="4"/>
  <c r="C557" i="4"/>
  <c r="L557" i="4"/>
  <c r="Y557" i="4"/>
  <c r="D557" i="4"/>
  <c r="AA557" i="4"/>
  <c r="Z557" i="4"/>
  <c r="Z524" i="4"/>
  <c r="C524" i="4"/>
  <c r="G524" i="4"/>
  <c r="K524" i="4"/>
  <c r="E524" i="4"/>
  <c r="J524" i="4"/>
  <c r="AA524" i="4"/>
  <c r="D524" i="4"/>
  <c r="Y524" i="4"/>
  <c r="L524" i="4"/>
  <c r="J521" i="4"/>
  <c r="L521" i="4"/>
  <c r="AA521" i="4"/>
  <c r="E521" i="4"/>
  <c r="Y521" i="4"/>
  <c r="K521" i="4"/>
  <c r="Z521" i="4"/>
  <c r="D521" i="4"/>
  <c r="G521" i="4"/>
  <c r="C521" i="4"/>
  <c r="Y540" i="4"/>
  <c r="Z540" i="4"/>
  <c r="D540" i="4"/>
  <c r="G540" i="4"/>
  <c r="AA540" i="4"/>
  <c r="K540" i="4"/>
  <c r="J540" i="4"/>
  <c r="E540" i="4"/>
  <c r="L540" i="4"/>
  <c r="C540" i="4"/>
  <c r="J541" i="4"/>
  <c r="L541" i="4"/>
  <c r="D541" i="4"/>
  <c r="Y541" i="4"/>
  <c r="E541" i="4"/>
  <c r="C541" i="4"/>
  <c r="AA541" i="4"/>
  <c r="G541" i="4"/>
  <c r="Z541" i="4"/>
  <c r="K541" i="4"/>
  <c r="L376" i="4"/>
  <c r="D376" i="4"/>
  <c r="C376" i="4"/>
  <c r="E376" i="4"/>
  <c r="Z376" i="4"/>
  <c r="G376" i="4"/>
  <c r="AA376" i="4"/>
  <c r="Y376" i="4"/>
  <c r="J376" i="4"/>
  <c r="K376" i="4"/>
  <c r="G377" i="4"/>
  <c r="C377" i="4"/>
  <c r="Y377" i="4"/>
  <c r="J377" i="4"/>
  <c r="K377" i="4"/>
  <c r="Z377" i="4"/>
  <c r="D377" i="4"/>
  <c r="AA377" i="4"/>
  <c r="E377" i="4"/>
  <c r="L377" i="4"/>
  <c r="G380" i="4"/>
  <c r="C380" i="4"/>
  <c r="AA380" i="4"/>
  <c r="Z380" i="4"/>
  <c r="K380" i="4"/>
  <c r="J380" i="4"/>
  <c r="E380" i="4"/>
  <c r="D380" i="4"/>
  <c r="Y380" i="4"/>
  <c r="L380" i="4"/>
  <c r="K583" i="4"/>
  <c r="Z583" i="4"/>
  <c r="D583" i="4"/>
  <c r="Y583" i="4"/>
  <c r="C583" i="4"/>
  <c r="AA583" i="4"/>
  <c r="E583" i="4"/>
  <c r="L583" i="4"/>
  <c r="J583" i="4"/>
  <c r="G583" i="4"/>
  <c r="Z578" i="4"/>
  <c r="D578" i="4"/>
  <c r="G578" i="4"/>
  <c r="K578" i="4"/>
  <c r="L578" i="4"/>
  <c r="C578" i="4"/>
  <c r="Y578" i="4"/>
  <c r="J578" i="4"/>
  <c r="E578" i="4"/>
  <c r="AA578" i="4"/>
  <c r="J585" i="4"/>
  <c r="D585" i="4"/>
  <c r="E585" i="4"/>
  <c r="L585" i="4"/>
  <c r="Z585" i="4"/>
  <c r="K585" i="4"/>
  <c r="Y585" i="4"/>
  <c r="AA585" i="4"/>
  <c r="C585" i="4"/>
  <c r="G585" i="4"/>
  <c r="G248" i="4"/>
  <c r="C248" i="4"/>
  <c r="L248" i="4"/>
  <c r="D248" i="4"/>
  <c r="Y248" i="4"/>
  <c r="E248" i="4"/>
  <c r="Z248" i="4"/>
  <c r="K248" i="4"/>
  <c r="J248" i="4"/>
  <c r="AA248" i="4"/>
  <c r="J246" i="4"/>
  <c r="C246" i="4"/>
  <c r="Y246" i="4"/>
  <c r="Z246" i="4"/>
  <c r="L246" i="4"/>
  <c r="D246" i="4"/>
  <c r="K246" i="4"/>
  <c r="G246" i="4"/>
  <c r="AA246" i="4"/>
  <c r="E246" i="4"/>
  <c r="AE711" i="4"/>
  <c r="AF711" i="4"/>
  <c r="V713" i="4"/>
  <c r="V714" i="4" s="1"/>
  <c r="V715" i="4" s="1"/>
  <c r="V716" i="4" s="1"/>
  <c r="V717" i="4" s="1"/>
  <c r="V718" i="4" s="1"/>
  <c r="V719" i="4" s="1"/>
  <c r="V720" i="4" s="1"/>
  <c r="V721" i="4" s="1"/>
  <c r="V722" i="4" s="1"/>
  <c r="V723" i="4" s="1"/>
  <c r="V724" i="4" s="1"/>
  <c r="V725" i="4" s="1"/>
  <c r="V726" i="4" s="1"/>
  <c r="V727" i="4" s="1"/>
  <c r="V728" i="4" s="1"/>
  <c r="W713" i="4"/>
  <c r="W714" i="4" s="1"/>
  <c r="W715" i="4" s="1"/>
  <c r="W716" i="4" s="1"/>
  <c r="W717" i="4" s="1"/>
  <c r="W718" i="4" s="1"/>
  <c r="W719" i="4" s="1"/>
  <c r="W720" i="4" s="1"/>
  <c r="W721" i="4" s="1"/>
  <c r="W722" i="4" s="1"/>
  <c r="W723" i="4" s="1"/>
  <c r="W724" i="4" s="1"/>
  <c r="W725" i="4" s="1"/>
  <c r="W726" i="4" s="1"/>
  <c r="W727" i="4" s="1"/>
  <c r="W728" i="4" s="1"/>
  <c r="U713" i="4"/>
  <c r="Y399" i="4"/>
  <c r="AA399" i="4"/>
  <c r="G399" i="4"/>
  <c r="Z399" i="4"/>
  <c r="K399" i="4"/>
  <c r="J399" i="4"/>
  <c r="E399" i="4"/>
  <c r="D399" i="4"/>
  <c r="L399" i="4"/>
  <c r="C399" i="4"/>
  <c r="Z395" i="4"/>
  <c r="K395" i="4"/>
  <c r="AA395" i="4"/>
  <c r="G395" i="4"/>
  <c r="L395" i="4"/>
  <c r="C395" i="4"/>
  <c r="Y395" i="4"/>
  <c r="J395" i="4"/>
  <c r="D395" i="4"/>
  <c r="E395" i="4"/>
  <c r="J437" i="4"/>
  <c r="L437" i="4"/>
  <c r="D437" i="4"/>
  <c r="C437" i="4"/>
  <c r="E437" i="4"/>
  <c r="Z437" i="4"/>
  <c r="AA437" i="4"/>
  <c r="Y437" i="4"/>
  <c r="K437" i="4"/>
  <c r="G437" i="4"/>
  <c r="Y444" i="4"/>
  <c r="Z444" i="4"/>
  <c r="L444" i="4"/>
  <c r="AA444" i="4"/>
  <c r="E444" i="4"/>
  <c r="D444" i="4"/>
  <c r="C444" i="4"/>
  <c r="K444" i="4"/>
  <c r="J444" i="4"/>
  <c r="G444" i="4"/>
  <c r="Z785" i="4"/>
  <c r="G785" i="4"/>
  <c r="L785" i="4"/>
  <c r="AA785" i="4"/>
  <c r="Y785" i="4"/>
  <c r="J785" i="4"/>
  <c r="C785" i="4"/>
  <c r="E785" i="4"/>
  <c r="K785" i="4"/>
  <c r="D785" i="4"/>
  <c r="J780" i="4"/>
  <c r="D780" i="4"/>
  <c r="L780" i="4"/>
  <c r="C780" i="4"/>
  <c r="Z780" i="4"/>
  <c r="K780" i="4"/>
  <c r="AA780" i="4"/>
  <c r="E780" i="4"/>
  <c r="G780" i="4"/>
  <c r="Y780" i="4"/>
  <c r="C414" i="4"/>
  <c r="D414" i="4"/>
  <c r="E414" i="4"/>
  <c r="J414" i="4"/>
  <c r="G414" i="4"/>
  <c r="K414" i="4"/>
  <c r="AA414" i="4"/>
  <c r="Z414" i="4"/>
  <c r="L414" i="4"/>
  <c r="Y414" i="4"/>
  <c r="V413" i="4"/>
  <c r="V414" i="4" s="1"/>
  <c r="V415" i="4" s="1"/>
  <c r="V416" i="4" s="1"/>
  <c r="V417" i="4" s="1"/>
  <c r="V418" i="4" s="1"/>
  <c r="V419" i="4" s="1"/>
  <c r="V420" i="4" s="1"/>
  <c r="V421" i="4" s="1"/>
  <c r="V422" i="4" s="1"/>
  <c r="V423" i="4" s="1"/>
  <c r="V424" i="4" s="1"/>
  <c r="V425" i="4" s="1"/>
  <c r="V426" i="4" s="1"/>
  <c r="V427" i="4" s="1"/>
  <c r="V428" i="4" s="1"/>
  <c r="W413" i="4"/>
  <c r="W414" i="4" s="1"/>
  <c r="W415" i="4" s="1"/>
  <c r="W416" i="4" s="1"/>
  <c r="W417" i="4" s="1"/>
  <c r="W418" i="4" s="1"/>
  <c r="W419" i="4" s="1"/>
  <c r="W420" i="4" s="1"/>
  <c r="W421" i="4" s="1"/>
  <c r="W422" i="4" s="1"/>
  <c r="W423" i="4" s="1"/>
  <c r="W424" i="4" s="1"/>
  <c r="W425" i="4" s="1"/>
  <c r="W426" i="4" s="1"/>
  <c r="W427" i="4" s="1"/>
  <c r="W428" i="4" s="1"/>
  <c r="U413" i="4"/>
  <c r="C766" i="4"/>
  <c r="E766" i="4"/>
  <c r="AA766" i="4"/>
  <c r="Y766" i="4"/>
  <c r="D766" i="4"/>
  <c r="J766" i="4"/>
  <c r="Z766" i="4"/>
  <c r="K766" i="4"/>
  <c r="G766" i="4"/>
  <c r="L766" i="4"/>
  <c r="L267" i="4"/>
  <c r="AA267" i="4"/>
  <c r="G267" i="4"/>
  <c r="K267" i="4"/>
  <c r="J267" i="4"/>
  <c r="E267" i="4"/>
  <c r="Z267" i="4"/>
  <c r="D267" i="4"/>
  <c r="Y267" i="4"/>
  <c r="C267" i="4"/>
  <c r="AA268" i="4"/>
  <c r="J268" i="4"/>
  <c r="Z268" i="4"/>
  <c r="E268" i="4"/>
  <c r="G268" i="4"/>
  <c r="D268" i="4"/>
  <c r="Y268" i="4"/>
  <c r="L268" i="4"/>
  <c r="K268" i="4"/>
  <c r="C268" i="4"/>
  <c r="J254" i="4"/>
  <c r="Y254" i="4"/>
  <c r="Z254" i="4"/>
  <c r="AA254" i="4"/>
  <c r="E254" i="4"/>
  <c r="G254" i="4"/>
  <c r="D254" i="4"/>
  <c r="L254" i="4"/>
  <c r="K254" i="4"/>
  <c r="C254" i="4"/>
  <c r="Y103" i="4"/>
  <c r="J103" i="4"/>
  <c r="C103" i="4"/>
  <c r="K103" i="4"/>
  <c r="AA103" i="4"/>
  <c r="E103" i="4"/>
  <c r="Z103" i="4"/>
  <c r="D103" i="4"/>
  <c r="L103" i="4"/>
  <c r="G103" i="4"/>
  <c r="E97" i="4"/>
  <c r="J97" i="4"/>
  <c r="C97" i="4"/>
  <c r="Y97" i="4"/>
  <c r="L97" i="4"/>
  <c r="G97" i="4"/>
  <c r="AA97" i="4"/>
  <c r="Z97" i="4"/>
  <c r="D97" i="4"/>
  <c r="K97" i="4"/>
  <c r="AA643" i="4"/>
  <c r="J643" i="4"/>
  <c r="E643" i="4"/>
  <c r="Z643" i="4"/>
  <c r="D643" i="4"/>
  <c r="L643" i="4"/>
  <c r="G643" i="4"/>
  <c r="Y643" i="4"/>
  <c r="K643" i="4"/>
  <c r="C643" i="4"/>
  <c r="Z647" i="4"/>
  <c r="D647" i="4"/>
  <c r="Y647" i="4"/>
  <c r="K647" i="4"/>
  <c r="G647" i="4"/>
  <c r="L647" i="4"/>
  <c r="C647" i="4"/>
  <c r="E647" i="4"/>
  <c r="J647" i="4"/>
  <c r="AA647" i="4"/>
  <c r="J645" i="4"/>
  <c r="Y645" i="4"/>
  <c r="L645" i="4"/>
  <c r="K645" i="4"/>
  <c r="E645" i="4"/>
  <c r="C645" i="4"/>
  <c r="AA645" i="4"/>
  <c r="G645" i="4"/>
  <c r="D645" i="4"/>
  <c r="Z645" i="4"/>
  <c r="AA142" i="4"/>
  <c r="G142" i="4"/>
  <c r="K142" i="4"/>
  <c r="J142" i="4"/>
  <c r="C142" i="4"/>
  <c r="E142" i="4"/>
  <c r="Z142" i="4"/>
  <c r="D142" i="4"/>
  <c r="L142" i="4"/>
  <c r="Y142" i="4"/>
  <c r="Y143" i="4"/>
  <c r="E143" i="4"/>
  <c r="J143" i="4"/>
  <c r="AA143" i="4"/>
  <c r="G143" i="4"/>
  <c r="Z143" i="4"/>
  <c r="D143" i="4"/>
  <c r="L143" i="4"/>
  <c r="C143" i="4"/>
  <c r="K143" i="4"/>
  <c r="Y144" i="4"/>
  <c r="E144" i="4"/>
  <c r="J144" i="4"/>
  <c r="AA144" i="4"/>
  <c r="D144" i="4"/>
  <c r="L144" i="4"/>
  <c r="C144" i="4"/>
  <c r="K144" i="4"/>
  <c r="Z144" i="4"/>
  <c r="G144" i="4"/>
  <c r="Z283" i="4"/>
  <c r="D283" i="4"/>
  <c r="AA283" i="4"/>
  <c r="G283" i="4"/>
  <c r="E283" i="4"/>
  <c r="K283" i="4"/>
  <c r="J283" i="4"/>
  <c r="Y283" i="4"/>
  <c r="C283" i="4"/>
  <c r="L283" i="4"/>
  <c r="L284" i="4"/>
  <c r="AA284" i="4"/>
  <c r="Z284" i="4"/>
  <c r="G284" i="4"/>
  <c r="K284" i="4"/>
  <c r="J284" i="4"/>
  <c r="E284" i="4"/>
  <c r="D284" i="4"/>
  <c r="Y284" i="4"/>
  <c r="C284" i="4"/>
  <c r="G285" i="4"/>
  <c r="C285" i="4"/>
  <c r="Z285" i="4"/>
  <c r="AA285" i="4"/>
  <c r="E285" i="4"/>
  <c r="J285" i="4"/>
  <c r="D285" i="4"/>
  <c r="Y285" i="4"/>
  <c r="K285" i="4"/>
  <c r="L285" i="4"/>
  <c r="U113"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C119" i="4"/>
  <c r="Z119" i="4"/>
  <c r="AA119" i="4"/>
  <c r="G119" i="4"/>
  <c r="E119" i="4"/>
  <c r="K119" i="4"/>
  <c r="J119" i="4"/>
  <c r="D119" i="4"/>
  <c r="L119" i="4"/>
  <c r="Y119" i="4"/>
  <c r="C463" i="4"/>
  <c r="K463" i="4"/>
  <c r="Y463" i="4"/>
  <c r="Z463" i="4"/>
  <c r="D463" i="4"/>
  <c r="AA463" i="4"/>
  <c r="E463" i="4"/>
  <c r="L463" i="4"/>
  <c r="G463" i="4"/>
  <c r="J463" i="4"/>
  <c r="AE451" i="4"/>
  <c r="AF451" i="4"/>
  <c r="AA319" i="4"/>
  <c r="J319" i="4"/>
  <c r="Y319" i="4"/>
  <c r="C319" i="4"/>
  <c r="Z319" i="4"/>
  <c r="D319" i="4"/>
  <c r="E319" i="4"/>
  <c r="L319" i="4"/>
  <c r="G319" i="4"/>
  <c r="K319" i="4"/>
  <c r="Y154" i="4"/>
  <c r="AA154" i="4"/>
  <c r="D154" i="4"/>
  <c r="G154" i="4"/>
  <c r="J154" i="4"/>
  <c r="Z154" i="4"/>
  <c r="E154" i="4"/>
  <c r="L154" i="4"/>
  <c r="K154" i="4"/>
  <c r="C154" i="4"/>
  <c r="J157" i="4"/>
  <c r="Z157" i="4"/>
  <c r="E157" i="4"/>
  <c r="G157" i="4"/>
  <c r="Y157" i="4"/>
  <c r="K157" i="4"/>
  <c r="C157" i="4"/>
  <c r="AA157" i="4"/>
  <c r="L157" i="4"/>
  <c r="D157" i="4"/>
  <c r="Y297" i="4"/>
  <c r="L297" i="4"/>
  <c r="G297" i="4"/>
  <c r="K297" i="4"/>
  <c r="Z297" i="4"/>
  <c r="D297" i="4"/>
  <c r="J297" i="4"/>
  <c r="AA297" i="4"/>
  <c r="E297" i="4"/>
  <c r="C297" i="4"/>
  <c r="J298" i="4"/>
  <c r="E298" i="4"/>
  <c r="K298" i="4"/>
  <c r="G298" i="4"/>
  <c r="C298" i="4"/>
  <c r="AA298" i="4"/>
  <c r="Z298" i="4"/>
  <c r="D298" i="4"/>
  <c r="L298" i="4"/>
  <c r="Y298" i="4"/>
  <c r="G306" i="4"/>
  <c r="E306" i="4"/>
  <c r="L306" i="4"/>
  <c r="D306" i="4"/>
  <c r="AA306" i="4"/>
  <c r="J306" i="4"/>
  <c r="Z306" i="4"/>
  <c r="Y306" i="4"/>
  <c r="K306" i="4"/>
  <c r="C306"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U353" i="4"/>
  <c r="Z368" i="4"/>
  <c r="G368" i="4"/>
  <c r="K368" i="4"/>
  <c r="AA368" i="4"/>
  <c r="L368" i="4"/>
  <c r="C368" i="4"/>
  <c r="E368" i="4"/>
  <c r="D368" i="4"/>
  <c r="Y368" i="4"/>
  <c r="J368" i="4"/>
  <c r="AA495" i="4"/>
  <c r="J495" i="4"/>
  <c r="E495" i="4"/>
  <c r="G495" i="4"/>
  <c r="C495" i="4"/>
  <c r="Y495" i="4"/>
  <c r="L495" i="4"/>
  <c r="D495" i="4"/>
  <c r="K495" i="4"/>
  <c r="Z495" i="4"/>
  <c r="C503" i="4"/>
  <c r="Y503" i="4"/>
  <c r="L503" i="4"/>
  <c r="Z503" i="4"/>
  <c r="K503" i="4"/>
  <c r="AA503" i="4"/>
  <c r="E503" i="4"/>
  <c r="D503" i="4"/>
  <c r="J503" i="4"/>
  <c r="G503" i="4"/>
  <c r="AF491" i="4"/>
  <c r="AE491" i="4"/>
  <c r="C334" i="4"/>
  <c r="D334" i="4"/>
  <c r="J334" i="4"/>
  <c r="L334" i="4"/>
  <c r="K334" i="4"/>
  <c r="Z334" i="4"/>
  <c r="Y334" i="4"/>
  <c r="G334" i="4"/>
  <c r="E334" i="4"/>
  <c r="AA334" i="4"/>
  <c r="AF331" i="4"/>
  <c r="AE331" i="4"/>
  <c r="D345" i="4"/>
  <c r="L345" i="4"/>
  <c r="G345" i="4"/>
  <c r="K345" i="4"/>
  <c r="Z345" i="4"/>
  <c r="Y345" i="4"/>
  <c r="E345" i="4"/>
  <c r="C345" i="4"/>
  <c r="J345" i="4"/>
  <c r="AA345" i="4"/>
  <c r="AA684" i="4"/>
  <c r="J684" i="4"/>
  <c r="D684" i="4"/>
  <c r="Y684" i="4"/>
  <c r="E684" i="4"/>
  <c r="L684" i="4"/>
  <c r="G684" i="4"/>
  <c r="Z684" i="4"/>
  <c r="C684" i="4"/>
  <c r="K684" i="4"/>
  <c r="E685" i="4"/>
  <c r="D685" i="4"/>
  <c r="L685" i="4"/>
  <c r="C685" i="4"/>
  <c r="Z685" i="4"/>
  <c r="K685" i="4"/>
  <c r="AA685" i="4"/>
  <c r="G685" i="4"/>
  <c r="Y685" i="4"/>
  <c r="J685" i="4"/>
  <c r="AF211" i="4"/>
  <c r="AE211" i="4"/>
  <c r="AA217" i="4"/>
  <c r="J217" i="4"/>
  <c r="C217" i="4"/>
  <c r="Y217" i="4"/>
  <c r="L217" i="4"/>
  <c r="G217" i="4"/>
  <c r="E217" i="4"/>
  <c r="Z217" i="4"/>
  <c r="D217" i="4"/>
  <c r="K217" i="4"/>
  <c r="G698" i="4"/>
  <c r="K698" i="4"/>
  <c r="J698" i="4"/>
  <c r="D698" i="4"/>
  <c r="E698" i="4"/>
  <c r="C698" i="4"/>
  <c r="Z698" i="4"/>
  <c r="Y698" i="4"/>
  <c r="L698" i="4"/>
  <c r="AA698" i="4"/>
  <c r="Z700" i="4"/>
  <c r="C700" i="4"/>
  <c r="Y700" i="4"/>
  <c r="L700" i="4"/>
  <c r="E700" i="4"/>
  <c r="G700" i="4"/>
  <c r="J700" i="4"/>
  <c r="AA700" i="4"/>
  <c r="K700" i="4"/>
  <c r="D700" i="4"/>
  <c r="Y662" i="4"/>
  <c r="Z662" i="4"/>
  <c r="L662" i="4"/>
  <c r="D662" i="4"/>
  <c r="C662" i="4"/>
  <c r="J662" i="4"/>
  <c r="K662" i="4"/>
  <c r="G662" i="4"/>
  <c r="AA662" i="4"/>
  <c r="E662" i="4"/>
  <c r="E667" i="4"/>
  <c r="G667" i="4"/>
  <c r="J667" i="4"/>
  <c r="AA667" i="4"/>
  <c r="C667" i="4"/>
  <c r="Y667" i="4"/>
  <c r="L667" i="4"/>
  <c r="Z667" i="4"/>
  <c r="D667" i="4"/>
  <c r="K667" i="4"/>
  <c r="D797" i="4"/>
  <c r="J797" i="4"/>
  <c r="C797" i="4"/>
  <c r="K797" i="4"/>
  <c r="G797" i="4"/>
  <c r="E797" i="4"/>
  <c r="Y797" i="4"/>
  <c r="AA797" i="4"/>
  <c r="Z797" i="4"/>
  <c r="L797" i="4"/>
  <c r="J798" i="4"/>
  <c r="K798" i="4"/>
  <c r="C798" i="4"/>
  <c r="G798" i="4"/>
  <c r="Y798" i="4"/>
  <c r="D798" i="4"/>
  <c r="Z798" i="4"/>
  <c r="L798" i="4"/>
  <c r="E798" i="4"/>
  <c r="AA798" i="4"/>
  <c r="E795" i="4"/>
  <c r="G795" i="4"/>
  <c r="K795" i="4"/>
  <c r="D795" i="4"/>
  <c r="Y795" i="4"/>
  <c r="AA795" i="4"/>
  <c r="J795" i="4"/>
  <c r="C795" i="4"/>
  <c r="L795" i="4"/>
  <c r="Z795" i="4"/>
  <c r="E65" i="4"/>
  <c r="J65" i="4"/>
  <c r="Z65" i="4"/>
  <c r="G65" i="4"/>
  <c r="K65" i="4"/>
  <c r="AA65" i="4"/>
  <c r="Y65" i="4"/>
  <c r="L65" i="4"/>
  <c r="C65" i="4"/>
  <c r="D65" i="4"/>
  <c r="G64" i="4"/>
  <c r="J64" i="4"/>
  <c r="C64" i="4"/>
  <c r="K64" i="4"/>
  <c r="L64" i="4"/>
  <c r="D64" i="4"/>
  <c r="Y64" i="4"/>
  <c r="Z64" i="4"/>
  <c r="E64" i="4"/>
  <c r="AA64" i="4"/>
  <c r="L484" i="4"/>
  <c r="G484" i="4"/>
  <c r="C484" i="4"/>
  <c r="K484" i="4"/>
  <c r="D484" i="4"/>
  <c r="Y484" i="4"/>
  <c r="Z484" i="4"/>
  <c r="J484" i="4"/>
  <c r="E484" i="4"/>
  <c r="AA484" i="4"/>
  <c r="G481" i="4"/>
  <c r="C481" i="4"/>
  <c r="K481" i="4"/>
  <c r="AA481" i="4"/>
  <c r="Y481" i="4"/>
  <c r="L481" i="4"/>
  <c r="D481" i="4"/>
  <c r="J481" i="4"/>
  <c r="Z481" i="4"/>
  <c r="E481" i="4"/>
  <c r="K604" i="4"/>
  <c r="L604" i="4"/>
  <c r="C604" i="4"/>
  <c r="E604" i="4"/>
  <c r="D604" i="4"/>
  <c r="G604" i="4"/>
  <c r="AA604" i="4"/>
  <c r="Z604" i="4"/>
  <c r="Y604" i="4"/>
  <c r="J604" i="4"/>
  <c r="G596" i="4"/>
  <c r="D596" i="4"/>
  <c r="L596" i="4"/>
  <c r="E596" i="4"/>
  <c r="K596" i="4"/>
  <c r="C596" i="4"/>
  <c r="Y596" i="4"/>
  <c r="Z596" i="4"/>
  <c r="AA596" i="4"/>
  <c r="J596" i="4"/>
  <c r="J601" i="4"/>
  <c r="C601" i="4"/>
  <c r="Z601" i="4"/>
  <c r="E601" i="4"/>
  <c r="AA601" i="4"/>
  <c r="G601" i="4"/>
  <c r="K601" i="4"/>
  <c r="D601" i="4"/>
  <c r="L601" i="4"/>
  <c r="Y601" i="4"/>
  <c r="K618" i="4"/>
  <c r="Z618" i="4"/>
  <c r="D618" i="4"/>
  <c r="C618" i="4"/>
  <c r="G618" i="4"/>
  <c r="Y618" i="4"/>
  <c r="L618" i="4"/>
  <c r="J618" i="4"/>
  <c r="AA618" i="4"/>
  <c r="E618" i="4"/>
  <c r="AA620" i="4"/>
  <c r="J620" i="4"/>
  <c r="C620" i="4"/>
  <c r="G620" i="4"/>
  <c r="K620" i="4"/>
  <c r="Z620" i="4"/>
  <c r="E620" i="4"/>
  <c r="D620" i="4"/>
  <c r="Y620" i="4"/>
  <c r="L620" i="4"/>
  <c r="J625" i="4"/>
  <c r="Z625" i="4"/>
  <c r="AA625" i="4"/>
  <c r="G625" i="4"/>
  <c r="K625" i="4"/>
  <c r="E625" i="4"/>
  <c r="C625" i="4"/>
  <c r="L625" i="4"/>
  <c r="D625" i="4"/>
  <c r="Y625" i="4"/>
  <c r="D17" i="13"/>
  <c r="M17" i="13"/>
  <c r="C17" i="13"/>
  <c r="L17" i="13"/>
  <c r="AB17" i="13"/>
  <c r="K17" i="13"/>
  <c r="AA17" i="13"/>
  <c r="J17" i="13"/>
  <c r="Z17" i="13"/>
  <c r="G17" i="13"/>
  <c r="Y17" i="13"/>
  <c r="F17" i="13"/>
  <c r="E17" i="13"/>
  <c r="D25" i="13"/>
  <c r="M25" i="13"/>
  <c r="C25" i="13"/>
  <c r="L25" i="13"/>
  <c r="AB25" i="13"/>
  <c r="K25" i="13"/>
  <c r="AA25" i="13"/>
  <c r="J25" i="13"/>
  <c r="Z25" i="13"/>
  <c r="G25" i="13"/>
  <c r="Y25" i="13"/>
  <c r="F25" i="13"/>
  <c r="E25" i="13"/>
  <c r="W193" i="4"/>
  <c r="W194" i="4" s="1"/>
  <c r="W195" i="4" s="1"/>
  <c r="W196" i="4" s="1"/>
  <c r="W197" i="4" s="1"/>
  <c r="W198" i="4" s="1"/>
  <c r="W199" i="4" s="1"/>
  <c r="W200" i="4" s="1"/>
  <c r="W201" i="4" s="1"/>
  <c r="W202" i="4" s="1"/>
  <c r="W203" i="4" s="1"/>
  <c r="W204" i="4" s="1"/>
  <c r="W205" i="4" s="1"/>
  <c r="W206" i="4" s="1"/>
  <c r="W207" i="4" s="1"/>
  <c r="W208" i="4" s="1"/>
  <c r="U193" i="4"/>
  <c r="V193" i="4"/>
  <c r="V194" i="4" s="1"/>
  <c r="V195" i="4" s="1"/>
  <c r="V196" i="4" s="1"/>
  <c r="V197" i="4" s="1"/>
  <c r="V198" i="4" s="1"/>
  <c r="V199" i="4" s="1"/>
  <c r="V200" i="4" s="1"/>
  <c r="V201" i="4" s="1"/>
  <c r="V202" i="4" s="1"/>
  <c r="V203" i="4" s="1"/>
  <c r="V204" i="4" s="1"/>
  <c r="V205" i="4" s="1"/>
  <c r="V206" i="4" s="1"/>
  <c r="V207" i="4" s="1"/>
  <c r="V208" i="4" s="1"/>
  <c r="L196" i="4"/>
  <c r="G196" i="4"/>
  <c r="K196" i="4"/>
  <c r="Y196" i="4"/>
  <c r="C196" i="4"/>
  <c r="J196" i="4"/>
  <c r="AA196" i="4"/>
  <c r="E196" i="4"/>
  <c r="D196" i="4"/>
  <c r="Z196" i="4"/>
  <c r="F71" i="4"/>
  <c r="A85" i="4"/>
  <c r="F85" i="4" s="1"/>
  <c r="A81" i="4"/>
  <c r="F81" i="4" s="1"/>
  <c r="A77" i="4"/>
  <c r="F77" i="4" s="1"/>
  <c r="U71" i="4"/>
  <c r="G71" i="4"/>
  <c r="A80" i="4"/>
  <c r="F80" i="4" s="1"/>
  <c r="AD71" i="4"/>
  <c r="A75" i="4"/>
  <c r="F75" i="4" s="1"/>
  <c r="V71" i="4"/>
  <c r="A79" i="4"/>
  <c r="F79" i="4" s="1"/>
  <c r="E71" i="4"/>
  <c r="A84" i="4"/>
  <c r="F84" i="4" s="1"/>
  <c r="A74" i="4"/>
  <c r="F74" i="4" s="1"/>
  <c r="W71" i="4"/>
  <c r="A83" i="4"/>
  <c r="F83" i="4" s="1"/>
  <c r="A78" i="4"/>
  <c r="F78" i="4" s="1"/>
  <c r="A76" i="4"/>
  <c r="F76" i="4" s="1"/>
  <c r="A82" i="4"/>
  <c r="F82" i="4" s="1"/>
  <c r="A88" i="4"/>
  <c r="F88" i="4" s="1"/>
  <c r="A87" i="4"/>
  <c r="F87" i="4" s="1"/>
  <c r="A86" i="4"/>
  <c r="F86" i="4" s="1"/>
  <c r="C175" i="4"/>
  <c r="J175" i="4"/>
  <c r="L175" i="4"/>
  <c r="K175" i="4"/>
  <c r="Y175" i="4"/>
  <c r="G175" i="4"/>
  <c r="AA175" i="4"/>
  <c r="E175" i="4"/>
  <c r="D175" i="4"/>
  <c r="Z175" i="4"/>
  <c r="E184" i="4"/>
  <c r="Y184" i="4"/>
  <c r="Z184" i="4"/>
  <c r="D184" i="4"/>
  <c r="G184" i="4"/>
  <c r="AA184" i="4"/>
  <c r="L184" i="4"/>
  <c r="C184" i="4"/>
  <c r="K184" i="4"/>
  <c r="J184" i="4"/>
  <c r="J181" i="4"/>
  <c r="L181" i="4"/>
  <c r="AA181" i="4"/>
  <c r="D181" i="4"/>
  <c r="C181" i="4"/>
  <c r="Z181" i="4"/>
  <c r="Y181" i="4"/>
  <c r="E181" i="4"/>
  <c r="K181" i="4"/>
  <c r="G181" i="4"/>
  <c r="AA735" i="4"/>
  <c r="J735" i="4"/>
  <c r="D735" i="4"/>
  <c r="C735" i="4"/>
  <c r="K735" i="4"/>
  <c r="Y735" i="4"/>
  <c r="G735" i="4"/>
  <c r="E735" i="4"/>
  <c r="Z735" i="4"/>
  <c r="L735" i="4"/>
  <c r="C738" i="4"/>
  <c r="D738" i="4"/>
  <c r="K738" i="4"/>
  <c r="L738" i="4"/>
  <c r="J738" i="4"/>
  <c r="G738" i="4"/>
  <c r="Z738" i="4"/>
  <c r="E738" i="4"/>
  <c r="Y738" i="4"/>
  <c r="AA738" i="4"/>
  <c r="U553" i="4"/>
  <c r="V553" i="4"/>
  <c r="V554" i="4" s="1"/>
  <c r="V555" i="4" s="1"/>
  <c r="V556" i="4" s="1"/>
  <c r="V557" i="4" s="1"/>
  <c r="V558" i="4" s="1"/>
  <c r="V559" i="4" s="1"/>
  <c r="V560" i="4" s="1"/>
  <c r="V561" i="4" s="1"/>
  <c r="V562" i="4" s="1"/>
  <c r="V563" i="4" s="1"/>
  <c r="V564" i="4" s="1"/>
  <c r="V565" i="4" s="1"/>
  <c r="V566" i="4" s="1"/>
  <c r="V567" i="4" s="1"/>
  <c r="V568" i="4" s="1"/>
  <c r="W553" i="4"/>
  <c r="W554" i="4" s="1"/>
  <c r="W555" i="4" s="1"/>
  <c r="W556" i="4" s="1"/>
  <c r="W557" i="4" s="1"/>
  <c r="W558" i="4" s="1"/>
  <c r="W559" i="4" s="1"/>
  <c r="W560" i="4" s="1"/>
  <c r="W561" i="4" s="1"/>
  <c r="W562" i="4" s="1"/>
  <c r="W563" i="4" s="1"/>
  <c r="W564" i="4" s="1"/>
  <c r="W565" i="4" s="1"/>
  <c r="W566" i="4" s="1"/>
  <c r="W567" i="4" s="1"/>
  <c r="W568" i="4" s="1"/>
  <c r="Z560" i="4"/>
  <c r="D560" i="4"/>
  <c r="Y560" i="4"/>
  <c r="AA560" i="4"/>
  <c r="L560" i="4"/>
  <c r="G560" i="4"/>
  <c r="E560" i="4"/>
  <c r="C560" i="4"/>
  <c r="K560" i="4"/>
  <c r="J560" i="4"/>
  <c r="J561" i="4"/>
  <c r="L561" i="4"/>
  <c r="Y561" i="4"/>
  <c r="D561" i="4"/>
  <c r="AA561" i="4"/>
  <c r="G561" i="4"/>
  <c r="Z561" i="4"/>
  <c r="K561" i="4"/>
  <c r="C561" i="4"/>
  <c r="E561" i="4"/>
  <c r="G518" i="4"/>
  <c r="J518" i="4"/>
  <c r="Z518" i="4"/>
  <c r="Y518" i="4"/>
  <c r="AA518" i="4"/>
  <c r="E518" i="4"/>
  <c r="K518" i="4"/>
  <c r="D518" i="4"/>
  <c r="C518" i="4"/>
  <c r="L518" i="4"/>
  <c r="Z523" i="4"/>
  <c r="C523" i="4"/>
  <c r="K523" i="4"/>
  <c r="Y523" i="4"/>
  <c r="J523" i="4"/>
  <c r="E523" i="4"/>
  <c r="D523" i="4"/>
  <c r="AA523" i="4"/>
  <c r="L523" i="4"/>
  <c r="G523" i="4"/>
  <c r="D535" i="4"/>
  <c r="L535" i="4"/>
  <c r="C535" i="4"/>
  <c r="Z535" i="4"/>
  <c r="K535" i="4"/>
  <c r="AA535" i="4"/>
  <c r="E535" i="4"/>
  <c r="Y535" i="4"/>
  <c r="J535" i="4"/>
  <c r="G535" i="4"/>
  <c r="J534" i="4"/>
  <c r="E534" i="4"/>
  <c r="Y534" i="4"/>
  <c r="Z534" i="4"/>
  <c r="D534" i="4"/>
  <c r="L534" i="4"/>
  <c r="AA534" i="4"/>
  <c r="C534" i="4"/>
  <c r="K534" i="4"/>
  <c r="G534" i="4"/>
  <c r="G538" i="4"/>
  <c r="J538" i="4"/>
  <c r="AA538" i="4"/>
  <c r="Z538" i="4"/>
  <c r="C538" i="4"/>
  <c r="K538" i="4"/>
  <c r="L538" i="4"/>
  <c r="E538" i="4"/>
  <c r="D538" i="4"/>
  <c r="Y538" i="4"/>
  <c r="G374" i="4"/>
  <c r="E374" i="4"/>
  <c r="K374" i="4"/>
  <c r="J374" i="4"/>
  <c r="C374" i="4"/>
  <c r="AA374" i="4"/>
  <c r="Z374" i="4"/>
  <c r="D374" i="4"/>
  <c r="L374" i="4"/>
  <c r="Y374" i="4"/>
  <c r="AF371" i="4"/>
  <c r="AE371" i="4"/>
  <c r="Z576" i="4"/>
  <c r="G576" i="4"/>
  <c r="K576" i="4"/>
  <c r="J576" i="4"/>
  <c r="L576" i="4"/>
  <c r="D576" i="4"/>
  <c r="Y576" i="4"/>
  <c r="E576" i="4"/>
  <c r="C576" i="4"/>
  <c r="AA576" i="4"/>
  <c r="Z587" i="4"/>
  <c r="G587" i="4"/>
  <c r="Y587" i="4"/>
  <c r="L587" i="4"/>
  <c r="K587" i="4"/>
  <c r="E587" i="4"/>
  <c r="D587" i="4"/>
  <c r="AA587" i="4"/>
  <c r="C587" i="4"/>
  <c r="J587" i="4"/>
  <c r="E235" i="4"/>
  <c r="G235" i="4"/>
  <c r="AA235" i="4"/>
  <c r="K235" i="4"/>
  <c r="J235" i="4"/>
  <c r="D235" i="4"/>
  <c r="Y235" i="4"/>
  <c r="L235" i="4"/>
  <c r="C235" i="4"/>
  <c r="Z235" i="4"/>
  <c r="K726" i="4"/>
  <c r="G726" i="4"/>
  <c r="C726" i="4"/>
  <c r="J726" i="4"/>
  <c r="E726" i="4"/>
  <c r="Y726" i="4"/>
  <c r="L726" i="4"/>
  <c r="AA726" i="4"/>
  <c r="D726" i="4"/>
  <c r="Z726" i="4"/>
  <c r="E719" i="4"/>
  <c r="G719" i="4"/>
  <c r="J719" i="4"/>
  <c r="Y719" i="4"/>
  <c r="L719" i="4"/>
  <c r="Z719" i="4"/>
  <c r="K719" i="4"/>
  <c r="AA719" i="4"/>
  <c r="C719" i="4"/>
  <c r="D719" i="4"/>
  <c r="G394" i="4"/>
  <c r="Y394" i="4"/>
  <c r="Z394" i="4"/>
  <c r="C394" i="4"/>
  <c r="AA394" i="4"/>
  <c r="E394" i="4"/>
  <c r="L394" i="4"/>
  <c r="K394" i="4"/>
  <c r="J394" i="4"/>
  <c r="D394" i="4"/>
  <c r="AA406" i="4"/>
  <c r="C406" i="4"/>
  <c r="J406" i="4"/>
  <c r="Y406" i="4"/>
  <c r="Z406" i="4"/>
  <c r="L406" i="4"/>
  <c r="D406" i="4"/>
  <c r="E406" i="4"/>
  <c r="K406" i="4"/>
  <c r="G406" i="4"/>
  <c r="U393" i="4"/>
  <c r="V393" i="4"/>
  <c r="V394" i="4" s="1"/>
  <c r="V395" i="4" s="1"/>
  <c r="V396" i="4" s="1"/>
  <c r="V397" i="4" s="1"/>
  <c r="V398" i="4" s="1"/>
  <c r="V399" i="4" s="1"/>
  <c r="V400" i="4" s="1"/>
  <c r="V401" i="4" s="1"/>
  <c r="V402" i="4" s="1"/>
  <c r="V403" i="4" s="1"/>
  <c r="V404" i="4" s="1"/>
  <c r="V405" i="4" s="1"/>
  <c r="V406" i="4" s="1"/>
  <c r="V407" i="4" s="1"/>
  <c r="V408" i="4" s="1"/>
  <c r="W393" i="4"/>
  <c r="W394" i="4" s="1"/>
  <c r="W395" i="4" s="1"/>
  <c r="W396" i="4" s="1"/>
  <c r="W397" i="4" s="1"/>
  <c r="W398" i="4" s="1"/>
  <c r="W399" i="4" s="1"/>
  <c r="W400" i="4" s="1"/>
  <c r="W401" i="4" s="1"/>
  <c r="W402" i="4" s="1"/>
  <c r="W403" i="4" s="1"/>
  <c r="W404" i="4" s="1"/>
  <c r="W405" i="4" s="1"/>
  <c r="W406" i="4" s="1"/>
  <c r="W407" i="4" s="1"/>
  <c r="W408" i="4" s="1"/>
  <c r="Y439" i="4"/>
  <c r="E439" i="4"/>
  <c r="D439" i="4"/>
  <c r="J439" i="4"/>
  <c r="AA439" i="4"/>
  <c r="G439" i="4"/>
  <c r="Z439" i="4"/>
  <c r="L439" i="4"/>
  <c r="C439" i="4"/>
  <c r="K439" i="4"/>
  <c r="V433" i="4"/>
  <c r="V434" i="4" s="1"/>
  <c r="V435" i="4" s="1"/>
  <c r="V436" i="4" s="1"/>
  <c r="V437" i="4" s="1"/>
  <c r="V438" i="4" s="1"/>
  <c r="V439" i="4" s="1"/>
  <c r="V440" i="4" s="1"/>
  <c r="V441" i="4" s="1"/>
  <c r="V442" i="4" s="1"/>
  <c r="V443" i="4" s="1"/>
  <c r="V444" i="4" s="1"/>
  <c r="V445" i="4" s="1"/>
  <c r="V446" i="4" s="1"/>
  <c r="V447" i="4" s="1"/>
  <c r="V448" i="4" s="1"/>
  <c r="W433" i="4"/>
  <c r="W434" i="4" s="1"/>
  <c r="W435" i="4" s="1"/>
  <c r="W436" i="4" s="1"/>
  <c r="W437" i="4" s="1"/>
  <c r="W438" i="4" s="1"/>
  <c r="W439" i="4" s="1"/>
  <c r="W440" i="4" s="1"/>
  <c r="W441" i="4" s="1"/>
  <c r="W442" i="4" s="1"/>
  <c r="W443" i="4" s="1"/>
  <c r="W444" i="4" s="1"/>
  <c r="W445" i="4" s="1"/>
  <c r="W446" i="4" s="1"/>
  <c r="W447" i="4" s="1"/>
  <c r="W448" i="4" s="1"/>
  <c r="U433" i="4"/>
  <c r="Z783" i="4"/>
  <c r="E783" i="4"/>
  <c r="L783" i="4"/>
  <c r="C783" i="4"/>
  <c r="AA783" i="4"/>
  <c r="K783" i="4"/>
  <c r="J783" i="4"/>
  <c r="G783" i="4"/>
  <c r="D783" i="4"/>
  <c r="Y783" i="4"/>
  <c r="E778" i="4"/>
  <c r="AA778" i="4"/>
  <c r="G778" i="4"/>
  <c r="K778" i="4"/>
  <c r="Z778" i="4"/>
  <c r="L778" i="4"/>
  <c r="C778" i="4"/>
  <c r="Y778" i="4"/>
  <c r="J778" i="4"/>
  <c r="D778" i="4"/>
  <c r="C415" i="4"/>
  <c r="K415" i="4"/>
  <c r="AA415" i="4"/>
  <c r="G415" i="4"/>
  <c r="Y415" i="4"/>
  <c r="L415" i="4"/>
  <c r="E415" i="4"/>
  <c r="Z415" i="4"/>
  <c r="D415" i="4"/>
  <c r="J415" i="4"/>
  <c r="J421" i="4"/>
  <c r="L421" i="4"/>
  <c r="E421" i="4"/>
  <c r="C421" i="4"/>
  <c r="D421" i="4"/>
  <c r="AA421" i="4"/>
  <c r="G421" i="4"/>
  <c r="Y421" i="4"/>
  <c r="Z421" i="4"/>
  <c r="K421" i="4"/>
  <c r="G763" i="4"/>
  <c r="AA763" i="4"/>
  <c r="J763" i="4"/>
  <c r="E763" i="4"/>
  <c r="Y763" i="4"/>
  <c r="C763" i="4"/>
  <c r="Z763" i="4"/>
  <c r="D763" i="4"/>
  <c r="L763" i="4"/>
  <c r="K763" i="4"/>
  <c r="Y755" i="4"/>
  <c r="L755" i="4"/>
  <c r="J755" i="4"/>
  <c r="AA755" i="4"/>
  <c r="Z755" i="4"/>
  <c r="G755" i="4"/>
  <c r="K755" i="4"/>
  <c r="E755" i="4"/>
  <c r="C755" i="4"/>
  <c r="D755" i="4"/>
  <c r="G262" i="4"/>
  <c r="C262" i="4"/>
  <c r="Y262" i="4"/>
  <c r="Z262" i="4"/>
  <c r="L262" i="4"/>
  <c r="D262" i="4"/>
  <c r="J262" i="4"/>
  <c r="AA262" i="4"/>
  <c r="E262" i="4"/>
  <c r="K262" i="4"/>
  <c r="K264" i="4"/>
  <c r="L264" i="4"/>
  <c r="D264" i="4"/>
  <c r="Y264" i="4"/>
  <c r="J264" i="4"/>
  <c r="G264" i="4"/>
  <c r="AA264" i="4"/>
  <c r="E264" i="4"/>
  <c r="C264" i="4"/>
  <c r="Z264" i="4"/>
  <c r="W93" i="4"/>
  <c r="W94" i="4" s="1"/>
  <c r="W95" i="4" s="1"/>
  <c r="W96" i="4" s="1"/>
  <c r="W97" i="4" s="1"/>
  <c r="W98" i="4" s="1"/>
  <c r="W99" i="4" s="1"/>
  <c r="W100" i="4" s="1"/>
  <c r="W101" i="4" s="1"/>
  <c r="W102" i="4" s="1"/>
  <c r="W103" i="4" s="1"/>
  <c r="W104" i="4" s="1"/>
  <c r="W105" i="4" s="1"/>
  <c r="W106" i="4" s="1"/>
  <c r="W107" i="4" s="1"/>
  <c r="W108" i="4" s="1"/>
  <c r="U93" i="4"/>
  <c r="V93" i="4"/>
  <c r="V94" i="4" s="1"/>
  <c r="V95" i="4" s="1"/>
  <c r="V96" i="4" s="1"/>
  <c r="V97" i="4" s="1"/>
  <c r="V98" i="4" s="1"/>
  <c r="V99" i="4" s="1"/>
  <c r="V100" i="4" s="1"/>
  <c r="V101" i="4" s="1"/>
  <c r="V102" i="4" s="1"/>
  <c r="V103" i="4" s="1"/>
  <c r="V104" i="4" s="1"/>
  <c r="V105" i="4" s="1"/>
  <c r="V106" i="4" s="1"/>
  <c r="V107" i="4" s="1"/>
  <c r="V108" i="4" s="1"/>
  <c r="C98" i="4"/>
  <c r="D98" i="4"/>
  <c r="J98" i="4"/>
  <c r="L98" i="4"/>
  <c r="K98" i="4"/>
  <c r="Y98" i="4"/>
  <c r="G98" i="4"/>
  <c r="AA98" i="4"/>
  <c r="E98" i="4"/>
  <c r="Z98" i="4"/>
  <c r="AA636" i="4"/>
  <c r="J636" i="4"/>
  <c r="E636" i="4"/>
  <c r="G636" i="4"/>
  <c r="Z636" i="4"/>
  <c r="C636" i="4"/>
  <c r="K636" i="4"/>
  <c r="D636" i="4"/>
  <c r="Y636" i="4"/>
  <c r="L636" i="4"/>
  <c r="G642" i="4"/>
  <c r="AA642" i="4"/>
  <c r="E642" i="4"/>
  <c r="D642" i="4"/>
  <c r="K642" i="4"/>
  <c r="J642" i="4"/>
  <c r="Y642" i="4"/>
  <c r="L642" i="4"/>
  <c r="C642" i="4"/>
  <c r="Z642" i="4"/>
  <c r="AF631" i="4"/>
  <c r="AE631" i="4"/>
  <c r="D140" i="4"/>
  <c r="L140" i="4"/>
  <c r="Z140" i="4"/>
  <c r="Y140" i="4"/>
  <c r="AA140" i="4"/>
  <c r="E140" i="4"/>
  <c r="C140" i="4"/>
  <c r="K140" i="4"/>
  <c r="J140" i="4"/>
  <c r="G140" i="4"/>
  <c r="K137" i="4"/>
  <c r="G137" i="4"/>
  <c r="L137" i="4"/>
  <c r="J137" i="4"/>
  <c r="C137" i="4"/>
  <c r="Z137" i="4"/>
  <c r="D137" i="4"/>
  <c r="Y137" i="4"/>
  <c r="E137" i="4"/>
  <c r="AA137" i="4"/>
  <c r="K277" i="4"/>
  <c r="E277" i="4"/>
  <c r="G277" i="4"/>
  <c r="AA277" i="4"/>
  <c r="L277" i="4"/>
  <c r="C277" i="4"/>
  <c r="J277" i="4"/>
  <c r="Z277" i="4"/>
  <c r="Y277" i="4"/>
  <c r="D277" i="4"/>
  <c r="Y278" i="4"/>
  <c r="E278" i="4"/>
  <c r="AA278" i="4"/>
  <c r="L278" i="4"/>
  <c r="D278" i="4"/>
  <c r="G278" i="4"/>
  <c r="C278" i="4"/>
  <c r="K278" i="4"/>
  <c r="J278" i="4"/>
  <c r="Z278" i="4"/>
  <c r="AA286" i="4"/>
  <c r="C286" i="4"/>
  <c r="D286" i="4"/>
  <c r="G286" i="4"/>
  <c r="E286" i="4"/>
  <c r="Z286" i="4"/>
  <c r="Y286" i="4"/>
  <c r="L286" i="4"/>
  <c r="K286" i="4"/>
  <c r="J286" i="4"/>
  <c r="D125" i="4"/>
  <c r="Y125" i="4"/>
  <c r="E125" i="4"/>
  <c r="Z125" i="4"/>
  <c r="J125" i="4"/>
  <c r="G125" i="4"/>
  <c r="AA125" i="4"/>
  <c r="L125" i="4"/>
  <c r="C125" i="4"/>
  <c r="K125" i="4"/>
  <c r="J117" i="4"/>
  <c r="L117" i="4"/>
  <c r="C117" i="4"/>
  <c r="G117" i="4"/>
  <c r="K117" i="4"/>
  <c r="Z117" i="4"/>
  <c r="D117" i="4"/>
  <c r="Y117" i="4"/>
  <c r="E117" i="4"/>
  <c r="AA117" i="4"/>
  <c r="L466" i="4"/>
  <c r="C466" i="4"/>
  <c r="E466" i="4"/>
  <c r="J466" i="4"/>
  <c r="D466" i="4"/>
  <c r="K466" i="4"/>
  <c r="AA466" i="4"/>
  <c r="Y466" i="4"/>
  <c r="Z466" i="4"/>
  <c r="G466" i="4"/>
  <c r="V453" i="4"/>
  <c r="V454" i="4" s="1"/>
  <c r="V455" i="4" s="1"/>
  <c r="V456" i="4" s="1"/>
  <c r="V457" i="4" s="1"/>
  <c r="V458" i="4" s="1"/>
  <c r="V459" i="4" s="1"/>
  <c r="V460" i="4" s="1"/>
  <c r="V461" i="4" s="1"/>
  <c r="V462" i="4" s="1"/>
  <c r="V463" i="4" s="1"/>
  <c r="V464" i="4" s="1"/>
  <c r="V465" i="4" s="1"/>
  <c r="V466" i="4" s="1"/>
  <c r="V467" i="4" s="1"/>
  <c r="V468" i="4" s="1"/>
  <c r="W453" i="4"/>
  <c r="W454" i="4" s="1"/>
  <c r="W455" i="4" s="1"/>
  <c r="W456" i="4" s="1"/>
  <c r="W457" i="4" s="1"/>
  <c r="W458" i="4" s="1"/>
  <c r="W459" i="4" s="1"/>
  <c r="W460" i="4" s="1"/>
  <c r="W461" i="4" s="1"/>
  <c r="W462" i="4" s="1"/>
  <c r="W463" i="4" s="1"/>
  <c r="W464" i="4" s="1"/>
  <c r="W465" i="4" s="1"/>
  <c r="W466" i="4" s="1"/>
  <c r="W467" i="4" s="1"/>
  <c r="W468" i="4" s="1"/>
  <c r="U453" i="4"/>
  <c r="G326" i="4"/>
  <c r="E326" i="4"/>
  <c r="K326" i="4"/>
  <c r="J326" i="4"/>
  <c r="C326" i="4"/>
  <c r="AA326" i="4"/>
  <c r="Z326" i="4"/>
  <c r="D326" i="4"/>
  <c r="L326" i="4"/>
  <c r="Y326" i="4"/>
  <c r="U313"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J166" i="4"/>
  <c r="Z166" i="4"/>
  <c r="G166" i="4"/>
  <c r="D166" i="4"/>
  <c r="AA166" i="4"/>
  <c r="E166" i="4"/>
  <c r="Y166" i="4"/>
  <c r="L166" i="4"/>
  <c r="K166" i="4"/>
  <c r="C166" i="4"/>
  <c r="D159" i="4"/>
  <c r="E159" i="4"/>
  <c r="J159" i="4"/>
  <c r="AA159" i="4"/>
  <c r="G159" i="4"/>
  <c r="Z159" i="4"/>
  <c r="Y159" i="4"/>
  <c r="L159" i="4"/>
  <c r="C159" i="4"/>
  <c r="K159" i="4"/>
  <c r="J161" i="4"/>
  <c r="L161" i="4"/>
  <c r="Z161" i="4"/>
  <c r="AA161" i="4"/>
  <c r="K161" i="4"/>
  <c r="C161" i="4"/>
  <c r="D161" i="4"/>
  <c r="Y161" i="4"/>
  <c r="G161" i="4"/>
  <c r="E161" i="4"/>
  <c r="D299" i="4"/>
  <c r="Z299" i="4"/>
  <c r="L299" i="4"/>
  <c r="AA299" i="4"/>
  <c r="G299" i="4"/>
  <c r="E299" i="4"/>
  <c r="J299" i="4"/>
  <c r="Y299" i="4"/>
  <c r="K299" i="4"/>
  <c r="C299" i="4"/>
  <c r="AA300" i="4"/>
  <c r="J300" i="4"/>
  <c r="Z300" i="4"/>
  <c r="Y300" i="4"/>
  <c r="E300" i="4"/>
  <c r="G300" i="4"/>
  <c r="D300" i="4"/>
  <c r="L300" i="4"/>
  <c r="C300" i="4"/>
  <c r="K300" i="4"/>
  <c r="Z295" i="4"/>
  <c r="C295" i="4"/>
  <c r="J295" i="4"/>
  <c r="Y295" i="4"/>
  <c r="L295" i="4"/>
  <c r="AA295" i="4"/>
  <c r="E295" i="4"/>
  <c r="D295" i="4"/>
  <c r="K295" i="4"/>
  <c r="G295" i="4"/>
  <c r="Z367" i="4"/>
  <c r="K367" i="4"/>
  <c r="AA367" i="4"/>
  <c r="G367" i="4"/>
  <c r="L367" i="4"/>
  <c r="C367" i="4"/>
  <c r="E367" i="4"/>
  <c r="D367" i="4"/>
  <c r="Y367" i="4"/>
  <c r="J367" i="4"/>
  <c r="Y366" i="4"/>
  <c r="E366" i="4"/>
  <c r="J366" i="4"/>
  <c r="C366" i="4"/>
  <c r="K366" i="4"/>
  <c r="D366" i="4"/>
  <c r="L366" i="4"/>
  <c r="G366" i="4"/>
  <c r="Z366" i="4"/>
  <c r="AA366" i="4"/>
  <c r="U493" i="4"/>
  <c r="W493" i="4"/>
  <c r="W494" i="4" s="1"/>
  <c r="W495" i="4" s="1"/>
  <c r="W496" i="4" s="1"/>
  <c r="W497" i="4" s="1"/>
  <c r="W498" i="4" s="1"/>
  <c r="W499" i="4" s="1"/>
  <c r="W500" i="4" s="1"/>
  <c r="W501" i="4" s="1"/>
  <c r="W502" i="4" s="1"/>
  <c r="W503" i="4" s="1"/>
  <c r="W504" i="4" s="1"/>
  <c r="W505" i="4" s="1"/>
  <c r="W506" i="4" s="1"/>
  <c r="W507" i="4" s="1"/>
  <c r="W508" i="4" s="1"/>
  <c r="V493" i="4"/>
  <c r="V494" i="4" s="1"/>
  <c r="V495" i="4" s="1"/>
  <c r="V496" i="4" s="1"/>
  <c r="V497" i="4" s="1"/>
  <c r="V498" i="4" s="1"/>
  <c r="V499" i="4" s="1"/>
  <c r="V500" i="4" s="1"/>
  <c r="V501" i="4" s="1"/>
  <c r="V502" i="4" s="1"/>
  <c r="V503" i="4" s="1"/>
  <c r="V504" i="4" s="1"/>
  <c r="V505" i="4" s="1"/>
  <c r="V506" i="4" s="1"/>
  <c r="V507" i="4" s="1"/>
  <c r="V508" i="4" s="1"/>
  <c r="AA499" i="4"/>
  <c r="J499" i="4"/>
  <c r="E499" i="4"/>
  <c r="Z499" i="4"/>
  <c r="L499" i="4"/>
  <c r="K499" i="4"/>
  <c r="D499" i="4"/>
  <c r="Y499" i="4"/>
  <c r="C499" i="4"/>
  <c r="G499" i="4"/>
  <c r="J497" i="4"/>
  <c r="Z497" i="4"/>
  <c r="C497" i="4"/>
  <c r="D497" i="4"/>
  <c r="G497" i="4"/>
  <c r="E497" i="4"/>
  <c r="K497" i="4"/>
  <c r="AA497" i="4"/>
  <c r="L497" i="4"/>
  <c r="Y497" i="4"/>
  <c r="V333" i="4"/>
  <c r="V334" i="4" s="1"/>
  <c r="V335" i="4" s="1"/>
  <c r="V336" i="4" s="1"/>
  <c r="V337" i="4" s="1"/>
  <c r="V338" i="4" s="1"/>
  <c r="V339" i="4" s="1"/>
  <c r="V340" i="4" s="1"/>
  <c r="V341" i="4" s="1"/>
  <c r="V342" i="4" s="1"/>
  <c r="V343" i="4" s="1"/>
  <c r="V344" i="4" s="1"/>
  <c r="V345" i="4" s="1"/>
  <c r="V346" i="4" s="1"/>
  <c r="V347" i="4" s="1"/>
  <c r="V348" i="4" s="1"/>
  <c r="U333" i="4"/>
  <c r="W333" i="4"/>
  <c r="W334" i="4" s="1"/>
  <c r="W335" i="4" s="1"/>
  <c r="W336" i="4" s="1"/>
  <c r="W337" i="4" s="1"/>
  <c r="W338" i="4" s="1"/>
  <c r="W339" i="4" s="1"/>
  <c r="W340" i="4" s="1"/>
  <c r="W341" i="4" s="1"/>
  <c r="W342" i="4" s="1"/>
  <c r="W343" i="4" s="1"/>
  <c r="W344" i="4" s="1"/>
  <c r="W345" i="4" s="1"/>
  <c r="W346" i="4" s="1"/>
  <c r="W347" i="4" s="1"/>
  <c r="W348" i="4" s="1"/>
  <c r="K678" i="4"/>
  <c r="J678" i="4"/>
  <c r="D678" i="4"/>
  <c r="L678" i="4"/>
  <c r="E678" i="4"/>
  <c r="Z678" i="4"/>
  <c r="Y678" i="4"/>
  <c r="C678" i="4"/>
  <c r="G678" i="4"/>
  <c r="AA678" i="4"/>
  <c r="L682" i="4"/>
  <c r="Z682" i="4"/>
  <c r="J682" i="4"/>
  <c r="AA682" i="4"/>
  <c r="E682" i="4"/>
  <c r="D682" i="4"/>
  <c r="G682" i="4"/>
  <c r="Y682" i="4"/>
  <c r="C682" i="4"/>
  <c r="K682" i="4"/>
  <c r="E227" i="4"/>
  <c r="G227" i="4"/>
  <c r="K227" i="4"/>
  <c r="L227" i="4"/>
  <c r="C227" i="4"/>
  <c r="J227" i="4"/>
  <c r="AA227" i="4"/>
  <c r="Z227" i="4"/>
  <c r="Y227" i="4"/>
  <c r="D227" i="4"/>
  <c r="G708" i="4"/>
  <c r="C708" i="4"/>
  <c r="Z708" i="4"/>
  <c r="AA708" i="4"/>
  <c r="E708" i="4"/>
  <c r="Y708" i="4"/>
  <c r="D708" i="4"/>
  <c r="L708" i="4"/>
  <c r="K708" i="4"/>
  <c r="J708" i="4"/>
  <c r="J705" i="4"/>
  <c r="Y705" i="4"/>
  <c r="C705" i="4"/>
  <c r="D705" i="4"/>
  <c r="K705" i="4"/>
  <c r="L705" i="4"/>
  <c r="Z705" i="4"/>
  <c r="E705" i="4"/>
  <c r="AA705" i="4"/>
  <c r="G705" i="4"/>
  <c r="D663" i="4"/>
  <c r="L663" i="4"/>
  <c r="C663" i="4"/>
  <c r="G663" i="4"/>
  <c r="AA663" i="4"/>
  <c r="K663" i="4"/>
  <c r="J663" i="4"/>
  <c r="E663" i="4"/>
  <c r="Z663" i="4"/>
  <c r="Y663" i="4"/>
  <c r="D664" i="4"/>
  <c r="L664" i="4"/>
  <c r="C664" i="4"/>
  <c r="Z664" i="4"/>
  <c r="K664" i="4"/>
  <c r="AA664" i="4"/>
  <c r="E664" i="4"/>
  <c r="G664" i="4"/>
  <c r="Y664" i="4"/>
  <c r="J664" i="4"/>
  <c r="Y656" i="4"/>
  <c r="L656" i="4"/>
  <c r="C656" i="4"/>
  <c r="K656" i="4"/>
  <c r="G656" i="4"/>
  <c r="Z656" i="4"/>
  <c r="D656" i="4"/>
  <c r="E656" i="4"/>
  <c r="J656" i="4"/>
  <c r="AA656" i="4"/>
  <c r="AA799" i="4"/>
  <c r="J799" i="4"/>
  <c r="D799" i="4"/>
  <c r="L799" i="4"/>
  <c r="C799" i="4"/>
  <c r="K799" i="4"/>
  <c r="Z799" i="4"/>
  <c r="Y799" i="4"/>
  <c r="E799" i="4"/>
  <c r="G799" i="4"/>
  <c r="G800" i="4"/>
  <c r="C800" i="4"/>
  <c r="D800" i="4"/>
  <c r="AA800" i="4"/>
  <c r="E800" i="4"/>
  <c r="K800" i="4"/>
  <c r="J800" i="4"/>
  <c r="Z800" i="4"/>
  <c r="Y800" i="4"/>
  <c r="L800" i="4"/>
  <c r="D801" i="4"/>
  <c r="Z801" i="4"/>
  <c r="AA801" i="4"/>
  <c r="J801" i="4"/>
  <c r="E801" i="4"/>
  <c r="K801" i="4"/>
  <c r="G801" i="4"/>
  <c r="Y801" i="4"/>
  <c r="L801" i="4"/>
  <c r="C801" i="4"/>
  <c r="L58" i="4"/>
  <c r="Z58" i="4"/>
  <c r="C58" i="4"/>
  <c r="E58" i="4"/>
  <c r="Y58" i="4"/>
  <c r="D58" i="4"/>
  <c r="K58" i="4"/>
  <c r="J58" i="4"/>
  <c r="AA58" i="4"/>
  <c r="G58" i="4"/>
  <c r="G66" i="4"/>
  <c r="K66" i="4"/>
  <c r="J66" i="4"/>
  <c r="Z66" i="4"/>
  <c r="D66" i="4"/>
  <c r="Y66" i="4"/>
  <c r="L66" i="4"/>
  <c r="C66" i="4"/>
  <c r="E66" i="4"/>
  <c r="AA66" i="4"/>
  <c r="G68" i="4"/>
  <c r="Y68" i="4"/>
  <c r="Z68" i="4"/>
  <c r="AA68" i="4"/>
  <c r="J68" i="4"/>
  <c r="K68" i="4"/>
  <c r="C68" i="4"/>
  <c r="L68" i="4"/>
  <c r="D68" i="4"/>
  <c r="E68" i="4"/>
  <c r="Y478" i="4"/>
  <c r="E478" i="4"/>
  <c r="L478" i="4"/>
  <c r="Z478" i="4"/>
  <c r="D478" i="4"/>
  <c r="C478" i="4"/>
  <c r="AA478" i="4"/>
  <c r="K478" i="4"/>
  <c r="J478" i="4"/>
  <c r="G478" i="4"/>
  <c r="AA482" i="4"/>
  <c r="Y482" i="4"/>
  <c r="D482" i="4"/>
  <c r="C482" i="4"/>
  <c r="E482" i="4"/>
  <c r="Z482" i="4"/>
  <c r="L482" i="4"/>
  <c r="K482" i="4"/>
  <c r="J482" i="4"/>
  <c r="G482" i="4"/>
  <c r="L595" i="4"/>
  <c r="Y595" i="4"/>
  <c r="C595" i="4"/>
  <c r="Z595" i="4"/>
  <c r="K595" i="4"/>
  <c r="AA595" i="4"/>
  <c r="E595" i="4"/>
  <c r="D595" i="4"/>
  <c r="G595" i="4"/>
  <c r="J595" i="4"/>
  <c r="Y594" i="4"/>
  <c r="Z594" i="4"/>
  <c r="AA594" i="4"/>
  <c r="K594" i="4"/>
  <c r="G594" i="4"/>
  <c r="J594" i="4"/>
  <c r="D594" i="4"/>
  <c r="E594" i="4"/>
  <c r="C594" i="4"/>
  <c r="L594" i="4"/>
  <c r="Y619" i="4"/>
  <c r="L619" i="4"/>
  <c r="AA619" i="4"/>
  <c r="Z619" i="4"/>
  <c r="J619" i="4"/>
  <c r="G619" i="4"/>
  <c r="K619" i="4"/>
  <c r="E619" i="4"/>
  <c r="C619" i="4"/>
  <c r="D619" i="4"/>
  <c r="J626" i="4"/>
  <c r="G626" i="4"/>
  <c r="C626" i="4"/>
  <c r="K626" i="4"/>
  <c r="Y626" i="4"/>
  <c r="L626" i="4"/>
  <c r="E626" i="4"/>
  <c r="D626" i="4"/>
  <c r="AA626" i="4"/>
  <c r="Z626" i="4"/>
  <c r="W13" i="13"/>
  <c r="W14" i="13" s="1"/>
  <c r="W15" i="13" s="1"/>
  <c r="W16" i="13" s="1"/>
  <c r="W17" i="13" s="1"/>
  <c r="W18" i="13" s="1"/>
  <c r="W19" i="13" s="1"/>
  <c r="W20" i="13" s="1"/>
  <c r="W21" i="13" s="1"/>
  <c r="W22" i="13" s="1"/>
  <c r="W23" i="13" s="1"/>
  <c r="W24" i="13" s="1"/>
  <c r="W25" i="13" s="1"/>
  <c r="W26" i="13" s="1"/>
  <c r="W27" i="13" s="1"/>
  <c r="W28" i="13" s="1"/>
  <c r="V13" i="13"/>
  <c r="V14" i="13" s="1"/>
  <c r="V15" i="13" s="1"/>
  <c r="V16" i="13" s="1"/>
  <c r="V17" i="13" s="1"/>
  <c r="V18" i="13" s="1"/>
  <c r="V19" i="13" s="1"/>
  <c r="V20" i="13" s="1"/>
  <c r="V21" i="13" s="1"/>
  <c r="V22" i="13" s="1"/>
  <c r="V23" i="13" s="1"/>
  <c r="V24" i="13" s="1"/>
  <c r="V25" i="13" s="1"/>
  <c r="V26" i="13" s="1"/>
  <c r="V27" i="13" s="1"/>
  <c r="V28" i="13" s="1"/>
  <c r="U13" i="13"/>
  <c r="D18" i="13"/>
  <c r="M18" i="13"/>
  <c r="C18" i="13"/>
  <c r="L18" i="13"/>
  <c r="AB18" i="13"/>
  <c r="K18" i="13"/>
  <c r="AA18" i="13"/>
  <c r="J18" i="13"/>
  <c r="Z18" i="13"/>
  <c r="G18" i="13"/>
  <c r="Y18" i="13"/>
  <c r="F18" i="13"/>
  <c r="E18" i="13"/>
  <c r="D26" i="13"/>
  <c r="M26" i="13"/>
  <c r="C26" i="13"/>
  <c r="L26" i="13"/>
  <c r="AB26" i="13"/>
  <c r="K26" i="13"/>
  <c r="AA26" i="13"/>
  <c r="J26" i="13"/>
  <c r="Z26" i="13"/>
  <c r="G26" i="13"/>
  <c r="Y26" i="13"/>
  <c r="F26" i="13"/>
  <c r="E26" i="13"/>
  <c r="C202" i="4"/>
  <c r="D202" i="4"/>
  <c r="G202" i="4"/>
  <c r="K202" i="4"/>
  <c r="J202" i="4"/>
  <c r="Z202" i="4"/>
  <c r="Y202" i="4"/>
  <c r="L202" i="4"/>
  <c r="E202" i="4"/>
  <c r="AA202" i="4"/>
  <c r="E198" i="4"/>
  <c r="G198" i="4"/>
  <c r="AA198" i="4"/>
  <c r="C198" i="4"/>
  <c r="K198" i="4"/>
  <c r="J198" i="4"/>
  <c r="Z198" i="4"/>
  <c r="D198" i="4"/>
  <c r="L198" i="4"/>
  <c r="Y198" i="4"/>
  <c r="AF171" i="4"/>
  <c r="AE171" i="4"/>
  <c r="C174" i="4"/>
  <c r="Z174" i="4"/>
  <c r="L174" i="4"/>
  <c r="AA174" i="4"/>
  <c r="Y174" i="4"/>
  <c r="E174" i="4"/>
  <c r="K174" i="4"/>
  <c r="J174" i="4"/>
  <c r="G174" i="4"/>
  <c r="D174" i="4"/>
  <c r="J185" i="4"/>
  <c r="Z185" i="4"/>
  <c r="K185" i="4"/>
  <c r="G185" i="4"/>
  <c r="C185" i="4"/>
  <c r="D185" i="4"/>
  <c r="L185" i="4"/>
  <c r="E185" i="4"/>
  <c r="Y185" i="4"/>
  <c r="AA185" i="4"/>
  <c r="E737" i="4"/>
  <c r="L737" i="4"/>
  <c r="G737" i="4"/>
  <c r="D737" i="4"/>
  <c r="C737" i="4"/>
  <c r="AA737" i="4"/>
  <c r="Z737" i="4"/>
  <c r="J737" i="4"/>
  <c r="Y737" i="4"/>
  <c r="K737" i="4"/>
  <c r="L736" i="4"/>
  <c r="Z736" i="4"/>
  <c r="AA736" i="4"/>
  <c r="K736" i="4"/>
  <c r="Y736" i="4"/>
  <c r="C736" i="4"/>
  <c r="G736" i="4"/>
  <c r="E736" i="4"/>
  <c r="D736" i="4"/>
  <c r="J736" i="4"/>
  <c r="Y743" i="4"/>
  <c r="Z743" i="4"/>
  <c r="AA743" i="4"/>
  <c r="E743" i="4"/>
  <c r="D743" i="4"/>
  <c r="J743" i="4"/>
  <c r="G743" i="4"/>
  <c r="K743" i="4"/>
  <c r="C743" i="4"/>
  <c r="L743" i="4"/>
  <c r="Z558" i="4"/>
  <c r="K558" i="4"/>
  <c r="J558" i="4"/>
  <c r="G558" i="4"/>
  <c r="AA558" i="4"/>
  <c r="L558" i="4"/>
  <c r="C558" i="4"/>
  <c r="Y558" i="4"/>
  <c r="D558" i="4"/>
  <c r="E558" i="4"/>
  <c r="J565" i="4"/>
  <c r="Z565" i="4"/>
  <c r="AA565" i="4"/>
  <c r="L565" i="4"/>
  <c r="C565" i="4"/>
  <c r="E565" i="4"/>
  <c r="G565" i="4"/>
  <c r="Y565" i="4"/>
  <c r="D565" i="4"/>
  <c r="K565" i="4"/>
  <c r="Y519" i="4"/>
  <c r="E519" i="4"/>
  <c r="Z519" i="4"/>
  <c r="D519" i="4"/>
  <c r="C519" i="4"/>
  <c r="AA519" i="4"/>
  <c r="G519" i="4"/>
  <c r="L519" i="4"/>
  <c r="J519" i="4"/>
  <c r="K519" i="4"/>
  <c r="E520" i="4"/>
  <c r="AA520" i="4"/>
  <c r="Z520" i="4"/>
  <c r="G520" i="4"/>
  <c r="D520" i="4"/>
  <c r="K520" i="4"/>
  <c r="J520" i="4"/>
  <c r="C520" i="4"/>
  <c r="L520" i="4"/>
  <c r="Y520" i="4"/>
  <c r="V513" i="4"/>
  <c r="V514" i="4" s="1"/>
  <c r="V515" i="4" s="1"/>
  <c r="V516" i="4" s="1"/>
  <c r="V517" i="4" s="1"/>
  <c r="V518" i="4" s="1"/>
  <c r="V519" i="4" s="1"/>
  <c r="V520" i="4" s="1"/>
  <c r="V521" i="4" s="1"/>
  <c r="V522" i="4" s="1"/>
  <c r="V523" i="4" s="1"/>
  <c r="V524" i="4" s="1"/>
  <c r="V525" i="4" s="1"/>
  <c r="V526" i="4" s="1"/>
  <c r="V527" i="4" s="1"/>
  <c r="V528" i="4" s="1"/>
  <c r="U513" i="4"/>
  <c r="W513" i="4"/>
  <c r="W514" i="4" s="1"/>
  <c r="W515" i="4" s="1"/>
  <c r="W516" i="4" s="1"/>
  <c r="W517" i="4" s="1"/>
  <c r="W518" i="4" s="1"/>
  <c r="W519" i="4" s="1"/>
  <c r="W520" i="4" s="1"/>
  <c r="W521" i="4" s="1"/>
  <c r="W522" i="4" s="1"/>
  <c r="W523" i="4" s="1"/>
  <c r="W524" i="4" s="1"/>
  <c r="W525" i="4" s="1"/>
  <c r="W526" i="4" s="1"/>
  <c r="W527" i="4" s="1"/>
  <c r="W528" i="4" s="1"/>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AA548" i="4"/>
  <c r="J548" i="4"/>
  <c r="E548" i="4"/>
  <c r="Z548" i="4"/>
  <c r="L548" i="4"/>
  <c r="K548" i="4"/>
  <c r="D548" i="4"/>
  <c r="Y548" i="4"/>
  <c r="G548" i="4"/>
  <c r="C548" i="4"/>
  <c r="W373" i="4"/>
  <c r="W374" i="4" s="1"/>
  <c r="W375" i="4" s="1"/>
  <c r="W376" i="4" s="1"/>
  <c r="W377" i="4" s="1"/>
  <c r="W378" i="4" s="1"/>
  <c r="W379" i="4" s="1"/>
  <c r="W380" i="4" s="1"/>
  <c r="W381" i="4" s="1"/>
  <c r="W382" i="4" s="1"/>
  <c r="W383" i="4" s="1"/>
  <c r="W384" i="4" s="1"/>
  <c r="W385" i="4" s="1"/>
  <c r="W386" i="4" s="1"/>
  <c r="W387" i="4" s="1"/>
  <c r="W388" i="4" s="1"/>
  <c r="V373" i="4"/>
  <c r="V374" i="4" s="1"/>
  <c r="V375" i="4" s="1"/>
  <c r="V376" i="4" s="1"/>
  <c r="V377" i="4" s="1"/>
  <c r="V378" i="4" s="1"/>
  <c r="V379" i="4" s="1"/>
  <c r="V380" i="4" s="1"/>
  <c r="V381" i="4" s="1"/>
  <c r="V382" i="4" s="1"/>
  <c r="V383" i="4" s="1"/>
  <c r="V384" i="4" s="1"/>
  <c r="V385" i="4" s="1"/>
  <c r="V386" i="4" s="1"/>
  <c r="V387" i="4" s="1"/>
  <c r="V388" i="4" s="1"/>
  <c r="U373" i="4"/>
  <c r="D379" i="4"/>
  <c r="C379" i="4"/>
  <c r="J379" i="4"/>
  <c r="Y379" i="4"/>
  <c r="L379" i="4"/>
  <c r="AA379" i="4"/>
  <c r="E379" i="4"/>
  <c r="Z379" i="4"/>
  <c r="K379" i="4"/>
  <c r="G379" i="4"/>
  <c r="U57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L243" i="4"/>
  <c r="AA243" i="4"/>
  <c r="G243" i="4"/>
  <c r="K243" i="4"/>
  <c r="J243" i="4"/>
  <c r="E243" i="4"/>
  <c r="Z243" i="4"/>
  <c r="D243" i="4"/>
  <c r="C243" i="4"/>
  <c r="Y243" i="4"/>
  <c r="K242" i="4"/>
  <c r="J242" i="4"/>
  <c r="G242" i="4"/>
  <c r="Z242" i="4"/>
  <c r="D242" i="4"/>
  <c r="Y242" i="4"/>
  <c r="L242" i="4"/>
  <c r="C242" i="4"/>
  <c r="E242" i="4"/>
  <c r="AA242" i="4"/>
  <c r="D245" i="4"/>
  <c r="L245" i="4"/>
  <c r="Z245" i="4"/>
  <c r="Y245" i="4"/>
  <c r="E245" i="4"/>
  <c r="C245" i="4"/>
  <c r="K245" i="4"/>
  <c r="J245" i="4"/>
  <c r="G245" i="4"/>
  <c r="AA245" i="4"/>
  <c r="L727" i="4"/>
  <c r="J727" i="4"/>
  <c r="G727" i="4"/>
  <c r="AA727" i="4"/>
  <c r="C727" i="4"/>
  <c r="D727" i="4"/>
  <c r="Y727" i="4"/>
  <c r="E727" i="4"/>
  <c r="Z727" i="4"/>
  <c r="K727" i="4"/>
  <c r="K724" i="4"/>
  <c r="Y724" i="4"/>
  <c r="L724" i="4"/>
  <c r="C724" i="4"/>
  <c r="AA724" i="4"/>
  <c r="J724" i="4"/>
  <c r="D724" i="4"/>
  <c r="G724" i="4"/>
  <c r="Z724" i="4"/>
  <c r="E724" i="4"/>
  <c r="D725" i="4"/>
  <c r="Y725" i="4"/>
  <c r="AA725" i="4"/>
  <c r="E725" i="4"/>
  <c r="G725" i="4"/>
  <c r="Z725" i="4"/>
  <c r="J725" i="4"/>
  <c r="L725" i="4"/>
  <c r="C725" i="4"/>
  <c r="K725" i="4"/>
  <c r="K404" i="4"/>
  <c r="C404" i="4"/>
  <c r="AA404" i="4"/>
  <c r="Y404" i="4"/>
  <c r="L404" i="4"/>
  <c r="D404" i="4"/>
  <c r="J404" i="4"/>
  <c r="G404" i="4"/>
  <c r="Z404" i="4"/>
  <c r="E404" i="4"/>
  <c r="L402" i="4"/>
  <c r="Z402" i="4"/>
  <c r="AA402" i="4"/>
  <c r="Y402" i="4"/>
  <c r="D402" i="4"/>
  <c r="G402" i="4"/>
  <c r="J402" i="4"/>
  <c r="E402" i="4"/>
  <c r="K402" i="4"/>
  <c r="C402" i="4"/>
  <c r="AF391" i="4"/>
  <c r="AE391" i="4"/>
  <c r="AE431" i="4"/>
  <c r="AF431" i="4"/>
  <c r="AA447" i="4"/>
  <c r="J447" i="4"/>
  <c r="E447" i="4"/>
  <c r="D447" i="4"/>
  <c r="K447" i="4"/>
  <c r="G447" i="4"/>
  <c r="Z447" i="4"/>
  <c r="Y447" i="4"/>
  <c r="L447" i="4"/>
  <c r="C447" i="4"/>
  <c r="Y777" i="4"/>
  <c r="J777" i="4"/>
  <c r="C777" i="4"/>
  <c r="Z777" i="4"/>
  <c r="D777" i="4"/>
  <c r="G777" i="4"/>
  <c r="AA777" i="4"/>
  <c r="L777" i="4"/>
  <c r="K777" i="4"/>
  <c r="E777" i="4"/>
  <c r="D776" i="4"/>
  <c r="AA776" i="4"/>
  <c r="Y776" i="4"/>
  <c r="L776" i="4"/>
  <c r="C776" i="4"/>
  <c r="E776" i="4"/>
  <c r="Z776" i="4"/>
  <c r="K776" i="4"/>
  <c r="J776" i="4"/>
  <c r="G776" i="4"/>
  <c r="K423" i="4"/>
  <c r="Y423" i="4"/>
  <c r="C423" i="4"/>
  <c r="Z423" i="4"/>
  <c r="D423" i="4"/>
  <c r="AA423" i="4"/>
  <c r="E423" i="4"/>
  <c r="L423" i="4"/>
  <c r="G423" i="4"/>
  <c r="J423" i="4"/>
  <c r="Z424" i="4"/>
  <c r="L424" i="4"/>
  <c r="G424" i="4"/>
  <c r="K424" i="4"/>
  <c r="D424" i="4"/>
  <c r="Y424" i="4"/>
  <c r="E424" i="4"/>
  <c r="C424" i="4"/>
  <c r="J424" i="4"/>
  <c r="AA424" i="4"/>
  <c r="J425" i="4"/>
  <c r="D425" i="4"/>
  <c r="E425" i="4"/>
  <c r="G425" i="4"/>
  <c r="AA425" i="4"/>
  <c r="C425" i="4"/>
  <c r="L425" i="4"/>
  <c r="Z425" i="4"/>
  <c r="Y425" i="4"/>
  <c r="K425" i="4"/>
  <c r="G758" i="4"/>
  <c r="D758" i="4"/>
  <c r="AA758" i="4"/>
  <c r="Y758" i="4"/>
  <c r="E758" i="4"/>
  <c r="L758" i="4"/>
  <c r="Z758" i="4"/>
  <c r="C758" i="4"/>
  <c r="K758" i="4"/>
  <c r="J758" i="4"/>
  <c r="K764" i="4"/>
  <c r="E764" i="4"/>
  <c r="L764" i="4"/>
  <c r="C764" i="4"/>
  <c r="AA764" i="4"/>
  <c r="D764" i="4"/>
  <c r="G764" i="4"/>
  <c r="Z764" i="4"/>
  <c r="Y764" i="4"/>
  <c r="J764" i="4"/>
  <c r="J757" i="4"/>
  <c r="C757" i="4"/>
  <c r="K757" i="4"/>
  <c r="L757" i="4"/>
  <c r="D757" i="4"/>
  <c r="E757" i="4"/>
  <c r="Y757" i="4"/>
  <c r="Z757" i="4"/>
  <c r="AA757" i="4"/>
  <c r="G757" i="4"/>
  <c r="K263" i="4"/>
  <c r="L263" i="4"/>
  <c r="D263" i="4"/>
  <c r="Y263" i="4"/>
  <c r="Z263" i="4"/>
  <c r="C263" i="4"/>
  <c r="J263" i="4"/>
  <c r="G263" i="4"/>
  <c r="E263" i="4"/>
  <c r="AA263" i="4"/>
  <c r="Y260" i="4"/>
  <c r="D260" i="4"/>
  <c r="E260" i="4"/>
  <c r="Z260" i="4"/>
  <c r="G260" i="4"/>
  <c r="AA260" i="4"/>
  <c r="L260" i="4"/>
  <c r="C260" i="4"/>
  <c r="J260" i="4"/>
  <c r="K260" i="4"/>
  <c r="J94" i="4"/>
  <c r="Y94" i="4"/>
  <c r="Z94" i="4"/>
  <c r="AA94" i="4"/>
  <c r="E94" i="4"/>
  <c r="D94" i="4"/>
  <c r="L94" i="4"/>
  <c r="C94" i="4"/>
  <c r="K94" i="4"/>
  <c r="G94" i="4"/>
  <c r="C99" i="4"/>
  <c r="D99" i="4"/>
  <c r="E99" i="4"/>
  <c r="Z99" i="4"/>
  <c r="AA99" i="4"/>
  <c r="Y99" i="4"/>
  <c r="L99" i="4"/>
  <c r="K99" i="4"/>
  <c r="G99" i="4"/>
  <c r="J99" i="4"/>
  <c r="L108" i="4"/>
  <c r="AA108" i="4"/>
  <c r="G108" i="4"/>
  <c r="K108" i="4"/>
  <c r="J108" i="4"/>
  <c r="D108" i="4"/>
  <c r="Y108" i="4"/>
  <c r="C108" i="4"/>
  <c r="Z108" i="4"/>
  <c r="E108" i="4"/>
  <c r="J646" i="4"/>
  <c r="E646" i="4"/>
  <c r="Y646" i="4"/>
  <c r="Z646" i="4"/>
  <c r="D646" i="4"/>
  <c r="L646" i="4"/>
  <c r="AA646" i="4"/>
  <c r="G646" i="4"/>
  <c r="K646" i="4"/>
  <c r="C646" i="4"/>
  <c r="Y644" i="4"/>
  <c r="Z644" i="4"/>
  <c r="D644" i="4"/>
  <c r="G644" i="4"/>
  <c r="AA644" i="4"/>
  <c r="K644" i="4"/>
  <c r="J644" i="4"/>
  <c r="C644" i="4"/>
  <c r="L644" i="4"/>
  <c r="E644" i="4"/>
  <c r="J637" i="4"/>
  <c r="Y637" i="4"/>
  <c r="L637" i="4"/>
  <c r="AA637" i="4"/>
  <c r="C637" i="4"/>
  <c r="D637" i="4"/>
  <c r="Z637" i="4"/>
  <c r="G637" i="4"/>
  <c r="K637" i="4"/>
  <c r="E637" i="4"/>
  <c r="AA138" i="4"/>
  <c r="Y138" i="4"/>
  <c r="Z138" i="4"/>
  <c r="E138" i="4"/>
  <c r="D138" i="4"/>
  <c r="L138" i="4"/>
  <c r="C138" i="4"/>
  <c r="K138" i="4"/>
  <c r="G138" i="4"/>
  <c r="J138" i="4"/>
  <c r="C139" i="4"/>
  <c r="L139" i="4"/>
  <c r="D139" i="4"/>
  <c r="Y139" i="4"/>
  <c r="AA139" i="4"/>
  <c r="E139" i="4"/>
  <c r="Z139" i="4"/>
  <c r="K139" i="4"/>
  <c r="J139" i="4"/>
  <c r="G139" i="4"/>
  <c r="L275" i="4"/>
  <c r="Z275" i="4"/>
  <c r="AA275" i="4"/>
  <c r="G275" i="4"/>
  <c r="E275" i="4"/>
  <c r="D275" i="4"/>
  <c r="Y275" i="4"/>
  <c r="C275" i="4"/>
  <c r="K275" i="4"/>
  <c r="J275" i="4"/>
  <c r="D276" i="4"/>
  <c r="Z276" i="4"/>
  <c r="L276" i="4"/>
  <c r="AA276" i="4"/>
  <c r="E276" i="4"/>
  <c r="Y276" i="4"/>
  <c r="C276" i="4"/>
  <c r="K276" i="4"/>
  <c r="J276" i="4"/>
  <c r="G276" i="4"/>
  <c r="Y127" i="4"/>
  <c r="E127" i="4"/>
  <c r="J127" i="4"/>
  <c r="AA127" i="4"/>
  <c r="G127" i="4"/>
  <c r="C127" i="4"/>
  <c r="K127" i="4"/>
  <c r="Z127" i="4"/>
  <c r="L127" i="4"/>
  <c r="D127" i="4"/>
  <c r="K122" i="4"/>
  <c r="Y122" i="4"/>
  <c r="Z122" i="4"/>
  <c r="AA122" i="4"/>
  <c r="E122" i="4"/>
  <c r="L122" i="4"/>
  <c r="C122" i="4"/>
  <c r="J122" i="4"/>
  <c r="G122" i="4"/>
  <c r="D122" i="4"/>
  <c r="L464" i="4"/>
  <c r="G464" i="4"/>
  <c r="C464" i="4"/>
  <c r="D464" i="4"/>
  <c r="K464" i="4"/>
  <c r="E464" i="4"/>
  <c r="Z464" i="4"/>
  <c r="AA464" i="4"/>
  <c r="Y464" i="4"/>
  <c r="J464" i="4"/>
  <c r="L467" i="4"/>
  <c r="C467" i="4"/>
  <c r="D467" i="4"/>
  <c r="G467" i="4"/>
  <c r="Z467" i="4"/>
  <c r="AA467" i="4"/>
  <c r="E467" i="4"/>
  <c r="Y467" i="4"/>
  <c r="J467" i="4"/>
  <c r="K467" i="4"/>
  <c r="D325" i="4"/>
  <c r="J325" i="4"/>
  <c r="C325" i="4"/>
  <c r="Y325" i="4"/>
  <c r="L325" i="4"/>
  <c r="G325" i="4"/>
  <c r="AA325" i="4"/>
  <c r="E325" i="4"/>
  <c r="Z325" i="4"/>
  <c r="K325" i="4"/>
  <c r="C322" i="4"/>
  <c r="D322" i="4"/>
  <c r="L322" i="4"/>
  <c r="J322" i="4"/>
  <c r="E322" i="4"/>
  <c r="Y322" i="4"/>
  <c r="Z322" i="4"/>
  <c r="AA322" i="4"/>
  <c r="K322" i="4"/>
  <c r="G322" i="4"/>
  <c r="G316" i="4"/>
  <c r="D316" i="4"/>
  <c r="C316" i="4"/>
  <c r="AA316" i="4"/>
  <c r="L316" i="4"/>
  <c r="J316" i="4"/>
  <c r="Y316" i="4"/>
  <c r="Z316" i="4"/>
  <c r="K316" i="4"/>
  <c r="E316" i="4"/>
  <c r="C167" i="4"/>
  <c r="AA167" i="4"/>
  <c r="K167" i="4"/>
  <c r="J167" i="4"/>
  <c r="L167" i="4"/>
  <c r="G167" i="4"/>
  <c r="E167" i="4"/>
  <c r="Z167" i="4"/>
  <c r="Y167" i="4"/>
  <c r="D167" i="4"/>
  <c r="L155" i="4"/>
  <c r="Y155" i="4"/>
  <c r="C155" i="4"/>
  <c r="J155" i="4"/>
  <c r="G155" i="4"/>
  <c r="AA155" i="4"/>
  <c r="E155" i="4"/>
  <c r="Z155" i="4"/>
  <c r="K155" i="4"/>
  <c r="D155" i="4"/>
  <c r="J165" i="4"/>
  <c r="L165" i="4"/>
  <c r="E165" i="4"/>
  <c r="AA165" i="4"/>
  <c r="K165" i="4"/>
  <c r="C165" i="4"/>
  <c r="D165" i="4"/>
  <c r="G165" i="4"/>
  <c r="Y165" i="4"/>
  <c r="Z165" i="4"/>
  <c r="C294" i="4"/>
  <c r="J294" i="4"/>
  <c r="Y294" i="4"/>
  <c r="Z294" i="4"/>
  <c r="L294" i="4"/>
  <c r="D294" i="4"/>
  <c r="K294" i="4"/>
  <c r="G294" i="4"/>
  <c r="AA294" i="4"/>
  <c r="E294" i="4"/>
  <c r="Y301" i="4"/>
  <c r="E301" i="4"/>
  <c r="D301" i="4"/>
  <c r="AA301" i="4"/>
  <c r="G301" i="4"/>
  <c r="Z301" i="4"/>
  <c r="L301" i="4"/>
  <c r="C301" i="4"/>
  <c r="K301" i="4"/>
  <c r="J301" i="4"/>
  <c r="AA365" i="4"/>
  <c r="D365" i="4"/>
  <c r="L365" i="4"/>
  <c r="E365" i="4"/>
  <c r="Z365" i="4"/>
  <c r="Y365" i="4"/>
  <c r="C365" i="4"/>
  <c r="K365" i="4"/>
  <c r="G365" i="4"/>
  <c r="J365" i="4"/>
  <c r="L355" i="4"/>
  <c r="Z355" i="4"/>
  <c r="Y355" i="4"/>
  <c r="AA355" i="4"/>
  <c r="G355" i="4"/>
  <c r="E355" i="4"/>
  <c r="D355" i="4"/>
  <c r="C355" i="4"/>
  <c r="K355" i="4"/>
  <c r="J355" i="4"/>
  <c r="AA505" i="4"/>
  <c r="J505" i="4"/>
  <c r="C505" i="4"/>
  <c r="G505" i="4"/>
  <c r="K505" i="4"/>
  <c r="Z505" i="4"/>
  <c r="Y505" i="4"/>
  <c r="E505" i="4"/>
  <c r="D505" i="4"/>
  <c r="L505" i="4"/>
  <c r="E496" i="4"/>
  <c r="AA496" i="4"/>
  <c r="Z496" i="4"/>
  <c r="D496" i="4"/>
  <c r="L496" i="4"/>
  <c r="G496" i="4"/>
  <c r="J496" i="4"/>
  <c r="Y496" i="4"/>
  <c r="K496" i="4"/>
  <c r="C496" i="4"/>
  <c r="G348" i="4"/>
  <c r="C348" i="4"/>
  <c r="L348" i="4"/>
  <c r="J348" i="4"/>
  <c r="D348" i="4"/>
  <c r="Y348" i="4"/>
  <c r="AA348" i="4"/>
  <c r="E348" i="4"/>
  <c r="Z348" i="4"/>
  <c r="K348" i="4"/>
  <c r="L679" i="4"/>
  <c r="Z679" i="4"/>
  <c r="G679" i="4"/>
  <c r="AA679" i="4"/>
  <c r="E679" i="4"/>
  <c r="K679" i="4"/>
  <c r="J679" i="4"/>
  <c r="C679" i="4"/>
  <c r="Y679" i="4"/>
  <c r="D679" i="4"/>
  <c r="Y676" i="4"/>
  <c r="G676" i="4"/>
  <c r="K676" i="4"/>
  <c r="E676" i="4"/>
  <c r="Z676" i="4"/>
  <c r="C676" i="4"/>
  <c r="D676" i="4"/>
  <c r="L676" i="4"/>
  <c r="AA676" i="4"/>
  <c r="J676" i="4"/>
  <c r="AE671" i="4"/>
  <c r="AF671" i="4"/>
  <c r="D223" i="4"/>
  <c r="Y223" i="4"/>
  <c r="E223" i="4"/>
  <c r="Z223" i="4"/>
  <c r="AA223" i="4"/>
  <c r="L223" i="4"/>
  <c r="C223" i="4"/>
  <c r="K223" i="4"/>
  <c r="J223" i="4"/>
  <c r="G223" i="4"/>
  <c r="C226" i="4"/>
  <c r="D226" i="4"/>
  <c r="J226" i="4"/>
  <c r="G226" i="4"/>
  <c r="K226" i="4"/>
  <c r="AA226" i="4"/>
  <c r="E226" i="4"/>
  <c r="Z226" i="4"/>
  <c r="L226" i="4"/>
  <c r="Y226" i="4"/>
  <c r="Y216" i="4"/>
  <c r="D216" i="4"/>
  <c r="E216" i="4"/>
  <c r="Z216" i="4"/>
  <c r="J216" i="4"/>
  <c r="G216" i="4"/>
  <c r="AA216" i="4"/>
  <c r="L216" i="4"/>
  <c r="K216" i="4"/>
  <c r="C216" i="4"/>
  <c r="J706" i="4"/>
  <c r="Z706" i="4"/>
  <c r="Y706" i="4"/>
  <c r="E706" i="4"/>
  <c r="L706" i="4"/>
  <c r="C706" i="4"/>
  <c r="AA706" i="4"/>
  <c r="G706" i="4"/>
  <c r="K706" i="4"/>
  <c r="D706" i="4"/>
  <c r="U693" i="4"/>
  <c r="V693" i="4"/>
  <c r="V694" i="4" s="1"/>
  <c r="V695" i="4" s="1"/>
  <c r="V696" i="4" s="1"/>
  <c r="V697" i="4" s="1"/>
  <c r="V698" i="4" s="1"/>
  <c r="V699" i="4" s="1"/>
  <c r="V700" i="4" s="1"/>
  <c r="V701" i="4" s="1"/>
  <c r="V702" i="4" s="1"/>
  <c r="V703" i="4" s="1"/>
  <c r="V704" i="4" s="1"/>
  <c r="V705" i="4" s="1"/>
  <c r="V706" i="4" s="1"/>
  <c r="V707" i="4" s="1"/>
  <c r="V708" i="4" s="1"/>
  <c r="W693" i="4"/>
  <c r="W694" i="4" s="1"/>
  <c r="W695" i="4" s="1"/>
  <c r="W696" i="4" s="1"/>
  <c r="W697" i="4" s="1"/>
  <c r="W698" i="4" s="1"/>
  <c r="W699" i="4" s="1"/>
  <c r="W700" i="4" s="1"/>
  <c r="W701" i="4" s="1"/>
  <c r="W702" i="4" s="1"/>
  <c r="W703" i="4" s="1"/>
  <c r="W704" i="4" s="1"/>
  <c r="W705" i="4" s="1"/>
  <c r="W706" i="4" s="1"/>
  <c r="W707" i="4" s="1"/>
  <c r="W708" i="4" s="1"/>
  <c r="A38" i="4"/>
  <c r="F38" i="4" s="1"/>
  <c r="A48" i="4"/>
  <c r="F48" i="4" s="1"/>
  <c r="A45" i="4"/>
  <c r="F45" i="4" s="1"/>
  <c r="A34" i="4"/>
  <c r="F34" i="4" s="1"/>
  <c r="A44" i="4"/>
  <c r="F44" i="4" s="1"/>
  <c r="A41" i="4"/>
  <c r="F41" i="4" s="1"/>
  <c r="V31" i="4"/>
  <c r="A40" i="4"/>
  <c r="F40" i="4" s="1"/>
  <c r="A37" i="4"/>
  <c r="F37" i="4" s="1"/>
  <c r="A47" i="4"/>
  <c r="F47" i="4" s="1"/>
  <c r="A36" i="4"/>
  <c r="F36" i="4" s="1"/>
  <c r="A42" i="4"/>
  <c r="F42" i="4" s="1"/>
  <c r="A39" i="4"/>
  <c r="F39" i="4" s="1"/>
  <c r="A35" i="4"/>
  <c r="F35" i="4" s="1"/>
  <c r="A43" i="4"/>
  <c r="F43" i="4" s="1"/>
  <c r="G31" i="4"/>
  <c r="AD31" i="4"/>
  <c r="E31" i="4"/>
  <c r="W31" i="4"/>
  <c r="U31" i="4"/>
  <c r="A46" i="4"/>
  <c r="F46" i="4" s="1"/>
  <c r="F31" i="4"/>
  <c r="G657" i="4"/>
  <c r="C657" i="4"/>
  <c r="Z657" i="4"/>
  <c r="D657" i="4"/>
  <c r="J657" i="4"/>
  <c r="AA657" i="4"/>
  <c r="K657" i="4"/>
  <c r="L657" i="4"/>
  <c r="Y657" i="4"/>
  <c r="E657" i="4"/>
  <c r="K658" i="4"/>
  <c r="J658" i="4"/>
  <c r="L658" i="4"/>
  <c r="G658" i="4"/>
  <c r="D658" i="4"/>
  <c r="Y658" i="4"/>
  <c r="C658" i="4"/>
  <c r="AA658" i="4"/>
  <c r="E658" i="4"/>
  <c r="Z658" i="4"/>
  <c r="AA666" i="4"/>
  <c r="G666" i="4"/>
  <c r="D666" i="4"/>
  <c r="L666" i="4"/>
  <c r="E666" i="4"/>
  <c r="Z666" i="4"/>
  <c r="J666" i="4"/>
  <c r="Y666" i="4"/>
  <c r="K666" i="4"/>
  <c r="C666" i="4"/>
  <c r="Y794" i="4"/>
  <c r="Z794" i="4"/>
  <c r="C794" i="4"/>
  <c r="K794" i="4"/>
  <c r="AA794" i="4"/>
  <c r="D794" i="4"/>
  <c r="J794" i="4"/>
  <c r="G794" i="4"/>
  <c r="L794" i="4"/>
  <c r="E794" i="4"/>
  <c r="L806" i="4"/>
  <c r="Z806" i="4"/>
  <c r="J806" i="4"/>
  <c r="G806" i="4"/>
  <c r="AA806" i="4"/>
  <c r="E806" i="4"/>
  <c r="D806" i="4"/>
  <c r="Y806" i="4"/>
  <c r="C806" i="4"/>
  <c r="K806" i="4"/>
  <c r="AF51" i="4"/>
  <c r="AE51" i="4"/>
  <c r="Y59" i="4"/>
  <c r="Z59" i="4"/>
  <c r="AA59" i="4"/>
  <c r="G59" i="4"/>
  <c r="E59" i="4"/>
  <c r="L59" i="4"/>
  <c r="C59" i="4"/>
  <c r="K59" i="4"/>
  <c r="J59" i="4"/>
  <c r="D59" i="4"/>
  <c r="L479" i="4"/>
  <c r="C479" i="4"/>
  <c r="E479" i="4"/>
  <c r="D479" i="4"/>
  <c r="G479" i="4"/>
  <c r="AA479" i="4"/>
  <c r="J479" i="4"/>
  <c r="Z479" i="4"/>
  <c r="K479" i="4"/>
  <c r="Y479" i="4"/>
  <c r="Y476" i="4"/>
  <c r="L476" i="4"/>
  <c r="Z476" i="4"/>
  <c r="C476" i="4"/>
  <c r="AA476" i="4"/>
  <c r="E476" i="4"/>
  <c r="G476" i="4"/>
  <c r="D476" i="4"/>
  <c r="J476" i="4"/>
  <c r="K476" i="4"/>
  <c r="AA477" i="4"/>
  <c r="E477" i="4"/>
  <c r="C477" i="4"/>
  <c r="G477" i="4"/>
  <c r="Y477" i="4"/>
  <c r="L477" i="4"/>
  <c r="D477" i="4"/>
  <c r="K477" i="4"/>
  <c r="J477" i="4"/>
  <c r="Z477" i="4"/>
  <c r="C607" i="4"/>
  <c r="J607" i="4"/>
  <c r="AA607" i="4"/>
  <c r="G607" i="4"/>
  <c r="E607" i="4"/>
  <c r="D607" i="4"/>
  <c r="Z607" i="4"/>
  <c r="Y607" i="4"/>
  <c r="L607" i="4"/>
  <c r="K607" i="4"/>
  <c r="J597" i="4"/>
  <c r="Z597" i="4"/>
  <c r="K597" i="4"/>
  <c r="L597" i="4"/>
  <c r="Y597" i="4"/>
  <c r="D597" i="4"/>
  <c r="E597" i="4"/>
  <c r="AA597" i="4"/>
  <c r="G597" i="4"/>
  <c r="C597" i="4"/>
  <c r="J605" i="4"/>
  <c r="C605" i="4"/>
  <c r="E605" i="4"/>
  <c r="G605" i="4"/>
  <c r="AA605" i="4"/>
  <c r="K605" i="4"/>
  <c r="D605" i="4"/>
  <c r="L605" i="4"/>
  <c r="Z605" i="4"/>
  <c r="Y605" i="4"/>
  <c r="D628" i="4"/>
  <c r="J628" i="4"/>
  <c r="AA628" i="4"/>
  <c r="E628" i="4"/>
  <c r="C628" i="4"/>
  <c r="K628" i="4"/>
  <c r="L628" i="4"/>
  <c r="G628" i="4"/>
  <c r="Y628" i="4"/>
  <c r="Z628" i="4"/>
  <c r="AA627" i="4"/>
  <c r="J627" i="4"/>
  <c r="E627" i="4"/>
  <c r="G627" i="4"/>
  <c r="Z627" i="4"/>
  <c r="C627" i="4"/>
  <c r="K627" i="4"/>
  <c r="D627" i="4"/>
  <c r="Y627" i="4"/>
  <c r="L627" i="4"/>
  <c r="AF11" i="13"/>
  <c r="AE11" i="13"/>
  <c r="D19" i="13"/>
  <c r="M19" i="13"/>
  <c r="C19" i="13"/>
  <c r="L19" i="13"/>
  <c r="AB19" i="13"/>
  <c r="K19" i="13"/>
  <c r="AA19" i="13"/>
  <c r="J19" i="13"/>
  <c r="Z19" i="13"/>
  <c r="G19" i="13"/>
  <c r="Y19" i="13"/>
  <c r="F19" i="13"/>
  <c r="E19" i="13"/>
  <c r="D27" i="13"/>
  <c r="M27" i="13"/>
  <c r="C27" i="13"/>
  <c r="L27" i="13"/>
  <c r="AB27" i="13"/>
  <c r="K27" i="13"/>
  <c r="AA27" i="13"/>
  <c r="J27" i="13"/>
  <c r="Z27" i="13"/>
  <c r="G27" i="13"/>
  <c r="Y27" i="13"/>
  <c r="F27" i="13"/>
  <c r="E27" i="13"/>
  <c r="L199" i="4"/>
  <c r="AA199" i="4"/>
  <c r="G199" i="4"/>
  <c r="K199" i="4"/>
  <c r="J199" i="4"/>
  <c r="E199" i="4"/>
  <c r="Z199" i="4"/>
  <c r="D199" i="4"/>
  <c r="Y199" i="4"/>
  <c r="C199" i="4"/>
  <c r="D203" i="4"/>
  <c r="Z203" i="4"/>
  <c r="AA203" i="4"/>
  <c r="G203" i="4"/>
  <c r="E203" i="4"/>
  <c r="Y203" i="4"/>
  <c r="L203" i="4"/>
  <c r="C203" i="4"/>
  <c r="K203" i="4"/>
  <c r="J203" i="4"/>
  <c r="C186" i="4"/>
  <c r="E186" i="4"/>
  <c r="G186" i="4"/>
  <c r="Z186" i="4"/>
  <c r="D186" i="4"/>
  <c r="Y186" i="4"/>
  <c r="L186" i="4"/>
  <c r="K186" i="4"/>
  <c r="J186" i="4"/>
  <c r="AA186" i="4"/>
  <c r="Z179" i="4"/>
  <c r="G179" i="4"/>
  <c r="C179" i="4"/>
  <c r="K179" i="4"/>
  <c r="AA179" i="4"/>
  <c r="E179" i="4"/>
  <c r="D179" i="4"/>
  <c r="Y179" i="4"/>
  <c r="J179" i="4"/>
  <c r="L179" i="4"/>
  <c r="AF731" i="4"/>
  <c r="AE731" i="4"/>
  <c r="W733" i="4"/>
  <c r="W734" i="4" s="1"/>
  <c r="W735" i="4" s="1"/>
  <c r="W736" i="4" s="1"/>
  <c r="W737" i="4" s="1"/>
  <c r="W738" i="4" s="1"/>
  <c r="W739" i="4" s="1"/>
  <c r="W740" i="4" s="1"/>
  <c r="W741" i="4" s="1"/>
  <c r="W742" i="4" s="1"/>
  <c r="W743" i="4" s="1"/>
  <c r="W744" i="4" s="1"/>
  <c r="W745" i="4" s="1"/>
  <c r="W746" i="4" s="1"/>
  <c r="W747" i="4" s="1"/>
  <c r="W748" i="4" s="1"/>
  <c r="U733" i="4"/>
  <c r="V733" i="4"/>
  <c r="V734" i="4" s="1"/>
  <c r="V735" i="4" s="1"/>
  <c r="V736" i="4" s="1"/>
  <c r="V737" i="4" s="1"/>
  <c r="V738" i="4" s="1"/>
  <c r="V739" i="4" s="1"/>
  <c r="V740" i="4" s="1"/>
  <c r="V741" i="4" s="1"/>
  <c r="V742" i="4" s="1"/>
  <c r="V743" i="4" s="1"/>
  <c r="V744" i="4" s="1"/>
  <c r="V745" i="4" s="1"/>
  <c r="V746" i="4" s="1"/>
  <c r="V747" i="4" s="1"/>
  <c r="V748" i="4" s="1"/>
  <c r="L568" i="4"/>
  <c r="Y568" i="4"/>
  <c r="C568" i="4"/>
  <c r="AA568" i="4"/>
  <c r="Z568" i="4"/>
  <c r="G568" i="4"/>
  <c r="J568" i="4"/>
  <c r="E568" i="4"/>
  <c r="K568" i="4"/>
  <c r="D568" i="4"/>
  <c r="C566" i="4"/>
  <c r="D566" i="4"/>
  <c r="K566" i="4"/>
  <c r="J566" i="4"/>
  <c r="L566" i="4"/>
  <c r="AA566" i="4"/>
  <c r="E566" i="4"/>
  <c r="Y566" i="4"/>
  <c r="Z566" i="4"/>
  <c r="G566" i="4"/>
  <c r="AA514" i="4"/>
  <c r="L514" i="4"/>
  <c r="D514" i="4"/>
  <c r="C514" i="4"/>
  <c r="K514" i="4"/>
  <c r="E514" i="4"/>
  <c r="Z514" i="4"/>
  <c r="Y514" i="4"/>
  <c r="G514" i="4"/>
  <c r="J514" i="4"/>
  <c r="G522" i="4"/>
  <c r="L522" i="4"/>
  <c r="D522" i="4"/>
  <c r="C522" i="4"/>
  <c r="E522" i="4"/>
  <c r="AA522" i="4"/>
  <c r="J522" i="4"/>
  <c r="Z522" i="4"/>
  <c r="K522" i="4"/>
  <c r="Y522" i="4"/>
  <c r="AF531" i="4"/>
  <c r="AE531" i="4"/>
  <c r="Y537" i="4"/>
  <c r="G537" i="4"/>
  <c r="K537" i="4"/>
  <c r="L537" i="4"/>
  <c r="Z537" i="4"/>
  <c r="D537" i="4"/>
  <c r="E537" i="4"/>
  <c r="C537" i="4"/>
  <c r="AA537" i="4"/>
  <c r="J537" i="4"/>
  <c r="C387" i="4"/>
  <c r="J387" i="4"/>
  <c r="E387" i="4"/>
  <c r="L387" i="4"/>
  <c r="K387" i="4"/>
  <c r="Y387" i="4"/>
  <c r="G387" i="4"/>
  <c r="AA387" i="4"/>
  <c r="D387" i="4"/>
  <c r="Z387" i="4"/>
  <c r="Y386" i="4"/>
  <c r="E386" i="4"/>
  <c r="J386" i="4"/>
  <c r="C386" i="4"/>
  <c r="K386" i="4"/>
  <c r="L386" i="4"/>
  <c r="G386" i="4"/>
  <c r="AA386" i="4"/>
  <c r="Z386" i="4"/>
  <c r="D386" i="4"/>
  <c r="E575" i="4"/>
  <c r="J575" i="4"/>
  <c r="Z575" i="4"/>
  <c r="K575" i="4"/>
  <c r="L575" i="4"/>
  <c r="C575" i="4"/>
  <c r="AA575" i="4"/>
  <c r="D575" i="4"/>
  <c r="Y575" i="4"/>
  <c r="G575" i="4"/>
  <c r="K574" i="4"/>
  <c r="D574" i="4"/>
  <c r="J574" i="4"/>
  <c r="E574" i="4"/>
  <c r="Z574" i="4"/>
  <c r="G574" i="4"/>
  <c r="C574" i="4"/>
  <c r="AA574" i="4"/>
  <c r="L574" i="4"/>
  <c r="Y574" i="4"/>
  <c r="D241" i="4"/>
  <c r="J241" i="4"/>
  <c r="C241" i="4"/>
  <c r="G241" i="4"/>
  <c r="K241" i="4"/>
  <c r="AA241" i="4"/>
  <c r="E241" i="4"/>
  <c r="Z241" i="4"/>
  <c r="L241" i="4"/>
  <c r="Y241" i="4"/>
  <c r="L244" i="4"/>
  <c r="AA244" i="4"/>
  <c r="G244" i="4"/>
  <c r="K244" i="4"/>
  <c r="J244" i="4"/>
  <c r="E244" i="4"/>
  <c r="Z244" i="4"/>
  <c r="D244" i="4"/>
  <c r="Y244" i="4"/>
  <c r="C244" i="4"/>
  <c r="Z721" i="4"/>
  <c r="G721" i="4"/>
  <c r="K721" i="4"/>
  <c r="AA721" i="4"/>
  <c r="C721" i="4"/>
  <c r="Y721" i="4"/>
  <c r="L721" i="4"/>
  <c r="J721" i="4"/>
  <c r="E721" i="4"/>
  <c r="D721" i="4"/>
  <c r="C722" i="4"/>
  <c r="D722" i="4"/>
  <c r="E722" i="4"/>
  <c r="L722" i="4"/>
  <c r="K722" i="4"/>
  <c r="J722" i="4"/>
  <c r="Z722" i="4"/>
  <c r="AA722" i="4"/>
  <c r="Y722" i="4"/>
  <c r="G722" i="4"/>
  <c r="C718" i="4"/>
  <c r="D718" i="4"/>
  <c r="K718" i="4"/>
  <c r="E718" i="4"/>
  <c r="Z718" i="4"/>
  <c r="J718" i="4"/>
  <c r="Y718" i="4"/>
  <c r="L718" i="4"/>
  <c r="G718" i="4"/>
  <c r="AA718" i="4"/>
  <c r="AA401" i="4"/>
  <c r="E401" i="4"/>
  <c r="D401" i="4"/>
  <c r="G401" i="4"/>
  <c r="K401" i="4"/>
  <c r="J401" i="4"/>
  <c r="Z401" i="4"/>
  <c r="Y401" i="4"/>
  <c r="L401" i="4"/>
  <c r="C401" i="4"/>
  <c r="K408" i="4"/>
  <c r="D408" i="4"/>
  <c r="L408" i="4"/>
  <c r="E408" i="4"/>
  <c r="Z408" i="4"/>
  <c r="G408" i="4"/>
  <c r="AA408" i="4"/>
  <c r="Y408" i="4"/>
  <c r="J408" i="4"/>
  <c r="C408" i="4"/>
  <c r="J397" i="4"/>
  <c r="Z397" i="4"/>
  <c r="E397" i="4"/>
  <c r="AA397" i="4"/>
  <c r="C397" i="4"/>
  <c r="L397" i="4"/>
  <c r="Y397" i="4"/>
  <c r="D397" i="4"/>
  <c r="G397" i="4"/>
  <c r="K397" i="4"/>
  <c r="Z448" i="4"/>
  <c r="D448" i="4"/>
  <c r="C448" i="4"/>
  <c r="G448" i="4"/>
  <c r="J448" i="4"/>
  <c r="Y448" i="4"/>
  <c r="L448" i="4"/>
  <c r="E448" i="4"/>
  <c r="K448" i="4"/>
  <c r="AA448" i="4"/>
  <c r="G445" i="4"/>
  <c r="C445" i="4"/>
  <c r="L445" i="4"/>
  <c r="D445" i="4"/>
  <c r="Y445" i="4"/>
  <c r="Z445" i="4"/>
  <c r="K445" i="4"/>
  <c r="J445" i="4"/>
  <c r="E445" i="4"/>
  <c r="AA445" i="4"/>
  <c r="G779" i="4"/>
  <c r="D779" i="4"/>
  <c r="E779" i="4"/>
  <c r="Z779" i="4"/>
  <c r="Y779" i="4"/>
  <c r="J779" i="4"/>
  <c r="AA779" i="4"/>
  <c r="L779" i="4"/>
  <c r="C779" i="4"/>
  <c r="K779" i="4"/>
  <c r="E786" i="4"/>
  <c r="Y786" i="4"/>
  <c r="D786" i="4"/>
  <c r="L786" i="4"/>
  <c r="C786" i="4"/>
  <c r="G786" i="4"/>
  <c r="Z786" i="4"/>
  <c r="K786" i="4"/>
  <c r="J786" i="4"/>
  <c r="AA786" i="4"/>
  <c r="K416" i="4"/>
  <c r="D416" i="4"/>
  <c r="L416" i="4"/>
  <c r="E416" i="4"/>
  <c r="Z416" i="4"/>
  <c r="G416" i="4"/>
  <c r="AA416" i="4"/>
  <c r="Y416" i="4"/>
  <c r="J416" i="4"/>
  <c r="C416" i="4"/>
  <c r="U753" i="4"/>
  <c r="V753" i="4"/>
  <c r="V754" i="4" s="1"/>
  <c r="V755" i="4" s="1"/>
  <c r="V756" i="4" s="1"/>
  <c r="V757" i="4" s="1"/>
  <c r="V758" i="4" s="1"/>
  <c r="V759" i="4" s="1"/>
  <c r="V760" i="4" s="1"/>
  <c r="V761" i="4" s="1"/>
  <c r="V762" i="4" s="1"/>
  <c r="V763" i="4" s="1"/>
  <c r="V764" i="4" s="1"/>
  <c r="V765" i="4" s="1"/>
  <c r="V766" i="4" s="1"/>
  <c r="V767" i="4" s="1"/>
  <c r="V768" i="4" s="1"/>
  <c r="W753" i="4"/>
  <c r="W754" i="4" s="1"/>
  <c r="W755" i="4" s="1"/>
  <c r="W756" i="4" s="1"/>
  <c r="W757" i="4" s="1"/>
  <c r="W758" i="4" s="1"/>
  <c r="W759" i="4" s="1"/>
  <c r="W760" i="4" s="1"/>
  <c r="W761" i="4" s="1"/>
  <c r="W762" i="4" s="1"/>
  <c r="W763" i="4" s="1"/>
  <c r="W764" i="4" s="1"/>
  <c r="W765" i="4" s="1"/>
  <c r="W766" i="4" s="1"/>
  <c r="W767" i="4" s="1"/>
  <c r="W768" i="4" s="1"/>
  <c r="AF751" i="4"/>
  <c r="AE751" i="4"/>
  <c r="J761" i="4"/>
  <c r="C761" i="4"/>
  <c r="G761" i="4"/>
  <c r="K761" i="4"/>
  <c r="L761" i="4"/>
  <c r="D761" i="4"/>
  <c r="E761" i="4"/>
  <c r="Y761" i="4"/>
  <c r="Z761" i="4"/>
  <c r="AA761" i="4"/>
  <c r="J261" i="4"/>
  <c r="L261" i="4"/>
  <c r="Y261" i="4"/>
  <c r="Z261" i="4"/>
  <c r="D261" i="4"/>
  <c r="E261" i="4"/>
  <c r="C261" i="4"/>
  <c r="K261" i="4"/>
  <c r="G261" i="4"/>
  <c r="AA261" i="4"/>
  <c r="G258" i="4"/>
  <c r="K258" i="4"/>
  <c r="J258" i="4"/>
  <c r="Z258" i="4"/>
  <c r="D258" i="4"/>
  <c r="Y258" i="4"/>
  <c r="L258" i="4"/>
  <c r="C258" i="4"/>
  <c r="E258" i="4"/>
  <c r="AA258" i="4"/>
  <c r="K104" i="4"/>
  <c r="L104" i="4"/>
  <c r="D104" i="4"/>
  <c r="Y104" i="4"/>
  <c r="G104" i="4"/>
  <c r="AA104" i="4"/>
  <c r="E104" i="4"/>
  <c r="Z104" i="4"/>
  <c r="C104" i="4"/>
  <c r="J104" i="4"/>
  <c r="AA105" i="4"/>
  <c r="G105" i="4"/>
  <c r="K105" i="4"/>
  <c r="L105" i="4"/>
  <c r="J105" i="4"/>
  <c r="C105" i="4"/>
  <c r="E105" i="4"/>
  <c r="Z105" i="4"/>
  <c r="D105" i="4"/>
  <c r="Y105" i="4"/>
  <c r="G648" i="4"/>
  <c r="C648" i="4"/>
  <c r="E648" i="4"/>
  <c r="Z648" i="4"/>
  <c r="D648" i="4"/>
  <c r="L648" i="4"/>
  <c r="AA648" i="4"/>
  <c r="Y648" i="4"/>
  <c r="K648" i="4"/>
  <c r="J648" i="4"/>
  <c r="AA136" i="4"/>
  <c r="J136" i="4"/>
  <c r="D136" i="4"/>
  <c r="E136" i="4"/>
  <c r="Z136" i="4"/>
  <c r="L136" i="4"/>
  <c r="C136" i="4"/>
  <c r="K136" i="4"/>
  <c r="G136" i="4"/>
  <c r="Y136" i="4"/>
  <c r="C274" i="4"/>
  <c r="D274" i="4"/>
  <c r="J274" i="4"/>
  <c r="L274" i="4"/>
  <c r="K274" i="4"/>
  <c r="Z274" i="4"/>
  <c r="Y274" i="4"/>
  <c r="G274" i="4"/>
  <c r="E274" i="4"/>
  <c r="AA274" i="4"/>
  <c r="Z116" i="4"/>
  <c r="D116" i="4"/>
  <c r="AA116" i="4"/>
  <c r="E116" i="4"/>
  <c r="Y116" i="4"/>
  <c r="L116" i="4"/>
  <c r="C116" i="4"/>
  <c r="K116" i="4"/>
  <c r="J116" i="4"/>
  <c r="G116" i="4"/>
  <c r="K124" i="4"/>
  <c r="C124" i="4"/>
  <c r="Y124" i="4"/>
  <c r="L124" i="4"/>
  <c r="G124" i="4"/>
  <c r="AA124" i="4"/>
  <c r="E124" i="4"/>
  <c r="Z124" i="4"/>
  <c r="J124" i="4"/>
  <c r="D124" i="4"/>
  <c r="Y458" i="4"/>
  <c r="D458" i="4"/>
  <c r="L458" i="4"/>
  <c r="E458" i="4"/>
  <c r="C458" i="4"/>
  <c r="G458" i="4"/>
  <c r="Z458" i="4"/>
  <c r="K458" i="4"/>
  <c r="J458" i="4"/>
  <c r="AA458" i="4"/>
  <c r="AA468" i="4"/>
  <c r="K468" i="4"/>
  <c r="E468" i="4"/>
  <c r="Z468" i="4"/>
  <c r="Y468" i="4"/>
  <c r="G468" i="4"/>
  <c r="D468" i="4"/>
  <c r="L468" i="4"/>
  <c r="C468" i="4"/>
  <c r="J468" i="4"/>
  <c r="J457" i="4"/>
  <c r="Y457" i="4"/>
  <c r="L457" i="4"/>
  <c r="G457" i="4"/>
  <c r="D457" i="4"/>
  <c r="E457" i="4"/>
  <c r="Z457" i="4"/>
  <c r="AA457" i="4"/>
  <c r="C457" i="4"/>
  <c r="K457" i="4"/>
  <c r="K318" i="4"/>
  <c r="AA318" i="4"/>
  <c r="Y318" i="4"/>
  <c r="Z318" i="4"/>
  <c r="G318" i="4"/>
  <c r="J318" i="4"/>
  <c r="E318" i="4"/>
  <c r="D318" i="4"/>
  <c r="C318" i="4"/>
  <c r="L318" i="4"/>
  <c r="K323" i="4"/>
  <c r="AA323" i="4"/>
  <c r="G323" i="4"/>
  <c r="Z323" i="4"/>
  <c r="C323" i="4"/>
  <c r="J323" i="4"/>
  <c r="E323" i="4"/>
  <c r="D323" i="4"/>
  <c r="Y323" i="4"/>
  <c r="L323" i="4"/>
  <c r="J162" i="4"/>
  <c r="K162" i="4"/>
  <c r="L162" i="4"/>
  <c r="E162" i="4"/>
  <c r="C162" i="4"/>
  <c r="Y162" i="4"/>
  <c r="Z162" i="4"/>
  <c r="D162" i="4"/>
  <c r="G162" i="4"/>
  <c r="AA162" i="4"/>
  <c r="E164" i="4"/>
  <c r="L164" i="4"/>
  <c r="D164" i="4"/>
  <c r="Y164" i="4"/>
  <c r="J164" i="4"/>
  <c r="G164" i="4"/>
  <c r="AA164" i="4"/>
  <c r="Z164" i="4"/>
  <c r="K164" i="4"/>
  <c r="C164" i="4"/>
  <c r="AE291" i="4"/>
  <c r="AF291"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AA362" i="4"/>
  <c r="E362" i="4"/>
  <c r="L362" i="4"/>
  <c r="D362" i="4"/>
  <c r="G362" i="4"/>
  <c r="Y362" i="4"/>
  <c r="C362" i="4"/>
  <c r="K362" i="4"/>
  <c r="J362" i="4"/>
  <c r="Z362" i="4"/>
  <c r="Y363" i="4"/>
  <c r="D363" i="4"/>
  <c r="C363" i="4"/>
  <c r="E363" i="4"/>
  <c r="Z363" i="4"/>
  <c r="G363" i="4"/>
  <c r="AA363" i="4"/>
  <c r="L363" i="4"/>
  <c r="J363" i="4"/>
  <c r="K363" i="4"/>
  <c r="K361" i="4"/>
  <c r="J361" i="4"/>
  <c r="C361" i="4"/>
  <c r="AA361" i="4"/>
  <c r="Y361" i="4"/>
  <c r="L361" i="4"/>
  <c r="D361" i="4"/>
  <c r="G361" i="4"/>
  <c r="Z361" i="4"/>
  <c r="E361" i="4"/>
  <c r="Y502" i="4"/>
  <c r="E502" i="4"/>
  <c r="AA502" i="4"/>
  <c r="Z502" i="4"/>
  <c r="G502" i="4"/>
  <c r="D502" i="4"/>
  <c r="K502" i="4"/>
  <c r="J502" i="4"/>
  <c r="C502" i="4"/>
  <c r="L502" i="4"/>
  <c r="E507" i="4"/>
  <c r="G507" i="4"/>
  <c r="C507" i="4"/>
  <c r="K507" i="4"/>
  <c r="Z507" i="4"/>
  <c r="Y507" i="4"/>
  <c r="AA507" i="4"/>
  <c r="D507" i="4"/>
  <c r="J507" i="4"/>
  <c r="L507" i="4"/>
  <c r="J677" i="4"/>
  <c r="L677" i="4"/>
  <c r="C677" i="4"/>
  <c r="G677" i="4"/>
  <c r="K677" i="4"/>
  <c r="E677" i="4"/>
  <c r="AA677" i="4"/>
  <c r="Z677" i="4"/>
  <c r="D677" i="4"/>
  <c r="Y677" i="4"/>
  <c r="G674" i="4"/>
  <c r="AA674" i="4"/>
  <c r="E674" i="4"/>
  <c r="C674" i="4"/>
  <c r="J674" i="4"/>
  <c r="Y674" i="4"/>
  <c r="L674" i="4"/>
  <c r="D674" i="4"/>
  <c r="K674" i="4"/>
  <c r="Z674" i="4"/>
  <c r="E681" i="4"/>
  <c r="J681" i="4"/>
  <c r="C681" i="4"/>
  <c r="Z681" i="4"/>
  <c r="D681" i="4"/>
  <c r="K681" i="4"/>
  <c r="Y681" i="4"/>
  <c r="L681" i="4"/>
  <c r="AA681" i="4"/>
  <c r="G681" i="4"/>
  <c r="E225" i="4"/>
  <c r="J225" i="4"/>
  <c r="C225" i="4"/>
  <c r="G225" i="4"/>
  <c r="K225" i="4"/>
  <c r="AA225" i="4"/>
  <c r="Z225" i="4"/>
  <c r="D225" i="4"/>
  <c r="L225" i="4"/>
  <c r="Y225" i="4"/>
  <c r="D224" i="4"/>
  <c r="Y224" i="4"/>
  <c r="E224" i="4"/>
  <c r="Z224" i="4"/>
  <c r="L224" i="4"/>
  <c r="C224" i="4"/>
  <c r="K224" i="4"/>
  <c r="J224" i="4"/>
  <c r="G224" i="4"/>
  <c r="AA224" i="4"/>
  <c r="D707" i="4"/>
  <c r="Z707" i="4"/>
  <c r="Y707" i="4"/>
  <c r="L707" i="4"/>
  <c r="J707" i="4"/>
  <c r="C707" i="4"/>
  <c r="K707" i="4"/>
  <c r="G707" i="4"/>
  <c r="E707" i="4"/>
  <c r="AA707" i="4"/>
  <c r="L659" i="4"/>
  <c r="AA659" i="4"/>
  <c r="G659" i="4"/>
  <c r="E659" i="4"/>
  <c r="K659" i="4"/>
  <c r="Y659" i="4"/>
  <c r="C659" i="4"/>
  <c r="D659" i="4"/>
  <c r="J659" i="4"/>
  <c r="Z659" i="4"/>
  <c r="Z660" i="4"/>
  <c r="J660" i="4"/>
  <c r="AA660" i="4"/>
  <c r="Y660" i="4"/>
  <c r="C660" i="4"/>
  <c r="E660" i="4"/>
  <c r="D660" i="4"/>
  <c r="G660" i="4"/>
  <c r="L660" i="4"/>
  <c r="K660" i="4"/>
  <c r="Y655" i="4"/>
  <c r="D655" i="4"/>
  <c r="L655" i="4"/>
  <c r="E655" i="4"/>
  <c r="J655" i="4"/>
  <c r="G655" i="4"/>
  <c r="AA655" i="4"/>
  <c r="Z655" i="4"/>
  <c r="C655" i="4"/>
  <c r="K655" i="4"/>
  <c r="AF791" i="4"/>
  <c r="AE791" i="4"/>
  <c r="U793" i="4"/>
  <c r="V793" i="4"/>
  <c r="V794" i="4" s="1"/>
  <c r="V795" i="4" s="1"/>
  <c r="V796" i="4" s="1"/>
  <c r="V797" i="4" s="1"/>
  <c r="V798" i="4" s="1"/>
  <c r="V799" i="4" s="1"/>
  <c r="V800" i="4" s="1"/>
  <c r="V801" i="4" s="1"/>
  <c r="V802" i="4" s="1"/>
  <c r="V803" i="4" s="1"/>
  <c r="V804" i="4" s="1"/>
  <c r="V805" i="4" s="1"/>
  <c r="V806" i="4" s="1"/>
  <c r="V807" i="4" s="1"/>
  <c r="V808" i="4" s="1"/>
  <c r="W793" i="4"/>
  <c r="W794" i="4" s="1"/>
  <c r="W795" i="4" s="1"/>
  <c r="W796" i="4" s="1"/>
  <c r="W797" i="4" s="1"/>
  <c r="W798" i="4" s="1"/>
  <c r="W799" i="4" s="1"/>
  <c r="W800" i="4" s="1"/>
  <c r="W801" i="4" s="1"/>
  <c r="W802" i="4" s="1"/>
  <c r="W803" i="4" s="1"/>
  <c r="W804" i="4" s="1"/>
  <c r="W805" i="4" s="1"/>
  <c r="W806" i="4" s="1"/>
  <c r="W807" i="4" s="1"/>
  <c r="W808" i="4" s="1"/>
  <c r="J61" i="4"/>
  <c r="L61" i="4"/>
  <c r="Y61" i="4"/>
  <c r="AA61" i="4"/>
  <c r="E61" i="4"/>
  <c r="D61" i="4"/>
  <c r="C61" i="4"/>
  <c r="K61" i="4"/>
  <c r="G61" i="4"/>
  <c r="Z61" i="4"/>
  <c r="C474" i="4"/>
  <c r="D474" i="4"/>
  <c r="K474" i="4"/>
  <c r="E474" i="4"/>
  <c r="Y474" i="4"/>
  <c r="AA474" i="4"/>
  <c r="L474" i="4"/>
  <c r="J474" i="4"/>
  <c r="G474" i="4"/>
  <c r="Z474" i="4"/>
  <c r="D603" i="4"/>
  <c r="Y603" i="4"/>
  <c r="L603" i="4"/>
  <c r="J603" i="4"/>
  <c r="C603" i="4"/>
  <c r="K603" i="4"/>
  <c r="AA603" i="4"/>
  <c r="E603" i="4"/>
  <c r="Z603" i="4"/>
  <c r="G603" i="4"/>
  <c r="Z614" i="4"/>
  <c r="Y614" i="4"/>
  <c r="AA614" i="4"/>
  <c r="L614" i="4"/>
  <c r="E614" i="4"/>
  <c r="C614" i="4"/>
  <c r="J614" i="4"/>
  <c r="K614" i="4"/>
  <c r="G614" i="4"/>
  <c r="D614" i="4"/>
  <c r="E616" i="4"/>
  <c r="J616" i="4"/>
  <c r="AA616" i="4"/>
  <c r="Z616" i="4"/>
  <c r="Y616" i="4"/>
  <c r="G616" i="4"/>
  <c r="D616" i="4"/>
  <c r="L616" i="4"/>
  <c r="C616" i="4"/>
  <c r="K616" i="4"/>
  <c r="D20" i="13"/>
  <c r="M20" i="13"/>
  <c r="C20" i="13"/>
  <c r="L20" i="13"/>
  <c r="AB20" i="13"/>
  <c r="K20" i="13"/>
  <c r="AA20" i="13"/>
  <c r="J20" i="13"/>
  <c r="Z20" i="13"/>
  <c r="G20" i="13"/>
  <c r="Y20" i="13"/>
  <c r="F20" i="13"/>
  <c r="E20" i="13"/>
  <c r="D28" i="13"/>
  <c r="M28" i="13"/>
  <c r="C28" i="13"/>
  <c r="L28" i="13"/>
  <c r="AB28" i="13"/>
  <c r="K28" i="13"/>
  <c r="AA28" i="13"/>
  <c r="J28" i="13"/>
  <c r="Z28" i="13"/>
  <c r="G28" i="13"/>
  <c r="Y28" i="13"/>
  <c r="F28" i="13"/>
  <c r="E28" i="13"/>
  <c r="E208" i="4"/>
  <c r="Y208" i="4"/>
  <c r="Z208" i="4"/>
  <c r="D208" i="4"/>
  <c r="L208" i="4"/>
  <c r="C208" i="4"/>
  <c r="K208" i="4"/>
  <c r="J208" i="4"/>
  <c r="G208" i="4"/>
  <c r="AA208" i="4"/>
  <c r="C187" i="4"/>
  <c r="AA187" i="4"/>
  <c r="J187" i="4"/>
  <c r="L187" i="4"/>
  <c r="K187" i="4"/>
  <c r="E187" i="4"/>
  <c r="Z187" i="4"/>
  <c r="D187" i="4"/>
  <c r="Y187" i="4"/>
  <c r="G187" i="4"/>
  <c r="D554" i="4"/>
  <c r="K554" i="4"/>
  <c r="L554" i="4"/>
  <c r="J554" i="4"/>
  <c r="E554" i="4"/>
  <c r="Y554" i="4"/>
  <c r="AA554" i="4"/>
  <c r="C554" i="4"/>
  <c r="Z554" i="4"/>
  <c r="G554" i="4"/>
  <c r="Y556" i="4"/>
  <c r="D556" i="4"/>
  <c r="L556" i="4"/>
  <c r="E556" i="4"/>
  <c r="C556" i="4"/>
  <c r="AA556" i="4"/>
  <c r="G556" i="4"/>
  <c r="Z556" i="4"/>
  <c r="K556" i="4"/>
  <c r="J556" i="4"/>
  <c r="D515" i="4"/>
  <c r="L515" i="4"/>
  <c r="C515" i="4"/>
  <c r="K515" i="4"/>
  <c r="G515" i="4"/>
  <c r="Z515" i="4"/>
  <c r="Y515" i="4"/>
  <c r="E515" i="4"/>
  <c r="J515" i="4"/>
  <c r="AA515" i="4"/>
  <c r="D516" i="4"/>
  <c r="C516" i="4"/>
  <c r="G516" i="4"/>
  <c r="K516" i="4"/>
  <c r="E516" i="4"/>
  <c r="Y516" i="4"/>
  <c r="AA516" i="4"/>
  <c r="Z516" i="4"/>
  <c r="J516" i="4"/>
  <c r="L516" i="4"/>
  <c r="AF511" i="4"/>
  <c r="AE511" i="4"/>
  <c r="L547" i="4"/>
  <c r="J547" i="4"/>
  <c r="AA547" i="4"/>
  <c r="G547" i="4"/>
  <c r="E547" i="4"/>
  <c r="D547" i="4"/>
  <c r="K547" i="4"/>
  <c r="Z547" i="4"/>
  <c r="C547" i="4"/>
  <c r="Y547" i="4"/>
  <c r="K385" i="4"/>
  <c r="J385" i="4"/>
  <c r="C385" i="4"/>
  <c r="AA385" i="4"/>
  <c r="Y385" i="4"/>
  <c r="L385" i="4"/>
  <c r="G385" i="4"/>
  <c r="E385" i="4"/>
  <c r="Z385" i="4"/>
  <c r="D385" i="4"/>
  <c r="Z388" i="4"/>
  <c r="G388" i="4"/>
  <c r="K388" i="4"/>
  <c r="AA388" i="4"/>
  <c r="L388" i="4"/>
  <c r="C388" i="4"/>
  <c r="Y388" i="4"/>
  <c r="J388" i="4"/>
  <c r="D388" i="4"/>
  <c r="E388" i="4"/>
  <c r="L584" i="4"/>
  <c r="AA584" i="4"/>
  <c r="E584" i="4"/>
  <c r="Y584" i="4"/>
  <c r="K584" i="4"/>
  <c r="Z584" i="4"/>
  <c r="D584" i="4"/>
  <c r="G584" i="4"/>
  <c r="C584" i="4"/>
  <c r="J584" i="4"/>
  <c r="K588" i="4"/>
  <c r="Y588" i="4"/>
  <c r="L588" i="4"/>
  <c r="AA588" i="4"/>
  <c r="Z588" i="4"/>
  <c r="G588" i="4"/>
  <c r="J588" i="4"/>
  <c r="E588" i="4"/>
  <c r="C588" i="4"/>
  <c r="D588" i="4"/>
  <c r="K239" i="4"/>
  <c r="Y239" i="4"/>
  <c r="Z239" i="4"/>
  <c r="D239" i="4"/>
  <c r="G239" i="4"/>
  <c r="AA239" i="4"/>
  <c r="E239" i="4"/>
  <c r="L239" i="4"/>
  <c r="J239" i="4"/>
  <c r="C239" i="4"/>
  <c r="K238" i="4"/>
  <c r="Y238" i="4"/>
  <c r="Z238" i="4"/>
  <c r="AA238" i="4"/>
  <c r="E238" i="4"/>
  <c r="L238" i="4"/>
  <c r="C238" i="4"/>
  <c r="J238" i="4"/>
  <c r="G238" i="4"/>
  <c r="D238" i="4"/>
  <c r="K723" i="4"/>
  <c r="Y723" i="4"/>
  <c r="J723" i="4"/>
  <c r="G723" i="4"/>
  <c r="AA723" i="4"/>
  <c r="Z723" i="4"/>
  <c r="E723" i="4"/>
  <c r="D723" i="4"/>
  <c r="L723" i="4"/>
  <c r="C723" i="4"/>
  <c r="G720" i="4"/>
  <c r="C720" i="4"/>
  <c r="J720" i="4"/>
  <c r="K720" i="4"/>
  <c r="Z720" i="4"/>
  <c r="Y720" i="4"/>
  <c r="AA720" i="4"/>
  <c r="E720" i="4"/>
  <c r="D720" i="4"/>
  <c r="L720" i="4"/>
  <c r="L728" i="4"/>
  <c r="J728" i="4"/>
  <c r="C728" i="4"/>
  <c r="K728" i="4"/>
  <c r="D728" i="4"/>
  <c r="E728" i="4"/>
  <c r="Z728" i="4"/>
  <c r="AA728" i="4"/>
  <c r="Y728" i="4"/>
  <c r="G728" i="4"/>
  <c r="G442" i="4"/>
  <c r="L442" i="4"/>
  <c r="D442" i="4"/>
  <c r="K442" i="4"/>
  <c r="E442" i="4"/>
  <c r="Y442" i="4"/>
  <c r="Z442" i="4"/>
  <c r="C442" i="4"/>
  <c r="J442" i="4"/>
  <c r="AA442" i="4"/>
  <c r="AA446" i="4"/>
  <c r="Y446" i="4"/>
  <c r="Z446" i="4"/>
  <c r="J446" i="4"/>
  <c r="G446" i="4"/>
  <c r="L446" i="4"/>
  <c r="C446" i="4"/>
  <c r="K446" i="4"/>
  <c r="E446" i="4"/>
  <c r="D446" i="4"/>
  <c r="E775" i="4"/>
  <c r="J775" i="4"/>
  <c r="C775" i="4"/>
  <c r="AA775" i="4"/>
  <c r="G775" i="4"/>
  <c r="K775" i="4"/>
  <c r="Y775" i="4"/>
  <c r="L775" i="4"/>
  <c r="Z775" i="4"/>
  <c r="D775" i="4"/>
  <c r="L422" i="4"/>
  <c r="Z422" i="4"/>
  <c r="E422" i="4"/>
  <c r="C422" i="4"/>
  <c r="AA422" i="4"/>
  <c r="G422" i="4"/>
  <c r="D422" i="4"/>
  <c r="Y422" i="4"/>
  <c r="J422" i="4"/>
  <c r="K422" i="4"/>
  <c r="L420" i="4"/>
  <c r="C420" i="4"/>
  <c r="J420" i="4"/>
  <c r="D420" i="4"/>
  <c r="Y420" i="4"/>
  <c r="Z420" i="4"/>
  <c r="K420" i="4"/>
  <c r="G420" i="4"/>
  <c r="E420" i="4"/>
  <c r="AA420" i="4"/>
  <c r="C754" i="4"/>
  <c r="E754" i="4"/>
  <c r="G754" i="4"/>
  <c r="Z754" i="4"/>
  <c r="D754" i="4"/>
  <c r="K754" i="4"/>
  <c r="J754" i="4"/>
  <c r="L754" i="4"/>
  <c r="AA754" i="4"/>
  <c r="Y754" i="4"/>
  <c r="D760" i="4"/>
  <c r="C760" i="4"/>
  <c r="AA760" i="4"/>
  <c r="E760" i="4"/>
  <c r="Z760" i="4"/>
  <c r="L760" i="4"/>
  <c r="G760" i="4"/>
  <c r="Y760" i="4"/>
  <c r="J760" i="4"/>
  <c r="K760" i="4"/>
  <c r="J765" i="4"/>
  <c r="Z765" i="4"/>
  <c r="E765" i="4"/>
  <c r="C765" i="4"/>
  <c r="L765" i="4"/>
  <c r="AA765" i="4"/>
  <c r="G765" i="4"/>
  <c r="Y765" i="4"/>
  <c r="D765" i="4"/>
  <c r="K765" i="4"/>
  <c r="E259" i="4"/>
  <c r="G259" i="4"/>
  <c r="AA259" i="4"/>
  <c r="K259" i="4"/>
  <c r="J259" i="4"/>
  <c r="Y259" i="4"/>
  <c r="L259" i="4"/>
  <c r="C259" i="4"/>
  <c r="D259" i="4"/>
  <c r="Z259" i="4"/>
  <c r="AA256" i="4"/>
  <c r="J256" i="4"/>
  <c r="L256" i="4"/>
  <c r="D256" i="4"/>
  <c r="Y256" i="4"/>
  <c r="G256" i="4"/>
  <c r="E256" i="4"/>
  <c r="Z256" i="4"/>
  <c r="C256" i="4"/>
  <c r="K256" i="4"/>
  <c r="K95" i="4"/>
  <c r="J95" i="4"/>
  <c r="L95" i="4"/>
  <c r="C95" i="4"/>
  <c r="D95" i="4"/>
  <c r="Y95" i="4"/>
  <c r="G95" i="4"/>
  <c r="AA95" i="4"/>
  <c r="Z95" i="4"/>
  <c r="E9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E639" i="4"/>
  <c r="G639" i="4"/>
  <c r="K639" i="4"/>
  <c r="J639" i="4"/>
  <c r="L639" i="4"/>
  <c r="D639" i="4"/>
  <c r="Y639" i="4"/>
  <c r="Z639" i="4"/>
  <c r="C639" i="4"/>
  <c r="AA639" i="4"/>
  <c r="J641" i="4"/>
  <c r="L641" i="4"/>
  <c r="Y641" i="4"/>
  <c r="C641" i="4"/>
  <c r="E641" i="4"/>
  <c r="AA641" i="4"/>
  <c r="D641" i="4"/>
  <c r="G641" i="4"/>
  <c r="Z641" i="4"/>
  <c r="K641" i="4"/>
  <c r="Y146" i="4"/>
  <c r="E146" i="4"/>
  <c r="C146" i="4"/>
  <c r="Z146" i="4"/>
  <c r="L146" i="4"/>
  <c r="D146" i="4"/>
  <c r="AA146" i="4"/>
  <c r="K146" i="4"/>
  <c r="G146" i="4"/>
  <c r="J146" i="4"/>
  <c r="AF271" i="4"/>
  <c r="AE271" i="4"/>
  <c r="W273" i="4"/>
  <c r="W274" i="4" s="1"/>
  <c r="W275" i="4" s="1"/>
  <c r="W276" i="4" s="1"/>
  <c r="W277" i="4" s="1"/>
  <c r="W278" i="4" s="1"/>
  <c r="W279" i="4" s="1"/>
  <c r="W280" i="4" s="1"/>
  <c r="W281" i="4" s="1"/>
  <c r="W282" i="4" s="1"/>
  <c r="W283" i="4" s="1"/>
  <c r="W284" i="4" s="1"/>
  <c r="W285" i="4" s="1"/>
  <c r="W286" i="4" s="1"/>
  <c r="W287" i="4" s="1"/>
  <c r="W288" i="4" s="1"/>
  <c r="U273" i="4"/>
  <c r="V273" i="4"/>
  <c r="V274" i="4" s="1"/>
  <c r="V275" i="4" s="1"/>
  <c r="V276" i="4" s="1"/>
  <c r="V277" i="4" s="1"/>
  <c r="V278" i="4" s="1"/>
  <c r="V279" i="4" s="1"/>
  <c r="V280" i="4" s="1"/>
  <c r="V281" i="4" s="1"/>
  <c r="V282" i="4" s="1"/>
  <c r="V283" i="4" s="1"/>
  <c r="V284" i="4" s="1"/>
  <c r="V285" i="4" s="1"/>
  <c r="V286" i="4" s="1"/>
  <c r="V287" i="4" s="1"/>
  <c r="V288" i="4" s="1"/>
  <c r="L120" i="4"/>
  <c r="C120" i="4"/>
  <c r="D120" i="4"/>
  <c r="Y120" i="4"/>
  <c r="G120" i="4"/>
  <c r="AA120" i="4"/>
  <c r="E120" i="4"/>
  <c r="Z120" i="4"/>
  <c r="J120" i="4"/>
  <c r="K120" i="4"/>
  <c r="D459" i="4"/>
  <c r="Y459" i="4"/>
  <c r="K459" i="4"/>
  <c r="L459" i="4"/>
  <c r="C459" i="4"/>
  <c r="AA459" i="4"/>
  <c r="E459" i="4"/>
  <c r="Z459" i="4"/>
  <c r="G459" i="4"/>
  <c r="J459" i="4"/>
  <c r="L455" i="4"/>
  <c r="C455" i="4"/>
  <c r="E455" i="4"/>
  <c r="D455" i="4"/>
  <c r="G455" i="4"/>
  <c r="AA455" i="4"/>
  <c r="J455" i="4"/>
  <c r="Z455" i="4"/>
  <c r="K455" i="4"/>
  <c r="Y455" i="4"/>
  <c r="J461" i="4"/>
  <c r="Z461" i="4"/>
  <c r="E461" i="4"/>
  <c r="G461" i="4"/>
  <c r="C461" i="4"/>
  <c r="Y461" i="4"/>
  <c r="AA461" i="4"/>
  <c r="D461" i="4"/>
  <c r="L461" i="4"/>
  <c r="K461" i="4"/>
  <c r="D315" i="4"/>
  <c r="Y315" i="4"/>
  <c r="C315" i="4"/>
  <c r="E315" i="4"/>
  <c r="Z315" i="4"/>
  <c r="G315" i="4"/>
  <c r="AA315" i="4"/>
  <c r="L315" i="4"/>
  <c r="J315" i="4"/>
  <c r="K315" i="4"/>
  <c r="AF311" i="4"/>
  <c r="AE311" i="4"/>
  <c r="G156" i="4"/>
  <c r="C156" i="4"/>
  <c r="D156" i="4"/>
  <c r="E156" i="4"/>
  <c r="Z156" i="4"/>
  <c r="AA156" i="4"/>
  <c r="Y156" i="4"/>
  <c r="L156" i="4"/>
  <c r="K156" i="4"/>
  <c r="J156" i="4"/>
  <c r="K160" i="4"/>
  <c r="G160" i="4"/>
  <c r="J160" i="4"/>
  <c r="L160" i="4"/>
  <c r="C160" i="4"/>
  <c r="AA160" i="4"/>
  <c r="E160" i="4"/>
  <c r="Z160" i="4"/>
  <c r="D160" i="4"/>
  <c r="Y160" i="4"/>
  <c r="D360" i="4"/>
  <c r="G360" i="4"/>
  <c r="K360" i="4"/>
  <c r="AA360" i="4"/>
  <c r="L360" i="4"/>
  <c r="C360" i="4"/>
  <c r="Y360" i="4"/>
  <c r="J360" i="4"/>
  <c r="Z360" i="4"/>
  <c r="E360" i="4"/>
  <c r="K357" i="4"/>
  <c r="E357" i="4"/>
  <c r="D357" i="4"/>
  <c r="G357" i="4"/>
  <c r="AA357" i="4"/>
  <c r="J357" i="4"/>
  <c r="Z357" i="4"/>
  <c r="Y357" i="4"/>
  <c r="L357" i="4"/>
  <c r="C357" i="4"/>
  <c r="L354" i="4"/>
  <c r="Z354" i="4"/>
  <c r="AA354" i="4"/>
  <c r="Y354" i="4"/>
  <c r="D354" i="4"/>
  <c r="G354" i="4"/>
  <c r="J354" i="4"/>
  <c r="E354" i="4"/>
  <c r="K354" i="4"/>
  <c r="C354" i="4"/>
  <c r="AA498" i="4"/>
  <c r="E498" i="4"/>
  <c r="Y498" i="4"/>
  <c r="D498" i="4"/>
  <c r="J498" i="4"/>
  <c r="G498" i="4"/>
  <c r="K498" i="4"/>
  <c r="Z498" i="4"/>
  <c r="C498" i="4"/>
  <c r="L498" i="4"/>
  <c r="Y508" i="4"/>
  <c r="AA508" i="4"/>
  <c r="E508" i="4"/>
  <c r="Z508" i="4"/>
  <c r="L508" i="4"/>
  <c r="G508" i="4"/>
  <c r="D508" i="4"/>
  <c r="C508" i="4"/>
  <c r="K508" i="4"/>
  <c r="J508" i="4"/>
  <c r="K342" i="4"/>
  <c r="E342" i="4"/>
  <c r="J342" i="4"/>
  <c r="G342" i="4"/>
  <c r="Y342" i="4"/>
  <c r="L342" i="4"/>
  <c r="C342" i="4"/>
  <c r="AA342" i="4"/>
  <c r="D342" i="4"/>
  <c r="Z342" i="4"/>
  <c r="L343" i="4"/>
  <c r="AA343" i="4"/>
  <c r="G343" i="4"/>
  <c r="Z343" i="4"/>
  <c r="K343" i="4"/>
  <c r="J343" i="4"/>
  <c r="E343" i="4"/>
  <c r="D343" i="4"/>
  <c r="Y343" i="4"/>
  <c r="C343" i="4"/>
  <c r="D347" i="4"/>
  <c r="Y347" i="4"/>
  <c r="C347" i="4"/>
  <c r="E347" i="4"/>
  <c r="Z347" i="4"/>
  <c r="AA347" i="4"/>
  <c r="L347" i="4"/>
  <c r="K347" i="4"/>
  <c r="J347" i="4"/>
  <c r="G347" i="4"/>
  <c r="K675" i="4"/>
  <c r="J675" i="4"/>
  <c r="G675" i="4"/>
  <c r="AA675" i="4"/>
  <c r="D675" i="4"/>
  <c r="L675" i="4"/>
  <c r="E675" i="4"/>
  <c r="Z675" i="4"/>
  <c r="Y675" i="4"/>
  <c r="C675" i="4"/>
  <c r="U673" i="4"/>
  <c r="V673" i="4"/>
  <c r="V674" i="4" s="1"/>
  <c r="V675" i="4" s="1"/>
  <c r="V676" i="4" s="1"/>
  <c r="V677" i="4" s="1"/>
  <c r="V678" i="4" s="1"/>
  <c r="V679" i="4" s="1"/>
  <c r="V680" i="4" s="1"/>
  <c r="V681" i="4" s="1"/>
  <c r="V682" i="4" s="1"/>
  <c r="V683" i="4" s="1"/>
  <c r="V684" i="4" s="1"/>
  <c r="V685" i="4" s="1"/>
  <c r="V686" i="4" s="1"/>
  <c r="V687" i="4" s="1"/>
  <c r="V688" i="4" s="1"/>
  <c r="W673" i="4"/>
  <c r="W674" i="4" s="1"/>
  <c r="W675" i="4" s="1"/>
  <c r="W676" i="4" s="1"/>
  <c r="W677" i="4" s="1"/>
  <c r="W678" i="4" s="1"/>
  <c r="W679" i="4" s="1"/>
  <c r="W680" i="4" s="1"/>
  <c r="W681" i="4" s="1"/>
  <c r="W682" i="4" s="1"/>
  <c r="W683" i="4" s="1"/>
  <c r="W684" i="4" s="1"/>
  <c r="W685" i="4" s="1"/>
  <c r="W686" i="4" s="1"/>
  <c r="W687" i="4" s="1"/>
  <c r="W688" i="4" s="1"/>
  <c r="L219" i="4"/>
  <c r="J219" i="4"/>
  <c r="C219" i="4"/>
  <c r="K219" i="4"/>
  <c r="E219" i="4"/>
  <c r="Z219" i="4"/>
  <c r="D219" i="4"/>
  <c r="Y219" i="4"/>
  <c r="G219" i="4"/>
  <c r="AA219" i="4"/>
  <c r="L222" i="4"/>
  <c r="Z222" i="4"/>
  <c r="Y222" i="4"/>
  <c r="D222" i="4"/>
  <c r="AA222" i="4"/>
  <c r="E222" i="4"/>
  <c r="C222" i="4"/>
  <c r="K222" i="4"/>
  <c r="J222" i="4"/>
  <c r="G222" i="4"/>
  <c r="L702" i="4"/>
  <c r="AA702" i="4"/>
  <c r="D702" i="4"/>
  <c r="J702" i="4"/>
  <c r="G702" i="4"/>
  <c r="Z702" i="4"/>
  <c r="Y702" i="4"/>
  <c r="C702" i="4"/>
  <c r="K702" i="4"/>
  <c r="E702" i="4"/>
  <c r="G695" i="4"/>
  <c r="AA695" i="4"/>
  <c r="J695" i="4"/>
  <c r="E695" i="4"/>
  <c r="C695" i="4"/>
  <c r="Y695" i="4"/>
  <c r="L695" i="4"/>
  <c r="D695" i="4"/>
  <c r="K695" i="4"/>
  <c r="Z695" i="4"/>
  <c r="Y654" i="4"/>
  <c r="E654" i="4"/>
  <c r="Z654" i="4"/>
  <c r="L654" i="4"/>
  <c r="D654" i="4"/>
  <c r="J654" i="4"/>
  <c r="C654" i="4"/>
  <c r="K654" i="4"/>
  <c r="G654" i="4"/>
  <c r="AA654" i="4"/>
  <c r="G661" i="4"/>
  <c r="C661" i="4"/>
  <c r="AA661" i="4"/>
  <c r="E661" i="4"/>
  <c r="L661" i="4"/>
  <c r="K661" i="4"/>
  <c r="Y661" i="4"/>
  <c r="J661" i="4"/>
  <c r="D661" i="4"/>
  <c r="Z661" i="4"/>
  <c r="L62" i="4"/>
  <c r="Z62" i="4"/>
  <c r="Y62" i="4"/>
  <c r="D62" i="4"/>
  <c r="AA62" i="4"/>
  <c r="E62" i="4"/>
  <c r="G62" i="4"/>
  <c r="C62" i="4"/>
  <c r="K62" i="4"/>
  <c r="J62" i="4"/>
  <c r="C63" i="4"/>
  <c r="AA63" i="4"/>
  <c r="G63" i="4"/>
  <c r="K63" i="4"/>
  <c r="J63" i="4"/>
  <c r="E63" i="4"/>
  <c r="Z63" i="4"/>
  <c r="D63" i="4"/>
  <c r="Y63" i="4"/>
  <c r="L63" i="4"/>
  <c r="Y475" i="4"/>
  <c r="L475" i="4"/>
  <c r="AA475" i="4"/>
  <c r="Z475" i="4"/>
  <c r="J475" i="4"/>
  <c r="G475" i="4"/>
  <c r="E475" i="4"/>
  <c r="D475" i="4"/>
  <c r="C475" i="4"/>
  <c r="K475" i="4"/>
  <c r="U473" i="4"/>
  <c r="W473" i="4"/>
  <c r="W474" i="4" s="1"/>
  <c r="W475" i="4" s="1"/>
  <c r="W476" i="4" s="1"/>
  <c r="W477" i="4" s="1"/>
  <c r="W478" i="4" s="1"/>
  <c r="W479" i="4" s="1"/>
  <c r="W480" i="4" s="1"/>
  <c r="W481" i="4" s="1"/>
  <c r="W482" i="4" s="1"/>
  <c r="W483" i="4" s="1"/>
  <c r="W484" i="4" s="1"/>
  <c r="W485" i="4" s="1"/>
  <c r="W486" i="4" s="1"/>
  <c r="W487" i="4" s="1"/>
  <c r="W488" i="4" s="1"/>
  <c r="V473" i="4"/>
  <c r="V474" i="4" s="1"/>
  <c r="V475" i="4" s="1"/>
  <c r="V476" i="4" s="1"/>
  <c r="V477" i="4" s="1"/>
  <c r="V478" i="4" s="1"/>
  <c r="V479" i="4" s="1"/>
  <c r="V480" i="4" s="1"/>
  <c r="V481" i="4" s="1"/>
  <c r="V482" i="4" s="1"/>
  <c r="V483" i="4" s="1"/>
  <c r="V484" i="4" s="1"/>
  <c r="V485" i="4" s="1"/>
  <c r="V486" i="4" s="1"/>
  <c r="V487" i="4" s="1"/>
  <c r="V488" i="4" s="1"/>
  <c r="Z480" i="4"/>
  <c r="D480" i="4"/>
  <c r="Y480" i="4"/>
  <c r="C480" i="4"/>
  <c r="AA480" i="4"/>
  <c r="E480" i="4"/>
  <c r="G480" i="4"/>
  <c r="L480" i="4"/>
  <c r="J480" i="4"/>
  <c r="K480" i="4"/>
  <c r="AA599" i="4"/>
  <c r="J599" i="4"/>
  <c r="D599" i="4"/>
  <c r="Y599" i="4"/>
  <c r="E599" i="4"/>
  <c r="K599" i="4"/>
  <c r="G599" i="4"/>
  <c r="C599" i="4"/>
  <c r="L599" i="4"/>
  <c r="Z599" i="4"/>
  <c r="Y598" i="4"/>
  <c r="C598" i="4"/>
  <c r="L598" i="4"/>
  <c r="E598" i="4"/>
  <c r="AA598" i="4"/>
  <c r="D598" i="4"/>
  <c r="K598" i="4"/>
  <c r="Z598" i="4"/>
  <c r="G598" i="4"/>
  <c r="J598" i="4"/>
  <c r="D622" i="4"/>
  <c r="G622" i="4"/>
  <c r="Y622" i="4"/>
  <c r="C622" i="4"/>
  <c r="AA622" i="4"/>
  <c r="E622" i="4"/>
  <c r="J622" i="4"/>
  <c r="L622" i="4"/>
  <c r="K622" i="4"/>
  <c r="Z622" i="4"/>
  <c r="E615" i="4"/>
  <c r="J615" i="4"/>
  <c r="L615" i="4"/>
  <c r="C615" i="4"/>
  <c r="AA615" i="4"/>
  <c r="D615" i="4"/>
  <c r="G615" i="4"/>
  <c r="Z615" i="4"/>
  <c r="Y615" i="4"/>
  <c r="K615" i="4"/>
  <c r="T26" i="5"/>
  <c r="T24" i="5"/>
  <c r="T16" i="5"/>
  <c r="T18" i="5"/>
  <c r="T21" i="5"/>
  <c r="T27" i="5"/>
  <c r="T19" i="5"/>
  <c r="T22" i="5"/>
  <c r="T25" i="5"/>
  <c r="T17" i="5"/>
  <c r="T28" i="5"/>
  <c r="T20" i="5"/>
  <c r="T23" i="5"/>
  <c r="T15" i="5"/>
  <c r="J11" i="5"/>
  <c r="T14" i="5"/>
  <c r="K11" i="5"/>
  <c r="H14" i="5"/>
  <c r="U28" i="5"/>
  <c r="AC28" i="5"/>
  <c r="H28" i="5"/>
  <c r="AC27" i="5"/>
  <c r="U27" i="5"/>
  <c r="H27" i="5"/>
  <c r="U26" i="5"/>
  <c r="AC26" i="5"/>
  <c r="H26" i="5"/>
  <c r="H25" i="5"/>
  <c r="AC24" i="5"/>
  <c r="U24" i="5"/>
  <c r="H24" i="5"/>
  <c r="AC23" i="5"/>
  <c r="U23" i="5"/>
  <c r="H23" i="5"/>
  <c r="H22" i="5"/>
  <c r="H21" i="5"/>
  <c r="H20" i="5"/>
  <c r="H19" i="5"/>
  <c r="H18" i="5"/>
  <c r="H17" i="5"/>
  <c r="U16" i="5"/>
  <c r="AC16" i="5"/>
  <c r="H16" i="5"/>
  <c r="U15" i="5"/>
  <c r="AC15" i="5"/>
  <c r="H15" i="5"/>
  <c r="AY39" i="3"/>
  <c r="BF39" i="3"/>
  <c r="BF50" i="3"/>
  <c r="AY50" i="3"/>
  <c r="BF36" i="3"/>
  <c r="AY36" i="3"/>
  <c r="AY24" i="3"/>
  <c r="BF24" i="3"/>
  <c r="BF70" i="3"/>
  <c r="AY70" i="3"/>
  <c r="AY82" i="3"/>
  <c r="BF82" i="3"/>
  <c r="BF56" i="3"/>
  <c r="AY56" i="3"/>
  <c r="BF37" i="3"/>
  <c r="AY37" i="3"/>
  <c r="AY47" i="3"/>
  <c r="BF47" i="3"/>
  <c r="BF92" i="3"/>
  <c r="AY92" i="3"/>
  <c r="BF54" i="3"/>
  <c r="AY54" i="3"/>
  <c r="AY18" i="3"/>
  <c r="BF18" i="3"/>
  <c r="BF57" i="3"/>
  <c r="AY57" i="3"/>
  <c r="BF29" i="3"/>
  <c r="AY29" i="3"/>
  <c r="AY40" i="3"/>
  <c r="BF40" i="3"/>
  <c r="AY60" i="3"/>
  <c r="BF60" i="3"/>
  <c r="AY73" i="3"/>
  <c r="BF73" i="3"/>
  <c r="AY51" i="3"/>
  <c r="BF51" i="3"/>
  <c r="AY58" i="3"/>
  <c r="BF58" i="3"/>
  <c r="AY41" i="3"/>
  <c r="BF41" i="3"/>
  <c r="AY61" i="3"/>
  <c r="BF61" i="3"/>
  <c r="AY79" i="3"/>
  <c r="BF79" i="3"/>
  <c r="BF30" i="3"/>
  <c r="AY30" i="3"/>
  <c r="AY43" i="3"/>
  <c r="BF43" i="3"/>
  <c r="AY76" i="3"/>
  <c r="BF76" i="3"/>
  <c r="AY33" i="3"/>
  <c r="BF33" i="3"/>
  <c r="BF28" i="3"/>
  <c r="AY28" i="3"/>
  <c r="AY16" i="3"/>
  <c r="BF16" i="3"/>
  <c r="BF83" i="3"/>
  <c r="AY83" i="3"/>
  <c r="AY62" i="3"/>
  <c r="BF62" i="3"/>
  <c r="AY85" i="3"/>
  <c r="BF85" i="3"/>
  <c r="BF17" i="3"/>
  <c r="AY17" i="3"/>
  <c r="BF26" i="3"/>
  <c r="AY26" i="3"/>
  <c r="AY27" i="3"/>
  <c r="BF27" i="3"/>
  <c r="AY65" i="3"/>
  <c r="BF65" i="3"/>
  <c r="BF72" i="3"/>
  <c r="AY72" i="3"/>
  <c r="AY49" i="3"/>
  <c r="BF49" i="3"/>
  <c r="BF66" i="3"/>
  <c r="AY66" i="3"/>
  <c r="BF32" i="3"/>
  <c r="AY32" i="3"/>
  <c r="BF69" i="3"/>
  <c r="AY69" i="3"/>
  <c r="AY87" i="3"/>
  <c r="BF87" i="3"/>
  <c r="BF34" i="3"/>
  <c r="AY34" i="3"/>
  <c r="BF89" i="3"/>
  <c r="AY89" i="3"/>
  <c r="AY98" i="3"/>
  <c r="BF98" i="3"/>
  <c r="AY63" i="3"/>
  <c r="BF63" i="3"/>
  <c r="AY93" i="3"/>
  <c r="BF93" i="3"/>
  <c r="AY86" i="3"/>
  <c r="BF86" i="3"/>
  <c r="BF96" i="3"/>
  <c r="AY96" i="3"/>
  <c r="AY20" i="3"/>
  <c r="BF20" i="3"/>
  <c r="AY35" i="3"/>
  <c r="BF35" i="3"/>
  <c r="AY80" i="3"/>
  <c r="BF80" i="3"/>
  <c r="AY44" i="3"/>
  <c r="BF44" i="3"/>
  <c r="AY67" i="3"/>
  <c r="BF67" i="3"/>
  <c r="BF99" i="3"/>
  <c r="AY99" i="3"/>
  <c r="AY23" i="3"/>
  <c r="BF23" i="3"/>
  <c r="BF53" i="3"/>
  <c r="AY53" i="3"/>
  <c r="AY64" i="3"/>
  <c r="BF64" i="3"/>
  <c r="BF25" i="3"/>
  <c r="AY25" i="3"/>
  <c r="BF95" i="3"/>
  <c r="AY95" i="3"/>
  <c r="BF97" i="3"/>
  <c r="AY97" i="3"/>
  <c r="AY48" i="3"/>
  <c r="BF48" i="3"/>
  <c r="AY71" i="3"/>
  <c r="BF71" i="3"/>
  <c r="AY14" i="3"/>
  <c r="AY13" i="3"/>
  <c r="BF14" i="3"/>
  <c r="AY90" i="3"/>
  <c r="BF90" i="3"/>
  <c r="AY55" i="3"/>
  <c r="BF55" i="3"/>
  <c r="BF78" i="3"/>
  <c r="AY78" i="3"/>
  <c r="AY19" i="3"/>
  <c r="BF19" i="3"/>
  <c r="BF42" i="3"/>
  <c r="AY42" i="3"/>
  <c r="AY21" i="3"/>
  <c r="BF21" i="3"/>
  <c r="BF52" i="3"/>
  <c r="AY52" i="3"/>
  <c r="AY74" i="3"/>
  <c r="BF74" i="3"/>
  <c r="BF31" i="3"/>
  <c r="AY31" i="3"/>
  <c r="AY38" i="3"/>
  <c r="BF38" i="3"/>
  <c r="AY84" i="3"/>
  <c r="BF84" i="3"/>
  <c r="AY46" i="3"/>
  <c r="BF46" i="3"/>
  <c r="BF68" i="3"/>
  <c r="AY68" i="3"/>
  <c r="AY81" i="3"/>
  <c r="BF81" i="3"/>
  <c r="AY59" i="3"/>
  <c r="BF59" i="3"/>
  <c r="AY91" i="3"/>
  <c r="BF91" i="3"/>
  <c r="AY15" i="3"/>
  <c r="BF15" i="3"/>
  <c r="AY45" i="3"/>
  <c r="BF45" i="3"/>
  <c r="AY88" i="3"/>
  <c r="BF88" i="3"/>
  <c r="AY22" i="3"/>
  <c r="BF22" i="3"/>
  <c r="BF75" i="3"/>
  <c r="AY75" i="3"/>
  <c r="BF77" i="3"/>
  <c r="AY77" i="3"/>
  <c r="AY94" i="3"/>
  <c r="BF94" i="3"/>
  <c r="E34" i="5"/>
  <c r="D34" i="5"/>
  <c r="M34" i="5"/>
  <c r="C34" i="5"/>
  <c r="L34" i="5"/>
  <c r="AB34" i="5"/>
  <c r="K34" i="5"/>
  <c r="AA34" i="5"/>
  <c r="J34" i="5"/>
  <c r="Z34" i="5"/>
  <c r="G34" i="5"/>
  <c r="Y34" i="5"/>
  <c r="F34" i="5"/>
  <c r="E35" i="5"/>
  <c r="D35" i="5"/>
  <c r="M35" i="5"/>
  <c r="C35" i="5"/>
  <c r="L35" i="5"/>
  <c r="K35" i="5"/>
  <c r="AA35" i="5"/>
  <c r="J35" i="5"/>
  <c r="Z35" i="5"/>
  <c r="G35" i="5"/>
  <c r="F35" i="5"/>
  <c r="Y35" i="5"/>
  <c r="J36" i="5"/>
  <c r="E38" i="5"/>
  <c r="D38" i="5"/>
  <c r="M38" i="5"/>
  <c r="C38" i="5"/>
  <c r="L38" i="5"/>
  <c r="AB38" i="5"/>
  <c r="K38" i="5"/>
  <c r="AA38" i="5"/>
  <c r="J38" i="5"/>
  <c r="Z38" i="5"/>
  <c r="G38" i="5"/>
  <c r="Y38" i="5"/>
  <c r="F38" i="5"/>
  <c r="Z39" i="5"/>
  <c r="E40" i="5"/>
  <c r="D40" i="5"/>
  <c r="M40" i="5"/>
  <c r="C40" i="5"/>
  <c r="L40" i="5"/>
  <c r="AB40" i="5"/>
  <c r="K40" i="5"/>
  <c r="AA40" i="5"/>
  <c r="J40" i="5"/>
  <c r="Z40" i="5"/>
  <c r="G40" i="5"/>
  <c r="Y40" i="5"/>
  <c r="F40" i="5"/>
  <c r="AA41" i="5"/>
  <c r="E42" i="5"/>
  <c r="D42" i="5"/>
  <c r="M42" i="5"/>
  <c r="C42" i="5"/>
  <c r="L42" i="5"/>
  <c r="AB42" i="5"/>
  <c r="K42" i="5"/>
  <c r="AA42" i="5"/>
  <c r="J42" i="5"/>
  <c r="Z42" i="5"/>
  <c r="G42" i="5"/>
  <c r="Y42" i="5"/>
  <c r="F42" i="5"/>
  <c r="L45" i="5"/>
  <c r="F45" i="5"/>
  <c r="E46" i="5"/>
  <c r="D46" i="5"/>
  <c r="M46" i="5"/>
  <c r="C46" i="5"/>
  <c r="L46" i="5"/>
  <c r="AB46" i="5"/>
  <c r="K46" i="5"/>
  <c r="AA46" i="5"/>
  <c r="J46" i="5"/>
  <c r="Z46" i="5"/>
  <c r="G46" i="5"/>
  <c r="Y46" i="5"/>
  <c r="F46" i="5"/>
  <c r="E47" i="5"/>
  <c r="D47" i="5"/>
  <c r="M47" i="5"/>
  <c r="C47" i="5"/>
  <c r="L47" i="5"/>
  <c r="AB47" i="5"/>
  <c r="K47" i="5"/>
  <c r="AA47" i="5"/>
  <c r="J47" i="5"/>
  <c r="Z47" i="5"/>
  <c r="G47" i="5"/>
  <c r="F47" i="5"/>
  <c r="Y47" i="5"/>
  <c r="E48" i="5"/>
  <c r="D48" i="5"/>
  <c r="M48" i="5"/>
  <c r="C48" i="5"/>
  <c r="L48" i="5"/>
  <c r="AB48" i="5"/>
  <c r="K48" i="5"/>
  <c r="AA48" i="5"/>
  <c r="J48" i="5"/>
  <c r="Z48" i="5"/>
  <c r="G48" i="5"/>
  <c r="Y48" i="5"/>
  <c r="F48" i="5"/>
  <c r="W33" i="5"/>
  <c r="V33" i="5"/>
  <c r="U33" i="5"/>
  <c r="AE31" i="5"/>
  <c r="AF31" i="5"/>
  <c r="K16" i="4"/>
  <c r="J16" i="4"/>
  <c r="AA16" i="4"/>
  <c r="G16" i="4"/>
  <c r="H16" i="4" s="1"/>
  <c r="Z16" i="4"/>
  <c r="D16" i="4"/>
  <c r="L16" i="4"/>
  <c r="C16" i="4"/>
  <c r="Y16" i="4"/>
  <c r="E16" i="4"/>
  <c r="K20" i="4"/>
  <c r="J20" i="4"/>
  <c r="AA20" i="4"/>
  <c r="G20" i="4"/>
  <c r="H20" i="4" s="1"/>
  <c r="Z20" i="4"/>
  <c r="D20" i="4"/>
  <c r="L20" i="4"/>
  <c r="E20" i="4"/>
  <c r="C20" i="4"/>
  <c r="Y20" i="4"/>
  <c r="K24" i="4"/>
  <c r="J24" i="4"/>
  <c r="AA24" i="4"/>
  <c r="G24" i="4"/>
  <c r="H24" i="4" s="1"/>
  <c r="Z24" i="4"/>
  <c r="D24" i="4"/>
  <c r="L24" i="4"/>
  <c r="Y24" i="4"/>
  <c r="E24" i="4"/>
  <c r="C24" i="4"/>
  <c r="K28" i="4"/>
  <c r="J28" i="4"/>
  <c r="AA28" i="4"/>
  <c r="G28" i="4"/>
  <c r="H28" i="4" s="1"/>
  <c r="Z28" i="4"/>
  <c r="D28" i="4"/>
  <c r="L28" i="4"/>
  <c r="Y28" i="4"/>
  <c r="E28" i="4"/>
  <c r="C28" i="4"/>
  <c r="AA15" i="4"/>
  <c r="G15" i="4"/>
  <c r="H15" i="4" s="1"/>
  <c r="Z15" i="4"/>
  <c r="Y15" i="4"/>
  <c r="E15" i="4"/>
  <c r="D15" i="4"/>
  <c r="L15" i="4"/>
  <c r="J15" i="4"/>
  <c r="K15" i="4"/>
  <c r="C15" i="4"/>
  <c r="AA19" i="4"/>
  <c r="G19" i="4"/>
  <c r="H19" i="4" s="1"/>
  <c r="Z19" i="4"/>
  <c r="Y19" i="4"/>
  <c r="E19" i="4"/>
  <c r="D19" i="4"/>
  <c r="L19" i="4"/>
  <c r="J19" i="4"/>
  <c r="K19" i="4"/>
  <c r="C19" i="4"/>
  <c r="AA23" i="4"/>
  <c r="G23" i="4"/>
  <c r="H23" i="4" s="1"/>
  <c r="Z23" i="4"/>
  <c r="Y23" i="4"/>
  <c r="E23" i="4"/>
  <c r="D23" i="4"/>
  <c r="L23" i="4"/>
  <c r="J23" i="4"/>
  <c r="K23" i="4"/>
  <c r="C23" i="4"/>
  <c r="AA27" i="4"/>
  <c r="G27" i="4"/>
  <c r="H27" i="4" s="1"/>
  <c r="Z27" i="4"/>
  <c r="Y27" i="4"/>
  <c r="E27" i="4"/>
  <c r="D27" i="4"/>
  <c r="L27" i="4"/>
  <c r="J27" i="4"/>
  <c r="K27" i="4"/>
  <c r="C27" i="4"/>
  <c r="Y14" i="4"/>
  <c r="E14" i="4"/>
  <c r="D14" i="4"/>
  <c r="C14" i="4"/>
  <c r="L14" i="4"/>
  <c r="J14" i="4"/>
  <c r="Z14" i="4"/>
  <c r="AA14" i="4"/>
  <c r="K14" i="4"/>
  <c r="G14" i="4"/>
  <c r="H14" i="4" s="1"/>
  <c r="Y18" i="4"/>
  <c r="E18" i="4"/>
  <c r="D18" i="4"/>
  <c r="C18" i="4"/>
  <c r="L18" i="4"/>
  <c r="J18" i="4"/>
  <c r="Z18" i="4"/>
  <c r="G18" i="4"/>
  <c r="H18" i="4" s="1"/>
  <c r="AA18" i="4"/>
  <c r="K18" i="4"/>
  <c r="Y22" i="4"/>
  <c r="E22" i="4"/>
  <c r="D22" i="4"/>
  <c r="C22" i="4"/>
  <c r="L22" i="4"/>
  <c r="J22" i="4"/>
  <c r="Z22" i="4"/>
  <c r="AA22" i="4"/>
  <c r="K22" i="4"/>
  <c r="G22" i="4"/>
  <c r="H22" i="4" s="1"/>
  <c r="Y26" i="4"/>
  <c r="E26" i="4"/>
  <c r="D26" i="4"/>
  <c r="C26" i="4"/>
  <c r="L26" i="4"/>
  <c r="J26" i="4"/>
  <c r="Z26" i="4"/>
  <c r="AA26" i="4"/>
  <c r="K26" i="4"/>
  <c r="G26" i="4"/>
  <c r="H26" i="4" s="1"/>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AE11" i="4"/>
  <c r="AF11" i="4"/>
  <c r="C17" i="4"/>
  <c r="L17" i="4"/>
  <c r="K17" i="4"/>
  <c r="J17" i="4"/>
  <c r="Z17" i="4"/>
  <c r="D17" i="4"/>
  <c r="AA17" i="4"/>
  <c r="Y17" i="4"/>
  <c r="G17" i="4"/>
  <c r="H17" i="4" s="1"/>
  <c r="E17" i="4"/>
  <c r="C21" i="4"/>
  <c r="L21" i="4"/>
  <c r="K21" i="4"/>
  <c r="J21" i="4"/>
  <c r="Z21" i="4"/>
  <c r="D21" i="4"/>
  <c r="AA21" i="4"/>
  <c r="Y21" i="4"/>
  <c r="G21" i="4"/>
  <c r="H21" i="4" s="1"/>
  <c r="E21" i="4"/>
  <c r="C25" i="4"/>
  <c r="L25" i="4"/>
  <c r="K25" i="4"/>
  <c r="J25" i="4"/>
  <c r="Z25" i="4"/>
  <c r="D25" i="4"/>
  <c r="E25" i="4"/>
  <c r="AA25" i="4"/>
  <c r="Y25" i="4"/>
  <c r="G25" i="4"/>
  <c r="H25" i="4" s="1"/>
  <c r="BE91" i="3"/>
  <c r="BE89" i="3"/>
  <c r="BE98" i="3"/>
  <c r="AU98" i="3"/>
  <c r="AU99" i="3"/>
  <c r="BE99" i="3"/>
  <c r="BE66" i="3"/>
  <c r="BE94" i="3"/>
  <c r="BE92" i="3"/>
  <c r="BE90" i="3"/>
  <c r="BL95" i="3"/>
  <c r="AU95" i="3"/>
  <c r="BE70" i="3"/>
  <c r="BE86" i="3"/>
  <c r="BE67" i="3"/>
  <c r="BE63" i="3"/>
  <c r="BE55" i="3"/>
  <c r="BE47" i="3"/>
  <c r="BE28" i="3"/>
  <c r="BE58" i="3"/>
  <c r="BE50" i="3"/>
  <c r="BE83" i="3"/>
  <c r="BE81" i="3"/>
  <c r="BE79" i="3"/>
  <c r="BE77" i="3"/>
  <c r="BE75" i="3"/>
  <c r="BE73" i="3"/>
  <c r="BE61" i="3"/>
  <c r="BE53" i="3"/>
  <c r="BE45" i="3"/>
  <c r="BE29" i="3"/>
  <c r="BE26" i="3"/>
  <c r="BE88" i="3"/>
  <c r="BE85" i="3"/>
  <c r="BE71" i="3"/>
  <c r="BE68" i="3"/>
  <c r="BE64" i="3"/>
  <c r="BE56" i="3"/>
  <c r="BE48" i="3"/>
  <c r="BE43" i="3"/>
  <c r="BE41" i="3"/>
  <c r="BE39" i="3"/>
  <c r="BE37" i="3"/>
  <c r="BE35" i="3"/>
  <c r="BE33" i="3"/>
  <c r="BE24" i="3"/>
  <c r="BE20" i="3"/>
  <c r="BE18" i="3"/>
  <c r="BE59" i="3"/>
  <c r="BE51" i="3"/>
  <c r="BE30" i="3"/>
  <c r="BE12" i="3"/>
  <c r="BE87" i="3"/>
  <c r="BE62" i="3"/>
  <c r="BE54" i="3"/>
  <c r="BE46" i="3"/>
  <c r="BE31" i="3"/>
  <c r="BE84" i="3"/>
  <c r="BE82" i="3"/>
  <c r="BE80" i="3"/>
  <c r="BE78" i="3"/>
  <c r="BE76" i="3"/>
  <c r="BE74" i="3"/>
  <c r="BE72" i="3"/>
  <c r="BE65" i="3"/>
  <c r="BE57" i="3"/>
  <c r="BE49" i="3"/>
  <c r="BE69" i="3"/>
  <c r="BE60" i="3"/>
  <c r="BE52" i="3"/>
  <c r="BE44" i="3"/>
  <c r="BE42" i="3"/>
  <c r="BE40" i="3"/>
  <c r="BE38" i="3"/>
  <c r="BE36" i="3"/>
  <c r="BE34" i="3"/>
  <c r="BE32" i="3"/>
  <c r="BE19" i="3"/>
  <c r="BE15" i="3"/>
  <c r="BE25" i="3"/>
  <c r="BE27" i="3"/>
  <c r="BE95" i="3" l="1"/>
  <c r="BE93" i="3"/>
  <c r="BE96" i="3"/>
  <c r="U541" i="5"/>
  <c r="BE22" i="3"/>
  <c r="BE21" i="3"/>
  <c r="D39" i="5"/>
  <c r="T541" i="5"/>
  <c r="G41" i="5"/>
  <c r="M41" i="5"/>
  <c r="Z41" i="5"/>
  <c r="D41" i="5"/>
  <c r="J41" i="5"/>
  <c r="E41" i="5"/>
  <c r="K41" i="5"/>
  <c r="AB41" i="5"/>
  <c r="F41" i="5"/>
  <c r="L41" i="5"/>
  <c r="Y41" i="5"/>
  <c r="T358" i="5"/>
  <c r="AA39" i="5"/>
  <c r="K39" i="5"/>
  <c r="AB39" i="5"/>
  <c r="J39" i="5"/>
  <c r="L39" i="5"/>
  <c r="F39" i="5"/>
  <c r="C39" i="5"/>
  <c r="E39" i="5"/>
  <c r="Y39" i="5"/>
  <c r="G39" i="5"/>
  <c r="H39" i="5" s="1"/>
  <c r="U386" i="5"/>
  <c r="AB45" i="5"/>
  <c r="Y45" i="5"/>
  <c r="G45" i="5"/>
  <c r="H45" i="5" s="1"/>
  <c r="M45" i="5"/>
  <c r="BL99" i="3"/>
  <c r="Z45" i="5"/>
  <c r="D45" i="5"/>
  <c r="J45" i="5"/>
  <c r="E45" i="5"/>
  <c r="AA45" i="5"/>
  <c r="C45" i="5"/>
  <c r="AC386" i="5"/>
  <c r="T357" i="5"/>
  <c r="U700" i="5"/>
  <c r="AC700" i="5"/>
  <c r="T386" i="5"/>
  <c r="U544" i="5"/>
  <c r="AC544" i="5"/>
  <c r="AC357" i="5"/>
  <c r="T367" i="5"/>
  <c r="T544" i="5"/>
  <c r="T700" i="5"/>
  <c r="AC367" i="5"/>
  <c r="U357" i="5"/>
  <c r="AC541" i="5"/>
  <c r="U367" i="5"/>
  <c r="AC358" i="5"/>
  <c r="BK99" i="3"/>
  <c r="AU81" i="3"/>
  <c r="AB44" i="5"/>
  <c r="U223" i="5"/>
  <c r="AB41" i="6"/>
  <c r="Z39" i="6"/>
  <c r="AB39" i="6" s="1"/>
  <c r="Z14" i="6"/>
  <c r="AB14" i="6" s="1"/>
  <c r="AB16" i="6"/>
  <c r="AC20" i="5"/>
  <c r="T697" i="5"/>
  <c r="T536" i="5"/>
  <c r="G43" i="5"/>
  <c r="H43" i="5" s="1"/>
  <c r="M43" i="5"/>
  <c r="AC366" i="5"/>
  <c r="U366" i="5"/>
  <c r="T377" i="5"/>
  <c r="U377" i="5"/>
  <c r="T366" i="5"/>
  <c r="AC697" i="5"/>
  <c r="AC377" i="5"/>
  <c r="AC536" i="5"/>
  <c r="U536" i="5"/>
  <c r="U697" i="5"/>
  <c r="M44" i="5"/>
  <c r="D44" i="5"/>
  <c r="Z44" i="5"/>
  <c r="J44" i="5"/>
  <c r="G44" i="5"/>
  <c r="H44" i="5" s="1"/>
  <c r="E44" i="5"/>
  <c r="AA44" i="5"/>
  <c r="K44" i="5"/>
  <c r="K37" i="5"/>
  <c r="AB37" i="5"/>
  <c r="E37" i="5"/>
  <c r="AA36" i="5"/>
  <c r="E36" i="5"/>
  <c r="T384" i="5"/>
  <c r="M37" i="5"/>
  <c r="D37" i="5"/>
  <c r="J37" i="5"/>
  <c r="BE23" i="3"/>
  <c r="F44" i="5"/>
  <c r="L44" i="5"/>
  <c r="G37" i="5"/>
  <c r="H37" i="5" s="1"/>
  <c r="Y44" i="5"/>
  <c r="Z37" i="5"/>
  <c r="AA37" i="5"/>
  <c r="F36" i="5"/>
  <c r="U385" i="5"/>
  <c r="F37" i="5"/>
  <c r="L37" i="5"/>
  <c r="K36" i="5"/>
  <c r="Y37" i="5"/>
  <c r="L36" i="5"/>
  <c r="AC223" i="5"/>
  <c r="U548" i="5"/>
  <c r="AC217" i="5"/>
  <c r="U546" i="5"/>
  <c r="U542" i="5"/>
  <c r="T385" i="5"/>
  <c r="AC542" i="5"/>
  <c r="U217" i="5"/>
  <c r="AB36" i="5"/>
  <c r="Y36" i="5"/>
  <c r="C36" i="5"/>
  <c r="AC548" i="5"/>
  <c r="G36" i="5"/>
  <c r="H36" i="5" s="1"/>
  <c r="M36" i="5"/>
  <c r="AC17" i="5"/>
  <c r="AA13" i="5"/>
  <c r="Z36" i="5"/>
  <c r="T698" i="5"/>
  <c r="AC385" i="5"/>
  <c r="BE14" i="3"/>
  <c r="T708" i="5"/>
  <c r="AU22" i="3"/>
  <c r="T383" i="5"/>
  <c r="AC703" i="5"/>
  <c r="U216" i="5"/>
  <c r="T703" i="5"/>
  <c r="T221" i="5"/>
  <c r="T363" i="5"/>
  <c r="T216" i="5"/>
  <c r="U703" i="5"/>
  <c r="AC216" i="5"/>
  <c r="AC540" i="5"/>
  <c r="AC384" i="5"/>
  <c r="U221" i="5"/>
  <c r="AC221" i="5"/>
  <c r="U384" i="5"/>
  <c r="T226" i="5"/>
  <c r="T220" i="5"/>
  <c r="T217" i="5"/>
  <c r="AC220" i="5"/>
  <c r="T540" i="5"/>
  <c r="U540" i="5"/>
  <c r="U220" i="5"/>
  <c r="AC363" i="5"/>
  <c r="U698" i="5"/>
  <c r="U226" i="5"/>
  <c r="T546" i="5"/>
  <c r="U708" i="5"/>
  <c r="T548" i="5"/>
  <c r="T542" i="5"/>
  <c r="F43" i="5"/>
  <c r="C43" i="5"/>
  <c r="AC226" i="5"/>
  <c r="Z43" i="5"/>
  <c r="D43" i="5"/>
  <c r="J43" i="5"/>
  <c r="E43" i="5"/>
  <c r="AC708" i="5"/>
  <c r="AA43" i="5"/>
  <c r="K43" i="5"/>
  <c r="U22" i="5"/>
  <c r="AC698" i="5"/>
  <c r="AB43" i="5"/>
  <c r="Y43" i="5"/>
  <c r="AC546" i="5"/>
  <c r="T223" i="5"/>
  <c r="AC383" i="5"/>
  <c r="U383" i="5"/>
  <c r="T696" i="5"/>
  <c r="AB25" i="5"/>
  <c r="Y13" i="5"/>
  <c r="L11" i="4"/>
  <c r="J11" i="4"/>
  <c r="K11" i="4"/>
  <c r="BL97" i="3"/>
  <c r="AU13" i="3"/>
  <c r="AU71" i="3"/>
  <c r="BK97" i="3"/>
  <c r="AU67" i="3"/>
  <c r="AU74" i="3"/>
  <c r="AU62" i="3"/>
  <c r="AU48" i="3"/>
  <c r="AU66" i="3"/>
  <c r="AU96" i="3"/>
  <c r="AU36" i="3"/>
  <c r="AU49" i="3"/>
  <c r="AU28" i="3"/>
  <c r="AU21" i="3"/>
  <c r="AU29" i="3"/>
  <c r="AU93" i="3"/>
  <c r="AU24" i="3"/>
  <c r="AU73" i="3"/>
  <c r="AU16" i="3"/>
  <c r="AU82" i="3"/>
  <c r="AU12" i="3"/>
  <c r="AU37" i="3"/>
  <c r="AC227" i="5"/>
  <c r="AC222" i="5"/>
  <c r="U543" i="5"/>
  <c r="AB21" i="5"/>
  <c r="AB18" i="5"/>
  <c r="U222" i="5"/>
  <c r="T543" i="5"/>
  <c r="AC354" i="5"/>
  <c r="AC543" i="5"/>
  <c r="AB14" i="13"/>
  <c r="AB13" i="13" s="1"/>
  <c r="AB96" i="5"/>
  <c r="AB93" i="5" s="1"/>
  <c r="AB19" i="5"/>
  <c r="U19" i="5" s="1"/>
  <c r="AC359" i="5"/>
  <c r="U358" i="5"/>
  <c r="U694" i="5"/>
  <c r="U363" i="5"/>
  <c r="AC694" i="5"/>
  <c r="U227" i="5"/>
  <c r="AC364" i="5"/>
  <c r="U699" i="5"/>
  <c r="T364" i="5"/>
  <c r="T704" i="5"/>
  <c r="T355" i="5"/>
  <c r="U376" i="5"/>
  <c r="AC215" i="5"/>
  <c r="J351" i="5"/>
  <c r="U704" i="5"/>
  <c r="U387" i="5"/>
  <c r="U355" i="5"/>
  <c r="T227" i="5"/>
  <c r="T354" i="5"/>
  <c r="AC387" i="5"/>
  <c r="AC704" i="5"/>
  <c r="AC699" i="5"/>
  <c r="T360" i="5"/>
  <c r="T215" i="5"/>
  <c r="U215" i="5"/>
  <c r="AC355" i="5"/>
  <c r="U364" i="5"/>
  <c r="U361" i="5"/>
  <c r="T702" i="5"/>
  <c r="AC539" i="5"/>
  <c r="U539" i="5"/>
  <c r="U696" i="5"/>
  <c r="AC361" i="5"/>
  <c r="AC365" i="5"/>
  <c r="AA353" i="5"/>
  <c r="AB353" i="5"/>
  <c r="AC696" i="5"/>
  <c r="U375" i="5"/>
  <c r="U225" i="5"/>
  <c r="AC547" i="5"/>
  <c r="AC218" i="5"/>
  <c r="U547" i="5"/>
  <c r="U359" i="5"/>
  <c r="T218" i="5"/>
  <c r="U218" i="5"/>
  <c r="U228" i="5"/>
  <c r="AB373" i="5"/>
  <c r="T538" i="5"/>
  <c r="T365" i="5"/>
  <c r="T379" i="5"/>
  <c r="AC360" i="5"/>
  <c r="Y533" i="5"/>
  <c r="T378" i="5"/>
  <c r="U365" i="5"/>
  <c r="K351" i="5"/>
  <c r="T694" i="5"/>
  <c r="T361" i="5"/>
  <c r="AC224" i="5"/>
  <c r="AA693" i="5"/>
  <c r="AC379" i="5"/>
  <c r="AA213" i="5"/>
  <c r="AC225" i="5"/>
  <c r="T225" i="5"/>
  <c r="T699" i="5"/>
  <c r="T228" i="5"/>
  <c r="AC702" i="5"/>
  <c r="T224" i="5"/>
  <c r="K691" i="5"/>
  <c r="J211" i="5"/>
  <c r="U702" i="5"/>
  <c r="AC228" i="5"/>
  <c r="K211" i="5"/>
  <c r="AC380" i="5"/>
  <c r="T706" i="5"/>
  <c r="Z693" i="5"/>
  <c r="AC707" i="5"/>
  <c r="U378" i="5"/>
  <c r="AC706" i="5"/>
  <c r="U538" i="5"/>
  <c r="T539" i="5"/>
  <c r="Z353" i="5"/>
  <c r="AA373" i="5"/>
  <c r="U380" i="5"/>
  <c r="T547" i="5"/>
  <c r="U224" i="5"/>
  <c r="U706" i="5"/>
  <c r="U707" i="5"/>
  <c r="AC538" i="5"/>
  <c r="AC378" i="5"/>
  <c r="Z213" i="5"/>
  <c r="T219" i="5"/>
  <c r="T375" i="5"/>
  <c r="T537" i="5"/>
  <c r="T359" i="5"/>
  <c r="J371" i="5"/>
  <c r="Y693" i="5"/>
  <c r="Y353" i="5"/>
  <c r="Y213" i="5"/>
  <c r="J691" i="5"/>
  <c r="AB693" i="5"/>
  <c r="AC537" i="5"/>
  <c r="Z373" i="5"/>
  <c r="T707" i="5"/>
  <c r="U537" i="5"/>
  <c r="AC375" i="5"/>
  <c r="T380" i="5"/>
  <c r="U374" i="5"/>
  <c r="AC374" i="5"/>
  <c r="T545" i="5"/>
  <c r="J531" i="5"/>
  <c r="AA533" i="5"/>
  <c r="K371" i="5"/>
  <c r="AC356" i="5"/>
  <c r="AC381" i="5"/>
  <c r="U381" i="5"/>
  <c r="AC545" i="5"/>
  <c r="Y373" i="5"/>
  <c r="U219" i="5"/>
  <c r="T701" i="5"/>
  <c r="U356" i="5"/>
  <c r="AB213" i="5"/>
  <c r="T535" i="5"/>
  <c r="U701" i="5"/>
  <c r="T381" i="5"/>
  <c r="AC701" i="5"/>
  <c r="K531" i="5"/>
  <c r="BM96" i="3"/>
  <c r="AC219" i="5"/>
  <c r="AC535" i="5"/>
  <c r="T356" i="5"/>
  <c r="T374" i="5"/>
  <c r="U535" i="5"/>
  <c r="AB533" i="5"/>
  <c r="Z533" i="5"/>
  <c r="L371" i="5"/>
  <c r="U545" i="5"/>
  <c r="BM12" i="3"/>
  <c r="AB14" i="5"/>
  <c r="BM98" i="3"/>
  <c r="BL98" i="3"/>
  <c r="BK95" i="3"/>
  <c r="U360" i="5"/>
  <c r="AU15" i="3"/>
  <c r="AU76" i="3"/>
  <c r="AU83" i="3"/>
  <c r="AU45" i="3"/>
  <c r="AU90" i="3"/>
  <c r="AU65" i="3"/>
  <c r="AU88" i="3"/>
  <c r="BL96" i="3"/>
  <c r="AU38" i="3"/>
  <c r="AU75" i="3"/>
  <c r="AU27" i="3"/>
  <c r="AU18" i="3"/>
  <c r="AU17" i="3"/>
  <c r="AU32" i="3"/>
  <c r="AU40" i="3"/>
  <c r="AU60" i="3"/>
  <c r="AU78" i="3"/>
  <c r="AU31" i="3"/>
  <c r="AU87" i="3"/>
  <c r="AU51" i="3"/>
  <c r="AU33" i="3"/>
  <c r="AU41" i="3"/>
  <c r="AU64" i="3"/>
  <c r="AU53" i="3"/>
  <c r="AU77" i="3"/>
  <c r="AU50" i="3"/>
  <c r="AU55" i="3"/>
  <c r="AU70" i="3"/>
  <c r="AU89" i="3"/>
  <c r="AU23" i="3"/>
  <c r="AU30" i="3"/>
  <c r="AU56" i="3"/>
  <c r="AU86" i="3"/>
  <c r="AU46" i="3"/>
  <c r="AU20" i="3"/>
  <c r="AU92" i="3"/>
  <c r="BE97" i="3"/>
  <c r="AU57" i="3"/>
  <c r="AU84" i="3"/>
  <c r="AU39" i="3"/>
  <c r="AU85" i="3"/>
  <c r="AU69" i="3"/>
  <c r="AU25" i="3"/>
  <c r="AU19" i="3"/>
  <c r="AU34" i="3"/>
  <c r="AU42" i="3"/>
  <c r="AU72" i="3"/>
  <c r="AU80" i="3"/>
  <c r="AU59" i="3"/>
  <c r="AU35" i="3"/>
  <c r="AU43" i="3"/>
  <c r="AU68" i="3"/>
  <c r="AU26" i="3"/>
  <c r="AU61" i="3"/>
  <c r="AU79" i="3"/>
  <c r="AU58" i="3"/>
  <c r="AU63" i="3"/>
  <c r="AU94" i="3"/>
  <c r="AU91" i="3"/>
  <c r="AU97" i="3"/>
  <c r="AU52" i="3"/>
  <c r="AU47" i="3"/>
  <c r="AU54" i="3"/>
  <c r="AU14" i="3"/>
  <c r="U379" i="5"/>
  <c r="T376" i="5"/>
  <c r="AC376" i="5"/>
  <c r="L691" i="5"/>
  <c r="BI17" i="3"/>
  <c r="T321" i="4"/>
  <c r="T766" i="5"/>
  <c r="T79" i="5"/>
  <c r="T87" i="5"/>
  <c r="T677" i="5"/>
  <c r="L351" i="5"/>
  <c r="T522" i="4"/>
  <c r="T657" i="4"/>
  <c r="T204" i="5"/>
  <c r="T315" i="5"/>
  <c r="T737" i="5"/>
  <c r="T438" i="5"/>
  <c r="T424" i="5"/>
  <c r="T588" i="5"/>
  <c r="T420" i="5"/>
  <c r="T648" i="5"/>
  <c r="T803" i="5"/>
  <c r="T186" i="4"/>
  <c r="Z353" i="4"/>
  <c r="T628" i="4"/>
  <c r="T348" i="4"/>
  <c r="T167" i="4"/>
  <c r="T127" i="4"/>
  <c r="T758" i="5"/>
  <c r="T721" i="5"/>
  <c r="T806" i="5"/>
  <c r="T517" i="5"/>
  <c r="T428" i="5"/>
  <c r="T157" i="5"/>
  <c r="T286" i="5"/>
  <c r="T438" i="4"/>
  <c r="T464" i="5"/>
  <c r="T296" i="5"/>
  <c r="T801" i="5"/>
  <c r="T622" i="5"/>
  <c r="T715" i="5"/>
  <c r="T776" i="5"/>
  <c r="T616" i="5"/>
  <c r="T297" i="5"/>
  <c r="T557" i="5"/>
  <c r="T502" i="4"/>
  <c r="T107" i="5"/>
  <c r="T502" i="5"/>
  <c r="T523" i="5"/>
  <c r="T398" i="5"/>
  <c r="T747" i="5"/>
  <c r="T419" i="5"/>
  <c r="T742" i="5"/>
  <c r="T664" i="5"/>
  <c r="T316" i="5"/>
  <c r="T462" i="5"/>
  <c r="T179" i="5"/>
  <c r="T620" i="5"/>
  <c r="T527" i="5"/>
  <c r="T304" i="5"/>
  <c r="T241" i="4"/>
  <c r="T139" i="4"/>
  <c r="T424" i="4"/>
  <c r="T423" i="4"/>
  <c r="T620" i="4"/>
  <c r="T685" i="4"/>
  <c r="T645" i="5"/>
  <c r="T757" i="5"/>
  <c r="T622" i="4"/>
  <c r="T95" i="4"/>
  <c r="T640" i="5"/>
  <c r="T240" i="5"/>
  <c r="T243" i="4"/>
  <c r="T347" i="5"/>
  <c r="Z93" i="5"/>
  <c r="T659" i="5"/>
  <c r="T323" i="5"/>
  <c r="T500" i="5"/>
  <c r="T487" i="5"/>
  <c r="T743" i="5"/>
  <c r="T284" i="5"/>
  <c r="T258" i="5"/>
  <c r="T727" i="5"/>
  <c r="T95" i="5"/>
  <c r="T403" i="5"/>
  <c r="T804" i="5"/>
  <c r="T680" i="5"/>
  <c r="T344" i="5"/>
  <c r="T786" i="5"/>
  <c r="T141" i="5"/>
  <c r="T187" i="5"/>
  <c r="T641" i="5"/>
  <c r="T756" i="5"/>
  <c r="T425" i="5"/>
  <c r="T401" i="5"/>
  <c r="T655" i="5"/>
  <c r="T106" i="5"/>
  <c r="T235" i="5"/>
  <c r="T120" i="5"/>
  <c r="T520" i="5"/>
  <c r="T287" i="5"/>
  <c r="T261" i="5"/>
  <c r="T199" i="5"/>
  <c r="T119" i="5"/>
  <c r="T764" i="5"/>
  <c r="T581" i="5"/>
  <c r="T402" i="5"/>
  <c r="T241" i="5"/>
  <c r="T748" i="5"/>
  <c r="T556" i="5"/>
  <c r="T136" i="5"/>
  <c r="T496" i="5"/>
  <c r="T459" i="5"/>
  <c r="T268" i="5"/>
  <c r="T264" i="5"/>
  <c r="T676" i="5"/>
  <c r="T619" i="5"/>
  <c r="T148" i="5"/>
  <c r="T565" i="4"/>
  <c r="T198" i="4"/>
  <c r="T658" i="5"/>
  <c r="AB313" i="5"/>
  <c r="AA473" i="5"/>
  <c r="T98" i="5"/>
  <c r="T767" i="5"/>
  <c r="T555" i="5"/>
  <c r="T722" i="5"/>
  <c r="T661" i="5"/>
  <c r="T206" i="5"/>
  <c r="T561" i="5"/>
  <c r="T563" i="5"/>
  <c r="T77" i="5"/>
  <c r="T222" i="4"/>
  <c r="T405" i="4"/>
  <c r="T123" i="4"/>
  <c r="L211" i="5"/>
  <c r="T655" i="4"/>
  <c r="T235" i="4"/>
  <c r="T683" i="4"/>
  <c r="Z313" i="5"/>
  <c r="T468" i="5"/>
  <c r="T88" i="5"/>
  <c r="T207" i="4"/>
  <c r="T237" i="5"/>
  <c r="T123" i="5"/>
  <c r="T399" i="5"/>
  <c r="T585" i="5"/>
  <c r="T568" i="5"/>
  <c r="T168" i="5"/>
  <c r="T140" i="5"/>
  <c r="T678" i="5"/>
  <c r="T178" i="5"/>
  <c r="T437" i="5"/>
  <c r="T305" i="5"/>
  <c r="T285" i="5"/>
  <c r="T325" i="5"/>
  <c r="T765" i="5"/>
  <c r="T726" i="5"/>
  <c r="T295" i="5"/>
  <c r="T580" i="5"/>
  <c r="T317" i="5"/>
  <c r="T797" i="5"/>
  <c r="T685" i="5"/>
  <c r="T200" i="5"/>
  <c r="T302" i="5"/>
  <c r="T397" i="5"/>
  <c r="T116" i="4"/>
  <c r="T136" i="4"/>
  <c r="T307" i="5"/>
  <c r="T567" i="5"/>
  <c r="L531" i="5"/>
  <c r="T105" i="4"/>
  <c r="T225" i="4"/>
  <c r="T184" i="4"/>
  <c r="T768" i="4"/>
  <c r="T418" i="4"/>
  <c r="T407" i="4"/>
  <c r="T364" i="4"/>
  <c r="AA93" i="5"/>
  <c r="T417" i="5"/>
  <c r="T562" i="5"/>
  <c r="T798" i="5"/>
  <c r="T277" i="4"/>
  <c r="T716" i="4"/>
  <c r="T100" i="4"/>
  <c r="T81" i="5"/>
  <c r="T162" i="5"/>
  <c r="T346" i="5"/>
  <c r="T784" i="5"/>
  <c r="T637" i="5"/>
  <c r="T595" i="5"/>
  <c r="T755" i="5"/>
  <c r="T442" i="5"/>
  <c r="T100" i="5"/>
  <c r="T559" i="5"/>
  <c r="T619" i="4"/>
  <c r="T499" i="4"/>
  <c r="T300" i="4"/>
  <c r="T117" i="4"/>
  <c r="T140" i="4"/>
  <c r="T421" i="4"/>
  <c r="T576" i="4"/>
  <c r="T560" i="4"/>
  <c r="T698" i="4"/>
  <c r="T503" i="4"/>
  <c r="T183" i="4"/>
  <c r="T623" i="4"/>
  <c r="T500" i="4"/>
  <c r="T427" i="4"/>
  <c r="T320" i="4"/>
  <c r="T344" i="4"/>
  <c r="T101" i="4"/>
  <c r="U422" i="5"/>
  <c r="AC422" i="5"/>
  <c r="U277" i="5"/>
  <c r="AC277" i="5"/>
  <c r="U328" i="5"/>
  <c r="AC328" i="5"/>
  <c r="AA313" i="5"/>
  <c r="U85" i="5"/>
  <c r="AC85" i="5"/>
  <c r="H85" i="5"/>
  <c r="U506" i="5"/>
  <c r="AC506" i="5"/>
  <c r="H123" i="5"/>
  <c r="U256" i="5"/>
  <c r="AC256" i="5"/>
  <c r="T507" i="4"/>
  <c r="T706" i="4"/>
  <c r="T636" i="4"/>
  <c r="T780" i="4"/>
  <c r="H398" i="5"/>
  <c r="T665" i="5"/>
  <c r="U658" i="5"/>
  <c r="AC658" i="5"/>
  <c r="H138" i="5"/>
  <c r="U84" i="5"/>
  <c r="AC84" i="5"/>
  <c r="T506" i="5"/>
  <c r="U468" i="5"/>
  <c r="AC468" i="5"/>
  <c r="T460" i="5"/>
  <c r="T265" i="5"/>
  <c r="U475" i="5"/>
  <c r="AC475" i="5"/>
  <c r="K731" i="5"/>
  <c r="J731" i="5"/>
  <c r="T734" i="5"/>
  <c r="U734" i="5"/>
  <c r="AC734" i="5"/>
  <c r="Y733" i="5"/>
  <c r="U185" i="5"/>
  <c r="AC185" i="5"/>
  <c r="T782" i="5"/>
  <c r="H778" i="5"/>
  <c r="H640" i="5"/>
  <c r="T623" i="5"/>
  <c r="U623" i="5"/>
  <c r="AC623" i="5"/>
  <c r="H436" i="5"/>
  <c r="H560" i="5"/>
  <c r="T421" i="5"/>
  <c r="U419" i="5"/>
  <c r="AC419" i="5"/>
  <c r="U426" i="5"/>
  <c r="AC426" i="5"/>
  <c r="T166" i="5"/>
  <c r="T145" i="5"/>
  <c r="H240" i="5"/>
  <c r="H500" i="5"/>
  <c r="T463" i="5"/>
  <c r="H259" i="5"/>
  <c r="U523" i="5"/>
  <c r="AC523" i="5"/>
  <c r="T699" i="4"/>
  <c r="T441" i="4"/>
  <c r="T606" i="4"/>
  <c r="T487" i="4"/>
  <c r="H423" i="5"/>
  <c r="T423" i="5"/>
  <c r="H395" i="5"/>
  <c r="T288" i="5"/>
  <c r="H665" i="5"/>
  <c r="U239" i="5"/>
  <c r="AC239" i="5"/>
  <c r="U237" i="5"/>
  <c r="AC237" i="5"/>
  <c r="H237" i="5"/>
  <c r="T84" i="5"/>
  <c r="T508" i="5"/>
  <c r="T503" i="5"/>
  <c r="AC123" i="5"/>
  <c r="U123" i="5"/>
  <c r="T127" i="5"/>
  <c r="H460" i="5"/>
  <c r="U458" i="5"/>
  <c r="AC458" i="5"/>
  <c r="H514" i="5"/>
  <c r="H679" i="5"/>
  <c r="T722" i="4"/>
  <c r="T301" i="4"/>
  <c r="T447" i="4"/>
  <c r="T383" i="4"/>
  <c r="T422" i="5"/>
  <c r="H288" i="5"/>
  <c r="H277" i="5"/>
  <c r="T277" i="5"/>
  <c r="H658" i="5"/>
  <c r="T239" i="5"/>
  <c r="T328" i="5"/>
  <c r="T85" i="5"/>
  <c r="H503" i="5"/>
  <c r="H127" i="5"/>
  <c r="H458" i="5"/>
  <c r="T458" i="5"/>
  <c r="H256" i="5"/>
  <c r="T256" i="5"/>
  <c r="T480" i="4"/>
  <c r="T475" i="4"/>
  <c r="T62" i="4"/>
  <c r="T461" i="4"/>
  <c r="U641" i="4"/>
  <c r="T28" i="13"/>
  <c r="T684" i="4"/>
  <c r="T143" i="4"/>
  <c r="T585" i="4"/>
  <c r="T24" i="13"/>
  <c r="T539" i="4"/>
  <c r="T255" i="4"/>
  <c r="T767" i="4"/>
  <c r="T577" i="4"/>
  <c r="AC398" i="5"/>
  <c r="U398" i="5"/>
  <c r="AC395" i="5"/>
  <c r="U395" i="5"/>
  <c r="H158" i="5"/>
  <c r="U665" i="5"/>
  <c r="AC665" i="5"/>
  <c r="T138" i="5"/>
  <c r="H328" i="5"/>
  <c r="H84" i="5"/>
  <c r="T219" i="4"/>
  <c r="T388" i="4"/>
  <c r="T659" i="4"/>
  <c r="T479" i="4"/>
  <c r="T223" i="4"/>
  <c r="T679" i="4"/>
  <c r="T425" i="4"/>
  <c r="T242" i="4"/>
  <c r="T736" i="4"/>
  <c r="T185" i="4"/>
  <c r="U497" i="4"/>
  <c r="H422" i="5"/>
  <c r="H279" i="5"/>
  <c r="U279" i="5"/>
  <c r="AC279" i="5"/>
  <c r="K311" i="5"/>
  <c r="J311" i="5"/>
  <c r="T314" i="5"/>
  <c r="Y313" i="5"/>
  <c r="U314" i="5"/>
  <c r="AC314" i="5"/>
  <c r="AC503" i="5"/>
  <c r="U503" i="5"/>
  <c r="U127" i="5"/>
  <c r="AC127" i="5"/>
  <c r="H468" i="5"/>
  <c r="H524" i="5"/>
  <c r="AC679" i="5"/>
  <c r="U679" i="5"/>
  <c r="U343" i="5"/>
  <c r="AC343" i="5"/>
  <c r="H347" i="5"/>
  <c r="AC735" i="5"/>
  <c r="U735" i="5"/>
  <c r="U597" i="5"/>
  <c r="AC597" i="5"/>
  <c r="H185" i="5"/>
  <c r="U179" i="5"/>
  <c r="AC179" i="5"/>
  <c r="U436" i="5"/>
  <c r="AC436" i="5"/>
  <c r="H94" i="5"/>
  <c r="U300" i="5"/>
  <c r="AC300" i="5"/>
  <c r="U560" i="5"/>
  <c r="AC560" i="5"/>
  <c r="U155" i="5"/>
  <c r="AC155" i="5"/>
  <c r="U659" i="5"/>
  <c r="AC659" i="5"/>
  <c r="AC321" i="5"/>
  <c r="U321" i="5"/>
  <c r="U318" i="5"/>
  <c r="AC318" i="5"/>
  <c r="H502" i="5"/>
  <c r="T805" i="5"/>
  <c r="Z513" i="4"/>
  <c r="T477" i="4"/>
  <c r="T206" i="4"/>
  <c r="T555" i="4"/>
  <c r="T328" i="4"/>
  <c r="T240" i="4"/>
  <c r="T747" i="4"/>
  <c r="AC423" i="5"/>
  <c r="U423" i="5"/>
  <c r="AC158" i="5"/>
  <c r="U158" i="5"/>
  <c r="T279" i="5"/>
  <c r="H314" i="5"/>
  <c r="H508" i="5"/>
  <c r="H506" i="5"/>
  <c r="U460" i="5"/>
  <c r="AC460" i="5"/>
  <c r="AC265" i="5"/>
  <c r="U265" i="5"/>
  <c r="T603" i="4"/>
  <c r="T361" i="4"/>
  <c r="T757" i="4"/>
  <c r="T558" i="4"/>
  <c r="T743" i="4"/>
  <c r="T625" i="4"/>
  <c r="T798" i="4"/>
  <c r="Z333" i="4"/>
  <c r="T495" i="4"/>
  <c r="T285" i="4"/>
  <c r="T647" i="4"/>
  <c r="T643" i="4"/>
  <c r="T583" i="4"/>
  <c r="T740" i="4"/>
  <c r="T148" i="4"/>
  <c r="T265" i="4"/>
  <c r="T787" i="4"/>
  <c r="T218" i="4"/>
  <c r="T288" i="4"/>
  <c r="T135" i="4"/>
  <c r="T638" i="4"/>
  <c r="T435" i="4"/>
  <c r="T400" i="4"/>
  <c r="T536" i="4"/>
  <c r="T543" i="4"/>
  <c r="T395" i="5"/>
  <c r="T158" i="5"/>
  <c r="AC288" i="5"/>
  <c r="U288" i="5"/>
  <c r="U138" i="5"/>
  <c r="AC138" i="5"/>
  <c r="H239" i="5"/>
  <c r="AC508" i="5"/>
  <c r="U508" i="5"/>
  <c r="H265" i="5"/>
  <c r="T514" i="5"/>
  <c r="K511" i="5"/>
  <c r="J511" i="5"/>
  <c r="H525" i="5"/>
  <c r="H475" i="5"/>
  <c r="H179" i="5"/>
  <c r="U778" i="5"/>
  <c r="AC778" i="5"/>
  <c r="H620" i="5"/>
  <c r="H759" i="5"/>
  <c r="H728" i="5"/>
  <c r="U197" i="5"/>
  <c r="AC197" i="5"/>
  <c r="H197" i="5"/>
  <c r="AC421" i="5"/>
  <c r="U421" i="5"/>
  <c r="U399" i="5"/>
  <c r="AC399" i="5"/>
  <c r="T280" i="5"/>
  <c r="T82" i="5"/>
  <c r="H117" i="5"/>
  <c r="U805" i="5"/>
  <c r="AC805" i="5"/>
  <c r="U266" i="5"/>
  <c r="AC266" i="5"/>
  <c r="H523" i="5"/>
  <c r="H527" i="5"/>
  <c r="T688" i="5"/>
  <c r="U742" i="5"/>
  <c r="AC742" i="5"/>
  <c r="T774" i="5"/>
  <c r="K771" i="5"/>
  <c r="J771" i="5"/>
  <c r="T644" i="5"/>
  <c r="U644" i="5"/>
  <c r="AC644" i="5"/>
  <c r="T760" i="5"/>
  <c r="T724" i="5"/>
  <c r="U585" i="5"/>
  <c r="AC585" i="5"/>
  <c r="H98" i="5"/>
  <c r="H207" i="5"/>
  <c r="U306" i="5"/>
  <c r="AC306" i="5"/>
  <c r="U568" i="5"/>
  <c r="AC568" i="5"/>
  <c r="AC416" i="5"/>
  <c r="U416" i="5"/>
  <c r="U168" i="5"/>
  <c r="AC168" i="5"/>
  <c r="H284" i="5"/>
  <c r="U662" i="5"/>
  <c r="AC662" i="5"/>
  <c r="T662" i="5"/>
  <c r="T137" i="5"/>
  <c r="U238" i="5"/>
  <c r="AC238" i="5"/>
  <c r="H244" i="5"/>
  <c r="T319" i="5"/>
  <c r="T799" i="5"/>
  <c r="H517" i="5"/>
  <c r="T684" i="5"/>
  <c r="U684" i="5"/>
  <c r="AC684" i="5"/>
  <c r="T336" i="5"/>
  <c r="T604" i="5"/>
  <c r="AC181" i="5"/>
  <c r="U181" i="5"/>
  <c r="T181" i="5"/>
  <c r="H645" i="5"/>
  <c r="U437" i="5"/>
  <c r="AC437" i="5"/>
  <c r="U578" i="5"/>
  <c r="AC578" i="5"/>
  <c r="H107" i="5"/>
  <c r="T565" i="5"/>
  <c r="H427" i="5"/>
  <c r="U285" i="5"/>
  <c r="AC285" i="5"/>
  <c r="H668" i="5"/>
  <c r="T667" i="5"/>
  <c r="H247" i="5"/>
  <c r="U247" i="5"/>
  <c r="AC247" i="5"/>
  <c r="H507" i="5"/>
  <c r="U507" i="5"/>
  <c r="AC507" i="5"/>
  <c r="Z493" i="5"/>
  <c r="H808" i="5"/>
  <c r="U800" i="5"/>
  <c r="AC800" i="5"/>
  <c r="U455" i="5"/>
  <c r="AC455" i="5"/>
  <c r="T255" i="5"/>
  <c r="U337" i="5"/>
  <c r="AC337" i="5"/>
  <c r="H736" i="5"/>
  <c r="T177" i="5"/>
  <c r="H635" i="5"/>
  <c r="K611" i="5"/>
  <c r="J611" i="5"/>
  <c r="T614" i="5"/>
  <c r="Y613" i="5"/>
  <c r="U614" i="5"/>
  <c r="AC614" i="5"/>
  <c r="U765" i="5"/>
  <c r="AC765" i="5"/>
  <c r="H714" i="5"/>
  <c r="H108" i="5"/>
  <c r="U103" i="5"/>
  <c r="AC103" i="5"/>
  <c r="H203" i="5"/>
  <c r="AA293" i="5"/>
  <c r="Z553" i="5"/>
  <c r="H424" i="5"/>
  <c r="T408" i="5"/>
  <c r="U275" i="5"/>
  <c r="AC275" i="5"/>
  <c r="AC666" i="5"/>
  <c r="U666" i="5"/>
  <c r="T143" i="5"/>
  <c r="H327" i="5"/>
  <c r="T74" i="5"/>
  <c r="J71" i="5"/>
  <c r="K71" i="5"/>
  <c r="U115" i="5"/>
  <c r="AC115" i="5"/>
  <c r="H804" i="5"/>
  <c r="U454" i="5"/>
  <c r="AC454" i="5"/>
  <c r="H267" i="5"/>
  <c r="H344" i="5"/>
  <c r="U746" i="5"/>
  <c r="AC746" i="5"/>
  <c r="U608" i="5"/>
  <c r="AC608" i="5"/>
  <c r="H182" i="5"/>
  <c r="H764" i="5"/>
  <c r="T716" i="5"/>
  <c r="AB433" i="5"/>
  <c r="T583" i="5"/>
  <c r="U583" i="5"/>
  <c r="AC583" i="5"/>
  <c r="T101" i="5"/>
  <c r="T97" i="5"/>
  <c r="AA193" i="5"/>
  <c r="U308" i="5"/>
  <c r="AC308" i="5"/>
  <c r="H566" i="5"/>
  <c r="T161" i="5"/>
  <c r="H142" i="5"/>
  <c r="AC142" i="5"/>
  <c r="U142" i="5"/>
  <c r="H78" i="5"/>
  <c r="H116" i="5"/>
  <c r="U124" i="5"/>
  <c r="AC124" i="5"/>
  <c r="T348" i="5"/>
  <c r="U606" i="5"/>
  <c r="AC606" i="5"/>
  <c r="H174" i="5"/>
  <c r="U643" i="5"/>
  <c r="AC643" i="5"/>
  <c r="H717" i="5"/>
  <c r="T717" i="5"/>
  <c r="J57" i="5"/>
  <c r="M57" i="5"/>
  <c r="AB57" i="5"/>
  <c r="D57" i="5"/>
  <c r="Z57" i="5"/>
  <c r="AA57" i="5"/>
  <c r="F57" i="5"/>
  <c r="G57" i="5"/>
  <c r="Y57" i="5"/>
  <c r="L57" i="5"/>
  <c r="E57" i="5"/>
  <c r="C57" i="5"/>
  <c r="K57" i="5"/>
  <c r="Z58" i="5"/>
  <c r="F58" i="5"/>
  <c r="AA58" i="5"/>
  <c r="L58" i="5"/>
  <c r="G58" i="5"/>
  <c r="C58" i="5"/>
  <c r="Y58" i="5"/>
  <c r="K58" i="5"/>
  <c r="E58" i="5"/>
  <c r="J58" i="5"/>
  <c r="M58" i="5"/>
  <c r="AB58" i="5"/>
  <c r="D58" i="5"/>
  <c r="H580" i="5"/>
  <c r="AB573" i="5"/>
  <c r="T301" i="5"/>
  <c r="H303" i="5"/>
  <c r="Z653" i="5"/>
  <c r="T135" i="5"/>
  <c r="U139" i="5"/>
  <c r="AC139" i="5"/>
  <c r="AC144" i="5"/>
  <c r="U144" i="5"/>
  <c r="U248" i="5"/>
  <c r="AC248" i="5"/>
  <c r="U317" i="5"/>
  <c r="AC317" i="5"/>
  <c r="H77" i="5"/>
  <c r="H128" i="5"/>
  <c r="U465" i="5"/>
  <c r="AC465" i="5"/>
  <c r="AC681" i="5"/>
  <c r="U681" i="5"/>
  <c r="T483" i="5"/>
  <c r="U335" i="5"/>
  <c r="AC335" i="5"/>
  <c r="U748" i="5"/>
  <c r="AC748" i="5"/>
  <c r="T601" i="5"/>
  <c r="U775" i="5"/>
  <c r="AC775" i="5"/>
  <c r="U622" i="5"/>
  <c r="AC622" i="5"/>
  <c r="U763" i="5"/>
  <c r="AC763" i="5"/>
  <c r="H720" i="5"/>
  <c r="T195" i="5"/>
  <c r="U195" i="5"/>
  <c r="AC195" i="5"/>
  <c r="T407" i="5"/>
  <c r="H165" i="5"/>
  <c r="T165" i="5"/>
  <c r="T282" i="5"/>
  <c r="T146" i="5"/>
  <c r="T236" i="5"/>
  <c r="U236" i="5"/>
  <c r="AC236" i="5"/>
  <c r="H242" i="5"/>
  <c r="H496" i="5"/>
  <c r="U504" i="5"/>
  <c r="AC504" i="5"/>
  <c r="H504" i="5"/>
  <c r="Y113" i="5"/>
  <c r="AC114" i="5"/>
  <c r="U114" i="5"/>
  <c r="AA113" i="5"/>
  <c r="T516" i="5"/>
  <c r="U516" i="5"/>
  <c r="AC516" i="5"/>
  <c r="H676" i="5"/>
  <c r="AC478" i="5"/>
  <c r="U478" i="5"/>
  <c r="H485" i="5"/>
  <c r="U476" i="5"/>
  <c r="AC476" i="5"/>
  <c r="T741" i="5"/>
  <c r="T745" i="5"/>
  <c r="H596" i="5"/>
  <c r="T188" i="5"/>
  <c r="AC175" i="5"/>
  <c r="U175" i="5"/>
  <c r="U639" i="5"/>
  <c r="AC639" i="5"/>
  <c r="H637" i="5"/>
  <c r="T628" i="5"/>
  <c r="AC440" i="5"/>
  <c r="U440" i="5"/>
  <c r="T439" i="5"/>
  <c r="H582" i="5"/>
  <c r="AC205" i="5"/>
  <c r="U205" i="5"/>
  <c r="H205" i="5"/>
  <c r="Z513" i="5"/>
  <c r="U525" i="5"/>
  <c r="AC525" i="5"/>
  <c r="T474" i="5"/>
  <c r="J471" i="5"/>
  <c r="K471" i="5"/>
  <c r="AB473" i="5"/>
  <c r="U347" i="5"/>
  <c r="AC347" i="5"/>
  <c r="Z733" i="5"/>
  <c r="AC747" i="5"/>
  <c r="U747" i="5"/>
  <c r="H597" i="5"/>
  <c r="T597" i="5"/>
  <c r="U186" i="5"/>
  <c r="AC186" i="5"/>
  <c r="U620" i="5"/>
  <c r="AC620" i="5"/>
  <c r="AC728" i="5"/>
  <c r="U728" i="5"/>
  <c r="T436" i="5"/>
  <c r="U208" i="5"/>
  <c r="AC208" i="5"/>
  <c r="T560" i="5"/>
  <c r="H421" i="5"/>
  <c r="U166" i="5"/>
  <c r="AC166" i="5"/>
  <c r="H280" i="5"/>
  <c r="U463" i="5"/>
  <c r="AC463" i="5"/>
  <c r="T266" i="5"/>
  <c r="T259" i="5"/>
  <c r="H688" i="5"/>
  <c r="T683" i="5"/>
  <c r="H477" i="5"/>
  <c r="T341" i="5"/>
  <c r="H742" i="5"/>
  <c r="T600" i="5"/>
  <c r="H774" i="5"/>
  <c r="U618" i="5"/>
  <c r="AC618" i="5"/>
  <c r="H758" i="5"/>
  <c r="H760" i="5"/>
  <c r="H577" i="5"/>
  <c r="T577" i="5"/>
  <c r="T105" i="5"/>
  <c r="U204" i="5"/>
  <c r="AC204" i="5"/>
  <c r="T306" i="5"/>
  <c r="T163" i="5"/>
  <c r="AC163" i="5"/>
  <c r="U163" i="5"/>
  <c r="H159" i="5"/>
  <c r="H664" i="5"/>
  <c r="U140" i="5"/>
  <c r="AC140" i="5"/>
  <c r="H137" i="5"/>
  <c r="T238" i="5"/>
  <c r="U316" i="5"/>
  <c r="AC316" i="5"/>
  <c r="H316" i="5"/>
  <c r="U315" i="5"/>
  <c r="AC315" i="5"/>
  <c r="T495" i="5"/>
  <c r="T126" i="5"/>
  <c r="H806" i="5"/>
  <c r="T682" i="5"/>
  <c r="H486" i="5"/>
  <c r="AA333" i="5"/>
  <c r="T744" i="5"/>
  <c r="U744" i="5"/>
  <c r="AC744" i="5"/>
  <c r="U737" i="5"/>
  <c r="AC737" i="5"/>
  <c r="T783" i="5"/>
  <c r="U625" i="5"/>
  <c r="AC625" i="5"/>
  <c r="T761" i="5"/>
  <c r="T196" i="5"/>
  <c r="U403" i="5"/>
  <c r="AC403" i="5"/>
  <c r="U287" i="5"/>
  <c r="AC287" i="5"/>
  <c r="U668" i="5"/>
  <c r="AC668" i="5"/>
  <c r="T663" i="5"/>
  <c r="H148" i="5"/>
  <c r="T247" i="5"/>
  <c r="T507" i="5"/>
  <c r="K491" i="5"/>
  <c r="J491" i="5"/>
  <c r="T494" i="5"/>
  <c r="U808" i="5"/>
  <c r="AC808" i="5"/>
  <c r="H800" i="5"/>
  <c r="T455" i="5"/>
  <c r="T526" i="5"/>
  <c r="U177" i="5"/>
  <c r="AC177" i="5"/>
  <c r="H777" i="5"/>
  <c r="K631" i="5"/>
  <c r="J631" i="5"/>
  <c r="T634" i="5"/>
  <c r="AC634" i="5"/>
  <c r="Y633" i="5"/>
  <c r="U634" i="5"/>
  <c r="H614" i="5"/>
  <c r="T615" i="5"/>
  <c r="U615" i="5"/>
  <c r="AC615" i="5"/>
  <c r="H446" i="5"/>
  <c r="U199" i="5"/>
  <c r="AC199" i="5"/>
  <c r="J551" i="5"/>
  <c r="T554" i="5"/>
  <c r="K551" i="5"/>
  <c r="U417" i="5"/>
  <c r="AC417" i="5"/>
  <c r="H408" i="5"/>
  <c r="Y273" i="5"/>
  <c r="U274" i="5"/>
  <c r="AC274" i="5"/>
  <c r="AA273" i="5"/>
  <c r="T660" i="5"/>
  <c r="H666" i="5"/>
  <c r="T666" i="5"/>
  <c r="AB233" i="5"/>
  <c r="H74" i="5"/>
  <c r="U505" i="5"/>
  <c r="AC505" i="5"/>
  <c r="H505" i="5"/>
  <c r="T802" i="5"/>
  <c r="K791" i="5"/>
  <c r="J791" i="5"/>
  <c r="T794" i="5"/>
  <c r="Y793" i="5"/>
  <c r="U794" i="5"/>
  <c r="AC794" i="5"/>
  <c r="AB453" i="5"/>
  <c r="H263" i="5"/>
  <c r="AC519" i="5"/>
  <c r="U519" i="5"/>
  <c r="AA673" i="5"/>
  <c r="T481" i="5"/>
  <c r="AC594" i="5"/>
  <c r="Y593" i="5"/>
  <c r="U594" i="5"/>
  <c r="AA593" i="5"/>
  <c r="H176" i="5"/>
  <c r="AC581" i="5"/>
  <c r="U581" i="5"/>
  <c r="H583" i="5"/>
  <c r="AC201" i="5"/>
  <c r="U201" i="5"/>
  <c r="U418" i="5"/>
  <c r="AC418" i="5"/>
  <c r="T404" i="5"/>
  <c r="Z153" i="5"/>
  <c r="H161" i="5"/>
  <c r="H157" i="5"/>
  <c r="H286" i="5"/>
  <c r="H141" i="5"/>
  <c r="H246" i="5"/>
  <c r="T75" i="5"/>
  <c r="U75" i="5"/>
  <c r="AC75" i="5"/>
  <c r="H497" i="5"/>
  <c r="T497" i="5"/>
  <c r="H499" i="5"/>
  <c r="AA253" i="5"/>
  <c r="T254" i="5"/>
  <c r="J251" i="5"/>
  <c r="K251" i="5"/>
  <c r="H348" i="5"/>
  <c r="H739" i="5"/>
  <c r="T606" i="5"/>
  <c r="K171" i="5"/>
  <c r="T174" i="5"/>
  <c r="J171" i="5"/>
  <c r="U768" i="5"/>
  <c r="AC768" i="5"/>
  <c r="H756" i="5"/>
  <c r="AA59" i="5"/>
  <c r="C59" i="5"/>
  <c r="G59" i="5"/>
  <c r="Y59" i="5"/>
  <c r="Z59" i="5"/>
  <c r="K59" i="5"/>
  <c r="F59" i="5"/>
  <c r="E59" i="5"/>
  <c r="M59" i="5"/>
  <c r="J59" i="5"/>
  <c r="D59" i="5"/>
  <c r="AB59" i="5"/>
  <c r="L59" i="5"/>
  <c r="J60" i="5"/>
  <c r="Y60" i="5"/>
  <c r="M60" i="5"/>
  <c r="K60" i="5"/>
  <c r="AB60" i="5"/>
  <c r="F60" i="5"/>
  <c r="Z60" i="5"/>
  <c r="C60" i="5"/>
  <c r="L60" i="5"/>
  <c r="G60" i="5"/>
  <c r="E60" i="5"/>
  <c r="AA60" i="5"/>
  <c r="D60" i="5"/>
  <c r="K571" i="5"/>
  <c r="T574" i="5"/>
  <c r="J571" i="5"/>
  <c r="T102" i="5"/>
  <c r="H301" i="5"/>
  <c r="AC301" i="5"/>
  <c r="U301" i="5"/>
  <c r="U425" i="5"/>
  <c r="AC425" i="5"/>
  <c r="T405" i="5"/>
  <c r="T160" i="5"/>
  <c r="T281" i="5"/>
  <c r="AC655" i="5"/>
  <c r="U655" i="5"/>
  <c r="H655" i="5"/>
  <c r="H135" i="5"/>
  <c r="T128" i="5"/>
  <c r="T522" i="5"/>
  <c r="H483" i="5"/>
  <c r="T605" i="5"/>
  <c r="H601" i="5"/>
  <c r="AC601" i="5"/>
  <c r="U601" i="5"/>
  <c r="T779" i="5"/>
  <c r="H636" i="5"/>
  <c r="U616" i="5"/>
  <c r="AC616" i="5"/>
  <c r="H622" i="5"/>
  <c r="H715" i="5"/>
  <c r="H106" i="5"/>
  <c r="H195" i="5"/>
  <c r="H562" i="5"/>
  <c r="H415" i="5"/>
  <c r="AB393" i="5"/>
  <c r="U162" i="5"/>
  <c r="AC162" i="5"/>
  <c r="H282" i="5"/>
  <c r="U656" i="5"/>
  <c r="AC656" i="5"/>
  <c r="Z133" i="5"/>
  <c r="U235" i="5"/>
  <c r="AC235" i="5"/>
  <c r="H459" i="5"/>
  <c r="AC459" i="5"/>
  <c r="U459" i="5"/>
  <c r="T338" i="5"/>
  <c r="H745" i="5"/>
  <c r="H738" i="5"/>
  <c r="T639" i="5"/>
  <c r="H628" i="5"/>
  <c r="U619" i="5"/>
  <c r="AC619" i="5"/>
  <c r="U755" i="5"/>
  <c r="AC755" i="5"/>
  <c r="H442" i="5"/>
  <c r="T579" i="5"/>
  <c r="U579" i="5"/>
  <c r="AC579" i="5"/>
  <c r="T99" i="5"/>
  <c r="H683" i="5"/>
  <c r="U477" i="5"/>
  <c r="AC477" i="5"/>
  <c r="H600" i="5"/>
  <c r="AB773" i="5"/>
  <c r="T618" i="5"/>
  <c r="U624" i="5"/>
  <c r="AC624" i="5"/>
  <c r="H624" i="5"/>
  <c r="H105" i="5"/>
  <c r="U98" i="5"/>
  <c r="AC98" i="5"/>
  <c r="H204" i="5"/>
  <c r="U304" i="5"/>
  <c r="AC304" i="5"/>
  <c r="H304" i="5"/>
  <c r="H163" i="5"/>
  <c r="T76" i="5"/>
  <c r="H495" i="5"/>
  <c r="H260" i="5"/>
  <c r="U517" i="5"/>
  <c r="AC517" i="5"/>
  <c r="H682" i="5"/>
  <c r="H334" i="5"/>
  <c r="H336" i="5"/>
  <c r="H744" i="5"/>
  <c r="H737" i="5"/>
  <c r="AC598" i="5"/>
  <c r="U598" i="5"/>
  <c r="H783" i="5"/>
  <c r="U647" i="5"/>
  <c r="AC647" i="5"/>
  <c r="U757" i="5"/>
  <c r="AC757" i="5"/>
  <c r="H761" i="5"/>
  <c r="H727" i="5"/>
  <c r="H578" i="5"/>
  <c r="AC565" i="5"/>
  <c r="U565" i="5"/>
  <c r="AC427" i="5"/>
  <c r="U427" i="5"/>
  <c r="H400" i="5"/>
  <c r="H663" i="5"/>
  <c r="T83" i="5"/>
  <c r="H81" i="5"/>
  <c r="AC81" i="5"/>
  <c r="U81" i="5"/>
  <c r="H494" i="5"/>
  <c r="H455" i="5"/>
  <c r="H261" i="5"/>
  <c r="U677" i="5"/>
  <c r="AC677" i="5"/>
  <c r="U687" i="5"/>
  <c r="AC687" i="5"/>
  <c r="H184" i="5"/>
  <c r="U777" i="5"/>
  <c r="AC777" i="5"/>
  <c r="H634" i="5"/>
  <c r="U635" i="5"/>
  <c r="AC635" i="5"/>
  <c r="H615" i="5"/>
  <c r="T754" i="5"/>
  <c r="J751" i="5"/>
  <c r="K751" i="5"/>
  <c r="U767" i="5"/>
  <c r="AC767" i="5"/>
  <c r="Y713" i="5"/>
  <c r="U714" i="5"/>
  <c r="AC714" i="5"/>
  <c r="AA713" i="5"/>
  <c r="H588" i="5"/>
  <c r="U108" i="5"/>
  <c r="AC108" i="5"/>
  <c r="U104" i="5"/>
  <c r="AC104" i="5"/>
  <c r="U203" i="5"/>
  <c r="AC203" i="5"/>
  <c r="AB293" i="5"/>
  <c r="H554" i="5"/>
  <c r="U408" i="5"/>
  <c r="AC408" i="5"/>
  <c r="H164" i="5"/>
  <c r="Z73" i="5"/>
  <c r="H121" i="5"/>
  <c r="H802" i="5"/>
  <c r="H794" i="5"/>
  <c r="H454" i="5"/>
  <c r="H466" i="5"/>
  <c r="H262" i="5"/>
  <c r="H519" i="5"/>
  <c r="Z673" i="5"/>
  <c r="U345" i="5"/>
  <c r="AC345" i="5"/>
  <c r="U344" i="5"/>
  <c r="AC344" i="5"/>
  <c r="H746" i="5"/>
  <c r="AC182" i="5"/>
  <c r="U182" i="5"/>
  <c r="H786" i="5"/>
  <c r="H626" i="5"/>
  <c r="H441" i="5"/>
  <c r="Z433" i="5"/>
  <c r="U97" i="5"/>
  <c r="AC97" i="5"/>
  <c r="AB193" i="5"/>
  <c r="U566" i="5"/>
  <c r="AC566" i="5"/>
  <c r="U428" i="5"/>
  <c r="AC428" i="5"/>
  <c r="T154" i="5"/>
  <c r="K151" i="5"/>
  <c r="J151" i="5"/>
  <c r="AC154" i="5"/>
  <c r="Y153" i="5"/>
  <c r="U154" i="5"/>
  <c r="U78" i="5"/>
  <c r="AC78" i="5"/>
  <c r="H75" i="5"/>
  <c r="AC801" i="5"/>
  <c r="U801" i="5"/>
  <c r="H464" i="5"/>
  <c r="H254" i="5"/>
  <c r="AB253" i="5"/>
  <c r="U515" i="5"/>
  <c r="AC515" i="5"/>
  <c r="H515" i="5"/>
  <c r="H339" i="5"/>
  <c r="U340" i="5"/>
  <c r="AC340" i="5"/>
  <c r="U739" i="5"/>
  <c r="AC739" i="5"/>
  <c r="Y173" i="5"/>
  <c r="U174" i="5"/>
  <c r="AC174" i="5"/>
  <c r="T183" i="5"/>
  <c r="U187" i="5"/>
  <c r="AC187" i="5"/>
  <c r="U641" i="5"/>
  <c r="AC641" i="5"/>
  <c r="U717" i="5"/>
  <c r="AC717" i="5"/>
  <c r="M64" i="5"/>
  <c r="G64" i="5"/>
  <c r="D64" i="5"/>
  <c r="Z64" i="5"/>
  <c r="L64" i="5"/>
  <c r="F64" i="5"/>
  <c r="C64" i="5"/>
  <c r="K64" i="5"/>
  <c r="J64" i="5"/>
  <c r="Y64" i="5"/>
  <c r="AB64" i="5"/>
  <c r="E64" i="5"/>
  <c r="AA64" i="5"/>
  <c r="L63" i="5"/>
  <c r="Z63" i="5"/>
  <c r="C63" i="5"/>
  <c r="F63" i="5"/>
  <c r="K63" i="5"/>
  <c r="Y63" i="5"/>
  <c r="AB63" i="5"/>
  <c r="E63" i="5"/>
  <c r="AA63" i="5"/>
  <c r="J63" i="5"/>
  <c r="G63" i="5"/>
  <c r="M63" i="5"/>
  <c r="D63" i="5"/>
  <c r="AA62" i="5"/>
  <c r="AB62" i="5"/>
  <c r="J62" i="5"/>
  <c r="E62" i="5"/>
  <c r="C62" i="5"/>
  <c r="Y62" i="5"/>
  <c r="K62" i="5"/>
  <c r="L62" i="5"/>
  <c r="F62" i="5"/>
  <c r="Z62" i="5"/>
  <c r="D62" i="5"/>
  <c r="G62" i="5"/>
  <c r="M62" i="5"/>
  <c r="H443" i="5"/>
  <c r="Z573" i="5"/>
  <c r="U574" i="5"/>
  <c r="AC574" i="5"/>
  <c r="Y573" i="5"/>
  <c r="U102" i="5"/>
  <c r="AC102" i="5"/>
  <c r="AC206" i="5"/>
  <c r="U206" i="5"/>
  <c r="H396" i="5"/>
  <c r="H160" i="5"/>
  <c r="H281" i="5"/>
  <c r="AC281" i="5"/>
  <c r="U281" i="5"/>
  <c r="U654" i="5"/>
  <c r="AC654" i="5"/>
  <c r="T122" i="5"/>
  <c r="H522" i="5"/>
  <c r="AC342" i="5"/>
  <c r="U342" i="5"/>
  <c r="H781" i="5"/>
  <c r="H638" i="5"/>
  <c r="H762" i="5"/>
  <c r="U444" i="5"/>
  <c r="AC444" i="5"/>
  <c r="T575" i="5"/>
  <c r="U106" i="5"/>
  <c r="AC106" i="5"/>
  <c r="H296" i="5"/>
  <c r="H298" i="5"/>
  <c r="U556" i="5"/>
  <c r="AC556" i="5"/>
  <c r="T394" i="5"/>
  <c r="K391" i="5"/>
  <c r="J391" i="5"/>
  <c r="H397" i="5"/>
  <c r="H162" i="5"/>
  <c r="T134" i="5"/>
  <c r="K131" i="5"/>
  <c r="J131" i="5"/>
  <c r="H136" i="5"/>
  <c r="H86" i="5"/>
  <c r="U264" i="5"/>
  <c r="AC264" i="5"/>
  <c r="T675" i="5"/>
  <c r="AC741" i="5"/>
  <c r="U741" i="5"/>
  <c r="U617" i="5"/>
  <c r="AC617" i="5"/>
  <c r="H617" i="5"/>
  <c r="H725" i="5"/>
  <c r="T725" i="5"/>
  <c r="AC442" i="5"/>
  <c r="U442" i="5"/>
  <c r="U582" i="5"/>
  <c r="AC582" i="5"/>
  <c r="H557" i="5"/>
  <c r="T343" i="5"/>
  <c r="H734" i="5"/>
  <c r="H186" i="5"/>
  <c r="U788" i="5"/>
  <c r="AC788" i="5"/>
  <c r="H782" i="5"/>
  <c r="AC782" i="5"/>
  <c r="U782" i="5"/>
  <c r="U640" i="5"/>
  <c r="AC640" i="5"/>
  <c r="H623" i="5"/>
  <c r="AC759" i="5"/>
  <c r="U759" i="5"/>
  <c r="H96" i="5"/>
  <c r="T94" i="5"/>
  <c r="K91" i="5"/>
  <c r="J91" i="5"/>
  <c r="T197" i="5"/>
  <c r="H419" i="5"/>
  <c r="H426" i="5"/>
  <c r="T155" i="5"/>
  <c r="H659" i="5"/>
  <c r="T243" i="5"/>
  <c r="U243" i="5"/>
  <c r="AC243" i="5"/>
  <c r="U240" i="5"/>
  <c r="AC240" i="5"/>
  <c r="H323" i="5"/>
  <c r="U803" i="5"/>
  <c r="AC803" i="5"/>
  <c r="H805" i="5"/>
  <c r="H463" i="5"/>
  <c r="U257" i="5"/>
  <c r="AC257" i="5"/>
  <c r="H743" i="5"/>
  <c r="AA773" i="5"/>
  <c r="AC780" i="5"/>
  <c r="U780" i="5"/>
  <c r="H644" i="5"/>
  <c r="U758" i="5"/>
  <c r="AC758" i="5"/>
  <c r="U724" i="5"/>
  <c r="AC724" i="5"/>
  <c r="T447" i="5"/>
  <c r="U445" i="5"/>
  <c r="AC445" i="5"/>
  <c r="H585" i="5"/>
  <c r="U207" i="5"/>
  <c r="AC207" i="5"/>
  <c r="T564" i="5"/>
  <c r="H414" i="5"/>
  <c r="T414" i="5"/>
  <c r="J411" i="5"/>
  <c r="K411" i="5"/>
  <c r="H420" i="5"/>
  <c r="U406" i="5"/>
  <c r="AC406" i="5"/>
  <c r="H140" i="5"/>
  <c r="U806" i="5"/>
  <c r="AC806" i="5"/>
  <c r="H462" i="5"/>
  <c r="U258" i="5"/>
  <c r="AC258" i="5"/>
  <c r="T260" i="5"/>
  <c r="H678" i="5"/>
  <c r="H684" i="5"/>
  <c r="AC486" i="5"/>
  <c r="U486" i="5"/>
  <c r="U334" i="5"/>
  <c r="AC334" i="5"/>
  <c r="Y333" i="5"/>
  <c r="H598" i="5"/>
  <c r="T598" i="5"/>
  <c r="AC604" i="5"/>
  <c r="U604" i="5"/>
  <c r="H604" i="5"/>
  <c r="T787" i="5"/>
  <c r="T647" i="5"/>
  <c r="U95" i="5"/>
  <c r="AC95" i="5"/>
  <c r="U305" i="5"/>
  <c r="AC305" i="5"/>
  <c r="T400" i="5"/>
  <c r="H285" i="5"/>
  <c r="U325" i="5"/>
  <c r="AC325" i="5"/>
  <c r="H325" i="5"/>
  <c r="T324" i="5"/>
  <c r="U324" i="5"/>
  <c r="AC324" i="5"/>
  <c r="H83" i="5"/>
  <c r="T501" i="5"/>
  <c r="H807" i="5"/>
  <c r="U807" i="5"/>
  <c r="AC807" i="5"/>
  <c r="AC255" i="5"/>
  <c r="U255" i="5"/>
  <c r="H255" i="5"/>
  <c r="H521" i="5"/>
  <c r="T687" i="5"/>
  <c r="H607" i="5"/>
  <c r="U607" i="5"/>
  <c r="AC607" i="5"/>
  <c r="H177" i="5"/>
  <c r="AA613" i="5"/>
  <c r="U754" i="5"/>
  <c r="AC754" i="5"/>
  <c r="Y753" i="5"/>
  <c r="H765" i="5"/>
  <c r="H726" i="5"/>
  <c r="H438" i="5"/>
  <c r="T446" i="5"/>
  <c r="U555" i="5"/>
  <c r="AC555" i="5"/>
  <c r="H417" i="5"/>
  <c r="AB273" i="5"/>
  <c r="U660" i="5"/>
  <c r="AC660" i="5"/>
  <c r="H143" i="5"/>
  <c r="Z233" i="5"/>
  <c r="U327" i="5"/>
  <c r="AC327" i="5"/>
  <c r="AB73" i="5"/>
  <c r="T121" i="5"/>
  <c r="H119" i="5"/>
  <c r="T115" i="5"/>
  <c r="U262" i="5"/>
  <c r="AC262" i="5"/>
  <c r="U263" i="5"/>
  <c r="AC263" i="5"/>
  <c r="AC680" i="5"/>
  <c r="U680" i="5"/>
  <c r="AB673" i="5"/>
  <c r="T674" i="5"/>
  <c r="K671" i="5"/>
  <c r="J671" i="5"/>
  <c r="T480" i="5"/>
  <c r="T345" i="5"/>
  <c r="T608" i="5"/>
  <c r="AB593" i="5"/>
  <c r="T176" i="5"/>
  <c r="H648" i="5"/>
  <c r="U716" i="5"/>
  <c r="AC716" i="5"/>
  <c r="H716" i="5"/>
  <c r="AC441" i="5"/>
  <c r="U441" i="5"/>
  <c r="K431" i="5"/>
  <c r="T434" i="5"/>
  <c r="J431" i="5"/>
  <c r="T566" i="5"/>
  <c r="H418" i="5"/>
  <c r="H154" i="5"/>
  <c r="U286" i="5"/>
  <c r="AC286" i="5"/>
  <c r="U246" i="5"/>
  <c r="AC246" i="5"/>
  <c r="T78" i="5"/>
  <c r="T116" i="5"/>
  <c r="U528" i="5"/>
  <c r="AC528" i="5"/>
  <c r="H484" i="5"/>
  <c r="T484" i="5"/>
  <c r="T340" i="5"/>
  <c r="AB173" i="5"/>
  <c r="T621" i="5"/>
  <c r="J68" i="5"/>
  <c r="F68" i="5"/>
  <c r="C68" i="5"/>
  <c r="Z68" i="5"/>
  <c r="K68" i="5"/>
  <c r="L68" i="5"/>
  <c r="M68" i="5"/>
  <c r="G68" i="5"/>
  <c r="E68" i="5"/>
  <c r="AA68" i="5"/>
  <c r="Y68" i="5"/>
  <c r="D68" i="5"/>
  <c r="AB68" i="5"/>
  <c r="H206" i="5"/>
  <c r="U160" i="5"/>
  <c r="AC160" i="5"/>
  <c r="T248" i="5"/>
  <c r="H241" i="5"/>
  <c r="H317" i="5"/>
  <c r="T118" i="5"/>
  <c r="U797" i="5"/>
  <c r="AC797" i="5"/>
  <c r="H797" i="5"/>
  <c r="H465" i="5"/>
  <c r="T465" i="5"/>
  <c r="U685" i="5"/>
  <c r="AC685" i="5"/>
  <c r="H685" i="5"/>
  <c r="H488" i="5"/>
  <c r="AC483" i="5"/>
  <c r="U483" i="5"/>
  <c r="T342" i="5"/>
  <c r="U605" i="5"/>
  <c r="AC605" i="5"/>
  <c r="T781" i="5"/>
  <c r="T775" i="5"/>
  <c r="T636" i="5"/>
  <c r="T762" i="5"/>
  <c r="U715" i="5"/>
  <c r="AC715" i="5"/>
  <c r="AC575" i="5"/>
  <c r="U575" i="5"/>
  <c r="T584" i="5"/>
  <c r="U584" i="5"/>
  <c r="AC584" i="5"/>
  <c r="U200" i="5"/>
  <c r="AC200" i="5"/>
  <c r="U562" i="5"/>
  <c r="AC562" i="5"/>
  <c r="U558" i="5"/>
  <c r="AC558" i="5"/>
  <c r="T415" i="5"/>
  <c r="AA393" i="5"/>
  <c r="U397" i="5"/>
  <c r="AC397" i="5"/>
  <c r="T276" i="5"/>
  <c r="U282" i="5"/>
  <c r="AC282" i="5"/>
  <c r="AB133" i="5"/>
  <c r="H134" i="5"/>
  <c r="U146" i="5"/>
  <c r="AC146" i="5"/>
  <c r="H236" i="5"/>
  <c r="T114" i="5"/>
  <c r="K111" i="5"/>
  <c r="J111" i="5"/>
  <c r="T125" i="5"/>
  <c r="U268" i="5"/>
  <c r="AC268" i="5"/>
  <c r="H516" i="5"/>
  <c r="H675" i="5"/>
  <c r="U738" i="5"/>
  <c r="AC738" i="5"/>
  <c r="T602" i="5"/>
  <c r="T723" i="5"/>
  <c r="AC100" i="5"/>
  <c r="U100" i="5"/>
  <c r="U99" i="5"/>
  <c r="AC99" i="5"/>
  <c r="T205" i="5"/>
  <c r="H299" i="5"/>
  <c r="T525" i="5"/>
  <c r="H343" i="5"/>
  <c r="H735" i="5"/>
  <c r="H599" i="5"/>
  <c r="U599" i="5"/>
  <c r="AC599" i="5"/>
  <c r="H788" i="5"/>
  <c r="T759" i="5"/>
  <c r="T96" i="5"/>
  <c r="T208" i="5"/>
  <c r="T202" i="5"/>
  <c r="U202" i="5"/>
  <c r="AC202" i="5"/>
  <c r="T300" i="5"/>
  <c r="T426" i="5"/>
  <c r="H155" i="5"/>
  <c r="T283" i="5"/>
  <c r="H243" i="5"/>
  <c r="H318" i="5"/>
  <c r="AC82" i="5"/>
  <c r="U82" i="5"/>
  <c r="H82" i="5"/>
  <c r="H79" i="5"/>
  <c r="U500" i="5"/>
  <c r="AC500" i="5"/>
  <c r="AC117" i="5"/>
  <c r="U117" i="5"/>
  <c r="H803" i="5"/>
  <c r="U683" i="5"/>
  <c r="AC683" i="5"/>
  <c r="T477" i="5"/>
  <c r="AC341" i="5"/>
  <c r="U341" i="5"/>
  <c r="H180" i="5"/>
  <c r="AC774" i="5"/>
  <c r="Y773" i="5"/>
  <c r="U774" i="5"/>
  <c r="T785" i="5"/>
  <c r="U718" i="5"/>
  <c r="AC718" i="5"/>
  <c r="T207" i="5"/>
  <c r="Z413" i="5"/>
  <c r="AA413" i="5"/>
  <c r="H406" i="5"/>
  <c r="T406" i="5"/>
  <c r="U159" i="5"/>
  <c r="AC159" i="5"/>
  <c r="AC278" i="5"/>
  <c r="U278" i="5"/>
  <c r="H319" i="5"/>
  <c r="T80" i="5"/>
  <c r="AC495" i="5"/>
  <c r="U495" i="5"/>
  <c r="H126" i="5"/>
  <c r="U260" i="5"/>
  <c r="AC260" i="5"/>
  <c r="U682" i="5"/>
  <c r="AC682" i="5"/>
  <c r="T486" i="5"/>
  <c r="T479" i="5"/>
  <c r="T334" i="5"/>
  <c r="K331" i="5"/>
  <c r="J331" i="5"/>
  <c r="H181" i="5"/>
  <c r="U783" i="5"/>
  <c r="AC783" i="5"/>
  <c r="H787" i="5"/>
  <c r="H627" i="5"/>
  <c r="U627" i="5"/>
  <c r="AC627" i="5"/>
  <c r="H625" i="5"/>
  <c r="T625" i="5"/>
  <c r="H586" i="5"/>
  <c r="H95" i="5"/>
  <c r="U196" i="5"/>
  <c r="AC196" i="5"/>
  <c r="U400" i="5"/>
  <c r="AC400" i="5"/>
  <c r="H167" i="5"/>
  <c r="U167" i="5"/>
  <c r="AC167" i="5"/>
  <c r="U663" i="5"/>
  <c r="AC663" i="5"/>
  <c r="H667" i="5"/>
  <c r="T147" i="5"/>
  <c r="U147" i="5"/>
  <c r="AC147" i="5"/>
  <c r="AC245" i="5"/>
  <c r="U245" i="5"/>
  <c r="Y493" i="5"/>
  <c r="U494" i="5"/>
  <c r="AC494" i="5"/>
  <c r="AA493" i="5"/>
  <c r="H501" i="5"/>
  <c r="T800" i="5"/>
  <c r="T807" i="5"/>
  <c r="AC457" i="5"/>
  <c r="U457" i="5"/>
  <c r="T456" i="5"/>
  <c r="U456" i="5"/>
  <c r="AC456" i="5"/>
  <c r="T521" i="5"/>
  <c r="H526" i="5"/>
  <c r="T482" i="5"/>
  <c r="AC482" i="5"/>
  <c r="U482" i="5"/>
  <c r="T337" i="5"/>
  <c r="T607" i="5"/>
  <c r="T184" i="5"/>
  <c r="T777" i="5"/>
  <c r="AA633" i="5"/>
  <c r="AB713" i="5"/>
  <c r="U446" i="5"/>
  <c r="AC446" i="5"/>
  <c r="H587" i="5"/>
  <c r="U587" i="5"/>
  <c r="AC587" i="5"/>
  <c r="T108" i="5"/>
  <c r="Z293" i="5"/>
  <c r="Y553" i="5"/>
  <c r="U554" i="5"/>
  <c r="AC554" i="5"/>
  <c r="AA553" i="5"/>
  <c r="H555" i="5"/>
  <c r="U143" i="5"/>
  <c r="AC143" i="5"/>
  <c r="K231" i="5"/>
  <c r="J231" i="5"/>
  <c r="T234" i="5"/>
  <c r="Y233" i="5"/>
  <c r="U234" i="5"/>
  <c r="AC234" i="5"/>
  <c r="T327" i="5"/>
  <c r="T505" i="5"/>
  <c r="U802" i="5"/>
  <c r="AC802" i="5"/>
  <c r="AA793" i="5"/>
  <c r="T454" i="5"/>
  <c r="J451" i="5"/>
  <c r="K451" i="5"/>
  <c r="Y453" i="5"/>
  <c r="AC466" i="5"/>
  <c r="U466" i="5"/>
  <c r="H674" i="5"/>
  <c r="U480" i="5"/>
  <c r="AC480" i="5"/>
  <c r="H481" i="5"/>
  <c r="H345" i="5"/>
  <c r="H608" i="5"/>
  <c r="U786" i="5"/>
  <c r="AC786" i="5"/>
  <c r="U648" i="5"/>
  <c r="AC648" i="5"/>
  <c r="AC626" i="5"/>
  <c r="U626" i="5"/>
  <c r="H722" i="5"/>
  <c r="T441" i="5"/>
  <c r="H434" i="5"/>
  <c r="Z193" i="5"/>
  <c r="T418" i="5"/>
  <c r="AC402" i="5"/>
  <c r="U402" i="5"/>
  <c r="U404" i="5"/>
  <c r="AC404" i="5"/>
  <c r="AC161" i="5"/>
  <c r="U161" i="5"/>
  <c r="H661" i="5"/>
  <c r="AC661" i="5"/>
  <c r="U661" i="5"/>
  <c r="T142" i="5"/>
  <c r="T246" i="5"/>
  <c r="U499" i="5"/>
  <c r="AC499" i="5"/>
  <c r="H498" i="5"/>
  <c r="H528" i="5"/>
  <c r="T740" i="5"/>
  <c r="Z173" i="5"/>
  <c r="H621" i="5"/>
  <c r="AC621" i="5"/>
  <c r="U621" i="5"/>
  <c r="T768" i="5"/>
  <c r="H719" i="5"/>
  <c r="U719" i="5"/>
  <c r="AC719" i="5"/>
  <c r="G61" i="5"/>
  <c r="K61" i="5"/>
  <c r="Z61" i="5"/>
  <c r="J61" i="5"/>
  <c r="F61" i="5"/>
  <c r="Y61" i="5"/>
  <c r="E61" i="5"/>
  <c r="AB61" i="5"/>
  <c r="L61" i="5"/>
  <c r="C61" i="5"/>
  <c r="M61" i="5"/>
  <c r="AA61" i="5"/>
  <c r="D61" i="5"/>
  <c r="AA67" i="5"/>
  <c r="C67" i="5"/>
  <c r="G67" i="5"/>
  <c r="Z67" i="5"/>
  <c r="F67" i="5"/>
  <c r="K67" i="5"/>
  <c r="Y67" i="5"/>
  <c r="J67" i="5"/>
  <c r="M67" i="5"/>
  <c r="E67" i="5"/>
  <c r="D67" i="5"/>
  <c r="AB67" i="5"/>
  <c r="L67" i="5"/>
  <c r="T435" i="5"/>
  <c r="U435" i="5"/>
  <c r="AC435" i="5"/>
  <c r="H574" i="5"/>
  <c r="H102" i="5"/>
  <c r="H561" i="5"/>
  <c r="H563" i="5"/>
  <c r="T396" i="5"/>
  <c r="T156" i="5"/>
  <c r="U156" i="5"/>
  <c r="AC156" i="5"/>
  <c r="AA653" i="5"/>
  <c r="AB653" i="5"/>
  <c r="U135" i="5"/>
  <c r="AC135" i="5"/>
  <c r="H248" i="5"/>
  <c r="T518" i="5"/>
  <c r="T681" i="5"/>
  <c r="Z333" i="5"/>
  <c r="H342" i="5"/>
  <c r="T642" i="5"/>
  <c r="U642" i="5"/>
  <c r="AC642" i="5"/>
  <c r="AC638" i="5"/>
  <c r="U638" i="5"/>
  <c r="H616" i="5"/>
  <c r="AC762" i="5"/>
  <c r="U762" i="5"/>
  <c r="T448" i="5"/>
  <c r="T576" i="5"/>
  <c r="U298" i="5"/>
  <c r="AC298" i="5"/>
  <c r="H558" i="5"/>
  <c r="T558" i="5"/>
  <c r="H407" i="5"/>
  <c r="T320" i="5"/>
  <c r="AC86" i="5"/>
  <c r="U86" i="5"/>
  <c r="Z113" i="5"/>
  <c r="T795" i="5"/>
  <c r="U485" i="5"/>
  <c r="AC485" i="5"/>
  <c r="U346" i="5"/>
  <c r="AC346" i="5"/>
  <c r="T738" i="5"/>
  <c r="H602" i="5"/>
  <c r="H723" i="5"/>
  <c r="H579" i="5"/>
  <c r="H198" i="5"/>
  <c r="Y513" i="5"/>
  <c r="U514" i="5"/>
  <c r="AC514" i="5"/>
  <c r="AA513" i="5"/>
  <c r="T524" i="5"/>
  <c r="U524" i="5"/>
  <c r="AC524" i="5"/>
  <c r="U474" i="5"/>
  <c r="AC474" i="5"/>
  <c r="Y473" i="5"/>
  <c r="T735" i="5"/>
  <c r="AA733" i="5"/>
  <c r="T599" i="5"/>
  <c r="T186" i="5"/>
  <c r="T788" i="5"/>
  <c r="H766" i="5"/>
  <c r="H208" i="5"/>
  <c r="H202" i="5"/>
  <c r="H300" i="5"/>
  <c r="H283" i="5"/>
  <c r="U280" i="5"/>
  <c r="AC280" i="5"/>
  <c r="H145" i="5"/>
  <c r="H321" i="5"/>
  <c r="U323" i="5"/>
  <c r="AC323" i="5"/>
  <c r="U502" i="5"/>
  <c r="AC502" i="5"/>
  <c r="T257" i="5"/>
  <c r="U259" i="5"/>
  <c r="AC259" i="5"/>
  <c r="U688" i="5"/>
  <c r="AC688" i="5"/>
  <c r="AC487" i="5"/>
  <c r="U487" i="5"/>
  <c r="H341" i="5"/>
  <c r="U743" i="5"/>
  <c r="AC743" i="5"/>
  <c r="T603" i="5"/>
  <c r="U603" i="5"/>
  <c r="AC603" i="5"/>
  <c r="T180" i="5"/>
  <c r="T780" i="5"/>
  <c r="U760" i="5"/>
  <c r="AC760" i="5"/>
  <c r="H721" i="5"/>
  <c r="AC721" i="5"/>
  <c r="U721" i="5"/>
  <c r="H718" i="5"/>
  <c r="T718" i="5"/>
  <c r="T445" i="5"/>
  <c r="U420" i="5"/>
  <c r="AC420" i="5"/>
  <c r="H416" i="5"/>
  <c r="T416" i="5"/>
  <c r="T159" i="5"/>
  <c r="H278" i="5"/>
  <c r="T278" i="5"/>
  <c r="U284" i="5"/>
  <c r="AC284" i="5"/>
  <c r="U137" i="5"/>
  <c r="AC137" i="5"/>
  <c r="T244" i="5"/>
  <c r="U244" i="5"/>
  <c r="AC244" i="5"/>
  <c r="U76" i="5"/>
  <c r="AC76" i="5"/>
  <c r="H80" i="5"/>
  <c r="T461" i="5"/>
  <c r="H258" i="5"/>
  <c r="U678" i="5"/>
  <c r="AC678" i="5"/>
  <c r="U178" i="5"/>
  <c r="AC178" i="5"/>
  <c r="U645" i="5"/>
  <c r="AC645" i="5"/>
  <c r="T627" i="5"/>
  <c r="H757" i="5"/>
  <c r="AC761" i="5"/>
  <c r="U761" i="5"/>
  <c r="U727" i="5"/>
  <c r="AC727" i="5"/>
  <c r="T578" i="5"/>
  <c r="H196" i="5"/>
  <c r="H565" i="5"/>
  <c r="T427" i="5"/>
  <c r="Z393" i="5"/>
  <c r="T167" i="5"/>
  <c r="U83" i="5"/>
  <c r="AC83" i="5"/>
  <c r="U521" i="5"/>
  <c r="AC521" i="5"/>
  <c r="U526" i="5"/>
  <c r="AC526" i="5"/>
  <c r="H677" i="5"/>
  <c r="H482" i="5"/>
  <c r="H337" i="5"/>
  <c r="T736" i="5"/>
  <c r="U736" i="5"/>
  <c r="AC736" i="5"/>
  <c r="Z633" i="5"/>
  <c r="AB613" i="5"/>
  <c r="AA753" i="5"/>
  <c r="U726" i="5"/>
  <c r="AC726" i="5"/>
  <c r="T587" i="5"/>
  <c r="H104" i="5"/>
  <c r="T103" i="5"/>
  <c r="T294" i="5"/>
  <c r="K291" i="5"/>
  <c r="J291" i="5"/>
  <c r="Y293" i="5"/>
  <c r="U294" i="5"/>
  <c r="AC294" i="5"/>
  <c r="U424" i="5"/>
  <c r="AC424" i="5"/>
  <c r="Z273" i="5"/>
  <c r="T275" i="5"/>
  <c r="H660" i="5"/>
  <c r="H234" i="5"/>
  <c r="AC121" i="5"/>
  <c r="U121" i="5"/>
  <c r="U119" i="5"/>
  <c r="AC119" i="5"/>
  <c r="Z793" i="5"/>
  <c r="Z453" i="5"/>
  <c r="T466" i="5"/>
  <c r="T262" i="5"/>
  <c r="T267" i="5"/>
  <c r="H480" i="5"/>
  <c r="Z593" i="5"/>
  <c r="T182" i="5"/>
  <c r="T626" i="5"/>
  <c r="U764" i="5"/>
  <c r="AC764" i="5"/>
  <c r="AC101" i="5"/>
  <c r="U101" i="5"/>
  <c r="H97" i="5"/>
  <c r="K191" i="5"/>
  <c r="J191" i="5"/>
  <c r="T194" i="5"/>
  <c r="AC194" i="5"/>
  <c r="Y193" i="5"/>
  <c r="U194" i="5"/>
  <c r="T201" i="5"/>
  <c r="AA153" i="5"/>
  <c r="AC657" i="5"/>
  <c r="T322" i="5"/>
  <c r="U322" i="5"/>
  <c r="AC322" i="5"/>
  <c r="T499" i="5"/>
  <c r="T124" i="5"/>
  <c r="T528" i="5"/>
  <c r="AC348" i="5"/>
  <c r="U348" i="5"/>
  <c r="H740" i="5"/>
  <c r="T739" i="5"/>
  <c r="AC183" i="5"/>
  <c r="U183" i="5"/>
  <c r="H183" i="5"/>
  <c r="T643" i="5"/>
  <c r="H768" i="5"/>
  <c r="Z753" i="5"/>
  <c r="T719" i="5"/>
  <c r="AE51" i="5"/>
  <c r="AF51" i="5"/>
  <c r="AB65" i="5"/>
  <c r="M65" i="5"/>
  <c r="AA65" i="5"/>
  <c r="D65" i="5"/>
  <c r="Z65" i="5"/>
  <c r="L65" i="5"/>
  <c r="F65" i="5"/>
  <c r="C65" i="5"/>
  <c r="Y65" i="5"/>
  <c r="G65" i="5"/>
  <c r="E65" i="5"/>
  <c r="K65" i="5"/>
  <c r="J65" i="5"/>
  <c r="H435" i="5"/>
  <c r="U580" i="5"/>
  <c r="AC580" i="5"/>
  <c r="H425" i="5"/>
  <c r="H401" i="5"/>
  <c r="H654" i="5"/>
  <c r="T139" i="5"/>
  <c r="H144" i="5"/>
  <c r="T144" i="5"/>
  <c r="U77" i="5"/>
  <c r="AC77" i="5"/>
  <c r="H122" i="5"/>
  <c r="T796" i="5"/>
  <c r="AC522" i="5"/>
  <c r="U522" i="5"/>
  <c r="H681" i="5"/>
  <c r="U488" i="5"/>
  <c r="AC488" i="5"/>
  <c r="T335" i="5"/>
  <c r="AC781" i="5"/>
  <c r="U781" i="5"/>
  <c r="H642" i="5"/>
  <c r="T638" i="5"/>
  <c r="T763" i="5"/>
  <c r="U720" i="5"/>
  <c r="AC720" i="5"/>
  <c r="H444" i="5"/>
  <c r="H575" i="5"/>
  <c r="T298" i="5"/>
  <c r="H556" i="5"/>
  <c r="H394" i="5"/>
  <c r="U165" i="5"/>
  <c r="AC165" i="5"/>
  <c r="AA133" i="5"/>
  <c r="U136" i="5"/>
  <c r="AC136" i="5"/>
  <c r="H320" i="5"/>
  <c r="T86" i="5"/>
  <c r="U496" i="5"/>
  <c r="AC496" i="5"/>
  <c r="T504" i="5"/>
  <c r="AB113" i="5"/>
  <c r="U125" i="5"/>
  <c r="AC125" i="5"/>
  <c r="H795" i="5"/>
  <c r="H798" i="5"/>
  <c r="H520" i="5"/>
  <c r="U675" i="5"/>
  <c r="AC675" i="5"/>
  <c r="U676" i="5"/>
  <c r="AC676" i="5"/>
  <c r="H476" i="5"/>
  <c r="T476" i="5"/>
  <c r="H346" i="5"/>
  <c r="U338" i="5"/>
  <c r="AC338" i="5"/>
  <c r="H741" i="5"/>
  <c r="U745" i="5"/>
  <c r="AC745" i="5"/>
  <c r="T596" i="5"/>
  <c r="U596" i="5"/>
  <c r="AC596" i="5"/>
  <c r="T175" i="5"/>
  <c r="U776" i="5"/>
  <c r="AC776" i="5"/>
  <c r="U784" i="5"/>
  <c r="AC784" i="5"/>
  <c r="H639" i="5"/>
  <c r="AC637" i="5"/>
  <c r="U637" i="5"/>
  <c r="U628" i="5"/>
  <c r="AC628" i="5"/>
  <c r="T617" i="5"/>
  <c r="T440" i="5"/>
  <c r="U439" i="5"/>
  <c r="AC439" i="5"/>
  <c r="H99" i="5"/>
  <c r="H559" i="5"/>
  <c r="U559" i="5"/>
  <c r="AC559" i="5"/>
  <c r="H487" i="5"/>
  <c r="H603" i="5"/>
  <c r="U600" i="5"/>
  <c r="AC600" i="5"/>
  <c r="U180" i="5"/>
  <c r="AC180" i="5"/>
  <c r="H785" i="5"/>
  <c r="U646" i="5"/>
  <c r="AC646" i="5"/>
  <c r="H724" i="5"/>
  <c r="U447" i="5"/>
  <c r="AC447" i="5"/>
  <c r="U577" i="5"/>
  <c r="AC577" i="5"/>
  <c r="U105" i="5"/>
  <c r="AC105" i="5"/>
  <c r="H306" i="5"/>
  <c r="U564" i="5"/>
  <c r="AC564" i="5"/>
  <c r="H564" i="5"/>
  <c r="U414" i="5"/>
  <c r="AC414" i="5"/>
  <c r="Y413" i="5"/>
  <c r="H662" i="5"/>
  <c r="AC664" i="5"/>
  <c r="U664" i="5"/>
  <c r="H238" i="5"/>
  <c r="H76" i="5"/>
  <c r="U80" i="5"/>
  <c r="AC80" i="5"/>
  <c r="H461" i="5"/>
  <c r="AC461" i="5"/>
  <c r="U461" i="5"/>
  <c r="AB333" i="5"/>
  <c r="U336" i="5"/>
  <c r="AC336" i="5"/>
  <c r="U787" i="5"/>
  <c r="AC787" i="5"/>
  <c r="AC586" i="5"/>
  <c r="U586" i="5"/>
  <c r="H307" i="5"/>
  <c r="U307" i="5"/>
  <c r="AC307" i="5"/>
  <c r="H305" i="5"/>
  <c r="H567" i="5"/>
  <c r="U567" i="5"/>
  <c r="AC567" i="5"/>
  <c r="H287" i="5"/>
  <c r="H324" i="5"/>
  <c r="AB493" i="5"/>
  <c r="AC261" i="5"/>
  <c r="U261" i="5"/>
  <c r="AB633" i="5"/>
  <c r="H754" i="5"/>
  <c r="Z713" i="5"/>
  <c r="U438" i="5"/>
  <c r="AC438" i="5"/>
  <c r="U588" i="5"/>
  <c r="AC588" i="5"/>
  <c r="H103" i="5"/>
  <c r="H199" i="5"/>
  <c r="H294" i="5"/>
  <c r="U295" i="5"/>
  <c r="AC295" i="5"/>
  <c r="AB553" i="5"/>
  <c r="J271" i="5"/>
  <c r="T274" i="5"/>
  <c r="K271" i="5"/>
  <c r="H275" i="5"/>
  <c r="U74" i="5"/>
  <c r="AC74" i="5"/>
  <c r="Y73" i="5"/>
  <c r="H115" i="5"/>
  <c r="AB793" i="5"/>
  <c r="AA453" i="5"/>
  <c r="U267" i="5"/>
  <c r="AC267" i="5"/>
  <c r="T263" i="5"/>
  <c r="Y673" i="5"/>
  <c r="U674" i="5"/>
  <c r="AC674" i="5"/>
  <c r="AC481" i="5"/>
  <c r="U481" i="5"/>
  <c r="K591" i="5"/>
  <c r="J591" i="5"/>
  <c r="T594" i="5"/>
  <c r="U176" i="5"/>
  <c r="AC176" i="5"/>
  <c r="U722" i="5"/>
  <c r="AC722" i="5"/>
  <c r="AC434" i="5"/>
  <c r="Y433" i="5"/>
  <c r="U434" i="5"/>
  <c r="AA433" i="5"/>
  <c r="H194" i="5"/>
  <c r="H201" i="5"/>
  <c r="T308" i="5"/>
  <c r="H402" i="5"/>
  <c r="U157" i="5"/>
  <c r="AC157" i="5"/>
  <c r="H657" i="5"/>
  <c r="AC141" i="5"/>
  <c r="U141" i="5"/>
  <c r="H322" i="5"/>
  <c r="AC497" i="5"/>
  <c r="U497" i="5"/>
  <c r="U498" i="5"/>
  <c r="AC498" i="5"/>
  <c r="U116" i="5"/>
  <c r="AC116" i="5"/>
  <c r="H801" i="5"/>
  <c r="Z253" i="5"/>
  <c r="U686" i="5"/>
  <c r="AC686" i="5"/>
  <c r="U484" i="5"/>
  <c r="AC484" i="5"/>
  <c r="U339" i="5"/>
  <c r="AC339" i="5"/>
  <c r="U740" i="5"/>
  <c r="AC740" i="5"/>
  <c r="H606" i="5"/>
  <c r="AA173" i="5"/>
  <c r="H643" i="5"/>
  <c r="U756" i="5"/>
  <c r="AC756" i="5"/>
  <c r="F55" i="5"/>
  <c r="K55" i="5"/>
  <c r="Y55" i="5"/>
  <c r="AB55" i="5"/>
  <c r="E55" i="5"/>
  <c r="G55" i="5"/>
  <c r="M55" i="5"/>
  <c r="AA55" i="5"/>
  <c r="D55" i="5"/>
  <c r="L55" i="5"/>
  <c r="C55" i="5"/>
  <c r="Z55" i="5"/>
  <c r="J55" i="5"/>
  <c r="W53" i="5"/>
  <c r="W54" i="5" s="1"/>
  <c r="W55" i="5" s="1"/>
  <c r="W56" i="5" s="1"/>
  <c r="W57" i="5" s="1"/>
  <c r="W58" i="5" s="1"/>
  <c r="W59" i="5" s="1"/>
  <c r="W60" i="5" s="1"/>
  <c r="W61" i="5" s="1"/>
  <c r="W62" i="5" s="1"/>
  <c r="W63" i="5" s="1"/>
  <c r="W64" i="5" s="1"/>
  <c r="W65" i="5" s="1"/>
  <c r="W66" i="5" s="1"/>
  <c r="W67" i="5" s="1"/>
  <c r="W68" i="5" s="1"/>
  <c r="V53" i="5"/>
  <c r="V54" i="5" s="1"/>
  <c r="V55" i="5" s="1"/>
  <c r="V56" i="5" s="1"/>
  <c r="V57" i="5" s="1"/>
  <c r="V58" i="5" s="1"/>
  <c r="V59" i="5" s="1"/>
  <c r="V60" i="5" s="1"/>
  <c r="V61" i="5" s="1"/>
  <c r="V62" i="5" s="1"/>
  <c r="V63" i="5" s="1"/>
  <c r="V64" i="5" s="1"/>
  <c r="V65" i="5" s="1"/>
  <c r="V66" i="5" s="1"/>
  <c r="V67" i="5" s="1"/>
  <c r="V68" i="5" s="1"/>
  <c r="U53" i="5"/>
  <c r="AA573" i="5"/>
  <c r="U563" i="5"/>
  <c r="AC563" i="5"/>
  <c r="U405" i="5"/>
  <c r="AC405" i="5"/>
  <c r="H405" i="5"/>
  <c r="H139" i="5"/>
  <c r="AC241" i="5"/>
  <c r="U241" i="5"/>
  <c r="AC122" i="5"/>
  <c r="U122" i="5"/>
  <c r="H118" i="5"/>
  <c r="U796" i="5"/>
  <c r="AC796" i="5"/>
  <c r="H467" i="5"/>
  <c r="U467" i="5"/>
  <c r="AC467" i="5"/>
  <c r="T488" i="5"/>
  <c r="H335" i="5"/>
  <c r="H748" i="5"/>
  <c r="H605" i="5"/>
  <c r="AC779" i="5"/>
  <c r="U779" i="5"/>
  <c r="H775" i="5"/>
  <c r="U636" i="5"/>
  <c r="AC636" i="5"/>
  <c r="H763" i="5"/>
  <c r="H448" i="5"/>
  <c r="H584" i="5"/>
  <c r="U302" i="5"/>
  <c r="AC302" i="5"/>
  <c r="U415" i="5"/>
  <c r="AC415" i="5"/>
  <c r="U276" i="5"/>
  <c r="AC276" i="5"/>
  <c r="H276" i="5"/>
  <c r="H656" i="5"/>
  <c r="K651" i="5"/>
  <c r="T656" i="5"/>
  <c r="Y133" i="5"/>
  <c r="AC134" i="5"/>
  <c r="U134" i="5"/>
  <c r="U320" i="5"/>
  <c r="AC320" i="5"/>
  <c r="U326" i="5"/>
  <c r="AC326" i="5"/>
  <c r="H88" i="5"/>
  <c r="H114" i="5"/>
  <c r="H125" i="5"/>
  <c r="AC120" i="5"/>
  <c r="U120" i="5"/>
  <c r="AC520" i="5"/>
  <c r="U520" i="5"/>
  <c r="H478" i="5"/>
  <c r="H338" i="5"/>
  <c r="U595" i="5"/>
  <c r="AC595" i="5"/>
  <c r="U602" i="5"/>
  <c r="AC602" i="5"/>
  <c r="U188" i="5"/>
  <c r="AC188" i="5"/>
  <c r="H175" i="5"/>
  <c r="H776" i="5"/>
  <c r="H619" i="5"/>
  <c r="U723" i="5"/>
  <c r="AC723" i="5"/>
  <c r="U198" i="5"/>
  <c r="AC198" i="5"/>
  <c r="U299" i="5"/>
  <c r="AC299" i="5"/>
  <c r="AB513" i="5"/>
  <c r="T679" i="5"/>
  <c r="H474" i="5"/>
  <c r="Z473" i="5"/>
  <c r="T475" i="5"/>
  <c r="AB733" i="5"/>
  <c r="H747" i="5"/>
  <c r="T185" i="5"/>
  <c r="T778" i="5"/>
  <c r="U766" i="5"/>
  <c r="AC766" i="5"/>
  <c r="T728" i="5"/>
  <c r="U94" i="5"/>
  <c r="AC94" i="5"/>
  <c r="Y93" i="5"/>
  <c r="H399" i="5"/>
  <c r="H166" i="5"/>
  <c r="U283" i="5"/>
  <c r="AC283" i="5"/>
  <c r="U145" i="5"/>
  <c r="AC145" i="5"/>
  <c r="T321" i="5"/>
  <c r="T318" i="5"/>
  <c r="U79" i="5"/>
  <c r="AC79" i="5"/>
  <c r="H87" i="5"/>
  <c r="U87" i="5"/>
  <c r="AC87" i="5"/>
  <c r="T117" i="5"/>
  <c r="H257" i="5"/>
  <c r="H266" i="5"/>
  <c r="AC527" i="5"/>
  <c r="U527" i="5"/>
  <c r="Z773" i="5"/>
  <c r="U785" i="5"/>
  <c r="AC785" i="5"/>
  <c r="H780" i="5"/>
  <c r="H646" i="5"/>
  <c r="T646" i="5"/>
  <c r="H618" i="5"/>
  <c r="T624" i="5"/>
  <c r="H447" i="5"/>
  <c r="H445" i="5"/>
  <c r="H568" i="5"/>
  <c r="AB413" i="5"/>
  <c r="H168" i="5"/>
  <c r="H315" i="5"/>
  <c r="U319" i="5"/>
  <c r="AC319" i="5"/>
  <c r="U126" i="5"/>
  <c r="AC126" i="5"/>
  <c r="H799" i="5"/>
  <c r="U799" i="5"/>
  <c r="AC799" i="5"/>
  <c r="U462" i="5"/>
  <c r="AC462" i="5"/>
  <c r="U479" i="5"/>
  <c r="AC479" i="5"/>
  <c r="H479" i="5"/>
  <c r="H178" i="5"/>
  <c r="H647" i="5"/>
  <c r="H437" i="5"/>
  <c r="T586" i="5"/>
  <c r="U107" i="5"/>
  <c r="AC107" i="5"/>
  <c r="H403" i="5"/>
  <c r="T668" i="5"/>
  <c r="Y653" i="5"/>
  <c r="U667" i="5"/>
  <c r="AC667" i="5"/>
  <c r="U148" i="5"/>
  <c r="AC148" i="5"/>
  <c r="H147" i="5"/>
  <c r="H245" i="5"/>
  <c r="T245" i="5"/>
  <c r="AC501" i="5"/>
  <c r="U501" i="5"/>
  <c r="T808" i="5"/>
  <c r="H457" i="5"/>
  <c r="T457" i="5"/>
  <c r="H456" i="5"/>
  <c r="H687" i="5"/>
  <c r="U184" i="5"/>
  <c r="AC184" i="5"/>
  <c r="T635" i="5"/>
  <c r="Z613" i="5"/>
  <c r="AB753" i="5"/>
  <c r="H767" i="5"/>
  <c r="K711" i="5"/>
  <c r="J711" i="5"/>
  <c r="T714" i="5"/>
  <c r="T104" i="5"/>
  <c r="T203" i="5"/>
  <c r="H295" i="5"/>
  <c r="T164" i="5"/>
  <c r="U164" i="5"/>
  <c r="AC164" i="5"/>
  <c r="H274" i="5"/>
  <c r="AA233" i="5"/>
  <c r="AA73" i="5"/>
  <c r="U804" i="5"/>
  <c r="AC804" i="5"/>
  <c r="T519" i="5"/>
  <c r="H680" i="5"/>
  <c r="T746" i="5"/>
  <c r="H594" i="5"/>
  <c r="H581" i="5"/>
  <c r="H101" i="5"/>
  <c r="H308" i="5"/>
  <c r="H428" i="5"/>
  <c r="H404" i="5"/>
  <c r="AB153" i="5"/>
  <c r="T657" i="5"/>
  <c r="U657" i="5"/>
  <c r="T498" i="5"/>
  <c r="H124" i="5"/>
  <c r="U464" i="5"/>
  <c r="AC464" i="5"/>
  <c r="U254" i="5"/>
  <c r="AC254" i="5"/>
  <c r="Y253" i="5"/>
  <c r="T515" i="5"/>
  <c r="H686" i="5"/>
  <c r="T686" i="5"/>
  <c r="T339" i="5"/>
  <c r="H340" i="5"/>
  <c r="H187" i="5"/>
  <c r="H641" i="5"/>
  <c r="AB66" i="5"/>
  <c r="AA66" i="5"/>
  <c r="G66" i="5"/>
  <c r="L66" i="5"/>
  <c r="Z66" i="5"/>
  <c r="C66" i="5"/>
  <c r="Y66" i="5"/>
  <c r="K66" i="5"/>
  <c r="E66" i="5"/>
  <c r="F66" i="5"/>
  <c r="M66" i="5"/>
  <c r="J66" i="5"/>
  <c r="D66" i="5"/>
  <c r="L56" i="5"/>
  <c r="F56" i="5"/>
  <c r="C56" i="5"/>
  <c r="K56" i="5"/>
  <c r="AB56" i="5"/>
  <c r="Y56" i="5"/>
  <c r="J56" i="5"/>
  <c r="E56" i="5"/>
  <c r="AA56" i="5"/>
  <c r="M56" i="5"/>
  <c r="G56" i="5"/>
  <c r="D56" i="5"/>
  <c r="Z56" i="5"/>
  <c r="AA54" i="5"/>
  <c r="AB54" i="5"/>
  <c r="D54" i="5"/>
  <c r="Z54" i="5"/>
  <c r="M54" i="5"/>
  <c r="E54" i="5"/>
  <c r="G54" i="5"/>
  <c r="J54" i="5"/>
  <c r="C54" i="5"/>
  <c r="Y54" i="5"/>
  <c r="L54" i="5"/>
  <c r="K54" i="5"/>
  <c r="F54" i="5"/>
  <c r="T443" i="5"/>
  <c r="U443" i="5"/>
  <c r="AC443" i="5"/>
  <c r="T303" i="5"/>
  <c r="U303" i="5"/>
  <c r="AC303" i="5"/>
  <c r="AC561" i="5"/>
  <c r="U561" i="5"/>
  <c r="AC401" i="5"/>
  <c r="U401" i="5"/>
  <c r="AC396" i="5"/>
  <c r="U396" i="5"/>
  <c r="H156" i="5"/>
  <c r="T654" i="5"/>
  <c r="J651" i="5"/>
  <c r="U128" i="5"/>
  <c r="AC128" i="5"/>
  <c r="U118" i="5"/>
  <c r="AC118" i="5"/>
  <c r="H796" i="5"/>
  <c r="T467" i="5"/>
  <c r="H518" i="5"/>
  <c r="U518" i="5"/>
  <c r="AC518" i="5"/>
  <c r="H779" i="5"/>
  <c r="T720" i="5"/>
  <c r="U448" i="5"/>
  <c r="AC448" i="5"/>
  <c r="T444" i="5"/>
  <c r="U576" i="5"/>
  <c r="AC576" i="5"/>
  <c r="H576" i="5"/>
  <c r="H200" i="5"/>
  <c r="U296" i="5"/>
  <c r="AC296" i="5"/>
  <c r="H302" i="5"/>
  <c r="U394" i="5"/>
  <c r="AC394" i="5"/>
  <c r="Y393" i="5"/>
  <c r="U407" i="5"/>
  <c r="AC407" i="5"/>
  <c r="H146" i="5"/>
  <c r="H235" i="5"/>
  <c r="T242" i="5"/>
  <c r="U242" i="5"/>
  <c r="AC242" i="5"/>
  <c r="H326" i="5"/>
  <c r="T326" i="5"/>
  <c r="U88" i="5"/>
  <c r="AC88" i="5"/>
  <c r="H120" i="5"/>
  <c r="U795" i="5"/>
  <c r="AC795" i="5"/>
  <c r="U798" i="5"/>
  <c r="AC798" i="5"/>
  <c r="H268" i="5"/>
  <c r="H264" i="5"/>
  <c r="T478" i="5"/>
  <c r="T485" i="5"/>
  <c r="H595" i="5"/>
  <c r="H188" i="5"/>
  <c r="H784" i="5"/>
  <c r="H755" i="5"/>
  <c r="U725" i="5"/>
  <c r="AC725" i="5"/>
  <c r="H440" i="5"/>
  <c r="H439" i="5"/>
  <c r="T582" i="5"/>
  <c r="H100" i="5"/>
  <c r="T198" i="5"/>
  <c r="T299" i="5"/>
  <c r="U297" i="5"/>
  <c r="AC297" i="5"/>
  <c r="H297" i="5"/>
  <c r="U557" i="5"/>
  <c r="AC557" i="5"/>
  <c r="AB779" i="4"/>
  <c r="U779" i="4"/>
  <c r="H568" i="4"/>
  <c r="V33" i="4"/>
  <c r="V34" i="4" s="1"/>
  <c r="V35" i="4" s="1"/>
  <c r="V36" i="4" s="1"/>
  <c r="V37" i="4" s="1"/>
  <c r="V38" i="4" s="1"/>
  <c r="V39" i="4" s="1"/>
  <c r="V40" i="4" s="1"/>
  <c r="V41" i="4" s="1"/>
  <c r="V42" i="4" s="1"/>
  <c r="V43" i="4" s="1"/>
  <c r="V44" i="4" s="1"/>
  <c r="V45" i="4" s="1"/>
  <c r="V46" i="4" s="1"/>
  <c r="V47" i="4" s="1"/>
  <c r="V48" i="4" s="1"/>
  <c r="W33" i="4"/>
  <c r="W34" i="4" s="1"/>
  <c r="W35" i="4" s="1"/>
  <c r="W36" i="4" s="1"/>
  <c r="W37" i="4" s="1"/>
  <c r="W38" i="4" s="1"/>
  <c r="W39" i="4" s="1"/>
  <c r="W40" i="4" s="1"/>
  <c r="W41" i="4" s="1"/>
  <c r="W42" i="4" s="1"/>
  <c r="W43" i="4" s="1"/>
  <c r="W44" i="4" s="1"/>
  <c r="W45" i="4" s="1"/>
  <c r="W46" i="4" s="1"/>
  <c r="W47" i="4" s="1"/>
  <c r="W48" i="4" s="1"/>
  <c r="U33" i="4"/>
  <c r="AB379" i="4"/>
  <c r="U379" i="4"/>
  <c r="AB558" i="4"/>
  <c r="U558" i="4"/>
  <c r="AB66" i="4"/>
  <c r="U66" i="4"/>
  <c r="AB161" i="4"/>
  <c r="U161" i="4"/>
  <c r="H534" i="4"/>
  <c r="W73" i="4"/>
  <c r="W74" i="4" s="1"/>
  <c r="W75" i="4" s="1"/>
  <c r="W76" i="4" s="1"/>
  <c r="W77" i="4" s="1"/>
  <c r="W78" i="4" s="1"/>
  <c r="W79" i="4" s="1"/>
  <c r="W80" i="4" s="1"/>
  <c r="W81" i="4" s="1"/>
  <c r="W82" i="4" s="1"/>
  <c r="W83" i="4" s="1"/>
  <c r="W84" i="4" s="1"/>
  <c r="W85" i="4" s="1"/>
  <c r="W86" i="4" s="1"/>
  <c r="W87" i="4" s="1"/>
  <c r="W88" i="4" s="1"/>
  <c r="U73" i="4"/>
  <c r="V73" i="4"/>
  <c r="V74" i="4" s="1"/>
  <c r="V75" i="4" s="1"/>
  <c r="V76" i="4" s="1"/>
  <c r="V77" i="4" s="1"/>
  <c r="V78" i="4" s="1"/>
  <c r="V79" i="4" s="1"/>
  <c r="V80" i="4" s="1"/>
  <c r="V81" i="4" s="1"/>
  <c r="V82" i="4" s="1"/>
  <c r="V83" i="4" s="1"/>
  <c r="V84" i="4" s="1"/>
  <c r="V85" i="4" s="1"/>
  <c r="V86" i="4" s="1"/>
  <c r="V87" i="4" s="1"/>
  <c r="V88" i="4" s="1"/>
  <c r="H64" i="4"/>
  <c r="U55" i="4"/>
  <c r="AB55" i="4"/>
  <c r="U668" i="4"/>
  <c r="AB668" i="4"/>
  <c r="AB683" i="4"/>
  <c r="U683" i="4"/>
  <c r="U279" i="4"/>
  <c r="AB279" i="4"/>
  <c r="H704" i="4"/>
  <c r="U598" i="4"/>
  <c r="T599" i="4"/>
  <c r="H63" i="4"/>
  <c r="H654" i="4"/>
  <c r="T695" i="4"/>
  <c r="T702" i="4"/>
  <c r="T675" i="4"/>
  <c r="H675" i="4"/>
  <c r="U343" i="4"/>
  <c r="AB343" i="4"/>
  <c r="H498" i="4"/>
  <c r="T357" i="4"/>
  <c r="T360" i="4"/>
  <c r="T156" i="4"/>
  <c r="AB120" i="4"/>
  <c r="U120" i="4"/>
  <c r="H256" i="4"/>
  <c r="T259" i="4"/>
  <c r="T765" i="4"/>
  <c r="H760" i="4"/>
  <c r="AA753" i="4"/>
  <c r="H775" i="4"/>
  <c r="T446" i="4"/>
  <c r="H720" i="4"/>
  <c r="H723" i="4"/>
  <c r="T239" i="4"/>
  <c r="U584" i="4"/>
  <c r="AB584" i="4"/>
  <c r="H385" i="4"/>
  <c r="AB547" i="4"/>
  <c r="U547" i="4"/>
  <c r="T516" i="4"/>
  <c r="H515" i="4"/>
  <c r="H556" i="4"/>
  <c r="H554" i="4"/>
  <c r="U208" i="4"/>
  <c r="AB208" i="4"/>
  <c r="H616" i="4"/>
  <c r="H614" i="4"/>
  <c r="U614" i="4"/>
  <c r="AB614" i="4"/>
  <c r="Y613" i="4"/>
  <c r="H61" i="4"/>
  <c r="H655" i="4"/>
  <c r="H224" i="4"/>
  <c r="U164" i="4"/>
  <c r="AB164" i="4"/>
  <c r="AB318" i="4"/>
  <c r="U318" i="4"/>
  <c r="H468" i="4"/>
  <c r="U458" i="4"/>
  <c r="AB458" i="4"/>
  <c r="AB124" i="4"/>
  <c r="U124" i="4"/>
  <c r="U274" i="4"/>
  <c r="AB274" i="4"/>
  <c r="Y273" i="4"/>
  <c r="AB648" i="4"/>
  <c r="U648" i="4"/>
  <c r="H648" i="4"/>
  <c r="U261" i="4"/>
  <c r="AB261" i="4"/>
  <c r="T397" i="4"/>
  <c r="T401" i="4"/>
  <c r="T718" i="4"/>
  <c r="U721" i="4"/>
  <c r="AB721" i="4"/>
  <c r="U241" i="4"/>
  <c r="AB241" i="4"/>
  <c r="T575" i="4"/>
  <c r="H386" i="4"/>
  <c r="T566" i="4"/>
  <c r="T179" i="4"/>
  <c r="H19" i="13"/>
  <c r="U627" i="4"/>
  <c r="AB627" i="4"/>
  <c r="T597" i="4"/>
  <c r="T476" i="4"/>
  <c r="H666" i="4"/>
  <c r="H658" i="4"/>
  <c r="AE31" i="4"/>
  <c r="AF31" i="4"/>
  <c r="J37" i="4"/>
  <c r="Z37" i="4"/>
  <c r="AA37" i="4"/>
  <c r="D37" i="4"/>
  <c r="Y37" i="4"/>
  <c r="L37" i="4"/>
  <c r="G37" i="4"/>
  <c r="K37" i="4"/>
  <c r="E37" i="4"/>
  <c r="C37" i="4"/>
  <c r="E38" i="4"/>
  <c r="K38" i="4"/>
  <c r="D38" i="4"/>
  <c r="G38" i="4"/>
  <c r="C38" i="4"/>
  <c r="L38" i="4"/>
  <c r="Y38" i="4"/>
  <c r="AA38" i="4"/>
  <c r="J38" i="4"/>
  <c r="Z38" i="4"/>
  <c r="H348" i="4"/>
  <c r="T322" i="4"/>
  <c r="H467" i="4"/>
  <c r="H127" i="4"/>
  <c r="U276" i="4"/>
  <c r="AB276" i="4"/>
  <c r="H138" i="4"/>
  <c r="U138" i="4"/>
  <c r="AB138" i="4"/>
  <c r="T637" i="4"/>
  <c r="T644" i="4"/>
  <c r="T646" i="4"/>
  <c r="U646" i="4"/>
  <c r="AB646" i="4"/>
  <c r="T99" i="4"/>
  <c r="AA93" i="4"/>
  <c r="T764" i="4"/>
  <c r="AB424" i="4"/>
  <c r="U424" i="4"/>
  <c r="T777" i="4"/>
  <c r="T379" i="4"/>
  <c r="AB548" i="4"/>
  <c r="U548" i="4"/>
  <c r="U743" i="4"/>
  <c r="AB743" i="4"/>
  <c r="U185" i="4"/>
  <c r="AB185" i="4"/>
  <c r="U174" i="4"/>
  <c r="AB174" i="4"/>
  <c r="Y173" i="4"/>
  <c r="AB198" i="4"/>
  <c r="U198" i="4"/>
  <c r="H198" i="4"/>
  <c r="U18" i="13"/>
  <c r="AC18" i="13"/>
  <c r="T18" i="13"/>
  <c r="AB68" i="4"/>
  <c r="U68" i="4"/>
  <c r="H656" i="4"/>
  <c r="H664" i="4"/>
  <c r="T663" i="4"/>
  <c r="H705" i="4"/>
  <c r="U227" i="4"/>
  <c r="AB227" i="4"/>
  <c r="H227" i="4"/>
  <c r="T678" i="4"/>
  <c r="H366" i="4"/>
  <c r="U366" i="4"/>
  <c r="AB366" i="4"/>
  <c r="AB295" i="4"/>
  <c r="U295" i="4"/>
  <c r="T299" i="4"/>
  <c r="T161" i="4"/>
  <c r="H166" i="4"/>
  <c r="AB278" i="4"/>
  <c r="U278" i="4"/>
  <c r="H277" i="4"/>
  <c r="T642" i="4"/>
  <c r="H642" i="4"/>
  <c r="H262" i="4"/>
  <c r="T763" i="4"/>
  <c r="AB415" i="4"/>
  <c r="U415" i="4"/>
  <c r="T783" i="4"/>
  <c r="T394" i="4"/>
  <c r="J391" i="4"/>
  <c r="K391" i="4"/>
  <c r="U576" i="4"/>
  <c r="AB576" i="4"/>
  <c r="Y373" i="4"/>
  <c r="AB374" i="4"/>
  <c r="U374" i="4"/>
  <c r="T538" i="4"/>
  <c r="T534" i="4"/>
  <c r="J531" i="4"/>
  <c r="K531" i="4"/>
  <c r="H181" i="4"/>
  <c r="T175" i="4"/>
  <c r="Z87" i="4"/>
  <c r="G87" i="4"/>
  <c r="L87" i="4"/>
  <c r="D87" i="4"/>
  <c r="Y87" i="4"/>
  <c r="K87" i="4"/>
  <c r="J87" i="4"/>
  <c r="AA87" i="4"/>
  <c r="C87" i="4"/>
  <c r="E87" i="4"/>
  <c r="Z84" i="4"/>
  <c r="J84" i="4"/>
  <c r="C84" i="4"/>
  <c r="G84" i="4"/>
  <c r="K84" i="4"/>
  <c r="AA84" i="4"/>
  <c r="E84" i="4"/>
  <c r="D84" i="4"/>
  <c r="Y84" i="4"/>
  <c r="L84" i="4"/>
  <c r="T618" i="4"/>
  <c r="H601" i="4"/>
  <c r="H481" i="4"/>
  <c r="AB64" i="4"/>
  <c r="U64" i="4"/>
  <c r="T65" i="4"/>
  <c r="U667" i="4"/>
  <c r="AB667" i="4"/>
  <c r="U662" i="4"/>
  <c r="AB662" i="4"/>
  <c r="U700" i="4"/>
  <c r="AB700" i="4"/>
  <c r="U685" i="4"/>
  <c r="AB685" i="4"/>
  <c r="T345" i="4"/>
  <c r="T157" i="4"/>
  <c r="T154" i="4"/>
  <c r="K151" i="4"/>
  <c r="J151" i="4"/>
  <c r="AA153" i="4"/>
  <c r="H463" i="4"/>
  <c r="T284" i="4"/>
  <c r="AB645" i="4"/>
  <c r="H647" i="4"/>
  <c r="U643" i="4"/>
  <c r="AB643" i="4"/>
  <c r="U97" i="4"/>
  <c r="AB97" i="4"/>
  <c r="T268" i="4"/>
  <c r="T766" i="4"/>
  <c r="T785" i="4"/>
  <c r="H444" i="4"/>
  <c r="H248" i="4"/>
  <c r="AB578" i="4"/>
  <c r="U578" i="4"/>
  <c r="H744" i="4"/>
  <c r="H741" i="4"/>
  <c r="AB183" i="4"/>
  <c r="U183" i="4"/>
  <c r="U16" i="13"/>
  <c r="AC16" i="13"/>
  <c r="T16" i="13"/>
  <c r="H623" i="4"/>
  <c r="U602" i="4"/>
  <c r="AB602" i="4"/>
  <c r="H60" i="4"/>
  <c r="T55" i="4"/>
  <c r="H804" i="4"/>
  <c r="H665" i="4"/>
  <c r="U696" i="4"/>
  <c r="AB696" i="4"/>
  <c r="T228" i="4"/>
  <c r="T340" i="4"/>
  <c r="T304" i="4"/>
  <c r="T118" i="4"/>
  <c r="H126" i="4"/>
  <c r="U115" i="4"/>
  <c r="AB115" i="4"/>
  <c r="AB281" i="4"/>
  <c r="U281" i="4"/>
  <c r="AA133" i="4"/>
  <c r="T635" i="4"/>
  <c r="AB96" i="4"/>
  <c r="U96" i="4"/>
  <c r="T417" i="4"/>
  <c r="H419" i="4"/>
  <c r="AB782" i="4"/>
  <c r="U782" i="4"/>
  <c r="AA433" i="4"/>
  <c r="Z433" i="4"/>
  <c r="AB436" i="4"/>
  <c r="U436" i="4"/>
  <c r="H398" i="4"/>
  <c r="T398" i="4"/>
  <c r="T378" i="4"/>
  <c r="H527" i="4"/>
  <c r="T526" i="4"/>
  <c r="H564" i="4"/>
  <c r="T734" i="4"/>
  <c r="J731" i="4"/>
  <c r="K731" i="4"/>
  <c r="AB176" i="4"/>
  <c r="U176" i="4"/>
  <c r="T205" i="4"/>
  <c r="T195" i="4"/>
  <c r="H15" i="13"/>
  <c r="H624" i="4"/>
  <c r="U485" i="4"/>
  <c r="AB485" i="4"/>
  <c r="T488" i="4"/>
  <c r="H56" i="4"/>
  <c r="H218" i="4"/>
  <c r="T688" i="4"/>
  <c r="H506" i="4"/>
  <c r="U356" i="4"/>
  <c r="AB356" i="4"/>
  <c r="U307" i="4"/>
  <c r="AB307" i="4"/>
  <c r="T163" i="4"/>
  <c r="U462" i="4"/>
  <c r="AB462" i="4"/>
  <c r="H114" i="4"/>
  <c r="T121" i="4"/>
  <c r="T280" i="4"/>
  <c r="H287" i="4"/>
  <c r="T147" i="4"/>
  <c r="U634" i="4"/>
  <c r="Y633" i="4"/>
  <c r="AB634" i="4"/>
  <c r="H405" i="4"/>
  <c r="H715" i="4"/>
  <c r="T234" i="4"/>
  <c r="J231" i="4"/>
  <c r="K231" i="4"/>
  <c r="AB577" i="4"/>
  <c r="U577" i="4"/>
  <c r="H579" i="4"/>
  <c r="U525" i="4"/>
  <c r="AB525" i="4"/>
  <c r="H528" i="4"/>
  <c r="T562" i="4"/>
  <c r="AB745" i="4"/>
  <c r="U745" i="4"/>
  <c r="H748" i="4"/>
  <c r="H201" i="4"/>
  <c r="U57" i="4"/>
  <c r="AB57" i="4"/>
  <c r="AB221" i="4"/>
  <c r="U221" i="4"/>
  <c r="H680" i="4"/>
  <c r="H344" i="4"/>
  <c r="T358" i="4"/>
  <c r="H305" i="4"/>
  <c r="U465" i="4"/>
  <c r="AB465" i="4"/>
  <c r="H123" i="4"/>
  <c r="H135" i="4"/>
  <c r="H640" i="4"/>
  <c r="U257" i="4"/>
  <c r="AB257" i="4"/>
  <c r="U403" i="4"/>
  <c r="AB403" i="4"/>
  <c r="AB180" i="4"/>
  <c r="U180" i="4"/>
  <c r="U197" i="4"/>
  <c r="AB197" i="4"/>
  <c r="H239" i="4"/>
  <c r="U61" i="4"/>
  <c r="AB61" i="4"/>
  <c r="U659" i="4"/>
  <c r="AB659" i="4"/>
  <c r="AB502" i="4"/>
  <c r="U502" i="4"/>
  <c r="H59" i="4"/>
  <c r="H576" i="4"/>
  <c r="U534" i="4"/>
  <c r="AB534" i="4"/>
  <c r="Y533" i="4"/>
  <c r="D80" i="4"/>
  <c r="Z80" i="4"/>
  <c r="AA80" i="4"/>
  <c r="E80" i="4"/>
  <c r="C80" i="4"/>
  <c r="K80" i="4"/>
  <c r="J80" i="4"/>
  <c r="G80" i="4"/>
  <c r="L80" i="4"/>
  <c r="Y80" i="4"/>
  <c r="H684" i="4"/>
  <c r="H306" i="4"/>
  <c r="H154" i="4"/>
  <c r="H246" i="4"/>
  <c r="AB665" i="4"/>
  <c r="U665" i="4"/>
  <c r="U701" i="4"/>
  <c r="AB701" i="4"/>
  <c r="H134" i="4"/>
  <c r="U539" i="4"/>
  <c r="AB539" i="4"/>
  <c r="U526" i="4"/>
  <c r="AB526" i="4"/>
  <c r="H734" i="4"/>
  <c r="Z53" i="4"/>
  <c r="H320" i="4"/>
  <c r="T26" i="4"/>
  <c r="H615" i="4"/>
  <c r="H622" i="4"/>
  <c r="H599" i="4"/>
  <c r="H475" i="4"/>
  <c r="AB654" i="4"/>
  <c r="Y653" i="4"/>
  <c r="U654" i="4"/>
  <c r="U702" i="4"/>
  <c r="AB702" i="4"/>
  <c r="H219" i="4"/>
  <c r="U675" i="4"/>
  <c r="AB675" i="4"/>
  <c r="T160" i="4"/>
  <c r="H156" i="4"/>
  <c r="H455" i="4"/>
  <c r="H641" i="4"/>
  <c r="U256" i="4"/>
  <c r="AB256" i="4"/>
  <c r="T754" i="4"/>
  <c r="J751" i="4"/>
  <c r="K751" i="4"/>
  <c r="H422" i="4"/>
  <c r="T723" i="4"/>
  <c r="T238" i="4"/>
  <c r="U239" i="4"/>
  <c r="AB239" i="4"/>
  <c r="T547" i="4"/>
  <c r="Z553" i="4"/>
  <c r="H208" i="4"/>
  <c r="U616" i="4"/>
  <c r="AB616" i="4"/>
  <c r="Z613" i="4"/>
  <c r="U474" i="4"/>
  <c r="AB474" i="4"/>
  <c r="Y473" i="4"/>
  <c r="H660" i="4"/>
  <c r="U225" i="4"/>
  <c r="AB225" i="4"/>
  <c r="U681" i="4"/>
  <c r="AB681" i="4"/>
  <c r="Z673" i="4"/>
  <c r="AA673" i="4"/>
  <c r="T362" i="4"/>
  <c r="T164" i="4"/>
  <c r="U162" i="4"/>
  <c r="AB162" i="4"/>
  <c r="T318" i="4"/>
  <c r="T457" i="4"/>
  <c r="AB457" i="4"/>
  <c r="U457" i="4"/>
  <c r="AB468" i="4"/>
  <c r="U468" i="4"/>
  <c r="T124" i="4"/>
  <c r="AB116" i="4"/>
  <c r="U116" i="4"/>
  <c r="Z273" i="4"/>
  <c r="U105" i="4"/>
  <c r="AB105" i="4"/>
  <c r="H104" i="4"/>
  <c r="U258" i="4"/>
  <c r="AB258" i="4"/>
  <c r="U445" i="4"/>
  <c r="AB445" i="4"/>
  <c r="H408" i="4"/>
  <c r="U718" i="4"/>
  <c r="AB718" i="4"/>
  <c r="H722" i="4"/>
  <c r="T721" i="4"/>
  <c r="AB574" i="4"/>
  <c r="Y573" i="4"/>
  <c r="U574" i="4"/>
  <c r="H522" i="4"/>
  <c r="T514" i="4"/>
  <c r="J511" i="4"/>
  <c r="K511" i="4"/>
  <c r="U566" i="4"/>
  <c r="AB566" i="4"/>
  <c r="T568" i="4"/>
  <c r="U186" i="4"/>
  <c r="AB186" i="4"/>
  <c r="H597" i="4"/>
  <c r="U59" i="4"/>
  <c r="AB59" i="4"/>
  <c r="AA793" i="4"/>
  <c r="AB666" i="4"/>
  <c r="U666" i="4"/>
  <c r="J40" i="4"/>
  <c r="C40" i="4"/>
  <c r="AA40" i="4"/>
  <c r="Y40" i="4"/>
  <c r="G40" i="4"/>
  <c r="Z40" i="4"/>
  <c r="L40" i="4"/>
  <c r="K40" i="4"/>
  <c r="E40" i="4"/>
  <c r="D40" i="4"/>
  <c r="H216" i="4"/>
  <c r="T226" i="4"/>
  <c r="H676" i="4"/>
  <c r="AB496" i="4"/>
  <c r="U496" i="4"/>
  <c r="H505" i="4"/>
  <c r="H355" i="4"/>
  <c r="T365" i="4"/>
  <c r="U165" i="4"/>
  <c r="AB165" i="4"/>
  <c r="T155" i="4"/>
  <c r="H167" i="4"/>
  <c r="T325" i="4"/>
  <c r="U122" i="4"/>
  <c r="AB122" i="4"/>
  <c r="T275" i="4"/>
  <c r="H94" i="4"/>
  <c r="Z93" i="4"/>
  <c r="T263" i="4"/>
  <c r="U402" i="4"/>
  <c r="AB402" i="4"/>
  <c r="U519" i="4"/>
  <c r="AB519" i="4"/>
  <c r="H743" i="4"/>
  <c r="T737" i="4"/>
  <c r="AA173" i="4"/>
  <c r="H18" i="13"/>
  <c r="T626" i="4"/>
  <c r="H619" i="4"/>
  <c r="T594" i="4"/>
  <c r="K591" i="4"/>
  <c r="J591" i="4"/>
  <c r="Z593" i="4"/>
  <c r="H482" i="4"/>
  <c r="U482" i="4"/>
  <c r="AB482" i="4"/>
  <c r="T478" i="4"/>
  <c r="H68" i="4"/>
  <c r="T801" i="4"/>
  <c r="U799" i="4"/>
  <c r="AB799" i="4"/>
  <c r="AB663" i="4"/>
  <c r="U663" i="4"/>
  <c r="U705" i="4"/>
  <c r="AB705" i="4"/>
  <c r="U678" i="4"/>
  <c r="AB678" i="4"/>
  <c r="T497" i="4"/>
  <c r="H300" i="4"/>
  <c r="U159" i="4"/>
  <c r="AB159" i="4"/>
  <c r="T166" i="4"/>
  <c r="U117" i="4"/>
  <c r="AB117" i="4"/>
  <c r="T278" i="4"/>
  <c r="U137" i="4"/>
  <c r="AB137" i="4"/>
  <c r="AB140" i="4"/>
  <c r="U140" i="4"/>
  <c r="H636" i="4"/>
  <c r="H98" i="4"/>
  <c r="U264" i="4"/>
  <c r="AB264" i="4"/>
  <c r="U763" i="4"/>
  <c r="AB763" i="4"/>
  <c r="H415" i="4"/>
  <c r="AB778" i="4"/>
  <c r="U778" i="4"/>
  <c r="T439" i="4"/>
  <c r="Z393" i="4"/>
  <c r="T726" i="4"/>
  <c r="U235" i="4"/>
  <c r="AB235" i="4"/>
  <c r="AB587" i="4"/>
  <c r="U587" i="4"/>
  <c r="H374" i="4"/>
  <c r="AA533" i="4"/>
  <c r="T535" i="4"/>
  <c r="T518" i="4"/>
  <c r="AB561" i="4"/>
  <c r="U561" i="4"/>
  <c r="H560" i="4"/>
  <c r="H735" i="4"/>
  <c r="H184" i="4"/>
  <c r="G88" i="4"/>
  <c r="C88" i="4"/>
  <c r="Y88" i="4"/>
  <c r="Z88" i="4"/>
  <c r="D88" i="4"/>
  <c r="E88" i="4"/>
  <c r="L88" i="4"/>
  <c r="K88" i="4"/>
  <c r="J88" i="4"/>
  <c r="AA88" i="4"/>
  <c r="J77" i="4"/>
  <c r="Z77" i="4"/>
  <c r="K77" i="4"/>
  <c r="G77" i="4"/>
  <c r="E77" i="4"/>
  <c r="C77" i="4"/>
  <c r="AA77" i="4"/>
  <c r="L77" i="4"/>
  <c r="Y77" i="4"/>
  <c r="D77" i="4"/>
  <c r="T196" i="4"/>
  <c r="U17" i="13"/>
  <c r="AC17" i="13"/>
  <c r="T17" i="13"/>
  <c r="H596" i="4"/>
  <c r="T604" i="4"/>
  <c r="T484" i="4"/>
  <c r="U795" i="4"/>
  <c r="AB795" i="4"/>
  <c r="T797" i="4"/>
  <c r="T667" i="4"/>
  <c r="H662" i="4"/>
  <c r="T700" i="4"/>
  <c r="H217" i="4"/>
  <c r="H685" i="4"/>
  <c r="AB684" i="4"/>
  <c r="U684" i="4"/>
  <c r="AB368" i="4"/>
  <c r="U368" i="4"/>
  <c r="H368" i="4"/>
  <c r="T463" i="4"/>
  <c r="H119" i="4"/>
  <c r="U284" i="4"/>
  <c r="AB284" i="4"/>
  <c r="H283" i="4"/>
  <c r="U144" i="4"/>
  <c r="AB144" i="4"/>
  <c r="U645" i="4"/>
  <c r="H643" i="4"/>
  <c r="T97" i="4"/>
  <c r="H414" i="4"/>
  <c r="AB395" i="4"/>
  <c r="U395" i="4"/>
  <c r="H399" i="4"/>
  <c r="T578" i="4"/>
  <c r="H583" i="4"/>
  <c r="AB376" i="4"/>
  <c r="U376" i="4"/>
  <c r="U541" i="4"/>
  <c r="AB541" i="4"/>
  <c r="H521" i="4"/>
  <c r="H557" i="4"/>
  <c r="T741" i="4"/>
  <c r="AB204" i="4"/>
  <c r="U204" i="4"/>
  <c r="H16" i="13"/>
  <c r="T602" i="4"/>
  <c r="H483" i="4"/>
  <c r="AB483" i="4"/>
  <c r="U483" i="4"/>
  <c r="U796" i="4"/>
  <c r="AB796" i="4"/>
  <c r="T701" i="4"/>
  <c r="H337" i="4"/>
  <c r="AB296" i="4"/>
  <c r="U296" i="4"/>
  <c r="H296" i="4"/>
  <c r="AB303" i="4"/>
  <c r="U303" i="4"/>
  <c r="H324" i="4"/>
  <c r="T282" i="4"/>
  <c r="T281" i="4"/>
  <c r="H145" i="4"/>
  <c r="U635" i="4"/>
  <c r="AB635" i="4"/>
  <c r="T756" i="4"/>
  <c r="H427" i="4"/>
  <c r="H784" i="4"/>
  <c r="T236" i="4"/>
  <c r="H378" i="4"/>
  <c r="U563" i="4"/>
  <c r="AB563" i="4"/>
  <c r="U734" i="4"/>
  <c r="Y733" i="4"/>
  <c r="AB734" i="4"/>
  <c r="U739" i="4"/>
  <c r="AB739" i="4"/>
  <c r="H206" i="4"/>
  <c r="AA53" i="4"/>
  <c r="AB802" i="4"/>
  <c r="U802" i="4"/>
  <c r="T697" i="4"/>
  <c r="T339" i="4"/>
  <c r="T307" i="4"/>
  <c r="T287" i="4"/>
  <c r="H141" i="4"/>
  <c r="AB106" i="4"/>
  <c r="U106" i="4"/>
  <c r="T107" i="4"/>
  <c r="U767" i="4"/>
  <c r="AB767" i="4"/>
  <c r="Z773" i="4"/>
  <c r="T788" i="4"/>
  <c r="U407" i="4"/>
  <c r="AB407" i="4"/>
  <c r="H247" i="4"/>
  <c r="H234" i="4"/>
  <c r="AB586" i="4"/>
  <c r="U586" i="4"/>
  <c r="T545" i="4"/>
  <c r="T544" i="4"/>
  <c r="T525" i="4"/>
  <c r="H562" i="4"/>
  <c r="U748" i="4"/>
  <c r="AB748" i="4"/>
  <c r="AB182" i="4"/>
  <c r="U182" i="4"/>
  <c r="H207" i="4"/>
  <c r="AB606" i="4"/>
  <c r="U606" i="4"/>
  <c r="T57" i="4"/>
  <c r="AB220" i="4"/>
  <c r="U220" i="4"/>
  <c r="H687" i="4"/>
  <c r="U494" i="4"/>
  <c r="AB494" i="4"/>
  <c r="Y493" i="4"/>
  <c r="H158" i="4"/>
  <c r="H314" i="4"/>
  <c r="AB321" i="4"/>
  <c r="U321" i="4"/>
  <c r="J451" i="4"/>
  <c r="K451" i="4"/>
  <c r="T454" i="4"/>
  <c r="H128" i="4"/>
  <c r="U123" i="4"/>
  <c r="AB123" i="4"/>
  <c r="AB100" i="4"/>
  <c r="U100" i="4"/>
  <c r="AB428" i="4"/>
  <c r="U428" i="4"/>
  <c r="H428" i="4"/>
  <c r="H403" i="4"/>
  <c r="U400" i="4"/>
  <c r="AB400" i="4"/>
  <c r="Z713" i="4"/>
  <c r="T237" i="4"/>
  <c r="T382" i="4"/>
  <c r="T517" i="4"/>
  <c r="T188" i="4"/>
  <c r="U188" i="4"/>
  <c r="AB188" i="4"/>
  <c r="H343" i="4"/>
  <c r="U775" i="4"/>
  <c r="AB775" i="4"/>
  <c r="U28" i="13"/>
  <c r="AC28" i="13"/>
  <c r="AB507" i="4"/>
  <c r="U507" i="4"/>
  <c r="H162" i="4"/>
  <c r="Z36" i="4"/>
  <c r="D36" i="4"/>
  <c r="E36" i="4"/>
  <c r="L36" i="4"/>
  <c r="Y36" i="4"/>
  <c r="AA36" i="4"/>
  <c r="C36" i="4"/>
  <c r="G36" i="4"/>
  <c r="K36" i="4"/>
  <c r="J36" i="4"/>
  <c r="AB216" i="4"/>
  <c r="U216" i="4"/>
  <c r="H275" i="4"/>
  <c r="AB243" i="4"/>
  <c r="U243" i="4"/>
  <c r="H185" i="4"/>
  <c r="U478" i="4"/>
  <c r="AB478" i="4"/>
  <c r="AB664" i="4"/>
  <c r="U664" i="4"/>
  <c r="AB503" i="4"/>
  <c r="U503" i="4"/>
  <c r="H97" i="4"/>
  <c r="K411" i="4"/>
  <c r="J411" i="4"/>
  <c r="T414" i="4"/>
  <c r="H785" i="4"/>
  <c r="H377" i="4"/>
  <c r="U63" i="4"/>
  <c r="AB63" i="4"/>
  <c r="T63" i="4"/>
  <c r="K651" i="4"/>
  <c r="J651" i="4"/>
  <c r="T654" i="4"/>
  <c r="AB219" i="4"/>
  <c r="U219" i="4"/>
  <c r="H354" i="4"/>
  <c r="U357" i="4"/>
  <c r="AB357" i="4"/>
  <c r="U156" i="4"/>
  <c r="AB156" i="4"/>
  <c r="T315" i="4"/>
  <c r="T120" i="4"/>
  <c r="T639" i="4"/>
  <c r="H639" i="4"/>
  <c r="U259" i="4"/>
  <c r="AB259" i="4"/>
  <c r="T775" i="4"/>
  <c r="H446" i="4"/>
  <c r="H442" i="4"/>
  <c r="T728" i="4"/>
  <c r="AB720" i="4"/>
  <c r="U720" i="4"/>
  <c r="U723" i="4"/>
  <c r="AB723" i="4"/>
  <c r="H588" i="4"/>
  <c r="T584" i="4"/>
  <c r="U385" i="4"/>
  <c r="AB385" i="4"/>
  <c r="T515" i="4"/>
  <c r="T554" i="4"/>
  <c r="K551" i="4"/>
  <c r="J551" i="4"/>
  <c r="H603" i="4"/>
  <c r="T61" i="4"/>
  <c r="H659" i="4"/>
  <c r="T707" i="4"/>
  <c r="H674" i="4"/>
  <c r="H677" i="4"/>
  <c r="H507" i="4"/>
  <c r="H502" i="4"/>
  <c r="H361" i="4"/>
  <c r="AB362" i="4"/>
  <c r="U362" i="4"/>
  <c r="T162" i="4"/>
  <c r="H458" i="4"/>
  <c r="H105" i="4"/>
  <c r="AB104" i="4"/>
  <c r="U104" i="4"/>
  <c r="H261" i="4"/>
  <c r="T779" i="4"/>
  <c r="AB401" i="4"/>
  <c r="U401" i="4"/>
  <c r="T387" i="4"/>
  <c r="U568" i="4"/>
  <c r="AB568" i="4"/>
  <c r="H179" i="4"/>
  <c r="T203" i="4"/>
  <c r="AC27" i="13"/>
  <c r="U27" i="13"/>
  <c r="T27" i="13"/>
  <c r="H607" i="4"/>
  <c r="H479" i="4"/>
  <c r="T59" i="4"/>
  <c r="T806" i="4"/>
  <c r="Z43" i="4"/>
  <c r="C43" i="4"/>
  <c r="Y43" i="4"/>
  <c r="L43" i="4"/>
  <c r="E43" i="4"/>
  <c r="AA43" i="4"/>
  <c r="J43" i="4"/>
  <c r="G43" i="4"/>
  <c r="K43" i="4"/>
  <c r="D43" i="4"/>
  <c r="H223" i="4"/>
  <c r="U676" i="4"/>
  <c r="AB676" i="4"/>
  <c r="AB348" i="4"/>
  <c r="U348" i="4"/>
  <c r="T505" i="4"/>
  <c r="U365" i="4"/>
  <c r="AB365" i="4"/>
  <c r="Z293" i="4"/>
  <c r="H165" i="4"/>
  <c r="U155" i="4"/>
  <c r="AB155" i="4"/>
  <c r="H122" i="4"/>
  <c r="U275" i="4"/>
  <c r="AB275" i="4"/>
  <c r="T138" i="4"/>
  <c r="H646" i="4"/>
  <c r="U99" i="4"/>
  <c r="AB99" i="4"/>
  <c r="U94" i="4"/>
  <c r="AB94" i="4"/>
  <c r="Y93" i="4"/>
  <c r="AB757" i="4"/>
  <c r="U757" i="4"/>
  <c r="U425" i="4"/>
  <c r="AB425" i="4"/>
  <c r="U777" i="4"/>
  <c r="AB777" i="4"/>
  <c r="T402" i="4"/>
  <c r="T725" i="4"/>
  <c r="U725" i="4"/>
  <c r="AB725" i="4"/>
  <c r="T724" i="4"/>
  <c r="U727" i="4"/>
  <c r="AB727" i="4"/>
  <c r="H245" i="4"/>
  <c r="H242" i="4"/>
  <c r="H519" i="4"/>
  <c r="H558" i="4"/>
  <c r="U594" i="4"/>
  <c r="AB594" i="4"/>
  <c r="Y593" i="4"/>
  <c r="T68" i="4"/>
  <c r="T656" i="4"/>
  <c r="AB497" i="4"/>
  <c r="AB367" i="4"/>
  <c r="U367" i="4"/>
  <c r="H295" i="4"/>
  <c r="T295" i="4"/>
  <c r="U299" i="4"/>
  <c r="AB299" i="4"/>
  <c r="T326" i="4"/>
  <c r="H286" i="4"/>
  <c r="AB277" i="4"/>
  <c r="U277" i="4"/>
  <c r="H140" i="4"/>
  <c r="U642" i="4"/>
  <c r="AB642" i="4"/>
  <c r="U98" i="4"/>
  <c r="AB98" i="4"/>
  <c r="T755" i="4"/>
  <c r="AB421" i="4"/>
  <c r="U421" i="4"/>
  <c r="T778" i="4"/>
  <c r="U783" i="4"/>
  <c r="AB783" i="4"/>
  <c r="U439" i="4"/>
  <c r="AB439" i="4"/>
  <c r="AB394" i="4"/>
  <c r="Y393" i="4"/>
  <c r="U394" i="4"/>
  <c r="H726" i="4"/>
  <c r="H535" i="4"/>
  <c r="H518" i="4"/>
  <c r="T561" i="4"/>
  <c r="AB735" i="4"/>
  <c r="U735" i="4"/>
  <c r="H175" i="4"/>
  <c r="Y82" i="4"/>
  <c r="Z82" i="4"/>
  <c r="AA82" i="4"/>
  <c r="G82" i="4"/>
  <c r="L82" i="4"/>
  <c r="C82" i="4"/>
  <c r="K82" i="4"/>
  <c r="J82" i="4"/>
  <c r="D82" i="4"/>
  <c r="E82" i="4"/>
  <c r="D79" i="4"/>
  <c r="K79" i="4"/>
  <c r="C79" i="4"/>
  <c r="E79" i="4"/>
  <c r="Z79" i="4"/>
  <c r="Y79" i="4"/>
  <c r="L79" i="4"/>
  <c r="J79" i="4"/>
  <c r="G79" i="4"/>
  <c r="AA79" i="4"/>
  <c r="J81" i="4"/>
  <c r="Y81" i="4"/>
  <c r="K81" i="4"/>
  <c r="G81" i="4"/>
  <c r="D81" i="4"/>
  <c r="Z81" i="4"/>
  <c r="E81" i="4"/>
  <c r="AA81" i="4"/>
  <c r="C81" i="4"/>
  <c r="L81" i="4"/>
  <c r="AB196" i="4"/>
  <c r="U196" i="4"/>
  <c r="H17" i="13"/>
  <c r="H625" i="4"/>
  <c r="H484" i="4"/>
  <c r="U65" i="4"/>
  <c r="AB65" i="4"/>
  <c r="AB345" i="4"/>
  <c r="U345" i="4"/>
  <c r="AA333" i="4"/>
  <c r="T297" i="4"/>
  <c r="H297" i="4"/>
  <c r="AB157" i="4"/>
  <c r="U157" i="4"/>
  <c r="U154" i="4"/>
  <c r="AB154" i="4"/>
  <c r="Y153" i="4"/>
  <c r="U119" i="4"/>
  <c r="AB119" i="4"/>
  <c r="T144" i="4"/>
  <c r="H645" i="4"/>
  <c r="U647" i="4"/>
  <c r="AB647" i="4"/>
  <c r="H254" i="4"/>
  <c r="AB780" i="4"/>
  <c r="U780" i="4"/>
  <c r="AB785" i="4"/>
  <c r="U785" i="4"/>
  <c r="AB444" i="4"/>
  <c r="U444" i="4"/>
  <c r="T437" i="4"/>
  <c r="T395" i="4"/>
  <c r="T399" i="4"/>
  <c r="H585" i="4"/>
  <c r="AB380" i="4"/>
  <c r="U380" i="4"/>
  <c r="T380" i="4"/>
  <c r="H524" i="4"/>
  <c r="H559" i="4"/>
  <c r="U744" i="4"/>
  <c r="AB744" i="4"/>
  <c r="H740" i="4"/>
  <c r="T177" i="4"/>
  <c r="T621" i="4"/>
  <c r="T668" i="4"/>
  <c r="H683" i="4"/>
  <c r="AB686" i="4"/>
  <c r="U686" i="4"/>
  <c r="H500" i="4"/>
  <c r="T303" i="4"/>
  <c r="AB118" i="4"/>
  <c r="T126" i="4"/>
  <c r="H279" i="4"/>
  <c r="H281" i="4"/>
  <c r="T134" i="4"/>
  <c r="K131" i="4"/>
  <c r="J131" i="4"/>
  <c r="T145" i="4"/>
  <c r="H148" i="4"/>
  <c r="H635" i="4"/>
  <c r="H96" i="4"/>
  <c r="H265" i="4"/>
  <c r="T784" i="4"/>
  <c r="T434" i="4"/>
  <c r="J431" i="4"/>
  <c r="K431" i="4"/>
  <c r="U398" i="4"/>
  <c r="AB398" i="4"/>
  <c r="H236" i="4"/>
  <c r="T581" i="4"/>
  <c r="T582" i="4"/>
  <c r="H582" i="4"/>
  <c r="H375" i="4"/>
  <c r="T527" i="4"/>
  <c r="U742" i="4"/>
  <c r="AB742" i="4"/>
  <c r="T739" i="4"/>
  <c r="T178" i="4"/>
  <c r="U195" i="4"/>
  <c r="AB195" i="4"/>
  <c r="Y13" i="13"/>
  <c r="AC23" i="13"/>
  <c r="U23" i="13"/>
  <c r="T23" i="13"/>
  <c r="H617" i="4"/>
  <c r="U617" i="4"/>
  <c r="AB617" i="4"/>
  <c r="T56" i="4"/>
  <c r="T807" i="4"/>
  <c r="H807" i="4"/>
  <c r="H697" i="4"/>
  <c r="T214" i="4"/>
  <c r="K211" i="4"/>
  <c r="J211" i="4"/>
  <c r="AB339" i="4"/>
  <c r="U339" i="4"/>
  <c r="T506" i="4"/>
  <c r="T504" i="4"/>
  <c r="U302" i="4"/>
  <c r="AB302" i="4"/>
  <c r="AB327" i="4"/>
  <c r="U327" i="4"/>
  <c r="T460" i="4"/>
  <c r="H460" i="4"/>
  <c r="Z113" i="4"/>
  <c r="U121" i="4"/>
  <c r="AB121" i="4"/>
  <c r="T102" i="4"/>
  <c r="U255" i="4"/>
  <c r="AB255" i="4"/>
  <c r="AB426" i="4"/>
  <c r="U426" i="4"/>
  <c r="H418" i="4"/>
  <c r="U774" i="4"/>
  <c r="AB774" i="4"/>
  <c r="Y773" i="4"/>
  <c r="H788" i="4"/>
  <c r="U438" i="4"/>
  <c r="AB438" i="4"/>
  <c r="H716" i="4"/>
  <c r="T715" i="4"/>
  <c r="U247" i="4"/>
  <c r="AB247" i="4"/>
  <c r="Y233" i="4"/>
  <c r="AB234" i="4"/>
  <c r="U234" i="4"/>
  <c r="H586" i="4"/>
  <c r="T381" i="4"/>
  <c r="H525" i="4"/>
  <c r="T745" i="4"/>
  <c r="T201" i="4"/>
  <c r="H57" i="4"/>
  <c r="AB805" i="4"/>
  <c r="U805" i="4"/>
  <c r="T808" i="4"/>
  <c r="AA693" i="4"/>
  <c r="Y693" i="4"/>
  <c r="AB694" i="4"/>
  <c r="U694" i="4"/>
  <c r="H221" i="4"/>
  <c r="U344" i="4"/>
  <c r="AB344" i="4"/>
  <c r="AB308" i="4"/>
  <c r="U308" i="4"/>
  <c r="H456" i="4"/>
  <c r="AA453" i="4"/>
  <c r="U135" i="4"/>
  <c r="AB135" i="4"/>
  <c r="H762" i="4"/>
  <c r="T781" i="4"/>
  <c r="U435" i="4"/>
  <c r="AB435" i="4"/>
  <c r="T440" i="4"/>
  <c r="AA713" i="4"/>
  <c r="H717" i="4"/>
  <c r="H240" i="4"/>
  <c r="H580" i="4"/>
  <c r="AB546" i="4"/>
  <c r="U546" i="4"/>
  <c r="AB517" i="4"/>
  <c r="U517" i="4"/>
  <c r="H567" i="4"/>
  <c r="AB747" i="4"/>
  <c r="U747" i="4"/>
  <c r="T194" i="4"/>
  <c r="J191" i="4"/>
  <c r="K191" i="4"/>
  <c r="U21" i="13"/>
  <c r="AC21" i="13"/>
  <c r="T21" i="13"/>
  <c r="AB588" i="4"/>
  <c r="U588" i="4"/>
  <c r="H164" i="4"/>
  <c r="H318" i="4"/>
  <c r="Z573" i="4"/>
  <c r="H794" i="4"/>
  <c r="D45" i="4"/>
  <c r="AA45" i="4"/>
  <c r="G45" i="4"/>
  <c r="E45" i="4"/>
  <c r="C45" i="4"/>
  <c r="Y45" i="4"/>
  <c r="L45" i="4"/>
  <c r="J45" i="4"/>
  <c r="Z45" i="4"/>
  <c r="K45" i="4"/>
  <c r="H301" i="4"/>
  <c r="U167" i="4"/>
  <c r="AB167" i="4"/>
  <c r="H243" i="4"/>
  <c r="H326" i="4"/>
  <c r="U286" i="4"/>
  <c r="AB286" i="4"/>
  <c r="U262" i="4"/>
  <c r="AB262" i="4"/>
  <c r="AB518" i="4"/>
  <c r="U518" i="4"/>
  <c r="H503" i="4"/>
  <c r="H142" i="4"/>
  <c r="Z413" i="4"/>
  <c r="U741" i="4"/>
  <c r="AB741" i="4"/>
  <c r="H699" i="4"/>
  <c r="H335" i="4"/>
  <c r="AB581" i="4"/>
  <c r="U581" i="4"/>
  <c r="AB378" i="4"/>
  <c r="U378" i="4"/>
  <c r="H346" i="4"/>
  <c r="H307" i="4"/>
  <c r="T598" i="4"/>
  <c r="H480" i="4"/>
  <c r="U62" i="4"/>
  <c r="AB62" i="4"/>
  <c r="H347" i="4"/>
  <c r="T347" i="4"/>
  <c r="T508" i="4"/>
  <c r="AB508" i="4"/>
  <c r="U508" i="4"/>
  <c r="AB498" i="4"/>
  <c r="U498" i="4"/>
  <c r="U315" i="4"/>
  <c r="AB315" i="4"/>
  <c r="U455" i="4"/>
  <c r="AB455" i="4"/>
  <c r="T459" i="4"/>
  <c r="T146" i="4"/>
  <c r="AB641" i="4"/>
  <c r="H95" i="4"/>
  <c r="T420" i="4"/>
  <c r="T442" i="4"/>
  <c r="H728" i="4"/>
  <c r="H388" i="4"/>
  <c r="T556" i="4"/>
  <c r="AA553" i="4"/>
  <c r="H187" i="4"/>
  <c r="AC20" i="13"/>
  <c r="U20" i="13"/>
  <c r="T20" i="13"/>
  <c r="U603" i="4"/>
  <c r="AB603" i="4"/>
  <c r="Z473" i="4"/>
  <c r="T224" i="4"/>
  <c r="U677" i="4"/>
  <c r="AB677" i="4"/>
  <c r="T677" i="4"/>
  <c r="T363" i="4"/>
  <c r="T323" i="4"/>
  <c r="T458" i="4"/>
  <c r="H761" i="4"/>
  <c r="T416" i="4"/>
  <c r="H786" i="4"/>
  <c r="H779" i="4"/>
  <c r="H397" i="4"/>
  <c r="AB722" i="4"/>
  <c r="U722" i="4"/>
  <c r="AA573" i="4"/>
  <c r="T386" i="4"/>
  <c r="H387" i="4"/>
  <c r="H514" i="4"/>
  <c r="AB179" i="4"/>
  <c r="U179" i="4"/>
  <c r="T199" i="4"/>
  <c r="H199" i="4"/>
  <c r="H27" i="13"/>
  <c r="T627" i="4"/>
  <c r="AB628" i="4"/>
  <c r="U628" i="4"/>
  <c r="H605" i="4"/>
  <c r="U476" i="4"/>
  <c r="AB476" i="4"/>
  <c r="U806" i="4"/>
  <c r="AB806" i="4"/>
  <c r="T794" i="4"/>
  <c r="K791" i="4"/>
  <c r="J791" i="4"/>
  <c r="AA35" i="4"/>
  <c r="J35" i="4"/>
  <c r="G35" i="4"/>
  <c r="K35" i="4"/>
  <c r="Z35" i="4"/>
  <c r="C35" i="4"/>
  <c r="Y35" i="4"/>
  <c r="D35" i="4"/>
  <c r="L35" i="4"/>
  <c r="E35" i="4"/>
  <c r="C41" i="4"/>
  <c r="Y41" i="4"/>
  <c r="L41" i="4"/>
  <c r="G41" i="4"/>
  <c r="K41" i="4"/>
  <c r="E41" i="4"/>
  <c r="J41" i="4"/>
  <c r="D41" i="4"/>
  <c r="AA41" i="4"/>
  <c r="Z41" i="4"/>
  <c r="U223" i="4"/>
  <c r="AB223" i="4"/>
  <c r="H679" i="4"/>
  <c r="AB355" i="4"/>
  <c r="U355" i="4"/>
  <c r="U301" i="4"/>
  <c r="AB301" i="4"/>
  <c r="U294" i="4"/>
  <c r="Y293" i="4"/>
  <c r="AB294" i="4"/>
  <c r="T316" i="4"/>
  <c r="AB322" i="4"/>
  <c r="U322" i="4"/>
  <c r="T467" i="4"/>
  <c r="U139" i="4"/>
  <c r="AB139" i="4"/>
  <c r="U637" i="4"/>
  <c r="AB637" i="4"/>
  <c r="H108" i="4"/>
  <c r="T260" i="4"/>
  <c r="AB260" i="4"/>
  <c r="U260" i="4"/>
  <c r="AB263" i="4"/>
  <c r="U263" i="4"/>
  <c r="U764" i="4"/>
  <c r="AB764" i="4"/>
  <c r="H424" i="4"/>
  <c r="T776" i="4"/>
  <c r="AB404" i="4"/>
  <c r="U404" i="4"/>
  <c r="H520" i="4"/>
  <c r="AB565" i="4"/>
  <c r="U565" i="4"/>
  <c r="H174" i="4"/>
  <c r="Z173" i="4"/>
  <c r="H202" i="4"/>
  <c r="U26" i="13"/>
  <c r="AC26" i="13"/>
  <c r="T26" i="13"/>
  <c r="H626" i="4"/>
  <c r="T595" i="4"/>
  <c r="H66" i="4"/>
  <c r="U58" i="4"/>
  <c r="AB58" i="4"/>
  <c r="U801" i="4"/>
  <c r="AB801" i="4"/>
  <c r="H159" i="4"/>
  <c r="T125" i="4"/>
  <c r="U125" i="4"/>
  <c r="AB125" i="4"/>
  <c r="H278" i="4"/>
  <c r="U636" i="4"/>
  <c r="AB636" i="4"/>
  <c r="AB755" i="4"/>
  <c r="U755" i="4"/>
  <c r="H421" i="4"/>
  <c r="H394" i="4"/>
  <c r="T587" i="4"/>
  <c r="H587" i="4"/>
  <c r="Z373" i="4"/>
  <c r="U538" i="4"/>
  <c r="AB538" i="4"/>
  <c r="U523" i="4"/>
  <c r="AB523" i="4"/>
  <c r="U181" i="4"/>
  <c r="AB181" i="4"/>
  <c r="K76" i="4"/>
  <c r="C76" i="4"/>
  <c r="Y76" i="4"/>
  <c r="L76" i="4"/>
  <c r="E76" i="4"/>
  <c r="Z76" i="4"/>
  <c r="D76" i="4"/>
  <c r="J76" i="4"/>
  <c r="AA76" i="4"/>
  <c r="G76" i="4"/>
  <c r="J85" i="4"/>
  <c r="C85" i="4"/>
  <c r="L85" i="4"/>
  <c r="G85" i="4"/>
  <c r="Y85" i="4"/>
  <c r="K85" i="4"/>
  <c r="D85" i="4"/>
  <c r="Z85" i="4"/>
  <c r="E85" i="4"/>
  <c r="AA85" i="4"/>
  <c r="AB625" i="4"/>
  <c r="U625" i="4"/>
  <c r="U596" i="4"/>
  <c r="AB596" i="4"/>
  <c r="AB604" i="4"/>
  <c r="U604" i="4"/>
  <c r="U481" i="4"/>
  <c r="AB481" i="4"/>
  <c r="U217" i="4"/>
  <c r="AB217" i="4"/>
  <c r="H157" i="4"/>
  <c r="T319" i="4"/>
  <c r="T142" i="4"/>
  <c r="AB268" i="4"/>
  <c r="U268" i="4"/>
  <c r="T267" i="4"/>
  <c r="H267" i="4"/>
  <c r="H780" i="4"/>
  <c r="T444" i="4"/>
  <c r="H437" i="4"/>
  <c r="AB399" i="4"/>
  <c r="U399" i="4"/>
  <c r="AB246" i="4"/>
  <c r="U246" i="4"/>
  <c r="H380" i="4"/>
  <c r="AB524" i="4"/>
  <c r="U524" i="4"/>
  <c r="T524" i="4"/>
  <c r="AB557" i="4"/>
  <c r="U557" i="4"/>
  <c r="AB740" i="4"/>
  <c r="U740" i="4"/>
  <c r="H177" i="4"/>
  <c r="U24" i="13"/>
  <c r="AC24" i="13"/>
  <c r="T483" i="4"/>
  <c r="AB60" i="4"/>
  <c r="U60" i="4"/>
  <c r="T796" i="4"/>
  <c r="H803" i="4"/>
  <c r="T337" i="4"/>
  <c r="U500" i="4"/>
  <c r="AB500" i="4"/>
  <c r="H118" i="4"/>
  <c r="U126" i="4"/>
  <c r="AB126" i="4"/>
  <c r="T279" i="4"/>
  <c r="U282" i="4"/>
  <c r="AB282" i="4"/>
  <c r="U134" i="4"/>
  <c r="AB134" i="4"/>
  <c r="Y133" i="4"/>
  <c r="AB148" i="4"/>
  <c r="U148" i="4"/>
  <c r="T96" i="4"/>
  <c r="H417" i="4"/>
  <c r="AB427" i="4"/>
  <c r="U427" i="4"/>
  <c r="U434" i="4"/>
  <c r="AB434" i="4"/>
  <c r="Y433" i="4"/>
  <c r="T436" i="4"/>
  <c r="U443" i="4"/>
  <c r="AB443" i="4"/>
  <c r="U236" i="4"/>
  <c r="AB236" i="4"/>
  <c r="H539" i="4"/>
  <c r="U527" i="4"/>
  <c r="AB527" i="4"/>
  <c r="T564" i="4"/>
  <c r="Z733" i="4"/>
  <c r="H205" i="4"/>
  <c r="AB206" i="4"/>
  <c r="U206" i="4"/>
  <c r="H14" i="13"/>
  <c r="H23" i="13"/>
  <c r="T600" i="4"/>
  <c r="AB608" i="4"/>
  <c r="U608" i="4"/>
  <c r="H485" i="4"/>
  <c r="H54" i="4"/>
  <c r="H802" i="4"/>
  <c r="T215" i="4"/>
  <c r="AB215" i="4"/>
  <c r="U215" i="4"/>
  <c r="H339" i="4"/>
  <c r="T338" i="4"/>
  <c r="H302" i="4"/>
  <c r="H168" i="4"/>
  <c r="AB320" i="4"/>
  <c r="U320" i="4"/>
  <c r="H317" i="4"/>
  <c r="AB460" i="4"/>
  <c r="U460" i="4"/>
  <c r="U147" i="4"/>
  <c r="AB147" i="4"/>
  <c r="K631" i="4"/>
  <c r="T634" i="4"/>
  <c r="J631" i="4"/>
  <c r="H255" i="4"/>
  <c r="AA773" i="4"/>
  <c r="H407" i="4"/>
  <c r="Z233" i="4"/>
  <c r="U384" i="4"/>
  <c r="AB384" i="4"/>
  <c r="U528" i="4"/>
  <c r="AB528" i="4"/>
  <c r="H745" i="4"/>
  <c r="H606" i="4"/>
  <c r="H487" i="4"/>
  <c r="T805" i="4"/>
  <c r="U808" i="4"/>
  <c r="AB808" i="4"/>
  <c r="H694" i="4"/>
  <c r="K691" i="4"/>
  <c r="J691" i="4"/>
  <c r="T694" i="4"/>
  <c r="T680" i="4"/>
  <c r="H341" i="4"/>
  <c r="H501" i="4"/>
  <c r="H494" i="4"/>
  <c r="AB364" i="4"/>
  <c r="U364" i="4"/>
  <c r="U328" i="4"/>
  <c r="AB328" i="4"/>
  <c r="H328" i="4"/>
  <c r="Y453" i="4"/>
  <c r="AB454" i="4"/>
  <c r="U454" i="4"/>
  <c r="H266" i="4"/>
  <c r="U762" i="4"/>
  <c r="AB762" i="4"/>
  <c r="AB759" i="4"/>
  <c r="U759" i="4"/>
  <c r="T714" i="4"/>
  <c r="K711" i="4"/>
  <c r="J711" i="4"/>
  <c r="U382" i="4"/>
  <c r="AB382" i="4"/>
  <c r="H536" i="4"/>
  <c r="H543" i="4"/>
  <c r="AB543" i="4"/>
  <c r="U543" i="4"/>
  <c r="H747" i="4"/>
  <c r="H746" i="4"/>
  <c r="Z193" i="4"/>
  <c r="H21" i="13"/>
  <c r="H661" i="4"/>
  <c r="AB342" i="4"/>
  <c r="U342" i="4"/>
  <c r="H357" i="4"/>
  <c r="H315" i="4"/>
  <c r="H754" i="4"/>
  <c r="U238" i="4"/>
  <c r="AB238" i="4"/>
  <c r="U658" i="4"/>
  <c r="AB658" i="4"/>
  <c r="H294" i="4"/>
  <c r="H464" i="4"/>
  <c r="H299" i="4"/>
  <c r="U618" i="4"/>
  <c r="AB618" i="4"/>
  <c r="U254" i="4"/>
  <c r="AB254" i="4"/>
  <c r="Y253" i="4"/>
  <c r="AB585" i="4"/>
  <c r="U585" i="4"/>
  <c r="U228" i="4"/>
  <c r="AB228" i="4"/>
  <c r="H195" i="4"/>
  <c r="H504" i="4"/>
  <c r="T615" i="4"/>
  <c r="H598" i="4"/>
  <c r="H695" i="4"/>
  <c r="H702" i="4"/>
  <c r="AB222" i="4"/>
  <c r="U222" i="4"/>
  <c r="U347" i="4"/>
  <c r="AB347" i="4"/>
  <c r="T342" i="4"/>
  <c r="Y353" i="4"/>
  <c r="AB354" i="4"/>
  <c r="U354" i="4"/>
  <c r="H360" i="4"/>
  <c r="AB160" i="4"/>
  <c r="U160" i="4"/>
  <c r="H160" i="4"/>
  <c r="T455" i="4"/>
  <c r="H146" i="4"/>
  <c r="AB639" i="4"/>
  <c r="U639" i="4"/>
  <c r="U95" i="4"/>
  <c r="AB95" i="4"/>
  <c r="T256" i="4"/>
  <c r="AB765" i="4"/>
  <c r="U765" i="4"/>
  <c r="H420" i="4"/>
  <c r="T422" i="4"/>
  <c r="U728" i="4"/>
  <c r="AB728" i="4"/>
  <c r="H584" i="4"/>
  <c r="T385" i="4"/>
  <c r="AB516" i="4"/>
  <c r="U516" i="4"/>
  <c r="AB554" i="4"/>
  <c r="Y553" i="4"/>
  <c r="U554" i="4"/>
  <c r="U187" i="4"/>
  <c r="AB187" i="4"/>
  <c r="T208" i="4"/>
  <c r="H20" i="13"/>
  <c r="T614" i="4"/>
  <c r="J611" i="4"/>
  <c r="K611" i="4"/>
  <c r="H474" i="4"/>
  <c r="T660" i="4"/>
  <c r="H362" i="4"/>
  <c r="T468" i="4"/>
  <c r="H116" i="4"/>
  <c r="U136" i="4"/>
  <c r="AB136" i="4"/>
  <c r="T261" i="4"/>
  <c r="T761" i="4"/>
  <c r="T786" i="4"/>
  <c r="AB448" i="4"/>
  <c r="U448" i="4"/>
  <c r="T574" i="4"/>
  <c r="J571" i="4"/>
  <c r="K571" i="4"/>
  <c r="H575" i="4"/>
  <c r="U387" i="4"/>
  <c r="AB387" i="4"/>
  <c r="H537" i="4"/>
  <c r="U514" i="4"/>
  <c r="Y513" i="4"/>
  <c r="AB514" i="4"/>
  <c r="AA513" i="4"/>
  <c r="H186" i="4"/>
  <c r="U203" i="4"/>
  <c r="AB203" i="4"/>
  <c r="H628" i="4"/>
  <c r="U477" i="4"/>
  <c r="AB477" i="4"/>
  <c r="U479" i="4"/>
  <c r="AB479" i="4"/>
  <c r="Z793" i="4"/>
  <c r="C46" i="4"/>
  <c r="L46" i="4"/>
  <c r="J46" i="4"/>
  <c r="Y46" i="4"/>
  <c r="Z46" i="4"/>
  <c r="E46" i="4"/>
  <c r="K46" i="4"/>
  <c r="D46" i="4"/>
  <c r="G46" i="4"/>
  <c r="AA46" i="4"/>
  <c r="E39" i="4"/>
  <c r="D39" i="4"/>
  <c r="L39" i="4"/>
  <c r="Z39" i="4"/>
  <c r="AA39" i="4"/>
  <c r="J39" i="4"/>
  <c r="K39" i="4"/>
  <c r="Y39" i="4"/>
  <c r="G39" i="4"/>
  <c r="C39" i="4"/>
  <c r="D44" i="4"/>
  <c r="L44" i="4"/>
  <c r="K44" i="4"/>
  <c r="Y44" i="4"/>
  <c r="J44" i="4"/>
  <c r="E44" i="4"/>
  <c r="Z44" i="4"/>
  <c r="AA44" i="4"/>
  <c r="C44" i="4"/>
  <c r="G44" i="4"/>
  <c r="U706" i="4"/>
  <c r="AB706" i="4"/>
  <c r="T216" i="4"/>
  <c r="U679" i="4"/>
  <c r="AB679" i="4"/>
  <c r="H496" i="4"/>
  <c r="T165" i="4"/>
  <c r="AB467" i="4"/>
  <c r="U467" i="4"/>
  <c r="T122" i="4"/>
  <c r="H276" i="4"/>
  <c r="H644" i="4"/>
  <c r="T94" i="4"/>
  <c r="K91" i="4"/>
  <c r="J91" i="4"/>
  <c r="U758" i="4"/>
  <c r="AB758" i="4"/>
  <c r="U724" i="4"/>
  <c r="AB724" i="4"/>
  <c r="T727" i="4"/>
  <c r="AB520" i="4"/>
  <c r="U520" i="4"/>
  <c r="T519" i="4"/>
  <c r="H565" i="4"/>
  <c r="H736" i="4"/>
  <c r="H737" i="4"/>
  <c r="K171" i="4"/>
  <c r="J171" i="4"/>
  <c r="T174" i="4"/>
  <c r="H26" i="13"/>
  <c r="H595" i="4"/>
  <c r="U595" i="4"/>
  <c r="AB595" i="4"/>
  <c r="H478" i="4"/>
  <c r="T66" i="4"/>
  <c r="H801" i="4"/>
  <c r="AB656" i="4"/>
  <c r="U656" i="4"/>
  <c r="T708" i="4"/>
  <c r="T682" i="4"/>
  <c r="T366" i="4"/>
  <c r="AB300" i="4"/>
  <c r="U300" i="4"/>
  <c r="U166" i="4"/>
  <c r="AB166" i="4"/>
  <c r="H466" i="4"/>
  <c r="T466" i="4"/>
  <c r="T286" i="4"/>
  <c r="T137" i="4"/>
  <c r="T264" i="4"/>
  <c r="T415" i="4"/>
  <c r="H783" i="4"/>
  <c r="H439" i="4"/>
  <c r="AA373" i="4"/>
  <c r="U535" i="4"/>
  <c r="AB535" i="4"/>
  <c r="AB560" i="4"/>
  <c r="U560" i="4"/>
  <c r="U738" i="4"/>
  <c r="AB738" i="4"/>
  <c r="T738" i="4"/>
  <c r="T735" i="4"/>
  <c r="AB184" i="4"/>
  <c r="U184" i="4"/>
  <c r="U175" i="4"/>
  <c r="AB175" i="4"/>
  <c r="G78" i="4"/>
  <c r="K78" i="4"/>
  <c r="L78" i="4"/>
  <c r="E78" i="4"/>
  <c r="C78" i="4"/>
  <c r="AA78" i="4"/>
  <c r="Y78" i="4"/>
  <c r="J78" i="4"/>
  <c r="D78" i="4"/>
  <c r="Z78" i="4"/>
  <c r="L75" i="4"/>
  <c r="K75" i="4"/>
  <c r="Y75" i="4"/>
  <c r="C75" i="4"/>
  <c r="Z75" i="4"/>
  <c r="D75" i="4"/>
  <c r="J75" i="4"/>
  <c r="G75" i="4"/>
  <c r="E75" i="4"/>
  <c r="AA75" i="4"/>
  <c r="H196" i="4"/>
  <c r="U25" i="13"/>
  <c r="AC25" i="13"/>
  <c r="T25" i="13"/>
  <c r="U601" i="4"/>
  <c r="AB601" i="4"/>
  <c r="T596" i="4"/>
  <c r="T64" i="4"/>
  <c r="H795" i="4"/>
  <c r="U798" i="4"/>
  <c r="AB798" i="4"/>
  <c r="T662" i="4"/>
  <c r="H700" i="4"/>
  <c r="T217" i="4"/>
  <c r="H334" i="4"/>
  <c r="T334" i="4"/>
  <c r="K331" i="4"/>
  <c r="J331" i="4"/>
  <c r="U495" i="4"/>
  <c r="AB495" i="4"/>
  <c r="T306" i="4"/>
  <c r="T298" i="4"/>
  <c r="U297" i="4"/>
  <c r="AB297" i="4"/>
  <c r="Z153" i="4"/>
  <c r="U319" i="4"/>
  <c r="AB319" i="4"/>
  <c r="T119" i="4"/>
  <c r="T283" i="4"/>
  <c r="U143" i="4"/>
  <c r="AB143" i="4"/>
  <c r="T645" i="4"/>
  <c r="H103" i="4"/>
  <c r="T103" i="4"/>
  <c r="AA253" i="4"/>
  <c r="AB766" i="4"/>
  <c r="U766" i="4"/>
  <c r="U414" i="4"/>
  <c r="Y413" i="4"/>
  <c r="AB414" i="4"/>
  <c r="H395" i="4"/>
  <c r="T246" i="4"/>
  <c r="AB248" i="4"/>
  <c r="U248" i="4"/>
  <c r="U377" i="4"/>
  <c r="AB377" i="4"/>
  <c r="H376" i="4"/>
  <c r="H541" i="4"/>
  <c r="H540" i="4"/>
  <c r="T559" i="4"/>
  <c r="T744" i="4"/>
  <c r="H183" i="4"/>
  <c r="H204" i="4"/>
  <c r="H24" i="13"/>
  <c r="U623" i="4"/>
  <c r="AB623" i="4"/>
  <c r="H602" i="4"/>
  <c r="H486" i="4"/>
  <c r="AB486" i="4"/>
  <c r="U486" i="4"/>
  <c r="H55" i="4"/>
  <c r="T804" i="4"/>
  <c r="T665" i="4"/>
  <c r="AB699" i="4"/>
  <c r="U699" i="4"/>
  <c r="T696" i="4"/>
  <c r="H228" i="4"/>
  <c r="H686" i="4"/>
  <c r="T686" i="4"/>
  <c r="AB337" i="4"/>
  <c r="U337" i="4"/>
  <c r="H340" i="4"/>
  <c r="H304" i="4"/>
  <c r="T324" i="4"/>
  <c r="U118" i="4"/>
  <c r="T115" i="4"/>
  <c r="AB145" i="4"/>
  <c r="U145" i="4"/>
  <c r="H756" i="4"/>
  <c r="AB417" i="4"/>
  <c r="U417" i="4"/>
  <c r="T782" i="4"/>
  <c r="H787" i="4"/>
  <c r="H434" i="4"/>
  <c r="H436" i="4"/>
  <c r="AB396" i="4"/>
  <c r="U396" i="4"/>
  <c r="T396" i="4"/>
  <c r="H581" i="4"/>
  <c r="U582" i="4"/>
  <c r="AB582" i="4"/>
  <c r="T375" i="4"/>
  <c r="AB375" i="4"/>
  <c r="U375" i="4"/>
  <c r="T542" i="4"/>
  <c r="H526" i="4"/>
  <c r="AB564" i="4"/>
  <c r="U564" i="4"/>
  <c r="T563" i="4"/>
  <c r="H742" i="4"/>
  <c r="T176" i="4"/>
  <c r="AA13" i="13"/>
  <c r="Z13" i="13"/>
  <c r="AB600" i="4"/>
  <c r="U600" i="4"/>
  <c r="H600" i="4"/>
  <c r="T485" i="4"/>
  <c r="AB488" i="4"/>
  <c r="U488" i="4"/>
  <c r="U807" i="4"/>
  <c r="AB807" i="4"/>
  <c r="T802" i="4"/>
  <c r="U697" i="4"/>
  <c r="AB697" i="4"/>
  <c r="H214" i="4"/>
  <c r="U688" i="4"/>
  <c r="AB688" i="4"/>
  <c r="U506" i="4"/>
  <c r="AB506" i="4"/>
  <c r="AB504" i="4"/>
  <c r="U504" i="4"/>
  <c r="H356" i="4"/>
  <c r="T356" i="4"/>
  <c r="T302" i="4"/>
  <c r="H163" i="4"/>
  <c r="T168" i="4"/>
  <c r="T462" i="4"/>
  <c r="H121" i="4"/>
  <c r="H280" i="4"/>
  <c r="H634" i="4"/>
  <c r="H107" i="4"/>
  <c r="AB768" i="4"/>
  <c r="U768" i="4"/>
  <c r="H768" i="4"/>
  <c r="AB418" i="4"/>
  <c r="U418" i="4"/>
  <c r="H441" i="4"/>
  <c r="T247" i="4"/>
  <c r="T586" i="4"/>
  <c r="T384" i="4"/>
  <c r="H381" i="4"/>
  <c r="AB544" i="4"/>
  <c r="U544" i="4"/>
  <c r="H555" i="4"/>
  <c r="H182" i="4"/>
  <c r="U22" i="13"/>
  <c r="AC22" i="13"/>
  <c r="T22" i="13"/>
  <c r="H67" i="4"/>
  <c r="U67" i="4"/>
  <c r="AB67" i="4"/>
  <c r="H808" i="4"/>
  <c r="Z693" i="4"/>
  <c r="H220" i="4"/>
  <c r="AB336" i="4"/>
  <c r="U336" i="4"/>
  <c r="T336" i="4"/>
  <c r="T341" i="4"/>
  <c r="T501" i="4"/>
  <c r="Z493" i="4"/>
  <c r="H359" i="4"/>
  <c r="T305" i="4"/>
  <c r="T308" i="4"/>
  <c r="U158" i="4"/>
  <c r="AB158" i="4"/>
  <c r="T314" i="4"/>
  <c r="K311" i="4"/>
  <c r="J311" i="4"/>
  <c r="AA313" i="4"/>
  <c r="T465" i="4"/>
  <c r="T128" i="4"/>
  <c r="AB638" i="4"/>
  <c r="U638" i="4"/>
  <c r="H257" i="4"/>
  <c r="T403" i="4"/>
  <c r="U240" i="4"/>
  <c r="AB240" i="4"/>
  <c r="H383" i="4"/>
  <c r="T546" i="4"/>
  <c r="T746" i="4"/>
  <c r="H188" i="4"/>
  <c r="T197" i="4"/>
  <c r="AA193" i="4"/>
  <c r="U760" i="4"/>
  <c r="AB760" i="4"/>
  <c r="AB388" i="4"/>
  <c r="U388" i="4"/>
  <c r="AB515" i="4"/>
  <c r="U515" i="4"/>
  <c r="U655" i="4"/>
  <c r="AB655" i="4"/>
  <c r="H124" i="4"/>
  <c r="H445" i="4"/>
  <c r="H241" i="4"/>
  <c r="AB657" i="4"/>
  <c r="U657" i="4"/>
  <c r="H800" i="4"/>
  <c r="U466" i="4"/>
  <c r="AB466" i="4"/>
  <c r="H561" i="4"/>
  <c r="H604" i="4"/>
  <c r="U103" i="4"/>
  <c r="AB103" i="4"/>
  <c r="AB803" i="4"/>
  <c r="U803" i="4"/>
  <c r="U787" i="4"/>
  <c r="AB787" i="4"/>
  <c r="AB163" i="4"/>
  <c r="U163" i="4"/>
  <c r="U317" i="4"/>
  <c r="AB317" i="4"/>
  <c r="H288" i="4"/>
  <c r="T11" i="5"/>
  <c r="AB598" i="4"/>
  <c r="AB599" i="4"/>
  <c r="U599" i="4"/>
  <c r="T661" i="4"/>
  <c r="H222" i="4"/>
  <c r="T498" i="4"/>
  <c r="T354" i="4"/>
  <c r="J351" i="4"/>
  <c r="K351" i="4"/>
  <c r="AA353" i="4"/>
  <c r="AB461" i="4"/>
  <c r="U461" i="4"/>
  <c r="U146" i="4"/>
  <c r="AB146" i="4"/>
  <c r="T641" i="4"/>
  <c r="H765" i="4"/>
  <c r="T760" i="4"/>
  <c r="Z753" i="4"/>
  <c r="U446" i="4"/>
  <c r="AB446" i="4"/>
  <c r="U442" i="4"/>
  <c r="AB442" i="4"/>
  <c r="T187" i="4"/>
  <c r="T616" i="4"/>
  <c r="T474" i="4"/>
  <c r="K471" i="4"/>
  <c r="J471" i="4"/>
  <c r="AB660" i="4"/>
  <c r="U660" i="4"/>
  <c r="AB707" i="4"/>
  <c r="U707" i="4"/>
  <c r="H681" i="4"/>
  <c r="T681" i="4"/>
  <c r="U674" i="4"/>
  <c r="Y673" i="4"/>
  <c r="AB674" i="4"/>
  <c r="AB361" i="4"/>
  <c r="U361" i="4"/>
  <c r="AB363" i="4"/>
  <c r="U363" i="4"/>
  <c r="H323" i="4"/>
  <c r="AA273" i="4"/>
  <c r="H136" i="4"/>
  <c r="T104" i="4"/>
  <c r="AB761" i="4"/>
  <c r="U761" i="4"/>
  <c r="AB416" i="4"/>
  <c r="U416" i="4"/>
  <c r="T445" i="4"/>
  <c r="AB397" i="4"/>
  <c r="U397" i="4"/>
  <c r="T408" i="4"/>
  <c r="H721" i="4"/>
  <c r="T244" i="4"/>
  <c r="H244" i="4"/>
  <c r="H574" i="4"/>
  <c r="U575" i="4"/>
  <c r="AB575" i="4"/>
  <c r="T537" i="4"/>
  <c r="U537" i="4"/>
  <c r="AB537" i="4"/>
  <c r="U199" i="4"/>
  <c r="AB199" i="4"/>
  <c r="H627" i="4"/>
  <c r="AB605" i="4"/>
  <c r="U605" i="4"/>
  <c r="T605" i="4"/>
  <c r="U607" i="4"/>
  <c r="AB607" i="4"/>
  <c r="T607" i="4"/>
  <c r="H477" i="4"/>
  <c r="H476" i="4"/>
  <c r="U794" i="4"/>
  <c r="Y793" i="4"/>
  <c r="AB794" i="4"/>
  <c r="T658" i="4"/>
  <c r="Z42" i="4"/>
  <c r="Y42" i="4"/>
  <c r="K42" i="4"/>
  <c r="D42" i="4"/>
  <c r="E42" i="4"/>
  <c r="G42" i="4"/>
  <c r="AA42" i="4"/>
  <c r="C42" i="4"/>
  <c r="L42" i="4"/>
  <c r="J42" i="4"/>
  <c r="L34" i="4"/>
  <c r="J34" i="4"/>
  <c r="Z34" i="4"/>
  <c r="K34" i="4"/>
  <c r="AA34" i="4"/>
  <c r="D34" i="4"/>
  <c r="G34" i="4"/>
  <c r="C34" i="4"/>
  <c r="Y34" i="4"/>
  <c r="E34" i="4"/>
  <c r="H226" i="4"/>
  <c r="T676" i="4"/>
  <c r="T355" i="4"/>
  <c r="AA293" i="4"/>
  <c r="T294" i="4"/>
  <c r="K291" i="4"/>
  <c r="J291" i="4"/>
  <c r="H316" i="4"/>
  <c r="H325" i="4"/>
  <c r="T464" i="4"/>
  <c r="U127" i="4"/>
  <c r="AB127" i="4"/>
  <c r="H139" i="4"/>
  <c r="H637" i="4"/>
  <c r="T108" i="4"/>
  <c r="H764" i="4"/>
  <c r="H776" i="4"/>
  <c r="AB776" i="4"/>
  <c r="U776" i="4"/>
  <c r="H777" i="4"/>
  <c r="U447" i="4"/>
  <c r="AB447" i="4"/>
  <c r="T404" i="4"/>
  <c r="T245" i="4"/>
  <c r="T548" i="4"/>
  <c r="U737" i="4"/>
  <c r="AB737" i="4"/>
  <c r="T202" i="4"/>
  <c r="H594" i="4"/>
  <c r="H58" i="4"/>
  <c r="T58" i="4"/>
  <c r="AB800" i="4"/>
  <c r="U800" i="4"/>
  <c r="T800" i="4"/>
  <c r="T799" i="4"/>
  <c r="T664" i="4"/>
  <c r="H708" i="4"/>
  <c r="T227" i="4"/>
  <c r="U682" i="4"/>
  <c r="AB682" i="4"/>
  <c r="H499" i="4"/>
  <c r="T367" i="4"/>
  <c r="H161" i="4"/>
  <c r="AB326" i="4"/>
  <c r="U326" i="4"/>
  <c r="H117" i="4"/>
  <c r="H755" i="4"/>
  <c r="H763" i="4"/>
  <c r="AB406" i="4"/>
  <c r="U406" i="4"/>
  <c r="U719" i="4"/>
  <c r="AB719" i="4"/>
  <c r="AB726" i="4"/>
  <c r="U726" i="4"/>
  <c r="T374" i="4"/>
  <c r="J371" i="4"/>
  <c r="K371" i="4"/>
  <c r="H538" i="4"/>
  <c r="Z533" i="4"/>
  <c r="H523" i="4"/>
  <c r="T523" i="4"/>
  <c r="T181" i="4"/>
  <c r="Z83" i="4"/>
  <c r="G83" i="4"/>
  <c r="Y83" i="4"/>
  <c r="E83" i="4"/>
  <c r="D83" i="4"/>
  <c r="J83" i="4"/>
  <c r="AA83" i="4"/>
  <c r="L83" i="4"/>
  <c r="K83" i="4"/>
  <c r="C83" i="4"/>
  <c r="AF71" i="4"/>
  <c r="AE71" i="4"/>
  <c r="H25" i="13"/>
  <c r="H620" i="4"/>
  <c r="T601" i="4"/>
  <c r="AB484" i="4"/>
  <c r="U484" i="4"/>
  <c r="H65" i="4"/>
  <c r="T795" i="4"/>
  <c r="H798" i="4"/>
  <c r="U797" i="4"/>
  <c r="AB797" i="4"/>
  <c r="H667" i="4"/>
  <c r="U698" i="4"/>
  <c r="AB698" i="4"/>
  <c r="H698" i="4"/>
  <c r="H345" i="4"/>
  <c r="AB334" i="4"/>
  <c r="Y333" i="4"/>
  <c r="U334" i="4"/>
  <c r="T368" i="4"/>
  <c r="H298" i="4"/>
  <c r="H319" i="4"/>
  <c r="AB283" i="4"/>
  <c r="U283" i="4"/>
  <c r="U142" i="4"/>
  <c r="AB142" i="4"/>
  <c r="T254" i="4"/>
  <c r="J251" i="4"/>
  <c r="K251" i="4"/>
  <c r="Z253" i="4"/>
  <c r="H268" i="4"/>
  <c r="AB267" i="4"/>
  <c r="U267" i="4"/>
  <c r="H578" i="4"/>
  <c r="T377" i="4"/>
  <c r="T540" i="4"/>
  <c r="U521" i="4"/>
  <c r="AB521" i="4"/>
  <c r="T557" i="4"/>
  <c r="T204" i="4"/>
  <c r="H621" i="4"/>
  <c r="U621" i="4"/>
  <c r="AB621" i="4"/>
  <c r="T486" i="4"/>
  <c r="H796" i="4"/>
  <c r="AB804" i="4"/>
  <c r="U804" i="4"/>
  <c r="T803" i="4"/>
  <c r="H668" i="4"/>
  <c r="T335" i="4"/>
  <c r="T296" i="4"/>
  <c r="U324" i="4"/>
  <c r="AB324" i="4"/>
  <c r="AB756" i="4"/>
  <c r="U756" i="4"/>
  <c r="T419" i="4"/>
  <c r="H782" i="4"/>
  <c r="H443" i="4"/>
  <c r="T443" i="4"/>
  <c r="H396" i="4"/>
  <c r="AA733" i="4"/>
  <c r="H176" i="4"/>
  <c r="J11" i="13"/>
  <c r="T14" i="13"/>
  <c r="K11" i="13"/>
  <c r="BM63" i="3"/>
  <c r="BM68" i="3"/>
  <c r="BM64" i="3"/>
  <c r="BM56" i="3"/>
  <c r="BM73" i="3"/>
  <c r="BM53" i="3"/>
  <c r="BM34" i="3"/>
  <c r="BM24" i="3"/>
  <c r="BM92" i="3"/>
  <c r="BM77" i="3"/>
  <c r="BM78" i="3"/>
  <c r="BM54" i="3"/>
  <c r="BM31" i="3"/>
  <c r="BM21" i="3"/>
  <c r="BM81" i="3"/>
  <c r="BM52" i="3"/>
  <c r="BM43" i="3"/>
  <c r="BM50" i="3"/>
  <c r="BM17" i="3"/>
  <c r="BM85" i="3"/>
  <c r="BM86" i="3"/>
  <c r="BM71" i="3"/>
  <c r="BM40" i="3"/>
  <c r="BM57" i="3"/>
  <c r="BM89" i="3"/>
  <c r="BM74" i="3"/>
  <c r="BM61" i="3"/>
  <c r="BM35" i="3"/>
  <c r="BM25" i="3"/>
  <c r="BM93" i="3"/>
  <c r="BM44" i="3"/>
  <c r="BM79" i="3"/>
  <c r="BM28" i="3"/>
  <c r="BM36" i="3"/>
  <c r="BM14" i="3"/>
  <c r="BM82" i="3"/>
  <c r="BM29" i="3"/>
  <c r="BM51" i="3"/>
  <c r="BM13" i="3"/>
  <c r="BM18" i="3"/>
  <c r="BM66" i="3"/>
  <c r="BM19" i="3"/>
  <c r="BM87" i="3"/>
  <c r="BM62" i="3"/>
  <c r="BM32" i="3"/>
  <c r="BM22" i="3"/>
  <c r="BM90" i="3"/>
  <c r="BM75" i="3"/>
  <c r="BM69" i="3"/>
  <c r="BM37" i="3"/>
  <c r="BM26" i="3"/>
  <c r="BM38" i="3"/>
  <c r="BM30" i="3"/>
  <c r="BM48" i="3"/>
  <c r="BM72" i="3"/>
  <c r="BM41" i="3"/>
  <c r="BM65" i="3"/>
  <c r="BM15" i="3"/>
  <c r="BM83" i="3"/>
  <c r="BM47" i="3"/>
  <c r="BM59" i="3"/>
  <c r="BM67" i="3"/>
  <c r="BM27" i="3"/>
  <c r="BM20" i="3"/>
  <c r="BM80" i="3"/>
  <c r="BM45" i="3"/>
  <c r="BM33" i="3"/>
  <c r="BM23" i="3"/>
  <c r="BM91" i="3"/>
  <c r="BM76" i="3"/>
  <c r="BM60" i="3"/>
  <c r="BM46" i="3"/>
  <c r="BM39" i="3"/>
  <c r="BM49" i="3"/>
  <c r="BM88" i="3"/>
  <c r="BM70" i="3"/>
  <c r="BM42" i="3"/>
  <c r="BM58" i="3"/>
  <c r="BM16" i="3"/>
  <c r="BM84" i="3"/>
  <c r="BM55" i="3"/>
  <c r="T624" i="4"/>
  <c r="H488" i="4"/>
  <c r="T54" i="4"/>
  <c r="J51" i="4"/>
  <c r="K51" i="4"/>
  <c r="AB704" i="4"/>
  <c r="U704" i="4"/>
  <c r="T704" i="4"/>
  <c r="AA213" i="4"/>
  <c r="H688" i="4"/>
  <c r="U346" i="4"/>
  <c r="AB346" i="4"/>
  <c r="H338" i="4"/>
  <c r="AB338" i="4"/>
  <c r="U338" i="4"/>
  <c r="U168" i="4"/>
  <c r="AB168" i="4"/>
  <c r="T317" i="4"/>
  <c r="H327" i="4"/>
  <c r="AA113" i="4"/>
  <c r="T141" i="4"/>
  <c r="U141" i="4"/>
  <c r="AB141" i="4"/>
  <c r="H147" i="4"/>
  <c r="H106" i="4"/>
  <c r="H426" i="4"/>
  <c r="H774" i="4"/>
  <c r="U716" i="4"/>
  <c r="AB716" i="4"/>
  <c r="H577" i="4"/>
  <c r="H545" i="4"/>
  <c r="T182" i="4"/>
  <c r="AB201" i="4"/>
  <c r="U201" i="4"/>
  <c r="U207" i="4"/>
  <c r="AB207" i="4"/>
  <c r="H22" i="13"/>
  <c r="AB487" i="4"/>
  <c r="U487" i="4"/>
  <c r="H703" i="4"/>
  <c r="T703" i="4"/>
  <c r="T687" i="4"/>
  <c r="H336" i="4"/>
  <c r="AA493" i="4"/>
  <c r="U359" i="4"/>
  <c r="AB359" i="4"/>
  <c r="U305" i="4"/>
  <c r="AB305" i="4"/>
  <c r="T456" i="4"/>
  <c r="AB128" i="4"/>
  <c r="U128" i="4"/>
  <c r="U101" i="4"/>
  <c r="AB101" i="4"/>
  <c r="T266" i="4"/>
  <c r="T257" i="4"/>
  <c r="T428" i="4"/>
  <c r="AB781" i="4"/>
  <c r="U781" i="4"/>
  <c r="H400" i="4"/>
  <c r="T717" i="4"/>
  <c r="AB237" i="4"/>
  <c r="U237" i="4"/>
  <c r="H546" i="4"/>
  <c r="H194" i="4"/>
  <c r="U200" i="4"/>
  <c r="AB200" i="4"/>
  <c r="Z633" i="4"/>
  <c r="H102" i="4"/>
  <c r="U107" i="4"/>
  <c r="AB107" i="4"/>
  <c r="J771" i="4"/>
  <c r="K771" i="4"/>
  <c r="T774" i="4"/>
  <c r="H438" i="4"/>
  <c r="U405" i="4"/>
  <c r="AB405" i="4"/>
  <c r="U715" i="4"/>
  <c r="AB715" i="4"/>
  <c r="AA233" i="4"/>
  <c r="T579" i="4"/>
  <c r="H384" i="4"/>
  <c r="U381" i="4"/>
  <c r="AB381" i="4"/>
  <c r="U545" i="4"/>
  <c r="AB545" i="4"/>
  <c r="H544" i="4"/>
  <c r="T528" i="4"/>
  <c r="U562" i="4"/>
  <c r="AB562" i="4"/>
  <c r="T748" i="4"/>
  <c r="T67" i="4"/>
  <c r="T220" i="4"/>
  <c r="T221" i="4"/>
  <c r="AB501" i="4"/>
  <c r="U501" i="4"/>
  <c r="H364" i="4"/>
  <c r="T359" i="4"/>
  <c r="U358" i="4"/>
  <c r="AB358" i="4"/>
  <c r="H308" i="4"/>
  <c r="T158" i="4"/>
  <c r="Z313" i="4"/>
  <c r="AB314" i="4"/>
  <c r="Y313" i="4"/>
  <c r="U314" i="4"/>
  <c r="H321" i="4"/>
  <c r="H465" i="4"/>
  <c r="AB456" i="4"/>
  <c r="U456" i="4"/>
  <c r="H454" i="4"/>
  <c r="T640" i="4"/>
  <c r="H638" i="4"/>
  <c r="H101" i="4"/>
  <c r="T762" i="4"/>
  <c r="T759" i="4"/>
  <c r="H435" i="4"/>
  <c r="H440" i="4"/>
  <c r="H714" i="4"/>
  <c r="AB717" i="4"/>
  <c r="U717" i="4"/>
  <c r="H237" i="4"/>
  <c r="U383" i="4"/>
  <c r="AB383" i="4"/>
  <c r="H517" i="4"/>
  <c r="T567" i="4"/>
  <c r="U567" i="4"/>
  <c r="AB567" i="4"/>
  <c r="AB746" i="4"/>
  <c r="U746" i="4"/>
  <c r="T180" i="4"/>
  <c r="T200" i="4"/>
  <c r="H508" i="4"/>
  <c r="H448" i="4"/>
  <c r="U244" i="4"/>
  <c r="AB244" i="4"/>
  <c r="AB597" i="4"/>
  <c r="U597" i="4"/>
  <c r="H706" i="4"/>
  <c r="U505" i="4"/>
  <c r="AB505" i="4"/>
  <c r="H322" i="4"/>
  <c r="AB108" i="4"/>
  <c r="U108" i="4"/>
  <c r="H724" i="4"/>
  <c r="U736" i="4"/>
  <c r="AB736" i="4"/>
  <c r="H406" i="4"/>
  <c r="AB306" i="4"/>
  <c r="U306" i="4"/>
  <c r="AB437" i="4"/>
  <c r="U437" i="4"/>
  <c r="U419" i="4"/>
  <c r="AB419" i="4"/>
  <c r="AB205" i="4"/>
  <c r="U205" i="4"/>
  <c r="AB624" i="4"/>
  <c r="U624" i="4"/>
  <c r="H608" i="4"/>
  <c r="AB114" i="4"/>
  <c r="U114" i="4"/>
  <c r="Y113" i="4"/>
  <c r="BM94" i="3"/>
  <c r="T18" i="4"/>
  <c r="T15" i="4"/>
  <c r="AB615" i="4"/>
  <c r="U615" i="4"/>
  <c r="U622" i="4"/>
  <c r="AB622" i="4"/>
  <c r="AB480" i="4"/>
  <c r="U480" i="4"/>
  <c r="AB475" i="4"/>
  <c r="U475" i="4"/>
  <c r="H62" i="4"/>
  <c r="U661" i="4"/>
  <c r="AB661" i="4"/>
  <c r="AA653" i="4"/>
  <c r="Z653" i="4"/>
  <c r="AB695" i="4"/>
  <c r="U695" i="4"/>
  <c r="T343" i="4"/>
  <c r="H342" i="4"/>
  <c r="AB360" i="4"/>
  <c r="U360" i="4"/>
  <c r="H461" i="4"/>
  <c r="H459" i="4"/>
  <c r="U459" i="4"/>
  <c r="AB459" i="4"/>
  <c r="H120" i="4"/>
  <c r="H259" i="4"/>
  <c r="AB754" i="4"/>
  <c r="Y753" i="4"/>
  <c r="U754" i="4"/>
  <c r="AB420" i="4"/>
  <c r="U420" i="4"/>
  <c r="AB422" i="4"/>
  <c r="U422" i="4"/>
  <c r="T720" i="4"/>
  <c r="H238" i="4"/>
  <c r="T588" i="4"/>
  <c r="H547" i="4"/>
  <c r="H516" i="4"/>
  <c r="AB556" i="4"/>
  <c r="U556" i="4"/>
  <c r="H28" i="13"/>
  <c r="AA613" i="4"/>
  <c r="AA473" i="4"/>
  <c r="H707" i="4"/>
  <c r="AB224" i="4"/>
  <c r="U224" i="4"/>
  <c r="H225" i="4"/>
  <c r="T674" i="4"/>
  <c r="J671" i="4"/>
  <c r="K671" i="4"/>
  <c r="H363" i="4"/>
  <c r="U323" i="4"/>
  <c r="AB323" i="4"/>
  <c r="H457" i="4"/>
  <c r="H274" i="4"/>
  <c r="T274" i="4"/>
  <c r="K271" i="4"/>
  <c r="J271" i="4"/>
  <c r="T648" i="4"/>
  <c r="T258" i="4"/>
  <c r="H258" i="4"/>
  <c r="H416" i="4"/>
  <c r="U786" i="4"/>
  <c r="AB786" i="4"/>
  <c r="T448" i="4"/>
  <c r="U408" i="4"/>
  <c r="AB408" i="4"/>
  <c r="H401" i="4"/>
  <c r="H718" i="4"/>
  <c r="U386" i="4"/>
  <c r="AB386" i="4"/>
  <c r="U522" i="4"/>
  <c r="AB522" i="4"/>
  <c r="H566" i="4"/>
  <c r="H203" i="4"/>
  <c r="U19" i="13"/>
  <c r="AC19" i="13"/>
  <c r="T19" i="13"/>
  <c r="H806" i="4"/>
  <c r="T666" i="4"/>
  <c r="H657" i="4"/>
  <c r="L47" i="4"/>
  <c r="AA47" i="4"/>
  <c r="J47" i="4"/>
  <c r="G47" i="4"/>
  <c r="C47" i="4"/>
  <c r="Z47" i="4"/>
  <c r="K47" i="4"/>
  <c r="Y47" i="4"/>
  <c r="E47" i="4"/>
  <c r="D47" i="4"/>
  <c r="G48" i="4"/>
  <c r="Z48" i="4"/>
  <c r="L48" i="4"/>
  <c r="K48" i="4"/>
  <c r="D48" i="4"/>
  <c r="Y48" i="4"/>
  <c r="J48" i="4"/>
  <c r="E48" i="4"/>
  <c r="AA48" i="4"/>
  <c r="C48" i="4"/>
  <c r="U226" i="4"/>
  <c r="AB226" i="4"/>
  <c r="T496" i="4"/>
  <c r="H365" i="4"/>
  <c r="H155" i="4"/>
  <c r="AB316" i="4"/>
  <c r="U316" i="4"/>
  <c r="U325" i="4"/>
  <c r="AB325" i="4"/>
  <c r="U464" i="4"/>
  <c r="AB464" i="4"/>
  <c r="T276" i="4"/>
  <c r="U644" i="4"/>
  <c r="AB644" i="4"/>
  <c r="H99" i="4"/>
  <c r="H260" i="4"/>
  <c r="H263" i="4"/>
  <c r="H757" i="4"/>
  <c r="T758" i="4"/>
  <c r="H758" i="4"/>
  <c r="H425" i="4"/>
  <c r="H423" i="4"/>
  <c r="U423" i="4"/>
  <c r="AB423" i="4"/>
  <c r="H447" i="4"/>
  <c r="H402" i="4"/>
  <c r="H404" i="4"/>
  <c r="H725" i="4"/>
  <c r="H727" i="4"/>
  <c r="AB245" i="4"/>
  <c r="U245" i="4"/>
  <c r="AB242" i="4"/>
  <c r="U242" i="4"/>
  <c r="H379" i="4"/>
  <c r="H548" i="4"/>
  <c r="T520" i="4"/>
  <c r="U202" i="4"/>
  <c r="AB202" i="4"/>
  <c r="U626" i="4"/>
  <c r="AB626" i="4"/>
  <c r="AB619" i="4"/>
  <c r="U619" i="4"/>
  <c r="AA593" i="4"/>
  <c r="T482" i="4"/>
  <c r="H799" i="4"/>
  <c r="H663" i="4"/>
  <c r="T705" i="4"/>
  <c r="AB708" i="4"/>
  <c r="U708" i="4"/>
  <c r="H682" i="4"/>
  <c r="H678" i="4"/>
  <c r="H497" i="4"/>
  <c r="U499" i="4"/>
  <c r="AB499" i="4"/>
  <c r="H367" i="4"/>
  <c r="T159" i="4"/>
  <c r="H125" i="4"/>
  <c r="H137" i="4"/>
  <c r="T98" i="4"/>
  <c r="H264" i="4"/>
  <c r="T262" i="4"/>
  <c r="H778" i="4"/>
  <c r="T406" i="4"/>
  <c r="AA393" i="4"/>
  <c r="T719" i="4"/>
  <c r="H719" i="4"/>
  <c r="H235" i="4"/>
  <c r="H738" i="4"/>
  <c r="G86" i="4"/>
  <c r="J86" i="4"/>
  <c r="K86" i="4"/>
  <c r="Z86" i="4"/>
  <c r="Y86" i="4"/>
  <c r="L86" i="4"/>
  <c r="C86" i="4"/>
  <c r="D86" i="4"/>
  <c r="AA86" i="4"/>
  <c r="E86" i="4"/>
  <c r="D74" i="4"/>
  <c r="Z74" i="4"/>
  <c r="K74" i="4"/>
  <c r="J74" i="4"/>
  <c r="G74" i="4"/>
  <c r="AA74" i="4"/>
  <c r="E74" i="4"/>
  <c r="Y74" i="4"/>
  <c r="C74" i="4"/>
  <c r="L74" i="4"/>
  <c r="U620" i="4"/>
  <c r="AB620" i="4"/>
  <c r="H618" i="4"/>
  <c r="T481" i="4"/>
  <c r="H797" i="4"/>
  <c r="H495" i="4"/>
  <c r="U298" i="4"/>
  <c r="AB298" i="4"/>
  <c r="AB463" i="4"/>
  <c r="U463" i="4"/>
  <c r="U285" i="4"/>
  <c r="AB285" i="4"/>
  <c r="H285" i="4"/>
  <c r="H284" i="4"/>
  <c r="H144" i="4"/>
  <c r="H143" i="4"/>
  <c r="H766" i="4"/>
  <c r="AA413" i="4"/>
  <c r="T248" i="4"/>
  <c r="U583" i="4"/>
  <c r="AB583" i="4"/>
  <c r="T376" i="4"/>
  <c r="T541" i="4"/>
  <c r="AB540" i="4"/>
  <c r="U540" i="4"/>
  <c r="T521" i="4"/>
  <c r="AB559" i="4"/>
  <c r="U559" i="4"/>
  <c r="AB177" i="4"/>
  <c r="U177" i="4"/>
  <c r="T60" i="4"/>
  <c r="H701" i="4"/>
  <c r="H696" i="4"/>
  <c r="U335" i="4"/>
  <c r="AB335" i="4"/>
  <c r="U340" i="4"/>
  <c r="AB340" i="4"/>
  <c r="U304" i="4"/>
  <c r="AB304" i="4"/>
  <c r="H303" i="4"/>
  <c r="H115" i="4"/>
  <c r="H282" i="4"/>
  <c r="Z133" i="4"/>
  <c r="U265" i="4"/>
  <c r="AB265" i="4"/>
  <c r="AB784" i="4"/>
  <c r="U784" i="4"/>
  <c r="U542" i="4"/>
  <c r="AB542" i="4"/>
  <c r="H542" i="4"/>
  <c r="H563" i="4"/>
  <c r="T742" i="4"/>
  <c r="H739" i="4"/>
  <c r="H178" i="4"/>
  <c r="AB178" i="4"/>
  <c r="U178" i="4"/>
  <c r="U15" i="13"/>
  <c r="AC15" i="13"/>
  <c r="T15" i="13"/>
  <c r="T617" i="4"/>
  <c r="T608" i="4"/>
  <c r="U56" i="4"/>
  <c r="AB56" i="4"/>
  <c r="Y53" i="4"/>
  <c r="U54" i="4"/>
  <c r="AB54" i="4"/>
  <c r="U218" i="4"/>
  <c r="AB218" i="4"/>
  <c r="H215" i="4"/>
  <c r="Z213" i="4"/>
  <c r="U214" i="4"/>
  <c r="AB214" i="4"/>
  <c r="Y213" i="4"/>
  <c r="T346" i="4"/>
  <c r="T327" i="4"/>
  <c r="H462" i="4"/>
  <c r="T114" i="4"/>
  <c r="K111" i="4"/>
  <c r="J111" i="4"/>
  <c r="AB280" i="4"/>
  <c r="U280" i="4"/>
  <c r="U288" i="4"/>
  <c r="AB288" i="4"/>
  <c r="U287" i="4"/>
  <c r="AB287" i="4"/>
  <c r="AA633" i="4"/>
  <c r="T106" i="4"/>
  <c r="U102" i="4"/>
  <c r="AB102" i="4"/>
  <c r="H767" i="4"/>
  <c r="T426" i="4"/>
  <c r="AB788" i="4"/>
  <c r="U788" i="4"/>
  <c r="AB441" i="4"/>
  <c r="U441" i="4"/>
  <c r="U579" i="4"/>
  <c r="AB579" i="4"/>
  <c r="U555" i="4"/>
  <c r="AB555" i="4"/>
  <c r="H805" i="4"/>
  <c r="AB703" i="4"/>
  <c r="U703" i="4"/>
  <c r="AB680" i="4"/>
  <c r="U680" i="4"/>
  <c r="U687" i="4"/>
  <c r="AB687" i="4"/>
  <c r="AB341" i="4"/>
  <c r="U341" i="4"/>
  <c r="J491" i="4"/>
  <c r="K491" i="4"/>
  <c r="T494" i="4"/>
  <c r="H358" i="4"/>
  <c r="Z453" i="4"/>
  <c r="AB640" i="4"/>
  <c r="U640" i="4"/>
  <c r="H100" i="4"/>
  <c r="AB266" i="4"/>
  <c r="U266" i="4"/>
  <c r="H759" i="4"/>
  <c r="H781" i="4"/>
  <c r="U440" i="4"/>
  <c r="AB440" i="4"/>
  <c r="U714" i="4"/>
  <c r="AB714" i="4"/>
  <c r="Y713" i="4"/>
  <c r="T580" i="4"/>
  <c r="AB580" i="4"/>
  <c r="U580" i="4"/>
  <c r="H382" i="4"/>
  <c r="U536" i="4"/>
  <c r="AB536" i="4"/>
  <c r="H180" i="4"/>
  <c r="H197" i="4"/>
  <c r="U194" i="4"/>
  <c r="AB194" i="4"/>
  <c r="Y193" i="4"/>
  <c r="H200" i="4"/>
  <c r="T27" i="4"/>
  <c r="T23" i="4"/>
  <c r="T20" i="4"/>
  <c r="T17" i="4"/>
  <c r="T22" i="4"/>
  <c r="T19" i="4"/>
  <c r="AA13" i="4"/>
  <c r="T24" i="4"/>
  <c r="T16" i="4"/>
  <c r="T25" i="4"/>
  <c r="Z13" i="4"/>
  <c r="T21" i="4"/>
  <c r="T28" i="4"/>
  <c r="T35" i="5"/>
  <c r="T47" i="5"/>
  <c r="L11" i="5"/>
  <c r="T48" i="5"/>
  <c r="T40" i="5"/>
  <c r="T46" i="5"/>
  <c r="T38" i="5"/>
  <c r="T42" i="5"/>
  <c r="U48" i="5"/>
  <c r="AC48" i="5"/>
  <c r="H48" i="5"/>
  <c r="U47" i="5"/>
  <c r="AC47" i="5"/>
  <c r="H47" i="5"/>
  <c r="U46" i="5"/>
  <c r="AC46" i="5"/>
  <c r="H46" i="5"/>
  <c r="U42" i="5"/>
  <c r="AC42" i="5"/>
  <c r="H42" i="5"/>
  <c r="H41" i="5"/>
  <c r="U40" i="5"/>
  <c r="AC40" i="5"/>
  <c r="H40" i="5"/>
  <c r="U38" i="5"/>
  <c r="AC38" i="5"/>
  <c r="H38" i="5"/>
  <c r="AC35" i="5"/>
  <c r="U35" i="5"/>
  <c r="H35" i="5"/>
  <c r="AC34" i="5"/>
  <c r="U34" i="5"/>
  <c r="H34" i="5"/>
  <c r="T34" i="5"/>
  <c r="V34" i="5"/>
  <c r="V35" i="5" s="1"/>
  <c r="V36" i="5" s="1"/>
  <c r="V37" i="5" s="1"/>
  <c r="V38" i="5" s="1"/>
  <c r="V39" i="5" s="1"/>
  <c r="V40" i="5" s="1"/>
  <c r="V41" i="5" s="1"/>
  <c r="V42" i="5" s="1"/>
  <c r="V43" i="5" s="1"/>
  <c r="V44" i="5" s="1"/>
  <c r="V45" i="5" s="1"/>
  <c r="V46" i="5" s="1"/>
  <c r="V47" i="5" s="1"/>
  <c r="V48" i="5" s="1"/>
  <c r="W34" i="5"/>
  <c r="W35" i="5" s="1"/>
  <c r="W36" i="5" s="1"/>
  <c r="W37" i="5" s="1"/>
  <c r="W38" i="5" s="1"/>
  <c r="W39" i="5" s="1"/>
  <c r="W40" i="5" s="1"/>
  <c r="W41" i="5" s="1"/>
  <c r="W42" i="5" s="1"/>
  <c r="W43" i="5" s="1"/>
  <c r="W44" i="5" s="1"/>
  <c r="W45" i="5" s="1"/>
  <c r="W46" i="5" s="1"/>
  <c r="W47" i="5" s="1"/>
  <c r="W48" i="5" s="1"/>
  <c r="U25" i="4"/>
  <c r="AB25" i="4"/>
  <c r="U21" i="4"/>
  <c r="AB21" i="4"/>
  <c r="U17" i="4"/>
  <c r="AB17" i="4"/>
  <c r="AB26" i="4"/>
  <c r="U26" i="4"/>
  <c r="U22" i="4"/>
  <c r="AB22" i="4"/>
  <c r="U18" i="4"/>
  <c r="AB18" i="4"/>
  <c r="T14" i="4"/>
  <c r="U14" i="4"/>
  <c r="Y13" i="4"/>
  <c r="AB14" i="4"/>
  <c r="U27" i="4"/>
  <c r="AB27" i="4"/>
  <c r="U23" i="4"/>
  <c r="AB23" i="4"/>
  <c r="U19" i="4"/>
  <c r="AB19" i="4"/>
  <c r="U15" i="4"/>
  <c r="AB15" i="4"/>
  <c r="U28" i="4"/>
  <c r="AB28" i="4"/>
  <c r="U24" i="4"/>
  <c r="AB24" i="4"/>
  <c r="U20" i="4"/>
  <c r="AB20" i="4"/>
  <c r="U16" i="4"/>
  <c r="AB16" i="4"/>
  <c r="U41" i="5" l="1"/>
  <c r="AC41" i="5"/>
  <c r="U39" i="5"/>
  <c r="AC45" i="5"/>
  <c r="T41" i="5"/>
  <c r="AC39" i="5"/>
  <c r="T39" i="5"/>
  <c r="T45" i="5"/>
  <c r="U45" i="5"/>
  <c r="Y33" i="5"/>
  <c r="T37" i="5"/>
  <c r="AC43" i="5"/>
  <c r="K31" i="5"/>
  <c r="T44" i="5"/>
  <c r="U44" i="5"/>
  <c r="AC44" i="5"/>
  <c r="AC36" i="5"/>
  <c r="T43" i="5"/>
  <c r="AB33" i="5"/>
  <c r="U37" i="5"/>
  <c r="AA33" i="5"/>
  <c r="U36" i="5"/>
  <c r="AC37" i="5"/>
  <c r="Z33" i="5"/>
  <c r="T36" i="5"/>
  <c r="J31" i="5"/>
  <c r="U43" i="5"/>
  <c r="AC25" i="5"/>
  <c r="U25" i="5"/>
  <c r="AB13" i="5"/>
  <c r="AC13" i="5" s="1"/>
  <c r="S27" i="5" s="1"/>
  <c r="AC14" i="13"/>
  <c r="U14" i="13"/>
  <c r="U18" i="5"/>
  <c r="AC18" i="5"/>
  <c r="AC21" i="5"/>
  <c r="U21" i="5"/>
  <c r="AC96" i="5"/>
  <c r="U96" i="5"/>
  <c r="U354" i="5"/>
  <c r="T222" i="5"/>
  <c r="T211" i="5" s="1"/>
  <c r="T210" i="5" s="1"/>
  <c r="T387" i="5"/>
  <c r="T371" i="5" s="1"/>
  <c r="T370" i="5" s="1"/>
  <c r="AC19" i="5"/>
  <c r="AC213" i="5"/>
  <c r="AC693" i="5"/>
  <c r="T351" i="5"/>
  <c r="AC353" i="5"/>
  <c r="AC373" i="5"/>
  <c r="T531" i="5"/>
  <c r="T530" i="5" s="1"/>
  <c r="AC533" i="5"/>
  <c r="T691" i="5"/>
  <c r="T690" i="5" s="1"/>
  <c r="BL36" i="3"/>
  <c r="BL12" i="3"/>
  <c r="BK12" i="3"/>
  <c r="U14" i="5"/>
  <c r="AC14" i="5"/>
  <c r="BK13" i="3"/>
  <c r="BL13" i="3"/>
  <c r="BI18" i="3"/>
  <c r="BI19" i="3" s="1"/>
  <c r="BI20" i="3" s="1"/>
  <c r="BI21" i="3" s="1"/>
  <c r="BI22" i="3" s="1"/>
  <c r="BI23" i="3" s="1"/>
  <c r="BI24" i="3" s="1"/>
  <c r="BI25" i="3" s="1"/>
  <c r="BI26" i="3" s="1"/>
  <c r="BI27" i="3" s="1"/>
  <c r="BI28" i="3" s="1"/>
  <c r="BI29" i="3" s="1"/>
  <c r="BI30" i="3" s="1"/>
  <c r="BI31" i="3" s="1"/>
  <c r="BI32" i="3" s="1"/>
  <c r="BI33" i="3" s="1"/>
  <c r="BI34" i="3" s="1"/>
  <c r="BI35" i="3" s="1"/>
  <c r="BI36" i="3" s="1"/>
  <c r="BI37" i="3" s="1"/>
  <c r="BI38" i="3" s="1"/>
  <c r="BI39" i="3" s="1"/>
  <c r="BI40" i="3" s="1"/>
  <c r="BI41" i="3" s="1"/>
  <c r="BI42" i="3" s="1"/>
  <c r="BI43" i="3" s="1"/>
  <c r="BI44" i="3" s="1"/>
  <c r="BI45" i="3" s="1"/>
  <c r="BI46" i="3" s="1"/>
  <c r="BI47" i="3" s="1"/>
  <c r="BI48" i="3" s="1"/>
  <c r="BI49" i="3" s="1"/>
  <c r="BI50" i="3" s="1"/>
  <c r="BI51" i="3" s="1"/>
  <c r="BI52" i="3" s="1"/>
  <c r="BI53" i="3" s="1"/>
  <c r="BI54" i="3" s="1"/>
  <c r="BI55" i="3" s="1"/>
  <c r="BI56" i="3" s="1"/>
  <c r="BI57" i="3" s="1"/>
  <c r="BI58" i="3" s="1"/>
  <c r="BI59" i="3" s="1"/>
  <c r="BI60" i="3" s="1"/>
  <c r="BI61" i="3" s="1"/>
  <c r="BI62" i="3" s="1"/>
  <c r="BI63" i="3" s="1"/>
  <c r="BI64" i="3" s="1"/>
  <c r="BI65" i="3" s="1"/>
  <c r="BI66" i="3" s="1"/>
  <c r="BI67" i="3" s="1"/>
  <c r="BI68" i="3" s="1"/>
  <c r="BI69" i="3" s="1"/>
  <c r="BI70" i="3" s="1"/>
  <c r="BI71" i="3" s="1"/>
  <c r="BI72" i="3" s="1"/>
  <c r="BI73" i="3" s="1"/>
  <c r="BI74" i="3" s="1"/>
  <c r="BI75" i="3" s="1"/>
  <c r="BI76" i="3" s="1"/>
  <c r="BI77" i="3" s="1"/>
  <c r="BI78" i="3" s="1"/>
  <c r="BI79" i="3" s="1"/>
  <c r="BI80" i="3" s="1"/>
  <c r="BI81" i="3" s="1"/>
  <c r="BI82" i="3" s="1"/>
  <c r="BI83" i="3" s="1"/>
  <c r="BI84" i="3" s="1"/>
  <c r="BI85" i="3" s="1"/>
  <c r="BI86" i="3" s="1"/>
  <c r="BI87" i="3" s="1"/>
  <c r="BI88" i="3" s="1"/>
  <c r="BI89" i="3" s="1"/>
  <c r="BI90" i="3" s="1"/>
  <c r="BI91" i="3" s="1"/>
  <c r="BI92" i="3" s="1"/>
  <c r="BI93" i="3" s="1"/>
  <c r="BI94" i="3" s="1"/>
  <c r="BI95" i="3" s="1"/>
  <c r="BI96" i="3" s="1"/>
  <c r="BI97" i="3" s="1"/>
  <c r="BI98" i="3" s="1"/>
  <c r="BI99" i="3" s="1"/>
  <c r="BP41" i="3" s="1"/>
  <c r="T491" i="4"/>
  <c r="T490" i="4" s="1"/>
  <c r="BK36" i="3"/>
  <c r="T271" i="5"/>
  <c r="T270" i="5" s="1"/>
  <c r="BK37" i="3"/>
  <c r="BK45" i="3"/>
  <c r="BK52" i="3"/>
  <c r="T771" i="4"/>
  <c r="T770" i="4" s="1"/>
  <c r="T591" i="5"/>
  <c r="T590" i="5" s="1"/>
  <c r="BK26" i="3"/>
  <c r="Z73" i="4"/>
  <c r="AA73" i="4"/>
  <c r="AB53" i="5"/>
  <c r="AA53" i="5"/>
  <c r="T57" i="5"/>
  <c r="L271" i="5"/>
  <c r="T55" i="5"/>
  <c r="BK47" i="3"/>
  <c r="T62" i="5"/>
  <c r="T64" i="5"/>
  <c r="BK54" i="3"/>
  <c r="BK70" i="3"/>
  <c r="BK82" i="3"/>
  <c r="T87" i="4"/>
  <c r="T37" i="4"/>
  <c r="AC393" i="5"/>
  <c r="T66" i="5"/>
  <c r="AC653" i="5"/>
  <c r="T291" i="5"/>
  <c r="T290" i="5" s="1"/>
  <c r="AC513" i="5"/>
  <c r="AC67" i="5"/>
  <c r="U67" i="5"/>
  <c r="AC68" i="5"/>
  <c r="U68" i="5"/>
  <c r="T68" i="5"/>
  <c r="U63" i="5"/>
  <c r="AC63" i="5"/>
  <c r="AC173" i="5"/>
  <c r="T751" i="5"/>
  <c r="T750" i="5" s="1"/>
  <c r="H60" i="5"/>
  <c r="AC60" i="5"/>
  <c r="U60" i="5"/>
  <c r="L771" i="5"/>
  <c r="L711" i="5"/>
  <c r="AC613" i="5"/>
  <c r="T731" i="5"/>
  <c r="T730" i="5" s="1"/>
  <c r="BK78" i="3"/>
  <c r="BK62" i="3"/>
  <c r="AC253" i="5"/>
  <c r="AC93" i="5"/>
  <c r="L111" i="5"/>
  <c r="AC133" i="5"/>
  <c r="L191" i="5"/>
  <c r="AC73" i="5"/>
  <c r="L751" i="5"/>
  <c r="T391" i="5"/>
  <c r="T390" i="5" s="1"/>
  <c r="U64" i="5"/>
  <c r="AC64" i="5"/>
  <c r="H64" i="5"/>
  <c r="AC153" i="5"/>
  <c r="Z53" i="5"/>
  <c r="T611" i="5"/>
  <c r="T610" i="5" s="1"/>
  <c r="L91" i="5"/>
  <c r="AC313" i="5"/>
  <c r="T251" i="5"/>
  <c r="T250" i="5" s="1"/>
  <c r="T81" i="4"/>
  <c r="U54" i="5"/>
  <c r="AC54" i="5"/>
  <c r="Y53" i="5"/>
  <c r="L471" i="5"/>
  <c r="AC413" i="5"/>
  <c r="T471" i="5"/>
  <c r="T470" i="5" s="1"/>
  <c r="AC193" i="5"/>
  <c r="T61" i="5"/>
  <c r="T431" i="5"/>
  <c r="T430" i="5" s="1"/>
  <c r="AC713" i="5"/>
  <c r="T571" i="5"/>
  <c r="T570" i="5" s="1"/>
  <c r="T60" i="5"/>
  <c r="T771" i="5"/>
  <c r="T770" i="5" s="1"/>
  <c r="T311" i="5"/>
  <c r="T310" i="5" s="1"/>
  <c r="T671" i="4"/>
  <c r="T670" i="4" s="1"/>
  <c r="T54" i="5"/>
  <c r="J51" i="5"/>
  <c r="K51" i="5"/>
  <c r="U56" i="5"/>
  <c r="AC56" i="5"/>
  <c r="H66" i="5"/>
  <c r="L171" i="5"/>
  <c r="T651" i="5"/>
  <c r="T650" i="5" s="1"/>
  <c r="H55" i="5"/>
  <c r="H61" i="5"/>
  <c r="L671" i="5"/>
  <c r="AC773" i="5"/>
  <c r="L131" i="5"/>
  <c r="H68" i="5"/>
  <c r="T131" i="5"/>
  <c r="T130" i="5" s="1"/>
  <c r="U62" i="5"/>
  <c r="AC62" i="5"/>
  <c r="H63" i="5"/>
  <c r="T63" i="5"/>
  <c r="U59" i="5"/>
  <c r="AC59" i="5"/>
  <c r="L611" i="5"/>
  <c r="U58" i="5"/>
  <c r="AC58" i="5"/>
  <c r="L311" i="5"/>
  <c r="T451" i="5"/>
  <c r="T450" i="5" s="1"/>
  <c r="AC433" i="5"/>
  <c r="L651" i="5"/>
  <c r="H65" i="5"/>
  <c r="T191" i="5"/>
  <c r="T190" i="5" s="1"/>
  <c r="L231" i="5"/>
  <c r="H67" i="5"/>
  <c r="T671" i="5"/>
  <c r="T670" i="5" s="1"/>
  <c r="L551" i="5"/>
  <c r="H59" i="5"/>
  <c r="L71" i="5"/>
  <c r="AC273" i="5"/>
  <c r="T551" i="5"/>
  <c r="T550" i="5" s="1"/>
  <c r="T58" i="5"/>
  <c r="BK27" i="3"/>
  <c r="H54" i="5"/>
  <c r="T711" i="5"/>
  <c r="T710" i="5" s="1"/>
  <c r="AC673" i="5"/>
  <c r="L291" i="5"/>
  <c r="L391" i="5"/>
  <c r="U65" i="5"/>
  <c r="AC65" i="5"/>
  <c r="AC293" i="5"/>
  <c r="T67" i="5"/>
  <c r="L431" i="5"/>
  <c r="AC553" i="5"/>
  <c r="T331" i="5"/>
  <c r="T330" i="5" s="1"/>
  <c r="T111" i="5"/>
  <c r="T110" i="5" s="1"/>
  <c r="L151" i="5"/>
  <c r="T411" i="5"/>
  <c r="T410" i="5" s="1"/>
  <c r="L731" i="5"/>
  <c r="H62" i="5"/>
  <c r="T151" i="5"/>
  <c r="T150" i="5" s="1"/>
  <c r="T59" i="5"/>
  <c r="AC633" i="5"/>
  <c r="T491" i="5"/>
  <c r="T490" i="5" s="1"/>
  <c r="H58" i="5"/>
  <c r="T511" i="5"/>
  <c r="T510" i="5" s="1"/>
  <c r="AC733" i="5"/>
  <c r="BK68" i="3"/>
  <c r="H56" i="5"/>
  <c r="T56" i="5"/>
  <c r="L591" i="5"/>
  <c r="AC55" i="5"/>
  <c r="U55" i="5"/>
  <c r="T65" i="5"/>
  <c r="L571" i="5"/>
  <c r="U61" i="5"/>
  <c r="AC61" i="5"/>
  <c r="AC453" i="5"/>
  <c r="AC233" i="5"/>
  <c r="AC493" i="5"/>
  <c r="AC753" i="5"/>
  <c r="L411" i="5"/>
  <c r="AC573" i="5"/>
  <c r="L451" i="5"/>
  <c r="L331" i="5"/>
  <c r="AC593" i="5"/>
  <c r="AC793" i="5"/>
  <c r="AC113" i="5"/>
  <c r="U57" i="5"/>
  <c r="AC57" i="5"/>
  <c r="L511" i="5"/>
  <c r="AC66" i="5"/>
  <c r="U66" i="5"/>
  <c r="AC473" i="5"/>
  <c r="T231" i="5"/>
  <c r="T230" i="5" s="1"/>
  <c r="T71" i="5"/>
  <c r="T70" i="5" s="1"/>
  <c r="AC333" i="5"/>
  <c r="T91" i="5"/>
  <c r="L251" i="5"/>
  <c r="L791" i="5"/>
  <c r="L631" i="5"/>
  <c r="L491" i="5"/>
  <c r="T171" i="5"/>
  <c r="T170" i="5" s="1"/>
  <c r="T791" i="5"/>
  <c r="T790" i="5" s="1"/>
  <c r="T631" i="5"/>
  <c r="T630" i="5" s="1"/>
  <c r="H57" i="5"/>
  <c r="H74" i="4"/>
  <c r="T271" i="4"/>
  <c r="T270" i="4" s="1"/>
  <c r="Y33" i="4"/>
  <c r="U34" i="4"/>
  <c r="AB34" i="4"/>
  <c r="T351" i="4"/>
  <c r="T350" i="4" s="1"/>
  <c r="T91" i="4"/>
  <c r="T90" i="4" s="1"/>
  <c r="U39" i="4"/>
  <c r="AB39" i="4"/>
  <c r="U46" i="4"/>
  <c r="AB46" i="4"/>
  <c r="L471" i="4"/>
  <c r="L291" i="4"/>
  <c r="AB133" i="4"/>
  <c r="T41" i="4"/>
  <c r="H82" i="4"/>
  <c r="AB393" i="4"/>
  <c r="U43" i="4"/>
  <c r="AB43" i="4"/>
  <c r="L671" i="4"/>
  <c r="H77" i="4"/>
  <c r="L731" i="4"/>
  <c r="H84" i="4"/>
  <c r="AB38" i="4"/>
  <c r="U38" i="4"/>
  <c r="T86" i="4"/>
  <c r="T48" i="4"/>
  <c r="L271" i="4"/>
  <c r="AB753" i="4"/>
  <c r="L711" i="4"/>
  <c r="T371" i="4"/>
  <c r="T370" i="4" s="1"/>
  <c r="T34" i="4"/>
  <c r="K31" i="4"/>
  <c r="J31" i="4"/>
  <c r="L571" i="4"/>
  <c r="L631" i="4"/>
  <c r="AB413" i="4"/>
  <c r="AB553" i="4"/>
  <c r="H35" i="4"/>
  <c r="L511" i="4"/>
  <c r="T191" i="4"/>
  <c r="T190" i="4" s="1"/>
  <c r="T431" i="4"/>
  <c r="T430" i="4" s="1"/>
  <c r="AB93" i="4"/>
  <c r="L411" i="4"/>
  <c r="AB573" i="4"/>
  <c r="AB653" i="4"/>
  <c r="T80" i="4"/>
  <c r="T231" i="4"/>
  <c r="T230" i="4" s="1"/>
  <c r="T151" i="4"/>
  <c r="T150" i="4" s="1"/>
  <c r="T84" i="4"/>
  <c r="T391" i="4"/>
  <c r="T390" i="4" s="1"/>
  <c r="AB173" i="4"/>
  <c r="T47" i="4"/>
  <c r="T51" i="4"/>
  <c r="T50" i="4" s="1"/>
  <c r="T11" i="13"/>
  <c r="H34" i="4"/>
  <c r="U42" i="4"/>
  <c r="AB42" i="4"/>
  <c r="H78" i="4"/>
  <c r="U44" i="4"/>
  <c r="AB44" i="4"/>
  <c r="T631" i="4"/>
  <c r="T630" i="4" s="1"/>
  <c r="L51" i="4"/>
  <c r="L11" i="13"/>
  <c r="AB85" i="4"/>
  <c r="U85" i="4"/>
  <c r="AB233" i="4"/>
  <c r="T131" i="4"/>
  <c r="T130" i="4" s="1"/>
  <c r="AB153" i="4"/>
  <c r="H81" i="4"/>
  <c r="AB79" i="4"/>
  <c r="U79" i="4"/>
  <c r="T43" i="4"/>
  <c r="T551" i="4"/>
  <c r="T550" i="4" s="1"/>
  <c r="T411" i="4"/>
  <c r="T410" i="4" s="1"/>
  <c r="H36" i="4"/>
  <c r="U77" i="4"/>
  <c r="AB77" i="4"/>
  <c r="L371" i="4"/>
  <c r="AB373" i="4"/>
  <c r="AB273" i="4"/>
  <c r="L611" i="4"/>
  <c r="L551" i="4"/>
  <c r="AB713" i="4"/>
  <c r="J71" i="4"/>
  <c r="T74" i="4"/>
  <c r="K71" i="4"/>
  <c r="U86" i="4"/>
  <c r="AB86" i="4"/>
  <c r="H48" i="4"/>
  <c r="H47" i="4"/>
  <c r="L451" i="4"/>
  <c r="AB313" i="4"/>
  <c r="L771" i="4"/>
  <c r="T251" i="4"/>
  <c r="T250" i="4" s="1"/>
  <c r="T83" i="4"/>
  <c r="AB83" i="4"/>
  <c r="U83" i="4"/>
  <c r="T111" i="4"/>
  <c r="T110" i="4" s="1"/>
  <c r="H44" i="4"/>
  <c r="H46" i="4"/>
  <c r="T46" i="4"/>
  <c r="T611" i="4"/>
  <c r="T610" i="4" s="1"/>
  <c r="AB353" i="4"/>
  <c r="T711" i="4"/>
  <c r="T710" i="4" s="1"/>
  <c r="H85" i="4"/>
  <c r="L171" i="4"/>
  <c r="L791" i="4"/>
  <c r="AB693" i="4"/>
  <c r="AB773" i="4"/>
  <c r="U82" i="4"/>
  <c r="AB82" i="4"/>
  <c r="H43" i="4"/>
  <c r="T651" i="4"/>
  <c r="T650" i="4" s="1"/>
  <c r="T36" i="4"/>
  <c r="L311" i="4"/>
  <c r="H40" i="4"/>
  <c r="AB473" i="4"/>
  <c r="AB80" i="4"/>
  <c r="U80" i="4"/>
  <c r="AB84" i="4"/>
  <c r="U84" i="4"/>
  <c r="AB87" i="4"/>
  <c r="U87" i="4"/>
  <c r="T38" i="4"/>
  <c r="H37" i="4"/>
  <c r="AB213" i="4"/>
  <c r="U74" i="4"/>
  <c r="AB74" i="4"/>
  <c r="Y73" i="4"/>
  <c r="H83" i="4"/>
  <c r="L591" i="4"/>
  <c r="T291" i="4"/>
  <c r="T290" i="4" s="1"/>
  <c r="AA33" i="4"/>
  <c r="T42" i="4"/>
  <c r="T311" i="4"/>
  <c r="T310" i="4" s="1"/>
  <c r="T331" i="4"/>
  <c r="T330" i="4" s="1"/>
  <c r="T75" i="4"/>
  <c r="U78" i="4"/>
  <c r="AB78" i="4"/>
  <c r="T171" i="4"/>
  <c r="T170" i="4" s="1"/>
  <c r="T44" i="4"/>
  <c r="T691" i="4"/>
  <c r="T690" i="4" s="1"/>
  <c r="U35" i="4"/>
  <c r="AB35" i="4"/>
  <c r="AB45" i="4"/>
  <c r="U45" i="4"/>
  <c r="T211" i="4"/>
  <c r="T210" i="4" s="1"/>
  <c r="L251" i="4"/>
  <c r="AB81" i="4"/>
  <c r="U81" i="4"/>
  <c r="AB88" i="4"/>
  <c r="U88" i="4"/>
  <c r="U40" i="4"/>
  <c r="AB40" i="4"/>
  <c r="T511" i="4"/>
  <c r="T510" i="4" s="1"/>
  <c r="T751" i="4"/>
  <c r="T750" i="4" s="1"/>
  <c r="H38" i="4"/>
  <c r="L651" i="4"/>
  <c r="L531" i="4"/>
  <c r="AB48" i="4"/>
  <c r="U48" i="4"/>
  <c r="AB333" i="4"/>
  <c r="T471" i="4"/>
  <c r="T470" i="4" s="1"/>
  <c r="L331" i="4"/>
  <c r="AB75" i="4"/>
  <c r="U75" i="4"/>
  <c r="AB513" i="4"/>
  <c r="T85" i="4"/>
  <c r="H41" i="4"/>
  <c r="T45" i="4"/>
  <c r="T82" i="4"/>
  <c r="AB593" i="4"/>
  <c r="AB36" i="4"/>
  <c r="U36" i="4"/>
  <c r="AB493" i="4"/>
  <c r="AB733" i="4"/>
  <c r="T77" i="4"/>
  <c r="T88" i="4"/>
  <c r="L91" i="4"/>
  <c r="L131" i="4"/>
  <c r="L151" i="4"/>
  <c r="AB633" i="4"/>
  <c r="L111" i="4"/>
  <c r="T731" i="4"/>
  <c r="T730" i="4" s="1"/>
  <c r="U37" i="4"/>
  <c r="AB37" i="4"/>
  <c r="U47" i="4"/>
  <c r="AB47" i="4"/>
  <c r="H42" i="4"/>
  <c r="L211" i="4"/>
  <c r="T78" i="4"/>
  <c r="T39" i="4"/>
  <c r="AB253" i="4"/>
  <c r="L751" i="4"/>
  <c r="AB433" i="4"/>
  <c r="AB76" i="4"/>
  <c r="U76" i="4"/>
  <c r="L391" i="4"/>
  <c r="T35" i="4"/>
  <c r="T791" i="4"/>
  <c r="T790" i="4" s="1"/>
  <c r="AC13" i="13"/>
  <c r="T79" i="4"/>
  <c r="L351" i="4"/>
  <c r="T451" i="4"/>
  <c r="T450" i="4" s="1"/>
  <c r="L231" i="4"/>
  <c r="H88" i="4"/>
  <c r="T40" i="4"/>
  <c r="H80" i="4"/>
  <c r="AB533" i="4"/>
  <c r="H87" i="4"/>
  <c r="T531" i="4"/>
  <c r="T530" i="4" s="1"/>
  <c r="AB193" i="4"/>
  <c r="AB53" i="4"/>
  <c r="H86" i="4"/>
  <c r="AB113" i="4"/>
  <c r="L191" i="4"/>
  <c r="Z33" i="4"/>
  <c r="AB793" i="4"/>
  <c r="AB673" i="4"/>
  <c r="L431" i="4"/>
  <c r="H75" i="4"/>
  <c r="H39" i="4"/>
  <c r="T571" i="4"/>
  <c r="T570" i="4" s="1"/>
  <c r="AB453" i="4"/>
  <c r="L491" i="4"/>
  <c r="L691" i="4"/>
  <c r="H76" i="4"/>
  <c r="T76" i="4"/>
  <c r="AB293" i="4"/>
  <c r="U41" i="4"/>
  <c r="AB41" i="4"/>
  <c r="H45" i="4"/>
  <c r="H79" i="4"/>
  <c r="T591" i="4"/>
  <c r="T590" i="4" s="1"/>
  <c r="AB613" i="4"/>
  <c r="T11" i="4"/>
  <c r="T10" i="4" s="1"/>
  <c r="BK55" i="3"/>
  <c r="BK93" i="3"/>
  <c r="BK80" i="3"/>
  <c r="BK21" i="3"/>
  <c r="BK41" i="3"/>
  <c r="BK59" i="3"/>
  <c r="BK85" i="3"/>
  <c r="BK91" i="3"/>
  <c r="BK88" i="3"/>
  <c r="BK24" i="3"/>
  <c r="BK23" i="3"/>
  <c r="BK40" i="3"/>
  <c r="BK90" i="3"/>
  <c r="BK64" i="3"/>
  <c r="BK49" i="3"/>
  <c r="BK16" i="3"/>
  <c r="BK33" i="3"/>
  <c r="BK38" i="3"/>
  <c r="BK74" i="3"/>
  <c r="BK50" i="3"/>
  <c r="BK84" i="3"/>
  <c r="BK65" i="3"/>
  <c r="BK63" i="3"/>
  <c r="BK86" i="3"/>
  <c r="BK79" i="3"/>
  <c r="BK83" i="3"/>
  <c r="BK72" i="3"/>
  <c r="BK51" i="3"/>
  <c r="BK56" i="3"/>
  <c r="BK92" i="3"/>
  <c r="BK20" i="3"/>
  <c r="BK39" i="3"/>
  <c r="BK69" i="3"/>
  <c r="BK53" i="3"/>
  <c r="BK34" i="3"/>
  <c r="BK19" i="3"/>
  <c r="BK81" i="3"/>
  <c r="BK32" i="3"/>
  <c r="BK35" i="3"/>
  <c r="BK44" i="3"/>
  <c r="BK42" i="3"/>
  <c r="BK48" i="3"/>
  <c r="BK75" i="3"/>
  <c r="BK31" i="3"/>
  <c r="BK61" i="3"/>
  <c r="BK73" i="3"/>
  <c r="BK28" i="3"/>
  <c r="BK15" i="3"/>
  <c r="BK43" i="3"/>
  <c r="BK58" i="3"/>
  <c r="BK67" i="3"/>
  <c r="BK87" i="3"/>
  <c r="BK29" i="3"/>
  <c r="BK57" i="3"/>
  <c r="BK22" i="3"/>
  <c r="BK14" i="3"/>
  <c r="BK46" i="3"/>
  <c r="BK66" i="3"/>
  <c r="BL39" i="3"/>
  <c r="BL94" i="3"/>
  <c r="BL35" i="3"/>
  <c r="BL73" i="3"/>
  <c r="BL59" i="3"/>
  <c r="BL88" i="3"/>
  <c r="BL51" i="3"/>
  <c r="BL66" i="3"/>
  <c r="BL40" i="3"/>
  <c r="BL74" i="3"/>
  <c r="BL45" i="3"/>
  <c r="BL24" i="3"/>
  <c r="BL85" i="3"/>
  <c r="BL75" i="3"/>
  <c r="BL70" i="3"/>
  <c r="BL77" i="3"/>
  <c r="BL33" i="3"/>
  <c r="BL69" i="3"/>
  <c r="BL72" i="3"/>
  <c r="BL62" i="3"/>
  <c r="BL30" i="3"/>
  <c r="BL26" i="3"/>
  <c r="BL54" i="3"/>
  <c r="BL16" i="3"/>
  <c r="BL38" i="3"/>
  <c r="BL82" i="3"/>
  <c r="BL80" i="3"/>
  <c r="BL83" i="3"/>
  <c r="BL60" i="3"/>
  <c r="BL61" i="3"/>
  <c r="BL46" i="3"/>
  <c r="BL41" i="3"/>
  <c r="BL87" i="3"/>
  <c r="BL34" i="3"/>
  <c r="BL25" i="3"/>
  <c r="BL50" i="3"/>
  <c r="BL79" i="3"/>
  <c r="BL58" i="3"/>
  <c r="BL78" i="3"/>
  <c r="BL67" i="3"/>
  <c r="BL27" i="3"/>
  <c r="BL31" i="3"/>
  <c r="BL22" i="3"/>
  <c r="BL89" i="3"/>
  <c r="BL23" i="3"/>
  <c r="BL76" i="3"/>
  <c r="BL47" i="3"/>
  <c r="BL15" i="3"/>
  <c r="BL84" i="3"/>
  <c r="BL71" i="3"/>
  <c r="BL57" i="3"/>
  <c r="BL91" i="3"/>
  <c r="BL19" i="3"/>
  <c r="BL32" i="3"/>
  <c r="BL90" i="3"/>
  <c r="BL55" i="3"/>
  <c r="BL42" i="3"/>
  <c r="BL21" i="3"/>
  <c r="BL64" i="3"/>
  <c r="BL81" i="3"/>
  <c r="BL14" i="3"/>
  <c r="BL44" i="3"/>
  <c r="BL93" i="3"/>
  <c r="BL17" i="3"/>
  <c r="BL49" i="3"/>
  <c r="BL92" i="3"/>
  <c r="BL52" i="3"/>
  <c r="BL29" i="3"/>
  <c r="BL56" i="3"/>
  <c r="BL86" i="3"/>
  <c r="BL68" i="3"/>
  <c r="BL37" i="3"/>
  <c r="BL63" i="3"/>
  <c r="BL20" i="3"/>
  <c r="BL65" i="3"/>
  <c r="BL18" i="3"/>
  <c r="BL28" i="3"/>
  <c r="BL53" i="3"/>
  <c r="BL48" i="3"/>
  <c r="BL43" i="3"/>
  <c r="BK76" i="3"/>
  <c r="BK94" i="3"/>
  <c r="BK71" i="3"/>
  <c r="BK30" i="3"/>
  <c r="BK89" i="3"/>
  <c r="BK60" i="3"/>
  <c r="BK25" i="3"/>
  <c r="BK17" i="3"/>
  <c r="BK18" i="3"/>
  <c r="BK77" i="3"/>
  <c r="L31" i="5"/>
  <c r="AB13" i="4"/>
  <c r="T31" i="5" l="1"/>
  <c r="AC33" i="5"/>
  <c r="T350" i="5"/>
  <c r="BP19" i="3"/>
  <c r="BP92" i="3"/>
  <c r="S23" i="5"/>
  <c r="S24" i="5"/>
  <c r="S26" i="5"/>
  <c r="S28" i="5"/>
  <c r="S25" i="5"/>
  <c r="BP22" i="3"/>
  <c r="BP39" i="3"/>
  <c r="BP29" i="3"/>
  <c r="BP30" i="3"/>
  <c r="BP48" i="3"/>
  <c r="BP63" i="3"/>
  <c r="BP33" i="3"/>
  <c r="BP28" i="3"/>
  <c r="BP93" i="3"/>
  <c r="BP69" i="3"/>
  <c r="BP47" i="3"/>
  <c r="BP21" i="3"/>
  <c r="BP20" i="3"/>
  <c r="BP38" i="3"/>
  <c r="BP62" i="3"/>
  <c r="BP80" i="3"/>
  <c r="BP79" i="3"/>
  <c r="BP43" i="3"/>
  <c r="BP94" i="3"/>
  <c r="BP34" i="3"/>
  <c r="BP44" i="3"/>
  <c r="BP85" i="3"/>
  <c r="BP89" i="3"/>
  <c r="T10" i="13"/>
  <c r="BP60" i="3"/>
  <c r="BP37" i="3"/>
  <c r="BP70" i="3"/>
  <c r="BP50" i="3"/>
  <c r="BP91" i="3"/>
  <c r="BP32" i="3"/>
  <c r="BP27" i="3"/>
  <c r="BP67" i="3"/>
  <c r="BP75" i="3"/>
  <c r="BP18" i="3"/>
  <c r="BP97" i="3"/>
  <c r="BP26" i="3"/>
  <c r="BP31" i="3"/>
  <c r="BP86" i="3"/>
  <c r="BP74" i="3"/>
  <c r="BP52" i="3"/>
  <c r="BP64" i="3"/>
  <c r="BP68" i="3"/>
  <c r="BP72" i="3"/>
  <c r="BP76" i="3"/>
  <c r="BP95" i="3"/>
  <c r="BP59" i="3"/>
  <c r="BP46" i="3"/>
  <c r="BP45" i="3"/>
  <c r="BP83" i="3"/>
  <c r="BP90" i="3"/>
  <c r="BP54" i="3"/>
  <c r="BP88" i="3"/>
  <c r="T10" i="5"/>
  <c r="BP14" i="3"/>
  <c r="BP15" i="3"/>
  <c r="BP16" i="3"/>
  <c r="T90" i="5"/>
  <c r="BP78" i="3"/>
  <c r="BP98" i="3"/>
  <c r="BP35" i="3"/>
  <c r="BP96" i="3"/>
  <c r="BP77" i="3"/>
  <c r="BP66" i="3"/>
  <c r="BP71" i="3"/>
  <c r="BP65" i="3"/>
  <c r="BP73" i="3"/>
  <c r="BP87" i="3"/>
  <c r="BP56" i="3"/>
  <c r="BP25" i="3"/>
  <c r="BP58" i="3"/>
  <c r="BP49" i="3"/>
  <c r="BP36" i="3"/>
  <c r="BP84" i="3"/>
  <c r="BP23" i="3"/>
  <c r="BP51" i="3"/>
  <c r="BP42" i="3"/>
  <c r="BP99" i="3"/>
  <c r="BP61" i="3"/>
  <c r="BP55" i="3"/>
  <c r="BP82" i="3"/>
  <c r="BP81" i="3"/>
  <c r="BP53" i="3"/>
  <c r="S27" i="13"/>
  <c r="S25" i="13"/>
  <c r="S23" i="13"/>
  <c r="S21" i="13"/>
  <c r="S19" i="13"/>
  <c r="S17" i="13"/>
  <c r="S28" i="13"/>
  <c r="S26" i="13"/>
  <c r="S24" i="13"/>
  <c r="S22" i="13"/>
  <c r="S20" i="13"/>
  <c r="S18" i="13"/>
  <c r="S16" i="13"/>
  <c r="S14" i="13"/>
  <c r="S248" i="5"/>
  <c r="S246" i="5"/>
  <c r="S247" i="5"/>
  <c r="S245" i="5"/>
  <c r="S647" i="5"/>
  <c r="S645" i="5"/>
  <c r="S643" i="5"/>
  <c r="S648" i="5"/>
  <c r="S646" i="5"/>
  <c r="S644" i="5"/>
  <c r="S642" i="5"/>
  <c r="S447" i="5"/>
  <c r="S445" i="5"/>
  <c r="S443" i="5"/>
  <c r="S448" i="5"/>
  <c r="S446" i="5"/>
  <c r="S444" i="5"/>
  <c r="S442" i="5"/>
  <c r="S107" i="5"/>
  <c r="S105" i="5"/>
  <c r="S108" i="5"/>
  <c r="S106" i="5"/>
  <c r="S188" i="5"/>
  <c r="S184" i="5"/>
  <c r="S407" i="5"/>
  <c r="S405" i="5"/>
  <c r="S403" i="5"/>
  <c r="S408" i="5"/>
  <c r="S406" i="5"/>
  <c r="S404" i="5"/>
  <c r="S402" i="5"/>
  <c r="S708" i="5"/>
  <c r="S706" i="5"/>
  <c r="S704" i="5"/>
  <c r="S702" i="5"/>
  <c r="S707" i="5"/>
  <c r="S705" i="5"/>
  <c r="S703" i="5"/>
  <c r="S701" i="5"/>
  <c r="S700" i="5"/>
  <c r="S699" i="5"/>
  <c r="S748" i="5"/>
  <c r="S746" i="5"/>
  <c r="S744" i="5"/>
  <c r="S742" i="5"/>
  <c r="S740" i="5"/>
  <c r="S747" i="5"/>
  <c r="S745" i="5"/>
  <c r="S743" i="5"/>
  <c r="S741" i="5"/>
  <c r="S739" i="5"/>
  <c r="S308" i="5"/>
  <c r="S306" i="5"/>
  <c r="S304" i="5"/>
  <c r="S307" i="5"/>
  <c r="S305" i="5"/>
  <c r="S303" i="5"/>
  <c r="S288" i="5"/>
  <c r="S286" i="5"/>
  <c r="S284" i="5"/>
  <c r="S287" i="5"/>
  <c r="S285" i="5"/>
  <c r="S267" i="5"/>
  <c r="S265" i="5"/>
  <c r="S268" i="5"/>
  <c r="S266" i="5"/>
  <c r="S264" i="5"/>
  <c r="S527" i="5"/>
  <c r="S525" i="5"/>
  <c r="S523" i="5"/>
  <c r="S519" i="5"/>
  <c r="S528" i="5"/>
  <c r="S526" i="5"/>
  <c r="S524" i="5"/>
  <c r="S522" i="5"/>
  <c r="S548" i="5"/>
  <c r="S546" i="5"/>
  <c r="S544" i="5"/>
  <c r="S542" i="5"/>
  <c r="S540" i="5"/>
  <c r="S547" i="5"/>
  <c r="S545" i="5"/>
  <c r="S543" i="5"/>
  <c r="S588" i="5"/>
  <c r="S586" i="5"/>
  <c r="S584" i="5"/>
  <c r="S582" i="5"/>
  <c r="S576" i="5"/>
  <c r="S587" i="5"/>
  <c r="S585" i="5"/>
  <c r="S583" i="5"/>
  <c r="S581" i="5"/>
  <c r="S468" i="5"/>
  <c r="S466" i="5"/>
  <c r="S464" i="5"/>
  <c r="S460" i="5"/>
  <c r="S467" i="5"/>
  <c r="S465" i="5"/>
  <c r="S463" i="5"/>
  <c r="S455" i="5"/>
  <c r="S567" i="5"/>
  <c r="S563" i="5"/>
  <c r="S568" i="5"/>
  <c r="S168" i="5"/>
  <c r="S166" i="5"/>
  <c r="S167" i="5"/>
  <c r="S788" i="5"/>
  <c r="S786" i="5"/>
  <c r="S784" i="5"/>
  <c r="S782" i="5"/>
  <c r="S780" i="5"/>
  <c r="S787" i="5"/>
  <c r="S785" i="5"/>
  <c r="S783" i="5"/>
  <c r="S781" i="5"/>
  <c r="S775" i="5"/>
  <c r="S487" i="5"/>
  <c r="S485" i="5"/>
  <c r="S483" i="5"/>
  <c r="S477" i="5"/>
  <c r="S488" i="5"/>
  <c r="S486" i="5"/>
  <c r="S484" i="5"/>
  <c r="S767" i="5"/>
  <c r="S765" i="5"/>
  <c r="S763" i="5"/>
  <c r="S761" i="5"/>
  <c r="S757" i="5"/>
  <c r="S768" i="5"/>
  <c r="S766" i="5"/>
  <c r="S764" i="5"/>
  <c r="S762" i="5"/>
  <c r="S760" i="5"/>
  <c r="S727" i="5"/>
  <c r="S725" i="5"/>
  <c r="S723" i="5"/>
  <c r="S721" i="5"/>
  <c r="S719" i="5"/>
  <c r="S728" i="5"/>
  <c r="S726" i="5"/>
  <c r="S724" i="5"/>
  <c r="S722" i="5"/>
  <c r="S720" i="5"/>
  <c r="S718" i="5"/>
  <c r="S388" i="5"/>
  <c r="S386" i="5"/>
  <c r="S384" i="5"/>
  <c r="S382" i="5"/>
  <c r="S387" i="5"/>
  <c r="S385" i="5"/>
  <c r="S383" i="5"/>
  <c r="S128" i="5"/>
  <c r="S126" i="5"/>
  <c r="S127" i="5"/>
  <c r="S125" i="5"/>
  <c r="S428" i="5"/>
  <c r="S426" i="5"/>
  <c r="S424" i="5"/>
  <c r="S422" i="5"/>
  <c r="S427" i="5"/>
  <c r="S425" i="5"/>
  <c r="S423" i="5"/>
  <c r="S327" i="5"/>
  <c r="S325" i="5"/>
  <c r="S323" i="5"/>
  <c r="S328" i="5"/>
  <c r="S326" i="5"/>
  <c r="S324" i="5"/>
  <c r="S322" i="5"/>
  <c r="S367" i="5"/>
  <c r="S368" i="5"/>
  <c r="S348" i="5"/>
  <c r="S346" i="5"/>
  <c r="S347" i="5"/>
  <c r="S807" i="5"/>
  <c r="S805" i="5"/>
  <c r="S803" i="5"/>
  <c r="S801" i="5"/>
  <c r="S799" i="5"/>
  <c r="S795" i="5"/>
  <c r="S808" i="5"/>
  <c r="S806" i="5"/>
  <c r="S804" i="5"/>
  <c r="S802" i="5"/>
  <c r="S800" i="5"/>
  <c r="S147" i="5"/>
  <c r="S145" i="5"/>
  <c r="S148" i="5"/>
  <c r="S146" i="5"/>
  <c r="S628" i="5"/>
  <c r="S626" i="5"/>
  <c r="S624" i="5"/>
  <c r="S627" i="5"/>
  <c r="S625" i="5"/>
  <c r="S623" i="5"/>
  <c r="S668" i="5"/>
  <c r="S666" i="5"/>
  <c r="S664" i="5"/>
  <c r="S662" i="5"/>
  <c r="S667" i="5"/>
  <c r="S665" i="5"/>
  <c r="S663" i="5"/>
  <c r="S659" i="5"/>
  <c r="S655" i="5"/>
  <c r="S48" i="5"/>
  <c r="S46" i="5"/>
  <c r="S44" i="5"/>
  <c r="S47" i="5"/>
  <c r="S45" i="5"/>
  <c r="S607" i="5"/>
  <c r="S605" i="5"/>
  <c r="S603" i="5"/>
  <c r="S608" i="5"/>
  <c r="S606" i="5"/>
  <c r="S604" i="5"/>
  <c r="S602" i="5"/>
  <c r="S508" i="5"/>
  <c r="S506" i="5"/>
  <c r="S504" i="5"/>
  <c r="S502" i="5"/>
  <c r="S494" i="5"/>
  <c r="S507" i="5"/>
  <c r="S505" i="5"/>
  <c r="S503" i="5"/>
  <c r="S687" i="5"/>
  <c r="S685" i="5"/>
  <c r="S683" i="5"/>
  <c r="S681" i="5"/>
  <c r="S679" i="5"/>
  <c r="S688" i="5"/>
  <c r="S686" i="5"/>
  <c r="S684" i="5"/>
  <c r="S682" i="5"/>
  <c r="S680" i="5"/>
  <c r="S678" i="5"/>
  <c r="S225" i="5"/>
  <c r="BP57" i="3"/>
  <c r="BP40" i="3"/>
  <c r="BP24" i="3"/>
  <c r="BP17" i="3"/>
  <c r="BP12" i="3"/>
  <c r="BP13" i="3"/>
  <c r="L51" i="5"/>
  <c r="AC53" i="5"/>
  <c r="T51" i="5"/>
  <c r="T50" i="5" s="1"/>
  <c r="AB33" i="4"/>
  <c r="AB73" i="4"/>
  <c r="T71" i="4"/>
  <c r="T70" i="4" s="1"/>
  <c r="T31" i="4"/>
  <c r="T30" i="4" s="1"/>
  <c r="L71" i="4"/>
  <c r="L31" i="4"/>
  <c r="T30" i="5"/>
  <c r="S41" i="5" l="1"/>
  <c r="S395" i="5"/>
  <c r="S434" i="5"/>
  <c r="S124" i="5"/>
  <c r="S317" i="5"/>
  <c r="S83" i="5"/>
  <c r="S194" i="5"/>
  <c r="S85" i="5"/>
  <c r="S299" i="5"/>
  <c r="S138" i="5"/>
  <c r="S399" i="5"/>
  <c r="S337" i="5"/>
  <c r="S200" i="5"/>
  <c r="S82" i="5"/>
  <c r="S221" i="5"/>
  <c r="S37" i="5"/>
  <c r="S223" i="5"/>
  <c r="S283" i="5"/>
  <c r="S260" i="5"/>
  <c r="S42" i="5"/>
  <c r="S87" i="5"/>
  <c r="S34" i="5"/>
  <c r="S16" i="5"/>
  <c r="S178" i="5"/>
  <c r="S86" i="5"/>
  <c r="S21" i="5"/>
  <c r="S36" i="5"/>
  <c r="S215" i="5"/>
  <c r="S17" i="5"/>
  <c r="S14" i="5"/>
  <c r="S22" i="5"/>
  <c r="S43" i="5"/>
  <c r="S88" i="5"/>
  <c r="S84" i="5"/>
  <c r="S20" i="5"/>
  <c r="S35" i="5"/>
  <c r="S19" i="5"/>
  <c r="S18" i="5"/>
  <c r="S15" i="5"/>
  <c r="S67" i="5"/>
  <c r="S65" i="5"/>
  <c r="S63" i="5"/>
  <c r="S68" i="5"/>
  <c r="S66" i="5"/>
  <c r="S64" i="5"/>
  <c r="S62" i="5"/>
  <c r="R10" i="13"/>
  <c r="Q65" i="6" l="1"/>
  <c r="S10" i="5"/>
  <c r="AC203" i="6"/>
  <c r="AC146" i="6"/>
  <c r="AC18" i="6"/>
  <c r="AC141" i="6"/>
  <c r="AC216" i="6"/>
  <c r="AC229" i="6"/>
  <c r="AC191" i="6"/>
  <c r="AC148" i="6"/>
  <c r="AC147" i="6"/>
  <c r="AC20" i="6"/>
  <c r="AC171" i="6"/>
  <c r="AC69" i="6"/>
  <c r="AC217" i="6"/>
  <c r="AC169" i="6"/>
  <c r="AC250" i="6"/>
  <c r="AC122" i="6"/>
  <c r="AC220" i="6"/>
  <c r="AC118" i="6"/>
  <c r="AC244" i="6"/>
  <c r="AC240" i="6"/>
  <c r="AC93" i="6"/>
  <c r="AC165" i="6"/>
  <c r="AC193" i="6"/>
  <c r="AC127" i="6"/>
  <c r="AC245" i="6"/>
  <c r="AC47" i="6"/>
  <c r="AC24" i="6"/>
  <c r="AC176" i="6"/>
  <c r="AC28" i="6"/>
  <c r="AC115" i="6"/>
  <c r="AC192" i="6"/>
  <c r="AC201" i="6"/>
  <c r="AC153" i="6"/>
  <c r="AC97" i="6"/>
  <c r="AC195" i="6"/>
  <c r="AC126" i="6"/>
  <c r="AC143" i="6"/>
  <c r="AC152" i="6"/>
  <c r="AC142" i="6"/>
  <c r="AC174" i="6"/>
  <c r="AC99" i="6"/>
  <c r="AC249" i="6"/>
  <c r="AC79" i="6"/>
  <c r="AC75" i="6"/>
  <c r="AC71" i="6"/>
  <c r="AC100" i="6"/>
  <c r="AC218" i="6"/>
  <c r="AC90" i="6"/>
  <c r="AC76" i="6"/>
  <c r="AC198" i="6"/>
  <c r="AC104" i="6"/>
  <c r="AC52" i="6"/>
  <c r="AC101" i="6"/>
  <c r="AC168" i="6"/>
  <c r="AC170" i="6"/>
  <c r="AC94" i="6"/>
  <c r="AC202" i="6"/>
  <c r="AC223" i="6"/>
  <c r="AC190" i="6"/>
  <c r="AC175" i="6"/>
  <c r="AC125" i="6"/>
  <c r="AC128" i="6"/>
  <c r="AC248" i="6"/>
  <c r="AC150" i="6"/>
  <c r="AC173" i="6"/>
  <c r="AC123" i="6"/>
  <c r="AC196" i="6"/>
  <c r="AC43" i="6"/>
  <c r="AC68" i="6"/>
  <c r="AC44" i="6"/>
  <c r="AC96" i="6"/>
  <c r="AC50" i="6"/>
  <c r="AC15" i="6"/>
  <c r="AC98" i="6"/>
  <c r="AC151" i="6"/>
  <c r="AC221" i="6"/>
  <c r="AC145" i="6"/>
  <c r="AC251" i="6"/>
  <c r="AC72" i="6"/>
  <c r="AC154" i="6"/>
  <c r="AC29" i="6"/>
  <c r="AC179" i="6"/>
  <c r="AC117" i="6"/>
  <c r="AC73" i="6"/>
  <c r="AC219" i="6"/>
  <c r="AC167" i="6"/>
  <c r="AC26" i="6"/>
  <c r="AC253" i="6"/>
  <c r="AC116" i="6"/>
  <c r="AC242" i="6"/>
  <c r="AC102" i="6"/>
  <c r="AC19" i="6"/>
  <c r="AC241" i="6"/>
  <c r="AC67" i="6"/>
  <c r="AC92" i="6"/>
  <c r="AC40" i="6"/>
  <c r="AC194" i="6"/>
  <c r="AC103" i="6"/>
  <c r="AC252" i="6"/>
  <c r="AC225" i="6"/>
  <c r="AC25" i="6"/>
  <c r="AC45" i="6"/>
  <c r="AC149" i="6"/>
  <c r="AC177" i="6"/>
  <c r="AC74" i="6"/>
  <c r="AC21" i="6"/>
  <c r="AC200" i="6"/>
  <c r="AC215" i="6"/>
  <c r="AC41" i="6"/>
  <c r="AC51" i="6"/>
  <c r="AC129" i="6"/>
  <c r="AC204" i="6"/>
  <c r="AC228" i="6"/>
  <c r="AC49" i="6"/>
  <c r="AC178" i="6"/>
  <c r="AC70" i="6"/>
  <c r="AC23" i="6"/>
  <c r="AC166" i="6"/>
  <c r="AC227" i="6"/>
  <c r="AC172" i="6"/>
  <c r="AC224" i="6"/>
  <c r="AC226" i="6"/>
  <c r="AC53" i="6"/>
  <c r="AC121" i="6"/>
  <c r="AC16" i="6"/>
  <c r="AC199" i="6"/>
  <c r="AC119" i="6"/>
  <c r="AC140" i="6"/>
  <c r="AC124" i="6"/>
  <c r="AC120" i="6"/>
  <c r="AC54" i="6"/>
  <c r="AC22" i="6"/>
  <c r="AC62" i="6" l="1"/>
  <c r="G81" i="6" s="1"/>
  <c r="AC87" i="6"/>
  <c r="G106" i="6" s="1"/>
  <c r="AC187" i="6"/>
  <c r="G206" i="6" s="1"/>
  <c r="AC162" i="6"/>
  <c r="G181" i="6" s="1"/>
  <c r="AC112" i="6"/>
  <c r="G131" i="6" s="1"/>
  <c r="AC212" i="6"/>
  <c r="G231" i="6" s="1"/>
  <c r="AC237" i="6"/>
  <c r="G256" i="6" s="1"/>
  <c r="AC37" i="6"/>
  <c r="G56" i="6" s="1"/>
  <c r="AC12" i="6"/>
  <c r="AC137" i="6"/>
  <c r="G156" i="6" s="1"/>
  <c r="S15" i="13"/>
  <c r="S10" i="13" s="1"/>
  <c r="P241" i="6" l="1"/>
  <c r="Q241" i="6"/>
  <c r="Q240" i="6"/>
  <c r="Q190" i="6"/>
  <c r="Q186" i="6" s="1"/>
  <c r="Q215" i="6"/>
  <c r="Q211" i="6" s="1"/>
  <c r="Q115" i="6"/>
  <c r="Q111" i="6" s="1"/>
  <c r="Q140" i="6"/>
  <c r="Q136" i="6" s="1"/>
  <c r="Q90" i="6"/>
  <c r="Q86" i="6" s="1"/>
  <c r="R111" i="6"/>
  <c r="Q165" i="6"/>
  <c r="Q161" i="6" s="1"/>
  <c r="R86" i="6"/>
  <c r="R211" i="6"/>
  <c r="R136" i="6"/>
  <c r="R161" i="6"/>
  <c r="P65" i="6"/>
  <c r="R186" i="6"/>
  <c r="R61" i="6"/>
  <c r="Q66" i="6"/>
  <c r="Q61" i="6" s="1"/>
  <c r="P66" i="6"/>
  <c r="P61" i="6" l="1"/>
  <c r="R236" i="6"/>
  <c r="Q236" i="6"/>
  <c r="P240" i="6" l="1"/>
  <c r="P236" i="6" s="1"/>
  <c r="P115" i="6"/>
  <c r="P111" i="6" s="1"/>
  <c r="P90" i="6"/>
  <c r="P86" i="6" s="1"/>
  <c r="P165" i="6"/>
  <c r="P161" i="6" s="1"/>
  <c r="P215" i="6"/>
  <c r="P211" i="6" s="1"/>
  <c r="P140" i="6"/>
  <c r="P136" i="6" s="1"/>
  <c r="P190" i="6"/>
  <c r="P186" i="6" s="1"/>
  <c r="Q44" i="6" l="1"/>
  <c r="Q19" i="6"/>
  <c r="Q41" i="6" l="1"/>
  <c r="Q45" i="6" l="1"/>
  <c r="R42" i="6" l="1"/>
  <c r="R41" i="6" l="1"/>
  <c r="R16" i="6"/>
  <c r="Q42" i="6" l="1"/>
  <c r="Q17" i="6"/>
  <c r="P46" i="6" l="1"/>
  <c r="P44" i="6" l="1"/>
  <c r="P19" i="6"/>
  <c r="R43" i="6" l="1"/>
  <c r="R18" i="6"/>
  <c r="R45" i="6" l="1"/>
  <c r="R20" i="6"/>
  <c r="Q43" i="6" l="1"/>
  <c r="Q18" i="6"/>
  <c r="AH15" i="5"/>
  <c r="AH596" i="5"/>
  <c r="AH147" i="4"/>
  <c r="Q47" i="6" l="1"/>
  <c r="Q22" i="6"/>
  <c r="AH302" i="5"/>
  <c r="AH368" i="5"/>
  <c r="AH446" i="5"/>
  <c r="AH739" i="5"/>
  <c r="AH327" i="5"/>
  <c r="AH26" i="13"/>
  <c r="AH66" i="4"/>
  <c r="AH205" i="4"/>
  <c r="AH266" i="5"/>
  <c r="AH261" i="5"/>
  <c r="AH447" i="5"/>
  <c r="AH583" i="5"/>
  <c r="AH119" i="4"/>
  <c r="AH577" i="5"/>
  <c r="AH375" i="4"/>
  <c r="AH239" i="5"/>
  <c r="AH608" i="5"/>
  <c r="AH284" i="5"/>
  <c r="AH803" i="5"/>
  <c r="AH716" i="4"/>
  <c r="AH748" i="4"/>
  <c r="AH700" i="4"/>
  <c r="AH325" i="4"/>
  <c r="R44" i="6" l="1"/>
  <c r="R19" i="6"/>
  <c r="AH737" i="4"/>
  <c r="AH566" i="4"/>
  <c r="AH268" i="4"/>
  <c r="AH22" i="13"/>
  <c r="AH245" i="4"/>
  <c r="AH799" i="5"/>
  <c r="AH379" i="4"/>
  <c r="AH741" i="5"/>
  <c r="AH500" i="4"/>
  <c r="AH785" i="5"/>
  <c r="AH603" i="5"/>
  <c r="AH68" i="5"/>
  <c r="AH264" i="4"/>
  <c r="AH177" i="5"/>
  <c r="AH664" i="4"/>
  <c r="AH445" i="4"/>
  <c r="AH257" i="4"/>
  <c r="AH761" i="4"/>
  <c r="AH200" i="5"/>
  <c r="AH706" i="5"/>
  <c r="AH414" i="4"/>
  <c r="AH68" i="4"/>
  <c r="AH57" i="5"/>
  <c r="P48" i="6" l="1"/>
  <c r="P23" i="6"/>
  <c r="AH254" i="5"/>
  <c r="AH485" i="5"/>
  <c r="AH79" i="4"/>
  <c r="AH725" i="5"/>
  <c r="AH248" i="5"/>
  <c r="AH201" i="5"/>
  <c r="AH463" i="5"/>
  <c r="AH443" i="5"/>
  <c r="AH515" i="5"/>
  <c r="AH720" i="4"/>
  <c r="AH235" i="4"/>
  <c r="AH35" i="5"/>
  <c r="AH748" i="5"/>
  <c r="AH300" i="4"/>
  <c r="AH47" i="5"/>
  <c r="AH801" i="5"/>
  <c r="AH697" i="5"/>
  <c r="AH421" i="5"/>
  <c r="AH448" i="5"/>
  <c r="AH555" i="4"/>
  <c r="AH86" i="4"/>
  <c r="AH524" i="5"/>
  <c r="AH719" i="5"/>
  <c r="AH295" i="4"/>
  <c r="AH366" i="4"/>
  <c r="AH556" i="4"/>
  <c r="AH704" i="5"/>
  <c r="AH42" i="5"/>
  <c r="AH478" i="5"/>
  <c r="AH637" i="4"/>
  <c r="AH408" i="4"/>
  <c r="AH143" i="5"/>
  <c r="AH321" i="5"/>
  <c r="AH522" i="5"/>
  <c r="AH215" i="4"/>
  <c r="AH77" i="5"/>
  <c r="AH381" i="4"/>
  <c r="AH526" i="4"/>
  <c r="AH316" i="4"/>
  <c r="AH667" i="5"/>
  <c r="R40" i="6" l="1"/>
  <c r="R15" i="6"/>
  <c r="Q23" i="6" l="1"/>
  <c r="Q48" i="6"/>
  <c r="AH122" i="4"/>
  <c r="AH186" i="4"/>
  <c r="AH680" i="4"/>
  <c r="AH20" i="4"/>
  <c r="AH301" i="5"/>
  <c r="AH346" i="4"/>
  <c r="AH248" i="4"/>
  <c r="AH675" i="4"/>
  <c r="AH536" i="5"/>
  <c r="P45" i="6" l="1"/>
  <c r="P20" i="6"/>
  <c r="P43" i="6" l="1"/>
  <c r="AH674" i="4"/>
  <c r="AH519" i="5"/>
  <c r="AH635" i="5"/>
  <c r="AH279" i="4"/>
  <c r="AH734" i="5"/>
  <c r="AH661" i="5"/>
  <c r="AH46" i="5"/>
  <c r="AH615" i="4"/>
  <c r="R47" i="6" l="1"/>
  <c r="R22" i="6"/>
  <c r="AH576" i="4"/>
  <c r="AH443" i="4"/>
  <c r="AH718" i="4"/>
  <c r="AH518" i="5"/>
  <c r="AH626" i="5"/>
  <c r="AH437" i="5"/>
  <c r="AH559" i="5"/>
  <c r="AH362" i="4"/>
  <c r="AH43" i="5"/>
  <c r="AH121" i="4"/>
  <c r="AH398" i="5"/>
  <c r="AH606" i="5"/>
  <c r="P42" i="6" l="1"/>
  <c r="AH766" i="4"/>
  <c r="AH448" i="4"/>
  <c r="AH496" i="5"/>
  <c r="AH442" i="5"/>
  <c r="AH380" i="4"/>
  <c r="P40" i="6" l="1"/>
  <c r="P15" i="6"/>
  <c r="AH401" i="4"/>
  <c r="AH242" i="5"/>
  <c r="AH695" i="5"/>
  <c r="AH586" i="4"/>
  <c r="AH14" i="4"/>
  <c r="AH117" i="4"/>
  <c r="AH588" i="4"/>
  <c r="AH395" i="4"/>
  <c r="AH219" i="5"/>
  <c r="AH802" i="4"/>
  <c r="AH276" i="4"/>
  <c r="AH219" i="4"/>
  <c r="AH203" i="4"/>
  <c r="AH778" i="5"/>
  <c r="AH326" i="5"/>
  <c r="AH475" i="4"/>
  <c r="AH159" i="4"/>
  <c r="AH555" i="5"/>
  <c r="AH102" i="4"/>
  <c r="AH486" i="4"/>
  <c r="AH118" i="4"/>
  <c r="AH285" i="5"/>
  <c r="AH465" i="4"/>
  <c r="AH460" i="5"/>
  <c r="AH714" i="5"/>
  <c r="AH415" i="4"/>
  <c r="AH376" i="4"/>
  <c r="AH322" i="5"/>
  <c r="AH76" i="5"/>
  <c r="AH715" i="4"/>
  <c r="AH600" i="5"/>
  <c r="AH318" i="5"/>
  <c r="AH61" i="5"/>
  <c r="AH745" i="4"/>
  <c r="AH675" i="5"/>
  <c r="AH282" i="4"/>
  <c r="AH578" i="5"/>
  <c r="AH27" i="4"/>
  <c r="AH468" i="4"/>
  <c r="AH60" i="5"/>
  <c r="AH435" i="4"/>
  <c r="AH41" i="5"/>
  <c r="AH702" i="4"/>
  <c r="AH800" i="5"/>
  <c r="AH503" i="4"/>
  <c r="AH223" i="5"/>
  <c r="AH699" i="4"/>
  <c r="AH765" i="5"/>
  <c r="AH222" i="4"/>
  <c r="AH204" i="4"/>
  <c r="AH561" i="4"/>
  <c r="AH108" i="5"/>
  <c r="AH736" i="4"/>
  <c r="AH394" i="5"/>
  <c r="AH716" i="5"/>
  <c r="AH503" i="5"/>
  <c r="AH446" i="4"/>
  <c r="AH806" i="5"/>
  <c r="AH622" i="4"/>
  <c r="AH385" i="5"/>
  <c r="AH265" i="4"/>
  <c r="AH255" i="5"/>
  <c r="AH804" i="5"/>
  <c r="AH306" i="5"/>
  <c r="AH665" i="5"/>
  <c r="AH626" i="4"/>
  <c r="AH681" i="4"/>
  <c r="AH304" i="4"/>
  <c r="AH743" i="4"/>
  <c r="AH677" i="5"/>
  <c r="AH228" i="4"/>
  <c r="AH807" i="5"/>
  <c r="AH802" i="5"/>
  <c r="AH241" i="4"/>
  <c r="AH16" i="13"/>
  <c r="AH423" i="5"/>
  <c r="AH407" i="4"/>
  <c r="AH704" i="4"/>
  <c r="AH664" i="5"/>
  <c r="AH416" i="5"/>
  <c r="AH43" i="4"/>
  <c r="AH741" i="4"/>
  <c r="AH56" i="5"/>
  <c r="AH794" i="5"/>
  <c r="AH757" i="5"/>
  <c r="AH502" i="4"/>
  <c r="AH180" i="5"/>
  <c r="AH220" i="4"/>
  <c r="AH137" i="4"/>
  <c r="AH525" i="5"/>
  <c r="AH562" i="4"/>
  <c r="AH682" i="4"/>
  <c r="AH83" i="5"/>
  <c r="AH318" i="4"/>
  <c r="AH303" i="4"/>
  <c r="AH384" i="5"/>
  <c r="AH482" i="4"/>
  <c r="AH76" i="4"/>
  <c r="AH258" i="5"/>
  <c r="AH196" i="5"/>
  <c r="AH539" i="4"/>
  <c r="AH326" i="4"/>
  <c r="AH37" i="5"/>
  <c r="AH96" i="4"/>
  <c r="AH397" i="5"/>
  <c r="AH16" i="4"/>
  <c r="AH807" i="4"/>
  <c r="AH222" i="5"/>
  <c r="AH123" i="5"/>
  <c r="AH624" i="4"/>
  <c r="AH695" i="4"/>
  <c r="AH543" i="4"/>
  <c r="AH321" i="4"/>
  <c r="AH425" i="4"/>
  <c r="AH265" i="5"/>
  <c r="AH367" i="5"/>
  <c r="AH197" i="5"/>
  <c r="AH26" i="5"/>
  <c r="AH214" i="4"/>
  <c r="AH576" i="5"/>
  <c r="AH545" i="5"/>
  <c r="AH39" i="4"/>
  <c r="AH580" i="5"/>
  <c r="AH746" i="4"/>
  <c r="AH17" i="13"/>
  <c r="AH144" i="5"/>
  <c r="AH698" i="4"/>
  <c r="AH157" i="5"/>
  <c r="AH81" i="4"/>
  <c r="AH545" i="4"/>
  <c r="AH127" i="4"/>
  <c r="AH599" i="4"/>
  <c r="AH565" i="5"/>
  <c r="AH722" i="4"/>
  <c r="AH177" i="4"/>
  <c r="AH563" i="4"/>
  <c r="AH16" i="5"/>
  <c r="AH185" i="4"/>
  <c r="AH404" i="5"/>
  <c r="AH618" i="5"/>
  <c r="AH221" i="5"/>
  <c r="AH488" i="5"/>
  <c r="AH246" i="5"/>
  <c r="AH195" i="4"/>
  <c r="AH21" i="13"/>
  <c r="AH539" i="5"/>
  <c r="AH115" i="5"/>
  <c r="AH297" i="5"/>
  <c r="P41" i="6" l="1"/>
  <c r="P16" i="6"/>
  <c r="AH798" i="5"/>
  <c r="AH658" i="4"/>
  <c r="AH508" i="5"/>
  <c r="AH154" i="5"/>
  <c r="AH247" i="4"/>
  <c r="AH721" i="5"/>
  <c r="AH462" i="4"/>
  <c r="AH759" i="5"/>
  <c r="AH565" i="4"/>
  <c r="AH34" i="4"/>
  <c r="AH436" i="5"/>
  <c r="AH785" i="4"/>
  <c r="AH421" i="4"/>
  <c r="AH756" i="5"/>
  <c r="AH655" i="5"/>
  <c r="AH334" i="4"/>
  <c r="AH122" i="5"/>
  <c r="AH36" i="4"/>
  <c r="AH283" i="4"/>
  <c r="AH377" i="4"/>
  <c r="AH320" i="4"/>
  <c r="AH414" i="5"/>
  <c r="AH62" i="4"/>
  <c r="AH424" i="5"/>
  <c r="AH178" i="5"/>
  <c r="AH344" i="4"/>
  <c r="AH34" i="5"/>
  <c r="AH475" i="5"/>
  <c r="AH603" i="4"/>
  <c r="AH365" i="5"/>
  <c r="AH656" i="4"/>
  <c r="AH445" i="5"/>
  <c r="AH481" i="5"/>
  <c r="AH722" i="5"/>
  <c r="AH21" i="4"/>
  <c r="AH104" i="4"/>
  <c r="AH17" i="5"/>
  <c r="AH143" i="4"/>
  <c r="AH20" i="5"/>
  <c r="AH518" i="4"/>
  <c r="AH784" i="5"/>
  <c r="AH638" i="5"/>
  <c r="AH119" i="5"/>
  <c r="AH604" i="5"/>
  <c r="AH208" i="5"/>
  <c r="AH306" i="4"/>
  <c r="AH480" i="4"/>
  <c r="AH521" i="5"/>
  <c r="AH335" i="5"/>
  <c r="AH40" i="4"/>
  <c r="AH100" i="4"/>
  <c r="AH676" i="4"/>
  <c r="AH638" i="4"/>
  <c r="AH84" i="4"/>
  <c r="AH103" i="4"/>
  <c r="AH777" i="4"/>
  <c r="AH786" i="5"/>
  <c r="AH694" i="4"/>
  <c r="AH795" i="4"/>
  <c r="AH504" i="4"/>
  <c r="AH243" i="4"/>
  <c r="AH402" i="4"/>
  <c r="AH298" i="4"/>
  <c r="AH104" i="5"/>
  <c r="P47" i="6" l="1"/>
  <c r="P36" i="6" s="1"/>
  <c r="P22" i="6"/>
  <c r="AH14" i="5"/>
  <c r="AH154" i="4"/>
  <c r="AH139" i="4"/>
  <c r="AH585" i="4"/>
  <c r="AH237" i="5"/>
  <c r="AH726" i="5"/>
  <c r="AH141" i="5"/>
  <c r="AH735" i="4"/>
  <c r="AH315" i="5"/>
  <c r="AH360" i="4"/>
  <c r="AH28" i="13"/>
  <c r="AH742" i="4"/>
  <c r="AH568" i="4"/>
  <c r="AH497" i="5"/>
  <c r="AH181" i="5"/>
  <c r="AH520" i="5"/>
  <c r="AH645" i="4"/>
  <c r="AH160" i="4"/>
  <c r="AH494" i="5"/>
  <c r="AH225" i="4"/>
  <c r="AH594" i="5"/>
  <c r="AH314" i="5"/>
  <c r="AH619" i="5"/>
  <c r="AH302" i="4"/>
  <c r="AH156" i="5"/>
  <c r="AH61" i="4"/>
  <c r="AH457" i="5"/>
  <c r="AH247" i="5"/>
  <c r="AH478" i="4"/>
  <c r="AH440" i="5"/>
  <c r="AH401" i="5"/>
  <c r="AH196" i="4"/>
  <c r="AH422" i="5"/>
  <c r="AH304" i="5"/>
  <c r="AH546" i="5"/>
  <c r="AH743" i="5"/>
  <c r="AH564" i="5"/>
  <c r="AH595" i="5"/>
  <c r="AH100" i="5"/>
  <c r="AH385" i="4"/>
  <c r="AH127" i="5"/>
  <c r="AH138" i="4"/>
  <c r="AH458" i="4"/>
  <c r="AH623" i="5"/>
  <c r="AH775" i="5"/>
  <c r="AH20" i="13"/>
  <c r="AH688" i="5"/>
  <c r="AH537" i="4"/>
  <c r="AH423" i="4"/>
  <c r="AH540" i="5"/>
  <c r="AH755" i="4"/>
  <c r="AH528" i="5"/>
  <c r="AH255" i="4"/>
  <c r="AH227" i="4"/>
  <c r="AH599" i="5"/>
  <c r="AH578" i="4"/>
  <c r="AH285" i="4"/>
  <c r="AH598" i="5"/>
  <c r="AH207" i="4"/>
  <c r="AH347" i="5"/>
  <c r="AH48" i="4"/>
  <c r="AH298" i="5"/>
  <c r="AH382" i="4"/>
  <c r="AH136" i="5"/>
  <c r="AH617" i="4"/>
  <c r="AH145" i="5"/>
  <c r="AH194" i="5"/>
  <c r="AH787" i="5"/>
  <c r="AH120" i="5"/>
  <c r="AH116" i="5"/>
  <c r="AH375" i="5"/>
  <c r="AH744" i="5"/>
  <c r="AH161" i="5"/>
  <c r="AH647" i="4"/>
  <c r="AH343" i="4"/>
  <c r="AH797" i="5"/>
  <c r="AH268" i="5"/>
  <c r="AH307" i="5"/>
  <c r="AH679" i="4"/>
  <c r="AH462" i="5"/>
  <c r="AH183" i="5"/>
  <c r="AH280" i="4"/>
  <c r="AH547" i="4"/>
  <c r="AH508" i="4"/>
  <c r="AH780" i="5"/>
  <c r="AH368" i="4"/>
  <c r="AH128" i="4"/>
  <c r="AH779" i="4"/>
  <c r="AH454" i="5"/>
  <c r="AH202" i="5"/>
  <c r="AH294" i="4"/>
  <c r="AH535" i="5"/>
  <c r="AH439" i="5"/>
  <c r="AH745" i="5"/>
  <c r="AH762" i="5"/>
  <c r="AH27" i="5"/>
  <c r="AH455" i="5"/>
  <c r="AH735" i="5"/>
  <c r="AH407" i="5"/>
  <c r="AH587" i="4"/>
  <c r="AH148" i="4"/>
  <c r="AH24" i="4"/>
  <c r="R46" i="6" l="1"/>
  <c r="R21" i="6"/>
  <c r="AH223" i="4"/>
  <c r="AH165" i="5"/>
  <c r="AH668" i="5"/>
  <c r="AH164" i="4"/>
  <c r="AH501" i="5"/>
  <c r="AH717" i="4"/>
  <c r="AH216" i="4"/>
  <c r="AH345" i="4"/>
  <c r="AH687" i="5"/>
  <c r="AH36" i="5"/>
  <c r="AH419" i="5"/>
  <c r="AH208" i="4"/>
  <c r="AH319" i="5"/>
  <c r="AH415" i="5"/>
  <c r="AH761" i="5"/>
  <c r="AH357" i="4"/>
  <c r="AH643" i="5"/>
  <c r="AH677" i="4"/>
  <c r="AH776" i="4"/>
  <c r="AH582" i="5"/>
  <c r="AH604" i="4"/>
  <c r="AH543" i="5"/>
  <c r="AH624" i="5"/>
  <c r="AH783" i="5"/>
  <c r="AH215" i="5"/>
  <c r="AH581" i="5"/>
  <c r="AH727" i="4"/>
  <c r="AH546" i="4"/>
  <c r="AH482" i="5"/>
  <c r="AH85" i="5"/>
  <c r="AH396" i="4"/>
  <c r="AH534" i="4"/>
  <c r="AH355" i="4"/>
  <c r="AH742" i="5"/>
  <c r="AH156" i="4"/>
  <c r="AH500" i="5"/>
  <c r="AH436" i="4"/>
  <c r="AH254" i="4"/>
  <c r="AH277" i="4"/>
  <c r="AH797" i="4"/>
  <c r="AH378" i="4"/>
  <c r="AH402" i="5"/>
  <c r="Q40" i="6" l="1"/>
  <c r="Q15" i="6"/>
  <c r="AH774" i="4"/>
  <c r="AH441" i="4"/>
  <c r="AH699" i="5"/>
  <c r="AH324" i="4"/>
  <c r="AH574" i="5"/>
  <c r="AH84" i="5"/>
  <c r="AH224" i="4"/>
  <c r="AH505" i="4"/>
  <c r="AH207" i="5"/>
  <c r="AH345" i="5"/>
  <c r="AH540" i="4"/>
  <c r="AH124" i="5"/>
  <c r="AH627" i="4"/>
  <c r="AH94" i="5"/>
  <c r="AH227" i="5"/>
  <c r="AH617" i="5"/>
  <c r="AH582" i="4"/>
  <c r="AH708" i="5"/>
  <c r="AH483" i="4"/>
  <c r="AH537" i="5"/>
  <c r="AH226" i="4"/>
  <c r="AH486" i="5"/>
  <c r="AH220" i="5"/>
  <c r="AH596" i="4"/>
  <c r="AH137" i="5"/>
  <c r="AH662" i="5"/>
  <c r="AH434" i="5"/>
  <c r="AH360" i="5"/>
  <c r="AH554" i="5"/>
  <c r="AH339" i="5"/>
  <c r="AH88" i="4"/>
  <c r="AH62" i="5"/>
  <c r="AH117" i="5"/>
  <c r="AH440" i="4"/>
  <c r="AH597" i="4"/>
  <c r="AH58" i="5"/>
  <c r="AH175" i="5"/>
  <c r="AH579" i="4"/>
  <c r="AH696" i="5"/>
  <c r="AH356" i="5"/>
  <c r="AH188" i="5"/>
  <c r="AH184" i="4"/>
  <c r="AH424" i="4"/>
  <c r="AH74" i="4"/>
  <c r="AH99" i="5"/>
  <c r="AH342" i="4"/>
  <c r="AH487" i="4"/>
  <c r="AH278" i="5"/>
  <c r="AH79" i="5"/>
  <c r="AH658" i="5"/>
  <c r="AH204" i="5"/>
  <c r="AH584" i="5"/>
  <c r="AH757" i="4"/>
  <c r="AH703" i="5"/>
  <c r="AH355" i="5"/>
  <c r="AH542" i="5"/>
  <c r="AH659" i="5"/>
  <c r="AH75" i="5"/>
  <c r="AH702" i="5"/>
  <c r="AH700" i="5"/>
  <c r="AH688" i="4"/>
  <c r="AH263" i="5"/>
  <c r="AH725" i="4"/>
  <c r="AH287" i="5"/>
  <c r="AH344" i="5"/>
  <c r="AH44" i="5"/>
  <c r="AH206" i="5"/>
  <c r="AH225" i="5"/>
  <c r="AH396" i="5"/>
  <c r="AH507" i="4"/>
  <c r="AH146" i="4"/>
  <c r="AH187" i="5"/>
  <c r="AH494" i="4"/>
  <c r="AH561" i="5"/>
  <c r="AH296" i="4"/>
  <c r="AH205" i="5"/>
  <c r="AH148" i="5"/>
  <c r="AH764" i="5"/>
  <c r="AH425" i="5"/>
  <c r="AH64" i="5"/>
  <c r="AH95" i="5"/>
  <c r="AH428" i="5"/>
  <c r="AH558" i="4"/>
  <c r="AH300" i="5"/>
  <c r="AH740" i="4"/>
  <c r="AH639" i="4"/>
  <c r="AH464" i="4"/>
  <c r="AH621" i="5"/>
  <c r="AH24" i="5"/>
  <c r="AH754" i="4"/>
  <c r="AH301" i="4"/>
  <c r="AH788" i="4"/>
  <c r="AH459" i="5"/>
  <c r="AH419" i="4"/>
  <c r="AH738" i="4"/>
  <c r="AH468" i="5"/>
  <c r="AH361" i="5"/>
  <c r="AH767" i="4"/>
  <c r="AH614" i="4"/>
  <c r="AH523" i="5"/>
  <c r="AH167" i="5"/>
  <c r="AH514" i="5"/>
  <c r="AH235" i="5"/>
  <c r="AH665" i="4"/>
  <c r="AH280" i="5"/>
  <c r="AH466" i="5"/>
  <c r="AH359" i="5"/>
  <c r="AH754" i="5"/>
  <c r="AH303" i="5"/>
  <c r="AH479" i="5"/>
  <c r="AH602" i="5"/>
  <c r="AH256" i="4"/>
  <c r="AH59" i="4"/>
  <c r="AH458" i="5"/>
  <c r="AH128" i="5"/>
  <c r="AH336" i="5"/>
  <c r="AH97" i="4"/>
  <c r="AH483" i="5"/>
  <c r="AH657" i="5"/>
  <c r="AH659" i="4"/>
  <c r="AH240" i="5"/>
  <c r="R48" i="6" l="1"/>
  <c r="R36" i="6" s="1"/>
  <c r="R23" i="6"/>
  <c r="AH788" i="5"/>
  <c r="AH739" i="4"/>
  <c r="AH165" i="4"/>
  <c r="AH338" i="5"/>
  <c r="AH564" i="4"/>
  <c r="AH416" i="4"/>
  <c r="AH574" i="4"/>
  <c r="AH136" i="4"/>
  <c r="AH697" i="4"/>
  <c r="AH679" i="5"/>
  <c r="AH356" i="4"/>
  <c r="AH727" i="5"/>
  <c r="AH805" i="4"/>
  <c r="AH236" i="5"/>
  <c r="AH287" i="4"/>
  <c r="AH427" i="4"/>
  <c r="AH155" i="4"/>
  <c r="AH25" i="5"/>
  <c r="AH406" i="4"/>
  <c r="AH178" i="4"/>
  <c r="AH66" i="5"/>
  <c r="AH325" i="5"/>
  <c r="AH258" i="4"/>
  <c r="AH418" i="5"/>
  <c r="AH628" i="5"/>
  <c r="AH497" i="4"/>
  <c r="AH522" i="4"/>
  <c r="AH161" i="4"/>
  <c r="AH641" i="5"/>
  <c r="AH499" i="5"/>
  <c r="AH526" i="5"/>
  <c r="AH19" i="4"/>
  <c r="AH605" i="5"/>
  <c r="AH586" i="5"/>
  <c r="AH701" i="4"/>
  <c r="AH341" i="5"/>
  <c r="AH467" i="5"/>
  <c r="AH496" i="4"/>
  <c r="AH106" i="5"/>
  <c r="AH577" i="4"/>
  <c r="AH367" i="4"/>
  <c r="AH654" i="5"/>
  <c r="AH506" i="4"/>
  <c r="AH188" i="4"/>
  <c r="AH480" i="5"/>
  <c r="AH556" i="5"/>
  <c r="AH763" i="5"/>
  <c r="AH399" i="4"/>
  <c r="AH782" i="4"/>
  <c r="AH339" i="4"/>
  <c r="AH174" i="4"/>
  <c r="AH438" i="5"/>
  <c r="AH637" i="5"/>
  <c r="AH567" i="5"/>
  <c r="AH85" i="4"/>
  <c r="AH400" i="5"/>
  <c r="AH246" i="4"/>
  <c r="AH383" i="4"/>
  <c r="AH557" i="4"/>
  <c r="AH394" i="4"/>
  <c r="AH314" i="4"/>
  <c r="AH157" i="4"/>
  <c r="AH23" i="5"/>
  <c r="AH361" i="4"/>
  <c r="AH454" i="4"/>
  <c r="AH525" i="4"/>
  <c r="AH18" i="13"/>
  <c r="AH422" i="4"/>
  <c r="AH667" i="4"/>
  <c r="AH267" i="4"/>
  <c r="AH67" i="4"/>
  <c r="AH305" i="4"/>
  <c r="AH186" i="5"/>
  <c r="AH28" i="4"/>
  <c r="AH42" i="4"/>
  <c r="AH683" i="4"/>
  <c r="AH616" i="4"/>
  <c r="AH284" i="4"/>
  <c r="AH99" i="4"/>
  <c r="AH364" i="4"/>
  <c r="AH286" i="4"/>
  <c r="AH77" i="4"/>
  <c r="AH214" i="5"/>
  <c r="AH687" i="4"/>
  <c r="AH767" i="5"/>
  <c r="AH794" i="4"/>
  <c r="AH405" i="5"/>
  <c r="AH683" i="5"/>
  <c r="AH575" i="5"/>
  <c r="AH244" i="5"/>
  <c r="AH388" i="4"/>
  <c r="AH634" i="4"/>
  <c r="AH444" i="4"/>
  <c r="AH15" i="13"/>
  <c r="AH798" i="4"/>
  <c r="AH648" i="5"/>
  <c r="AH134" i="5"/>
  <c r="AH780" i="4"/>
  <c r="AH44" i="4"/>
  <c r="AH357" i="5"/>
  <c r="AH685" i="4"/>
  <c r="P18" i="6" l="1"/>
  <c r="P21" i="6" l="1"/>
  <c r="P17" i="6"/>
  <c r="AH19" i="13"/>
  <c r="AH601" i="4"/>
  <c r="AH286" i="5"/>
  <c r="AH25" i="4"/>
  <c r="AH804" i="4"/>
  <c r="AH479" i="4"/>
  <c r="AH228" i="5"/>
  <c r="AH347" i="4"/>
  <c r="AH46" i="4"/>
  <c r="AH57" i="4"/>
  <c r="AH625" i="5"/>
  <c r="AH464" i="5"/>
  <c r="AH506" i="5"/>
  <c r="AH135" i="4"/>
  <c r="AH125" i="4"/>
  <c r="AH684" i="4"/>
  <c r="AH698" i="5"/>
  <c r="AH179" i="4"/>
  <c r="AH105" i="5"/>
  <c r="AH107" i="5"/>
  <c r="AH386" i="4"/>
  <c r="AH262" i="4"/>
  <c r="AH19" i="5"/>
  <c r="AH267" i="5"/>
  <c r="AH447" i="4"/>
  <c r="AH299" i="4"/>
  <c r="AH723" i="5"/>
  <c r="AH327" i="4"/>
  <c r="AH427" i="5"/>
  <c r="AH163" i="4"/>
  <c r="AH548" i="4"/>
  <c r="AH800" i="4"/>
  <c r="AH644" i="5"/>
  <c r="AH558" i="5"/>
  <c r="AH78" i="5"/>
  <c r="AH218" i="5"/>
  <c r="AH162" i="4"/>
  <c r="AH245" i="5"/>
  <c r="AH598" i="4"/>
  <c r="AH606" i="4"/>
  <c r="AH674" i="5"/>
  <c r="AH635" i="4"/>
  <c r="AH397" i="4"/>
  <c r="AH363" i="5"/>
  <c r="AH499" i="4"/>
  <c r="AH504" i="5"/>
  <c r="AH181" i="4"/>
  <c r="AH383" i="5"/>
  <c r="AH317" i="4"/>
  <c r="AH498" i="4"/>
  <c r="AH18" i="5"/>
  <c r="AH805" i="5"/>
  <c r="AH544" i="4"/>
  <c r="AH236" i="4"/>
  <c r="AH619" i="4"/>
  <c r="AH242" i="4"/>
  <c r="AH720" i="5"/>
  <c r="AH67" i="5"/>
  <c r="AH328" i="5"/>
  <c r="AH654" i="4"/>
  <c r="AH495" i="5"/>
  <c r="AH199" i="5"/>
  <c r="AH221" i="4"/>
  <c r="AH140" i="5"/>
  <c r="AH243" i="5"/>
  <c r="AH682" i="5"/>
  <c r="AH305" i="5"/>
  <c r="AH517" i="5"/>
  <c r="AH158" i="4"/>
  <c r="AH706" i="4"/>
  <c r="AH337" i="5"/>
  <c r="AH566" i="5"/>
  <c r="AH224" i="5"/>
  <c r="AH498" i="5"/>
  <c r="AH442" i="4"/>
  <c r="AH197" i="4"/>
  <c r="AH65" i="4"/>
  <c r="AH668" i="4"/>
  <c r="AH94" i="4"/>
  <c r="AH763" i="4"/>
  <c r="AH274" i="5"/>
  <c r="AH358" i="4"/>
  <c r="AH103" i="5"/>
  <c r="AH64" i="4"/>
  <c r="AH487" i="5"/>
  <c r="AH520" i="4"/>
  <c r="AH257" i="5"/>
  <c r="AH779" i="5"/>
  <c r="AH746" i="5"/>
  <c r="AH759" i="4"/>
  <c r="AH456" i="4"/>
  <c r="AH260" i="4"/>
  <c r="AH623" i="4"/>
  <c r="AH324" i="5"/>
  <c r="AH403" i="5"/>
  <c r="AH760" i="4"/>
  <c r="AH776" i="5"/>
  <c r="AH620" i="5"/>
  <c r="AH747" i="5"/>
  <c r="AH166" i="4"/>
  <c r="Q20" i="6" l="1"/>
  <c r="P11" i="6"/>
  <c r="Q16" i="6"/>
  <c r="AH721" i="4"/>
  <c r="AH40" i="5"/>
  <c r="AH21" i="5"/>
  <c r="AH376" i="5"/>
  <c r="AH116" i="4"/>
  <c r="AH622" i="5"/>
  <c r="AH200" i="4"/>
  <c r="AH686" i="4"/>
  <c r="AH83" i="4"/>
  <c r="AH515" i="4"/>
  <c r="AH395" i="5"/>
  <c r="AH380" i="5"/>
  <c r="AH145" i="4"/>
  <c r="AH317" i="5"/>
  <c r="AH28" i="5"/>
  <c r="AH568" i="5"/>
  <c r="AH755" i="5"/>
  <c r="AH359" i="4"/>
  <c r="AH597" i="5"/>
  <c r="AH105" i="4"/>
  <c r="AH404" i="4"/>
  <c r="AH538" i="4"/>
  <c r="AH118" i="5"/>
  <c r="AH158" i="5"/>
  <c r="AH740" i="5"/>
  <c r="AH663" i="5"/>
  <c r="AH766" i="5"/>
  <c r="AH485" i="4"/>
  <c r="AH519" i="4"/>
  <c r="AH541" i="5"/>
  <c r="AH237" i="4"/>
  <c r="AH58" i="4"/>
  <c r="AH768" i="5"/>
  <c r="AH406" i="5"/>
  <c r="AH507" i="5"/>
  <c r="AH418" i="4"/>
  <c r="AH216" i="5"/>
  <c r="AH238" i="5"/>
  <c r="AH159" i="5"/>
  <c r="AH786" i="4"/>
  <c r="AH354" i="5"/>
  <c r="AH628" i="4"/>
  <c r="AH381" i="5"/>
  <c r="AH636" i="4"/>
  <c r="AH795" i="5"/>
  <c r="AH554" i="4"/>
  <c r="AH82" i="4"/>
  <c r="AH420" i="5"/>
  <c r="AH262" i="5"/>
  <c r="AH176" i="4"/>
  <c r="AH439" i="4"/>
  <c r="AH726" i="4"/>
  <c r="AH115" i="4"/>
  <c r="AH134" i="4"/>
  <c r="AH527" i="4"/>
  <c r="AH279" i="5"/>
  <c r="AH456" i="5"/>
  <c r="AH338" i="4"/>
  <c r="AH315" i="4"/>
  <c r="AH336" i="4"/>
  <c r="AH202" i="4"/>
  <c r="AH444" i="5"/>
  <c r="AH417" i="5"/>
  <c r="AH166" i="5"/>
  <c r="AH663" i="4"/>
  <c r="AH717" i="5"/>
  <c r="AH281" i="5"/>
  <c r="AH544" i="5"/>
  <c r="AH23" i="13"/>
  <c r="AH781" i="5"/>
  <c r="AH505" i="5"/>
  <c r="AH198" i="5"/>
  <c r="AH640" i="4"/>
  <c r="AH101" i="5"/>
  <c r="AH678" i="5"/>
  <c r="AH74" i="5"/>
  <c r="AH41" i="4"/>
  <c r="AH259" i="4"/>
  <c r="AH38" i="5"/>
  <c r="AH517" i="4"/>
  <c r="AH295" i="5"/>
  <c r="AH715" i="5"/>
  <c r="AH334" i="5"/>
  <c r="AH346" i="5"/>
  <c r="AH283" i="5"/>
  <c r="AH241" i="5"/>
  <c r="AH476" i="4"/>
  <c r="AH575" i="4"/>
  <c r="AH737" i="5"/>
  <c r="AH316" i="5"/>
  <c r="AH22" i="4"/>
  <c r="AH616" i="5"/>
  <c r="AH426" i="4"/>
  <c r="AH201" i="4"/>
  <c r="AH484" i="4"/>
  <c r="AH646" i="4"/>
  <c r="AH399" i="5"/>
  <c r="AH261" i="4"/>
  <c r="AH379" i="5"/>
  <c r="AH98" i="4"/>
  <c r="AH45" i="4"/>
  <c r="AH744" i="4"/>
  <c r="AH206" i="4"/>
  <c r="AH22" i="5"/>
  <c r="AH226" i="5"/>
  <c r="AH96" i="5"/>
  <c r="AH547" i="5"/>
  <c r="AH382" i="5"/>
  <c r="AH705" i="4"/>
  <c r="AH594" i="4"/>
  <c r="AH256" i="5"/>
  <c r="AH146" i="5"/>
  <c r="AH340" i="4"/>
  <c r="AH198" i="4"/>
  <c r="AH123" i="4"/>
  <c r="AH308" i="4"/>
  <c r="AH328" i="4"/>
  <c r="AH364" i="5"/>
  <c r="AH179" i="5"/>
  <c r="AH168" i="5"/>
  <c r="AH461" i="5"/>
  <c r="AH234" i="5"/>
  <c r="AH694" i="5"/>
  <c r="AH542" i="4"/>
  <c r="AH736" i="5"/>
  <c r="AH701" i="5"/>
  <c r="AH15" i="4"/>
  <c r="AH796" i="4"/>
  <c r="AH528" i="4"/>
  <c r="AH340" i="5"/>
  <c r="AH559" i="4"/>
  <c r="AH457" i="4"/>
  <c r="AH107" i="4"/>
  <c r="AH176" i="5"/>
  <c r="AH124" i="4"/>
  <c r="AH23" i="4"/>
  <c r="AH39" i="5"/>
  <c r="AH98" i="5"/>
  <c r="AH707" i="4"/>
  <c r="AH774" i="5"/>
  <c r="AH660" i="5"/>
  <c r="AH341" i="4"/>
  <c r="AH175" i="4"/>
  <c r="AH55" i="5"/>
  <c r="AH521" i="4"/>
  <c r="AH681" i="5"/>
  <c r="AH294" i="5"/>
  <c r="AH747" i="4"/>
  <c r="AH647" i="5"/>
  <c r="AH377" i="5"/>
  <c r="AH642" i="4"/>
  <c r="AH138" i="5"/>
  <c r="AH282" i="5"/>
  <c r="AH162" i="5"/>
  <c r="AH187" i="4"/>
  <c r="AH601" i="5"/>
  <c r="AH799" i="4"/>
  <c r="AH323" i="4"/>
  <c r="AH14" i="13"/>
  <c r="AH102" i="5"/>
  <c r="AH466" i="4"/>
  <c r="AH806" i="4"/>
  <c r="AH217" i="4"/>
  <c r="AH696" i="4"/>
  <c r="AH140" i="4"/>
  <c r="AH459" i="4"/>
  <c r="AH728" i="5"/>
  <c r="AH641" i="4"/>
  <c r="AH125" i="5"/>
  <c r="AH354" i="4"/>
  <c r="AH765" i="4"/>
  <c r="AH562" i="5"/>
  <c r="AH781" i="4"/>
  <c r="AH378" i="5"/>
  <c r="AH560" i="5"/>
  <c r="AH180" i="4"/>
  <c r="AH723" i="4"/>
  <c r="AH588" i="5"/>
  <c r="AH666" i="4"/>
  <c r="AH120" i="4"/>
  <c r="R17" i="6" l="1"/>
  <c r="R11" i="6" s="1"/>
  <c r="AH567" i="4"/>
  <c r="AH661" i="4"/>
  <c r="AH45" i="5"/>
  <c r="AH548" i="5"/>
  <c r="AH403" i="4"/>
  <c r="AH288" i="5"/>
  <c r="AH557" i="5"/>
  <c r="AH18" i="4"/>
  <c r="AH121" i="5"/>
  <c r="AH708" i="4"/>
  <c r="AH474" i="5"/>
  <c r="AH680" i="5"/>
  <c r="AH808" i="4"/>
  <c r="AH322" i="4"/>
  <c r="AH524" i="4"/>
  <c r="AH238" i="4"/>
  <c r="AH182" i="5"/>
  <c r="AH114" i="5"/>
  <c r="AH764" i="4"/>
  <c r="AH501" i="4"/>
  <c r="AH182" i="4"/>
  <c r="AH27" i="13"/>
  <c r="AH534" i="5"/>
  <c r="AH718" i="5"/>
  <c r="AH307" i="4"/>
  <c r="AH646" i="5"/>
  <c r="AH24" i="13"/>
  <c r="AH95" i="4"/>
  <c r="AH648" i="4"/>
  <c r="AH434" i="4"/>
  <c r="Q46" i="6" l="1"/>
  <c r="Q36" i="6" s="1"/>
  <c r="Q21" i="6"/>
  <c r="Q11" i="6" s="1"/>
  <c r="AH126" i="4"/>
  <c r="AH144" i="4"/>
  <c r="AH467" i="4"/>
  <c r="AH775" i="4"/>
  <c r="AH55" i="4"/>
  <c r="AH477" i="4"/>
  <c r="AH560" i="4"/>
  <c r="AH676" i="5"/>
  <c r="AH363" i="4"/>
  <c r="AH595" i="4"/>
  <c r="AH343" i="5"/>
  <c r="AH502" i="5"/>
  <c r="AH362" i="5"/>
  <c r="AH276" i="5"/>
  <c r="AH183" i="4"/>
  <c r="AH724" i="5"/>
  <c r="AH495" i="4"/>
  <c r="AH80" i="5"/>
  <c r="AH275" i="4"/>
  <c r="AH516" i="4"/>
  <c r="AH386" i="5"/>
  <c r="AH164" i="5"/>
  <c r="AH645" i="5"/>
  <c r="AH26" i="4"/>
  <c r="AH319" i="4"/>
  <c r="AH297" i="4"/>
  <c r="AH174" i="5"/>
  <c r="AH488" i="4"/>
  <c r="AH195" i="5"/>
  <c r="AH142" i="4"/>
  <c r="AH274" i="4"/>
  <c r="AH358" i="5"/>
  <c r="AH108" i="4"/>
  <c r="AH474" i="4"/>
  <c r="AH579" i="5"/>
  <c r="AH808" i="5"/>
  <c r="AH514" i="4"/>
  <c r="AH583" i="4"/>
  <c r="AH644" i="4"/>
  <c r="AH264" i="5"/>
  <c r="AH217" i="5"/>
  <c r="AH163" i="5"/>
  <c r="AH608" i="4"/>
  <c r="AH86" i="5"/>
  <c r="AH460" i="4"/>
  <c r="AH461" i="4"/>
  <c r="AH634" i="5"/>
  <c r="AH684" i="5"/>
  <c r="AH337" i="4"/>
  <c r="AH728" i="4"/>
  <c r="AH627" i="5"/>
  <c r="AH678" i="4"/>
  <c r="AH607" i="4"/>
  <c r="AH655" i="4"/>
  <c r="AH37" i="4"/>
  <c r="AH587" i="5"/>
  <c r="AH388" i="5"/>
  <c r="AH281" i="4"/>
  <c r="AH656" i="5"/>
  <c r="AH263" i="4"/>
  <c r="AH141" i="4"/>
  <c r="AH640" i="5"/>
  <c r="AH81" i="5"/>
  <c r="AH106" i="4"/>
  <c r="AH420" i="4"/>
  <c r="AH203" i="5"/>
  <c r="AH484" i="5"/>
  <c r="AH342" i="5"/>
  <c r="AH724" i="4"/>
  <c r="AH707" i="5"/>
  <c r="AH618" i="4"/>
  <c r="AH605" i="4"/>
  <c r="AH787" i="4"/>
  <c r="AH585" i="5"/>
  <c r="AH266" i="4"/>
  <c r="AH758" i="4"/>
  <c r="AH275" i="5"/>
  <c r="AH147" i="5"/>
  <c r="AH54" i="4"/>
  <c r="AH278" i="4"/>
  <c r="AH296" i="5"/>
  <c r="AH240" i="4"/>
  <c r="AH78" i="4"/>
  <c r="AH59" i="5"/>
  <c r="AH400" i="4"/>
  <c r="AH563" i="5"/>
  <c r="AH160" i="5"/>
  <c r="AH782" i="5"/>
  <c r="AH803" i="4"/>
  <c r="AH455" i="4"/>
  <c r="AH398" i="4"/>
  <c r="AH244" i="4"/>
  <c r="AH260" i="5"/>
  <c r="AH323" i="5"/>
  <c r="AH387" i="4"/>
  <c r="AH435" i="5"/>
  <c r="AH155" i="5"/>
  <c r="AH88" i="5"/>
  <c r="AH35" i="4"/>
  <c r="AH142" i="5"/>
  <c r="AH602" i="4"/>
  <c r="AH438" i="4"/>
  <c r="AH405" i="4"/>
  <c r="AH657" i="4"/>
  <c r="AH600" i="4"/>
  <c r="AH56" i="4"/>
  <c r="AH535" i="4"/>
  <c r="AH65" i="5"/>
  <c r="AH686" i="5"/>
  <c r="AH581" i="4"/>
  <c r="AH703" i="4"/>
  <c r="AH615" i="5"/>
  <c r="AH714" i="4"/>
  <c r="AH481" i="4"/>
  <c r="AH719" i="4"/>
  <c r="AH194" i="4"/>
  <c r="AH97" i="5"/>
  <c r="AH620" i="4"/>
  <c r="AH477" i="5"/>
  <c r="AH384" i="4"/>
  <c r="AH259" i="5"/>
  <c r="AH734" i="4"/>
  <c r="AH75" i="4"/>
  <c r="AH527" i="5"/>
  <c r="AH320" i="5"/>
  <c r="AH607" i="5"/>
  <c r="AH348" i="5"/>
  <c r="AH60" i="4"/>
  <c r="AH239" i="4"/>
  <c r="AH63" i="5"/>
  <c r="AH783" i="4"/>
  <c r="AH234" i="4"/>
  <c r="AH184" i="5"/>
  <c r="AH87" i="4"/>
  <c r="AH756" i="4"/>
  <c r="AH47" i="4"/>
  <c r="AH541" i="4"/>
  <c r="AH760" i="5"/>
  <c r="AH643" i="4"/>
  <c r="AH662" i="4"/>
  <c r="AH114" i="4"/>
  <c r="AH476" i="5"/>
  <c r="AH621" i="4"/>
  <c r="AH536" i="4"/>
  <c r="AH666" i="5"/>
  <c r="AH516" i="5"/>
  <c r="AH580" i="4"/>
  <c r="AH126" i="5"/>
  <c r="AH584" i="4"/>
  <c r="AH139" i="5"/>
  <c r="AH80" i="4"/>
  <c r="AH778" i="4"/>
  <c r="AH366" i="5"/>
  <c r="AH758" i="5"/>
  <c r="AH762" i="4"/>
  <c r="AH636" i="5"/>
  <c r="AH614" i="5"/>
  <c r="AH365" i="4"/>
  <c r="AH705" i="5"/>
  <c r="AH625" i="4"/>
  <c r="AH25" i="13"/>
  <c r="AH642" i="5"/>
  <c r="AH374" i="4"/>
  <c r="AH426" i="5"/>
  <c r="AH777" i="5"/>
  <c r="AH387" i="5"/>
  <c r="AH428" i="4"/>
  <c r="AH199" i="4"/>
  <c r="AH348" i="4"/>
  <c r="AH308" i="5"/>
  <c r="AH660" i="4"/>
  <c r="AH796" i="5"/>
  <c r="AH135" i="5"/>
  <c r="AH374" i="5"/>
  <c r="AH639" i="5"/>
  <c r="AH185" i="5"/>
  <c r="AH768" i="4"/>
  <c r="AH48" i="5"/>
  <c r="AH538" i="5"/>
  <c r="AH685" i="5"/>
  <c r="AH523" i="4"/>
  <c r="AH288" i="4"/>
  <c r="AH167" i="4"/>
  <c r="AH463" i="4"/>
  <c r="AH417" i="4"/>
  <c r="AH87" i="5"/>
  <c r="AH801" i="4"/>
  <c r="AH437" i="4"/>
  <c r="AH738" i="5"/>
  <c r="AH408" i="5"/>
  <c r="AH82" i="5"/>
  <c r="AH441" i="5"/>
  <c r="AH63" i="4"/>
  <c r="AH465" i="5"/>
  <c r="AH54" i="5"/>
  <c r="AH17" i="4"/>
  <c r="AH335" i="4"/>
  <c r="AH101" i="4"/>
  <c r="AH299" i="5"/>
  <c r="AH38" i="4"/>
  <c r="AH218" i="4"/>
  <c r="AH277" i="5"/>
  <c r="AH168" i="4"/>
  <c r="AH784" i="4"/>
  <c r="AE76" i="10" a="1"/>
  <c r="AE84" i="10" a="1"/>
  <c r="AE42" i="10" a="1"/>
  <c r="AE104" i="10" a="1"/>
  <c r="AE27" i="10" a="1"/>
  <c r="AE106" i="10" a="1"/>
  <c r="AE119" i="10" a="1"/>
  <c r="AE98" i="10" a="1"/>
  <c r="AE22" i="10" a="1"/>
  <c r="AE54" i="10" a="1"/>
  <c r="AE4" i="10" a="1"/>
  <c r="AE94" i="10" a="1"/>
  <c r="AE19" i="10" a="1"/>
  <c r="AE103" i="10" a="1"/>
  <c r="AE74" i="10" a="1"/>
  <c r="AE69" i="10" a="1"/>
  <c r="AE41" i="10" a="1"/>
  <c r="AE82" i="10" a="1"/>
  <c r="AE37" i="10" a="1"/>
  <c r="AE10" i="10" a="1"/>
  <c r="AE71" i="10" a="1"/>
  <c r="AE100" i="10" a="1"/>
  <c r="AE80" i="10" a="1"/>
  <c r="AE50" i="10" a="1"/>
  <c r="AE3" i="10" a="1"/>
  <c r="AE34" i="10" a="1"/>
  <c r="AE102" i="10" a="1"/>
  <c r="AE88" i="10" a="1"/>
  <c r="AE115" i="10" a="1"/>
  <c r="AE12" i="10" a="1"/>
  <c r="AE13" i="10" a="1"/>
  <c r="AE67" i="10" a="1"/>
  <c r="AE105" i="10" a="1"/>
  <c r="AE79" i="10" a="1"/>
  <c r="AE9" i="10" a="1"/>
  <c r="AE99" i="10" a="1"/>
  <c r="AE8" i="10" a="1"/>
  <c r="AE5" i="10" a="1"/>
  <c r="AE47" i="10" a="1"/>
  <c r="AE14" i="10" a="1"/>
  <c r="AE30" i="10" a="1"/>
  <c r="AE64" i="10" a="1"/>
  <c r="AE52" i="10" a="1"/>
  <c r="AE28" i="10" a="1"/>
  <c r="AE75" i="10" a="1"/>
  <c r="AE60" i="10" a="1"/>
  <c r="AE26" i="10" a="1"/>
  <c r="AE18" i="10" a="1"/>
  <c r="AE121" i="10" a="1"/>
  <c r="AE108" i="10" a="1"/>
  <c r="AE11" i="10" a="1"/>
  <c r="AE78" i="10" a="1"/>
  <c r="AE113" i="10" a="1"/>
  <c r="AE32" i="10" a="1"/>
  <c r="AE46" i="10" a="1"/>
  <c r="AE118" i="10" a="1"/>
  <c r="AE45" i="10" a="1"/>
  <c r="AE81" i="10" a="1"/>
  <c r="AE117" i="10" a="1"/>
  <c r="AE15" i="10" a="1"/>
  <c r="AE53" i="10" a="1"/>
  <c r="AE57" i="10" a="1"/>
  <c r="AE58" i="10" a="1"/>
  <c r="AE49" i="10" a="1"/>
  <c r="AE39" i="10" a="1"/>
  <c r="AE109" i="10" a="1"/>
  <c r="AE24" i="10" a="1"/>
  <c r="AE7" i="10" a="1"/>
  <c r="AE97" i="10" a="1"/>
  <c r="AE48" i="10" a="1"/>
  <c r="AE25" i="10" a="1"/>
  <c r="AE16" i="10" a="1"/>
  <c r="AE72" i="10" a="1"/>
  <c r="AE51" i="10" a="1"/>
  <c r="AE87" i="10" a="1"/>
  <c r="AE44" i="10" a="1"/>
  <c r="AE107" i="10" a="1"/>
  <c r="AE85" i="10" a="1"/>
  <c r="AE92" i="10" a="1"/>
  <c r="AE77" i="10" a="1"/>
  <c r="AE66" i="10" a="1"/>
  <c r="AE114" i="10" a="1"/>
  <c r="AE95" i="10" a="1"/>
  <c r="AE89" i="10" a="1"/>
  <c r="AE116" i="10" a="1"/>
  <c r="AE40" i="10" a="1"/>
  <c r="AE63" i="10" a="1"/>
  <c r="AE20" i="10" a="1"/>
  <c r="AE36" i="10" a="1"/>
  <c r="AE110" i="10" a="1"/>
  <c r="AE101" i="10" a="1"/>
  <c r="AE70" i="10" a="1"/>
  <c r="AE120" i="10" a="1"/>
  <c r="AE68" i="10" a="1"/>
  <c r="AE73" i="10" a="1"/>
  <c r="AE91" i="10" a="1"/>
  <c r="AE17" i="10" a="1"/>
  <c r="AE31" i="10" a="1"/>
  <c r="AE55" i="10" a="1"/>
  <c r="AE33" i="10" a="1"/>
  <c r="AE83" i="10" a="1"/>
  <c r="AE59" i="10" a="1"/>
  <c r="AE93" i="10" a="1"/>
  <c r="AE6" i="10" a="1"/>
  <c r="AE61" i="10" a="1"/>
  <c r="AE86" i="10" a="1"/>
  <c r="AE43" i="10" a="1"/>
  <c r="AE29" i="10" a="1"/>
  <c r="AE96" i="10" a="1"/>
  <c r="AE112" i="10" a="1"/>
  <c r="AE2" i="10" a="1"/>
  <c r="AE21" i="10" a="1"/>
  <c r="AE90" i="10" a="1"/>
  <c r="AE62" i="10" a="1"/>
  <c r="AE56" i="10" a="1"/>
  <c r="AE35" i="10" a="1"/>
  <c r="AE38" i="10" a="1"/>
  <c r="AE23" i="10" a="1"/>
  <c r="AE111" i="10" a="1"/>
  <c r="AE65" i="10" a="1"/>
  <c r="S660" i="5" l="1"/>
  <c r="S280" i="5"/>
  <c r="S197" i="5"/>
  <c r="S39" i="5"/>
  <c r="S756" i="5"/>
  <c r="S696" i="5"/>
  <c r="S736" i="5"/>
  <c r="S636" i="5"/>
  <c r="S279" i="5"/>
  <c r="S480" i="5"/>
  <c r="S300" i="5"/>
  <c r="S118" i="5"/>
  <c r="S796" i="5"/>
  <c r="S417" i="5"/>
  <c r="S400" i="5"/>
  <c r="S380" i="5"/>
  <c r="S38" i="5"/>
  <c r="S338" i="5"/>
  <c r="S435" i="5"/>
  <c r="S204" i="5"/>
  <c r="S516" i="5"/>
  <c r="S717" i="5"/>
  <c r="S377" i="5"/>
  <c r="S562" i="5"/>
  <c r="S96" i="5"/>
  <c r="S335" i="5"/>
  <c r="S342" i="5"/>
  <c r="S76" i="5"/>
  <c r="S77" i="5"/>
  <c r="S60" i="5"/>
  <c r="S102" i="5"/>
  <c r="S777" i="5"/>
  <c r="S186" i="5"/>
  <c r="S139" i="5"/>
  <c r="S341" i="5"/>
  <c r="S661" i="5"/>
  <c r="S419" i="5"/>
  <c r="S164" i="5"/>
  <c r="S778" i="5"/>
  <c r="S97" i="5"/>
  <c r="S182" i="5"/>
  <c r="S176" i="5"/>
  <c r="S461" i="5"/>
  <c r="S735" i="5"/>
  <c r="S401" i="5"/>
  <c r="S798" i="5"/>
  <c r="S142" i="5"/>
  <c r="S316" i="5"/>
  <c r="S737" i="5"/>
  <c r="S638" i="5"/>
  <c r="S281" i="5"/>
  <c r="S363" i="5"/>
  <c r="S302" i="5"/>
  <c r="S161" i="5"/>
  <c r="S154" i="5"/>
  <c r="S320" i="5"/>
  <c r="S520" i="5"/>
  <c r="S579" i="5"/>
  <c r="S183" i="5"/>
  <c r="S677" i="5"/>
  <c r="S559" i="5"/>
  <c r="S61" i="5"/>
  <c r="S254" i="5"/>
  <c r="S344" i="5"/>
  <c r="S541" i="5"/>
  <c r="S339" i="5"/>
  <c r="S134" i="5"/>
  <c r="S398" i="5"/>
  <c r="S120" i="5"/>
  <c r="S95" i="5"/>
  <c r="S185" i="5"/>
  <c r="S259" i="5"/>
  <c r="S474" i="5"/>
  <c r="S616" i="5"/>
  <c r="S497" i="5"/>
  <c r="S501" i="5"/>
  <c r="S698" i="5"/>
  <c r="S674" i="5"/>
  <c r="S54" i="5"/>
  <c r="S378" i="5"/>
  <c r="S256" i="5"/>
  <c r="S258" i="5"/>
  <c r="S143" i="5"/>
  <c r="S315" i="5"/>
  <c r="S214" i="5"/>
  <c r="S755" i="5"/>
  <c r="S580" i="5"/>
  <c r="S295" i="5"/>
  <c r="S119" i="5"/>
  <c r="S554" i="5"/>
  <c r="S58" i="5"/>
  <c r="S415" i="5"/>
  <c r="S635" i="5"/>
  <c r="S345" i="5"/>
  <c r="S208" i="5"/>
  <c r="S115" i="5"/>
  <c r="S715" i="5"/>
  <c r="S201" i="5"/>
  <c r="S716" i="5"/>
  <c r="S496" i="5"/>
  <c r="S244" i="5"/>
  <c r="S575" i="5"/>
  <c r="S499" i="5"/>
  <c r="S641" i="5"/>
  <c r="S437" i="5"/>
  <c r="S237" i="5"/>
  <c r="S738" i="5"/>
  <c r="S179" i="5"/>
  <c r="S314" i="5"/>
  <c r="S537" i="5"/>
  <c r="S356" i="5"/>
  <c r="S94" i="5"/>
  <c r="S658" i="5"/>
  <c r="S117" i="5"/>
  <c r="S187" i="5"/>
  <c r="S354" i="5"/>
  <c r="S600" i="5"/>
  <c r="S334" i="5"/>
  <c r="S277" i="5"/>
  <c r="S56" i="5"/>
  <c r="S694" i="5"/>
  <c r="S155" i="5"/>
  <c r="S181" i="5"/>
  <c r="S560" i="5"/>
  <c r="S75" i="5"/>
  <c r="S365" i="5"/>
  <c r="S416" i="5"/>
  <c r="S697" i="5"/>
  <c r="S238" i="5"/>
  <c r="S101" i="5"/>
  <c r="S234" i="5"/>
  <c r="S539" i="5"/>
  <c r="S374" i="5"/>
  <c r="S797" i="5"/>
  <c r="S436" i="5"/>
  <c r="S196" i="5"/>
  <c r="S103" i="5"/>
  <c r="S459" i="5"/>
  <c r="S421" i="5"/>
  <c r="S228" i="5"/>
  <c r="S566" i="5"/>
  <c r="S676" i="5"/>
  <c r="S394" i="5"/>
  <c r="S224" i="5"/>
  <c r="S475" i="5"/>
  <c r="S534" i="5"/>
  <c r="S561" i="5"/>
  <c r="S207" i="5"/>
  <c r="S634" i="5"/>
  <c r="S521" i="5"/>
  <c r="S595" i="5"/>
  <c r="S162" i="5"/>
  <c r="S594" i="5"/>
  <c r="S79" i="5"/>
  <c r="S255" i="5"/>
  <c r="S597" i="5"/>
  <c r="S78" i="5"/>
  <c r="S555" i="5"/>
  <c r="S776" i="5"/>
  <c r="S100" i="5"/>
  <c r="S135" i="5"/>
  <c r="S774" i="5"/>
  <c r="S121" i="5"/>
  <c r="S476" i="5"/>
  <c r="S482" i="5"/>
  <c r="S656" i="5"/>
  <c r="S734" i="5"/>
  <c r="S654" i="5"/>
  <c r="S282" i="5"/>
  <c r="S556" i="5"/>
  <c r="S140" i="5"/>
  <c r="S59" i="5"/>
  <c r="S57" i="5"/>
  <c r="S615" i="5"/>
  <c r="S514" i="5"/>
  <c r="S202" i="5"/>
  <c r="S360" i="5"/>
  <c r="S397" i="5"/>
  <c r="S456" i="5"/>
  <c r="S596" i="5"/>
  <c r="S218" i="5"/>
  <c r="S440" i="5"/>
  <c r="S336" i="5"/>
  <c r="S535" i="5"/>
  <c r="S195" i="5"/>
  <c r="S160" i="5"/>
  <c r="S620" i="5"/>
  <c r="S206" i="5"/>
  <c r="S558" i="5"/>
  <c r="S439" i="5"/>
  <c r="S357" i="5"/>
  <c r="S462" i="5"/>
  <c r="S318" i="5"/>
  <c r="S454" i="5"/>
  <c r="S319" i="5"/>
  <c r="S123" i="5"/>
  <c r="S598" i="5"/>
  <c r="S536" i="5"/>
  <c r="S74" i="5"/>
  <c r="S262" i="5"/>
  <c r="S359" i="5"/>
  <c r="S274" i="5"/>
  <c r="S695" i="5"/>
  <c r="S794" i="5"/>
  <c r="S614" i="5"/>
  <c r="S621" i="5"/>
  <c r="S98" i="5"/>
  <c r="S220" i="5"/>
  <c r="S296" i="5"/>
  <c r="S565" i="5"/>
  <c r="S278" i="5"/>
  <c r="S136" i="5"/>
  <c r="S420" i="5"/>
  <c r="S216" i="5"/>
  <c r="S441" i="5"/>
  <c r="S159" i="5"/>
  <c r="S163" i="5"/>
  <c r="S478" i="5"/>
  <c r="S538" i="5"/>
  <c r="S355" i="5"/>
  <c r="S657" i="5"/>
  <c r="S618" i="5"/>
  <c r="S379" i="5"/>
  <c r="S758" i="5"/>
  <c r="S619" i="5"/>
  <c r="S104" i="5"/>
  <c r="S144" i="5"/>
  <c r="S240" i="5"/>
  <c r="S175" i="5"/>
  <c r="S458" i="5"/>
  <c r="S137" i="5"/>
  <c r="S639" i="5"/>
  <c r="S226" i="5"/>
  <c r="S358" i="5"/>
  <c r="S321" i="5"/>
  <c r="S198" i="5"/>
  <c r="S199" i="5"/>
  <c r="S362" i="5"/>
  <c r="S364" i="5"/>
  <c r="S479" i="5"/>
  <c r="S294" i="5"/>
  <c r="S577" i="5"/>
  <c r="S158" i="5"/>
  <c r="S481" i="5"/>
  <c r="S343" i="5"/>
  <c r="S261" i="5"/>
  <c r="S675" i="5"/>
  <c r="S177" i="5"/>
  <c r="S257" i="5"/>
  <c r="S637" i="5"/>
  <c r="S714" i="5"/>
  <c r="S601" i="5"/>
  <c r="S243" i="5"/>
  <c r="S376" i="5"/>
  <c r="S366" i="5"/>
  <c r="S235" i="5"/>
  <c r="S617" i="5"/>
  <c r="S205" i="5"/>
  <c r="S40" i="5"/>
  <c r="S157" i="5"/>
  <c r="S381" i="5"/>
  <c r="S557" i="5"/>
  <c r="S517" i="5"/>
  <c r="S361" i="5"/>
  <c r="S203" i="5"/>
  <c r="S418" i="5"/>
  <c r="S122" i="5"/>
  <c r="S578" i="5"/>
  <c r="S217" i="5"/>
  <c r="S156" i="5"/>
  <c r="S298" i="5"/>
  <c r="S640" i="5"/>
  <c r="S518" i="5"/>
  <c r="S275" i="5"/>
  <c r="S515" i="5"/>
  <c r="S165" i="5"/>
  <c r="S340" i="5"/>
  <c r="S574" i="5"/>
  <c r="S263" i="5"/>
  <c r="S599" i="5"/>
  <c r="S276" i="5"/>
  <c r="S754" i="5"/>
  <c r="S242" i="5"/>
  <c r="S779" i="5"/>
  <c r="S438" i="5"/>
  <c r="S241" i="5"/>
  <c r="S759" i="5"/>
  <c r="S99" i="5"/>
  <c r="S297" i="5"/>
  <c r="S622" i="5"/>
  <c r="S81" i="5"/>
  <c r="S500" i="5"/>
  <c r="S564" i="5"/>
  <c r="S116" i="5"/>
  <c r="S180" i="5"/>
  <c r="S239" i="5"/>
  <c r="S414" i="5"/>
  <c r="S498" i="5"/>
  <c r="S141" i="5"/>
  <c r="S495" i="5"/>
  <c r="S174" i="5"/>
  <c r="S301" i="5"/>
  <c r="S222" i="5"/>
  <c r="S457" i="5"/>
  <c r="S219" i="5"/>
  <c r="S375" i="5"/>
  <c r="S236" i="5"/>
  <c r="S55" i="5"/>
  <c r="S227" i="5"/>
  <c r="S396" i="5"/>
  <c r="S114" i="5"/>
  <c r="S80" i="5"/>
  <c r="AE87" i="10"/>
  <c r="AE54" i="10"/>
  <c r="AE32" i="10"/>
  <c r="AE120" i="10"/>
  <c r="AE97" i="10"/>
  <c r="AE40" i="10"/>
  <c r="AE23" i="10"/>
  <c r="AE56" i="10"/>
  <c r="AE65" i="10"/>
  <c r="AE77" i="10"/>
  <c r="AE38" i="10"/>
  <c r="AE46" i="10"/>
  <c r="AE88" i="10"/>
  <c r="AE8" i="10"/>
  <c r="AE30" i="10"/>
  <c r="AE33" i="10"/>
  <c r="AE64" i="10"/>
  <c r="AE80" i="10"/>
  <c r="AE98" i="10"/>
  <c r="AE3" i="10"/>
  <c r="AE19" i="10"/>
  <c r="AE13" i="10"/>
  <c r="AE9" i="10"/>
  <c r="AE47" i="10"/>
  <c r="AE42" i="10"/>
  <c r="AE59" i="10"/>
  <c r="AE14" i="10"/>
  <c r="AE109" i="10"/>
  <c r="AE22" i="10"/>
  <c r="AE74" i="10"/>
  <c r="AE27" i="10"/>
  <c r="AE15" i="10"/>
  <c r="AE91" i="10"/>
  <c r="AE6" i="10"/>
  <c r="AE26" i="10"/>
  <c r="AE57" i="10"/>
  <c r="AE110" i="10"/>
  <c r="AE95" i="10"/>
  <c r="AE118" i="10"/>
  <c r="AE78" i="10"/>
  <c r="AE96" i="10"/>
  <c r="AE58" i="10"/>
  <c r="AE37" i="10"/>
  <c r="AE83" i="10"/>
  <c r="AE60" i="10"/>
  <c r="AE31" i="10"/>
  <c r="AE41" i="10"/>
  <c r="AE5" i="10"/>
  <c r="AE55" i="10"/>
  <c r="AE121" i="10"/>
  <c r="AE67" i="10"/>
  <c r="AE72" i="10"/>
  <c r="AE28" i="10"/>
  <c r="AE94" i="10"/>
  <c r="AE34" i="10"/>
  <c r="AE35" i="10"/>
  <c r="AE105" i="10"/>
  <c r="AE25" i="10"/>
  <c r="AE24" i="10"/>
  <c r="AE93" i="10"/>
  <c r="AE62" i="10"/>
  <c r="AE89" i="10"/>
  <c r="AE53" i="10"/>
  <c r="AE111" i="10"/>
  <c r="AE18" i="10"/>
  <c r="AE68" i="10"/>
  <c r="AE66" i="10"/>
  <c r="AE51" i="10"/>
  <c r="AE84" i="10"/>
  <c r="AE82" i="10"/>
  <c r="AE102" i="10"/>
  <c r="AE101" i="10"/>
  <c r="AE21" i="10"/>
  <c r="AE79" i="10"/>
  <c r="AE73" i="10"/>
  <c r="AE36" i="10"/>
  <c r="AE106" i="10"/>
  <c r="AE17" i="10"/>
  <c r="AE116" i="10"/>
  <c r="AE71" i="10"/>
  <c r="AE119" i="10"/>
  <c r="AE86" i="10"/>
  <c r="AE107" i="10"/>
  <c r="AE52" i="10"/>
  <c r="AE10" i="10"/>
  <c r="AE29" i="10"/>
  <c r="AE76" i="10"/>
  <c r="AE43" i="10"/>
  <c r="AE2" i="10"/>
  <c r="AE50" i="10"/>
  <c r="AE108" i="10"/>
  <c r="AE44" i="10"/>
  <c r="AE90" i="10"/>
  <c r="AE99" i="10"/>
  <c r="AE61" i="10"/>
  <c r="AE112" i="10"/>
  <c r="AE48" i="10"/>
  <c r="AE4" i="10"/>
  <c r="AE114" i="10"/>
  <c r="AE16" i="10"/>
  <c r="AE45" i="10"/>
  <c r="AE11" i="10"/>
  <c r="AE49" i="10"/>
  <c r="AE103" i="10"/>
  <c r="AE92" i="10"/>
  <c r="AE115" i="10"/>
  <c r="AE12" i="10"/>
  <c r="AE117" i="10"/>
  <c r="AE7" i="10"/>
  <c r="AE81" i="10"/>
  <c r="AE113" i="10"/>
  <c r="AE20" i="10"/>
  <c r="AE70" i="10"/>
  <c r="AE75" i="10"/>
  <c r="AE100" i="10"/>
  <c r="AE85" i="10"/>
  <c r="AE104" i="10"/>
  <c r="AE63" i="10"/>
  <c r="AE69" i="10"/>
  <c r="AE39" i="10"/>
  <c r="AH531" i="4"/>
  <c r="AH491" i="4"/>
  <c r="AH71" i="4"/>
  <c r="AH71" i="5"/>
  <c r="AH51" i="4"/>
  <c r="AH591" i="5"/>
  <c r="AH511" i="4"/>
  <c r="AH631" i="5"/>
  <c r="AH411" i="4"/>
  <c r="AH31" i="4"/>
  <c r="AH591" i="4"/>
  <c r="AH191" i="4"/>
  <c r="AH751" i="4"/>
  <c r="AH111" i="4"/>
  <c r="AH711" i="4"/>
  <c r="AH11" i="4"/>
  <c r="AH331" i="5"/>
  <c r="AH471" i="5"/>
  <c r="AH51" i="5"/>
  <c r="AH691" i="4"/>
  <c r="AH771" i="4"/>
  <c r="AH531" i="5"/>
  <c r="AH131" i="4"/>
  <c r="AH151" i="4"/>
  <c r="AH351" i="4"/>
  <c r="AH331" i="4"/>
  <c r="AH291" i="4"/>
  <c r="AH271" i="4"/>
  <c r="AH671" i="4"/>
  <c r="AH171" i="4"/>
  <c r="AH31" i="5"/>
  <c r="AH391" i="4"/>
  <c r="AH311" i="4"/>
  <c r="AH611" i="4"/>
  <c r="AH231" i="4"/>
  <c r="AH491" i="5"/>
  <c r="AH691" i="5"/>
  <c r="AH11" i="5"/>
  <c r="AH471" i="4"/>
  <c r="AH211" i="4"/>
  <c r="AH571" i="4"/>
  <c r="AH751" i="5"/>
  <c r="AH211" i="5"/>
  <c r="AH791" i="4"/>
  <c r="AH111" i="5"/>
  <c r="AH611" i="5"/>
  <c r="AH551" i="5"/>
  <c r="AH91" i="5"/>
  <c r="AH431" i="4"/>
  <c r="AH391" i="5"/>
  <c r="AH271" i="5"/>
  <c r="AH671" i="5"/>
  <c r="AH251" i="4"/>
  <c r="AH631" i="4"/>
  <c r="AH451" i="4"/>
  <c r="AH251" i="5"/>
  <c r="AH91" i="4"/>
  <c r="AH191" i="5"/>
  <c r="AH551" i="4"/>
  <c r="AH731" i="5"/>
  <c r="AH771" i="5"/>
  <c r="AH651" i="4"/>
  <c r="AH131" i="5"/>
  <c r="AH791" i="5"/>
  <c r="AH431" i="5"/>
  <c r="AH371" i="4"/>
  <c r="AH731" i="4"/>
  <c r="AH231" i="5"/>
  <c r="AH451" i="5"/>
  <c r="AH571" i="5"/>
  <c r="AH351" i="5"/>
  <c r="AH711" i="5"/>
  <c r="AH151" i="5"/>
  <c r="AH311" i="5"/>
  <c r="AH11" i="13"/>
  <c r="AH371" i="5"/>
  <c r="AH411" i="5"/>
  <c r="AH291" i="5"/>
  <c r="AH511" i="5"/>
  <c r="AH171" i="5"/>
  <c r="AH651" i="5"/>
  <c r="AF90" i="10" a="1"/>
  <c r="AF59" i="10" a="1"/>
  <c r="AF52" i="10" a="1"/>
  <c r="AF98" i="10" a="1"/>
  <c r="AF96" i="10" a="1"/>
  <c r="AF27" i="10" a="1"/>
  <c r="AF66" i="10" a="1"/>
  <c r="AF14" i="10" a="1"/>
  <c r="AF11" i="10" a="1"/>
  <c r="AF61" i="10" a="1"/>
  <c r="AF12" i="10" a="1"/>
  <c r="AF3" i="10" a="1"/>
  <c r="AF4" i="10" a="1"/>
  <c r="AF5" i="10" a="1"/>
  <c r="AF23" i="10" a="1"/>
  <c r="AF103" i="10" a="1"/>
  <c r="AF29" i="10" a="1"/>
  <c r="AF99" i="10" a="1"/>
  <c r="AF72" i="10" a="1"/>
  <c r="AF53" i="10" a="1"/>
  <c r="AF102" i="10" a="1"/>
  <c r="AF118" i="10" a="1"/>
  <c r="AF32" i="10" a="1"/>
  <c r="AF67" i="10" a="1"/>
  <c r="AF117" i="10" a="1"/>
  <c r="AF110" i="10" a="1"/>
  <c r="AF69" i="10" a="1"/>
  <c r="AF116" i="10" a="1"/>
  <c r="AF80" i="10" a="1"/>
  <c r="AF13" i="10" a="1"/>
  <c r="AF28" i="10" a="1"/>
  <c r="AF75" i="10" a="1"/>
  <c r="AF121" i="10" a="1"/>
  <c r="AF70" i="10" a="1"/>
  <c r="AF45" i="10" a="1"/>
  <c r="AF113" i="10" a="1"/>
  <c r="AF85" i="10" a="1"/>
  <c r="AF6" i="10" a="1"/>
  <c r="AF34" i="10" a="1"/>
  <c r="AF16" i="10" a="1"/>
  <c r="AF25" i="10" a="1"/>
  <c r="AF30" i="10" a="1"/>
  <c r="AF68" i="10" a="1"/>
  <c r="AF104" i="10" a="1"/>
  <c r="AF111" i="10" a="1"/>
  <c r="AF87" i="10" a="1"/>
  <c r="AF78" i="10" a="1"/>
  <c r="AF35" i="10" a="1"/>
  <c r="AF88" i="10" a="1"/>
  <c r="AF79" i="10" a="1"/>
  <c r="AF82" i="10" a="1"/>
  <c r="AF64" i="10" a="1"/>
  <c r="AF114" i="10" a="1"/>
  <c r="AF105" i="10" a="1"/>
  <c r="AF91" i="10" a="1"/>
  <c r="AF19" i="10" a="1"/>
  <c r="AF24" i="10" a="1"/>
  <c r="AF21" i="10" a="1"/>
  <c r="AF40" i="10" a="1"/>
  <c r="AF100" i="10" a="1"/>
  <c r="AF36" i="10" a="1"/>
  <c r="AF65" i="10" a="1"/>
  <c r="AF17" i="10" a="1"/>
  <c r="AF71" i="10" a="1"/>
  <c r="AF120" i="10" a="1"/>
  <c r="AF37" i="10" a="1"/>
  <c r="AF93" i="10" a="1"/>
  <c r="AF57" i="10" a="1"/>
  <c r="AF108" i="10" a="1"/>
  <c r="AF119" i="10" a="1"/>
  <c r="AF44" i="10" a="1"/>
  <c r="AF54" i="10" a="1"/>
  <c r="AF48" i="10" a="1"/>
  <c r="AF41" i="10" a="1"/>
  <c r="AF94" i="10" a="1"/>
  <c r="AF38" i="10" a="1"/>
  <c r="AF84" i="10" a="1"/>
  <c r="AF50" i="10" a="1"/>
  <c r="AF60" i="10" a="1"/>
  <c r="AF18" i="10" a="1"/>
  <c r="AF20" i="10" a="1"/>
  <c r="AF92" i="10" a="1"/>
  <c r="AF2" i="10" a="1"/>
  <c r="AF51" i="10" a="1"/>
  <c r="AF55" i="10" a="1"/>
  <c r="AF95" i="10" a="1"/>
  <c r="AF109" i="10" a="1"/>
  <c r="AF10" i="10" a="1"/>
  <c r="AF46" i="10" a="1"/>
  <c r="AF83" i="10" a="1"/>
  <c r="AF22" i="10" a="1"/>
  <c r="AF43" i="10" a="1"/>
  <c r="AF77" i="10" a="1"/>
  <c r="AF106" i="10" a="1"/>
  <c r="AF42" i="10" a="1"/>
  <c r="AF74" i="10" a="1"/>
  <c r="AF73" i="10" a="1"/>
  <c r="AF89" i="10" a="1"/>
  <c r="AF7" i="10" a="1"/>
  <c r="AF26" i="10" a="1"/>
  <c r="AF86" i="10" a="1"/>
  <c r="AF97" i="10" a="1"/>
  <c r="AF58" i="10" a="1"/>
  <c r="AF62" i="10" a="1"/>
  <c r="AF115" i="10" a="1"/>
  <c r="AF112" i="10" a="1"/>
  <c r="AF107" i="10" a="1"/>
  <c r="AF63" i="10" a="1"/>
  <c r="AF9" i="10" a="1"/>
  <c r="AF76" i="10" a="1"/>
  <c r="AF49" i="10" a="1"/>
  <c r="AF8" i="10" a="1"/>
  <c r="AF15" i="10" a="1"/>
  <c r="AF39" i="10" a="1"/>
  <c r="AF31" i="10" a="1"/>
  <c r="AF81" i="10" a="1"/>
  <c r="AF33" i="10" a="1"/>
  <c r="AF47" i="10" a="1"/>
  <c r="AF56" i="10" a="1"/>
  <c r="AF101" i="10" a="1"/>
  <c r="Q730" i="5" l="1"/>
  <c r="Q430" i="5"/>
  <c r="S70" i="5"/>
  <c r="P750" i="5"/>
  <c r="P550" i="5"/>
  <c r="P330" i="4"/>
  <c r="P10" i="5"/>
  <c r="Q470" i="4"/>
  <c r="P490" i="4"/>
  <c r="Q730" i="4"/>
  <c r="R530" i="4"/>
  <c r="P750" i="4"/>
  <c r="R770" i="4"/>
  <c r="R730" i="4"/>
  <c r="R770" i="5"/>
  <c r="Q170" i="4"/>
  <c r="R370" i="4"/>
  <c r="R150" i="4"/>
  <c r="P550" i="4"/>
  <c r="S490" i="5"/>
  <c r="R110" i="5"/>
  <c r="R530" i="5"/>
  <c r="R550" i="4"/>
  <c r="R110" i="4"/>
  <c r="R550" i="5"/>
  <c r="Q10" i="13"/>
  <c r="R150" i="5"/>
  <c r="Q610" i="5"/>
  <c r="R190" i="5"/>
  <c r="P670" i="5"/>
  <c r="Q610" i="4"/>
  <c r="S390" i="5"/>
  <c r="P670" i="4"/>
  <c r="Q490" i="4"/>
  <c r="R210" i="4"/>
  <c r="S570" i="5"/>
  <c r="R450" i="4"/>
  <c r="R630" i="4"/>
  <c r="R210" i="5"/>
  <c r="Q70" i="4"/>
  <c r="P590" i="5"/>
  <c r="Q410" i="5"/>
  <c r="P510" i="5"/>
  <c r="P330" i="5"/>
  <c r="Q170" i="5"/>
  <c r="S210" i="5"/>
  <c r="P510" i="4"/>
  <c r="Q230" i="5"/>
  <c r="Q430" i="4"/>
  <c r="Q230" i="4"/>
  <c r="R190" i="4"/>
  <c r="Q490" i="5"/>
  <c r="P290" i="5"/>
  <c r="Q670" i="4"/>
  <c r="R730" i="5"/>
  <c r="P290" i="4"/>
  <c r="Q410" i="4"/>
  <c r="R450" i="5"/>
  <c r="R630" i="5"/>
  <c r="Q70" i="5"/>
  <c r="P590" i="4"/>
  <c r="P30" i="4"/>
  <c r="S110" i="5"/>
  <c r="P10" i="4"/>
  <c r="Q470" i="5"/>
  <c r="P30" i="5"/>
  <c r="R370" i="5"/>
  <c r="R70" i="4"/>
  <c r="S270" i="5"/>
  <c r="P730" i="4"/>
  <c r="P370" i="5"/>
  <c r="S530" i="5"/>
  <c r="R670" i="4"/>
  <c r="S370" i="5"/>
  <c r="Q110" i="5"/>
  <c r="S310" i="5"/>
  <c r="R430" i="5"/>
  <c r="Q790" i="4"/>
  <c r="R710" i="5"/>
  <c r="P110" i="4"/>
  <c r="S150" i="5"/>
  <c r="R310" i="5"/>
  <c r="R10" i="4"/>
  <c r="P490" i="5"/>
  <c r="S170" i="5"/>
  <c r="Q270" i="5"/>
  <c r="R750" i="4"/>
  <c r="R330" i="5"/>
  <c r="R590" i="5"/>
  <c r="P610" i="4"/>
  <c r="R570" i="5"/>
  <c r="Q570" i="5"/>
  <c r="Q350" i="5"/>
  <c r="P10" i="13"/>
  <c r="R410" i="5"/>
  <c r="R290" i="5"/>
  <c r="Q50" i="5"/>
  <c r="P230" i="5"/>
  <c r="Q770" i="5"/>
  <c r="R70" i="5"/>
  <c r="P730" i="5"/>
  <c r="R670" i="5"/>
  <c r="Q110" i="4"/>
  <c r="S330" i="5"/>
  <c r="P270" i="4"/>
  <c r="P130" i="4"/>
  <c r="R470" i="5"/>
  <c r="R510" i="5"/>
  <c r="Q270" i="4"/>
  <c r="R330" i="4"/>
  <c r="R650" i="4"/>
  <c r="P530" i="4"/>
  <c r="R590" i="4"/>
  <c r="R390" i="4"/>
  <c r="R490" i="5"/>
  <c r="P350" i="5"/>
  <c r="Q590" i="5"/>
  <c r="Q150" i="4"/>
  <c r="P410" i="5"/>
  <c r="P570" i="4"/>
  <c r="Q50" i="4"/>
  <c r="R170" i="4"/>
  <c r="P230" i="4"/>
  <c r="Q770" i="4"/>
  <c r="Q210" i="5"/>
  <c r="S450" i="5"/>
  <c r="P190" i="5"/>
  <c r="P270" i="5"/>
  <c r="P130" i="5"/>
  <c r="P650" i="5"/>
  <c r="P50" i="5"/>
  <c r="P630" i="4"/>
  <c r="R30" i="4"/>
  <c r="R390" i="5"/>
  <c r="R650" i="5"/>
  <c r="P530" i="5"/>
  <c r="Q310" i="4"/>
  <c r="S290" i="5"/>
  <c r="R490" i="4"/>
  <c r="P350" i="4"/>
  <c r="R350" i="5"/>
  <c r="S730" i="5"/>
  <c r="Q290" i="4"/>
  <c r="P410" i="4"/>
  <c r="P570" i="5"/>
  <c r="R170" i="5"/>
  <c r="Q210" i="4"/>
  <c r="S610" i="5"/>
  <c r="P790" i="5"/>
  <c r="P190" i="4"/>
  <c r="R690" i="4"/>
  <c r="Q630" i="4"/>
  <c r="S670" i="5"/>
  <c r="Q90" i="5"/>
  <c r="P650" i="4"/>
  <c r="S130" i="5"/>
  <c r="P50" i="4"/>
  <c r="P630" i="5"/>
  <c r="R30" i="5"/>
  <c r="Q750" i="5"/>
  <c r="P210" i="5"/>
  <c r="S710" i="5"/>
  <c r="Q690" i="5"/>
  <c r="S430" i="5"/>
  <c r="R790" i="4"/>
  <c r="Q670" i="5"/>
  <c r="Q310" i="5"/>
  <c r="P70" i="4"/>
  <c r="Q590" i="4"/>
  <c r="R350" i="4"/>
  <c r="Q290" i="5"/>
  <c r="S690" i="5"/>
  <c r="S30" i="5"/>
  <c r="P390" i="5"/>
  <c r="Q510" i="4"/>
  <c r="P790" i="4"/>
  <c r="R690" i="5"/>
  <c r="R470" i="4"/>
  <c r="Q630" i="5"/>
  <c r="P150" i="5"/>
  <c r="R90" i="4"/>
  <c r="Q530" i="4"/>
  <c r="Q750" i="4"/>
  <c r="P210" i="4"/>
  <c r="Q550" i="5"/>
  <c r="Q690" i="4"/>
  <c r="R790" i="5"/>
  <c r="Q250" i="5"/>
  <c r="P70" i="5"/>
  <c r="S470" i="5"/>
  <c r="Q190" i="5"/>
  <c r="S190" i="5"/>
  <c r="P470" i="4"/>
  <c r="P390" i="4"/>
  <c r="P690" i="4"/>
  <c r="R50" i="5"/>
  <c r="Q510" i="5"/>
  <c r="Q650" i="5"/>
  <c r="Q90" i="4"/>
  <c r="P150" i="4"/>
  <c r="R90" i="5"/>
  <c r="Q530" i="5"/>
  <c r="S770" i="5"/>
  <c r="S50" i="5"/>
  <c r="Q550" i="4"/>
  <c r="P250" i="4"/>
  <c r="Q390" i="4"/>
  <c r="R610" i="4"/>
  <c r="S410" i="5"/>
  <c r="Q250" i="4"/>
  <c r="Q330" i="5"/>
  <c r="Q370" i="5"/>
  <c r="S630" i="5"/>
  <c r="S750" i="5"/>
  <c r="Q190" i="4"/>
  <c r="P170" i="4"/>
  <c r="P470" i="5"/>
  <c r="P690" i="5"/>
  <c r="R50" i="4"/>
  <c r="P430" i="5"/>
  <c r="P770" i="4"/>
  <c r="P90" i="4"/>
  <c r="S590" i="5"/>
  <c r="R230" i="4"/>
  <c r="S350" i="5"/>
  <c r="S90" i="5"/>
  <c r="R430" i="4"/>
  <c r="Q650" i="4"/>
  <c r="R270" i="5"/>
  <c r="S250" i="5"/>
  <c r="R710" i="4"/>
  <c r="P310" i="5"/>
  <c r="P450" i="4"/>
  <c r="Q450" i="5"/>
  <c r="S550" i="5"/>
  <c r="P250" i="5"/>
  <c r="Q390" i="5"/>
  <c r="R610" i="5"/>
  <c r="P710" i="5"/>
  <c r="Q330" i="4"/>
  <c r="R250" i="5"/>
  <c r="Q370" i="4"/>
  <c r="Q10" i="5"/>
  <c r="Q130" i="4"/>
  <c r="P170" i="5"/>
  <c r="P430" i="4"/>
  <c r="P770" i="5"/>
  <c r="P90" i="5"/>
  <c r="P370" i="4"/>
  <c r="R230" i="5"/>
  <c r="S230" i="5"/>
  <c r="Q790" i="5"/>
  <c r="R270" i="4"/>
  <c r="P110" i="5"/>
  <c r="R310" i="4"/>
  <c r="P310" i="4"/>
  <c r="P450" i="5"/>
  <c r="R10" i="5"/>
  <c r="R510" i="4"/>
  <c r="R750" i="5"/>
  <c r="Q450" i="4"/>
  <c r="S510" i="5"/>
  <c r="S790" i="5"/>
  <c r="P710" i="4"/>
  <c r="R250" i="4"/>
  <c r="P610" i="5"/>
  <c r="R570" i="4"/>
  <c r="Q570" i="4"/>
  <c r="Q350" i="4"/>
  <c r="Q150" i="5"/>
  <c r="Q10" i="4"/>
  <c r="Q130" i="5"/>
  <c r="R410" i="4"/>
  <c r="R290" i="4"/>
  <c r="S650" i="5"/>
  <c r="Q710" i="5"/>
  <c r="Q710" i="4"/>
  <c r="Q30" i="4"/>
  <c r="Q30" i="5"/>
  <c r="R130" i="5"/>
  <c r="R130" i="4"/>
  <c r="AF4" i="10"/>
  <c r="D4" i="10" s="1"/>
  <c r="E4" i="10" s="1"/>
  <c r="V4" i="10" s="1"/>
  <c r="AF67" i="10"/>
  <c r="D67" i="10" s="1"/>
  <c r="A67" i="10" s="1"/>
  <c r="AF58" i="10"/>
  <c r="D58" i="10" s="1"/>
  <c r="AF77" i="10"/>
  <c r="D77" i="10" s="1"/>
  <c r="AF30" i="10"/>
  <c r="D30" i="10" s="1"/>
  <c r="E30" i="10" s="1"/>
  <c r="V30" i="10" s="1"/>
  <c r="AF13" i="10"/>
  <c r="D13" i="10" s="1"/>
  <c r="E13" i="10" s="1"/>
  <c r="V13" i="10" s="1"/>
  <c r="AF44" i="10"/>
  <c r="D44" i="10" s="1"/>
  <c r="AF31" i="10"/>
  <c r="D31" i="10" s="1"/>
  <c r="AF119" i="10"/>
  <c r="D119" i="10" s="1"/>
  <c r="AF27" i="10"/>
  <c r="D27" i="10" s="1"/>
  <c r="AF39" i="10"/>
  <c r="D39" i="10" s="1"/>
  <c r="W39" i="10" s="1"/>
  <c r="AF20" i="10"/>
  <c r="D20" i="10" s="1"/>
  <c r="AF12" i="10"/>
  <c r="D12" i="10" s="1"/>
  <c r="AF11" i="10"/>
  <c r="D11" i="10" s="1"/>
  <c r="A11" i="10" s="1"/>
  <c r="AF48" i="10"/>
  <c r="D48" i="10" s="1"/>
  <c r="AF108" i="10"/>
  <c r="D108" i="10" s="1"/>
  <c r="AF10" i="10"/>
  <c r="D10" i="10" s="1"/>
  <c r="AF71" i="10"/>
  <c r="D71" i="10" s="1"/>
  <c r="AF73" i="10"/>
  <c r="D73" i="10" s="1"/>
  <c r="AF82" i="10"/>
  <c r="D82" i="10" s="1"/>
  <c r="AF62" i="10"/>
  <c r="D62" i="10" s="1"/>
  <c r="W62" i="10" s="1"/>
  <c r="AF105" i="10"/>
  <c r="D105" i="10" s="1"/>
  <c r="G105" i="10" s="1" a="1"/>
  <c r="G105" i="10" s="1"/>
  <c r="AF121" i="10"/>
  <c r="D121" i="10" s="1"/>
  <c r="AF110" i="10"/>
  <c r="D110" i="10" s="1"/>
  <c r="E110" i="10" s="1"/>
  <c r="V110" i="10" s="1"/>
  <c r="AF59" i="10"/>
  <c r="D59" i="10" s="1"/>
  <c r="AF8" i="10"/>
  <c r="D8" i="10" s="1"/>
  <c r="AF97" i="10"/>
  <c r="D97" i="10" s="1"/>
  <c r="AF69" i="10"/>
  <c r="D69" i="10" s="1"/>
  <c r="AF113" i="10"/>
  <c r="D113" i="10" s="1"/>
  <c r="AF115" i="10"/>
  <c r="D115" i="10" s="1"/>
  <c r="E115" i="10" s="1"/>
  <c r="V115" i="10" s="1"/>
  <c r="AF112" i="10"/>
  <c r="D112" i="10" s="1"/>
  <c r="AF50" i="10"/>
  <c r="D50" i="10" s="1"/>
  <c r="AF52" i="10"/>
  <c r="D52" i="10" s="1"/>
  <c r="AF116" i="10"/>
  <c r="D116" i="10" s="1"/>
  <c r="AF79" i="10"/>
  <c r="D79" i="10" s="1"/>
  <c r="AF68" i="10"/>
  <c r="D68" i="10" s="1"/>
  <c r="A68" i="10" s="1"/>
  <c r="AF35" i="10"/>
  <c r="D35" i="10" s="1"/>
  <c r="AF96" i="10"/>
  <c r="D96" i="10" s="1"/>
  <c r="AF57" i="10"/>
  <c r="D57" i="10" s="1"/>
  <c r="AF74" i="10"/>
  <c r="D74" i="10" s="1"/>
  <c r="AF19" i="10"/>
  <c r="D19" i="10" s="1"/>
  <c r="AF88" i="10"/>
  <c r="D88" i="10" s="1"/>
  <c r="AF65" i="10"/>
  <c r="D65" i="10" s="1"/>
  <c r="AF63" i="10"/>
  <c r="D63" i="10" s="1"/>
  <c r="AF85" i="10"/>
  <c r="D85" i="10" s="1"/>
  <c r="AF45" i="10"/>
  <c r="D45" i="10" s="1"/>
  <c r="E45" i="10" s="1"/>
  <c r="V45" i="10" s="1"/>
  <c r="AF2" i="10"/>
  <c r="D2" i="10" s="1"/>
  <c r="B2" i="10" s="1"/>
  <c r="AF17" i="10"/>
  <c r="D17" i="10" s="1"/>
  <c r="AF21" i="10"/>
  <c r="D21" i="10" s="1"/>
  <c r="AF84" i="10"/>
  <c r="D84" i="10" s="1"/>
  <c r="C84" i="10" s="1"/>
  <c r="AF18" i="10"/>
  <c r="D18" i="10" s="1"/>
  <c r="AF55" i="10"/>
  <c r="D55" i="10" s="1"/>
  <c r="C55" i="10" s="1"/>
  <c r="AF78" i="10"/>
  <c r="D78" i="10" s="1"/>
  <c r="AF26" i="10"/>
  <c r="D26" i="10" s="1"/>
  <c r="AF22" i="10"/>
  <c r="D22" i="10" s="1"/>
  <c r="AF42" i="10"/>
  <c r="D42" i="10" s="1"/>
  <c r="A42" i="10" s="1"/>
  <c r="AF3" i="10"/>
  <c r="D3" i="10" s="1"/>
  <c r="AF56" i="10"/>
  <c r="D56" i="10" s="1"/>
  <c r="AF120" i="10"/>
  <c r="D120" i="10" s="1"/>
  <c r="AF100" i="10"/>
  <c r="D100" i="10" s="1"/>
  <c r="AF81" i="10"/>
  <c r="D81" i="10" s="1"/>
  <c r="A81" i="10" s="1"/>
  <c r="AF61" i="10"/>
  <c r="D61" i="10" s="1"/>
  <c r="AF43" i="10"/>
  <c r="D43" i="10" s="1"/>
  <c r="AF51" i="10"/>
  <c r="D51" i="10" s="1"/>
  <c r="A51" i="10" s="1"/>
  <c r="AF111" i="10"/>
  <c r="D111" i="10" s="1"/>
  <c r="AF93" i="10"/>
  <c r="D93" i="10" s="1"/>
  <c r="AF34" i="10"/>
  <c r="D34" i="10" s="1"/>
  <c r="AF60" i="10"/>
  <c r="D60" i="10" s="1"/>
  <c r="C60" i="10" s="1"/>
  <c r="AF6" i="10"/>
  <c r="D6" i="10" s="1"/>
  <c r="W6" i="10" s="1"/>
  <c r="AF109" i="10"/>
  <c r="D109" i="10" s="1"/>
  <c r="AF47" i="10"/>
  <c r="D47" i="10" s="1"/>
  <c r="AF98" i="10"/>
  <c r="D98" i="10" s="1"/>
  <c r="AF32" i="10"/>
  <c r="D32" i="10" s="1"/>
  <c r="W32" i="10" s="1"/>
  <c r="AF7" i="10"/>
  <c r="D7" i="10" s="1"/>
  <c r="AF92" i="10"/>
  <c r="D92" i="10" s="1"/>
  <c r="AF106" i="10"/>
  <c r="D106" i="10" s="1"/>
  <c r="AF66" i="10"/>
  <c r="D66" i="10" s="1"/>
  <c r="AF53" i="10"/>
  <c r="D53" i="10" s="1"/>
  <c r="AF24" i="10"/>
  <c r="D24" i="10" s="1"/>
  <c r="AF94" i="10"/>
  <c r="D94" i="10" s="1"/>
  <c r="U94" i="10" s="1" a="1"/>
  <c r="AF5" i="10"/>
  <c r="D5" i="10" s="1"/>
  <c r="AF83" i="10"/>
  <c r="D83" i="10" s="1"/>
  <c r="AF118" i="10"/>
  <c r="D118" i="10" s="1"/>
  <c r="AF91" i="10"/>
  <c r="D91" i="10" s="1"/>
  <c r="AF80" i="10"/>
  <c r="D80" i="10" s="1"/>
  <c r="AF46" i="10"/>
  <c r="D46" i="10" s="1"/>
  <c r="AF54" i="10"/>
  <c r="D54" i="10" s="1"/>
  <c r="AF104" i="10"/>
  <c r="D104" i="10" s="1"/>
  <c r="A104" i="10" s="1"/>
  <c r="AF75" i="10"/>
  <c r="D75" i="10" s="1"/>
  <c r="AF103" i="10"/>
  <c r="D103" i="10" s="1"/>
  <c r="AF16" i="10"/>
  <c r="D16" i="10" s="1"/>
  <c r="AF99" i="10"/>
  <c r="D99" i="10" s="1"/>
  <c r="AF76" i="10"/>
  <c r="D76" i="10" s="1"/>
  <c r="AF107" i="10"/>
  <c r="D107" i="10" s="1"/>
  <c r="AF101" i="10"/>
  <c r="D101" i="10" s="1"/>
  <c r="J101" i="10" s="1" a="1"/>
  <c r="J101" i="10" s="1"/>
  <c r="AF89" i="10"/>
  <c r="D89" i="10" s="1"/>
  <c r="AF25" i="10"/>
  <c r="D25" i="10" s="1"/>
  <c r="AF28" i="10"/>
  <c r="D28" i="10" s="1"/>
  <c r="AF95" i="10"/>
  <c r="D95" i="10" s="1"/>
  <c r="AF64" i="10"/>
  <c r="D64" i="10" s="1"/>
  <c r="AF23" i="10"/>
  <c r="D23" i="10" s="1"/>
  <c r="AF87" i="10"/>
  <c r="D87" i="10" s="1"/>
  <c r="W87" i="10" s="1"/>
  <c r="AF70" i="10"/>
  <c r="D70" i="10" s="1"/>
  <c r="AF117" i="10"/>
  <c r="D117" i="10" s="1"/>
  <c r="AF49" i="10"/>
  <c r="D49" i="10" s="1"/>
  <c r="AF114" i="10"/>
  <c r="D114" i="10" s="1"/>
  <c r="AF90" i="10"/>
  <c r="D90" i="10" s="1"/>
  <c r="AF29" i="10"/>
  <c r="D29" i="10" s="1"/>
  <c r="A29" i="10" s="1"/>
  <c r="AF86" i="10"/>
  <c r="D86" i="10" s="1"/>
  <c r="AF36" i="10"/>
  <c r="D36" i="10" s="1"/>
  <c r="A36" i="10" s="1"/>
  <c r="AF102" i="10"/>
  <c r="D102" i="10" s="1"/>
  <c r="Y102" i="10" s="1" a="1"/>
  <c r="Y102" i="10" s="1"/>
  <c r="AF72" i="10"/>
  <c r="D72" i="10" s="1"/>
  <c r="AF41" i="10"/>
  <c r="D41" i="10" s="1"/>
  <c r="AF37" i="10"/>
  <c r="D37" i="10" s="1"/>
  <c r="AF15" i="10"/>
  <c r="D15" i="10" s="1"/>
  <c r="AF14" i="10"/>
  <c r="D14" i="10" s="1"/>
  <c r="AF9" i="10"/>
  <c r="D9" i="10" s="1"/>
  <c r="AF33" i="10"/>
  <c r="D33" i="10" s="1"/>
  <c r="AF38" i="10"/>
  <c r="D38" i="10" s="1"/>
  <c r="AF40" i="10"/>
  <c r="D40" i="10" s="1"/>
  <c r="W40" i="10" s="1"/>
  <c r="U78" i="10" a="1"/>
  <c r="U66" i="10" a="1"/>
  <c r="K4" i="10" l="1" a="1"/>
  <c r="U115" i="10" a="1"/>
  <c r="U115" i="10" s="1"/>
  <c r="Y115" i="10" a="1"/>
  <c r="Y115" i="10" s="1"/>
  <c r="J115" i="10" a="1"/>
  <c r="J115" i="10" s="1"/>
  <c r="E81" i="10"/>
  <c r="B84" i="10"/>
  <c r="W84" i="10"/>
  <c r="E68" i="10"/>
  <c r="V68" i="10" s="1"/>
  <c r="C68" i="10"/>
  <c r="A115" i="10"/>
  <c r="W68" i="10"/>
  <c r="C42" i="10"/>
  <c r="B81" i="10"/>
  <c r="A4" i="10"/>
  <c r="B30" i="10"/>
  <c r="A30" i="10"/>
  <c r="W30" i="10"/>
  <c r="C30" i="10"/>
  <c r="U94" i="10"/>
  <c r="U66" i="10"/>
  <c r="U78" i="10"/>
  <c r="W42" i="10"/>
  <c r="C115" i="10"/>
  <c r="B68" i="10"/>
  <c r="B42" i="10"/>
  <c r="E42" i="10"/>
  <c r="B115" i="10"/>
  <c r="C67" i="10"/>
  <c r="W115" i="10"/>
  <c r="C49" i="10"/>
  <c r="W92" i="10"/>
  <c r="E73" i="10"/>
  <c r="V73" i="10" s="1"/>
  <c r="B92" i="10"/>
  <c r="C95" i="10"/>
  <c r="W71" i="10"/>
  <c r="C71" i="10"/>
  <c r="A39" i="10"/>
  <c r="C69" i="10"/>
  <c r="E104" i="10"/>
  <c r="V104" i="10" s="1"/>
  <c r="B69" i="10"/>
  <c r="B104" i="10"/>
  <c r="W49" i="10"/>
  <c r="W103" i="10"/>
  <c r="B95" i="10"/>
  <c r="T104" i="10" a="1"/>
  <c r="T104" i="10" s="1"/>
  <c r="A103" i="10"/>
  <c r="E49" i="10"/>
  <c r="V49" i="10" s="1"/>
  <c r="C92" i="10"/>
  <c r="A49" i="10"/>
  <c r="B36" i="10"/>
  <c r="E36" i="10"/>
  <c r="V36" i="10" s="1"/>
  <c r="E103" i="10"/>
  <c r="V103" i="10" s="1"/>
  <c r="B103" i="10"/>
  <c r="E101" i="10"/>
  <c r="V101" i="10" s="1"/>
  <c r="Y101" i="10" a="1"/>
  <c r="Y101" i="10" s="1"/>
  <c r="F101" i="10" a="1"/>
  <c r="F101" i="10" s="1"/>
  <c r="Q101" i="10" a="1"/>
  <c r="Q101" i="10" s="1"/>
  <c r="A73" i="10"/>
  <c r="G101" i="10" a="1"/>
  <c r="G101" i="10" s="1"/>
  <c r="E96" i="10"/>
  <c r="E39" i="10"/>
  <c r="W36" i="10"/>
  <c r="W118" i="10"/>
  <c r="W104" i="10"/>
  <c r="C118" i="10"/>
  <c r="E69" i="10"/>
  <c r="V69" i="10" s="1"/>
  <c r="B39" i="10"/>
  <c r="A95" i="10"/>
  <c r="C104" i="10"/>
  <c r="L104" i="10" a="1"/>
  <c r="L104" i="10" s="1"/>
  <c r="B96" i="10"/>
  <c r="E95" i="10"/>
  <c r="W78" i="10"/>
  <c r="P104" i="10" a="1"/>
  <c r="P104" i="10" s="1"/>
  <c r="H104" i="10" a="1"/>
  <c r="H104" i="10" s="1"/>
  <c r="C96" i="10"/>
  <c r="E78" i="10"/>
  <c r="V78" i="10" s="1"/>
  <c r="W96" i="10"/>
  <c r="M104" i="10" a="1"/>
  <c r="M104" i="10" s="1"/>
  <c r="K104" i="10" a="1"/>
  <c r="K104" i="10" s="1"/>
  <c r="W69" i="10"/>
  <c r="U104" i="10" a="1"/>
  <c r="U104" i="10" s="1"/>
  <c r="R104" i="10" a="1"/>
  <c r="R104" i="10" s="1"/>
  <c r="C39" i="10"/>
  <c r="A96" i="10"/>
  <c r="A71" i="10"/>
  <c r="E71" i="10"/>
  <c r="V71" i="10" s="1"/>
  <c r="C78" i="10"/>
  <c r="F104" i="10" a="1"/>
  <c r="F104" i="10" s="1"/>
  <c r="B118" i="10"/>
  <c r="G104" i="10" a="1"/>
  <c r="G104" i="10" s="1"/>
  <c r="Q104" i="10" a="1"/>
  <c r="Q104" i="10" s="1"/>
  <c r="B71" i="10"/>
  <c r="A78" i="10"/>
  <c r="W95" i="10"/>
  <c r="Y104" i="10" a="1"/>
  <c r="Y104" i="10" s="1"/>
  <c r="C36" i="10"/>
  <c r="I104" i="10" a="1"/>
  <c r="I104" i="10" s="1"/>
  <c r="B78" i="10"/>
  <c r="T101" i="10" a="1"/>
  <c r="T101" i="10" s="1"/>
  <c r="L101" i="10" a="1"/>
  <c r="L101" i="10" s="1"/>
  <c r="E6" i="10"/>
  <c r="V6" i="10" s="1"/>
  <c r="P102" i="10" a="1"/>
  <c r="P102" i="10" s="1"/>
  <c r="B51" i="10"/>
  <c r="W51" i="10"/>
  <c r="W11" i="10"/>
  <c r="C66" i="10"/>
  <c r="C62" i="10"/>
  <c r="W25" i="10"/>
  <c r="A64" i="10"/>
  <c r="C112" i="10"/>
  <c r="F102" i="10" a="1"/>
  <c r="F102" i="10" s="1"/>
  <c r="W64" i="10"/>
  <c r="B73" i="10"/>
  <c r="E87" i="10"/>
  <c r="W107" i="10"/>
  <c r="C87" i="10"/>
  <c r="A13" i="10"/>
  <c r="Q105" i="10" a="1"/>
  <c r="Q105" i="10" s="1"/>
  <c r="B94" i="10"/>
  <c r="J105" i="10" a="1"/>
  <c r="J105" i="10" s="1"/>
  <c r="A28" i="10"/>
  <c r="B112" i="10"/>
  <c r="U105" i="10" a="1"/>
  <c r="U105" i="10" s="1"/>
  <c r="Z105" i="10" a="1"/>
  <c r="Z105" i="10" s="1"/>
  <c r="C90" i="10"/>
  <c r="B72" i="10"/>
  <c r="W72" i="10"/>
  <c r="W13" i="10"/>
  <c r="T105" i="10" a="1"/>
  <c r="T105" i="10" s="1"/>
  <c r="X105" i="10" a="1"/>
  <c r="X105" i="10" s="1"/>
  <c r="E105" i="10"/>
  <c r="V105" i="10" s="1"/>
  <c r="A72" i="10"/>
  <c r="W29" i="10"/>
  <c r="W105" i="10"/>
  <c r="E40" i="10"/>
  <c r="V40" i="10" s="1"/>
  <c r="M105" i="10" a="1"/>
  <c r="M105" i="10" s="1"/>
  <c r="C81" i="10"/>
  <c r="R105" i="10" a="1"/>
  <c r="R105" i="10" s="1"/>
  <c r="C51" i="10"/>
  <c r="E51" i="10"/>
  <c r="W66" i="10"/>
  <c r="H105" i="10" a="1"/>
  <c r="H105" i="10" s="1"/>
  <c r="O105" i="10" a="1"/>
  <c r="O105" i="10" s="1"/>
  <c r="B105" i="10"/>
  <c r="A105" i="10"/>
  <c r="E28" i="10"/>
  <c r="Y105" i="10" a="1"/>
  <c r="Y105" i="10" s="1"/>
  <c r="W90" i="10"/>
  <c r="A112" i="10"/>
  <c r="W28" i="10"/>
  <c r="F105" i="10" a="1"/>
  <c r="F105" i="10" s="1"/>
  <c r="S105" i="10" a="1"/>
  <c r="S105" i="10" s="1"/>
  <c r="N105" i="10" a="1"/>
  <c r="N105" i="10" s="1"/>
  <c r="E84" i="10"/>
  <c r="C105" i="10"/>
  <c r="K105" i="10" a="1"/>
  <c r="K105" i="10" s="1"/>
  <c r="W112" i="10"/>
  <c r="E112" i="10"/>
  <c r="V112" i="10" s="1"/>
  <c r="W2" i="10"/>
  <c r="B66" i="10"/>
  <c r="N102" i="10" a="1"/>
  <c r="N102" i="10" s="1"/>
  <c r="E90" i="10"/>
  <c r="A84" i="10"/>
  <c r="E72" i="10"/>
  <c r="V72" i="10" s="1"/>
  <c r="I105" i="10" a="1"/>
  <c r="I105" i="10" s="1"/>
  <c r="W94" i="10"/>
  <c r="A94" i="10"/>
  <c r="C72" i="10"/>
  <c r="E94" i="10"/>
  <c r="B13" i="10"/>
  <c r="B90" i="10"/>
  <c r="C28" i="10"/>
  <c r="A90" i="10"/>
  <c r="W81" i="10"/>
  <c r="B28" i="10"/>
  <c r="L105" i="10" a="1"/>
  <c r="L105" i="10" s="1"/>
  <c r="C13" i="10"/>
  <c r="C94" i="10"/>
  <c r="P105" i="10" a="1"/>
  <c r="P105" i="10" s="1"/>
  <c r="B29" i="10"/>
  <c r="E56" i="10"/>
  <c r="V56" i="10" s="1"/>
  <c r="E29" i="10"/>
  <c r="A2" i="10"/>
  <c r="C29" i="10"/>
  <c r="W56" i="10"/>
  <c r="C56" i="10"/>
  <c r="C108" i="10"/>
  <c r="B40" i="10"/>
  <c r="B75" i="10"/>
  <c r="C100" i="10"/>
  <c r="A40" i="10"/>
  <c r="E2" i="10"/>
  <c r="V2" i="10" s="1"/>
  <c r="A108" i="10"/>
  <c r="B108" i="10"/>
  <c r="C40" i="10"/>
  <c r="E108" i="10"/>
  <c r="V108" i="10" s="1"/>
  <c r="W108" i="10"/>
  <c r="C2" i="10"/>
  <c r="C101" i="10"/>
  <c r="N101" i="10" a="1"/>
  <c r="N101" i="10" s="1"/>
  <c r="W75" i="10"/>
  <c r="E75" i="10"/>
  <c r="R102" i="10" a="1"/>
  <c r="R102" i="10" s="1"/>
  <c r="X102" i="10" a="1"/>
  <c r="X102" i="10" s="1"/>
  <c r="W31" i="10"/>
  <c r="K102" i="10" a="1"/>
  <c r="K102" i="10" s="1"/>
  <c r="B45" i="10"/>
  <c r="A62" i="10"/>
  <c r="B6" i="10"/>
  <c r="P101" i="10" a="1"/>
  <c r="P101" i="10" s="1"/>
  <c r="X101" i="10" a="1"/>
  <c r="X101" i="10" s="1"/>
  <c r="U101" i="10" a="1"/>
  <c r="U101" i="10" s="1"/>
  <c r="W101" i="10"/>
  <c r="U102" i="10" a="1"/>
  <c r="U102" i="10" s="1"/>
  <c r="C31" i="10"/>
  <c r="M102" i="10" a="1"/>
  <c r="M102" i="10" s="1"/>
  <c r="O102" i="10" a="1"/>
  <c r="O102" i="10" s="1"/>
  <c r="W102" i="10"/>
  <c r="W45" i="10"/>
  <c r="M101" i="10" a="1"/>
  <c r="M101" i="10" s="1"/>
  <c r="B100" i="10"/>
  <c r="I101" i="10" a="1"/>
  <c r="I101" i="10" s="1"/>
  <c r="A75" i="10"/>
  <c r="E11" i="10"/>
  <c r="V11" i="10" s="1"/>
  <c r="A101" i="10"/>
  <c r="C11" i="10"/>
  <c r="B101" i="10"/>
  <c r="Q102" i="10" a="1"/>
  <c r="Q102" i="10" s="1"/>
  <c r="T102" i="10" a="1"/>
  <c r="T102" i="10" s="1"/>
  <c r="Z102" i="10" a="1"/>
  <c r="Z102" i="10" s="1"/>
  <c r="W73" i="10"/>
  <c r="E62" i="10"/>
  <c r="V62" i="10" s="1"/>
  <c r="C73" i="10"/>
  <c r="K101" i="10" a="1"/>
  <c r="K101" i="10" s="1"/>
  <c r="A6" i="10"/>
  <c r="C6" i="10"/>
  <c r="B102" i="10"/>
  <c r="I102" i="10" a="1"/>
  <c r="I102" i="10" s="1"/>
  <c r="E102" i="10"/>
  <c r="V102" i="10" s="1"/>
  <c r="L102" i="10" a="1"/>
  <c r="L102" i="10" s="1"/>
  <c r="C25" i="10"/>
  <c r="B11" i="10"/>
  <c r="C75" i="10"/>
  <c r="Z101" i="10" a="1"/>
  <c r="Z101" i="10" s="1"/>
  <c r="H101" i="10" a="1"/>
  <c r="H101" i="10" s="1"/>
  <c r="B62" i="10"/>
  <c r="A102" i="10"/>
  <c r="R101" i="10" a="1"/>
  <c r="R101" i="10" s="1"/>
  <c r="B32" i="10"/>
  <c r="B49" i="10"/>
  <c r="A83" i="10"/>
  <c r="B83" i="10"/>
  <c r="C83" i="10"/>
  <c r="W83" i="10"/>
  <c r="E83" i="10"/>
  <c r="B97" i="10"/>
  <c r="A97" i="10"/>
  <c r="E97" i="10"/>
  <c r="V97" i="10" s="1"/>
  <c r="W97" i="10"/>
  <c r="C97" i="10"/>
  <c r="B10" i="10"/>
  <c r="E10" i="10"/>
  <c r="A10" i="10"/>
  <c r="C10" i="10"/>
  <c r="W10" i="10"/>
  <c r="A27" i="10"/>
  <c r="B27" i="10"/>
  <c r="C27" i="10"/>
  <c r="E27" i="10"/>
  <c r="V27" i="10" s="1"/>
  <c r="W27" i="10"/>
  <c r="B60" i="10"/>
  <c r="A107" i="10"/>
  <c r="E32" i="10"/>
  <c r="E60" i="10"/>
  <c r="E41" i="10"/>
  <c r="A41" i="10"/>
  <c r="B41" i="10"/>
  <c r="C41" i="10"/>
  <c r="W41" i="10"/>
  <c r="E23" i="10"/>
  <c r="V23" i="10" s="1"/>
  <c r="C23" i="10"/>
  <c r="B23" i="10"/>
  <c r="W23" i="10"/>
  <c r="A23" i="10"/>
  <c r="E76" i="10"/>
  <c r="B76" i="10"/>
  <c r="A76" i="10"/>
  <c r="C76" i="10"/>
  <c r="W76" i="10"/>
  <c r="W5" i="10"/>
  <c r="C5" i="10"/>
  <c r="E5" i="10"/>
  <c r="V5" i="10" s="1"/>
  <c r="A5" i="10"/>
  <c r="B5" i="10"/>
  <c r="B43" i="10"/>
  <c r="W43" i="10"/>
  <c r="A43" i="10"/>
  <c r="C43" i="10"/>
  <c r="E43" i="10"/>
  <c r="V43" i="10" s="1"/>
  <c r="A56" i="10"/>
  <c r="B56" i="10"/>
  <c r="B55" i="10"/>
  <c r="A55" i="10"/>
  <c r="W55" i="10"/>
  <c r="E55" i="10"/>
  <c r="V55" i="10" s="1"/>
  <c r="E65" i="10"/>
  <c r="B65" i="10"/>
  <c r="W65" i="10"/>
  <c r="A65" i="10"/>
  <c r="C65" i="10"/>
  <c r="E50" i="10"/>
  <c r="A50" i="10"/>
  <c r="B50" i="10"/>
  <c r="W50" i="10"/>
  <c r="C50" i="10"/>
  <c r="S121" i="10" a="1"/>
  <c r="S121" i="10" s="1"/>
  <c r="N121" i="10" a="1"/>
  <c r="N121" i="10" s="1"/>
  <c r="G121" i="10" a="1"/>
  <c r="G121" i="10" s="1"/>
  <c r="Z121" i="10" a="1"/>
  <c r="Z121" i="10" s="1"/>
  <c r="C121" i="10"/>
  <c r="H121" i="10" a="1"/>
  <c r="H121" i="10" s="1"/>
  <c r="B121" i="10"/>
  <c r="T121" i="10" a="1"/>
  <c r="T121" i="10" s="1"/>
  <c r="Y121" i="10" a="1"/>
  <c r="Y121" i="10" s="1"/>
  <c r="Q121" i="10" a="1"/>
  <c r="Q121" i="10" s="1"/>
  <c r="A121" i="10"/>
  <c r="M121" i="10" a="1"/>
  <c r="M121" i="10" s="1"/>
  <c r="U121" i="10" a="1"/>
  <c r="U121" i="10" s="1"/>
  <c r="W121" i="10"/>
  <c r="I121" i="10" a="1"/>
  <c r="I121" i="10" s="1"/>
  <c r="L121" i="10" a="1"/>
  <c r="L121" i="10" s="1"/>
  <c r="P121" i="10" a="1"/>
  <c r="P121" i="10" s="1"/>
  <c r="R121" i="10" a="1"/>
  <c r="R121" i="10" s="1"/>
  <c r="E121" i="10"/>
  <c r="V121" i="10" s="1"/>
  <c r="F121" i="10" a="1"/>
  <c r="F121" i="10" s="1"/>
  <c r="O121" i="10" a="1"/>
  <c r="O121" i="10" s="1"/>
  <c r="J121" i="10" a="1"/>
  <c r="J121" i="10" s="1"/>
  <c r="X121" i="10" a="1"/>
  <c r="X121" i="10" s="1"/>
  <c r="K121" i="10" a="1"/>
  <c r="K121" i="10" s="1"/>
  <c r="C37" i="10"/>
  <c r="E37" i="10"/>
  <c r="W37" i="10"/>
  <c r="A37" i="10"/>
  <c r="B37" i="10"/>
  <c r="E54" i="10"/>
  <c r="V54" i="10" s="1"/>
  <c r="A54" i="10"/>
  <c r="W54" i="10"/>
  <c r="B54" i="10"/>
  <c r="C54" i="10"/>
  <c r="E120" i="10"/>
  <c r="V120" i="10" s="1"/>
  <c r="B120" i="10"/>
  <c r="A120" i="10"/>
  <c r="C120" i="10"/>
  <c r="W120" i="10"/>
  <c r="E52" i="10"/>
  <c r="V52" i="10" s="1"/>
  <c r="W52" i="10"/>
  <c r="B52" i="10"/>
  <c r="C52" i="10"/>
  <c r="A52" i="10"/>
  <c r="A44" i="10"/>
  <c r="E44" i="10"/>
  <c r="C44" i="10"/>
  <c r="W44" i="10"/>
  <c r="B44" i="10"/>
  <c r="E38" i="10"/>
  <c r="V38" i="10" s="1"/>
  <c r="W38" i="10"/>
  <c r="A38" i="10"/>
  <c r="C38" i="10"/>
  <c r="B38" i="10"/>
  <c r="E99" i="10"/>
  <c r="B99" i="10"/>
  <c r="W99" i="10"/>
  <c r="C99" i="10"/>
  <c r="A99" i="10"/>
  <c r="B46" i="10"/>
  <c r="A46" i="10"/>
  <c r="E46" i="10"/>
  <c r="V46" i="10" s="1"/>
  <c r="C46" i="10"/>
  <c r="W46" i="10"/>
  <c r="A34" i="10"/>
  <c r="B34" i="10"/>
  <c r="W34" i="10"/>
  <c r="C34" i="10"/>
  <c r="E34" i="10"/>
  <c r="E61" i="10"/>
  <c r="C61" i="10"/>
  <c r="B61" i="10"/>
  <c r="A61" i="10"/>
  <c r="W61" i="10"/>
  <c r="W88" i="10"/>
  <c r="E88" i="10"/>
  <c r="V88" i="10" s="1"/>
  <c r="B88" i="10"/>
  <c r="A88" i="10"/>
  <c r="C88" i="10"/>
  <c r="C35" i="10"/>
  <c r="B35" i="10"/>
  <c r="W35" i="10"/>
  <c r="A35" i="10"/>
  <c r="E35" i="10"/>
  <c r="A8" i="10"/>
  <c r="W8" i="10"/>
  <c r="C8" i="10"/>
  <c r="B8" i="10"/>
  <c r="E8" i="10"/>
  <c r="V8" i="10" s="1"/>
  <c r="E48" i="10"/>
  <c r="B48" i="10"/>
  <c r="A48" i="10"/>
  <c r="C48" i="10"/>
  <c r="W48" i="10"/>
  <c r="E119" i="10"/>
  <c r="W119" i="10"/>
  <c r="C119" i="10"/>
  <c r="A119" i="10"/>
  <c r="B119" i="10"/>
  <c r="A86" i="10"/>
  <c r="E86" i="10"/>
  <c r="B86" i="10"/>
  <c r="W86" i="10"/>
  <c r="C86" i="10"/>
  <c r="C33" i="10"/>
  <c r="W33" i="10"/>
  <c r="A33" i="10"/>
  <c r="B33" i="10"/>
  <c r="E33" i="10"/>
  <c r="W114" i="10"/>
  <c r="A114" i="10"/>
  <c r="C114" i="10"/>
  <c r="B114" i="10"/>
  <c r="E114" i="10"/>
  <c r="B64" i="10"/>
  <c r="C64" i="10"/>
  <c r="E64" i="10"/>
  <c r="A25" i="10"/>
  <c r="E25" i="10"/>
  <c r="V25" i="10" s="1"/>
  <c r="B25" i="10"/>
  <c r="E16" i="10"/>
  <c r="C16" i="10"/>
  <c r="B16" i="10"/>
  <c r="A16" i="10"/>
  <c r="W16" i="10"/>
  <c r="C80" i="10"/>
  <c r="B80" i="10"/>
  <c r="A80" i="10"/>
  <c r="W80" i="10"/>
  <c r="E80" i="10"/>
  <c r="W24" i="10"/>
  <c r="C24" i="10"/>
  <c r="B24" i="10"/>
  <c r="A24" i="10"/>
  <c r="E24" i="10"/>
  <c r="C98" i="10"/>
  <c r="A98" i="10"/>
  <c r="W98" i="10"/>
  <c r="E98" i="10"/>
  <c r="B98" i="10"/>
  <c r="C93" i="10"/>
  <c r="E93" i="10"/>
  <c r="W93" i="10"/>
  <c r="B93" i="10"/>
  <c r="A93" i="10"/>
  <c r="W3" i="10"/>
  <c r="A3" i="10"/>
  <c r="B3" i="10"/>
  <c r="E3" i="10"/>
  <c r="C3" i="10"/>
  <c r="C45" i="10"/>
  <c r="A45" i="10"/>
  <c r="A19" i="10"/>
  <c r="W19" i="10"/>
  <c r="B19" i="10"/>
  <c r="C19" i="10"/>
  <c r="E19" i="10"/>
  <c r="C58" i="10"/>
  <c r="A58" i="10"/>
  <c r="B58" i="10"/>
  <c r="E58" i="10"/>
  <c r="V58" i="10" s="1"/>
  <c r="W58" i="10"/>
  <c r="A87" i="10"/>
  <c r="B107" i="10"/>
  <c r="E107" i="10"/>
  <c r="V107" i="10" s="1"/>
  <c r="W9" i="10"/>
  <c r="A9" i="10"/>
  <c r="C9" i="10"/>
  <c r="E9" i="10"/>
  <c r="B9" i="10"/>
  <c r="C89" i="10"/>
  <c r="E89" i="10"/>
  <c r="B89" i="10"/>
  <c r="W89" i="10"/>
  <c r="A89" i="10"/>
  <c r="C103" i="10"/>
  <c r="E53" i="10"/>
  <c r="C53" i="10"/>
  <c r="A53" i="10"/>
  <c r="W53" i="10"/>
  <c r="B53" i="10"/>
  <c r="A92" i="10"/>
  <c r="E92" i="10"/>
  <c r="E47" i="10"/>
  <c r="B47" i="10"/>
  <c r="A47" i="10"/>
  <c r="W47" i="10"/>
  <c r="C47" i="10"/>
  <c r="C111" i="10"/>
  <c r="W111" i="10"/>
  <c r="E111" i="10"/>
  <c r="A111" i="10"/>
  <c r="B111" i="10"/>
  <c r="W18" i="10"/>
  <c r="B18" i="10"/>
  <c r="E18" i="10"/>
  <c r="A18" i="10"/>
  <c r="C18" i="10"/>
  <c r="C59" i="10"/>
  <c r="B59" i="10"/>
  <c r="E59" i="10"/>
  <c r="A59" i="10"/>
  <c r="W59" i="10"/>
  <c r="W12" i="10"/>
  <c r="C12" i="10"/>
  <c r="A12" i="10"/>
  <c r="B12" i="10"/>
  <c r="E12" i="10"/>
  <c r="E67" i="10"/>
  <c r="B67" i="10"/>
  <c r="W67" i="10"/>
  <c r="C107" i="10"/>
  <c r="C32" i="10"/>
  <c r="W60" i="10"/>
  <c r="B14" i="10"/>
  <c r="W14" i="10"/>
  <c r="C14" i="10"/>
  <c r="E14" i="10"/>
  <c r="A14" i="10"/>
  <c r="A117" i="10"/>
  <c r="C117" i="10"/>
  <c r="W117" i="10"/>
  <c r="E117" i="10"/>
  <c r="V117" i="10" s="1"/>
  <c r="B117" i="10"/>
  <c r="E66" i="10"/>
  <c r="A66" i="10"/>
  <c r="E7" i="10"/>
  <c r="V7" i="10" s="1"/>
  <c r="C7" i="10"/>
  <c r="B7" i="10"/>
  <c r="W7" i="10"/>
  <c r="A7" i="10"/>
  <c r="B109" i="10"/>
  <c r="E109" i="10"/>
  <c r="V109" i="10" s="1"/>
  <c r="W109" i="10"/>
  <c r="C109" i="10"/>
  <c r="A109" i="10"/>
  <c r="B22" i="10"/>
  <c r="E22" i="10"/>
  <c r="V22" i="10" s="1"/>
  <c r="W22" i="10"/>
  <c r="C22" i="10"/>
  <c r="A22" i="10"/>
  <c r="A74" i="10"/>
  <c r="C74" i="10"/>
  <c r="B74" i="10"/>
  <c r="W74" i="10"/>
  <c r="E74" i="10"/>
  <c r="W113" i="10"/>
  <c r="C113" i="10"/>
  <c r="A113" i="10"/>
  <c r="B113" i="10"/>
  <c r="E113" i="10"/>
  <c r="V113" i="10" s="1"/>
  <c r="W82" i="10"/>
  <c r="B82" i="10"/>
  <c r="C82" i="10"/>
  <c r="E82" i="10"/>
  <c r="V82" i="10" s="1"/>
  <c r="A82" i="10"/>
  <c r="E20" i="10"/>
  <c r="V20" i="10" s="1"/>
  <c r="A20" i="10"/>
  <c r="B20" i="10"/>
  <c r="C20" i="10"/>
  <c r="W20" i="10"/>
  <c r="A60" i="10"/>
  <c r="B15" i="10"/>
  <c r="A15" i="10"/>
  <c r="C15" i="10"/>
  <c r="E15" i="10"/>
  <c r="W15" i="10"/>
  <c r="H102" i="10" a="1"/>
  <c r="H102" i="10" s="1"/>
  <c r="J102" i="10" a="1"/>
  <c r="J102" i="10" s="1"/>
  <c r="S102" i="10" a="1"/>
  <c r="S102" i="10" s="1"/>
  <c r="C102" i="10"/>
  <c r="G102" i="10" a="1"/>
  <c r="G102" i="10" s="1"/>
  <c r="B70" i="10"/>
  <c r="E70" i="10"/>
  <c r="V70" i="10" s="1"/>
  <c r="C70" i="10"/>
  <c r="W70" i="10"/>
  <c r="A70" i="10"/>
  <c r="C91" i="10"/>
  <c r="A91" i="10"/>
  <c r="B91" i="10"/>
  <c r="E91" i="10"/>
  <c r="V91" i="10" s="1"/>
  <c r="W91" i="10"/>
  <c r="E100" i="10"/>
  <c r="A100" i="10"/>
  <c r="W100" i="10"/>
  <c r="E26" i="10"/>
  <c r="A26" i="10"/>
  <c r="B26" i="10"/>
  <c r="W26" i="10"/>
  <c r="C26" i="10"/>
  <c r="E21" i="10"/>
  <c r="A21" i="10"/>
  <c r="B21" i="10"/>
  <c r="C21" i="10"/>
  <c r="W21" i="10"/>
  <c r="W85" i="10"/>
  <c r="A85" i="10"/>
  <c r="B85" i="10"/>
  <c r="C85" i="10"/>
  <c r="E85" i="10"/>
  <c r="V85" i="10" s="1"/>
  <c r="C57" i="10"/>
  <c r="W57" i="10"/>
  <c r="B57" i="10"/>
  <c r="A57" i="10"/>
  <c r="E57" i="10"/>
  <c r="A79" i="10"/>
  <c r="B79" i="10"/>
  <c r="C79" i="10"/>
  <c r="W79" i="10"/>
  <c r="E79" i="10"/>
  <c r="A110" i="10"/>
  <c r="B110" i="10"/>
  <c r="W110" i="10"/>
  <c r="C110" i="10"/>
  <c r="B31" i="10"/>
  <c r="A31" i="10"/>
  <c r="E31" i="10"/>
  <c r="B4" i="10"/>
  <c r="C4" i="10"/>
  <c r="W4" i="10"/>
  <c r="B87" i="10"/>
  <c r="A32" i="10"/>
  <c r="X104" i="10" a="1"/>
  <c r="X104" i="10" s="1"/>
  <c r="J104" i="10" a="1"/>
  <c r="J104" i="10" s="1"/>
  <c r="Z104" i="10" a="1"/>
  <c r="Z104" i="10" s="1"/>
  <c r="N104" i="10" a="1"/>
  <c r="N104" i="10" s="1"/>
  <c r="A118" i="10"/>
  <c r="E118" i="10"/>
  <c r="B106" i="10"/>
  <c r="E106" i="10"/>
  <c r="V106" i="10" s="1"/>
  <c r="A106" i="10"/>
  <c r="C106" i="10"/>
  <c r="W106" i="10"/>
  <c r="C17" i="10"/>
  <c r="W17" i="10"/>
  <c r="A17" i="10"/>
  <c r="E17" i="10"/>
  <c r="B17" i="10"/>
  <c r="B63" i="10"/>
  <c r="C63" i="10"/>
  <c r="A63" i="10"/>
  <c r="E63" i="10"/>
  <c r="W63" i="10"/>
  <c r="E116" i="10"/>
  <c r="V116" i="10" s="1"/>
  <c r="C116" i="10"/>
  <c r="B116" i="10"/>
  <c r="W116" i="10"/>
  <c r="A116" i="10"/>
  <c r="A69" i="10"/>
  <c r="B77" i="10"/>
  <c r="E77" i="10"/>
  <c r="V77" i="10" s="1"/>
  <c r="W77" i="10"/>
  <c r="C77" i="10"/>
  <c r="A77" i="10"/>
  <c r="K4" i="10"/>
  <c r="O112" i="10" a="1"/>
  <c r="H40" i="10" a="1"/>
  <c r="G96" i="10" a="1"/>
  <c r="T40" i="10" a="1"/>
  <c r="M110" i="10" a="1"/>
  <c r="P108" i="10" a="1"/>
  <c r="H46" i="10" a="1"/>
  <c r="Y106" i="10" a="1"/>
  <c r="U103" i="10" a="1"/>
  <c r="G107" i="10" a="1"/>
  <c r="U95" i="10" a="1"/>
  <c r="Q116" i="10" a="1"/>
  <c r="X97" i="10" a="1"/>
  <c r="R46" i="10" a="1"/>
  <c r="L113" i="10" a="1"/>
  <c r="N112" i="10" a="1"/>
  <c r="P58" i="10" a="1"/>
  <c r="I73" i="10" a="1"/>
  <c r="S85" i="10" a="1"/>
  <c r="U108" i="10" a="1"/>
  <c r="S70" i="10" a="1"/>
  <c r="H67" i="10" a="1"/>
  <c r="F85" i="10" a="1"/>
  <c r="J120" i="10" a="1"/>
  <c r="K115" i="10" a="1"/>
  <c r="H117" i="10" a="1"/>
  <c r="F70" i="10" a="1"/>
  <c r="O19" i="10" a="1"/>
  <c r="O37" i="10" a="1"/>
  <c r="N55" i="10" a="1"/>
  <c r="H73" i="10" a="1"/>
  <c r="X16" i="10" a="1"/>
  <c r="J19" i="10" a="1"/>
  <c r="F113" i="10" a="1"/>
  <c r="Z58" i="10" a="1"/>
  <c r="R58" i="10" a="1"/>
  <c r="M82" i="10" a="1"/>
  <c r="T115" i="10" a="1"/>
  <c r="I55" i="10" a="1"/>
  <c r="Q10" i="10" a="1"/>
  <c r="R110" i="10" a="1"/>
  <c r="U92" i="10" a="1"/>
  <c r="X86" i="10" a="1"/>
  <c r="U10" i="10" a="1"/>
  <c r="F40" i="10" a="1"/>
  <c r="H115" i="10" a="1"/>
  <c r="G117" i="10" a="1"/>
  <c r="U86" i="10" a="1"/>
  <c r="R120" i="10" a="1"/>
  <c r="N91" i="10" a="1"/>
  <c r="I110" i="10" a="1"/>
  <c r="M97" i="10" a="1"/>
  <c r="Y70" i="10" a="1"/>
  <c r="U76" i="10" a="1"/>
  <c r="F13" i="10" a="1"/>
  <c r="U52" i="10" a="1"/>
  <c r="U93" i="10" a="1"/>
  <c r="I96" i="10" a="1"/>
  <c r="G40" i="10" a="1"/>
  <c r="U7" i="10" a="1"/>
  <c r="M58" i="10" a="1"/>
  <c r="L107" i="10" a="1"/>
  <c r="J49" i="10" a="1"/>
  <c r="U49" i="10" a="1"/>
  <c r="H107" i="10" a="1"/>
  <c r="Z91" i="10" a="1"/>
  <c r="G98" i="10" a="1"/>
  <c r="I82" i="10" a="1"/>
  <c r="N52" i="10" a="1"/>
  <c r="L40" i="10" a="1"/>
  <c r="L115" i="10" a="1"/>
  <c r="Y40" i="10" a="1"/>
  <c r="Q46" i="10" a="1"/>
  <c r="H58" i="10" a="1"/>
  <c r="P13" i="10" a="1"/>
  <c r="P97" i="10" a="1"/>
  <c r="U114" i="10" a="1"/>
  <c r="I88" i="10" a="1"/>
  <c r="U120" i="10" a="1"/>
  <c r="H103" i="10" a="1"/>
  <c r="U106" i="10" a="1"/>
  <c r="Q113" i="10" a="1"/>
  <c r="U91" i="10" a="1"/>
  <c r="F110" i="10" a="1"/>
  <c r="N49" i="10" a="1"/>
  <c r="N113" i="10" a="1"/>
  <c r="T110" i="10" a="1"/>
  <c r="S76" i="10" a="1"/>
  <c r="N120" i="10" a="1"/>
  <c r="J43" i="10" a="1"/>
  <c r="S73" i="10" a="1"/>
  <c r="J46" i="10" a="1"/>
  <c r="Y119" i="10" a="1"/>
  <c r="U107" i="10" a="1"/>
  <c r="H43" i="10" a="1"/>
  <c r="R115" i="10" a="1"/>
  <c r="X115" i="10" a="1"/>
  <c r="R112" i="10" a="1"/>
  <c r="U67" i="10" a="1"/>
  <c r="N115" i="10" a="1"/>
  <c r="L82" i="10" a="1"/>
  <c r="P10" i="10" a="1"/>
  <c r="Y73" i="10" a="1"/>
  <c r="T103" i="10" a="1"/>
  <c r="U58" i="10" a="1"/>
  <c r="U43" i="10" a="1"/>
  <c r="O55" i="10" a="1"/>
  <c r="X103" i="10" a="1"/>
  <c r="K120" i="10" a="1"/>
  <c r="U99" i="10" a="1"/>
  <c r="L110" i="10" a="1"/>
  <c r="X88" i="10" a="1"/>
  <c r="G58" i="10" a="1"/>
  <c r="M13" i="10" a="1"/>
  <c r="K97" i="10" a="1"/>
  <c r="U88" i="10" a="1"/>
  <c r="Y120" i="10" a="1"/>
  <c r="N73" i="10" a="1"/>
  <c r="K13" i="10" a="1"/>
  <c r="R106" i="10" a="1"/>
  <c r="S103" i="10" a="1"/>
  <c r="U55" i="10" a="1"/>
  <c r="I91" i="10" a="1"/>
  <c r="R70" i="10" a="1"/>
  <c r="Q92" i="10" a="1"/>
  <c r="J40" i="10" a="1"/>
  <c r="Z103" i="10" a="1"/>
  <c r="G110" i="10" a="1"/>
  <c r="K91" i="10" a="1"/>
  <c r="H106" i="10" a="1"/>
  <c r="Z119" i="10" a="1"/>
  <c r="L103" i="10" a="1"/>
  <c r="U40" i="10" a="1"/>
  <c r="O85" i="10" a="1"/>
  <c r="T97" i="10" a="1"/>
  <c r="J110" i="10" a="1"/>
  <c r="U31" i="10" a="1"/>
  <c r="H112" i="10" a="1"/>
  <c r="X40" i="10" a="1"/>
  <c r="J52" i="10" a="1"/>
  <c r="R103" i="10" a="1"/>
  <c r="J70" i="10" a="1"/>
  <c r="L108" i="10" a="1"/>
  <c r="X52" i="10" a="1"/>
  <c r="G85" i="10" a="1"/>
  <c r="Z40" i="10" a="1"/>
  <c r="Y52" i="10" a="1"/>
  <c r="Y117" i="10" a="1"/>
  <c r="O46" i="10" a="1"/>
  <c r="K46" i="10" a="1"/>
  <c r="F76" i="10" a="1"/>
  <c r="Y103" i="10" a="1"/>
  <c r="P49" i="10" a="1"/>
  <c r="M46" i="10" a="1"/>
  <c r="U61" i="10" a="1"/>
  <c r="P106" i="10" a="1"/>
  <c r="F119" i="10" a="1"/>
  <c r="L25" i="10" a="1"/>
  <c r="J58" i="10" a="1"/>
  <c r="F67" i="10" a="1"/>
  <c r="O73" i="10" a="1"/>
  <c r="H55" i="10" a="1"/>
  <c r="R24" i="10" a="1"/>
  <c r="T106" i="10" a="1"/>
  <c r="O117" i="10" a="1"/>
  <c r="P112" i="10" a="1"/>
  <c r="U116" i="10" a="1"/>
  <c r="N40" i="10" a="1"/>
  <c r="P117" i="10" a="1"/>
  <c r="Y46" i="10" a="1"/>
  <c r="G25" i="10" a="1"/>
  <c r="O97" i="10" a="1"/>
  <c r="U28" i="10" a="1"/>
  <c r="G118" i="10" a="1"/>
  <c r="U24" i="10" a="1"/>
  <c r="U22" i="10" a="1"/>
  <c r="M88" i="10" a="1"/>
  <c r="O58" i="10" a="1"/>
  <c r="Z88" i="10" a="1"/>
  <c r="P52" i="10" a="1"/>
  <c r="R52" i="10" a="1"/>
  <c r="X58" i="10" a="1"/>
  <c r="J96" i="10" a="1"/>
  <c r="L46" i="10" a="1"/>
  <c r="G88" i="10" a="1"/>
  <c r="P40" i="10" a="1"/>
  <c r="Z110" i="10" a="1"/>
  <c r="T19" i="10" a="1"/>
  <c r="U89" i="10" a="1"/>
  <c r="U46" i="10" a="1"/>
  <c r="U34" i="10" a="1"/>
  <c r="L13" i="10" a="1"/>
  <c r="Z107" i="10" a="1"/>
  <c r="U87" i="10" a="1"/>
  <c r="H49" i="10" a="1"/>
  <c r="F97" i="10" a="1"/>
  <c r="Y13" i="10" a="1"/>
  <c r="J88" i="10" a="1"/>
  <c r="P115" i="10" a="1"/>
  <c r="X73" i="10" a="1"/>
  <c r="Z97" i="10" a="1"/>
  <c r="Q106" i="10" a="1"/>
  <c r="L117" i="10" a="1"/>
  <c r="F73" i="10" a="1"/>
  <c r="P70" i="10" a="1"/>
  <c r="Y55" i="10" a="1"/>
  <c r="M85" i="10" a="1"/>
  <c r="Y107" i="10" a="1"/>
  <c r="P107" i="10" a="1"/>
  <c r="O88" i="10" a="1"/>
  <c r="N82" i="10" a="1"/>
  <c r="S115" i="10" a="1"/>
  <c r="H82" i="10" a="1"/>
  <c r="U117" i="10" a="1"/>
  <c r="G82" i="10" a="1"/>
  <c r="L91" i="10" a="1"/>
  <c r="T86" i="10" a="1"/>
  <c r="G113" i="10" a="1"/>
  <c r="R88" i="10" a="1"/>
  <c r="L16" i="10" a="1"/>
  <c r="S106" i="10" a="1"/>
  <c r="Q55" i="10" a="1"/>
  <c r="K52" i="10" a="1"/>
  <c r="J28" i="10" a="1"/>
  <c r="N85" i="10" a="1"/>
  <c r="K110" i="10" a="1"/>
  <c r="F98" i="10" a="1"/>
  <c r="P43" i="10" a="1"/>
  <c r="L76" i="10" a="1"/>
  <c r="Q103" i="10" a="1"/>
  <c r="Y110" i="10" a="1"/>
  <c r="N79" i="10" a="1"/>
  <c r="P120" i="10" a="1"/>
  <c r="L94" i="10" a="1"/>
  <c r="G87" i="10" a="1"/>
  <c r="I40" i="10" a="1"/>
  <c r="Q70" i="10" a="1"/>
  <c r="O103" i="10" a="1"/>
  <c r="Q52" i="10" a="1"/>
  <c r="H28" i="10" a="1"/>
  <c r="P103" i="10" a="1"/>
  <c r="Y113" i="10" a="1"/>
  <c r="I103" i="10" a="1"/>
  <c r="U19" i="10" a="1"/>
  <c r="K70" i="10" a="1"/>
  <c r="K43" i="10" a="1"/>
  <c r="U13" i="10" a="1"/>
  <c r="F43" i="10" a="1"/>
  <c r="P61" i="10" a="1"/>
  <c r="J55" i="10" a="1"/>
  <c r="Z76" i="10" a="1"/>
  <c r="Q16" i="10" a="1"/>
  <c r="O87" i="10" a="1"/>
  <c r="J92" i="10" a="1"/>
  <c r="M73" i="10" a="1"/>
  <c r="I13" i="10" a="1"/>
  <c r="H22" i="10" a="1"/>
  <c r="Q76" i="10" a="1"/>
  <c r="T87" i="10" a="1"/>
  <c r="H13" i="10" a="1"/>
  <c r="T52" i="10" a="1"/>
  <c r="X111" i="10" a="1"/>
  <c r="J25" i="10" a="1"/>
  <c r="S40" i="10" a="1"/>
  <c r="S49" i="10" a="1"/>
  <c r="P87" i="10" a="1"/>
  <c r="G115" i="10" a="1"/>
  <c r="N107" i="10" a="1"/>
  <c r="L88" i="10" a="1"/>
  <c r="Q40" i="10" a="1"/>
  <c r="Y85" i="10" a="1"/>
  <c r="P73" i="10" a="1"/>
  <c r="Q88" i="10" a="1"/>
  <c r="F117" i="10" a="1"/>
  <c r="I115" i="10" a="1"/>
  <c r="I97" i="10" a="1"/>
  <c r="I87" i="10" a="1"/>
  <c r="U79" i="10" a="1"/>
  <c r="Y76" i="10" a="1"/>
  <c r="Y67" i="10" a="1"/>
  <c r="K82" i="10" a="1"/>
  <c r="G73" i="10" a="1"/>
  <c r="K88" i="10" a="1"/>
  <c r="U90" i="10" a="1"/>
  <c r="U113" i="10" a="1"/>
  <c r="I106" i="10" a="1"/>
  <c r="L97" i="10" a="1"/>
  <c r="I52" i="10" a="1"/>
  <c r="P110" i="10" a="1"/>
  <c r="R117" i="10" a="1"/>
  <c r="O28" i="10" a="1"/>
  <c r="R97" i="10" a="1"/>
  <c r="G13" i="10" a="1"/>
  <c r="Z120" i="10" a="1"/>
  <c r="F55" i="10" a="1"/>
  <c r="F88" i="10" a="1"/>
  <c r="U111" i="10" a="1"/>
  <c r="Q109" i="10" a="1"/>
  <c r="O40" i="10" a="1"/>
  <c r="T85" i="10" a="1"/>
  <c r="P116" i="10" a="1"/>
  <c r="J106" i="10" a="1"/>
  <c r="N76" i="10" a="1"/>
  <c r="J112" i="10" a="1"/>
  <c r="K103" i="10" a="1"/>
  <c r="S117" i="10" a="1"/>
  <c r="G52" i="10" a="1"/>
  <c r="H76" i="10" a="1"/>
  <c r="F103" i="10" a="1"/>
  <c r="K85" i="10" a="1"/>
  <c r="L70" i="10" a="1"/>
  <c r="T113" i="10" a="1"/>
  <c r="R87" i="10" a="1"/>
  <c r="I58" i="10" a="1"/>
  <c r="O115" i="10" a="1"/>
  <c r="Y98" i="10" a="1"/>
  <c r="Z85" i="10" a="1"/>
  <c r="I107" i="10" a="1"/>
  <c r="G46" i="10" a="1"/>
  <c r="J93" i="10" a="1"/>
  <c r="S100" i="10" a="1"/>
  <c r="O49" i="10" a="1"/>
  <c r="U109" i="10" a="1"/>
  <c r="J22" i="10" a="1"/>
  <c r="Q107" i="10" a="1"/>
  <c r="X13" i="10" a="1"/>
  <c r="Z46" i="10" a="1"/>
  <c r="Z87" i="10" a="1"/>
  <c r="H110" i="10" a="1"/>
  <c r="Y97" i="10" a="1"/>
  <c r="I120" i="10" a="1"/>
  <c r="Z115" i="10" a="1"/>
  <c r="N111" i="10" a="1"/>
  <c r="O13" i="10" a="1"/>
  <c r="X82" i="10" a="1"/>
  <c r="T91" i="10" a="1"/>
  <c r="R82" i="10" a="1"/>
  <c r="M115" i="10" a="1"/>
  <c r="J13" i="10" a="1"/>
  <c r="G34" i="10" a="1"/>
  <c r="H113" i="10" a="1"/>
  <c r="T117" i="10" a="1"/>
  <c r="T7" i="10" a="1"/>
  <c r="U85" i="10" a="1"/>
  <c r="G112" i="10" a="1"/>
  <c r="Q73" i="10" a="1"/>
  <c r="U25" i="10" a="1"/>
  <c r="F107" i="10" a="1"/>
  <c r="K117" i="10" a="1"/>
  <c r="N97" i="10" a="1"/>
  <c r="Q97" i="10" a="1"/>
  <c r="F99" i="10" a="1"/>
  <c r="G28" i="10" a="1"/>
  <c r="F58" i="10" a="1"/>
  <c r="F79" i="10" a="1"/>
  <c r="N16" i="10" a="1"/>
  <c r="F94" i="10" a="1"/>
  <c r="F115" i="10" a="1"/>
  <c r="S13" i="10" a="1"/>
  <c r="H99" i="10" a="1"/>
  <c r="T58" i="10" a="1"/>
  <c r="K67" i="10" a="1"/>
  <c r="T13" i="10" a="1"/>
  <c r="T73" i="10" a="1"/>
  <c r="L52" i="10" a="1"/>
  <c r="Q115" i="10" a="1"/>
  <c r="U119" i="10" a="1"/>
  <c r="Q13" i="10" a="1"/>
  <c r="Q91" i="10" a="1"/>
  <c r="J82" i="10" a="1"/>
  <c r="I113" i="10" a="1"/>
  <c r="N110" i="10" a="1"/>
  <c r="U64" i="10" a="1"/>
  <c r="U37" i="10" a="1"/>
  <c r="N106" i="10" a="1"/>
  <c r="N28" i="10" a="1"/>
  <c r="Q117" i="10" a="1"/>
  <c r="U96" i="10" a="1"/>
  <c r="M40" i="10" a="1"/>
  <c r="U98" i="10" a="1"/>
  <c r="S87" i="10" a="1"/>
  <c r="U100" i="10" a="1"/>
  <c r="X117" i="10" a="1"/>
  <c r="R40" i="10" a="1"/>
  <c r="S112" i="10" a="1"/>
  <c r="N13" i="10" a="1"/>
  <c r="F28" i="10" a="1"/>
  <c r="U82" i="10" a="1"/>
  <c r="X55" i="10" a="1"/>
  <c r="L43" i="10" a="1"/>
  <c r="Z13" i="10" a="1"/>
  <c r="P46" i="10" a="1"/>
  <c r="S58" i="10" a="1"/>
  <c r="G55" i="10" a="1"/>
  <c r="N116" i="10" a="1"/>
  <c r="U16" i="10" a="1"/>
  <c r="J117" i="10" a="1"/>
  <c r="L7" i="10" a="1"/>
  <c r="K98" i="10" a="1"/>
  <c r="N46" i="10" a="1"/>
  <c r="U70" i="10" a="1"/>
  <c r="S97" i="10" a="1"/>
  <c r="F82" i="10" a="1"/>
  <c r="K40" i="10" a="1"/>
  <c r="M87" i="10" a="1"/>
  <c r="X85" i="10" a="1"/>
  <c r="U118" i="10" a="1"/>
  <c r="G70" i="10" a="1"/>
  <c r="U112" i="10" a="1"/>
  <c r="M25" i="10" a="1"/>
  <c r="P88" i="10" a="1"/>
  <c r="Z73" i="10" a="1"/>
  <c r="Y88" i="10" a="1"/>
  <c r="K113" i="10" a="1"/>
  <c r="R13" i="10" a="1"/>
  <c r="Q118" i="10" a="1"/>
  <c r="H118" i="10" a="1"/>
  <c r="Z86" i="10" a="1"/>
  <c r="U97" i="10" a="1"/>
  <c r="Z82" i="10" a="1"/>
  <c r="K73" i="10" a="1"/>
  <c r="H97" i="10" a="1"/>
  <c r="T112" i="10" a="1"/>
  <c r="Q110" i="10" a="1"/>
  <c r="R28" i="10" a="1"/>
  <c r="Z117" i="10" a="1"/>
  <c r="P99" i="10" a="1"/>
  <c r="L106" i="10" a="1"/>
  <c r="U73" i="10" a="1"/>
  <c r="M106" i="10" a="1"/>
  <c r="M117" i="10" a="1"/>
  <c r="X110" i="10" a="1"/>
  <c r="M114" i="10" a="1"/>
  <c r="X67" i="10" a="1"/>
  <c r="N89" i="10" a="1"/>
  <c r="U110" i="10" a="1"/>
  <c r="X89" i="10" a="1"/>
  <c r="Z100" i="10" a="1"/>
  <c r="J31" i="10" a="1"/>
  <c r="U4" i="10" a="1"/>
  <c r="P4" i="10" a="1"/>
  <c r="O4" i="10" a="1"/>
  <c r="L4" i="10" a="1"/>
  <c r="H4" i="10" a="1"/>
  <c r="X4" i="10" a="1"/>
  <c r="J4" i="10" a="1"/>
  <c r="I4" i="10" a="1"/>
  <c r="G4" i="10" a="1"/>
  <c r="M4" i="10" a="1"/>
  <c r="Y4" i="10" a="1"/>
  <c r="N4" i="10" a="1"/>
  <c r="T4" i="10" a="1"/>
  <c r="R4" i="10" a="1"/>
  <c r="F4" i="10" a="1"/>
  <c r="Z4" i="10" a="1"/>
  <c r="S4" i="10" a="1"/>
  <c r="Q4" i="10" a="1"/>
  <c r="M6" i="10" a="1"/>
  <c r="U11" i="10" a="1"/>
  <c r="Q62" i="10" a="1"/>
  <c r="R56" i="10" a="1"/>
  <c r="G36" i="10" a="1"/>
  <c r="N68" i="10" a="1"/>
  <c r="H50" i="10" a="1"/>
  <c r="G60" i="10" a="1"/>
  <c r="H72" i="10" a="1"/>
  <c r="U12" i="10" a="1"/>
  <c r="Q20" i="10" a="1"/>
  <c r="P30" i="10" a="1"/>
  <c r="U74" i="10" a="1"/>
  <c r="S57" i="10" a="1"/>
  <c r="F6" i="10" a="1"/>
  <c r="I78" i="10" a="1"/>
  <c r="I30" i="10" a="1"/>
  <c r="H8" i="10" a="1"/>
  <c r="T45" i="10" a="1"/>
  <c r="Q56" i="10" a="1"/>
  <c r="R71" i="10" a="1"/>
  <c r="H56" i="10" a="1"/>
  <c r="S81" i="10" a="1"/>
  <c r="K39" i="10" a="1"/>
  <c r="U62" i="10" a="1"/>
  <c r="X69" i="10" a="1"/>
  <c r="S27" i="10" a="1"/>
  <c r="U20" i="10" a="1"/>
  <c r="R48" i="10" a="1"/>
  <c r="Q11" i="10" a="1"/>
  <c r="J30" i="10" a="1"/>
  <c r="T78" i="10" a="1"/>
  <c r="T23" i="10" a="1"/>
  <c r="K20" i="10" a="1"/>
  <c r="Y11" i="10" a="1"/>
  <c r="J72" i="10" a="1"/>
  <c r="F60" i="10" a="1"/>
  <c r="N30" i="10" a="1"/>
  <c r="J27" i="10" a="1"/>
  <c r="N20" i="10" a="1"/>
  <c r="U69" i="10" a="1"/>
  <c r="P36" i="10" a="1"/>
  <c r="U51" i="10" a="1"/>
  <c r="T6" i="10" a="1"/>
  <c r="P2" i="10" a="1"/>
  <c r="U32" i="10" a="1"/>
  <c r="K27" i="10" a="1"/>
  <c r="U63" i="10" a="1"/>
  <c r="T27" i="10" a="1"/>
  <c r="H30" i="10" a="1"/>
  <c r="L53" i="10" a="1"/>
  <c r="T36" i="10" a="1"/>
  <c r="U38" i="10" a="1"/>
  <c r="O72" i="10" a="1"/>
  <c r="L69" i="10" a="1"/>
  <c r="G68" i="10" a="1"/>
  <c r="N45" i="10" a="1"/>
  <c r="N54" i="10" a="1"/>
  <c r="Z54" i="10" a="1"/>
  <c r="Y75" i="10" a="1"/>
  <c r="O3" i="10" a="1"/>
  <c r="R11" i="10" a="1"/>
  <c r="P84" i="10" a="1"/>
  <c r="X60" i="10" a="1"/>
  <c r="U59" i="10" a="1"/>
  <c r="I20" i="10" a="1"/>
  <c r="Z45" i="10" a="1"/>
  <c r="J20" i="10" a="1"/>
  <c r="G80" i="10" a="1"/>
  <c r="G54" i="10" a="1"/>
  <c r="Y45" i="10" a="1"/>
  <c r="Y30" i="10" a="1"/>
  <c r="S45" i="10" a="1"/>
  <c r="T75" i="10" a="1"/>
  <c r="O45" i="10" a="1"/>
  <c r="U15" i="10" a="1"/>
  <c r="X36" i="10" a="1"/>
  <c r="P69" i="10" a="1"/>
  <c r="I81" i="10" a="1"/>
  <c r="T30" i="10" a="1"/>
  <c r="M5" i="10" a="1"/>
  <c r="I51" i="10" a="1"/>
  <c r="K56" i="10" a="1"/>
  <c r="K26" i="10" a="1"/>
  <c r="O78" i="10" a="1"/>
  <c r="Y44" i="10" a="1"/>
  <c r="Y78" i="10" a="1"/>
  <c r="O54" i="10" a="1"/>
  <c r="L60" i="10" a="1"/>
  <c r="K36" i="10" a="1"/>
  <c r="U23" i="10" a="1"/>
  <c r="T68" i="10" a="1"/>
  <c r="N83" i="10" a="1"/>
  <c r="Q78" i="10" a="1"/>
  <c r="P57" i="10" a="1"/>
  <c r="Z57" i="10" a="1"/>
  <c r="Y54" i="10" a="1"/>
  <c r="M30" i="10" a="1"/>
  <c r="Q45" i="10" a="1"/>
  <c r="R69" i="10" a="1"/>
  <c r="H54" i="10" a="1"/>
  <c r="G84" i="10" a="1"/>
  <c r="K44" i="10" a="1"/>
  <c r="U33" i="10" a="1"/>
  <c r="X30" i="10" a="1"/>
  <c r="S30" i="10" a="1"/>
  <c r="S36" i="10" a="1"/>
  <c r="U18" i="10" a="1"/>
  <c r="N72" i="10" a="1"/>
  <c r="N56" i="10" a="1"/>
  <c r="N48" i="10" a="1"/>
  <c r="U29" i="10" a="1"/>
  <c r="Q39" i="10" a="1"/>
  <c r="M20" i="10" a="1"/>
  <c r="P44" i="10" a="1"/>
  <c r="M29" i="10" a="1"/>
  <c r="U53" i="10" a="1"/>
  <c r="N62" i="10" a="1"/>
  <c r="R23" i="10" a="1"/>
  <c r="I68" i="10" a="1"/>
  <c r="N26" i="10" a="1"/>
  <c r="R3" i="10" a="1"/>
  <c r="M81" i="10" a="1"/>
  <c r="K54" i="10" a="1"/>
  <c r="R57" i="10" a="1"/>
  <c r="U72" i="10" a="1"/>
  <c r="L68" i="10" a="1"/>
  <c r="G48" i="10" a="1"/>
  <c r="G30" i="10" a="1"/>
  <c r="H11" i="10" a="1"/>
  <c r="L36" i="10" a="1"/>
  <c r="K83" i="10" a="1"/>
  <c r="F27" i="10" a="1"/>
  <c r="F42" i="10" a="1"/>
  <c r="L81" i="10" a="1"/>
  <c r="Z20" i="10" a="1"/>
  <c r="R47" i="10" a="1"/>
  <c r="X32" i="10" a="1"/>
  <c r="U39" i="10" a="1"/>
  <c r="P71" i="10" a="1"/>
  <c r="O75" i="10" a="1"/>
  <c r="M57" i="10" a="1"/>
  <c r="P38" i="10" a="1"/>
  <c r="L45" i="10" a="1"/>
  <c r="P26" i="10" a="1"/>
  <c r="Z56" i="10" a="1"/>
  <c r="I27" i="10" a="1"/>
  <c r="F57" i="10" a="1"/>
  <c r="U21" i="10" a="1"/>
  <c r="P78" i="10" a="1"/>
  <c r="R68" i="10" a="1"/>
  <c r="J78" i="10" a="1"/>
  <c r="U50" i="10" a="1"/>
  <c r="O57" i="10" a="1"/>
  <c r="J54" i="10" a="1"/>
  <c r="S84" i="10" a="1"/>
  <c r="U68" i="10" a="1"/>
  <c r="F45" i="10" a="1"/>
  <c r="H20" i="10" a="1"/>
  <c r="L63" i="10" a="1"/>
  <c r="N36" i="10" a="1"/>
  <c r="K45" i="10" a="1"/>
  <c r="Y20" i="10" a="1"/>
  <c r="T20" i="10" a="1"/>
  <c r="M38" i="10" a="1"/>
  <c r="G69" i="10" a="1"/>
  <c r="S69" i="10" a="1"/>
  <c r="R63" i="10" a="1"/>
  <c r="M74" i="10" a="1"/>
  <c r="R84" i="10" a="1"/>
  <c r="M32" i="10" a="1"/>
  <c r="Z68" i="10" a="1"/>
  <c r="K69" i="10" a="1"/>
  <c r="Z6" i="10" a="1"/>
  <c r="R38" i="10" a="1"/>
  <c r="R6" i="10" a="1"/>
  <c r="P39" i="10" a="1"/>
  <c r="Y6" i="10" a="1"/>
  <c r="R54" i="10" a="1"/>
  <c r="X29" i="10" a="1"/>
  <c r="Z2" i="10" a="1"/>
  <c r="Q54" i="10" a="1"/>
  <c r="M84" i="10" a="1"/>
  <c r="Y48" i="10" a="1"/>
  <c r="U17" i="10" a="1"/>
  <c r="N57" i="10" a="1"/>
  <c r="T54" i="10" a="1"/>
  <c r="U80" i="10" a="1"/>
  <c r="F32" i="10" a="1"/>
  <c r="X8" i="10" a="1"/>
  <c r="K47" i="10" a="1"/>
  <c r="X23" i="10" a="1"/>
  <c r="Q81" i="10" a="1"/>
  <c r="U77" i="10" a="1"/>
  <c r="X54" i="10" a="1"/>
  <c r="N81" i="10" a="1"/>
  <c r="U8" i="10" a="1"/>
  <c r="Y41" i="10" a="1"/>
  <c r="Q36" i="10" a="1"/>
  <c r="Z27" i="10" a="1"/>
  <c r="O30" i="10" a="1"/>
  <c r="X68" i="10" a="1"/>
  <c r="H62" i="10" a="1"/>
  <c r="Q44" i="10" a="1"/>
  <c r="U36" i="10" a="1"/>
  <c r="Q30" i="10" a="1"/>
  <c r="G56" i="10" a="1"/>
  <c r="S54" i="10" a="1"/>
  <c r="P29" i="10" a="1"/>
  <c r="Z69" i="10" a="1"/>
  <c r="S42" i="10" a="1"/>
  <c r="P54" i="10" a="1"/>
  <c r="U9" i="10" a="1"/>
  <c r="Y68" i="10" a="1"/>
  <c r="H38" i="10" a="1"/>
  <c r="Z36" i="10" a="1"/>
  <c r="L57" i="10" a="1"/>
  <c r="N11" i="10" a="1"/>
  <c r="Z42" i="10" a="1"/>
  <c r="K32" i="10" a="1"/>
  <c r="K23" i="10" a="1"/>
  <c r="L54" i="10" a="1"/>
  <c r="X56" i="10" a="1"/>
  <c r="G3" i="10" a="1"/>
  <c r="R44" i="10" a="1"/>
  <c r="L11" i="10" a="1"/>
  <c r="I36" i="10" a="1"/>
  <c r="U27" i="10" a="1"/>
  <c r="R30" i="10" a="1"/>
  <c r="H45" i="10" a="1"/>
  <c r="H36" i="10" a="1"/>
  <c r="U44" i="10" a="1"/>
  <c r="U41" i="10" a="1"/>
  <c r="Q68" i="10" a="1"/>
  <c r="I38" i="10" a="1"/>
  <c r="Y8" i="10" a="1"/>
  <c r="U71" i="10" a="1"/>
  <c r="F30" i="10" a="1"/>
  <c r="N23" i="10" a="1"/>
  <c r="Y12" i="10" a="1"/>
  <c r="H71" i="10" a="1"/>
  <c r="Q29" i="10" a="1"/>
  <c r="O36" i="10" a="1"/>
  <c r="Y27" i="10" a="1"/>
  <c r="I69" i="10" a="1"/>
  <c r="M65" i="10" a="1"/>
  <c r="Q69" i="10" a="1"/>
  <c r="Y56" i="10" a="1"/>
  <c r="F3" i="10" a="1"/>
  <c r="J36" i="10" a="1"/>
  <c r="M23" i="10" a="1"/>
  <c r="N8" i="10" a="1"/>
  <c r="I83" i="10" a="1"/>
  <c r="F56" i="10" a="1"/>
  <c r="J23" i="10" a="1"/>
  <c r="U42" i="10" a="1"/>
  <c r="O69" i="10" a="1"/>
  <c r="Q84" i="10" a="1"/>
  <c r="L62" i="10" a="1"/>
  <c r="N18" i="10" a="1"/>
  <c r="H78" i="10" a="1"/>
  <c r="L38" i="10" a="1"/>
  <c r="G42" i="10" a="1"/>
  <c r="X3" i="10" a="1"/>
  <c r="K78" i="10" a="1"/>
  <c r="G45" i="10" a="1"/>
  <c r="R36" i="10" a="1"/>
  <c r="U56" i="10" a="1"/>
  <c r="P32" i="10" a="1"/>
  <c r="U5" i="10" a="1"/>
  <c r="U35" i="10" a="1"/>
  <c r="L6" i="10" a="1"/>
  <c r="N53" i="10" a="1"/>
  <c r="J68" i="10" a="1"/>
  <c r="U47" i="10" a="1"/>
  <c r="F14" i="10" a="1"/>
  <c r="K6" i="10" a="1"/>
  <c r="S75" i="10" a="1"/>
  <c r="M68" i="10" a="1"/>
  <c r="P68" i="10" a="1"/>
  <c r="L56" i="10" a="1"/>
  <c r="G23" i="10" a="1"/>
  <c r="N60" i="10" a="1"/>
  <c r="R45" i="10" a="1"/>
  <c r="U2" i="10" a="1"/>
  <c r="M78" i="10" a="1"/>
  <c r="J80" i="10" a="1"/>
  <c r="Q83" i="10" a="1"/>
  <c r="P56" i="10" a="1"/>
  <c r="N69" i="10" a="1"/>
  <c r="J8" i="10" a="1"/>
  <c r="I15" i="10" a="1"/>
  <c r="U83" i="10" a="1"/>
  <c r="M56" i="10" a="1"/>
  <c r="U14" i="10" a="1"/>
  <c r="U84" i="10" a="1"/>
  <c r="U30" i="10" a="1"/>
  <c r="Q72" i="10" a="1"/>
  <c r="U45" i="10" a="1"/>
  <c r="Z23" i="10" a="1"/>
  <c r="L65" i="10" a="1"/>
  <c r="F69" i="10" a="1"/>
  <c r="I45" i="10" a="1"/>
  <c r="Z30" i="10" a="1"/>
  <c r="I33" i="10" a="1"/>
  <c r="I56" i="10" a="1"/>
  <c r="Y3" i="10" a="1"/>
  <c r="R20" i="10" a="1"/>
  <c r="U26" i="10" a="1"/>
  <c r="U65" i="10" a="1"/>
  <c r="L8" i="10" a="1"/>
  <c r="L39" i="10" a="1"/>
  <c r="M60" i="10" a="1"/>
  <c r="U75" i="10" a="1"/>
  <c r="I8" i="10" a="1"/>
  <c r="I39" i="10" a="1"/>
  <c r="K68" i="10" a="1"/>
  <c r="F23" i="10" a="1"/>
  <c r="J56" i="10" a="1"/>
  <c r="F29" i="10" a="1"/>
  <c r="K30" i="10" a="1"/>
  <c r="N42" i="10" a="1"/>
  <c r="Y29" i="10" a="1"/>
  <c r="H69" i="10" a="1"/>
  <c r="O39" i="10" a="1"/>
  <c r="P3" i="10" a="1"/>
  <c r="N6" i="10" a="1"/>
  <c r="T39" i="10" a="1"/>
  <c r="U48" i="10" a="1"/>
  <c r="U54" i="10" a="1"/>
  <c r="F54" i="10" a="1"/>
  <c r="M54" i="10" a="1"/>
  <c r="L29" i="10" a="1"/>
  <c r="U60" i="10" a="1"/>
  <c r="Y36" i="10" a="1"/>
  <c r="M45" i="10" a="1"/>
  <c r="I17" i="10" a="1"/>
  <c r="F8" i="10" a="1"/>
  <c r="G81" i="10" a="1"/>
  <c r="F80" i="10" a="1"/>
  <c r="P20" i="10" a="1"/>
  <c r="L30" i="10" a="1"/>
  <c r="M26" i="10" a="1"/>
  <c r="P45" i="10" a="1"/>
  <c r="Q51" i="10" a="1"/>
  <c r="R27" i="10" a="1"/>
  <c r="P62" i="10" a="1"/>
  <c r="G8" i="10" a="1"/>
  <c r="I54" i="10" a="1"/>
  <c r="X45" i="10" a="1"/>
  <c r="R66" i="10" a="1"/>
  <c r="F20" i="10" a="1"/>
  <c r="J42" i="10" a="1"/>
  <c r="U3" i="10" a="1"/>
  <c r="G62" i="10" a="1"/>
  <c r="T47" i="10" a="1"/>
  <c r="J45" i="10" a="1"/>
  <c r="H3" i="10" a="1"/>
  <c r="U57" i="10" a="1"/>
  <c r="H68" i="10" a="1"/>
  <c r="P27" i="10" a="1"/>
  <c r="L20" i="10" a="1"/>
  <c r="L23" i="10" a="1"/>
  <c r="Y84" i="10" a="1"/>
  <c r="L32" i="10" a="1"/>
  <c r="K38" i="10" a="1"/>
  <c r="F68" i="10" a="1"/>
  <c r="F62" i="10" a="1"/>
  <c r="U81" i="10" a="1"/>
  <c r="G11" i="10" a="1"/>
  <c r="H39" i="10" a="1"/>
  <c r="I6" i="10" a="1"/>
  <c r="X20" i="10" a="1"/>
  <c r="G20" i="10" a="1"/>
  <c r="M36" i="10" a="1"/>
  <c r="U6" i="10" a="1"/>
  <c r="I23" i="10" a="1"/>
  <c r="I84" i="10" a="1"/>
  <c r="F30" i="10" l="1"/>
  <c r="G30" i="10"/>
  <c r="U81" i="10"/>
  <c r="U4" i="10"/>
  <c r="T4" i="10"/>
  <c r="Z4" i="10"/>
  <c r="H4" i="10"/>
  <c r="X4" i="10"/>
  <c r="X30" i="10"/>
  <c r="P30" i="10"/>
  <c r="O4" i="10"/>
  <c r="T30" i="10"/>
  <c r="R4" i="10"/>
  <c r="Z30" i="10"/>
  <c r="U30" i="10"/>
  <c r="J30" i="10"/>
  <c r="H30" i="10"/>
  <c r="O30" i="10"/>
  <c r="S30" i="10"/>
  <c r="M4" i="10"/>
  <c r="I4" i="10"/>
  <c r="P4" i="10"/>
  <c r="F4" i="10"/>
  <c r="Q30" i="10"/>
  <c r="G4" i="10"/>
  <c r="J4" i="10"/>
  <c r="N4" i="10"/>
  <c r="Q4" i="10"/>
  <c r="Y4" i="10"/>
  <c r="R30" i="10"/>
  <c r="S4" i="10"/>
  <c r="V74" i="10"/>
  <c r="V89" i="10"/>
  <c r="V93" i="10"/>
  <c r="V61" i="10"/>
  <c r="V50" i="10"/>
  <c r="V83" i="10"/>
  <c r="V29" i="10"/>
  <c r="V94" i="10"/>
  <c r="V90" i="10"/>
  <c r="V28" i="10"/>
  <c r="V87" i="10"/>
  <c r="I30" i="10"/>
  <c r="K30" i="10"/>
  <c r="M30" i="10"/>
  <c r="Y30" i="10"/>
  <c r="N30" i="10"/>
  <c r="L30" i="10"/>
  <c r="V79" i="10"/>
  <c r="V67" i="10"/>
  <c r="V99" i="10"/>
  <c r="V44" i="10"/>
  <c r="V65" i="10"/>
  <c r="V76" i="10"/>
  <c r="V60" i="10"/>
  <c r="V32" i="10"/>
  <c r="V75" i="10"/>
  <c r="G81" i="10"/>
  <c r="V81" i="10"/>
  <c r="S115" i="10"/>
  <c r="P115" i="10"/>
  <c r="Z115" i="10"/>
  <c r="X115" i="10"/>
  <c r="I68" i="10"/>
  <c r="N57" i="10"/>
  <c r="R63" i="10"/>
  <c r="N53" i="10"/>
  <c r="F98" i="10"/>
  <c r="Q118" i="10"/>
  <c r="G80" i="10"/>
  <c r="M114" i="10"/>
  <c r="R66" i="10"/>
  <c r="N111" i="10"/>
  <c r="L16" i="10"/>
  <c r="O37" i="10"/>
  <c r="N48" i="10"/>
  <c r="R24" i="10"/>
  <c r="I15" i="10"/>
  <c r="J31" i="10"/>
  <c r="N18" i="10"/>
  <c r="O19" i="10"/>
  <c r="X3" i="10"/>
  <c r="I33" i="10"/>
  <c r="G34" i="10"/>
  <c r="P73" i="10"/>
  <c r="Y85" i="10"/>
  <c r="I69" i="10"/>
  <c r="J106" i="10"/>
  <c r="T106" i="10"/>
  <c r="S73" i="10"/>
  <c r="L110" i="10"/>
  <c r="F110" i="10"/>
  <c r="R110" i="10"/>
  <c r="O57" i="10"/>
  <c r="F85" i="10"/>
  <c r="T85" i="10"/>
  <c r="S100" i="10"/>
  <c r="U100" i="10"/>
  <c r="I107" i="10"/>
  <c r="T87" i="10"/>
  <c r="J27" i="10"/>
  <c r="N20" i="10"/>
  <c r="Q20" i="10"/>
  <c r="J82" i="10"/>
  <c r="K82" i="10"/>
  <c r="X82" i="10"/>
  <c r="N113" i="10"/>
  <c r="H113" i="10"/>
  <c r="I113" i="10"/>
  <c r="U117" i="10"/>
  <c r="O117" i="10"/>
  <c r="Q16" i="10"/>
  <c r="M60" i="10"/>
  <c r="F67" i="10"/>
  <c r="X67" i="10"/>
  <c r="Y12" i="10"/>
  <c r="R47" i="10"/>
  <c r="L53" i="10"/>
  <c r="Z103" i="10"/>
  <c r="L60" i="10"/>
  <c r="U58" i="10"/>
  <c r="R58" i="10"/>
  <c r="S58" i="10"/>
  <c r="N16" i="10"/>
  <c r="O87" i="10"/>
  <c r="U86" i="10"/>
  <c r="H8" i="10"/>
  <c r="P88" i="10"/>
  <c r="P61" i="10"/>
  <c r="M87" i="10"/>
  <c r="T52" i="10"/>
  <c r="I120" i="10"/>
  <c r="Q72" i="10"/>
  <c r="T112" i="10"/>
  <c r="F56" i="10"/>
  <c r="O36" i="10"/>
  <c r="P69" i="10"/>
  <c r="N73" i="10"/>
  <c r="O75" i="10"/>
  <c r="K44" i="10"/>
  <c r="N79" i="10"/>
  <c r="K91" i="10"/>
  <c r="Z91" i="10"/>
  <c r="U60" i="10"/>
  <c r="R20" i="10"/>
  <c r="L82" i="10"/>
  <c r="G113" i="10"/>
  <c r="Q113" i="10"/>
  <c r="H22" i="10"/>
  <c r="Q109" i="10"/>
  <c r="T7" i="10"/>
  <c r="L7" i="10"/>
  <c r="L117" i="10"/>
  <c r="G117" i="10"/>
  <c r="F14" i="10"/>
  <c r="L107" i="10"/>
  <c r="T27" i="10"/>
  <c r="H67" i="10"/>
  <c r="Y67" i="10"/>
  <c r="U12" i="10"/>
  <c r="X111" i="10"/>
  <c r="K47" i="10"/>
  <c r="J92" i="10"/>
  <c r="U53" i="10"/>
  <c r="Q103" i="10"/>
  <c r="X89" i="10"/>
  <c r="M58" i="10"/>
  <c r="I58" i="10"/>
  <c r="T58" i="10"/>
  <c r="J19" i="10"/>
  <c r="T19" i="10"/>
  <c r="Y3" i="10"/>
  <c r="G98" i="10"/>
  <c r="Y98" i="10"/>
  <c r="J80" i="10"/>
  <c r="X16" i="10"/>
  <c r="Y107" i="10"/>
  <c r="X86" i="10"/>
  <c r="Y119" i="10"/>
  <c r="L8" i="10"/>
  <c r="R88" i="10"/>
  <c r="U34" i="10"/>
  <c r="H46" i="10"/>
  <c r="M46" i="10"/>
  <c r="N120" i="10"/>
  <c r="J55" i="10"/>
  <c r="J43" i="10"/>
  <c r="P10" i="10"/>
  <c r="I83" i="10"/>
  <c r="Z73" i="10"/>
  <c r="Y29" i="10"/>
  <c r="M5" i="10"/>
  <c r="J72" i="10"/>
  <c r="G13" i="10"/>
  <c r="U64" i="10"/>
  <c r="X36" i="10"/>
  <c r="J96" i="10"/>
  <c r="O115" i="10"/>
  <c r="U79" i="10"/>
  <c r="M57" i="10"/>
  <c r="P26" i="10"/>
  <c r="Q91" i="10"/>
  <c r="Y70" i="10"/>
  <c r="S70" i="10"/>
  <c r="J70" i="10"/>
  <c r="U20" i="10"/>
  <c r="F82" i="10"/>
  <c r="M82" i="10"/>
  <c r="Y113" i="10"/>
  <c r="U77" i="10"/>
  <c r="Z69" i="10"/>
  <c r="Y44" i="10"/>
  <c r="K73" i="10"/>
  <c r="J110" i="10"/>
  <c r="I110" i="10"/>
  <c r="U70" i="10"/>
  <c r="Z27" i="10"/>
  <c r="Z20" i="10"/>
  <c r="G20" i="10"/>
  <c r="L20" i="10"/>
  <c r="M74" i="10"/>
  <c r="U7" i="10"/>
  <c r="J117" i="10"/>
  <c r="Z117" i="10"/>
  <c r="T117" i="10"/>
  <c r="K67" i="10"/>
  <c r="U18" i="10"/>
  <c r="H103" i="10"/>
  <c r="X60" i="10"/>
  <c r="H58" i="10"/>
  <c r="U19" i="10"/>
  <c r="J45" i="10"/>
  <c r="R3" i="10"/>
  <c r="G107" i="10"/>
  <c r="Z86" i="10"/>
  <c r="F119" i="10"/>
  <c r="U46" i="10"/>
  <c r="U44" i="10"/>
  <c r="O54" i="10"/>
  <c r="R97" i="10"/>
  <c r="L108" i="10"/>
  <c r="J40" i="10"/>
  <c r="I78" i="10"/>
  <c r="T39" i="10"/>
  <c r="O49" i="10"/>
  <c r="H39" i="10"/>
  <c r="N49" i="10"/>
  <c r="F42" i="10"/>
  <c r="R69" i="10"/>
  <c r="H118" i="10"/>
  <c r="X110" i="10"/>
  <c r="S106" i="10"/>
  <c r="Q106" i="10"/>
  <c r="P106" i="10"/>
  <c r="F107" i="10"/>
  <c r="I27" i="10"/>
  <c r="Y73" i="10"/>
  <c r="M110" i="10"/>
  <c r="K110" i="10"/>
  <c r="F57" i="10"/>
  <c r="S57" i="10"/>
  <c r="Z85" i="10"/>
  <c r="K85" i="10"/>
  <c r="T91" i="10"/>
  <c r="N91" i="10"/>
  <c r="F70" i="10"/>
  <c r="R70" i="10"/>
  <c r="L70" i="10"/>
  <c r="K27" i="10"/>
  <c r="H20" i="10"/>
  <c r="I20" i="10"/>
  <c r="U82" i="10"/>
  <c r="G82" i="10"/>
  <c r="F113" i="10"/>
  <c r="K113" i="10"/>
  <c r="J22" i="10"/>
  <c r="Y117" i="10"/>
  <c r="K117" i="10"/>
  <c r="I87" i="10"/>
  <c r="U111" i="10"/>
  <c r="T47" i="10"/>
  <c r="I103" i="10"/>
  <c r="O58" i="10"/>
  <c r="G58" i="10"/>
  <c r="H3" i="10"/>
  <c r="G3" i="10"/>
  <c r="K98" i="10"/>
  <c r="L25" i="10"/>
  <c r="J88" i="10"/>
  <c r="N46" i="10"/>
  <c r="U99" i="10"/>
  <c r="U52" i="10"/>
  <c r="S54" i="10"/>
  <c r="H43" i="10"/>
  <c r="P27" i="10"/>
  <c r="Y41" i="10"/>
  <c r="H50" i="10"/>
  <c r="G84" i="10"/>
  <c r="G112" i="10"/>
  <c r="M56" i="10"/>
  <c r="S13" i="10"/>
  <c r="R45" i="10"/>
  <c r="I96" i="10"/>
  <c r="S69" i="10"/>
  <c r="R115" i="10"/>
  <c r="R68" i="10"/>
  <c r="N116" i="10"/>
  <c r="N106" i="10"/>
  <c r="F79" i="10"/>
  <c r="U116" i="10"/>
  <c r="I106" i="10"/>
  <c r="H106" i="10"/>
  <c r="G118" i="10"/>
  <c r="G87" i="10"/>
  <c r="F27" i="10"/>
  <c r="M73" i="10"/>
  <c r="P110" i="10"/>
  <c r="Z110" i="10"/>
  <c r="P57" i="10"/>
  <c r="U57" i="10"/>
  <c r="O85" i="10"/>
  <c r="X85" i="10"/>
  <c r="S85" i="10"/>
  <c r="U21" i="10"/>
  <c r="M26" i="10"/>
  <c r="I91" i="10"/>
  <c r="L91" i="10"/>
  <c r="P70" i="10"/>
  <c r="K70" i="10"/>
  <c r="U15" i="10"/>
  <c r="R44" i="10"/>
  <c r="P32" i="10"/>
  <c r="T20" i="10"/>
  <c r="J20" i="10"/>
  <c r="I82" i="10"/>
  <c r="Z82" i="10"/>
  <c r="L113" i="10"/>
  <c r="U74" i="10"/>
  <c r="F117" i="10"/>
  <c r="M117" i="10"/>
  <c r="U47" i="10"/>
  <c r="N89" i="10"/>
  <c r="Q10" i="10"/>
  <c r="Z58" i="10"/>
  <c r="U3" i="10"/>
  <c r="O3" i="10"/>
  <c r="J93" i="10"/>
  <c r="U98" i="10"/>
  <c r="U114" i="10"/>
  <c r="F60" i="10"/>
  <c r="T86" i="10"/>
  <c r="Z119" i="10"/>
  <c r="Y46" i="10"/>
  <c r="H99" i="10"/>
  <c r="S97" i="10"/>
  <c r="I51" i="10"/>
  <c r="S112" i="10"/>
  <c r="N13" i="10"/>
  <c r="G96" i="10"/>
  <c r="Y103" i="10"/>
  <c r="L6" i="10"/>
  <c r="Q68" i="10"/>
  <c r="N56" i="10"/>
  <c r="U26" i="10"/>
  <c r="R106" i="10"/>
  <c r="L32" i="10"/>
  <c r="G60" i="10"/>
  <c r="S87" i="10"/>
  <c r="Q44" i="10"/>
  <c r="H73" i="10"/>
  <c r="Q110" i="10"/>
  <c r="G110" i="10"/>
  <c r="Z57" i="10"/>
  <c r="R57" i="10"/>
  <c r="N85" i="10"/>
  <c r="M85" i="10"/>
  <c r="G85" i="10"/>
  <c r="K26" i="10"/>
  <c r="N26" i="10"/>
  <c r="Z100" i="10"/>
  <c r="G70" i="10"/>
  <c r="Q70" i="10"/>
  <c r="H107" i="10"/>
  <c r="X20" i="10"/>
  <c r="P20" i="10"/>
  <c r="R82" i="10"/>
  <c r="H82" i="10"/>
  <c r="U113" i="10"/>
  <c r="T113" i="10"/>
  <c r="U22" i="10"/>
  <c r="U109" i="10"/>
  <c r="H117" i="10"/>
  <c r="X117" i="10"/>
  <c r="R117" i="10"/>
  <c r="U87" i="10"/>
  <c r="U67" i="10"/>
  <c r="X58" i="10"/>
  <c r="M25" i="10"/>
  <c r="U33" i="10"/>
  <c r="R48" i="10"/>
  <c r="G52" i="10"/>
  <c r="F23" i="10"/>
  <c r="M6" i="10"/>
  <c r="R40" i="10"/>
  <c r="F29" i="10"/>
  <c r="U29" i="10"/>
  <c r="L29" i="10"/>
  <c r="Q78" i="10"/>
  <c r="X69" i="10"/>
  <c r="P39" i="10"/>
  <c r="P71" i="10"/>
  <c r="G42" i="10"/>
  <c r="M106" i="10"/>
  <c r="H110" i="10"/>
  <c r="P116" i="10"/>
  <c r="Q69" i="10"/>
  <c r="I17" i="10"/>
  <c r="N69" i="10"/>
  <c r="G69" i="10"/>
  <c r="P44" i="10"/>
  <c r="X73" i="10"/>
  <c r="U110" i="10"/>
  <c r="T110" i="10"/>
  <c r="L57" i="10"/>
  <c r="M20" i="10"/>
  <c r="Y20" i="10"/>
  <c r="N82" i="10"/>
  <c r="S117" i="10"/>
  <c r="P117" i="10"/>
  <c r="Q117" i="10"/>
  <c r="R87" i="10"/>
  <c r="S27" i="10"/>
  <c r="P58" i="10"/>
  <c r="F45" i="10"/>
  <c r="F3" i="10"/>
  <c r="P3" i="10"/>
  <c r="F80" i="10"/>
  <c r="J25" i="10"/>
  <c r="G48" i="10"/>
  <c r="J8" i="10"/>
  <c r="P38" i="10"/>
  <c r="Q107" i="10"/>
  <c r="L43" i="10"/>
  <c r="J23" i="10"/>
  <c r="U62" i="10"/>
  <c r="K6" i="10"/>
  <c r="O72" i="10"/>
  <c r="P108" i="10"/>
  <c r="F62" i="10"/>
  <c r="I39" i="10"/>
  <c r="U42" i="10"/>
  <c r="L106" i="10"/>
  <c r="N110" i="10"/>
  <c r="Q116" i="10"/>
  <c r="U63" i="10"/>
  <c r="U17" i="10"/>
  <c r="Y106" i="10"/>
  <c r="U32" i="10"/>
  <c r="K69" i="10"/>
  <c r="U106" i="10"/>
  <c r="T73" i="10"/>
  <c r="Y110" i="10"/>
  <c r="U85" i="10"/>
  <c r="U91" i="10"/>
  <c r="Z87" i="10"/>
  <c r="P87" i="10"/>
  <c r="F20" i="10"/>
  <c r="K20" i="10"/>
  <c r="U14" i="10"/>
  <c r="N60" i="10"/>
  <c r="Y27" i="10"/>
  <c r="U59" i="10"/>
  <c r="Q92" i="10"/>
  <c r="L103" i="10"/>
  <c r="Z107" i="10"/>
  <c r="R27" i="10"/>
  <c r="F58" i="10"/>
  <c r="J58" i="10"/>
  <c r="U45" i="10"/>
  <c r="G25" i="10"/>
  <c r="P107" i="10"/>
  <c r="Y48" i="10"/>
  <c r="Y8" i="10"/>
  <c r="K46" i="10"/>
  <c r="K38" i="10"/>
  <c r="Q55" i="10"/>
  <c r="N6" i="10"/>
  <c r="P2" i="10"/>
  <c r="U2" i="10"/>
  <c r="N107" i="10"/>
  <c r="K54" i="10"/>
  <c r="G88" i="10"/>
  <c r="F88" i="10"/>
  <c r="O46" i="10"/>
  <c r="P46" i="10"/>
  <c r="R38" i="10"/>
  <c r="M32" i="10"/>
  <c r="I52" i="10"/>
  <c r="X52" i="10"/>
  <c r="Q52" i="10"/>
  <c r="Z120" i="10"/>
  <c r="F54" i="10"/>
  <c r="Y54" i="10"/>
  <c r="U54" i="10"/>
  <c r="Y55" i="10"/>
  <c r="U55" i="10"/>
  <c r="L76" i="10"/>
  <c r="R23" i="10"/>
  <c r="X23" i="10"/>
  <c r="N97" i="10"/>
  <c r="I97" i="10"/>
  <c r="K83" i="10"/>
  <c r="P62" i="10"/>
  <c r="N62" i="10"/>
  <c r="Y6" i="10"/>
  <c r="U31" i="10"/>
  <c r="F6" i="10"/>
  <c r="O73" i="10"/>
  <c r="U75" i="10"/>
  <c r="R6" i="10"/>
  <c r="J56" i="10"/>
  <c r="I56" i="10"/>
  <c r="N40" i="10"/>
  <c r="Y84" i="10"/>
  <c r="M81" i="10"/>
  <c r="J112" i="10"/>
  <c r="H112" i="10"/>
  <c r="Q13" i="10"/>
  <c r="O112" i="10"/>
  <c r="N81" i="10"/>
  <c r="H56" i="10"/>
  <c r="U28" i="10"/>
  <c r="R28" i="10"/>
  <c r="N28" i="10"/>
  <c r="Q40" i="10"/>
  <c r="T45" i="10"/>
  <c r="F69" i="10"/>
  <c r="H78" i="10"/>
  <c r="T36" i="10"/>
  <c r="R36" i="10"/>
  <c r="U95" i="10"/>
  <c r="U39" i="10"/>
  <c r="J36" i="10"/>
  <c r="G73" i="10"/>
  <c r="S103" i="10"/>
  <c r="I73" i="10"/>
  <c r="F115" i="10"/>
  <c r="T115" i="10"/>
  <c r="G68" i="10"/>
  <c r="F68" i="10"/>
  <c r="Q81" i="10"/>
  <c r="L81" i="10"/>
  <c r="F103" i="10"/>
  <c r="U119" i="10"/>
  <c r="U48" i="10"/>
  <c r="Y88" i="10"/>
  <c r="H38" i="10"/>
  <c r="L54" i="10"/>
  <c r="R54" i="10"/>
  <c r="N54" i="10"/>
  <c r="U43" i="10"/>
  <c r="Z97" i="10"/>
  <c r="O97" i="10"/>
  <c r="U25" i="10"/>
  <c r="L11" i="10"/>
  <c r="Y75" i="10"/>
  <c r="Z45" i="10"/>
  <c r="I45" i="10"/>
  <c r="Y45" i="10"/>
  <c r="O40" i="10"/>
  <c r="Z56" i="10"/>
  <c r="K40" i="10"/>
  <c r="X13" i="10"/>
  <c r="P84" i="10"/>
  <c r="U90" i="10"/>
  <c r="J13" i="10"/>
  <c r="N45" i="10"/>
  <c r="L69" i="10"/>
  <c r="P78" i="10"/>
  <c r="Z36" i="10"/>
  <c r="I36" i="10"/>
  <c r="H115" i="10"/>
  <c r="J42" i="10"/>
  <c r="Q115" i="10"/>
  <c r="U68" i="10"/>
  <c r="U80" i="10"/>
  <c r="U8" i="10"/>
  <c r="I88" i="10"/>
  <c r="O88" i="10"/>
  <c r="Z88" i="10"/>
  <c r="G46" i="10"/>
  <c r="L38" i="10"/>
  <c r="N52" i="10"/>
  <c r="T54" i="10"/>
  <c r="Q54" i="10"/>
  <c r="H55" i="10"/>
  <c r="N55" i="10"/>
  <c r="Y76" i="10"/>
  <c r="G23" i="10"/>
  <c r="Z23" i="10"/>
  <c r="K97" i="10"/>
  <c r="X97" i="10"/>
  <c r="T75" i="10"/>
  <c r="G11" i="10"/>
  <c r="T6" i="10"/>
  <c r="Q73" i="10"/>
  <c r="H11" i="10"/>
  <c r="N11" i="10"/>
  <c r="X29" i="10"/>
  <c r="Q29" i="10"/>
  <c r="G40" i="10"/>
  <c r="I40" i="10"/>
  <c r="H72" i="10"/>
  <c r="H13" i="10"/>
  <c r="U112" i="10"/>
  <c r="S84" i="10"/>
  <c r="O13" i="10"/>
  <c r="U13" i="10"/>
  <c r="P49" i="10"/>
  <c r="K78" i="10"/>
  <c r="H69" i="10"/>
  <c r="U118" i="10"/>
  <c r="S36" i="10"/>
  <c r="Q36" i="10"/>
  <c r="S49" i="10"/>
  <c r="T103" i="10"/>
  <c r="O103" i="10"/>
  <c r="L39" i="10"/>
  <c r="Q39" i="10"/>
  <c r="U92" i="10"/>
  <c r="N115" i="10"/>
  <c r="P68" i="10"/>
  <c r="N42" i="10"/>
  <c r="H68" i="10"/>
  <c r="Y52" i="10"/>
  <c r="K52" i="10"/>
  <c r="P120" i="10"/>
  <c r="Y120" i="10"/>
  <c r="U120" i="10"/>
  <c r="H54" i="10"/>
  <c r="G54" i="10"/>
  <c r="G55" i="10"/>
  <c r="O55" i="10"/>
  <c r="X55" i="10"/>
  <c r="F43" i="10"/>
  <c r="K43" i="10"/>
  <c r="P43" i="10"/>
  <c r="U5" i="10"/>
  <c r="Q76" i="10"/>
  <c r="H76" i="10"/>
  <c r="N23" i="10"/>
  <c r="I23" i="10"/>
  <c r="U41" i="10"/>
  <c r="X32" i="10"/>
  <c r="U27" i="10"/>
  <c r="H97" i="10"/>
  <c r="M97" i="10"/>
  <c r="Q83" i="10"/>
  <c r="R11" i="10"/>
  <c r="Z6" i="10"/>
  <c r="Q11" i="10"/>
  <c r="Q62" i="10"/>
  <c r="U73" i="10"/>
  <c r="S75" i="10"/>
  <c r="P29" i="10"/>
  <c r="M40" i="10"/>
  <c r="P56" i="10"/>
  <c r="X56" i="10"/>
  <c r="Y56" i="10"/>
  <c r="M29" i="10"/>
  <c r="U56" i="10"/>
  <c r="P112" i="10"/>
  <c r="L13" i="10"/>
  <c r="R84" i="10"/>
  <c r="L94" i="10"/>
  <c r="M84" i="10"/>
  <c r="H28" i="10"/>
  <c r="J28" i="10"/>
  <c r="U72" i="10"/>
  <c r="F13" i="10"/>
  <c r="U36" i="10"/>
  <c r="Y36" i="10"/>
  <c r="L36" i="10"/>
  <c r="M78" i="10"/>
  <c r="O39" i="10"/>
  <c r="N36" i="10"/>
  <c r="X103" i="10"/>
  <c r="K103" i="10"/>
  <c r="J49" i="10"/>
  <c r="U103" i="10"/>
  <c r="L68" i="10"/>
  <c r="Z42" i="10"/>
  <c r="I115" i="10"/>
  <c r="I81" i="10"/>
  <c r="K68" i="10"/>
  <c r="N8" i="10"/>
  <c r="X8" i="10"/>
  <c r="F8" i="10"/>
  <c r="U35" i="10"/>
  <c r="U88" i="10"/>
  <c r="L88" i="10"/>
  <c r="K88" i="10"/>
  <c r="U61" i="10"/>
  <c r="Z46" i="10"/>
  <c r="J46" i="10"/>
  <c r="F99" i="10"/>
  <c r="I38" i="10"/>
  <c r="L52" i="10"/>
  <c r="P52" i="10"/>
  <c r="X54" i="10"/>
  <c r="I54" i="10"/>
  <c r="U37" i="10"/>
  <c r="U65" i="10"/>
  <c r="N76" i="10"/>
  <c r="Z76" i="10"/>
  <c r="S76" i="10"/>
  <c r="K23" i="10"/>
  <c r="U23" i="10"/>
  <c r="U10" i="10"/>
  <c r="T97" i="10"/>
  <c r="F97" i="10"/>
  <c r="Y97" i="10"/>
  <c r="U83" i="10"/>
  <c r="I6" i="10"/>
  <c r="K45" i="10"/>
  <c r="Y11" i="10"/>
  <c r="O45" i="10"/>
  <c r="S40" i="10"/>
  <c r="T40" i="10"/>
  <c r="X40" i="10"/>
  <c r="G56" i="10"/>
  <c r="U108" i="10"/>
  <c r="F40" i="10"/>
  <c r="I84" i="10"/>
  <c r="U51" i="10"/>
  <c r="T13" i="10"/>
  <c r="P13" i="10"/>
  <c r="G45" i="10"/>
  <c r="M45" i="10"/>
  <c r="Z13" i="10"/>
  <c r="Y78" i="10"/>
  <c r="G36" i="10"/>
  <c r="K36" i="10"/>
  <c r="U69" i="10"/>
  <c r="F73" i="10"/>
  <c r="Y68" i="10"/>
  <c r="Z68" i="10"/>
  <c r="S81" i="10"/>
  <c r="K115" i="10"/>
  <c r="I8" i="10"/>
  <c r="G8" i="10"/>
  <c r="Q88" i="10"/>
  <c r="M88" i="10"/>
  <c r="X88" i="10"/>
  <c r="Q46" i="10"/>
  <c r="R46" i="10"/>
  <c r="L46" i="10"/>
  <c r="P99" i="10"/>
  <c r="M38" i="10"/>
  <c r="R52" i="10"/>
  <c r="J52" i="10"/>
  <c r="K120" i="10"/>
  <c r="R120" i="10"/>
  <c r="J120" i="10"/>
  <c r="Z54" i="10"/>
  <c r="J54" i="10"/>
  <c r="U50" i="10"/>
  <c r="I55" i="10"/>
  <c r="F55" i="10"/>
  <c r="F76" i="10"/>
  <c r="L23" i="10"/>
  <c r="T23" i="10"/>
  <c r="M23" i="10"/>
  <c r="U97" i="10"/>
  <c r="Q97" i="10"/>
  <c r="P97" i="10"/>
  <c r="N83" i="10"/>
  <c r="R112" i="10"/>
  <c r="H62" i="10"/>
  <c r="H49" i="10"/>
  <c r="G62" i="10"/>
  <c r="F94" i="10"/>
  <c r="Z2" i="10"/>
  <c r="Q56" i="10"/>
  <c r="Z40" i="10"/>
  <c r="P40" i="10"/>
  <c r="R56" i="10"/>
  <c r="M13" i="10"/>
  <c r="N72" i="10"/>
  <c r="Q51" i="10"/>
  <c r="N112" i="10"/>
  <c r="Q84" i="10"/>
  <c r="R13" i="10"/>
  <c r="F28" i="10"/>
  <c r="G28" i="10"/>
  <c r="U84" i="10"/>
  <c r="I13" i="10"/>
  <c r="H71" i="10"/>
  <c r="T78" i="10"/>
  <c r="H36" i="10"/>
  <c r="R71" i="10"/>
  <c r="M36" i="10"/>
  <c r="J78" i="10"/>
  <c r="P36" i="10"/>
  <c r="Y13" i="10"/>
  <c r="R103" i="10"/>
  <c r="U11" i="10"/>
  <c r="U49" i="10"/>
  <c r="U96" i="10"/>
  <c r="X68" i="10"/>
  <c r="S42" i="10"/>
  <c r="M68" i="10"/>
  <c r="T68" i="10"/>
  <c r="L4" i="10"/>
  <c r="P103" i="10"/>
  <c r="U89" i="10"/>
  <c r="U9" i="10"/>
  <c r="U93" i="10"/>
  <c r="U24" i="10"/>
  <c r="U16" i="10"/>
  <c r="K32" i="10"/>
  <c r="F32" i="10"/>
  <c r="U38" i="10"/>
  <c r="M54" i="10"/>
  <c r="P54" i="10"/>
  <c r="U76" i="10"/>
  <c r="L97" i="10"/>
  <c r="Q45" i="10"/>
  <c r="H45" i="10"/>
  <c r="P45" i="10"/>
  <c r="U107" i="10"/>
  <c r="S45" i="10"/>
  <c r="X45" i="10"/>
  <c r="U40" i="10"/>
  <c r="H40" i="10"/>
  <c r="Y40" i="10"/>
  <c r="K56" i="10"/>
  <c r="L40" i="10"/>
  <c r="L56" i="10"/>
  <c r="U6" i="10"/>
  <c r="O28" i="10"/>
  <c r="K13" i="10"/>
  <c r="L45" i="10"/>
  <c r="O78" i="10"/>
  <c r="O69" i="10"/>
  <c r="K39" i="10"/>
  <c r="U71" i="10"/>
  <c r="J68" i="10"/>
  <c r="L115" i="10"/>
  <c r="M115" i="10"/>
  <c r="N68" i="10"/>
  <c r="G115" i="10"/>
  <c r="V17" i="10"/>
  <c r="V21" i="10"/>
  <c r="V47" i="10"/>
  <c r="V9" i="10"/>
  <c r="V41" i="10"/>
  <c r="V111" i="10"/>
  <c r="V64" i="10"/>
  <c r="V114" i="10"/>
  <c r="V12" i="10"/>
  <c r="V59" i="10"/>
  <c r="V3" i="10"/>
  <c r="V14" i="10"/>
  <c r="V19" i="10"/>
  <c r="V34" i="10"/>
  <c r="V31" i="10"/>
  <c r="V66" i="10"/>
  <c r="V98" i="10"/>
  <c r="V80" i="10"/>
  <c r="V119" i="10"/>
  <c r="V96" i="10"/>
  <c r="V26" i="10"/>
  <c r="V18" i="10"/>
  <c r="V48" i="10"/>
  <c r="V37" i="10"/>
  <c r="V10" i="10"/>
  <c r="V57" i="10"/>
  <c r="V15" i="10"/>
  <c r="V53" i="10"/>
  <c r="V33" i="10"/>
  <c r="V95" i="10"/>
  <c r="V118" i="10"/>
  <c r="V63" i="10"/>
  <c r="V100" i="10"/>
  <c r="V24" i="10"/>
  <c r="V16" i="10"/>
  <c r="V86" i="10"/>
  <c r="V35" i="10"/>
  <c r="V92" i="10"/>
  <c r="V84" i="10"/>
  <c r="V42" i="10"/>
  <c r="V51" i="10"/>
  <c r="V39" i="10"/>
  <c r="M65" i="10"/>
  <c r="L65" i="10"/>
  <c r="L62" i="10"/>
  <c r="L63" i="10"/>
  <c r="P93" i="10" a="1"/>
  <c r="X93" i="10" a="1"/>
  <c r="Q61" i="10" a="1"/>
  <c r="N94" i="10" a="1"/>
  <c r="O90" i="10" a="1"/>
  <c r="M28" i="10" a="1"/>
  <c r="F87" i="10" a="1"/>
  <c r="F93" i="10" a="1"/>
  <c r="Z89" i="10" a="1"/>
  <c r="N67" i="10" a="1"/>
  <c r="N119" i="10" a="1"/>
  <c r="O118" i="10" a="1"/>
  <c r="K119" i="10" a="1"/>
  <c r="Z116" i="10" a="1"/>
  <c r="H19" i="10" a="1"/>
  <c r="M10" i="10" a="1"/>
  <c r="F111" i="10" a="1"/>
  <c r="L79" i="10" a="1"/>
  <c r="X113" i="10" a="1"/>
  <c r="M49" i="10" a="1"/>
  <c r="H109" i="10" a="1"/>
  <c r="J73" i="10" a="1"/>
  <c r="K92" i="10" a="1"/>
  <c r="R73" i="10" a="1"/>
  <c r="F16" i="10" a="1"/>
  <c r="I70" i="10" a="1"/>
  <c r="L119" i="10" a="1"/>
  <c r="H111" i="10" a="1"/>
  <c r="G61" i="10" a="1"/>
  <c r="H52" i="10" a="1"/>
  <c r="G95" i="10" a="1"/>
  <c r="S99" i="10" a="1"/>
  <c r="R91" i="10" a="1"/>
  <c r="Y86" i="10" a="1"/>
  <c r="J97" i="10" a="1"/>
  <c r="T22" i="10" a="1"/>
  <c r="I19" i="10" a="1"/>
  <c r="M61" i="10" a="1"/>
  <c r="I28" i="10" a="1"/>
  <c r="X107" i="10" a="1"/>
  <c r="L67" i="10" a="1"/>
  <c r="Z92" i="10" a="1"/>
  <c r="J108" i="10" a="1"/>
  <c r="L22" i="10" a="1"/>
  <c r="P55" i="10" a="1"/>
  <c r="L109" i="10" a="1"/>
  <c r="N31" i="10" a="1"/>
  <c r="L24" i="10" a="1"/>
  <c r="X61" i="10" a="1"/>
  <c r="R67" i="10" a="1"/>
  <c r="Z19" i="10" a="1"/>
  <c r="G106" i="10" a="1"/>
  <c r="L55" i="10" a="1"/>
  <c r="O82" i="10" a="1"/>
  <c r="G93" i="10" a="1"/>
  <c r="Y93" i="10" a="1"/>
  <c r="O94" i="10" a="1"/>
  <c r="G90" i="10" a="1"/>
  <c r="T28" i="10" a="1"/>
  <c r="Q87" i="10" a="1"/>
  <c r="H100" i="10" a="1"/>
  <c r="M76" i="10" a="1"/>
  <c r="F120" i="10" a="1"/>
  <c r="X25" i="10" a="1"/>
  <c r="F92" i="10" a="1"/>
  <c r="R22" i="10" a="1"/>
  <c r="P67" i="10" a="1"/>
  <c r="O16" i="10" a="1"/>
  <c r="Z34" i="10" a="1"/>
  <c r="Z112" i="10" a="1"/>
  <c r="R31" i="10" a="1"/>
  <c r="X7" i="10" a="1"/>
  <c r="P64" i="10" a="1"/>
  <c r="L19" i="10" a="1"/>
  <c r="X10" i="10" a="1"/>
  <c r="M52" i="10" a="1"/>
  <c r="Q31" i="10" a="1"/>
  <c r="O64" i="10" a="1"/>
  <c r="Z106" i="10" a="1"/>
  <c r="Y25" i="10" a="1"/>
  <c r="F109" i="10" a="1"/>
  <c r="N100" i="10" a="1"/>
  <c r="R92" i="10" a="1"/>
  <c r="S120" i="10" a="1"/>
  <c r="L111" i="10" a="1"/>
  <c r="G43" i="10" a="1"/>
  <c r="R99" i="10" a="1"/>
  <c r="X99" i="10" a="1"/>
  <c r="G19" i="10" a="1"/>
  <c r="T95" i="10" a="1"/>
  <c r="K109" i="10" a="1"/>
  <c r="I116" i="10" a="1"/>
  <c r="G76" i="10" a="1"/>
  <c r="O99" i="10" a="1"/>
  <c r="R107" i="10" a="1"/>
  <c r="Y111" i="10" a="1"/>
  <c r="M95" i="10" a="1"/>
  <c r="T55" i="10" a="1"/>
  <c r="M31" i="10" a="1"/>
  <c r="F89" i="10" a="1"/>
  <c r="H93" i="10" a="1"/>
  <c r="I93" i="10" a="1"/>
  <c r="M94" i="10" a="1"/>
  <c r="H90" i="10" a="1"/>
  <c r="K87" i="10" a="1"/>
  <c r="L89" i="10" a="1"/>
  <c r="Q89" i="10" a="1"/>
  <c r="S114" i="10" a="1"/>
  <c r="X116" i="10" a="1"/>
  <c r="K24" i="10" a="1"/>
  <c r="Z67" i="10" a="1"/>
  <c r="L99" i="10" a="1"/>
  <c r="H61" i="10" a="1"/>
  <c r="Q43" i="10" a="1"/>
  <c r="G97" i="10" a="1"/>
  <c r="P76" i="10" a="1"/>
  <c r="L114" i="10" a="1"/>
  <c r="O114" i="10" a="1"/>
  <c r="H95" i="10" a="1"/>
  <c r="Y31" i="10" a="1"/>
  <c r="X96" i="10" a="1"/>
  <c r="R96" i="10" a="1"/>
  <c r="I117" i="10" a="1"/>
  <c r="H91" i="10" a="1"/>
  <c r="S52" i="10" a="1"/>
  <c r="F46" i="10" a="1"/>
  <c r="G79" i="10" a="1"/>
  <c r="P79" i="10" a="1"/>
  <c r="R37" i="10" a="1"/>
  <c r="O70" i="10" a="1"/>
  <c r="L37" i="10" a="1"/>
  <c r="I22" i="10" a="1"/>
  <c r="X34" i="10" a="1"/>
  <c r="N19" i="10" a="1"/>
  <c r="K16" i="10" a="1"/>
  <c r="X70" i="10" a="1"/>
  <c r="K25" i="10" a="1"/>
  <c r="N88" i="10" a="1"/>
  <c r="S61" i="10" a="1"/>
  <c r="S64" i="10" a="1"/>
  <c r="R98" i="10" a="1"/>
  <c r="Y10" i="10" a="1"/>
  <c r="L95" i="10" a="1"/>
  <c r="Q24" i="10" a="1"/>
  <c r="T10" i="10" a="1"/>
  <c r="J89" i="10" a="1"/>
  <c r="R93" i="10" a="1"/>
  <c r="Z93" i="10" a="1"/>
  <c r="S94" i="10" a="1"/>
  <c r="X87" i="10" a="1"/>
  <c r="M89" i="10" a="1"/>
  <c r="Y89" i="10" a="1"/>
  <c r="Y95" i="10" a="1"/>
  <c r="H108" i="10" a="1"/>
  <c r="R118" i="10" a="1"/>
  <c r="L90" i="10" a="1"/>
  <c r="Z55" i="10" a="1"/>
  <c r="X108" i="10" a="1"/>
  <c r="R43" i="10" a="1"/>
  <c r="Z64" i="10" a="1"/>
  <c r="R76" i="10" a="1"/>
  <c r="M118" i="10" a="1"/>
  <c r="T100" i="10" a="1"/>
  <c r="Y92" i="10" a="1"/>
  <c r="S88" i="10" a="1"/>
  <c r="T99" i="10" a="1"/>
  <c r="L112" i="10" a="1"/>
  <c r="Q64" i="10" a="1"/>
  <c r="X95" i="10" a="1"/>
  <c r="Y118" i="10" a="1"/>
  <c r="N7" i="10" a="1"/>
  <c r="Q58" i="10" a="1"/>
  <c r="J107" i="10" a="1"/>
  <c r="N25" i="10" a="1"/>
  <c r="I76" i="10" a="1"/>
  <c r="H7" i="10" a="1"/>
  <c r="F91" i="10" a="1"/>
  <c r="H37" i="10" a="1"/>
  <c r="X22" i="10" a="1"/>
  <c r="M19" i="10" a="1"/>
  <c r="M67" i="10" a="1"/>
  <c r="K118" i="10" a="1"/>
  <c r="T24" i="10" a="1"/>
  <c r="S108" i="10" a="1"/>
  <c r="Y43" i="10" a="1"/>
  <c r="Y94" i="10" a="1"/>
  <c r="G89" i="10" a="1"/>
  <c r="N93" i="10" a="1"/>
  <c r="S93" i="10" a="1"/>
  <c r="I94" i="10" a="1"/>
  <c r="L28" i="10" a="1"/>
  <c r="L87" i="10" a="1"/>
  <c r="F100" i="10" a="1"/>
  <c r="H89" i="10" a="1"/>
  <c r="N92" i="10" a="1"/>
  <c r="P92" i="10" a="1"/>
  <c r="Z31" i="10" a="1"/>
  <c r="T64" i="10" a="1"/>
  <c r="G10" i="10" a="1"/>
  <c r="T76" i="10" a="1"/>
  <c r="S19" i="10" a="1"/>
  <c r="J91" i="10" a="1"/>
  <c r="S43" i="10" a="1"/>
  <c r="I37" i="10" a="1"/>
  <c r="S37" i="10" a="1"/>
  <c r="Y82" i="10" a="1"/>
  <c r="T16" i="10" a="1"/>
  <c r="P22" i="10" a="1"/>
  <c r="L10" i="10" a="1"/>
  <c r="R34" i="10" a="1"/>
  <c r="P96" i="10" a="1"/>
  <c r="O76" i="10" a="1"/>
  <c r="R89" i="10" a="1"/>
  <c r="H88" i="10" a="1"/>
  <c r="S7" i="10" a="1"/>
  <c r="K111" i="10" a="1"/>
  <c r="R85" i="10" a="1"/>
  <c r="H85" i="10" a="1"/>
  <c r="T96" i="10" a="1"/>
  <c r="N99" i="10" a="1"/>
  <c r="T79" i="10" a="1"/>
  <c r="P89" i="10" a="1"/>
  <c r="M93" i="10" a="1"/>
  <c r="L93" i="10" a="1"/>
  <c r="J94" i="10" a="1"/>
  <c r="Z28" i="10" a="1"/>
  <c r="J87" i="10" a="1"/>
  <c r="T89" i="10" a="1"/>
  <c r="I100" i="10" a="1"/>
  <c r="R79" i="10" a="1"/>
  <c r="O24" i="10" a="1"/>
  <c r="Y96" i="10" a="1"/>
  <c r="Z24" i="10" a="1"/>
  <c r="M79" i="10" a="1"/>
  <c r="N109" i="10" a="1"/>
  <c r="X76" i="10" a="1"/>
  <c r="O7" i="10" a="1"/>
  <c r="R10" i="10" a="1"/>
  <c r="P7" i="10" a="1"/>
  <c r="Z25" i="10" a="1"/>
  <c r="R90" i="10" a="1"/>
  <c r="P16" i="10" a="1"/>
  <c r="Z113" i="10" a="1"/>
  <c r="Y58" i="10" a="1"/>
  <c r="O67" i="10" a="1"/>
  <c r="I99" i="10" a="1"/>
  <c r="X118" i="10" a="1"/>
  <c r="F114" i="10" a="1"/>
  <c r="N96" i="10" a="1"/>
  <c r="K114" i="10" a="1"/>
  <c r="O96" i="10" a="1"/>
  <c r="N70" i="10" a="1"/>
  <c r="N24" i="10" a="1"/>
  <c r="S90" i="10" a="1"/>
  <c r="Y16" i="10" a="1"/>
  <c r="F90" i="10" a="1"/>
  <c r="Y49" i="10" a="1"/>
  <c r="Q28" i="10" a="1"/>
  <c r="M92" i="10" a="1"/>
  <c r="J79" i="10" a="1"/>
  <c r="O79" i="10" a="1"/>
  <c r="F96" i="10" a="1"/>
  <c r="J16" i="10" a="1"/>
  <c r="F118" i="10" a="1"/>
  <c r="T108" i="10" a="1"/>
  <c r="M113" i="10" a="1"/>
  <c r="F106" i="10" a="1"/>
  <c r="Z16" i="10" a="1"/>
  <c r="Q22" i="10" a="1"/>
  <c r="T93" i="10" a="1"/>
  <c r="T61" i="10" a="1"/>
  <c r="P94" i="10" a="1"/>
  <c r="J90" i="10" a="1"/>
  <c r="P28" i="10" a="1"/>
  <c r="Y87" i="10" a="1"/>
  <c r="I89" i="10" a="1"/>
  <c r="P100" i="10" a="1"/>
  <c r="X100" i="10" a="1"/>
  <c r="M98" i="10" a="1"/>
  <c r="T34" i="10" a="1"/>
  <c r="M37" i="10" a="1"/>
  <c r="L61" i="10" a="1"/>
  <c r="Z10" i="10" a="1"/>
  <c r="O10" i="10" a="1"/>
  <c r="H116" i="10" a="1"/>
  <c r="M120" i="10" a="1"/>
  <c r="J67" i="10" a="1"/>
  <c r="H92" i="10" a="1"/>
  <c r="P86" i="10" a="1"/>
  <c r="H119" i="10" a="1"/>
  <c r="K76" i="10" a="1"/>
  <c r="M111" i="10" a="1"/>
  <c r="F116" i="10" a="1"/>
  <c r="M7" i="10" a="1"/>
  <c r="G111" i="10" a="1"/>
  <c r="X37" i="10" a="1"/>
  <c r="X106" i="10" a="1"/>
  <c r="K112" i="10" a="1"/>
  <c r="X94" i="10" a="1"/>
  <c r="Z70" i="10" a="1"/>
  <c r="I98" i="10" a="1"/>
  <c r="Q37" i="10" a="1"/>
  <c r="Y100" i="10" a="1"/>
  <c r="F86" i="10" a="1"/>
  <c r="Q86" i="10" a="1"/>
  <c r="G99" i="10" a="1"/>
  <c r="K64" i="10" a="1"/>
  <c r="F34" i="10" a="1"/>
  <c r="Y91" i="10" a="1"/>
  <c r="J34" i="10" a="1"/>
  <c r="T109" i="10" a="1"/>
  <c r="G24" i="10" a="1"/>
  <c r="R55" i="10" a="1"/>
  <c r="I7" i="10" a="1"/>
  <c r="T31" i="10" a="1"/>
  <c r="R109" i="10" a="1"/>
  <c r="Y109" i="10" a="1"/>
  <c r="N103" i="10" a="1"/>
  <c r="N58" i="10" a="1"/>
  <c r="P31" i="10" a="1"/>
  <c r="O91" i="10" a="1"/>
  <c r="G86" i="10" a="1"/>
  <c r="R116" i="10" a="1"/>
  <c r="G7" i="10" a="1"/>
  <c r="N114" i="10" a="1"/>
  <c r="G109" i="10" a="1"/>
  <c r="H31" i="10" a="1"/>
  <c r="S34" i="10" a="1"/>
  <c r="J85" i="10" a="1"/>
  <c r="R19" i="10" a="1"/>
  <c r="Y34" i="10" a="1"/>
  <c r="K22" i="10" a="1"/>
  <c r="I118" i="10" a="1"/>
  <c r="Z49" i="10" a="1"/>
  <c r="M43" i="10" a="1"/>
  <c r="M108" i="10" a="1"/>
  <c r="G92" i="10" a="1"/>
  <c r="K99" i="10" a="1"/>
  <c r="N61" i="10" a="1"/>
  <c r="L98" i="10" a="1"/>
  <c r="P119" i="10" a="1"/>
  <c r="Q82" i="10" a="1"/>
  <c r="M96" i="10" a="1"/>
  <c r="J111" i="10" a="1"/>
  <c r="O108" i="10" a="1"/>
  <c r="G114" i="10" a="1"/>
  <c r="L116" i="10" a="1"/>
  <c r="Z79" i="10" a="1"/>
  <c r="G37" i="10" a="1"/>
  <c r="L92" i="10" a="1"/>
  <c r="K116" i="10" a="1"/>
  <c r="S91" i="10" a="1"/>
  <c r="G31" i="10" a="1"/>
  <c r="N43" i="10" a="1"/>
  <c r="I64" i="10" a="1"/>
  <c r="N108" i="10" a="1"/>
  <c r="O52" i="10" a="1"/>
  <c r="G108" i="10" a="1"/>
  <c r="K96" i="10" a="1"/>
  <c r="S55" i="10" a="1"/>
  <c r="O109" i="10" a="1"/>
  <c r="Q94" i="10" a="1"/>
  <c r="M86" i="10" a="1"/>
  <c r="S28" i="10" a="1"/>
  <c r="H114" i="10" a="1"/>
  <c r="F10" i="10" a="1"/>
  <c r="Q79" i="10" a="1"/>
  <c r="Z99" i="10" a="1"/>
  <c r="N86" i="10" a="1"/>
  <c r="T118" i="10" a="1"/>
  <c r="H64" i="10" a="1"/>
  <c r="J24" i="10" a="1"/>
  <c r="Y99" i="10" a="1"/>
  <c r="Y19" i="10" a="1"/>
  <c r="Z37" i="10" a="1"/>
  <c r="N87" i="10" a="1"/>
  <c r="G67" i="10" a="1"/>
  <c r="I92" i="10" a="1"/>
  <c r="S31" i="10" a="1"/>
  <c r="T111" i="10" a="1"/>
  <c r="S46" i="10" a="1"/>
  <c r="H10" i="10" a="1"/>
  <c r="F24" i="10" a="1"/>
  <c r="Y108" i="10" a="1"/>
  <c r="P24" i="10" a="1"/>
  <c r="Q112" i="10" a="1"/>
  <c r="Z108" i="10" a="1"/>
  <c r="X46" i="10" a="1"/>
  <c r="F49" i="10" a="1"/>
  <c r="M99" i="10" a="1"/>
  <c r="Q120" i="10" a="1"/>
  <c r="I67" i="10" a="1"/>
  <c r="K19" i="10" a="1"/>
  <c r="O34" i="10" a="1"/>
  <c r="X79" i="10" a="1"/>
  <c r="X64" i="10" a="1"/>
  <c r="K37" i="10" a="1"/>
  <c r="X19" i="10" a="1"/>
  <c r="N117" i="10" a="1"/>
  <c r="K10" i="10" a="1"/>
  <c r="S67" i="10" a="1"/>
  <c r="H16" i="10" a="1"/>
  <c r="F22" i="10" a="1"/>
  <c r="L86" i="10" a="1"/>
  <c r="Y22" i="10" a="1"/>
  <c r="S24" i="10" a="1"/>
  <c r="S22" i="10" a="1"/>
  <c r="T67" i="10" a="1"/>
  <c r="P91" i="10" a="1"/>
  <c r="X91" i="10" a="1"/>
  <c r="I24" i="10" a="1"/>
  <c r="F64" i="10" a="1"/>
  <c r="T119" i="10" a="1"/>
  <c r="F95" i="10" a="1"/>
  <c r="M24" i="10" a="1"/>
  <c r="F108" i="10" a="1"/>
  <c r="I46" i="10" a="1"/>
  <c r="J61" i="10" a="1"/>
  <c r="K106" i="10" a="1"/>
  <c r="O100" i="10" a="1"/>
  <c r="N98" i="10" a="1"/>
  <c r="Y28" i="10" a="1"/>
  <c r="P118" i="10" a="1"/>
  <c r="S79" i="10" a="1"/>
  <c r="G22" i="10" a="1"/>
  <c r="G49" i="10" a="1"/>
  <c r="G64" i="10" a="1"/>
  <c r="I119" i="10" a="1"/>
  <c r="P111" i="10" a="1"/>
  <c r="X119" i="10" a="1"/>
  <c r="M64" i="10" a="1"/>
  <c r="Z43" i="10" a="1"/>
  <c r="Q114" i="10" a="1"/>
  <c r="F31" i="10" a="1"/>
  <c r="I43" i="10" a="1"/>
  <c r="M91" i="10" a="1"/>
  <c r="M112" i="10" a="1"/>
  <c r="J116" i="10" a="1"/>
  <c r="T43" i="10" a="1"/>
  <c r="K55" i="10" a="1"/>
  <c r="Z90" i="10" a="1"/>
  <c r="S10" i="10" a="1"/>
  <c r="Y7" i="10" a="1"/>
  <c r="J109" i="10" a="1"/>
  <c r="J98" i="10" a="1"/>
  <c r="H24" i="10" a="1"/>
  <c r="Q99" i="10" a="1"/>
  <c r="X92" i="10" a="1"/>
  <c r="O25" i="10" a="1"/>
  <c r="S25" i="10" a="1"/>
  <c r="O120" i="10" a="1"/>
  <c r="M90" i="10" a="1"/>
  <c r="P95" i="10" a="1"/>
  <c r="K34" i="10" a="1"/>
  <c r="Q98" i="10" a="1"/>
  <c r="S82" i="10" a="1"/>
  <c r="T90" i="10" a="1"/>
  <c r="S118" i="10" a="1"/>
  <c r="Z61" i="10" a="1"/>
  <c r="M116" i="10" a="1"/>
  <c r="Q25" i="10" a="1"/>
  <c r="Z109" i="10" a="1"/>
  <c r="R111" i="10" a="1"/>
  <c r="T37" i="10" a="1"/>
  <c r="H87" i="10" a="1"/>
  <c r="G91" i="10" a="1"/>
  <c r="P19" i="10" a="1"/>
  <c r="J86" i="10" a="1"/>
  <c r="X114" i="10" a="1"/>
  <c r="K31" i="10" a="1"/>
  <c r="K107" i="10" a="1"/>
  <c r="Y61" i="10" a="1"/>
  <c r="K89" i="10" a="1"/>
  <c r="O43" i="10" a="1"/>
  <c r="L85" i="10" a="1"/>
  <c r="L96" i="10" a="1"/>
  <c r="Q85" i="10" a="1"/>
  <c r="R113" i="10" a="1"/>
  <c r="T107" i="10" a="1"/>
  <c r="P82" i="10" a="1"/>
  <c r="R100" i="10" a="1"/>
  <c r="I10" i="10" a="1"/>
  <c r="Q34" i="10" a="1"/>
  <c r="Q67" i="10" a="1"/>
  <c r="K58" i="10" a="1"/>
  <c r="T88" i="10" a="1"/>
  <c r="R95" i="10" a="1"/>
  <c r="X98" i="10" a="1"/>
  <c r="Z114" i="10" a="1"/>
  <c r="H25" i="10" a="1"/>
  <c r="L34" i="10" a="1"/>
  <c r="Q49" i="10" a="1"/>
  <c r="G94" i="10" a="1"/>
  <c r="Q100" i="10" a="1"/>
  <c r="J113" i="10" a="1"/>
  <c r="G103" i="10" a="1"/>
  <c r="T70" i="10" a="1"/>
  <c r="F25" i="10" a="1"/>
  <c r="F52" i="10" a="1"/>
  <c r="Q111" i="10" a="1"/>
  <c r="X24" i="10" a="1"/>
  <c r="J76" i="10" a="1"/>
  <c r="L100" i="10" a="1"/>
  <c r="R114" i="10" a="1"/>
  <c r="N90" i="10" a="1"/>
  <c r="P114" i="10" a="1"/>
  <c r="X49" i="10" a="1"/>
  <c r="H86" i="10" a="1"/>
  <c r="M34" i="10" a="1"/>
  <c r="O111" i="10" a="1"/>
  <c r="L118" i="10" a="1"/>
  <c r="Z96" i="10" a="1"/>
  <c r="Z22" i="10" a="1"/>
  <c r="K100" i="10" a="1"/>
  <c r="Z118" i="10" a="1"/>
  <c r="L64" i="10" a="1"/>
  <c r="H70" i="10" a="1"/>
  <c r="N37" i="10" a="1"/>
  <c r="T92" i="10" a="1"/>
  <c r="Y114" i="10" a="1"/>
  <c r="K61" i="10" a="1"/>
  <c r="G119" i="10" a="1"/>
  <c r="Q108" i="10" a="1"/>
  <c r="R25" i="10" a="1"/>
  <c r="I95" i="10" a="1"/>
  <c r="T49" i="10" a="1"/>
  <c r="Y112" i="10" a="1"/>
  <c r="S109" i="10" a="1"/>
  <c r="X112" i="10" a="1"/>
  <c r="I112" i="10" a="1"/>
  <c r="F61" i="10" a="1"/>
  <c r="I109" i="10" a="1"/>
  <c r="Y64" i="10" a="1"/>
  <c r="T116" i="10" a="1"/>
  <c r="Q93" i="10" a="1"/>
  <c r="J100" i="10" a="1"/>
  <c r="N22" i="10" a="1"/>
  <c r="Z7" i="10" a="1"/>
  <c r="L73" i="10" a="1"/>
  <c r="J37" i="10" a="1"/>
  <c r="K28" i="10" a="1"/>
  <c r="R49" i="10" a="1"/>
  <c r="I90" i="10" a="1"/>
  <c r="Z111" i="10" a="1"/>
  <c r="K86" i="10" a="1"/>
  <c r="X28" i="10" a="1"/>
  <c r="R108" i="10" a="1"/>
  <c r="G120" i="10" a="1"/>
  <c r="T46" i="10" a="1"/>
  <c r="J99" i="10" a="1"/>
  <c r="G100" i="10" a="1"/>
  <c r="T82" i="10" a="1"/>
  <c r="F7" i="10" a="1"/>
  <c r="P85" i="10" a="1"/>
  <c r="I86" i="10" a="1"/>
  <c r="H94" i="10" a="1"/>
  <c r="O106" i="10" a="1"/>
  <c r="L49" i="10" a="1"/>
  <c r="T25" i="10" a="1"/>
  <c r="H98" i="10" a="1"/>
  <c r="Q19" i="10" a="1"/>
  <c r="R119" i="10" a="1"/>
  <c r="J114" i="10" a="1"/>
  <c r="Q96" i="10" a="1"/>
  <c r="Y79" i="10" a="1"/>
  <c r="P98" i="10" a="1"/>
  <c r="J95" i="10" a="1"/>
  <c r="O22" i="10" a="1"/>
  <c r="K90" i="10" a="1"/>
  <c r="I61" i="10" a="1"/>
  <c r="F112" i="10" a="1"/>
  <c r="I25" i="10" a="1"/>
  <c r="T94" i="10" a="1"/>
  <c r="X120" i="10" a="1"/>
  <c r="R7" i="10" a="1"/>
  <c r="I85" i="10" a="1"/>
  <c r="S16" i="10" a="1"/>
  <c r="Z94" i="10" a="1"/>
  <c r="Y24" i="10" a="1"/>
  <c r="N10" i="10" a="1"/>
  <c r="N95" i="10" a="1"/>
  <c r="H79" i="10" a="1"/>
  <c r="I111" i="10" a="1"/>
  <c r="I79" i="10" a="1"/>
  <c r="T98" i="10" a="1"/>
  <c r="M109" i="10" a="1"/>
  <c r="O31" i="10" a="1"/>
  <c r="T120" i="10" a="1"/>
  <c r="R94" i="10" a="1"/>
  <c r="Q7" i="10" a="1"/>
  <c r="P90" i="10" a="1"/>
  <c r="X90" i="10" a="1"/>
  <c r="M100" i="10" a="1"/>
  <c r="N34" i="10" a="1"/>
  <c r="K79" i="10" a="1"/>
  <c r="G116" i="10" a="1"/>
  <c r="R86" i="10" a="1"/>
  <c r="J64" i="10" a="1"/>
  <c r="J118" i="10" a="1"/>
  <c r="P34" i="10" a="1"/>
  <c r="I16" i="10" a="1"/>
  <c r="I34" i="10" a="1"/>
  <c r="Y116" i="10" a="1"/>
  <c r="Q95" i="10" a="1"/>
  <c r="K93" i="10" a="1"/>
  <c r="X43" i="10" a="1"/>
  <c r="H34" i="10" a="1"/>
  <c r="K108" i="10" a="1"/>
  <c r="O61" i="10" a="1"/>
  <c r="Z98" i="10" a="1"/>
  <c r="Z52" i="10" a="1"/>
  <c r="P109" i="10" a="1"/>
  <c r="M22" i="10" a="1"/>
  <c r="Y90" i="10" a="1"/>
  <c r="P113" i="10" a="1"/>
  <c r="M107" i="10" a="1"/>
  <c r="I108" i="10" a="1"/>
  <c r="L31" i="10" a="1"/>
  <c r="K7" i="10" a="1"/>
  <c r="Z95" i="10" a="1"/>
  <c r="X109" i="10" a="1"/>
  <c r="K95" i="10" a="1"/>
  <c r="N118" i="10" a="1"/>
  <c r="M70" i="10" a="1"/>
  <c r="P25" i="10" a="1"/>
  <c r="R64" i="10" a="1"/>
  <c r="O93" i="10" a="1"/>
  <c r="L58" i="10" a="1"/>
  <c r="N64" i="10" a="1"/>
  <c r="M103" i="10" a="1"/>
  <c r="J10" i="10" a="1"/>
  <c r="S96" i="10" a="1"/>
  <c r="L120" i="10" a="1"/>
  <c r="J103" i="10" a="1"/>
  <c r="K49" i="10" a="1"/>
  <c r="I114" i="10" a="1"/>
  <c r="X31" i="10" a="1"/>
  <c r="I31" i="10" a="1"/>
  <c r="M55" i="10" a="1"/>
  <c r="G16" i="10" a="1"/>
  <c r="F37" i="10" a="1"/>
  <c r="M16" i="10" a="1"/>
  <c r="M119" i="10" a="1"/>
  <c r="R16" i="10" a="1"/>
  <c r="H120" i="10" a="1"/>
  <c r="Y37" i="10" a="1"/>
  <c r="I49" i="10" a="1"/>
  <c r="J119" i="10" a="1"/>
  <c r="T114" i="10" a="1"/>
  <c r="P37" i="10" a="1"/>
  <c r="K94" i="10" a="1"/>
  <c r="R61" i="10" a="1"/>
  <c r="S111" i="10" a="1"/>
  <c r="J7" i="10" a="1"/>
  <c r="Q119" i="10" a="1"/>
  <c r="Q90" i="10" a="1"/>
  <c r="H96" i="10" a="1"/>
  <c r="F19" i="10" a="1"/>
  <c r="H15" i="10" a="1"/>
  <c r="J29" i="10" a="1"/>
  <c r="I75" i="10" a="1"/>
  <c r="T72" i="10" a="1"/>
  <c r="O15" i="10" a="1"/>
  <c r="M62" i="10" a="1"/>
  <c r="G2" i="10" a="1"/>
  <c r="J44" i="10" a="1"/>
  <c r="I21" i="10" a="1"/>
  <c r="N59" i="10" a="1"/>
  <c r="R17" i="10" a="1"/>
  <c r="P72" i="10" a="1"/>
  <c r="P14" i="10" a="1"/>
  <c r="T11" i="10" a="1"/>
  <c r="Z66" i="10" a="1"/>
  <c r="N5" i="10" a="1"/>
  <c r="Y83" i="10" a="1"/>
  <c r="R83" i="10" a="1"/>
  <c r="P65" i="10" a="1"/>
  <c r="Y77" i="10" a="1"/>
  <c r="T59" i="10" a="1"/>
  <c r="Y69" i="10" a="1"/>
  <c r="T69" i="10" a="1"/>
  <c r="M17" i="10" a="1"/>
  <c r="Z47" i="10" a="1"/>
  <c r="Y38" i="10" a="1"/>
  <c r="Q60" i="10" a="1"/>
  <c r="O84" i="10" a="1"/>
  <c r="G59" i="10" a="1"/>
  <c r="K81" i="10" a="1"/>
  <c r="R75" i="10" a="1"/>
  <c r="Q9" i="10" a="1"/>
  <c r="H5" i="10" a="1"/>
  <c r="J62" i="10" a="1"/>
  <c r="H6" i="10" a="1"/>
  <c r="X53" i="10" a="1"/>
  <c r="F71" i="10" a="1"/>
  <c r="X78" i="10" a="1"/>
  <c r="N35" i="10" a="1"/>
  <c r="F18" i="10" a="1"/>
  <c r="I5" i="10" a="1"/>
  <c r="X35" i="10" a="1"/>
  <c r="Q59" i="10" a="1"/>
  <c r="G50" i="10" a="1"/>
  <c r="H26" i="10" a="1"/>
  <c r="Q71" i="10" a="1"/>
  <c r="N32" i="10" a="1"/>
  <c r="F78" i="10" a="1"/>
  <c r="P21" i="10" a="1"/>
  <c r="T17" i="10" a="1"/>
  <c r="J57" i="10" a="1"/>
  <c r="I77" i="10" a="1"/>
  <c r="I35" i="10" a="1"/>
  <c r="R29" i="10" a="1"/>
  <c r="F41" i="10" a="1"/>
  <c r="Y74" i="10" a="1"/>
  <c r="M39" i="10" a="1"/>
  <c r="N15" i="10" a="1"/>
  <c r="J71" i="10" a="1"/>
  <c r="G18" i="10" a="1"/>
  <c r="P59" i="10" a="1"/>
  <c r="F53" i="10" a="1"/>
  <c r="P6" i="10" a="1"/>
  <c r="Q74" i="10" a="1"/>
  <c r="Q2" i="10" a="1"/>
  <c r="X57" i="10" a="1"/>
  <c r="K14" i="10" a="1"/>
  <c r="Q14" i="10" a="1"/>
  <c r="J14" i="10" a="1"/>
  <c r="F63" i="10" a="1"/>
  <c r="J38" i="10" a="1"/>
  <c r="I57" i="10" a="1"/>
  <c r="M53" i="10" a="1"/>
  <c r="Q17" i="10" a="1"/>
  <c r="M11" i="10" a="1"/>
  <c r="G5" i="10" a="1"/>
  <c r="F81" i="10" a="1"/>
  <c r="Y17" i="10" a="1"/>
  <c r="X33" i="10" a="1"/>
  <c r="K29" i="10" a="1"/>
  <c r="M51" i="10" a="1"/>
  <c r="F11" i="10" a="1"/>
  <c r="X6" i="10" a="1"/>
  <c r="N44" i="10" a="1"/>
  <c r="F12" i="10" a="1"/>
  <c r="Z60" i="10" a="1"/>
  <c r="Y50" i="10" a="1"/>
  <c r="M2" i="10" a="1"/>
  <c r="Q48" i="10" a="1"/>
  <c r="P35" i="10" a="1"/>
  <c r="X48" i="10" a="1"/>
  <c r="P12" i="10" a="1"/>
  <c r="T80" i="10" a="1"/>
  <c r="P63" i="10" a="1"/>
  <c r="T74" i="10" a="1"/>
  <c r="H63" i="10" a="1"/>
  <c r="O48" i="10" a="1"/>
  <c r="Y15" i="10" a="1"/>
  <c r="L41" i="10" a="1"/>
  <c r="Y35" i="10" a="1"/>
  <c r="J53" i="10" a="1"/>
  <c r="P9" i="10" a="1"/>
  <c r="P17" i="10" a="1"/>
  <c r="Y18" i="10" a="1"/>
  <c r="J50" i="10" a="1"/>
  <c r="K9" i="10" a="1"/>
  <c r="N80" i="10" a="1"/>
  <c r="F75" i="10" a="1"/>
  <c r="Z77" i="10" a="1"/>
  <c r="I11" i="10" a="1"/>
  <c r="T14" i="10" a="1"/>
  <c r="G78" i="10" a="1"/>
  <c r="P41" i="10" a="1"/>
  <c r="H59" i="10" a="1"/>
  <c r="I65" i="10" a="1"/>
  <c r="Q80" i="10" a="1"/>
  <c r="S39" i="10" a="1"/>
  <c r="N51" i="10" a="1"/>
  <c r="R5" i="10" a="1"/>
  <c r="K72" i="10" a="1"/>
  <c r="J32" i="10" a="1"/>
  <c r="Q3" i="10" a="1"/>
  <c r="F35" i="10" a="1"/>
  <c r="Q65" i="10" a="1"/>
  <c r="Z15" i="10" a="1"/>
  <c r="M15" i="10" a="1"/>
  <c r="Z80" i="10" a="1"/>
  <c r="Z81" i="10" a="1"/>
  <c r="Z38" i="10" a="1"/>
  <c r="F47" i="10" a="1"/>
  <c r="T38" i="10" a="1"/>
  <c r="Q5" i="10" a="1"/>
  <c r="L83" i="10" a="1"/>
  <c r="J26" i="10" a="1"/>
  <c r="K50" i="10" a="1"/>
  <c r="G33" i="10" a="1"/>
  <c r="J81" i="10" a="1"/>
  <c r="J65" i="10" a="1"/>
  <c r="J33" i="10" a="1"/>
  <c r="X15" i="10" a="1"/>
  <c r="S18" i="10" a="1"/>
  <c r="R77" i="10" a="1"/>
  <c r="R50" i="10" a="1"/>
  <c r="T26" i="10" a="1"/>
  <c r="R26" i="10" a="1"/>
  <c r="F15" i="10" a="1"/>
  <c r="M77" i="10" a="1"/>
  <c r="H23" i="10" a="1"/>
  <c r="H35" i="10" a="1"/>
  <c r="F33" i="10" a="1"/>
  <c r="K59" i="10" a="1"/>
  <c r="X81" i="10" a="1"/>
  <c r="N9" i="10" a="1"/>
  <c r="K8" i="10" a="1"/>
  <c r="O66" i="10" a="1"/>
  <c r="K33" i="10" a="1"/>
  <c r="I32" i="10" a="1"/>
  <c r="H9" i="10" a="1"/>
  <c r="P83" i="10" a="1"/>
  <c r="Z51" i="10" a="1"/>
  <c r="X21" i="10" a="1"/>
  <c r="Z63" i="10" a="1"/>
  <c r="T53" i="10" a="1"/>
  <c r="L14" i="10" a="1"/>
  <c r="G12" i="10" a="1"/>
  <c r="O63" i="10" a="1"/>
  <c r="Q53" i="10" a="1"/>
  <c r="G71" i="10" a="1"/>
  <c r="Z84" i="10" a="1"/>
  <c r="K35" i="10" a="1"/>
  <c r="Z11" i="10" a="1"/>
  <c r="X26" i="10" a="1"/>
  <c r="Q23" i="10" a="1"/>
  <c r="Z33" i="10" a="1"/>
  <c r="K62" i="10" a="1"/>
  <c r="G41" i="10" a="1"/>
  <c r="N74" i="10" a="1"/>
  <c r="L21" i="10" a="1"/>
  <c r="H77" i="10" a="1"/>
  <c r="L77" i="10" a="1"/>
  <c r="N39" i="10" a="1"/>
  <c r="M18" i="10" a="1"/>
  <c r="R80" i="10" a="1"/>
  <c r="L59" i="10" a="1"/>
  <c r="Q32" i="10" a="1"/>
  <c r="J15" i="10" a="1"/>
  <c r="J77" i="10" a="1"/>
  <c r="J12" i="10" a="1"/>
  <c r="H41" i="10" a="1"/>
  <c r="H57" i="10" a="1"/>
  <c r="R65" i="10" a="1"/>
  <c r="X66" i="10" a="1"/>
  <c r="T21" i="10" a="1"/>
  <c r="S21" i="10" a="1"/>
  <c r="T9" i="10" a="1"/>
  <c r="S33" i="10" a="1"/>
  <c r="L35" i="10" a="1"/>
  <c r="P75" i="10" a="1"/>
  <c r="T2" i="10" a="1"/>
  <c r="G65" i="10" a="1"/>
  <c r="H29" i="10" a="1"/>
  <c r="I74" i="10" a="1"/>
  <c r="F44" i="10" a="1"/>
  <c r="M71" i="10" a="1"/>
  <c r="G72" i="10" a="1"/>
  <c r="F59" i="10" a="1"/>
  <c r="Y32" i="10" a="1"/>
  <c r="H81" i="10" a="1"/>
  <c r="F9" i="10" a="1"/>
  <c r="O12" i="10" a="1"/>
  <c r="G77" i="10" a="1"/>
  <c r="M27" i="10" a="1"/>
  <c r="O27" i="10" a="1"/>
  <c r="X44" i="10" a="1"/>
  <c r="P15" i="10" a="1"/>
  <c r="L72" i="10" a="1"/>
  <c r="Z12" i="10" a="1"/>
  <c r="P60" i="10" a="1"/>
  <c r="H75" i="10" a="1"/>
  <c r="X39" i="10" a="1"/>
  <c r="Y42" i="10" a="1"/>
  <c r="J51" i="10" a="1"/>
  <c r="Z71" i="10" a="1"/>
  <c r="Y51" i="10" a="1"/>
  <c r="R39" i="10" a="1"/>
  <c r="Z21" i="10" a="1"/>
  <c r="H65" i="10" a="1"/>
  <c r="R78" i="10" a="1"/>
  <c r="G15" i="10" a="1"/>
  <c r="X80" i="10" a="1"/>
  <c r="Z17" i="10" a="1"/>
  <c r="I42" i="10" a="1"/>
  <c r="N17" i="10" a="1"/>
  <c r="P8" i="10" a="1"/>
  <c r="M63" i="10" a="1"/>
  <c r="N71" i="10" a="1"/>
  <c r="P51" i="10" a="1"/>
  <c r="Q77" i="10" a="1"/>
  <c r="Q33" i="10" a="1"/>
  <c r="Y59" i="10" a="1"/>
  <c r="T15" i="10" a="1"/>
  <c r="T3" i="10" a="1"/>
  <c r="F51" i="10" a="1"/>
  <c r="N3" i="10" a="1"/>
  <c r="L15" i="10" a="1"/>
  <c r="Q50" i="10" a="1"/>
  <c r="X41" i="10" a="1"/>
  <c r="T18" i="10" a="1"/>
  <c r="H21" i="10" a="1"/>
  <c r="Z59" i="10" a="1"/>
  <c r="L51" i="10" a="1"/>
  <c r="X12" i="10" a="1"/>
  <c r="H18" i="10" a="1"/>
  <c r="H60" i="10" a="1"/>
  <c r="I59" i="10" a="1"/>
  <c r="Z75" i="10" a="1"/>
  <c r="L47" i="10" a="1"/>
  <c r="K75" i="10" a="1"/>
  <c r="P50" i="10" a="1"/>
  <c r="P42" i="10" a="1"/>
  <c r="Z65" i="10" a="1"/>
  <c r="F74" i="10" a="1"/>
  <c r="Q47" i="10" a="1"/>
  <c r="F36" i="10" a="1"/>
  <c r="X47" i="10" a="1"/>
  <c r="K57" i="10" a="1"/>
  <c r="T51" i="10" a="1"/>
  <c r="X72" i="10" a="1"/>
  <c r="I47" i="10" a="1"/>
  <c r="Q63" i="10" a="1"/>
  <c r="J2" i="10" a="1"/>
  <c r="R12" i="10" a="1"/>
  <c r="K17" i="10" a="1"/>
  <c r="F2" i="10" a="1"/>
  <c r="T50" i="10" a="1"/>
  <c r="O18" i="10" a="1"/>
  <c r="I9" i="10" a="1"/>
  <c r="G6" i="10" a="1"/>
  <c r="J5" i="10" a="1"/>
  <c r="K66" i="10" a="1"/>
  <c r="N33" i="10" a="1"/>
  <c r="X14" i="10" a="1"/>
  <c r="H53" i="10" a="1"/>
  <c r="R81" i="10" a="1"/>
  <c r="H12" i="10" a="1"/>
  <c r="T56" i="10" a="1"/>
  <c r="J6" i="10" a="1"/>
  <c r="P77" i="10" a="1"/>
  <c r="J47" i="10" a="1"/>
  <c r="I50" i="10" a="1"/>
  <c r="I29" i="10" a="1"/>
  <c r="I3" i="10" a="1"/>
  <c r="I60" i="10" a="1"/>
  <c r="T81" i="10" a="1"/>
  <c r="R42" i="10" a="1"/>
  <c r="Y47" i="10" a="1"/>
  <c r="L17" i="10" a="1"/>
  <c r="Y80" i="10" a="1"/>
  <c r="X59" i="10" a="1"/>
  <c r="Z62" i="10" a="1"/>
  <c r="X5" i="10" a="1"/>
  <c r="Q21" i="10" a="1"/>
  <c r="R15" i="10" a="1"/>
  <c r="I2" i="10" a="1"/>
  <c r="T66" i="10" a="1"/>
  <c r="N84" i="10" a="1"/>
  <c r="O9" i="10" a="1"/>
  <c r="F83" i="10" a="1"/>
  <c r="H44" i="10" a="1"/>
  <c r="S3" i="10" a="1"/>
  <c r="Y81" i="10" a="1"/>
  <c r="T41" i="10" a="1"/>
  <c r="J35" i="10" a="1"/>
  <c r="Q38" i="10" a="1"/>
  <c r="Y21" i="10" a="1"/>
  <c r="H83" i="10" a="1"/>
  <c r="F48" i="10" a="1"/>
  <c r="K21" i="10" a="1"/>
  <c r="T65" i="10" a="1"/>
  <c r="G39" i="10" a="1"/>
  <c r="S12" i="10" a="1"/>
  <c r="K84" i="10" a="1"/>
  <c r="J9" i="10" a="1"/>
  <c r="H33" i="10" a="1"/>
  <c r="J74" i="10" a="1"/>
  <c r="S72" i="10" a="1"/>
  <c r="J41" i="10" a="1"/>
  <c r="T5" i="10" a="1"/>
  <c r="S66" i="10" a="1"/>
  <c r="Z32" i="10" a="1"/>
  <c r="R32" i="10" a="1"/>
  <c r="G32" i="10" a="1"/>
  <c r="G66" i="10" a="1"/>
  <c r="M59" i="10" a="1"/>
  <c r="R62" i="10" a="1"/>
  <c r="F77" i="10" a="1"/>
  <c r="F84" i="10" a="1"/>
  <c r="X27" i="10" a="1"/>
  <c r="P5" i="10" a="1"/>
  <c r="Y57" i="10" a="1"/>
  <c r="G47" i="10" a="1"/>
  <c r="K74" i="10" a="1"/>
  <c r="T32" i="10" a="1"/>
  <c r="R21" i="10" a="1"/>
  <c r="S60" i="10" a="1"/>
  <c r="J21" i="10" a="1"/>
  <c r="M69" i="10" a="1"/>
  <c r="O60" i="10" a="1"/>
  <c r="K15" i="10" a="1"/>
  <c r="K77" i="10" a="1"/>
  <c r="K51" i="10" a="1"/>
  <c r="X17" i="10" a="1"/>
  <c r="I14" i="10" a="1"/>
  <c r="K80" i="10" a="1"/>
  <c r="L74" i="10" a="1"/>
  <c r="S48" i="10" a="1"/>
  <c r="L12" i="10" a="1"/>
  <c r="H27" i="10" a="1"/>
  <c r="M12" i="10" a="1"/>
  <c r="L42" i="10" a="1"/>
  <c r="O42" i="10" a="1"/>
  <c r="Y66" i="10" a="1"/>
  <c r="F39" i="10" a="1"/>
  <c r="Q66" i="10" a="1"/>
  <c r="G51" i="10" a="1"/>
  <c r="P66" i="10" a="1"/>
  <c r="R41" i="10" a="1"/>
  <c r="Y63" i="10" a="1"/>
  <c r="Y72" i="10" a="1"/>
  <c r="M9" i="10" a="1"/>
  <c r="F72" i="10" a="1"/>
  <c r="R60" i="10" a="1"/>
  <c r="I18" i="10" a="1"/>
  <c r="K42" i="10" a="1"/>
  <c r="Z41" i="10" a="1"/>
  <c r="P23" i="10" a="1"/>
  <c r="L33" i="10" a="1"/>
  <c r="X50" i="10" a="1"/>
  <c r="Z9" i="10" a="1"/>
  <c r="N38" i="10" a="1"/>
  <c r="Y62" i="10" a="1"/>
  <c r="T42" i="10" a="1"/>
  <c r="Q42" i="10" a="1"/>
  <c r="K53" i="10" a="1"/>
  <c r="G27" i="10" a="1"/>
  <c r="Y39" i="10" a="1"/>
  <c r="Z29" i="10" a="1"/>
  <c r="Z50" i="10" a="1"/>
  <c r="I80" i="10" a="1"/>
  <c r="K48" i="10" a="1"/>
  <c r="Q57" i="10" a="1"/>
  <c r="J69" i="10" a="1"/>
  <c r="M80" i="10" a="1"/>
  <c r="X38" i="10" a="1"/>
  <c r="X71" i="10" a="1"/>
  <c r="Y23" i="10" a="1"/>
  <c r="Y60" i="10" a="1"/>
  <c r="G57" i="10" a="1"/>
  <c r="X18" i="10" a="1"/>
  <c r="X62" i="10" a="1"/>
  <c r="L75" i="10" a="1"/>
  <c r="S9" i="10" a="1"/>
  <c r="X9" i="10" a="1"/>
  <c r="J48" i="10" a="1"/>
  <c r="N78" i="10" a="1"/>
  <c r="T12" i="10" a="1"/>
  <c r="Z3" i="10" a="1"/>
  <c r="I41" i="10" a="1"/>
  <c r="L18" i="10" a="1"/>
  <c r="T57" i="10" a="1"/>
  <c r="H14" i="10" a="1"/>
  <c r="N75" i="10" a="1"/>
  <c r="J18" i="10" a="1"/>
  <c r="F65" i="10" a="1"/>
  <c r="M8" i="10" a="1"/>
  <c r="K60" i="10" a="1"/>
  <c r="S6" i="10" a="1"/>
  <c r="Y9" i="10" a="1"/>
  <c r="I48" i="10" a="1"/>
  <c r="R14" i="10" a="1"/>
  <c r="Q12" i="10" a="1"/>
  <c r="P80" i="10" a="1"/>
  <c r="Q27" i="10" a="1"/>
  <c r="N27" i="10" a="1"/>
  <c r="M75" i="10" a="1"/>
  <c r="N29" i="10" a="1"/>
  <c r="R9" i="10" a="1"/>
  <c r="R35" i="10" a="1"/>
  <c r="I26" i="10" a="1"/>
  <c r="Q75" i="10" a="1"/>
  <c r="X63" i="10" a="1"/>
  <c r="S63" i="10" a="1"/>
  <c r="X74" i="10" a="1"/>
  <c r="L27" i="10" a="1"/>
  <c r="T48" i="10" a="1"/>
  <c r="Q26" i="10" a="1"/>
  <c r="G17" i="10" a="1"/>
  <c r="Y65" i="10" a="1"/>
  <c r="M72" i="10" a="1"/>
  <c r="F50" i="10" a="1"/>
  <c r="L78" i="10" a="1"/>
  <c r="G53" i="10" a="1"/>
  <c r="H74" i="10" a="1"/>
  <c r="Q6" i="10" a="1"/>
  <c r="Y26" i="10" a="1"/>
  <c r="L48" i="10" a="1"/>
  <c r="N41" i="10" a="1"/>
  <c r="P48" i="10" a="1"/>
  <c r="H47" i="10" a="1"/>
  <c r="L3" i="10" a="1"/>
  <c r="T71" i="10" a="1"/>
  <c r="M3" i="10" a="1"/>
  <c r="L80" i="10" a="1"/>
  <c r="L2" i="10" a="1"/>
  <c r="G9" i="10" a="1"/>
  <c r="Z78" i="10" a="1"/>
  <c r="M83" i="10" a="1"/>
  <c r="J59" i="10" a="1"/>
  <c r="X77" i="10" a="1"/>
  <c r="Y33" i="10" a="1"/>
  <c r="Q41" i="10" a="1"/>
  <c r="H42" i="10" a="1"/>
  <c r="O21" i="10" a="1"/>
  <c r="H66" i="10" a="1"/>
  <c r="M47" i="10" a="1"/>
  <c r="F5" i="10" a="1"/>
  <c r="Z48" i="10" a="1"/>
  <c r="L84" i="10" a="1"/>
  <c r="P33" i="10" a="1"/>
  <c r="I71" i="10" a="1"/>
  <c r="I62" i="10" a="1"/>
  <c r="X42" i="10" a="1"/>
  <c r="K12" i="10" a="1"/>
  <c r="O33" i="10" a="1"/>
  <c r="N47" i="10" a="1"/>
  <c r="H48" i="10" a="1"/>
  <c r="J63" i="10" a="1"/>
  <c r="K63" i="10" a="1"/>
  <c r="T83" i="10" a="1"/>
  <c r="T62" i="10" a="1"/>
  <c r="Z74" i="10" a="1"/>
  <c r="J11" i="10" a="1"/>
  <c r="I63" i="10" a="1"/>
  <c r="J3" i="10" a="1"/>
  <c r="R51" i="10" a="1"/>
  <c r="L5" i="10" a="1"/>
  <c r="R53" i="10" a="1"/>
  <c r="G63" i="10" a="1"/>
  <c r="N77" i="10" a="1"/>
  <c r="M35" i="10" a="1"/>
  <c r="F38" i="10" a="1"/>
  <c r="N2" i="10" a="1"/>
  <c r="K41" i="10" a="1"/>
  <c r="T60" i="10" a="1"/>
  <c r="R33" i="10" a="1"/>
  <c r="F66" i="10" a="1"/>
  <c r="O81" i="10" a="1"/>
  <c r="G26" i="10" a="1"/>
  <c r="M66" i="10" a="1"/>
  <c r="G75" i="10" a="1"/>
  <c r="X65" i="10" a="1"/>
  <c r="J75" i="10" a="1"/>
  <c r="K18" i="10" a="1"/>
  <c r="I66" i="10" a="1"/>
  <c r="R72" i="10" a="1"/>
  <c r="J83" i="10" a="1"/>
  <c r="Q15" i="10" a="1"/>
  <c r="I53" i="10" a="1"/>
  <c r="N63" i="10" a="1"/>
  <c r="H2" i="10" a="1"/>
  <c r="R2" i="10" a="1"/>
  <c r="N66" i="10" a="1"/>
  <c r="H32" i="10" a="1"/>
  <c r="T8" i="10" a="1"/>
  <c r="Z35" i="10" a="1"/>
  <c r="Z72" i="10" a="1"/>
  <c r="M44" i="10" a="1"/>
  <c r="P53" i="10" a="1"/>
  <c r="H17" i="10" a="1"/>
  <c r="P11" i="10" a="1"/>
  <c r="Y2" i="10" a="1"/>
  <c r="O6" i="10" a="1"/>
  <c r="K11" i="10" a="1"/>
  <c r="R59" i="10" a="1"/>
  <c r="L26" i="10" a="1"/>
  <c r="Z18" i="10" a="1"/>
  <c r="L66" i="10" a="1"/>
  <c r="F26" i="10" a="1"/>
  <c r="Q35" i="10" a="1"/>
  <c r="S78" i="10" a="1"/>
  <c r="K2" i="10" a="1"/>
  <c r="F17" i="10" a="1"/>
  <c r="J60" i="10" a="1"/>
  <c r="T33" i="10" a="1"/>
  <c r="N21" i="10" a="1"/>
  <c r="R8" i="10" a="1"/>
  <c r="S15" i="10" a="1"/>
  <c r="I12" i="10" a="1"/>
  <c r="K5" i="10" a="1"/>
  <c r="T63" i="10" a="1"/>
  <c r="Z26" i="10" a="1"/>
  <c r="F21" i="10" a="1"/>
  <c r="N50" i="10" a="1"/>
  <c r="Z8" i="10" a="1"/>
  <c r="S51" i="10" a="1"/>
  <c r="X75" i="10" a="1"/>
  <c r="I72" i="10" a="1"/>
  <c r="G35" i="10" a="1"/>
  <c r="J17" i="10" a="1"/>
  <c r="L71" i="10" a="1"/>
  <c r="G29" i="10" a="1"/>
  <c r="Q18" i="10" a="1"/>
  <c r="P81" i="10" a="1"/>
  <c r="Y14" i="10" a="1"/>
  <c r="M33" i="10" a="1"/>
  <c r="H80" i="10" a="1"/>
  <c r="M48" i="10" a="1"/>
  <c r="X51" i="10" a="1"/>
  <c r="M42" i="10" a="1"/>
  <c r="G44" i="10" a="1"/>
  <c r="Z39" i="10" a="1"/>
  <c r="H51" i="10" a="1"/>
  <c r="Y71" i="10" a="1"/>
  <c r="M41" i="10" a="1"/>
  <c r="N65" i="10" a="1"/>
  <c r="R74" i="10" a="1"/>
  <c r="P47" i="10" a="1"/>
  <c r="P18" i="10" a="1"/>
  <c r="I44" i="10" a="1"/>
  <c r="K71" i="10" a="1"/>
  <c r="T35" i="10" a="1"/>
  <c r="Z53" i="10" a="1"/>
  <c r="M14" i="10" a="1"/>
  <c r="Q8" i="10" a="1"/>
  <c r="L50" i="10" a="1"/>
  <c r="Z5" i="10" a="1"/>
  <c r="J84" i="10" a="1"/>
  <c r="G21" i="10" a="1"/>
  <c r="Z44" i="10" a="1"/>
  <c r="K3" i="10" a="1"/>
  <c r="T44" i="10" a="1"/>
  <c r="X83" i="10" a="1"/>
  <c r="L44" i="10" a="1"/>
  <c r="J39" i="10" a="1"/>
  <c r="Z83" i="10" a="1"/>
  <c r="O51" i="10" a="1"/>
  <c r="X11" i="10" a="1"/>
  <c r="X84" i="10" a="1"/>
  <c r="Z14" i="10" a="1"/>
  <c r="T29" i="10" a="1"/>
  <c r="Y5" i="10" a="1"/>
  <c r="N12" i="10" a="1"/>
  <c r="G38" i="10" a="1"/>
  <c r="Y53" i="10" a="1"/>
  <c r="M21" i="10" a="1"/>
  <c r="R18" i="10" a="1"/>
  <c r="T77" i="10" a="1"/>
  <c r="X2" i="10" a="1"/>
  <c r="J66" i="10" a="1"/>
  <c r="G74" i="10" a="1"/>
  <c r="P74" i="10" a="1"/>
  <c r="G14" i="10" a="1"/>
  <c r="M50" i="10" a="1"/>
  <c r="N14" i="10" a="1"/>
  <c r="T84" i="10" a="1"/>
  <c r="L9" i="10" a="1"/>
  <c r="G83" i="10" a="1"/>
  <c r="K65" i="10" a="1"/>
  <c r="H84" i="10" a="1"/>
  <c r="X28" i="10" l="1"/>
  <c r="J100" i="10"/>
  <c r="Q93" i="10"/>
  <c r="Q100" i="10"/>
  <c r="G94" i="10"/>
  <c r="K89" i="10"/>
  <c r="N87" i="10"/>
  <c r="P83" i="10"/>
  <c r="X74" i="10"/>
  <c r="F74" i="10"/>
  <c r="P100" i="10"/>
  <c r="N74" i="10"/>
  <c r="I89" i="10"/>
  <c r="Y87" i="10"/>
  <c r="P28" i="10"/>
  <c r="J90" i="10"/>
  <c r="P94" i="10"/>
  <c r="F83" i="10"/>
  <c r="T61" i="10"/>
  <c r="T93" i="10"/>
  <c r="G74" i="10"/>
  <c r="Q22" i="10"/>
  <c r="I100" i="10"/>
  <c r="T89" i="10"/>
  <c r="J87" i="10"/>
  <c r="Z28" i="10"/>
  <c r="J94" i="10"/>
  <c r="G83" i="10"/>
  <c r="L93" i="10"/>
  <c r="M93" i="10"/>
  <c r="P89" i="10"/>
  <c r="K74" i="10"/>
  <c r="H89" i="10"/>
  <c r="F100" i="10"/>
  <c r="L87" i="10"/>
  <c r="L28" i="10"/>
  <c r="I94" i="10"/>
  <c r="K29" i="10"/>
  <c r="S93" i="10"/>
  <c r="N93" i="10"/>
  <c r="G89" i="10"/>
  <c r="Q74" i="10"/>
  <c r="Y89" i="10"/>
  <c r="M89" i="10"/>
  <c r="X87" i="10"/>
  <c r="S94" i="10"/>
  <c r="G29" i="10"/>
  <c r="Q50" i="10"/>
  <c r="Z93" i="10"/>
  <c r="R93" i="10"/>
  <c r="J89" i="10"/>
  <c r="R74" i="10"/>
  <c r="Q89" i="10"/>
  <c r="L89" i="10"/>
  <c r="I74" i="10"/>
  <c r="K87" i="10"/>
  <c r="H90" i="10"/>
  <c r="M94" i="10"/>
  <c r="T29" i="10"/>
  <c r="T50" i="10"/>
  <c r="I93" i="10"/>
  <c r="H93" i="10"/>
  <c r="F89" i="10"/>
  <c r="H100" i="10"/>
  <c r="T74" i="10"/>
  <c r="Q87" i="10"/>
  <c r="T28" i="10"/>
  <c r="G90" i="10"/>
  <c r="O94" i="10"/>
  <c r="Y93" i="10"/>
  <c r="G93" i="10"/>
  <c r="Z89" i="10"/>
  <c r="F93" i="10"/>
  <c r="F87" i="10"/>
  <c r="M28" i="10"/>
  <c r="O90" i="10"/>
  <c r="N94" i="10"/>
  <c r="L83" i="10"/>
  <c r="Q61" i="10"/>
  <c r="X93" i="10"/>
  <c r="P93" i="10"/>
  <c r="P74" i="10"/>
  <c r="H51" i="10"/>
  <c r="I32" i="10"/>
  <c r="Z99" i="10"/>
  <c r="O93" i="10"/>
  <c r="R81" i="10"/>
  <c r="T60" i="10"/>
  <c r="F81" i="10"/>
  <c r="G17" i="10"/>
  <c r="I16" i="10"/>
  <c r="J76" i="10"/>
  <c r="R100" i="10"/>
  <c r="Z26" i="10"/>
  <c r="R67" i="10"/>
  <c r="T81" i="10"/>
  <c r="H81" i="10"/>
  <c r="J79" i="10"/>
  <c r="L66" i="10"/>
  <c r="J51" i="10"/>
  <c r="Q32" i="10"/>
  <c r="G76" i="10"/>
  <c r="P65" i="10"/>
  <c r="G99" i="10"/>
  <c r="G100" i="10"/>
  <c r="M92" i="10"/>
  <c r="T79" i="10"/>
  <c r="Z74" i="10"/>
  <c r="P81" i="10"/>
  <c r="X99" i="10"/>
  <c r="Z92" i="10"/>
  <c r="I26" i="10"/>
  <c r="F51" i="10"/>
  <c r="T32" i="10"/>
  <c r="I60" i="10"/>
  <c r="I76" i="10"/>
  <c r="N44" i="10"/>
  <c r="R99" i="10"/>
  <c r="L67" i="10"/>
  <c r="Y100" i="10"/>
  <c r="R89" i="10"/>
  <c r="J81" i="10"/>
  <c r="T44" i="10"/>
  <c r="R92" i="10"/>
  <c r="J26" i="10"/>
  <c r="I75" i="10"/>
  <c r="Z32" i="10"/>
  <c r="K60" i="10"/>
  <c r="O76" i="10"/>
  <c r="G44" i="10"/>
  <c r="G79" i="10"/>
  <c r="N100" i="10"/>
  <c r="J74" i="10"/>
  <c r="Z81" i="10"/>
  <c r="T16" i="10"/>
  <c r="Y92" i="10"/>
  <c r="T51" i="10"/>
  <c r="N75" i="10"/>
  <c r="H32" i="10"/>
  <c r="K76" i="10"/>
  <c r="I44" i="10"/>
  <c r="P16" i="10"/>
  <c r="T100" i="10"/>
  <c r="Y74" i="10"/>
  <c r="Y81" i="10"/>
  <c r="H92" i="10"/>
  <c r="M51" i="10"/>
  <c r="Q75" i="10"/>
  <c r="R32" i="10"/>
  <c r="R76" i="10"/>
  <c r="P76" i="10"/>
  <c r="L44" i="10"/>
  <c r="F16" i="10"/>
  <c r="J67" i="10"/>
  <c r="O100" i="10"/>
  <c r="K81" i="10"/>
  <c r="L99" i="10"/>
  <c r="O16" i="10"/>
  <c r="L51" i="10"/>
  <c r="H75" i="10"/>
  <c r="Y32" i="10"/>
  <c r="X76" i="10"/>
  <c r="T76" i="10"/>
  <c r="X44" i="10"/>
  <c r="Z67" i="10"/>
  <c r="P67" i="10"/>
  <c r="L79" i="10"/>
  <c r="X81" i="10"/>
  <c r="O81" i="10"/>
  <c r="X26" i="10"/>
  <c r="O66" i="10"/>
  <c r="S51" i="10"/>
  <c r="J32" i="10"/>
  <c r="M76" i="10"/>
  <c r="N67" i="10"/>
  <c r="X100" i="10"/>
  <c r="G67" i="10"/>
  <c r="R79" i="10"/>
  <c r="K5" i="10"/>
  <c r="Z75" i="10"/>
  <c r="R5" i="10"/>
  <c r="T94" i="10"/>
  <c r="J11" i="10"/>
  <c r="M86" i="10"/>
  <c r="P82" i="10"/>
  <c r="T17" i="10"/>
  <c r="J7" i="10"/>
  <c r="S10" i="10"/>
  <c r="M18" i="10"/>
  <c r="G22" i="10"/>
  <c r="K14" i="10"/>
  <c r="T59" i="10"/>
  <c r="M116" i="10"/>
  <c r="F19" i="10"/>
  <c r="N21" i="10"/>
  <c r="Z90" i="10"/>
  <c r="K93" i="10"/>
  <c r="Q25" i="10"/>
  <c r="X11" i="10"/>
  <c r="X5" i="10"/>
  <c r="X51" i="10"/>
  <c r="Y112" i="10"/>
  <c r="L86" i="10"/>
  <c r="F22" i="10"/>
  <c r="G77" i="10"/>
  <c r="P15" i="10"/>
  <c r="K34" i="10"/>
  <c r="O91" i="10"/>
  <c r="Q94" i="10"/>
  <c r="R86" i="10"/>
  <c r="O31" i="10"/>
  <c r="Z72" i="10"/>
  <c r="K72" i="10"/>
  <c r="R51" i="10"/>
  <c r="R72" i="10"/>
  <c r="I86" i="10"/>
  <c r="M100" i="10"/>
  <c r="P95" i="10"/>
  <c r="N10" i="10"/>
  <c r="H18" i="10"/>
  <c r="I31" i="10"/>
  <c r="Q59" i="10"/>
  <c r="H114" i="10"/>
  <c r="M9" i="10"/>
  <c r="K21" i="10"/>
  <c r="P72" i="10"/>
  <c r="Y108" i="10"/>
  <c r="Q90" i="10"/>
  <c r="O51" i="10"/>
  <c r="G108" i="10"/>
  <c r="G38" i="10"/>
  <c r="K86" i="10"/>
  <c r="Q82" i="10"/>
  <c r="F95" i="10"/>
  <c r="G18" i="10"/>
  <c r="T116" i="10"/>
  <c r="F71" i="10"/>
  <c r="Z3" i="10"/>
  <c r="J48" i="10"/>
  <c r="I25" i="10"/>
  <c r="T25" i="10"/>
  <c r="P25" i="10"/>
  <c r="F36" i="10"/>
  <c r="M16" i="10"/>
  <c r="N95" i="10"/>
  <c r="T37" i="10"/>
  <c r="J119" i="10"/>
  <c r="X17" i="10"/>
  <c r="H12" i="10"/>
  <c r="I114" i="10"/>
  <c r="N9" i="10"/>
  <c r="J71" i="10"/>
  <c r="Q2" i="10"/>
  <c r="Z50" i="10"/>
  <c r="J83" i="10"/>
  <c r="K108" i="10"/>
  <c r="H16" i="10"/>
  <c r="K100" i="10"/>
  <c r="Q95" i="10"/>
  <c r="J37" i="10"/>
  <c r="Q3" i="10"/>
  <c r="J69" i="10"/>
  <c r="F108" i="10"/>
  <c r="M22" i="10"/>
  <c r="N32" i="10"/>
  <c r="K62" i="10"/>
  <c r="Q38" i="10"/>
  <c r="F38" i="10"/>
  <c r="M90" i="10"/>
  <c r="I29" i="10"/>
  <c r="T83" i="10"/>
  <c r="X65" i="10"/>
  <c r="X57" i="10"/>
  <c r="O15" i="10"/>
  <c r="M75" i="10"/>
  <c r="X2" i="10"/>
  <c r="H29" i="10"/>
  <c r="J44" i="10"/>
  <c r="L120" i="10"/>
  <c r="K80" i="10"/>
  <c r="R21" i="10"/>
  <c r="G15" i="10"/>
  <c r="Z37" i="10"/>
  <c r="P119" i="10"/>
  <c r="O34" i="10"/>
  <c r="X24" i="10"/>
  <c r="F12" i="10"/>
  <c r="Y64" i="10"/>
  <c r="X47" i="10"/>
  <c r="F17" i="10"/>
  <c r="R75" i="10"/>
  <c r="F112" i="10"/>
  <c r="J2" i="10"/>
  <c r="K58" i="10"/>
  <c r="T107" i="10"/>
  <c r="H24" i="10"/>
  <c r="Q79" i="10"/>
  <c r="H33" i="10"/>
  <c r="R12" i="10"/>
  <c r="Y23" i="10"/>
  <c r="Y39" i="10"/>
  <c r="Y63" i="10"/>
  <c r="X91" i="10"/>
  <c r="P60" i="10"/>
  <c r="Y61" i="10"/>
  <c r="H120" i="10"/>
  <c r="X46" i="10"/>
  <c r="F24" i="10"/>
  <c r="I63" i="10"/>
  <c r="K33" i="10"/>
  <c r="S91" i="10"/>
  <c r="F48" i="10"/>
  <c r="Z22" i="10"/>
  <c r="L80" i="10"/>
  <c r="S34" i="10"/>
  <c r="O109" i="10"/>
  <c r="H64" i="10"/>
  <c r="L116" i="10"/>
  <c r="H23" i="10"/>
  <c r="Q27" i="10"/>
  <c r="R62" i="10"/>
  <c r="I42" i="10"/>
  <c r="K8" i="10"/>
  <c r="O120" i="10"/>
  <c r="R61" i="10"/>
  <c r="Y24" i="10"/>
  <c r="O33" i="10"/>
  <c r="P85" i="10"/>
  <c r="O61" i="10"/>
  <c r="L84" i="10"/>
  <c r="N118" i="10"/>
  <c r="G33" i="10"/>
  <c r="Z43" i="10"/>
  <c r="Y99" i="10"/>
  <c r="X63" i="10"/>
  <c r="M53" i="10"/>
  <c r="I57" i="10"/>
  <c r="G119" i="10"/>
  <c r="L98" i="10"/>
  <c r="K19" i="10"/>
  <c r="O82" i="10"/>
  <c r="I109" i="10"/>
  <c r="K71" i="10"/>
  <c r="K50" i="10"/>
  <c r="I61" i="10"/>
  <c r="M43" i="10"/>
  <c r="X71" i="10"/>
  <c r="J39" i="10"/>
  <c r="I46" i="10"/>
  <c r="P59" i="10"/>
  <c r="J98" i="10"/>
  <c r="F63" i="10"/>
  <c r="T114" i="10"/>
  <c r="G64" i="10"/>
  <c r="S60" i="10"/>
  <c r="Z61" i="10"/>
  <c r="T33" i="10"/>
  <c r="I80" i="10"/>
  <c r="K55" i="10"/>
  <c r="P75" i="10"/>
  <c r="P6" i="10"/>
  <c r="H27" i="10"/>
  <c r="T35" i="10"/>
  <c r="K116" i="10"/>
  <c r="Z96" i="10"/>
  <c r="Y19" i="10"/>
  <c r="I3" i="10"/>
  <c r="F26" i="10"/>
  <c r="P41" i="10"/>
  <c r="M109" i="10"/>
  <c r="G39" i="10"/>
  <c r="H60" i="10"/>
  <c r="X49" i="10"/>
  <c r="L49" i="10"/>
  <c r="Y94" i="10"/>
  <c r="X38" i="10"/>
  <c r="S25" i="10"/>
  <c r="P35" i="10"/>
  <c r="H47" i="10"/>
  <c r="Y53" i="10"/>
  <c r="R80" i="10"/>
  <c r="Z41" i="10"/>
  <c r="S28" i="10"/>
  <c r="Z53" i="10"/>
  <c r="K66" i="10"/>
  <c r="T42" i="10"/>
  <c r="Z44" i="10"/>
  <c r="R49" i="10"/>
  <c r="M103" i="10"/>
  <c r="O52" i="10"/>
  <c r="K61" i="10"/>
  <c r="G75" i="10"/>
  <c r="I67" i="10"/>
  <c r="Q53" i="10"/>
  <c r="K75" i="10"/>
  <c r="F61" i="10"/>
  <c r="Z39" i="10"/>
  <c r="Q49" i="10"/>
  <c r="K90" i="10"/>
  <c r="Z49" i="10"/>
  <c r="I35" i="10"/>
  <c r="R109" i="10"/>
  <c r="J118" i="10"/>
  <c r="S111" i="10"/>
  <c r="R111" i="10"/>
  <c r="H96" i="10"/>
  <c r="Q66" i="10"/>
  <c r="J14" i="10"/>
  <c r="Q111" i="10"/>
  <c r="S118" i="10"/>
  <c r="M41" i="10"/>
  <c r="P91" i="10"/>
  <c r="L71" i="10"/>
  <c r="J61" i="10"/>
  <c r="X39" i="10"/>
  <c r="F39" i="10"/>
  <c r="F2" i="10"/>
  <c r="H65" i="10"/>
  <c r="T49" i="10"/>
  <c r="N35" i="10"/>
  <c r="S67" i="10"/>
  <c r="L118" i="10"/>
  <c r="H31" i="10"/>
  <c r="S55" i="10"/>
  <c r="T118" i="10"/>
  <c r="R15" i="10"/>
  <c r="Q14" i="10"/>
  <c r="L34" i="10"/>
  <c r="P114" i="10"/>
  <c r="O106" i="10"/>
  <c r="Y9" i="10"/>
  <c r="X21" i="10"/>
  <c r="Y65" i="10"/>
  <c r="L58" i="10"/>
  <c r="Z94" i="10"/>
  <c r="M112" i="10"/>
  <c r="M83" i="10"/>
  <c r="J65" i="10"/>
  <c r="I62" i="10"/>
  <c r="R16" i="10"/>
  <c r="K79" i="10"/>
  <c r="Z95" i="10"/>
  <c r="S15" i="10"/>
  <c r="K37" i="10"/>
  <c r="M31" i="10"/>
  <c r="Q12" i="10"/>
  <c r="Y114" i="10"/>
  <c r="L47" i="10"/>
  <c r="L42" i="10"/>
  <c r="Q120" i="10"/>
  <c r="K42" i="10"/>
  <c r="L55" i="10"/>
  <c r="I112" i="10"/>
  <c r="N27" i="10"/>
  <c r="M69" i="10"/>
  <c r="Z35" i="10"/>
  <c r="H74" i="10"/>
  <c r="I118" i="10"/>
  <c r="Q67" i="10"/>
  <c r="T31" i="10"/>
  <c r="J109" i="10"/>
  <c r="I14" i="10"/>
  <c r="J59" i="10"/>
  <c r="J114" i="10"/>
  <c r="L9" i="10"/>
  <c r="S79" i="10"/>
  <c r="T90" i="10"/>
  <c r="K49" i="10"/>
  <c r="H2" i="10"/>
  <c r="Y2" i="10"/>
  <c r="H44" i="10"/>
  <c r="P11" i="10"/>
  <c r="Z108" i="10"/>
  <c r="Z16" i="10"/>
  <c r="G26" i="10"/>
  <c r="I95" i="10"/>
  <c r="F15" i="10"/>
  <c r="K10" i="10"/>
  <c r="S18" i="10"/>
  <c r="G109" i="10"/>
  <c r="L14" i="10"/>
  <c r="Z59" i="10"/>
  <c r="N80" i="10"/>
  <c r="Z21" i="10"/>
  <c r="H84" i="10"/>
  <c r="N39" i="10"/>
  <c r="S72" i="10"/>
  <c r="F5" i="10"/>
  <c r="Q60" i="10"/>
  <c r="O25" i="10"/>
  <c r="I108" i="10"/>
  <c r="S16" i="10"/>
  <c r="M91" i="10"/>
  <c r="R95" i="10"/>
  <c r="P113" i="10"/>
  <c r="T10" i="10"/>
  <c r="T119" i="10"/>
  <c r="H34" i="10"/>
  <c r="Z77" i="10"/>
  <c r="J12" i="10"/>
  <c r="M64" i="10"/>
  <c r="F47" i="10"/>
  <c r="H17" i="10"/>
  <c r="Y60" i="10"/>
  <c r="N108" i="10"/>
  <c r="K11" i="10"/>
  <c r="Q42" i="10"/>
  <c r="N61" i="10"/>
  <c r="M99" i="10"/>
  <c r="T57" i="10"/>
  <c r="J63" i="10"/>
  <c r="Z33" i="10"/>
  <c r="G91" i="10"/>
  <c r="N37" i="10"/>
  <c r="O22" i="10"/>
  <c r="H80" i="10"/>
  <c r="Q34" i="10"/>
  <c r="X12" i="10"/>
  <c r="N64" i="10"/>
  <c r="Z109" i="10"/>
  <c r="J10" i="10"/>
  <c r="J18" i="10"/>
  <c r="P31" i="10"/>
  <c r="X109" i="10"/>
  <c r="T67" i="10"/>
  <c r="I90" i="10"/>
  <c r="P50" i="10"/>
  <c r="Q112" i="10"/>
  <c r="N84" i="10"/>
  <c r="X72" i="10"/>
  <c r="R25" i="10"/>
  <c r="L92" i="10"/>
  <c r="X35" i="10"/>
  <c r="O111" i="10"/>
  <c r="Y116" i="10"/>
  <c r="N114" i="10"/>
  <c r="H26" i="10"/>
  <c r="I48" i="10"/>
  <c r="I9" i="10"/>
  <c r="T98" i="10"/>
  <c r="G114" i="10"/>
  <c r="X77" i="10"/>
  <c r="H9" i="10"/>
  <c r="P21" i="10"/>
  <c r="X90" i="10"/>
  <c r="X92" i="10"/>
  <c r="K94" i="10"/>
  <c r="Z51" i="10"/>
  <c r="I43" i="10"/>
  <c r="X27" i="10"/>
  <c r="X43" i="10"/>
  <c r="Q24" i="10"/>
  <c r="O63" i="10"/>
  <c r="S33" i="10"/>
  <c r="Q15" i="10"/>
  <c r="P37" i="10"/>
  <c r="X119" i="10"/>
  <c r="I34" i="10"/>
  <c r="K12" i="10"/>
  <c r="I64" i="10"/>
  <c r="L78" i="10"/>
  <c r="K99" i="10"/>
  <c r="R39" i="10"/>
  <c r="M42" i="10"/>
  <c r="G2" i="10"/>
  <c r="X112" i="10"/>
  <c r="R94" i="10"/>
  <c r="N86" i="10"/>
  <c r="H70" i="10"/>
  <c r="J95" i="10"/>
  <c r="K22" i="10"/>
  <c r="I10" i="10"/>
  <c r="P18" i="10"/>
  <c r="L31" i="10"/>
  <c r="Y7" i="10"/>
  <c r="P12" i="10"/>
  <c r="R64" i="10"/>
  <c r="I47" i="10"/>
  <c r="Y17" i="10"/>
  <c r="N50" i="10"/>
  <c r="M11" i="10"/>
  <c r="Y51" i="10"/>
  <c r="T5" i="10"/>
  <c r="T43" i="10"/>
  <c r="K107" i="10"/>
  <c r="M107" i="10"/>
  <c r="P24" i="10"/>
  <c r="F106" i="10"/>
  <c r="N15" i="10"/>
  <c r="G37" i="10"/>
  <c r="M34" i="10"/>
  <c r="K31" i="10"/>
  <c r="G7" i="10"/>
  <c r="K59" i="10"/>
  <c r="J66" i="10"/>
  <c r="R9" i="10"/>
  <c r="I79" i="10"/>
  <c r="O108" i="10"/>
  <c r="H25" i="10"/>
  <c r="N90" i="10"/>
  <c r="O27" i="10"/>
  <c r="J50" i="10"/>
  <c r="Q23" i="10"/>
  <c r="M27" i="10"/>
  <c r="G16" i="10"/>
  <c r="I85" i="10"/>
  <c r="F31" i="10"/>
  <c r="K15" i="10"/>
  <c r="Y37" i="10"/>
  <c r="Q119" i="10"/>
  <c r="N34" i="10"/>
  <c r="K7" i="10"/>
  <c r="X64" i="10"/>
  <c r="P111" i="10"/>
  <c r="J17" i="10"/>
  <c r="T55" i="10"/>
  <c r="G50" i="10"/>
  <c r="N43" i="10"/>
  <c r="T92" i="10"/>
  <c r="H6" i="10"/>
  <c r="T8" i="10"/>
  <c r="L35" i="10"/>
  <c r="G106" i="10"/>
  <c r="F53" i="10"/>
  <c r="J57" i="10"/>
  <c r="Q48" i="10"/>
  <c r="J77" i="10"/>
  <c r="P98" i="10"/>
  <c r="Y34" i="10"/>
  <c r="I7" i="10"/>
  <c r="J64" i="10"/>
  <c r="F10" i="10"/>
  <c r="L18" i="10"/>
  <c r="R119" i="10"/>
  <c r="Y57" i="10"/>
  <c r="S82" i="10"/>
  <c r="N41" i="10"/>
  <c r="S22" i="10"/>
  <c r="N78" i="10"/>
  <c r="Y69" i="10"/>
  <c r="L5" i="10"/>
  <c r="F84" i="10"/>
  <c r="M35" i="10"/>
  <c r="N117" i="10"/>
  <c r="G53" i="10"/>
  <c r="R116" i="10"/>
  <c r="P80" i="10"/>
  <c r="K96" i="10"/>
  <c r="I111" i="10"/>
  <c r="G59" i="10"/>
  <c r="Z114" i="10"/>
  <c r="S9" i="10"/>
  <c r="Y5" i="10"/>
  <c r="P90" i="10"/>
  <c r="S90" i="10"/>
  <c r="L50" i="10"/>
  <c r="Q99" i="10"/>
  <c r="S43" i="10"/>
  <c r="L61" i="10"/>
  <c r="G24" i="10"/>
  <c r="P63" i="10"/>
  <c r="F33" i="10"/>
  <c r="R85" i="10"/>
  <c r="H48" i="10"/>
  <c r="R7" i="10"/>
  <c r="Z64" i="10"/>
  <c r="P34" i="10"/>
  <c r="Z12" i="10"/>
  <c r="S64" i="10"/>
  <c r="J75" i="10"/>
  <c r="T88" i="10"/>
  <c r="G78" i="10"/>
  <c r="Z71" i="10"/>
  <c r="T108" i="10"/>
  <c r="X84" i="10"/>
  <c r="Z65" i="10"/>
  <c r="K16" i="10"/>
  <c r="Q26" i="10"/>
  <c r="L95" i="10"/>
  <c r="M15" i="10"/>
  <c r="G10" i="10"/>
  <c r="T18" i="10"/>
  <c r="M119" i="10"/>
  <c r="O12" i="10"/>
  <c r="F64" i="10"/>
  <c r="G47" i="10"/>
  <c r="M17" i="10"/>
  <c r="Y83" i="10"/>
  <c r="N65" i="10"/>
  <c r="K2" i="10"/>
  <c r="X107" i="10"/>
  <c r="F46" i="10"/>
  <c r="M55" i="10"/>
  <c r="M120" i="10"/>
  <c r="K24" i="10"/>
  <c r="T63" i="10"/>
  <c r="N33" i="10"/>
  <c r="M70" i="10"/>
  <c r="Q37" i="10"/>
  <c r="I119" i="10"/>
  <c r="L77" i="10"/>
  <c r="T12" i="10"/>
  <c r="X114" i="10"/>
  <c r="O9" i="10"/>
  <c r="L17" i="10"/>
  <c r="J97" i="10"/>
  <c r="Q65" i="10"/>
  <c r="N29" i="10"/>
  <c r="X42" i="10"/>
  <c r="X61" i="10"/>
  <c r="I50" i="10"/>
  <c r="N99" i="10"/>
  <c r="N24" i="10"/>
  <c r="X106" i="10"/>
  <c r="J33" i="10"/>
  <c r="J15" i="10"/>
  <c r="M37" i="10"/>
  <c r="T109" i="10"/>
  <c r="X80" i="10"/>
  <c r="M19" i="10"/>
  <c r="J113" i="10"/>
  <c r="Z111" i="10"/>
  <c r="O6" i="10"/>
  <c r="F52" i="10"/>
  <c r="G92" i="10"/>
  <c r="S61" i="10"/>
  <c r="N25" i="10"/>
  <c r="Y71" i="10"/>
  <c r="F49" i="10"/>
  <c r="Q35" i="10"/>
  <c r="N109" i="10"/>
  <c r="F118" i="10"/>
  <c r="K53" i="10"/>
  <c r="I116" i="10"/>
  <c r="N19" i="10"/>
  <c r="P96" i="10"/>
  <c r="Z19" i="10"/>
  <c r="L19" i="10"/>
  <c r="R113" i="10"/>
  <c r="L41" i="10"/>
  <c r="L109" i="10"/>
  <c r="S12" i="10"/>
  <c r="Q64" i="10"/>
  <c r="N47" i="10"/>
  <c r="R17" i="10"/>
  <c r="Z83" i="10"/>
  <c r="T38" i="10"/>
  <c r="F50" i="10"/>
  <c r="I28" i="10"/>
  <c r="S52" i="10"/>
  <c r="L64" i="10"/>
  <c r="T3" i="10"/>
  <c r="X116" i="10"/>
  <c r="R98" i="10"/>
  <c r="Y79" i="10"/>
  <c r="P48" i="10"/>
  <c r="L26" i="10"/>
  <c r="Q80" i="10"/>
  <c r="R19" i="10"/>
  <c r="R22" i="10"/>
  <c r="Y111" i="10"/>
  <c r="R26" i="10"/>
  <c r="G65" i="10"/>
  <c r="N58" i="10"/>
  <c r="Y38" i="10"/>
  <c r="J38" i="10"/>
  <c r="L27" i="10"/>
  <c r="T65" i="10"/>
  <c r="Z62" i="10"/>
  <c r="J24" i="10"/>
  <c r="Q33" i="10"/>
  <c r="Z15" i="10"/>
  <c r="F37" i="10"/>
  <c r="T80" i="10"/>
  <c r="J34" i="10"/>
  <c r="X22" i="10"/>
  <c r="K111" i="10"/>
  <c r="Q77" i="10"/>
  <c r="R43" i="10"/>
  <c r="O43" i="10"/>
  <c r="Z60" i="10"/>
  <c r="J6" i="10"/>
  <c r="Z5" i="10"/>
  <c r="J107" i="10"/>
  <c r="Q8" i="10"/>
  <c r="Q19" i="10"/>
  <c r="K63" i="10"/>
  <c r="X33" i="10"/>
  <c r="H57" i="10"/>
  <c r="T48" i="10"/>
  <c r="K109" i="10"/>
  <c r="Z80" i="10"/>
  <c r="R34" i="10"/>
  <c r="P118" i="10"/>
  <c r="N12" i="10"/>
  <c r="T64" i="10"/>
  <c r="J47" i="10"/>
  <c r="N17" i="10"/>
  <c r="P55" i="10"/>
  <c r="G43" i="10"/>
  <c r="J103" i="10"/>
  <c r="R73" i="10"/>
  <c r="T24" i="10"/>
  <c r="S24" i="10"/>
  <c r="N63" i="10"/>
  <c r="R33" i="10"/>
  <c r="H91" i="10"/>
  <c r="S48" i="10"/>
  <c r="H116" i="10"/>
  <c r="H66" i="10"/>
  <c r="L3" i="10"/>
  <c r="T70" i="10"/>
  <c r="R41" i="10"/>
  <c r="F109" i="10"/>
  <c r="I49" i="10"/>
  <c r="T46" i="10"/>
  <c r="F92" i="10"/>
  <c r="S6" i="10"/>
  <c r="M72" i="10"/>
  <c r="Q28" i="10"/>
  <c r="L75" i="10"/>
  <c r="Y86" i="10"/>
  <c r="M113" i="10"/>
  <c r="F111" i="10"/>
  <c r="K77" i="10"/>
  <c r="Y47" i="10"/>
  <c r="T96" i="10"/>
  <c r="G66" i="10"/>
  <c r="K3" i="10"/>
  <c r="J91" i="10"/>
  <c r="H41" i="10"/>
  <c r="Y91" i="10"/>
  <c r="T15" i="10"/>
  <c r="H37" i="10"/>
  <c r="N98" i="10"/>
  <c r="X19" i="10"/>
  <c r="K106" i="10"/>
  <c r="L21" i="10"/>
  <c r="Q58" i="10"/>
  <c r="G5" i="10"/>
  <c r="K51" i="10"/>
  <c r="H83" i="10"/>
  <c r="R50" i="10"/>
  <c r="Q5" i="10"/>
  <c r="G86" i="10"/>
  <c r="N77" i="10"/>
  <c r="H10" i="10"/>
  <c r="K18" i="10"/>
  <c r="F7" i="10"/>
  <c r="L12" i="10"/>
  <c r="L111" i="10"/>
  <c r="G116" i="10"/>
  <c r="R60" i="10"/>
  <c r="R83" i="10"/>
  <c r="X6" i="10"/>
  <c r="Q71" i="10"/>
  <c r="M61" i="10"/>
  <c r="J35" i="10"/>
  <c r="J111" i="10"/>
  <c r="Y77" i="10"/>
  <c r="X53" i="10"/>
  <c r="I77" i="10"/>
  <c r="X98" i="10"/>
  <c r="L96" i="10"/>
  <c r="I98" i="10"/>
  <c r="R114" i="10"/>
  <c r="I66" i="10"/>
  <c r="J21" i="10"/>
  <c r="H94" i="10"/>
  <c r="Y49" i="10"/>
  <c r="Y90" i="10"/>
  <c r="R2" i="10"/>
  <c r="Y43" i="10"/>
  <c r="G32" i="10"/>
  <c r="X50" i="10"/>
  <c r="L24" i="10"/>
  <c r="Z63" i="10"/>
  <c r="P33" i="10"/>
  <c r="N70" i="10"/>
  <c r="X37" i="10"/>
  <c r="Y80" i="10"/>
  <c r="T34" i="10"/>
  <c r="G41" i="10"/>
  <c r="S7" i="10"/>
  <c r="I92" i="10"/>
  <c r="X120" i="10"/>
  <c r="H42" i="10"/>
  <c r="M50" i="10"/>
  <c r="F11" i="10"/>
  <c r="Z78" i="10"/>
  <c r="N88" i="10"/>
  <c r="G35" i="10"/>
  <c r="M77" i="10"/>
  <c r="M79" i="10"/>
  <c r="Z48" i="10"/>
  <c r="X31" i="10"/>
  <c r="M80" i="10"/>
  <c r="X34" i="10"/>
  <c r="T66" i="10"/>
  <c r="P64" i="10"/>
  <c r="L73" i="10"/>
  <c r="Z52" i="10"/>
  <c r="P42" i="10"/>
  <c r="S120" i="10"/>
  <c r="Y62" i="10"/>
  <c r="X78" i="10"/>
  <c r="Z8" i="10"/>
  <c r="R35" i="10"/>
  <c r="Q63" i="10"/>
  <c r="Q57" i="10"/>
  <c r="M48" i="10"/>
  <c r="S96" i="10"/>
  <c r="S66" i="10"/>
  <c r="P14" i="10"/>
  <c r="Q47" i="10"/>
  <c r="X79" i="10"/>
  <c r="F41" i="10"/>
  <c r="Z70" i="10"/>
  <c r="Y25" i="10"/>
  <c r="R8" i="10"/>
  <c r="N71" i="10"/>
  <c r="J29" i="10"/>
  <c r="K28" i="10"/>
  <c r="F90" i="10"/>
  <c r="J86" i="10"/>
  <c r="R91" i="10"/>
  <c r="M95" i="10"/>
  <c r="P7" i="10"/>
  <c r="M10" i="10"/>
  <c r="F18" i="10"/>
  <c r="X66" i="10"/>
  <c r="N14" i="10"/>
  <c r="G111" i="10"/>
  <c r="G31" i="10"/>
  <c r="J3" i="10"/>
  <c r="T21" i="10"/>
  <c r="T26" i="10"/>
  <c r="O48" i="10"/>
  <c r="F91" i="10"/>
  <c r="M14" i="10"/>
  <c r="M59" i="10"/>
  <c r="T77" i="10"/>
  <c r="P9" i="10"/>
  <c r="M21" i="10"/>
  <c r="M108" i="10"/>
  <c r="R42" i="10"/>
  <c r="P51" i="10"/>
  <c r="M2" i="10"/>
  <c r="G97" i="10"/>
  <c r="I5" i="10"/>
  <c r="J16" i="10"/>
  <c r="L100" i="10"/>
  <c r="T95" i="10"/>
  <c r="I22" i="10"/>
  <c r="L10" i="10"/>
  <c r="Z18" i="10"/>
  <c r="Z31" i="10"/>
  <c r="S109" i="10"/>
  <c r="Z66" i="10"/>
  <c r="Y50" i="10"/>
  <c r="T120" i="10"/>
  <c r="K92" i="10"/>
  <c r="Z55" i="10"/>
  <c r="H87" i="10"/>
  <c r="F35" i="10"/>
  <c r="I117" i="10"/>
  <c r="Z118" i="10"/>
  <c r="T53" i="10"/>
  <c r="I21" i="10"/>
  <c r="Q96" i="10"/>
  <c r="T111" i="10"/>
  <c r="Z14" i="10"/>
  <c r="J85" i="10"/>
  <c r="K41" i="10"/>
  <c r="K17" i="10"/>
  <c r="T2" i="10"/>
  <c r="J62" i="10"/>
  <c r="G103" i="10"/>
  <c r="S99" i="10"/>
  <c r="R55" i="10"/>
  <c r="P8" i="10"/>
  <c r="H19" i="10"/>
  <c r="M63" i="10"/>
  <c r="P19" i="10"/>
  <c r="H85" i="10"/>
  <c r="K48" i="10"/>
  <c r="M7" i="10"/>
  <c r="Z98" i="10"/>
  <c r="S19" i="10"/>
  <c r="M98" i="10"/>
  <c r="G57" i="10"/>
  <c r="I41" i="10"/>
  <c r="S39" i="10"/>
  <c r="J99" i="10"/>
  <c r="I71" i="10"/>
  <c r="Y42" i="10"/>
  <c r="R108" i="10"/>
  <c r="Y28" i="10"/>
  <c r="Z38" i="10"/>
  <c r="K35" i="10"/>
  <c r="N7" i="10"/>
  <c r="X118" i="10"/>
  <c r="I53" i="10"/>
  <c r="P77" i="10"/>
  <c r="N3" i="10"/>
  <c r="F96" i="10"/>
  <c r="H98" i="10"/>
  <c r="G19" i="10"/>
  <c r="P22" i="10"/>
  <c r="H111" i="10"/>
  <c r="X7" i="10"/>
  <c r="P92" i="10"/>
  <c r="S46" i="10"/>
  <c r="G49" i="10"/>
  <c r="G6" i="10"/>
  <c r="T56" i="10"/>
  <c r="L112" i="10"/>
  <c r="I65" i="10"/>
  <c r="Y35" i="10"/>
  <c r="K118" i="10"/>
  <c r="J53" i="10"/>
  <c r="I19" i="10"/>
  <c r="R96" i="10"/>
  <c r="Y109" i="10"/>
  <c r="R14" i="10"/>
  <c r="I59" i="10"/>
  <c r="Q98" i="10"/>
  <c r="S21" i="10"/>
  <c r="X94" i="10"/>
  <c r="F72" i="10"/>
  <c r="L72" i="10"/>
  <c r="G51" i="10"/>
  <c r="X25" i="10"/>
  <c r="T62" i="10"/>
  <c r="N2" i="10"/>
  <c r="Y16" i="10"/>
  <c r="L85" i="10"/>
  <c r="G95" i="10"/>
  <c r="Y82" i="10"/>
  <c r="R10" i="10"/>
  <c r="Y18" i="10"/>
  <c r="Y22" i="10"/>
  <c r="X14" i="10"/>
  <c r="L59" i="10"/>
  <c r="F116" i="10"/>
  <c r="K9" i="10"/>
  <c r="Q21" i="10"/>
  <c r="K57" i="10"/>
  <c r="X48" i="10"/>
  <c r="J116" i="10"/>
  <c r="N66" i="10"/>
  <c r="G14" i="10"/>
  <c r="R59" i="10"/>
  <c r="O114" i="10"/>
  <c r="Z9" i="10"/>
  <c r="H5" i="10"/>
  <c r="M71" i="10"/>
  <c r="Z29" i="10"/>
  <c r="O60" i="10"/>
  <c r="I99" i="10"/>
  <c r="Q43" i="10"/>
  <c r="Z24" i="10"/>
  <c r="O79" i="10"/>
  <c r="K95" i="10"/>
  <c r="L37" i="10"/>
  <c r="L119" i="10"/>
  <c r="R31" i="10"/>
  <c r="T82" i="10"/>
  <c r="Q41" i="10"/>
  <c r="L22" i="10"/>
  <c r="M39" i="10"/>
  <c r="T99" i="10"/>
  <c r="T69" i="10"/>
  <c r="J73" i="10"/>
  <c r="L90" i="10"/>
  <c r="Z84" i="10"/>
  <c r="N38" i="10"/>
  <c r="Q86" i="10"/>
  <c r="T22" i="10"/>
  <c r="X96" i="10"/>
  <c r="O10" i="10"/>
  <c r="I18" i="10"/>
  <c r="F66" i="10"/>
  <c r="Y14" i="10"/>
  <c r="F59" i="10"/>
  <c r="Z106" i="10"/>
  <c r="Q9" i="10"/>
  <c r="P17" i="10"/>
  <c r="X83" i="10"/>
  <c r="N5" i="10"/>
  <c r="Q108" i="10"/>
  <c r="Q6" i="10"/>
  <c r="G27" i="10"/>
  <c r="H52" i="10"/>
  <c r="Z116" i="10"/>
  <c r="P53" i="10"/>
  <c r="Z79" i="10"/>
  <c r="L48" i="10"/>
  <c r="O96" i="10"/>
  <c r="M111" i="10"/>
  <c r="F34" i="10"/>
  <c r="O21" i="10"/>
  <c r="T11" i="10"/>
  <c r="H88" i="10"/>
  <c r="G71" i="10"/>
  <c r="T71" i="10"/>
  <c r="P5" i="10"/>
  <c r="F65" i="10"/>
  <c r="X75" i="10"/>
  <c r="H86" i="10"/>
  <c r="L74" i="10"/>
  <c r="Y118" i="10"/>
  <c r="O67" i="10"/>
  <c r="Q31" i="10"/>
  <c r="Y96" i="10"/>
  <c r="M66" i="10"/>
  <c r="M3" i="10"/>
  <c r="O70" i="10"/>
  <c r="T41" i="10"/>
  <c r="I70" i="10"/>
  <c r="Z112" i="10"/>
  <c r="M8" i="10"/>
  <c r="F78" i="10"/>
  <c r="Z11" i="10"/>
  <c r="J108" i="10"/>
  <c r="I72" i="10"/>
  <c r="F75" i="10"/>
  <c r="H119" i="10"/>
  <c r="H109" i="10"/>
  <c r="R118" i="10"/>
  <c r="P47" i="10"/>
  <c r="H77" i="10"/>
  <c r="O18" i="10"/>
  <c r="Y31" i="10"/>
  <c r="P109" i="10"/>
  <c r="H59" i="10"/>
  <c r="X9" i="10"/>
  <c r="H21" i="10"/>
  <c r="I2" i="10"/>
  <c r="T72" i="10"/>
  <c r="R90" i="10"/>
  <c r="J60" i="10"/>
  <c r="P23" i="10"/>
  <c r="M24" i="10"/>
  <c r="S31" i="10"/>
  <c r="Y15" i="10"/>
  <c r="S37" i="10"/>
  <c r="K119" i="10"/>
  <c r="N31" i="10"/>
  <c r="H79" i="10"/>
  <c r="X59" i="10"/>
  <c r="K114" i="10"/>
  <c r="J9" i="10"/>
  <c r="M118" i="10"/>
  <c r="R53" i="10"/>
  <c r="F77" i="10"/>
  <c r="K64" i="10"/>
  <c r="M96" i="10"/>
  <c r="H7" i="10"/>
  <c r="I12" i="10"/>
  <c r="L114" i="10"/>
  <c r="Z47" i="10"/>
  <c r="Z17" i="10"/>
  <c r="F25" i="10"/>
  <c r="Y72" i="10"/>
  <c r="K25" i="10"/>
  <c r="O42" i="10"/>
  <c r="Y58" i="10"/>
  <c r="M52" i="10"/>
  <c r="H61" i="10"/>
  <c r="O24" i="10"/>
  <c r="S63" i="10"/>
  <c r="M33" i="10"/>
  <c r="X15" i="10"/>
  <c r="R37" i="10"/>
  <c r="Y33" i="10"/>
  <c r="Z34" i="10"/>
  <c r="Q85" i="10"/>
  <c r="X41" i="10"/>
  <c r="Y26" i="10"/>
  <c r="S78" i="10"/>
  <c r="S88" i="10"/>
  <c r="R78" i="10"/>
  <c r="M49" i="10"/>
  <c r="H108" i="10"/>
  <c r="O84" i="10"/>
  <c r="S108" i="10"/>
  <c r="F86" i="10"/>
  <c r="H95" i="10"/>
  <c r="N22" i="10"/>
  <c r="Z10" i="10"/>
  <c r="Q18" i="10"/>
  <c r="Q7" i="10"/>
  <c r="Z7" i="10"/>
  <c r="Y59" i="10"/>
  <c r="O64" i="10"/>
  <c r="T9" i="10"/>
  <c r="R77" i="10"/>
  <c r="R107" i="10"/>
  <c r="M44" i="10"/>
  <c r="I11" i="10"/>
  <c r="N103" i="10"/>
  <c r="G61" i="10"/>
  <c r="H35" i="10"/>
  <c r="O7" i="10"/>
  <c r="O118" i="10"/>
  <c r="H53" i="10"/>
  <c r="S3" i="10"/>
  <c r="N96" i="10"/>
  <c r="Y66" i="10"/>
  <c r="H14" i="10"/>
  <c r="N59" i="10"/>
  <c r="H63" i="10"/>
  <c r="G9" i="10"/>
  <c r="Y21" i="10"/>
  <c r="J84" i="10"/>
  <c r="F44" i="10"/>
  <c r="G72" i="10"/>
  <c r="R65" i="10"/>
  <c r="X108" i="10"/>
  <c r="T84" i="10"/>
  <c r="Q114" i="10"/>
  <c r="X70" i="10"/>
  <c r="X95" i="10"/>
  <c r="Z113" i="10"/>
  <c r="X10" i="10"/>
  <c r="R18" i="10"/>
  <c r="P66" i="10"/>
  <c r="T14" i="10"/>
  <c r="P79" i="10"/>
  <c r="J41" i="10"/>
  <c r="G21" i="10"/>
  <c r="R29" i="10"/>
  <c r="N92" i="10"/>
  <c r="K65" i="10"/>
  <c r="L2" i="10"/>
  <c r="X62" i="10"/>
  <c r="K84" i="10"/>
  <c r="N51" i="10"/>
  <c r="P86" i="10"/>
  <c r="X113" i="10"/>
  <c r="Y95" i="10"/>
  <c r="M67" i="10"/>
  <c r="Y10" i="10"/>
  <c r="X18" i="10"/>
  <c r="F21" i="10"/>
  <c r="M12" i="10"/>
  <c r="S114" i="10"/>
  <c r="F9" i="10"/>
  <c r="M62" i="10"/>
  <c r="K112" i="10"/>
  <c r="J5" i="10"/>
  <c r="Z25" i="10"/>
  <c r="G120" i="10"/>
  <c r="F120" i="10"/>
  <c r="O99" i="10"/>
  <c r="I24" i="10"/>
  <c r="G63" i="10"/>
  <c r="L33" i="10"/>
  <c r="H15" i="10"/>
  <c r="I37" i="10"/>
  <c r="N119" i="10"/>
  <c r="L15" i="10"/>
  <c r="G12" i="10"/>
  <c r="F114" i="10"/>
  <c r="M47" i="10"/>
  <c r="Q1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<sst xmlns="http://schemas.openxmlformats.org/spreadsheetml/2006/main" count="43600" uniqueCount="8620">
  <si>
    <t>Vereniging</t>
  </si>
  <si>
    <t>Regio</t>
  </si>
  <si>
    <t>Team</t>
  </si>
  <si>
    <t>van</t>
  </si>
  <si>
    <t>t/m</t>
  </si>
  <si>
    <t>max.</t>
  </si>
  <si>
    <t>Peildatum</t>
  </si>
  <si>
    <t>Achilles (A)</t>
  </si>
  <si>
    <t>NCX11Y4</t>
  </si>
  <si>
    <t>ALMELO</t>
  </si>
  <si>
    <t>A</t>
  </si>
  <si>
    <t>Achilles (Hg)</t>
  </si>
  <si>
    <t>NCX11Z1</t>
  </si>
  <si>
    <t>B</t>
  </si>
  <si>
    <t>Dispensatie</t>
  </si>
  <si>
    <t>ACKC</t>
  </si>
  <si>
    <t>NCX12B6</t>
  </si>
  <si>
    <t>ALMKERK</t>
  </si>
  <si>
    <t>C</t>
  </si>
  <si>
    <t>Activitas</t>
  </si>
  <si>
    <t>NCX12D0</t>
  </si>
  <si>
    <t>MAURIK</t>
  </si>
  <si>
    <t>D</t>
  </si>
  <si>
    <t>Seizoen</t>
  </si>
  <si>
    <t>ADO</t>
  </si>
  <si>
    <t>NCX12F4</t>
  </si>
  <si>
    <t>'S-GRAVENDEEL</t>
  </si>
  <si>
    <t>E</t>
  </si>
  <si>
    <t>ADOS</t>
  </si>
  <si>
    <t>NCX12G1</t>
  </si>
  <si>
    <t>F</t>
  </si>
  <si>
    <t>Zaal</t>
  </si>
  <si>
    <t>AKC (Al)</t>
  </si>
  <si>
    <t>NCX12L6</t>
  </si>
  <si>
    <t>AKC '54</t>
  </si>
  <si>
    <t>NCX12N0</t>
  </si>
  <si>
    <t>ANDEREN</t>
  </si>
  <si>
    <t>Aladna</t>
  </si>
  <si>
    <t>NCX12P4</t>
  </si>
  <si>
    <t>AALTEN</t>
  </si>
  <si>
    <t>Albatros</t>
  </si>
  <si>
    <t>NCX12Q1</t>
  </si>
  <si>
    <t>ZWIJNDRECHT</t>
  </si>
  <si>
    <t>SCHIJNDEL</t>
  </si>
  <si>
    <t>ALO</t>
  </si>
  <si>
    <t>NCX12V6</t>
  </si>
  <si>
    <t>Altijd Kwiek</t>
  </si>
  <si>
    <t>NCX12Y7</t>
  </si>
  <si>
    <t>DE VEENHOOP</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</si>
  <si>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</si>
  <si>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</si>
  <si>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</si>
  <si>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</si>
  <si>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</si>
  <si>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</si>
  <si>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</si>
  <si>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</si>
  <si>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</si>
  <si>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</si>
  <si>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</si>
  <si>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</si>
  <si>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</si>
  <si>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</si>
  <si>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</si>
  <si>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</si>
  <si>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</si>
  <si>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</si>
  <si>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Argo</t>
  </si>
  <si>
    <t>NCX13P7</t>
  </si>
  <si>
    <t>Argus</t>
  </si>
  <si>
    <t>NCX13Q4</t>
  </si>
  <si>
    <t>WEESP</t>
  </si>
  <si>
    <t>Astrantia</t>
  </si>
  <si>
    <t>NCX13T5</t>
  </si>
  <si>
    <t>MIDDELAAR</t>
  </si>
  <si>
    <t>ASVD</t>
  </si>
  <si>
    <t>NCX13V9</t>
  </si>
  <si>
    <t>DRONTEN</t>
  </si>
  <si>
    <t>APELDOORN</t>
  </si>
  <si>
    <t>Atlantis</t>
  </si>
  <si>
    <t>NCX13X3</t>
  </si>
  <si>
    <t>MIJDRECHT</t>
  </si>
  <si>
    <t>Atlas</t>
  </si>
  <si>
    <t>NCX13Y0</t>
  </si>
  <si>
    <t>RITTHEM</t>
  </si>
  <si>
    <t>Zeeland</t>
  </si>
  <si>
    <t>Attila</t>
  </si>
  <si>
    <t>NCX13Z7</t>
  </si>
  <si>
    <t>EINDHOVEN</t>
  </si>
  <si>
    <t>Aurora</t>
  </si>
  <si>
    <t>NCX14B2</t>
  </si>
  <si>
    <t>HAARLEM</t>
  </si>
  <si>
    <t>NCX14C9</t>
  </si>
  <si>
    <t>PIJNACKER</t>
  </si>
  <si>
    <t>Avereest</t>
  </si>
  <si>
    <t>NCX14F0</t>
  </si>
  <si>
    <t>DEDEMSVAART</t>
  </si>
  <si>
    <t>AVO</t>
  </si>
  <si>
    <t>NCX38W1</t>
  </si>
  <si>
    <t>ASSEN</t>
  </si>
  <si>
    <t>AW/DTV</t>
  </si>
  <si>
    <t>NCX14G7</t>
  </si>
  <si>
    <t>NCX14H4</t>
  </si>
  <si>
    <t>BADHOEVEDORP</t>
  </si>
  <si>
    <t>Be Quick</t>
  </si>
  <si>
    <t>NCX14K5</t>
  </si>
  <si>
    <t>NULAND</t>
  </si>
  <si>
    <t>BEP</t>
  </si>
  <si>
    <t>NCX14L2</t>
  </si>
  <si>
    <t>PURMEREND</t>
  </si>
  <si>
    <t>BIO</t>
  </si>
  <si>
    <t>NCX14N6</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</si>
  <si>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</si>
  <si>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</si>
  <si>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</si>
  <si>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</si>
  <si>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</si>
  <si>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</si>
  <si>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</si>
  <si>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</si>
  <si>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</si>
  <si>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</si>
  <si>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</si>
  <si>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</si>
  <si>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</si>
  <si>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</si>
  <si>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</si>
  <si>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</si>
  <si>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</si>
  <si>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</si>
  <si>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</si>
  <si>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</si>
  <si>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</si>
  <si>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</si>
  <si>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Celeritas</t>
  </si>
  <si>
    <t>NCX15L5</t>
  </si>
  <si>
    <t>ALKMAAR</t>
  </si>
  <si>
    <t>NCX15M2</t>
  </si>
  <si>
    <t>Centrum</t>
  </si>
  <si>
    <t>NCX15N9</t>
  </si>
  <si>
    <t>DE KRIM</t>
  </si>
  <si>
    <t>Club Brothers</t>
  </si>
  <si>
    <t>NCX15Q0</t>
  </si>
  <si>
    <t>GRONINGEN</t>
  </si>
  <si>
    <t>Conventus</t>
  </si>
  <si>
    <t>NCX35R7</t>
  </si>
  <si>
    <t>Corridor</t>
  </si>
  <si>
    <t>NCX15S4</t>
  </si>
  <si>
    <t>LEIDEN</t>
  </si>
  <si>
    <t>CSL</t>
  </si>
  <si>
    <t>NCX15W2</t>
  </si>
  <si>
    <t>DAKOS</t>
  </si>
  <si>
    <t>NCX36N2</t>
  </si>
  <si>
    <t>SOMEREN</t>
  </si>
  <si>
    <t>NCX15X9</t>
  </si>
  <si>
    <t>DRIEBERGEN-RIJSENBURG</t>
  </si>
  <si>
    <t>DDW</t>
  </si>
  <si>
    <t>NCX16B8</t>
  </si>
  <si>
    <t>NCX15C2</t>
  </si>
  <si>
    <t>De Corvers</t>
  </si>
  <si>
    <t>NCX15T1</t>
  </si>
  <si>
    <t>HILVERSUM</t>
  </si>
  <si>
    <t>De Eemvogels</t>
  </si>
  <si>
    <t>NCX10R2</t>
  </si>
  <si>
    <t>SOEST</t>
  </si>
  <si>
    <t>De Granaet</t>
  </si>
  <si>
    <t>NCX22X5</t>
  </si>
  <si>
    <t>DOKKUM</t>
  </si>
  <si>
    <t>De Hazenkamp</t>
  </si>
  <si>
    <t>NCX23M1</t>
  </si>
  <si>
    <t>NIJMEGEN</t>
  </si>
  <si>
    <t>NCX24N1</t>
  </si>
  <si>
    <t>DE HOEVE</t>
  </si>
  <si>
    <t>De Horst</t>
  </si>
  <si>
    <t>NCX24V7</t>
  </si>
  <si>
    <t>GROESBEEK</t>
  </si>
  <si>
    <t>De Issel</t>
  </si>
  <si>
    <t>NCX24Z5</t>
  </si>
  <si>
    <t>De Korfrakkers</t>
  </si>
  <si>
    <t>NCX26Q8</t>
  </si>
  <si>
    <t>ERP</t>
  </si>
  <si>
    <t>NCX28L9</t>
  </si>
  <si>
    <t>ZOETERMEER</t>
  </si>
  <si>
    <t>De Meeuwen</t>
  </si>
  <si>
    <t>NCX28N3</t>
  </si>
  <si>
    <t>PUTTEN</t>
  </si>
  <si>
    <t>NCX28R1</t>
  </si>
  <si>
    <t>MELDERSLO</t>
  </si>
  <si>
    <t>De Parabool</t>
  </si>
  <si>
    <t>NCX19Y8</t>
  </si>
  <si>
    <t>De Peelkorf</t>
  </si>
  <si>
    <t>NCX19Z5</t>
  </si>
  <si>
    <t>De Pein</t>
  </si>
  <si>
    <t>NCX20B5</t>
  </si>
  <si>
    <t>OPEINDE</t>
  </si>
  <si>
    <t>De Vinken</t>
  </si>
  <si>
    <t>NCX31W0</t>
  </si>
  <si>
    <t>De Waterpoort</t>
  </si>
  <si>
    <t>NCX33F7</t>
  </si>
  <si>
    <t>SNEEK</t>
  </si>
  <si>
    <t>Débaldérin</t>
  </si>
  <si>
    <t>NCX16C5</t>
  </si>
  <si>
    <t>WAGENINGEN</t>
  </si>
  <si>
    <t>DeetosSnel</t>
  </si>
  <si>
    <t>NCX16D2</t>
  </si>
  <si>
    <t>DORDRECHT</t>
  </si>
  <si>
    <t>DES (D)</t>
  </si>
  <si>
    <t>NCX16F6</t>
  </si>
  <si>
    <t>DELFT</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</si>
  <si>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</si>
  <si>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</si>
  <si>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</si>
  <si>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</si>
  <si>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</si>
  <si>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</si>
  <si>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</si>
  <si>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</si>
  <si>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</si>
  <si>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</si>
  <si>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</si>
  <si>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</si>
  <si>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</si>
  <si>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</si>
  <si>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</si>
  <si>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</si>
  <si>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</si>
  <si>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</si>
  <si>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</si>
  <si>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</si>
  <si>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</si>
  <si>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</si>
  <si>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</si>
  <si>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</si>
  <si>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</si>
  <si>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</si>
  <si>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</si>
  <si>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</si>
  <si>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</si>
  <si>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</si>
  <si>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</si>
  <si>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</si>
  <si>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</si>
  <si>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</si>
  <si>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</si>
  <si>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</si>
  <si>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</si>
  <si>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</si>
  <si>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</si>
  <si>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</si>
  <si>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</si>
  <si>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</si>
  <si>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</si>
  <si>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</si>
  <si>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</si>
  <si>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</si>
  <si>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</si>
  <si>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</si>
  <si>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</si>
  <si>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</si>
  <si>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</si>
  <si>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</si>
  <si>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</si>
  <si>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</si>
  <si>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</si>
  <si>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</si>
  <si>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</si>
  <si>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</si>
  <si>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</si>
  <si>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</si>
  <si>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</si>
  <si>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</si>
  <si>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</si>
  <si>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</si>
  <si>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</si>
  <si>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</si>
  <si>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</si>
  <si>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</si>
  <si>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</si>
  <si>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</si>
  <si>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</si>
  <si>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</si>
  <si>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</si>
  <si>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</si>
  <si>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</si>
  <si>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</si>
  <si>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</si>
  <si>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</si>
  <si>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</si>
  <si>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</si>
  <si>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</si>
  <si>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</si>
  <si>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</si>
  <si>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</si>
  <si>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</si>
  <si>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</si>
  <si>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</si>
  <si>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</si>
  <si>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</si>
  <si>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</si>
  <si>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</si>
  <si>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</si>
  <si>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</si>
  <si>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</si>
  <si>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NCX10H2</t>
  </si>
  <si>
    <t>BENNEKOM</t>
  </si>
  <si>
    <t>DVS '69</t>
  </si>
  <si>
    <t>NCX10J6</t>
  </si>
  <si>
    <t>HENDRIK-IDO-AMBACHT</t>
  </si>
  <si>
    <t>DWA</t>
  </si>
  <si>
    <t>NCX10L0</t>
  </si>
  <si>
    <t>DWS</t>
  </si>
  <si>
    <t>NCX10M7</t>
  </si>
  <si>
    <t>NCX10S9</t>
  </si>
  <si>
    <t>MOOK</t>
  </si>
  <si>
    <t>EKC 2000</t>
  </si>
  <si>
    <t>NCX10Y1</t>
  </si>
  <si>
    <t>EMMEN</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</si>
  <si>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</si>
  <si>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</si>
  <si>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</si>
  <si>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</si>
  <si>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</si>
  <si>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</si>
  <si>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</si>
  <si>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</si>
  <si>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</si>
  <si>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</si>
  <si>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</si>
  <si>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</si>
  <si>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</si>
  <si>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</si>
  <si>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</si>
  <si>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</si>
  <si>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</si>
  <si>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</si>
  <si>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</si>
  <si>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</si>
  <si>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</si>
  <si>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</si>
  <si>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</si>
  <si>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NCX11N7</t>
  </si>
  <si>
    <t>ESDO</t>
  </si>
  <si>
    <t>NCX11P1</t>
  </si>
  <si>
    <t>KOCKENGEN</t>
  </si>
  <si>
    <t>Eureka</t>
  </si>
  <si>
    <t>NCX11Q8</t>
  </si>
  <si>
    <t>Euro Girls</t>
  </si>
  <si>
    <t>NCX11R5</t>
  </si>
  <si>
    <t>WESTERHOVEN</t>
  </si>
  <si>
    <t>Exakwa</t>
  </si>
  <si>
    <t>NCX11S2</t>
  </si>
  <si>
    <t>LELYSTAD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</si>
  <si>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</si>
  <si>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</si>
  <si>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</si>
  <si>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</si>
  <si>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</si>
  <si>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</si>
  <si>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</si>
  <si>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</si>
  <si>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</si>
  <si>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</si>
  <si>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</si>
  <si>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</si>
  <si>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</si>
  <si>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</si>
  <si>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</si>
  <si>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</si>
  <si>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</si>
  <si>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</si>
  <si>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</si>
  <si>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</si>
  <si>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</si>
  <si>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</si>
  <si>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</si>
  <si>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</si>
  <si>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</si>
  <si>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</si>
  <si>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</si>
  <si>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</si>
  <si>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</si>
  <si>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</si>
  <si>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</si>
  <si>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</si>
  <si>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</si>
  <si>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</si>
  <si>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</si>
  <si>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</si>
  <si>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</si>
  <si>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</si>
  <si>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</si>
  <si>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</si>
  <si>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</si>
  <si>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</si>
  <si>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</si>
  <si>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</si>
  <si>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Gazelle</t>
  </si>
  <si>
    <t>NCX22N5</t>
  </si>
  <si>
    <t>GUTTECOVEN</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</si>
  <si>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</si>
  <si>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</si>
  <si>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</si>
  <si>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</si>
  <si>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</si>
  <si>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</si>
  <si>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</si>
  <si>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</si>
  <si>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</si>
  <si>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</si>
  <si>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</si>
  <si>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</si>
  <si>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</si>
  <si>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</si>
  <si>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</si>
  <si>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</si>
  <si>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</si>
  <si>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</si>
  <si>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</si>
  <si>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</si>
  <si>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</si>
  <si>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</si>
  <si>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</si>
  <si>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</si>
  <si>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</si>
  <si>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</si>
  <si>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</si>
  <si>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</si>
  <si>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</si>
  <si>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</si>
  <si>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</si>
  <si>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</si>
  <si>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</si>
  <si>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</si>
  <si>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</si>
  <si>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</si>
  <si>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</si>
  <si>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</si>
  <si>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</si>
  <si>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</si>
  <si>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</si>
  <si>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</si>
  <si>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</si>
  <si>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</si>
  <si>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</si>
  <si>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</si>
  <si>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</si>
  <si>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</si>
  <si>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</si>
  <si>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</si>
  <si>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</si>
  <si>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</si>
  <si>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</si>
  <si>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</si>
  <si>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</si>
  <si>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</si>
  <si>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</si>
  <si>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</si>
  <si>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</si>
  <si>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</si>
  <si>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</si>
  <si>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</si>
  <si>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</si>
  <si>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</si>
  <si>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</si>
  <si>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</si>
  <si>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</si>
  <si>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</si>
  <si>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</si>
  <si>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</si>
  <si>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</si>
  <si>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</si>
  <si>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</si>
  <si>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</si>
  <si>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</si>
  <si>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</si>
  <si>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</si>
  <si>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</si>
  <si>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</si>
  <si>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</si>
  <si>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</si>
  <si>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</si>
  <si>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</si>
  <si>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</si>
  <si>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</si>
  <si>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</si>
  <si>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</si>
  <si>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</si>
  <si>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</si>
  <si>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</si>
  <si>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</si>
  <si>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</si>
  <si>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</si>
  <si>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</si>
  <si>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</si>
  <si>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</si>
  <si>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</si>
  <si>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</si>
  <si>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</si>
  <si>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</si>
  <si>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</si>
  <si>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</si>
  <si>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</si>
  <si>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</si>
  <si>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</si>
  <si>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</si>
  <si>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</si>
  <si>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</si>
  <si>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</si>
  <si>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</si>
  <si>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</si>
  <si>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</si>
  <si>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</si>
  <si>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</si>
  <si>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</si>
  <si>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</si>
  <si>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</si>
  <si>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</si>
  <si>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</si>
  <si>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</si>
  <si>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</si>
  <si>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</si>
  <si>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</si>
  <si>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</si>
  <si>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</si>
  <si>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</si>
  <si>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</si>
  <si>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</si>
  <si>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</si>
  <si>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</si>
  <si>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</si>
  <si>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</si>
  <si>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</si>
  <si>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</si>
  <si>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</si>
  <si>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</si>
  <si>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</si>
  <si>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</si>
  <si>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</si>
  <si>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</si>
  <si>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</si>
  <si>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</si>
  <si>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</si>
  <si>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</si>
  <si>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</si>
  <si>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</si>
  <si>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</si>
  <si>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</si>
  <si>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</si>
  <si>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</si>
  <si>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</si>
  <si>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</si>
  <si>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</si>
  <si>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</si>
  <si>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</si>
  <si>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</si>
  <si>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</si>
  <si>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</si>
  <si>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</si>
  <si>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</si>
  <si>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</si>
  <si>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</si>
  <si>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</si>
  <si>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</si>
  <si>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</si>
  <si>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</si>
  <si>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</si>
  <si>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</si>
  <si>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</si>
  <si>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</si>
  <si>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</si>
  <si>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</si>
  <si>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</si>
  <si>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</si>
  <si>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</si>
  <si>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</si>
  <si>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</si>
  <si>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</si>
  <si>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</si>
  <si>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</si>
  <si>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</si>
  <si>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</si>
  <si>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</si>
  <si>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</si>
  <si>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</si>
  <si>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</si>
  <si>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</si>
  <si>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</si>
  <si>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</si>
  <si>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</si>
  <si>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</si>
  <si>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</si>
  <si>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</si>
  <si>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</si>
  <si>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</si>
  <si>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</si>
  <si>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</si>
  <si>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</si>
  <si>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</si>
  <si>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</si>
  <si>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</si>
  <si>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</si>
  <si>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</si>
  <si>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</si>
  <si>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</si>
  <si>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</si>
  <si>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</si>
  <si>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</si>
  <si>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</si>
  <si>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</si>
  <si>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</si>
  <si>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</si>
  <si>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</si>
  <si>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</si>
  <si>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</si>
  <si>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</si>
  <si>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</si>
  <si>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</si>
  <si>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</si>
  <si>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</si>
  <si>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</si>
  <si>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</si>
  <si>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</si>
  <si>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</si>
  <si>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</si>
  <si>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</si>
  <si>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</si>
  <si>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</si>
  <si>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</si>
  <si>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</si>
  <si>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</si>
  <si>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</si>
  <si>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</si>
  <si>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</si>
  <si>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</si>
  <si>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</si>
  <si>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</si>
  <si>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</si>
  <si>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</si>
  <si>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</si>
  <si>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</si>
  <si>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</si>
  <si>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</si>
  <si>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</si>
  <si>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</si>
  <si>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</si>
  <si>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</si>
  <si>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</si>
  <si>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</si>
  <si>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</si>
  <si>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</si>
  <si>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</si>
  <si>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</si>
  <si>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</si>
  <si>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</si>
  <si>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</si>
  <si>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</si>
  <si>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</si>
  <si>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</si>
  <si>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</si>
  <si>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</si>
  <si>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</si>
  <si>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</si>
  <si>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</si>
  <si>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</si>
  <si>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</si>
  <si>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</si>
  <si>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</si>
  <si>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</si>
  <si>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</si>
  <si>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</si>
  <si>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</si>
  <si>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</si>
  <si>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</si>
  <si>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</si>
  <si>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</si>
  <si>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</si>
  <si>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</si>
  <si>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</si>
  <si>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</si>
  <si>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</si>
  <si>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</si>
  <si>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</si>
  <si>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</si>
  <si>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</si>
  <si>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NCX17T7</t>
  </si>
  <si>
    <t>BARNEVELD</t>
  </si>
  <si>
    <t>ODIO</t>
  </si>
  <si>
    <t>NCX17V1</t>
  </si>
  <si>
    <t>MILLINGEN AAN DE RIJN</t>
  </si>
  <si>
    <t>ODIS</t>
  </si>
  <si>
    <t>NCX17W8</t>
  </si>
  <si>
    <t>ELSLOO FR</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</si>
  <si>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</si>
  <si>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</si>
  <si>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</si>
  <si>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</si>
  <si>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</si>
  <si>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</si>
  <si>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</si>
  <si>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</si>
  <si>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</si>
  <si>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</si>
  <si>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</si>
  <si>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</si>
  <si>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</si>
  <si>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</si>
  <si>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</si>
  <si>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</si>
  <si>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</si>
  <si>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</si>
  <si>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</si>
  <si>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</si>
  <si>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</si>
  <si>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</si>
  <si>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</si>
  <si>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</si>
  <si>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</si>
  <si>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</si>
  <si>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</si>
  <si>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</si>
  <si>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ONA</t>
  </si>
  <si>
    <t>NCX18X8</t>
  </si>
  <si>
    <t>OVERASSELT</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</si>
  <si>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</si>
  <si>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</si>
  <si>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</si>
  <si>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</si>
  <si>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</si>
  <si>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</si>
  <si>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</si>
  <si>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</si>
  <si>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</si>
  <si>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</si>
  <si>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</si>
  <si>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</si>
  <si>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</si>
  <si>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</si>
  <si>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</si>
  <si>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</si>
  <si>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</si>
  <si>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</si>
  <si>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</si>
  <si>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</si>
  <si>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</si>
  <si>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</si>
  <si>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</si>
  <si>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NCX19T3</t>
  </si>
  <si>
    <t>Oxalis</t>
  </si>
  <si>
    <t>NCX11M0</t>
  </si>
  <si>
    <t>OZC</t>
  </si>
  <si>
    <t>NCX19W4</t>
  </si>
  <si>
    <t>Paal Centraal</t>
  </si>
  <si>
    <t>NCX19X1</t>
  </si>
  <si>
    <t>Pallas '08</t>
  </si>
  <si>
    <t>NCX22L1</t>
  </si>
  <si>
    <t>Pernix</t>
  </si>
  <si>
    <t>NCX20C2</t>
  </si>
  <si>
    <t>Phenix '72</t>
  </si>
  <si>
    <t>NCX20D9</t>
  </si>
  <si>
    <t>GOOR</t>
  </si>
  <si>
    <t>Phoenix</t>
  </si>
  <si>
    <t>NCX20F3</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</si>
  <si>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</si>
  <si>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</si>
  <si>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</si>
  <si>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</si>
  <si>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</si>
  <si>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</si>
  <si>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</si>
  <si>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</si>
  <si>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</si>
  <si>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</si>
  <si>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</si>
  <si>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</si>
  <si>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</si>
  <si>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</si>
  <si>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</si>
  <si>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</si>
  <si>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</si>
  <si>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</si>
  <si>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</si>
  <si>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</si>
  <si>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</si>
  <si>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</si>
  <si>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</si>
  <si>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</si>
  <si>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</si>
  <si>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</si>
  <si>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</si>
  <si>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</si>
  <si>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</si>
  <si>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</si>
  <si>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</si>
  <si>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</si>
  <si>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</si>
  <si>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</si>
  <si>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</si>
  <si>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</si>
  <si>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</si>
  <si>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</si>
  <si>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</si>
  <si>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</si>
  <si>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</si>
  <si>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</si>
  <si>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</si>
  <si>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</si>
  <si>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</si>
  <si>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</si>
  <si>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</si>
  <si>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</si>
  <si>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</si>
  <si>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</si>
  <si>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</si>
  <si>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</si>
  <si>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</si>
  <si>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</si>
  <si>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</si>
  <si>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</si>
  <si>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</si>
  <si>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</si>
  <si>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</si>
  <si>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</si>
  <si>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</si>
  <si>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</si>
  <si>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</si>
  <si>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</si>
  <si>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</si>
  <si>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</si>
  <si>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</si>
  <si>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</si>
  <si>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</si>
  <si>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</si>
  <si>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</si>
  <si>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</si>
  <si>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</si>
  <si>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</si>
  <si>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</si>
  <si>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</si>
  <si>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</si>
  <si>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</si>
  <si>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</si>
  <si>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</si>
  <si>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</si>
  <si>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</si>
  <si>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</si>
  <si>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</si>
  <si>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</si>
  <si>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</si>
  <si>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</si>
  <si>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</si>
  <si>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</si>
  <si>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</si>
  <si>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</si>
  <si>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</si>
  <si>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</si>
  <si>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</si>
  <si>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</si>
  <si>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</si>
  <si>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</si>
  <si>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</si>
  <si>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</si>
  <si>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</si>
  <si>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</si>
  <si>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</si>
  <si>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</si>
  <si>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</si>
  <si>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</si>
  <si>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</si>
  <si>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</si>
  <si>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</si>
  <si>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</si>
  <si>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</si>
  <si>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</si>
  <si>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</si>
  <si>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</si>
  <si>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</si>
  <si>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</si>
  <si>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</si>
  <si>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</si>
  <si>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</si>
  <si>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</si>
  <si>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</si>
  <si>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</si>
  <si>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</si>
  <si>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</si>
  <si>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</si>
  <si>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</si>
  <si>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</si>
  <si>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</si>
  <si>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</si>
  <si>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</si>
  <si>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</si>
  <si>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</si>
  <si>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</si>
  <si>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</si>
  <si>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</si>
  <si>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</si>
  <si>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</si>
  <si>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</si>
  <si>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</si>
  <si>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</si>
  <si>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</si>
  <si>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</si>
  <si>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</si>
  <si>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</si>
  <si>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</si>
  <si>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</si>
  <si>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</si>
  <si>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</si>
  <si>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</si>
  <si>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</si>
  <si>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</si>
  <si>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</si>
  <si>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</si>
  <si>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</si>
  <si>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</si>
  <si>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</si>
  <si>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</si>
  <si>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</si>
  <si>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</si>
  <si>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</si>
  <si>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</si>
  <si>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</si>
  <si>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</si>
  <si>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</si>
  <si>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</si>
  <si>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</si>
  <si>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</si>
  <si>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</si>
  <si>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</si>
  <si>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</si>
  <si>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</si>
  <si>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</si>
  <si>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</si>
  <si>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</si>
  <si>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</si>
  <si>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</si>
  <si>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</si>
  <si>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</si>
  <si>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</si>
  <si>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</si>
  <si>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</si>
  <si>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</si>
  <si>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</si>
  <si>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</si>
  <si>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</si>
  <si>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</si>
  <si>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</si>
  <si>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</si>
  <si>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</si>
  <si>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</si>
  <si>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</si>
  <si>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</si>
  <si>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</si>
  <si>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</si>
  <si>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</si>
  <si>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</si>
  <si>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</si>
  <si>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</si>
  <si>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</si>
  <si>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</si>
  <si>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</si>
  <si>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</si>
  <si>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</si>
  <si>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</si>
  <si>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</si>
  <si>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</si>
  <si>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</si>
  <si>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</si>
  <si>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</si>
  <si>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</si>
  <si>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</si>
  <si>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</si>
  <si>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</si>
  <si>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</si>
  <si>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</si>
  <si>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</si>
  <si>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</si>
  <si>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</si>
  <si>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</si>
  <si>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</si>
  <si>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</si>
  <si>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</si>
  <si>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</si>
  <si>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</si>
  <si>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</si>
  <si>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</si>
  <si>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</si>
  <si>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</si>
  <si>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</si>
  <si>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</si>
  <si>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</si>
  <si>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</si>
  <si>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</si>
  <si>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</si>
  <si>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</si>
  <si>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</si>
  <si>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</si>
  <si>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</si>
  <si>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</si>
  <si>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</si>
  <si>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</si>
  <si>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</si>
  <si>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</si>
  <si>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</si>
  <si>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</si>
  <si>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</si>
  <si>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</si>
  <si>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</si>
  <si>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</si>
  <si>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</si>
  <si>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</si>
  <si>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</si>
  <si>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</si>
  <si>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</si>
  <si>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</si>
  <si>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</si>
  <si>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</si>
  <si>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</si>
  <si>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</si>
  <si>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</si>
  <si>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</si>
  <si>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</si>
  <si>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</si>
  <si>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</si>
  <si>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</si>
  <si>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</si>
  <si>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</si>
  <si>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</si>
  <si>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</si>
  <si>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Unitas/Perspectief</t>
  </si>
  <si>
    <t>NCX38P2</t>
  </si>
  <si>
    <t>HARDERWIJK</t>
  </si>
  <si>
    <t>Vakgericht</t>
  </si>
  <si>
    <t>NCX38S3</t>
  </si>
  <si>
    <t>Valto</t>
  </si>
  <si>
    <t>NCX38T0</t>
  </si>
  <si>
    <t>Veenwouden</t>
  </si>
  <si>
    <t>NCX31G8</t>
  </si>
  <si>
    <t>Vefo</t>
  </si>
  <si>
    <t>NCX31H5</t>
  </si>
  <si>
    <t>VEENINGEN</t>
  </si>
  <si>
    <t>Velocitas</t>
  </si>
  <si>
    <t>NCX31J9</t>
  </si>
  <si>
    <t>LEIDERDORP</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</si>
  <si>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</si>
  <si>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</si>
  <si>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</si>
  <si>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</si>
  <si>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</si>
  <si>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</si>
  <si>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</si>
  <si>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</si>
  <si>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</si>
  <si>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</si>
  <si>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</si>
  <si>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</si>
  <si>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</si>
  <si>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</si>
  <si>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</si>
  <si>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</si>
  <si>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</si>
  <si>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</si>
  <si>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</si>
  <si>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</si>
  <si>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NCX32B6</t>
  </si>
  <si>
    <t>OTTERSUM</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</si>
  <si>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</si>
  <si>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</si>
  <si>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</si>
  <si>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</si>
  <si>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</si>
  <si>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</si>
  <si>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</si>
  <si>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</si>
  <si>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</si>
  <si>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</si>
  <si>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</si>
  <si>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</si>
  <si>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</si>
  <si>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</si>
  <si>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</si>
  <si>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</si>
  <si>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</si>
  <si>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</si>
  <si>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</si>
  <si>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</si>
  <si>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</si>
  <si>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</si>
  <si>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</si>
  <si>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</si>
  <si>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</si>
  <si>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</si>
  <si>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</si>
  <si>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</si>
  <si>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</si>
  <si>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</si>
  <si>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</si>
  <si>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</si>
  <si>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</si>
  <si>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</si>
  <si>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</si>
  <si>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</si>
  <si>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</si>
  <si>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</si>
  <si>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</si>
  <si>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</si>
  <si>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</si>
  <si>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</si>
  <si>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</si>
  <si>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</si>
  <si>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</si>
  <si>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</si>
  <si>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</si>
  <si>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</si>
  <si>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</si>
  <si>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</si>
  <si>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</si>
  <si>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</si>
  <si>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</si>
  <si>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</si>
  <si>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</si>
  <si>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</si>
  <si>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</si>
  <si>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</si>
  <si>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</si>
  <si>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</si>
  <si>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</si>
  <si>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</si>
  <si>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</si>
  <si>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</si>
  <si>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</si>
  <si>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</si>
  <si>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</si>
  <si>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</si>
  <si>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</si>
  <si>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</si>
  <si>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</si>
  <si>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</si>
  <si>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</si>
  <si>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</si>
  <si>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</si>
  <si>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</si>
  <si>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</si>
  <si>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</si>
  <si>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</si>
  <si>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</si>
  <si>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</si>
  <si>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</si>
  <si>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ZIGO</t>
  </si>
  <si>
    <t>NCX34X6</t>
  </si>
  <si>
    <t>ZKC '19</t>
  </si>
  <si>
    <t>NCX34Z0</t>
  </si>
  <si>
    <t>ZKC '31</t>
  </si>
  <si>
    <t>NCX35B5</t>
  </si>
  <si>
    <t>NCX35C2</t>
  </si>
  <si>
    <t>ZKV (Ze)</t>
  </si>
  <si>
    <t>NCX35D9</t>
  </si>
  <si>
    <t>ZEELAND</t>
  </si>
  <si>
    <t>ZKV (Zu)</t>
  </si>
  <si>
    <t>NCX35F3</t>
  </si>
  <si>
    <t>ZUIDLAND</t>
  </si>
  <si>
    <t>NCX35H7</t>
  </si>
  <si>
    <t>Zunobri</t>
  </si>
  <si>
    <t>NCX35K8</t>
  </si>
  <si>
    <t>ZUIDHORN</t>
  </si>
  <si>
    <t>Zwaluwen</t>
  </si>
  <si>
    <t>NCX35M2</t>
  </si>
  <si>
    <t>ZEVENAAR</t>
  </si>
  <si>
    <t>DELDEN</t>
  </si>
  <si>
    <t>Datum</t>
  </si>
  <si>
    <t>Punten</t>
  </si>
  <si>
    <t>A1</t>
  </si>
  <si>
    <t>A2</t>
  </si>
  <si>
    <t>A3</t>
  </si>
  <si>
    <t>A4</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</si>
  <si>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</si>
  <si>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</si>
  <si>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</si>
  <si>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</si>
  <si>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</si>
  <si>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</si>
  <si>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</si>
  <si>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</si>
  <si>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</si>
  <si>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</si>
  <si>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</si>
  <si>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</si>
  <si>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</si>
  <si>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</si>
  <si>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</si>
  <si>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</si>
  <si>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</si>
  <si>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</si>
  <si>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</si>
  <si>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</si>
  <si>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</si>
  <si>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</si>
  <si>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</si>
  <si>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</si>
  <si>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</si>
  <si>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</si>
  <si>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</si>
  <si>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</si>
  <si>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</si>
  <si>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</si>
  <si>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</si>
  <si>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</si>
  <si>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</si>
  <si>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</si>
  <si>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</si>
  <si>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</si>
  <si>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</si>
  <si>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</si>
  <si>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</si>
  <si>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</si>
  <si>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</si>
  <si>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</si>
  <si>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</si>
  <si>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</si>
  <si>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</si>
  <si>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</si>
  <si>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</si>
  <si>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</si>
  <si>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</si>
  <si>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</si>
  <si>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</si>
  <si>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</si>
  <si>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</si>
  <si>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</si>
  <si>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</si>
  <si>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</si>
  <si>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</si>
  <si>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</si>
  <si>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</si>
  <si>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</si>
  <si>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NCX24X1A1</t>
  </si>
  <si>
    <t>NCX24N1A1</t>
  </si>
  <si>
    <t>NCX09Q7A2</t>
  </si>
  <si>
    <t>NCX38W1A2</t>
  </si>
  <si>
    <t>NCX33T5A1</t>
  </si>
  <si>
    <t>NCX16V8A2</t>
  </si>
  <si>
    <t>NCX24S6A2</t>
  </si>
  <si>
    <t>NCX17D5A1</t>
  </si>
  <si>
    <t>NCX25H2A1</t>
  </si>
  <si>
    <t>NCX28W6A1</t>
  </si>
  <si>
    <t>NCX10Y1A1</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</si>
  <si>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</si>
  <si>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</si>
  <si>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</si>
  <si>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</si>
  <si>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</si>
  <si>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</si>
  <si>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</si>
  <si>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</si>
  <si>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</si>
  <si>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</si>
  <si>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</si>
  <si>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</si>
  <si>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</si>
  <si>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</si>
  <si>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</si>
  <si>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</si>
  <si>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</si>
  <si>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</si>
  <si>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</si>
  <si>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</si>
  <si>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</si>
  <si>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</si>
  <si>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</si>
  <si>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</si>
  <si>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</si>
  <si>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</si>
  <si>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</si>
  <si>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</si>
  <si>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NCX35B5A1</t>
  </si>
  <si>
    <t>NCX27B6A1</t>
  </si>
  <si>
    <t>NCX18K7A1</t>
  </si>
  <si>
    <t>NCX13K2A1</t>
  </si>
  <si>
    <t>NCX08Y0A1</t>
  </si>
  <si>
    <t>NCX11B3A2</t>
  </si>
  <si>
    <t>NCX31J9A1</t>
  </si>
  <si>
    <t>NCX35T1A1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</si>
  <si>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</si>
  <si>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</si>
  <si>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</si>
  <si>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</si>
  <si>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</si>
  <si>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</si>
  <si>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</si>
  <si>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</si>
  <si>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</si>
  <si>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</si>
  <si>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</si>
  <si>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</si>
  <si>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</si>
  <si>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</si>
  <si>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</si>
  <si>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</si>
  <si>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</si>
  <si>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</si>
  <si>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</si>
  <si>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</si>
  <si>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</si>
  <si>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</si>
  <si>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</si>
  <si>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</si>
  <si>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</si>
  <si>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</si>
  <si>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</si>
  <si>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</si>
  <si>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</si>
  <si>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</si>
  <si>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</si>
  <si>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</si>
  <si>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</si>
  <si>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</si>
  <si>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</si>
  <si>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</si>
  <si>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</si>
  <si>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</si>
  <si>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</si>
  <si>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</si>
  <si>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</si>
  <si>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</si>
  <si>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</si>
  <si>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</si>
  <si>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</si>
  <si>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</si>
  <si>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</si>
  <si>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</si>
  <si>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</si>
  <si>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</si>
  <si>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</si>
  <si>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</si>
  <si>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</si>
  <si>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</si>
  <si>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</si>
  <si>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</si>
  <si>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</si>
  <si>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</si>
  <si>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</si>
  <si>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</si>
  <si>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</si>
  <si>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</si>
  <si>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</si>
  <si>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</si>
  <si>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</si>
  <si>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</si>
  <si>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</si>
  <si>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NCX16Y9A1</t>
  </si>
  <si>
    <t>NCX27F4A1</t>
  </si>
  <si>
    <t>NCX16D2A2</t>
  </si>
  <si>
    <t>NCX31C0A1</t>
  </si>
  <si>
    <t>NCX20G0A2</t>
  </si>
  <si>
    <t>NCX15D9A1</t>
  </si>
  <si>
    <t>NCX12Q1A1</t>
  </si>
  <si>
    <t>NCX39V7A1</t>
  </si>
  <si>
    <t>NCX28R1A1</t>
  </si>
  <si>
    <t>NCX19K0A1</t>
  </si>
  <si>
    <t>NCX24V7A1</t>
  </si>
  <si>
    <t>NCX14K5A1</t>
  </si>
  <si>
    <t>NCX18M1A1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</si>
  <si>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</si>
  <si>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</si>
  <si>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</si>
  <si>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</si>
  <si>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</si>
  <si>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</si>
  <si>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</si>
  <si>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</si>
  <si>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</si>
  <si>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</si>
  <si>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</si>
  <si>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</si>
  <si>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</si>
  <si>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</si>
  <si>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</si>
  <si>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</si>
  <si>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</si>
  <si>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</si>
  <si>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</si>
  <si>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</si>
  <si>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</si>
  <si>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</si>
  <si>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</si>
  <si>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</si>
  <si>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</si>
  <si>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</si>
  <si>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</si>
  <si>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</si>
  <si>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</si>
  <si>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</si>
  <si>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</si>
  <si>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</si>
  <si>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</si>
  <si>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</si>
  <si>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</si>
  <si>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</si>
  <si>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</si>
  <si>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</si>
  <si>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</si>
  <si>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</si>
  <si>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</si>
  <si>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</si>
  <si>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</si>
  <si>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</si>
  <si>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</si>
  <si>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</si>
  <si>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</si>
  <si>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</si>
  <si>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</si>
  <si>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</si>
  <si>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</si>
  <si>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</si>
  <si>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</si>
  <si>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</si>
  <si>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</si>
  <si>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</si>
  <si>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NCX32T2B1</t>
  </si>
  <si>
    <t>NCX24H9B1</t>
  </si>
  <si>
    <t>NCX20G0B2</t>
  </si>
  <si>
    <t>NCX32H8B1</t>
  </si>
  <si>
    <t>NCX39V7B1</t>
  </si>
  <si>
    <t>NCX19J3B2</t>
  </si>
  <si>
    <t>NCX22B1B1</t>
  </si>
  <si>
    <t>NCX28T5B1</t>
  </si>
  <si>
    <t>NCX37R3B1</t>
  </si>
  <si>
    <t>NCX16N2B1</t>
  </si>
  <si>
    <t>NJN02L0B1</t>
  </si>
  <si>
    <t>NCX21W5B1</t>
  </si>
  <si>
    <t>NCX38W1B2</t>
  </si>
  <si>
    <t>NCX16V8B1</t>
  </si>
  <si>
    <t>NCX09K5B1</t>
  </si>
  <si>
    <t>NCX11S2B1</t>
  </si>
  <si>
    <t>NCX28N3B2</t>
  </si>
  <si>
    <t>NCX15X9B2</t>
  </si>
  <si>
    <t>NCX23K7B1</t>
  </si>
  <si>
    <t>NCX39N1B1</t>
  </si>
  <si>
    <t>NCX38R6B2</t>
  </si>
  <si>
    <t>NCX17T7B1</t>
  </si>
  <si>
    <t>NCX21K1B1</t>
  </si>
  <si>
    <t>NCX13J5B2</t>
  </si>
  <si>
    <t>NCX25H2B1</t>
  </si>
  <si>
    <t>NCX09S1B2</t>
  </si>
  <si>
    <t>NCX36S7B1</t>
  </si>
  <si>
    <t>NCX37K4B1</t>
  </si>
  <si>
    <t>NCX22D5B1</t>
  </si>
  <si>
    <t>NCX40K8B1</t>
  </si>
  <si>
    <t>NCX24P5B1</t>
  </si>
  <si>
    <t>NCX35C2B2</t>
  </si>
  <si>
    <t>NCX14R4B1</t>
  </si>
  <si>
    <t>NCX26B3B1</t>
  </si>
  <si>
    <t>NCX34R4B1</t>
  </si>
  <si>
    <t>NCX40H7B1</t>
  </si>
  <si>
    <t>NCX26M0B1</t>
  </si>
  <si>
    <t>NCX16Y9B2</t>
  </si>
  <si>
    <t>NCX36Y9B2</t>
  </si>
  <si>
    <t>NCX15Y6B1</t>
  </si>
  <si>
    <t>NCX11Z1B2</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</si>
  <si>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</si>
  <si>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</si>
  <si>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</si>
  <si>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</si>
  <si>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</si>
  <si>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</si>
  <si>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</si>
  <si>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</si>
  <si>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</si>
  <si>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</si>
  <si>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</si>
  <si>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</si>
  <si>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</si>
  <si>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</si>
  <si>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</si>
  <si>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</si>
  <si>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</si>
  <si>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</si>
  <si>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</si>
  <si>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</si>
  <si>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</si>
  <si>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</si>
  <si>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</si>
  <si>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</si>
  <si>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</si>
  <si>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</si>
  <si>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</si>
  <si>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</si>
  <si>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</si>
  <si>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</si>
  <si>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</si>
  <si>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</si>
  <si>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</si>
  <si>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</si>
  <si>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</si>
  <si>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</si>
  <si>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</si>
  <si>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</si>
  <si>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</si>
  <si>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</si>
  <si>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</si>
  <si>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</si>
  <si>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</si>
  <si>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</si>
  <si>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</si>
  <si>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</si>
  <si>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</si>
  <si>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</si>
  <si>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</si>
  <si>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</si>
  <si>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</si>
  <si>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</si>
  <si>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</si>
  <si>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</si>
  <si>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</si>
  <si>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</si>
  <si>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</si>
  <si>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</si>
  <si>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</si>
  <si>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</si>
  <si>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</si>
  <si>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</si>
  <si>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</si>
  <si>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</si>
  <si>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</si>
  <si>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</si>
  <si>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</si>
  <si>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</si>
  <si>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</si>
  <si>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</si>
  <si>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</si>
  <si>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</si>
  <si>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</si>
  <si>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</si>
  <si>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</si>
  <si>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</si>
  <si>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</si>
  <si>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</si>
  <si>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</si>
  <si>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</si>
  <si>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</si>
  <si>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</si>
  <si>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</si>
  <si>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</si>
  <si>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</si>
  <si>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</si>
  <si>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</si>
  <si>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</si>
  <si>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</si>
  <si>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</si>
  <si>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</si>
  <si>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</si>
  <si>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</si>
  <si>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</si>
  <si>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</si>
  <si>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</si>
  <si>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</si>
  <si>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</si>
  <si>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</si>
  <si>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</si>
  <si>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</si>
  <si>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</si>
  <si>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</si>
  <si>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</si>
  <si>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</si>
  <si>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</si>
  <si>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</si>
  <si>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</si>
  <si>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</si>
  <si>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</si>
  <si>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</si>
  <si>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</si>
  <si>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</si>
  <si>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</si>
  <si>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</si>
  <si>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</si>
  <si>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</si>
  <si>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</si>
  <si>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</si>
  <si>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</si>
  <si>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</si>
  <si>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</si>
  <si>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</si>
  <si>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</si>
  <si>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</si>
  <si>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</si>
  <si>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</si>
  <si>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</si>
  <si>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</si>
  <si>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</si>
  <si>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</si>
  <si>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</si>
  <si>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</si>
  <si>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</si>
  <si>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</si>
  <si>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</si>
  <si>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</si>
  <si>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</si>
  <si>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</si>
  <si>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</si>
  <si>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</si>
  <si>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</si>
  <si>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</si>
  <si>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</si>
  <si>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</si>
  <si>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</si>
  <si>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</si>
  <si>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</si>
  <si>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</si>
  <si>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</si>
  <si>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</si>
  <si>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</si>
  <si>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</si>
  <si>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</si>
  <si>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</si>
  <si>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</si>
  <si>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</si>
  <si>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</si>
  <si>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</si>
  <si>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</si>
  <si>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</si>
  <si>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</si>
  <si>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</si>
  <si>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</si>
  <si>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</si>
  <si>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</si>
  <si>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</si>
  <si>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</si>
  <si>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</si>
  <si>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</si>
  <si>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</si>
  <si>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</si>
  <si>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</si>
  <si>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</si>
  <si>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</si>
  <si>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</si>
  <si>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</si>
  <si>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</si>
  <si>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</si>
  <si>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</si>
  <si>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</si>
  <si>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</si>
  <si>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</si>
  <si>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</si>
  <si>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</si>
  <si>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</si>
  <si>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</si>
  <si>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</si>
  <si>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</si>
  <si>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</si>
  <si>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</si>
  <si>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</si>
  <si>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</si>
  <si>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</si>
  <si>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</si>
  <si>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</si>
  <si>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</si>
  <si>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</si>
  <si>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</si>
  <si>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</si>
  <si>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</si>
  <si>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</si>
  <si>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</si>
  <si>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</si>
  <si>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</si>
  <si>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</si>
  <si>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</si>
  <si>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</si>
  <si>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</si>
  <si>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</si>
  <si>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</si>
  <si>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</si>
  <si>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</si>
  <si>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</si>
  <si>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</si>
  <si>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</si>
  <si>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</si>
  <si>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</si>
  <si>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</si>
  <si>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</si>
  <si>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</si>
  <si>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</si>
  <si>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</si>
  <si>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</si>
  <si>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</si>
  <si>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</si>
  <si>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</si>
  <si>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</si>
  <si>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</si>
  <si>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</si>
  <si>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</si>
  <si>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</si>
  <si>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</si>
  <si>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</si>
  <si>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</si>
  <si>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</si>
  <si>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</si>
  <si>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</si>
  <si>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</si>
  <si>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</si>
  <si>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</si>
  <si>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</si>
  <si>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</si>
  <si>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</si>
  <si>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</si>
  <si>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</si>
  <si>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</si>
  <si>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</si>
  <si>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</si>
  <si>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</si>
  <si>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</si>
  <si>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</si>
  <si>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</si>
  <si>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</si>
  <si>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</si>
  <si>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</si>
  <si>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</si>
  <si>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</si>
  <si>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</si>
  <si>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</si>
  <si>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</si>
  <si>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</si>
  <si>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</si>
  <si>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</si>
  <si>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</si>
  <si>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</si>
  <si>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</si>
  <si>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</si>
  <si>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</si>
  <si>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</si>
  <si>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</si>
  <si>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</si>
  <si>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</si>
  <si>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</si>
  <si>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</si>
  <si>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</si>
  <si>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</si>
  <si>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</si>
  <si>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</si>
  <si>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</si>
  <si>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</si>
  <si>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</si>
  <si>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</si>
  <si>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</si>
  <si>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</si>
  <si>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</si>
  <si>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</si>
  <si>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</si>
  <si>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</si>
  <si>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</si>
  <si>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</si>
  <si>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</si>
  <si>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</si>
  <si>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</si>
  <si>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</si>
  <si>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</si>
  <si>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</si>
  <si>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</si>
  <si>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</si>
  <si>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</si>
  <si>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</si>
  <si>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</si>
  <si>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</si>
  <si>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</si>
  <si>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</si>
  <si>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</si>
  <si>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</si>
  <si>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</si>
  <si>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</si>
  <si>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</si>
  <si>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</si>
  <si>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</si>
  <si>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</si>
  <si>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</si>
  <si>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</si>
  <si>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</si>
  <si>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</si>
  <si>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</si>
  <si>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</si>
  <si>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</si>
  <si>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</si>
  <si>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</si>
  <si>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</si>
  <si>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</si>
  <si>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</si>
  <si>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</si>
  <si>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</si>
  <si>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</si>
  <si>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</si>
  <si>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</si>
  <si>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</si>
  <si>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</si>
  <si>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</si>
  <si>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</si>
  <si>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</si>
  <si>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</si>
  <si>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</si>
  <si>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</si>
  <si>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</si>
  <si>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</si>
  <si>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</si>
  <si>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</si>
  <si>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</si>
  <si>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</si>
  <si>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</si>
  <si>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</si>
  <si>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</si>
  <si>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</si>
  <si>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</si>
  <si>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</si>
  <si>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</si>
  <si>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</si>
  <si>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</si>
  <si>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</si>
  <si>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</si>
  <si>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</si>
  <si>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</si>
  <si>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</si>
  <si>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</si>
  <si>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</si>
  <si>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</si>
  <si>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</si>
  <si>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</si>
  <si>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</si>
  <si>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</si>
  <si>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</si>
  <si>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</si>
  <si>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</si>
  <si>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</si>
  <si>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</si>
  <si>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</si>
  <si>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</si>
  <si>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</si>
  <si>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</si>
  <si>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</si>
  <si>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</si>
  <si>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</si>
  <si>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</si>
  <si>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</si>
  <si>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</si>
  <si>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</si>
  <si>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</si>
  <si>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</si>
  <si>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</si>
  <si>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</si>
  <si>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</si>
  <si>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</si>
  <si>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</si>
  <si>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</si>
  <si>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</si>
  <si>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</si>
  <si>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</si>
  <si>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</si>
  <si>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</si>
  <si>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</si>
  <si>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</si>
  <si>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</si>
  <si>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</si>
  <si>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</si>
  <si>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</si>
  <si>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</si>
  <si>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</si>
  <si>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</si>
  <si>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</si>
  <si>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</si>
  <si>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</si>
  <si>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</si>
  <si>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</si>
  <si>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</si>
  <si>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</si>
  <si>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</si>
  <si>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</si>
  <si>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</si>
  <si>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</si>
  <si>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</si>
  <si>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</si>
  <si>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</si>
  <si>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</si>
  <si>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NCX37F9S2</t>
  </si>
  <si>
    <t>NCX33T5S3</t>
  </si>
  <si>
    <t>NCX18J0S2</t>
  </si>
  <si>
    <t>NCX26X7S2</t>
  </si>
  <si>
    <t>NCX19T3S3</t>
  </si>
  <si>
    <t>NCX32Y7S2</t>
  </si>
  <si>
    <t>NCX14X6S4</t>
  </si>
  <si>
    <t>NCX34L2S2</t>
  </si>
  <si>
    <t>NCX29V2S2</t>
  </si>
  <si>
    <t>NCX38W1S5</t>
  </si>
  <si>
    <t>NCX32D0S2</t>
  </si>
  <si>
    <t>NCX16N2S5</t>
  </si>
  <si>
    <t>NCX10L0S2</t>
  </si>
  <si>
    <t>NCX15W2S3</t>
  </si>
  <si>
    <t>NCX19Y8S4</t>
  </si>
  <si>
    <t>NCX22X5S2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</si>
  <si>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</si>
  <si>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</si>
  <si>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</si>
  <si>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</si>
  <si>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</si>
  <si>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</si>
  <si>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</si>
  <si>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</si>
  <si>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</si>
  <si>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</si>
  <si>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</si>
  <si>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</si>
  <si>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</si>
  <si>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</si>
  <si>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</si>
  <si>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</si>
  <si>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</si>
  <si>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</si>
  <si>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</si>
  <si>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</si>
  <si>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</si>
  <si>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</si>
  <si>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</si>
  <si>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</si>
  <si>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</si>
  <si>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</si>
  <si>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</si>
  <si>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</si>
  <si>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</si>
  <si>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</si>
  <si>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</si>
  <si>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</si>
  <si>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</si>
  <si>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</si>
  <si>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</si>
  <si>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</si>
  <si>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</si>
  <si>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</si>
  <si>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</si>
  <si>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</si>
  <si>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</si>
  <si>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</si>
  <si>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</si>
  <si>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</si>
  <si>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</si>
  <si>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</si>
  <si>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</si>
  <si>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</si>
  <si>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</si>
  <si>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</si>
  <si>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</si>
  <si>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</si>
  <si>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</si>
  <si>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</si>
  <si>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</si>
  <si>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</si>
  <si>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</si>
  <si>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</si>
  <si>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</si>
  <si>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</si>
  <si>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</si>
  <si>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</si>
  <si>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</si>
  <si>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</si>
  <si>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</si>
  <si>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</si>
  <si>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</si>
  <si>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</si>
  <si>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</si>
  <si>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</si>
  <si>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</si>
  <si>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</si>
  <si>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</si>
  <si>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</si>
  <si>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</si>
  <si>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</si>
  <si>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NCX22H3S5</t>
  </si>
  <si>
    <t>NCX15Y6S4</t>
  </si>
  <si>
    <t>NCX19W4S3</t>
  </si>
  <si>
    <t>NCX22D5S2</t>
  </si>
  <si>
    <t>NCX21S7S2</t>
  </si>
  <si>
    <t>NCX26B3S2</t>
  </si>
  <si>
    <t>NCX31V3S2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</si>
  <si>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</si>
  <si>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</si>
  <si>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</si>
  <si>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</si>
  <si>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</si>
  <si>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</si>
  <si>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</si>
  <si>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</si>
  <si>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</si>
  <si>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</si>
  <si>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</si>
  <si>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</si>
  <si>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</si>
  <si>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</si>
  <si>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</si>
  <si>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</si>
  <si>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</si>
  <si>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</si>
  <si>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</si>
  <si>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</si>
  <si>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</si>
  <si>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</si>
  <si>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</si>
  <si>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</si>
  <si>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</si>
  <si>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</si>
  <si>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</si>
  <si>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</si>
  <si>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</si>
  <si>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</si>
  <si>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</si>
  <si>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</si>
  <si>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</si>
  <si>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</si>
  <si>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</si>
  <si>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</si>
  <si>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</si>
  <si>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</si>
  <si>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</si>
  <si>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</si>
  <si>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</si>
  <si>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</si>
  <si>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</si>
  <si>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</si>
  <si>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</si>
  <si>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</si>
  <si>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</si>
  <si>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</si>
  <si>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</si>
  <si>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</si>
  <si>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</si>
  <si>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</si>
  <si>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</si>
  <si>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</si>
  <si>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</si>
  <si>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</si>
  <si>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</si>
  <si>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</si>
  <si>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</si>
  <si>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</si>
  <si>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</si>
  <si>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</si>
  <si>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</si>
  <si>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</si>
  <si>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</si>
  <si>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</si>
  <si>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</si>
  <si>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</si>
  <si>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</si>
  <si>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</si>
  <si>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</si>
  <si>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</si>
  <si>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</si>
  <si>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</si>
  <si>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</si>
  <si>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</si>
  <si>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</si>
  <si>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</si>
  <si>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</si>
  <si>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</si>
  <si>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</si>
  <si>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</si>
  <si>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</si>
  <si>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</si>
  <si>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</si>
  <si>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</si>
  <si>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</si>
  <si>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</si>
  <si>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</si>
  <si>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</si>
  <si>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</si>
  <si>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</si>
  <si>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</si>
  <si>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</si>
  <si>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</si>
  <si>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</si>
  <si>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</si>
  <si>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</si>
  <si>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</si>
  <si>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</si>
  <si>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</si>
  <si>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</si>
  <si>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</si>
  <si>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</si>
  <si>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</si>
  <si>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</si>
  <si>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</si>
  <si>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</si>
  <si>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</si>
  <si>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</si>
  <si>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</si>
  <si>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NCX21D2S2</t>
  </si>
  <si>
    <t>NCX13J5S5</t>
  </si>
  <si>
    <t>NCX34K5S3</t>
  </si>
  <si>
    <t>NCX24K0S4</t>
  </si>
  <si>
    <t>NCX36S7S5</t>
  </si>
  <si>
    <t>NCX17H3S3</t>
  </si>
  <si>
    <t>NCX29S1S2</t>
  </si>
  <si>
    <t>NCX25R2S2</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</si>
  <si>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</si>
  <si>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</si>
  <si>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</si>
  <si>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</si>
  <si>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</si>
  <si>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</si>
  <si>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</si>
  <si>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</si>
  <si>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</si>
  <si>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</si>
  <si>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</si>
  <si>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</si>
  <si>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</si>
  <si>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</si>
  <si>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</si>
  <si>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</si>
  <si>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</si>
  <si>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</si>
  <si>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</si>
  <si>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</si>
  <si>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</si>
  <si>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</si>
  <si>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</si>
  <si>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</si>
  <si>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</si>
  <si>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</si>
  <si>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</si>
  <si>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</si>
  <si>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</si>
  <si>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</si>
  <si>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</si>
  <si>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</si>
  <si>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</si>
  <si>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NCX32Z4S2</t>
  </si>
  <si>
    <t>NCX28C6S3</t>
  </si>
  <si>
    <t>NCX31W0S2</t>
  </si>
  <si>
    <t>NCX13X3S2</t>
  </si>
  <si>
    <t>NCX11Z1S6</t>
  </si>
  <si>
    <t>NCX12V6S3</t>
  </si>
  <si>
    <t>NCX11P1S2</t>
  </si>
  <si>
    <t>NCX31J9S4</t>
  </si>
  <si>
    <t>NCX21F6S2</t>
  </si>
  <si>
    <t>NCX11Z1S4</t>
  </si>
  <si>
    <t>NCX14C9S5</t>
  </si>
  <si>
    <t>NCX25K3S6</t>
  </si>
  <si>
    <t>NCX38T0S5</t>
  </si>
  <si>
    <t>NCX22S0S3</t>
  </si>
  <si>
    <t>NCX38T0S4</t>
  </si>
  <si>
    <t>NCX19X1S2</t>
  </si>
  <si>
    <t>NCX33M6S3</t>
  </si>
  <si>
    <t>NCX16F6S5</t>
  </si>
  <si>
    <t>NCX18B4S4</t>
  </si>
  <si>
    <t>NCX14C9S6</t>
  </si>
  <si>
    <t>NCX27F4S6</t>
  </si>
  <si>
    <t>NCX19H9S3</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</si>
  <si>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</si>
  <si>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</si>
  <si>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</si>
  <si>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</si>
  <si>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</si>
  <si>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</si>
  <si>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</si>
  <si>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</si>
  <si>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</si>
  <si>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</si>
  <si>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</si>
  <si>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</si>
  <si>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</si>
  <si>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</si>
  <si>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</si>
  <si>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</si>
  <si>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</si>
  <si>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</si>
  <si>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</si>
  <si>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NCX15K8S2</t>
  </si>
  <si>
    <t>NCX10F8S2</t>
  </si>
  <si>
    <t>NCX12V6S4</t>
  </si>
  <si>
    <t>NCX11Z1S5</t>
  </si>
  <si>
    <t>NCX15Y6S5</t>
  </si>
  <si>
    <t>NCX30R2S2</t>
  </si>
  <si>
    <t>NCX21G3S4</t>
  </si>
  <si>
    <t>NCX35R7S2</t>
  </si>
  <si>
    <t>NCX25G5S3</t>
  </si>
  <si>
    <t>NCX10F8S3</t>
  </si>
  <si>
    <t>NCX37M8S5</t>
  </si>
  <si>
    <t>NCX39T3S6</t>
  </si>
  <si>
    <t>NCX17K4S4</t>
  </si>
  <si>
    <t>NCX13W6S3</t>
  </si>
  <si>
    <t>NCX18H6S2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</si>
  <si>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</si>
  <si>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</si>
  <si>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</si>
  <si>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</si>
  <si>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</si>
  <si>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</si>
  <si>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</si>
  <si>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</si>
  <si>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</si>
  <si>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</si>
  <si>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</si>
  <si>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</si>
  <si>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</si>
  <si>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</si>
  <si>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</si>
  <si>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</si>
  <si>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</si>
  <si>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</si>
  <si>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</si>
  <si>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</si>
  <si>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</si>
  <si>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</si>
  <si>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</si>
  <si>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</si>
  <si>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</si>
  <si>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</si>
  <si>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</si>
  <si>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</si>
  <si>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</si>
  <si>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</si>
  <si>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</si>
  <si>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</si>
  <si>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</si>
  <si>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</si>
  <si>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NCX30N4S2</t>
  </si>
  <si>
    <t>NCX24S6S2</t>
  </si>
  <si>
    <t>NCX29Y3S2</t>
  </si>
  <si>
    <t>NCX09Q7S2</t>
  </si>
  <si>
    <t>NCX09J8S3</t>
  </si>
  <si>
    <t>NCX38H6S2</t>
  </si>
  <si>
    <t>NCX40H7S2</t>
  </si>
  <si>
    <t>NCX09K5S2</t>
  </si>
  <si>
    <t>NCX27F4S3</t>
  </si>
  <si>
    <t>NCX22T7S2</t>
  </si>
  <si>
    <t>NCX37T7S4</t>
  </si>
  <si>
    <t>NCX22Z9S2</t>
  </si>
  <si>
    <t>NCX25K3S3</t>
  </si>
  <si>
    <t>NCX29Y3S3</t>
  </si>
  <si>
    <t>NCX14C9S3</t>
  </si>
  <si>
    <t>NCX20G0S3</t>
  </si>
  <si>
    <t>NCX31C0S2</t>
  </si>
  <si>
    <t>NCX28L9S2</t>
  </si>
  <si>
    <t>NCX15D9S2</t>
  </si>
  <si>
    <t>NCX23G9S2</t>
  </si>
  <si>
    <t>NCX15X9S3</t>
  </si>
  <si>
    <t>NCX31R5S2</t>
  </si>
  <si>
    <t>NCX39T3S2</t>
  </si>
  <si>
    <t>NCX32B6S1</t>
  </si>
  <si>
    <t>NCX11M0S1</t>
  </si>
  <si>
    <t>NCX27S5S1</t>
  </si>
  <si>
    <t>NCX28S8S1</t>
  </si>
  <si>
    <t>NCX36L8S1</t>
  </si>
  <si>
    <t>NCX22G6S1</t>
  </si>
  <si>
    <t>NCX21Y9S1</t>
  </si>
  <si>
    <t>NCX37Y2S1</t>
  </si>
  <si>
    <t>NCX17X5S1</t>
  </si>
  <si>
    <t>NCX11X7S1</t>
  </si>
  <si>
    <t>NCX26R5S1</t>
  </si>
  <si>
    <t>NCX31N7S1</t>
  </si>
  <si>
    <t>NCX17N5S1</t>
  </si>
  <si>
    <t>NCX08Q4S1</t>
  </si>
  <si>
    <t>NCX39M4S1</t>
  </si>
  <si>
    <t>NCX11F1S1</t>
  </si>
  <si>
    <t>NCX29F0S1</t>
  </si>
  <si>
    <t>NCX29L2S1</t>
  </si>
  <si>
    <t>NCX36D2S1</t>
  </si>
  <si>
    <t>NCX19K0S1</t>
  </si>
  <si>
    <t>NCX15R7S1</t>
  </si>
  <si>
    <t>NCX18M1S1</t>
  </si>
  <si>
    <t>NCX12K9S1</t>
  </si>
  <si>
    <t>NCX14Q7S1</t>
  </si>
  <si>
    <t>NCX17V1S1</t>
  </si>
  <si>
    <t>NCX15S4S1</t>
  </si>
  <si>
    <t>NCX19Z5S1</t>
  </si>
  <si>
    <t>NCX28R1S1</t>
  </si>
  <si>
    <t>NCX26H5S1</t>
  </si>
  <si>
    <t>NCX36M5S1</t>
  </si>
  <si>
    <t>NCX25B0S1</t>
  </si>
  <si>
    <t>NCX24C4S1</t>
  </si>
  <si>
    <t>NCX36N2S1</t>
  </si>
  <si>
    <t>NCX13T5S1</t>
  </si>
  <si>
    <t>NCX21X2S1</t>
  </si>
  <si>
    <t>NCX14Z0S1</t>
  </si>
  <si>
    <t>NCX15M2S1</t>
  </si>
  <si>
    <t>NCX38F2S1</t>
  </si>
  <si>
    <t>NCX30Y1S1</t>
  </si>
  <si>
    <t>NCX09X6S1</t>
  </si>
  <si>
    <t>NCX38X8S1</t>
  </si>
  <si>
    <t>NCX11K6S1</t>
  </si>
  <si>
    <t>NCX40C2S1</t>
  </si>
  <si>
    <t>NCX09N6S1</t>
  </si>
  <si>
    <t>NCX36R0S3</t>
  </si>
  <si>
    <t>NCX15R7S2</t>
  </si>
  <si>
    <t>NCX18M1S2</t>
  </si>
  <si>
    <t>NCX15M2S2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</si>
  <si>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</si>
  <si>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</si>
  <si>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</si>
  <si>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</si>
  <si>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</si>
  <si>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</si>
  <si>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</si>
  <si>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</si>
  <si>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</si>
  <si>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</si>
  <si>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</si>
  <si>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</si>
  <si>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</si>
  <si>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</si>
  <si>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</si>
  <si>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</si>
  <si>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</si>
  <si>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</si>
  <si>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</si>
  <si>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</si>
  <si>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</si>
  <si>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</si>
  <si>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</si>
  <si>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</si>
  <si>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</si>
  <si>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</si>
  <si>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</si>
  <si>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</si>
  <si>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</si>
  <si>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</si>
  <si>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</si>
  <si>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</si>
  <si>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</si>
  <si>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</si>
  <si>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</si>
  <si>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</si>
  <si>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</si>
  <si>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</si>
  <si>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</si>
  <si>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</si>
  <si>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</si>
  <si>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</si>
  <si>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</si>
  <si>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</si>
  <si>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</si>
  <si>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</si>
  <si>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</si>
  <si>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</si>
  <si>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</si>
  <si>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</si>
  <si>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</si>
  <si>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</si>
  <si>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</si>
  <si>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</si>
  <si>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</si>
  <si>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</si>
  <si>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</si>
  <si>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</si>
  <si>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</si>
  <si>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</si>
  <si>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</si>
  <si>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</si>
  <si>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</si>
  <si>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</si>
  <si>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</si>
  <si>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</si>
  <si>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</si>
  <si>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</si>
  <si>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</si>
  <si>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</si>
  <si>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</si>
  <si>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</si>
  <si>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</si>
  <si>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</si>
  <si>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</si>
  <si>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</si>
  <si>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</si>
  <si>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</si>
  <si>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</si>
  <si>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</si>
  <si>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</si>
  <si>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</si>
  <si>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</si>
  <si>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</si>
  <si>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</si>
  <si>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</si>
  <si>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</si>
  <si>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</si>
  <si>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</si>
  <si>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</si>
  <si>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</si>
  <si>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</si>
  <si>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</si>
  <si>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</si>
  <si>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</si>
  <si>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</si>
  <si>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</si>
  <si>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</si>
  <si>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</si>
  <si>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</si>
  <si>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</si>
  <si>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</si>
  <si>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</si>
  <si>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</si>
  <si>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</si>
  <si>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</si>
  <si>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</si>
  <si>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</si>
  <si>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</si>
  <si>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</si>
  <si>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</si>
  <si>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</si>
  <si>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</si>
  <si>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</si>
  <si>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</si>
  <si>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</si>
  <si>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</si>
  <si>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</si>
  <si>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</si>
  <si>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</si>
  <si>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</si>
  <si>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</si>
  <si>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</si>
  <si>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</si>
  <si>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</si>
  <si>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</si>
  <si>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</si>
  <si>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</si>
  <si>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</si>
  <si>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</si>
  <si>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</si>
  <si>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</si>
  <si>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</si>
  <si>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</si>
  <si>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</si>
  <si>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</si>
  <si>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</si>
  <si>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</si>
  <si>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</si>
  <si>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</si>
  <si>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</si>
  <si>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</si>
  <si>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</si>
  <si>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</si>
  <si>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</si>
  <si>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</si>
  <si>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</si>
  <si>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</si>
  <si>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</si>
  <si>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</si>
  <si>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</si>
  <si>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</si>
  <si>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</si>
  <si>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</si>
  <si>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</si>
  <si>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</si>
  <si>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</si>
  <si>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</si>
  <si>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</si>
  <si>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</si>
  <si>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</si>
  <si>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</si>
  <si>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</si>
  <si>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</si>
  <si>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</si>
  <si>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NCX40J1S1</t>
  </si>
  <si>
    <t>NCX22X5S1</t>
  </si>
  <si>
    <t>NCX24X1S1</t>
  </si>
  <si>
    <t>NCX33R1S1</t>
  </si>
  <si>
    <t>NCX10L0S1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</si>
  <si>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</si>
  <si>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</si>
  <si>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</si>
  <si>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</si>
  <si>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</si>
  <si>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</si>
  <si>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</si>
  <si>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</si>
  <si>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</si>
  <si>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</si>
  <si>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</si>
  <si>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</si>
  <si>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</si>
  <si>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</si>
  <si>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</si>
  <si>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</si>
  <si>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</si>
  <si>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</si>
  <si>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</si>
  <si>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</si>
  <si>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</si>
  <si>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</si>
  <si>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</si>
  <si>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</si>
  <si>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</si>
  <si>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</si>
  <si>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</si>
  <si>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</si>
  <si>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</si>
  <si>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</si>
  <si>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</si>
  <si>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</si>
  <si>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</si>
  <si>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</si>
  <si>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</si>
  <si>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</si>
  <si>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</si>
  <si>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</si>
  <si>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</si>
  <si>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</si>
  <si>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</si>
  <si>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</si>
  <si>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</si>
  <si>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</si>
  <si>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</si>
  <si>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</si>
  <si>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</si>
  <si>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</si>
  <si>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</si>
  <si>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</si>
  <si>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</si>
  <si>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</si>
  <si>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</si>
  <si>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</si>
  <si>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</si>
  <si>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</si>
  <si>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</si>
  <si>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</si>
  <si>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</si>
  <si>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</si>
  <si>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</si>
  <si>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</si>
  <si>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</si>
  <si>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</si>
  <si>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</si>
  <si>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</si>
  <si>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</si>
  <si>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</si>
  <si>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</si>
  <si>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</si>
  <si>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</si>
  <si>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</si>
  <si>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</si>
  <si>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</si>
  <si>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</si>
  <si>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</si>
  <si>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</si>
  <si>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</si>
  <si>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</si>
  <si>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</si>
  <si>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</si>
  <si>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</si>
  <si>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</si>
  <si>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</si>
  <si>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</si>
  <si>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</si>
  <si>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</si>
  <si>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</si>
  <si>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</si>
  <si>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</si>
  <si>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</si>
  <si>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</si>
  <si>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</si>
  <si>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</si>
  <si>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</si>
  <si>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</si>
  <si>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</si>
  <si>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</si>
  <si>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</si>
  <si>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</si>
  <si>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</si>
  <si>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</si>
  <si>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</si>
  <si>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</si>
  <si>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</si>
  <si>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</si>
  <si>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</si>
  <si>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</si>
  <si>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</si>
  <si>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</si>
  <si>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</si>
  <si>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</si>
  <si>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</si>
  <si>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</si>
  <si>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</si>
  <si>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</si>
  <si>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</si>
  <si>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</si>
  <si>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</si>
  <si>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</si>
  <si>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</si>
  <si>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</si>
  <si>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</si>
  <si>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</si>
  <si>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</si>
  <si>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</si>
  <si>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</si>
  <si>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</si>
  <si>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</si>
  <si>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</si>
  <si>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</si>
  <si>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</si>
  <si>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</si>
  <si>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</si>
  <si>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</si>
  <si>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</si>
  <si>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</si>
  <si>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</si>
  <si>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</si>
  <si>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</si>
  <si>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</si>
  <si>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</si>
  <si>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</si>
  <si>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</si>
  <si>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</si>
  <si>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</si>
  <si>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</si>
  <si>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</si>
  <si>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</si>
  <si>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</si>
  <si>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</si>
  <si>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</si>
  <si>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</si>
  <si>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</si>
  <si>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</si>
  <si>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</si>
  <si>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</si>
  <si>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</si>
  <si>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</si>
  <si>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</si>
  <si>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</si>
  <si>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</si>
  <si>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</si>
  <si>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</si>
  <si>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</si>
  <si>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</si>
  <si>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</si>
  <si>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</si>
  <si>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</si>
  <si>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</si>
  <si>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</si>
  <si>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</si>
  <si>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</si>
  <si>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</si>
  <si>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</si>
  <si>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</si>
  <si>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</si>
  <si>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</si>
  <si>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</si>
  <si>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</si>
  <si>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</si>
  <si>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</si>
  <si>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</si>
  <si>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</si>
  <si>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</si>
  <si>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</si>
  <si>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</si>
  <si>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</si>
  <si>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</si>
  <si>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</si>
  <si>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</si>
  <si>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</si>
  <si>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</si>
  <si>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</si>
  <si>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</si>
  <si>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</si>
  <si>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</si>
  <si>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</si>
  <si>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</si>
  <si>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NCX10L0A1</t>
  </si>
  <si>
    <t>NCX32D0A1</t>
  </si>
  <si>
    <t>NCX25Y1A1</t>
  </si>
  <si>
    <t>NCX16N2A2</t>
  </si>
  <si>
    <t>NCX21W5A2</t>
  </si>
  <si>
    <t>NCX17C8A1</t>
  </si>
  <si>
    <t>NCX27L6A3</t>
  </si>
  <si>
    <t>NCX22X5A1</t>
  </si>
  <si>
    <t>NCX10C7A1</t>
  </si>
  <si>
    <t>NCX33R1A1</t>
  </si>
  <si>
    <t>NCX35K8A1</t>
  </si>
  <si>
    <t>NCX16S7A1</t>
  </si>
  <si>
    <t>NCX09J8A3</t>
  </si>
  <si>
    <t>NCX17M8A1</t>
  </si>
  <si>
    <t>NCX25D4A1</t>
  </si>
  <si>
    <t>NCX39K0A1</t>
  </si>
  <si>
    <t>NCX20R7A1</t>
  </si>
  <si>
    <t>NCX15W2A1</t>
  </si>
  <si>
    <t>NCX18P2A1</t>
  </si>
  <si>
    <t>NCX27L6B2</t>
  </si>
  <si>
    <t>NCX09Q7B2</t>
  </si>
  <si>
    <t>NCX09J8B2</t>
  </si>
  <si>
    <t>NCX17G6B1</t>
  </si>
  <si>
    <t>NCX34J8B1</t>
  </si>
  <si>
    <t>NCX09P0B1</t>
  </si>
  <si>
    <t>NCX21Q3B1</t>
  </si>
  <si>
    <t>NCX22X5B1</t>
  </si>
  <si>
    <t>NCX16N2B2</t>
  </si>
  <si>
    <t>NCX23L4B1</t>
  </si>
  <si>
    <t>NCX32Y7B1</t>
  </si>
  <si>
    <t>NCX32D0B1</t>
  </si>
  <si>
    <t>NCX38L4B1</t>
  </si>
  <si>
    <t>NCX24D1B1</t>
  </si>
  <si>
    <t>NJN02L0B2</t>
  </si>
  <si>
    <t>NCX09J8B3</t>
  </si>
  <si>
    <t>NCX20R7B1</t>
  </si>
  <si>
    <t>NCX24X1B1</t>
  </si>
  <si>
    <t>NCX22L1B1</t>
  </si>
  <si>
    <t>NCX15W2B1</t>
  </si>
  <si>
    <t>NCX33R1B1</t>
  </si>
  <si>
    <t>NCX21W5C1</t>
  </si>
  <si>
    <t>NCX27L6C2</t>
  </si>
  <si>
    <t>NCX10C7C1</t>
  </si>
  <si>
    <t>NCX09Q7C2</t>
  </si>
  <si>
    <t>NCX09J8C2</t>
  </si>
  <si>
    <t>NCX39P5C1</t>
  </si>
  <si>
    <t>NCX24N1C1</t>
  </si>
  <si>
    <t>NCX40D9C1</t>
  </si>
  <si>
    <t>NCX30J6C1</t>
  </si>
  <si>
    <t>NCX38L4C1</t>
  </si>
  <si>
    <t>NCX25Y1C1</t>
  </si>
  <si>
    <t>NCX27P4C1</t>
  </si>
  <si>
    <t>NCX14X6C2</t>
  </si>
  <si>
    <t>NCX19T3C1</t>
  </si>
  <si>
    <t>NCX24S6C2</t>
  </si>
  <si>
    <t>NCX21Q3C1</t>
  </si>
  <si>
    <t>NCX32M3C1</t>
  </si>
  <si>
    <t>NJN02L0C2</t>
  </si>
  <si>
    <t>NCX24D1C1</t>
  </si>
  <si>
    <t>NCX16S7C1</t>
  </si>
  <si>
    <t>NCX17J7C1</t>
  </si>
  <si>
    <t>NCX22X5C1</t>
  </si>
  <si>
    <t>NCX20B5C1</t>
  </si>
  <si>
    <t>NCX16N2C2</t>
  </si>
  <si>
    <t>NCX22L1C1</t>
  </si>
  <si>
    <t>NCX09Z0C1</t>
  </si>
  <si>
    <t>NCX38W1C2</t>
  </si>
  <si>
    <t>NCX23K7C1</t>
  </si>
  <si>
    <t>NCX21W5C2</t>
  </si>
  <si>
    <t>NCX22X5C2</t>
  </si>
  <si>
    <t>NCX27M3C1</t>
  </si>
  <si>
    <t>NCX37J7C1</t>
  </si>
  <si>
    <t>NCX30M7C1</t>
  </si>
  <si>
    <t>NCX35K8C1</t>
  </si>
  <si>
    <t>NCX34L2C1</t>
  </si>
  <si>
    <t>NCX17G6C1</t>
  </si>
  <si>
    <t>NCX34J8C1</t>
  </si>
  <si>
    <t>NJN02L0C3</t>
  </si>
  <si>
    <t>NCX33R1C1</t>
  </si>
  <si>
    <t>NCX33T5C1</t>
  </si>
  <si>
    <t>NCX30M7D1</t>
  </si>
  <si>
    <t>NCX17G6D1</t>
  </si>
  <si>
    <t>NCX19T3D1</t>
  </si>
  <si>
    <t>NCX33X3D1</t>
  </si>
  <si>
    <t>NCX34P0D1</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</si>
  <si>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</si>
  <si>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</si>
  <si>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</si>
  <si>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</si>
  <si>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</si>
  <si>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</si>
  <si>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</si>
  <si>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</si>
  <si>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</si>
  <si>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</si>
  <si>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</si>
  <si>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</si>
  <si>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</si>
  <si>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</si>
  <si>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</si>
  <si>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</si>
  <si>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</si>
  <si>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</si>
  <si>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</si>
  <si>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</si>
  <si>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</si>
  <si>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</si>
  <si>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NJN02L0D3</t>
  </si>
  <si>
    <t>NCX23K7D1</t>
  </si>
  <si>
    <t>NCX32D0D1</t>
  </si>
  <si>
    <t>NCX11J9D1</t>
  </si>
  <si>
    <t>NCX39P5D1</t>
  </si>
  <si>
    <t>NJN02L0D2</t>
  </si>
  <si>
    <t>NCX24X1D1</t>
  </si>
  <si>
    <t>NCX22K4D1</t>
  </si>
  <si>
    <t>NCX38Z2D1</t>
  </si>
  <si>
    <t>NCX10L0D1</t>
  </si>
  <si>
    <t>NCX17J7D1</t>
  </si>
  <si>
    <t>NCX25S9D1</t>
  </si>
  <si>
    <t>NCX16N2D2</t>
  </si>
  <si>
    <t>NCX29V2D2</t>
  </si>
  <si>
    <t>NCX23L4D1</t>
  </si>
  <si>
    <t>NCX33R1D1</t>
  </si>
  <si>
    <t>NCX17M8D1</t>
  </si>
  <si>
    <t>NCX16S7D1</t>
  </si>
  <si>
    <t>NCX09D6D1</t>
  </si>
  <si>
    <t>NCX09Q7D2</t>
  </si>
  <si>
    <t>NCX10C7D1</t>
  </si>
  <si>
    <t>NCX21W5D2</t>
  </si>
  <si>
    <t>NCX16N2D3</t>
  </si>
  <si>
    <t>NCX18P2D1</t>
  </si>
  <si>
    <t>NCX24D1D1</t>
  </si>
  <si>
    <t>NCX34L2D1</t>
  </si>
  <si>
    <t>NCX27L6E1</t>
  </si>
  <si>
    <t>NCX38W1E1</t>
  </si>
  <si>
    <t>NCX18J0E1</t>
  </si>
  <si>
    <t>NCX15W2E1</t>
  </si>
  <si>
    <t>NCX16N2E1</t>
  </si>
  <si>
    <t>NCX14X6E1</t>
  </si>
  <si>
    <t>NCX15B5E1</t>
  </si>
  <si>
    <t>NCX27L6E2</t>
  </si>
  <si>
    <t>NCX09J8E1</t>
  </si>
  <si>
    <t>NCX34J8E1</t>
  </si>
  <si>
    <t>NCX26C0E1</t>
  </si>
  <si>
    <t>NCX14X6E2</t>
  </si>
  <si>
    <t>NCX23L4E1</t>
  </si>
  <si>
    <t>NCX32M3E1</t>
  </si>
  <si>
    <t>NCX24S6E1</t>
  </si>
  <si>
    <t>NCX24X1E1</t>
  </si>
  <si>
    <t>NCX16N2E3</t>
  </si>
  <si>
    <t>NCX30M7E1</t>
  </si>
  <si>
    <t>NCX17G6E1</t>
  </si>
  <si>
    <t>NCX16V8E1</t>
  </si>
  <si>
    <t>NCX38W1E2</t>
  </si>
  <si>
    <t>NJN02L0E1</t>
  </si>
  <si>
    <t>NCX20R7E1</t>
  </si>
  <si>
    <t>NCX21W5E1</t>
  </si>
  <si>
    <t>NCX23K7E1</t>
  </si>
  <si>
    <t>NCX15W2E2</t>
  </si>
  <si>
    <t>NCX11J9E1</t>
  </si>
  <si>
    <t>NCX40D9E1</t>
  </si>
  <si>
    <t>NCX09J8E2</t>
  </si>
  <si>
    <t>NCX24N1E1</t>
  </si>
  <si>
    <t>NCX29V2E2</t>
  </si>
  <si>
    <t>NCX09Q7E1</t>
  </si>
  <si>
    <t>NCX16N2E2</t>
  </si>
  <si>
    <t>NCX27R8E2</t>
  </si>
  <si>
    <t>NCX14X6E4</t>
  </si>
  <si>
    <t>NCX38Z2E1</t>
  </si>
  <si>
    <t>NCX22X5E1</t>
  </si>
  <si>
    <t>NCX25Y1E1</t>
  </si>
  <si>
    <t>NCX09Q7E2</t>
  </si>
  <si>
    <t>NCX09D6E1</t>
  </si>
  <si>
    <t>NCX27L6E3</t>
  </si>
  <si>
    <t>NJN02L0E3</t>
  </si>
  <si>
    <t>NCX30J6E1</t>
  </si>
  <si>
    <t>NCX21Q3E1</t>
  </si>
  <si>
    <t>NCX27R8E1</t>
  </si>
  <si>
    <t>NCX37J7E1</t>
  </si>
  <si>
    <t>NCX09J8E3</t>
  </si>
  <si>
    <t>NCX09Z0E1</t>
  </si>
  <si>
    <t>NCX29V2E1</t>
  </si>
  <si>
    <t>NCX17J7E1</t>
  </si>
  <si>
    <t>NJN02L0E2</t>
  </si>
  <si>
    <t>NCX29V2E3</t>
  </si>
  <si>
    <t>NCX33R1E1</t>
  </si>
  <si>
    <t>NCX22L1E1</t>
  </si>
  <si>
    <t>NCX16N2E4</t>
  </si>
  <si>
    <t>NCX10C7E1</t>
  </si>
  <si>
    <t>NCX21W5E2</t>
  </si>
  <si>
    <t>NCX17M8E1</t>
  </si>
  <si>
    <t>NCX09Q7E3</t>
  </si>
  <si>
    <t>NCX21Q3E2</t>
  </si>
  <si>
    <t>NCX10L0E1</t>
  </si>
  <si>
    <t>NCX17J7E2</t>
  </si>
  <si>
    <t>NCX20B5E1</t>
  </si>
  <si>
    <t>NCX34P0E1</t>
  </si>
  <si>
    <t>NCX35K8E1</t>
  </si>
  <si>
    <t>NJN02L0E4</t>
  </si>
  <si>
    <t>NCX14X6F1</t>
  </si>
  <si>
    <t>NCX27L6F1</t>
  </si>
  <si>
    <t>NCX09J8F1</t>
  </si>
  <si>
    <t>NCX38Z2F1</t>
  </si>
  <si>
    <t>NCX38W1F1</t>
  </si>
  <si>
    <t>NCX15W2F1</t>
  </si>
  <si>
    <t>NCX20R7F1</t>
  </si>
  <si>
    <t>NCX32M3F1</t>
  </si>
  <si>
    <t>NCX37J7F1</t>
  </si>
  <si>
    <t>NCX09D6F1</t>
  </si>
  <si>
    <t>NCX14X6F2</t>
  </si>
  <si>
    <t>NCX23K7F1</t>
  </si>
  <si>
    <t>NCX33R1F1</t>
  </si>
  <si>
    <t>NCX27R8F1</t>
  </si>
  <si>
    <t>NCX27L6F2</t>
  </si>
  <si>
    <t>NJN02L0F1</t>
  </si>
  <si>
    <t>NCX09Q7F1</t>
  </si>
  <si>
    <t>NCX09Z0F1</t>
  </si>
  <si>
    <t>NCX16N2F1</t>
  </si>
  <si>
    <t>NCX21Q3F1</t>
  </si>
  <si>
    <t>NCX16N2F2</t>
  </si>
  <si>
    <t>NCX24D1F1</t>
  </si>
  <si>
    <t>NCX34Z0F1</t>
  </si>
  <si>
    <t>NCX26C0F1</t>
  </si>
  <si>
    <t>NCX17J7F1</t>
  </si>
  <si>
    <t>NCX22L1MW2</t>
  </si>
  <si>
    <t>NCX25Y1MW1</t>
  </si>
  <si>
    <t>NCX30J6MW1</t>
  </si>
  <si>
    <t>NCX34J8MW1</t>
  </si>
  <si>
    <t>NCX38Z2MW1</t>
  </si>
  <si>
    <t>NCX10L0MW1</t>
  </si>
  <si>
    <t>NCX16V8MW1</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</si>
  <si>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</si>
  <si>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</si>
  <si>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</si>
  <si>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</si>
  <si>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</si>
  <si>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</si>
  <si>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</si>
  <si>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</si>
  <si>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</si>
  <si>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</si>
  <si>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</si>
  <si>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</si>
  <si>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</si>
  <si>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</si>
  <si>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</si>
  <si>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</si>
  <si>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NCX18J0MW1</t>
  </si>
  <si>
    <t>NCX27L6MW1</t>
  </si>
  <si>
    <t>NCX15B5MW1</t>
  </si>
  <si>
    <t>NCX24N1MW1</t>
  </si>
  <si>
    <t>NCX29G7MW1</t>
  </si>
  <si>
    <t>NCX25D4MW1</t>
  </si>
  <si>
    <t>NCX24X1MW1</t>
  </si>
  <si>
    <t>NCX35K8MW1</t>
  </si>
  <si>
    <t>NCX38W1MW1</t>
  </si>
  <si>
    <t>NCX09J8MW1</t>
  </si>
  <si>
    <t>NCX34Z0MW1</t>
  </si>
  <si>
    <t>NCX27Q1MW1</t>
  </si>
  <si>
    <t>NCX35Y6S1</t>
  </si>
  <si>
    <t>NCX10C7S3</t>
  </si>
  <si>
    <t>NCX17G6S4</t>
  </si>
  <si>
    <t>NCX10L0S3</t>
  </si>
  <si>
    <t>NCX33R1S2</t>
  </si>
  <si>
    <t>NJN02L0S6</t>
  </si>
  <si>
    <t>NCX17C8S1</t>
  </si>
  <si>
    <t>NCX24D1S3</t>
  </si>
  <si>
    <t>NCX19Y8S6</t>
  </si>
  <si>
    <t>NCX17W8S1</t>
  </si>
  <si>
    <t>NCX18J0S4</t>
  </si>
  <si>
    <t>NCX39F5S1</t>
  </si>
  <si>
    <t>NCX37J7S3</t>
  </si>
  <si>
    <t>NCX25D4S3</t>
  </si>
  <si>
    <t>NCX23K7S4</t>
  </si>
  <si>
    <t>NCX11J9S3</t>
  </si>
  <si>
    <t>NCX17J7S2</t>
  </si>
  <si>
    <t>NCX31G8S2</t>
  </si>
  <si>
    <t>NCX22L1S3</t>
  </si>
  <si>
    <t>NCX33X3S2</t>
  </si>
  <si>
    <t>NCX09Y3S3</t>
  </si>
  <si>
    <t>NCX15W2S5</t>
  </si>
  <si>
    <t>NCX34N6S3</t>
  </si>
  <si>
    <t>NCX15B5S2</t>
  </si>
  <si>
    <t>NCX18J0S3</t>
  </si>
  <si>
    <t>NCX22W8S1</t>
  </si>
  <si>
    <t>NCX15Q0S3</t>
  </si>
  <si>
    <t>NCX27Q1S1</t>
  </si>
  <si>
    <t>NCX29V2S3</t>
  </si>
  <si>
    <t>NCX29H4S1</t>
  </si>
  <si>
    <t>NCX33T5S6</t>
  </si>
  <si>
    <t>NCX17C8S2</t>
  </si>
  <si>
    <t>NCX32D0S3</t>
  </si>
  <si>
    <t>NCX26X7S3</t>
  </si>
  <si>
    <t>NCX22J7S1</t>
  </si>
  <si>
    <t>NCX23H6S1</t>
  </si>
  <si>
    <t>NCX33L9S1</t>
  </si>
  <si>
    <t>NCX33T5S5</t>
  </si>
  <si>
    <t>NCX27L6S5</t>
  </si>
  <si>
    <t>NCX20B5S3</t>
  </si>
  <si>
    <t>NCX25Y1S3</t>
  </si>
  <si>
    <t>NCX34L2S4</t>
  </si>
  <si>
    <t>NCX15Q0S4</t>
  </si>
  <si>
    <t>NCX26C0S4</t>
  </si>
  <si>
    <t>NCX39Y8S1</t>
  </si>
  <si>
    <t>NCX27R8S4</t>
  </si>
  <si>
    <t>NCX18Z2A2</t>
  </si>
  <si>
    <t>NCX38T0A2</t>
  </si>
  <si>
    <t>NCX26B3A2</t>
  </si>
  <si>
    <t>NCX39D1A1</t>
  </si>
  <si>
    <t>NCX15Y6A2</t>
  </si>
  <si>
    <t>NCX14G7A2</t>
  </si>
  <si>
    <t>NCX23F2A1</t>
  </si>
  <si>
    <t>NCX35B5A2</t>
  </si>
  <si>
    <t>NCX31J9A2</t>
  </si>
  <si>
    <t>NCX28L9A2</t>
  </si>
  <si>
    <t>NCX31W0A1</t>
  </si>
  <si>
    <t>NCX22S0A1</t>
  </si>
  <si>
    <t>NCX14C9A3</t>
  </si>
  <si>
    <t>NCX26K6A3</t>
  </si>
  <si>
    <t>NCX23T0A1</t>
  </si>
  <si>
    <t>NCX36Y9A3</t>
  </si>
  <si>
    <t>NCX21V8A2</t>
  </si>
  <si>
    <t>NCX37T7A4</t>
  </si>
  <si>
    <t>NCX14C9A4</t>
  </si>
  <si>
    <t>NCX22H3A3</t>
  </si>
  <si>
    <t>NCX23G9A2</t>
  </si>
  <si>
    <t>NCX12V6A1</t>
  </si>
  <si>
    <t>NCX27V6A1</t>
  </si>
  <si>
    <t>NCX11P1A1</t>
  </si>
  <si>
    <t>NCX09T8A1</t>
  </si>
  <si>
    <t>NCX13X3A2</t>
  </si>
  <si>
    <t>NCX35C2A2</t>
  </si>
  <si>
    <t>NCX26K6A4</t>
  </si>
  <si>
    <t>NCX36Y9A4</t>
  </si>
  <si>
    <t>NCX15L5A1</t>
  </si>
  <si>
    <t>NCX18Z2A3</t>
  </si>
  <si>
    <t>NCX14C9A5</t>
  </si>
  <si>
    <t>NCX24P5A1</t>
  </si>
  <si>
    <t>NCX12G1A1</t>
  </si>
  <si>
    <t>NCX35T1A2</t>
  </si>
  <si>
    <t>NCX26K6A5</t>
  </si>
  <si>
    <t>NCX18K7B1</t>
  </si>
  <si>
    <t>NCX14L2B2</t>
  </si>
  <si>
    <t>NCX13X3B1</t>
  </si>
  <si>
    <t>NCX10B0B1</t>
  </si>
  <si>
    <t>NCX32Z4B1</t>
  </si>
  <si>
    <t>NCX39D1B1</t>
  </si>
  <si>
    <t>NCX18B4B1</t>
  </si>
  <si>
    <t>NCX11T9B2</t>
  </si>
  <si>
    <t>NCX31J9B1</t>
  </si>
  <si>
    <t>NCX20F3B1</t>
  </si>
  <si>
    <t>NCX16F6B1</t>
  </si>
  <si>
    <t>NCX14C9B3</t>
  </si>
  <si>
    <t>NCX38T0B2</t>
  </si>
  <si>
    <t>NCX20C2B1</t>
  </si>
  <si>
    <t>NCX28C6B1</t>
  </si>
  <si>
    <t>NCX31M0B1</t>
  </si>
  <si>
    <t>NCX31J9B2</t>
  </si>
  <si>
    <t>NCX21V8B2</t>
  </si>
  <si>
    <t>NCX37T7B3</t>
  </si>
  <si>
    <t>NCX21G3B1</t>
  </si>
  <si>
    <t>NCX20F3B2</t>
  </si>
  <si>
    <t>NCX18Z2B2</t>
  </si>
  <si>
    <t>NCX22H3B3</t>
  </si>
  <si>
    <t>NCX23G9B2</t>
  </si>
  <si>
    <t>NCX27V6B1</t>
  </si>
  <si>
    <t>NCX15Y6B2</t>
  </si>
  <si>
    <t>NCX26K6B3</t>
  </si>
  <si>
    <t>NCX13K2B1</t>
  </si>
  <si>
    <t>NCX14C9B4</t>
  </si>
  <si>
    <t>NCX18Z2B3</t>
  </si>
  <si>
    <t>NCX21Z6B1</t>
  </si>
  <si>
    <t>NCX26B3B2</t>
  </si>
  <si>
    <t>NCX28C6B2</t>
  </si>
  <si>
    <t>NCX14R4B2</t>
  </si>
  <si>
    <t>NCX35B5B2</t>
  </si>
  <si>
    <t>NCX19S6B2</t>
  </si>
  <si>
    <t>NCX21S7B2</t>
  </si>
  <si>
    <t>NCX11P1B1</t>
  </si>
  <si>
    <t>NCX28C6B3</t>
  </si>
  <si>
    <t>NCX37T7B4</t>
  </si>
  <si>
    <t>NCX24P5B2</t>
  </si>
  <si>
    <t>NCX18Z2B4</t>
  </si>
  <si>
    <t>NCX38T0B3</t>
  </si>
  <si>
    <t>NCX33M6C2</t>
  </si>
  <si>
    <t>NCX18Z2C2</t>
  </si>
  <si>
    <t>NCX18B4C1</t>
  </si>
  <si>
    <t>NCX22H3C3</t>
  </si>
  <si>
    <t>NCX21G3C2</t>
  </si>
  <si>
    <t>NCX14G7C1</t>
  </si>
  <si>
    <t>NCX35T1C1</t>
  </si>
  <si>
    <t>NCX18K7C1</t>
  </si>
  <si>
    <t>NCX26K6C3</t>
  </si>
  <si>
    <t>NCX32Z4C1</t>
  </si>
  <si>
    <t>NCX13X3C1</t>
  </si>
  <si>
    <t>NCX37T7C3</t>
  </si>
  <si>
    <t>NCX08Y0C1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</si>
  <si>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</si>
  <si>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</si>
  <si>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</si>
  <si>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</si>
  <si>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</si>
  <si>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</si>
  <si>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</si>
  <si>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</si>
  <si>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</si>
  <si>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</si>
  <si>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</si>
  <si>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</si>
  <si>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</si>
  <si>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</si>
  <si>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</si>
  <si>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</si>
  <si>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</si>
  <si>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NCX36P6C1</t>
  </si>
  <si>
    <t>NCX21V8C1</t>
  </si>
  <si>
    <t>NCX37T7C4</t>
  </si>
  <si>
    <t>NCX26B3C1</t>
  </si>
  <si>
    <t>NCX37G6C1</t>
  </si>
  <si>
    <t>NCX31W0C1</t>
  </si>
  <si>
    <t>NCX20M2C1</t>
  </si>
  <si>
    <t>NCX18K7C2</t>
  </si>
  <si>
    <t>NCX24P5C2</t>
  </si>
  <si>
    <t>NCX26K6C4</t>
  </si>
  <si>
    <t>NCX23G9C2</t>
  </si>
  <si>
    <t>NCX28C6C2</t>
  </si>
  <si>
    <t>NCX18B4C2</t>
  </si>
  <si>
    <t>NCX23F2C2</t>
  </si>
  <si>
    <t>NCX36Y9C4</t>
  </si>
  <si>
    <t>NCX19S6C3</t>
  </si>
  <si>
    <t>NCX14C9C4</t>
  </si>
  <si>
    <t>NCX26B3C2</t>
  </si>
  <si>
    <t>NCX20C2C2</t>
  </si>
  <si>
    <t>NCX27F4C3</t>
  </si>
  <si>
    <t>NCX14C9C5</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</si>
  <si>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</si>
  <si>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</si>
  <si>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</si>
  <si>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</si>
  <si>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</si>
  <si>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</si>
  <si>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</si>
  <si>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</si>
  <si>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</si>
  <si>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</si>
  <si>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</si>
  <si>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</si>
  <si>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</si>
  <si>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</si>
  <si>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</si>
  <si>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</si>
  <si>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</si>
  <si>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</si>
  <si>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</si>
  <si>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</si>
  <si>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</si>
  <si>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</si>
  <si>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</si>
  <si>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</si>
  <si>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</si>
  <si>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</si>
  <si>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</si>
  <si>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</si>
  <si>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</si>
  <si>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</si>
  <si>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</si>
  <si>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</si>
  <si>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</si>
  <si>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</si>
  <si>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</si>
  <si>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</si>
  <si>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</si>
  <si>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</si>
  <si>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</si>
  <si>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</si>
  <si>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</si>
  <si>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NCX20F3D1</t>
  </si>
  <si>
    <t>NCX22S0D1</t>
  </si>
  <si>
    <t>NCX24P5D1</t>
  </si>
  <si>
    <t>NCX26B3D2</t>
  </si>
  <si>
    <t>NCX26K6D3</t>
  </si>
  <si>
    <t>NCX20M2D1</t>
  </si>
  <si>
    <t>NCX22Z9D3</t>
  </si>
  <si>
    <t>NCX40H7D1</t>
  </si>
  <si>
    <t>NCX19S6D2</t>
  </si>
  <si>
    <t>NCX36Y9D3</t>
  </si>
  <si>
    <t>NCX13X3D1</t>
  </si>
  <si>
    <t>NCX21S7D3</t>
  </si>
  <si>
    <t>NCX38T0D2</t>
  </si>
  <si>
    <t>NCX21V8D1</t>
  </si>
  <si>
    <t>NCX27F4D2</t>
  </si>
  <si>
    <t>NCX31M0D2</t>
  </si>
  <si>
    <t>NCX20C2D2</t>
  </si>
  <si>
    <t>NCX21S7D2</t>
  </si>
  <si>
    <t>NCX32Z4D1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</si>
  <si>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</si>
  <si>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</si>
  <si>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</si>
  <si>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</si>
  <si>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</si>
  <si>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</si>
  <si>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</si>
  <si>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</si>
  <si>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</si>
  <si>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</si>
  <si>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</si>
  <si>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</si>
  <si>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</si>
  <si>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</si>
  <si>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</si>
  <si>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</si>
  <si>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</si>
  <si>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</si>
  <si>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</si>
  <si>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</si>
  <si>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</si>
  <si>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NCX08Y0D1</t>
  </si>
  <si>
    <t>NCX14C9D4</t>
  </si>
  <si>
    <t>NCX21G3D2</t>
  </si>
  <si>
    <t>NCX20C2D3</t>
  </si>
  <si>
    <t>NCX11Z1D2</t>
  </si>
  <si>
    <t>NCX27F4D3</t>
  </si>
  <si>
    <t>NCX18Z2D4</t>
  </si>
  <si>
    <t>NCX39D1D1</t>
  </si>
  <si>
    <t>NCX13X3D2</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</si>
  <si>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</si>
  <si>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</si>
  <si>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</si>
  <si>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</si>
  <si>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</si>
  <si>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</si>
  <si>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</si>
  <si>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</si>
  <si>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</si>
  <si>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</si>
  <si>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</si>
  <si>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</si>
  <si>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</si>
  <si>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</si>
  <si>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</si>
  <si>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</si>
  <si>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</si>
  <si>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</si>
  <si>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</si>
  <si>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</si>
  <si>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</si>
  <si>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</si>
  <si>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</si>
  <si>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</si>
  <si>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</si>
  <si>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</si>
  <si>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</si>
  <si>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</si>
  <si>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</si>
  <si>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</si>
  <si>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</si>
  <si>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</si>
  <si>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</si>
  <si>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</si>
  <si>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</si>
  <si>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</si>
  <si>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</si>
  <si>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</si>
  <si>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</si>
  <si>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</si>
  <si>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</si>
  <si>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</si>
  <si>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</si>
  <si>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</si>
  <si>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</si>
  <si>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</si>
  <si>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</si>
  <si>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</si>
  <si>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</si>
  <si>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</si>
  <si>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</si>
  <si>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</si>
  <si>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</si>
  <si>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</si>
  <si>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</si>
  <si>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</si>
  <si>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</si>
  <si>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</si>
  <si>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</si>
  <si>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</si>
  <si>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</si>
  <si>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</si>
  <si>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</si>
  <si>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</si>
  <si>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</si>
  <si>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</si>
  <si>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</si>
  <si>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</si>
  <si>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</si>
  <si>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</si>
  <si>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</si>
  <si>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</si>
  <si>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</si>
  <si>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</si>
  <si>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</si>
  <si>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NCX37T7E3</t>
  </si>
  <si>
    <t>NCX14C9E6</t>
  </si>
  <si>
    <t>NCX15Y6E2</t>
  </si>
  <si>
    <t>NCX22H3E3</t>
  </si>
  <si>
    <t>NCX20F3E3</t>
  </si>
  <si>
    <t>NCX27F4E3</t>
  </si>
  <si>
    <t>NCX19S6E2</t>
  </si>
  <si>
    <t>NCX27B6E1</t>
  </si>
  <si>
    <t>NCX08Y0E1</t>
  </si>
  <si>
    <t>NCX14R4E2</t>
  </si>
  <si>
    <t>NCX28C6E1</t>
  </si>
  <si>
    <t>NCX21Z6E1</t>
  </si>
  <si>
    <t>NCX36Y9E4</t>
  </si>
  <si>
    <t>NCX31J9E2</t>
  </si>
  <si>
    <t>NCX20C2E3</t>
  </si>
  <si>
    <t>NCX26B3E3</t>
  </si>
  <si>
    <t>NCX11T9E3</t>
  </si>
  <si>
    <t>NCX14C9E4</t>
  </si>
  <si>
    <t>NCX18B4E2</t>
  </si>
  <si>
    <t>NCX33M6E2</t>
  </si>
  <si>
    <t>NCX11Z1E2</t>
  </si>
  <si>
    <t>NCX24P5E1</t>
  </si>
  <si>
    <t>NCX22Z9E4</t>
  </si>
  <si>
    <t>NCX38T0E4</t>
  </si>
  <si>
    <t>NCX14C9E5</t>
  </si>
  <si>
    <t>NCX18Z2E5</t>
  </si>
  <si>
    <t>NCX21V8E1</t>
  </si>
  <si>
    <t>NCX20C2E2</t>
  </si>
  <si>
    <t>NCX21G3E3</t>
  </si>
  <si>
    <t>NCX28C6E3</t>
  </si>
  <si>
    <t>NKH02F9E1</t>
  </si>
  <si>
    <t>NCX20C2E4</t>
  </si>
  <si>
    <t>NCX28C6E4</t>
  </si>
  <si>
    <t>NCX21Z6E2</t>
  </si>
  <si>
    <t>NCX19S6E3</t>
  </si>
  <si>
    <t>NCX28C6E2</t>
  </si>
  <si>
    <t>NCX23G9E3</t>
  </si>
  <si>
    <t>NCX11T9E2</t>
  </si>
  <si>
    <t>NCX14C9E7</t>
  </si>
  <si>
    <t>NCX12V6E2</t>
  </si>
  <si>
    <t>NCX18Z2E6</t>
  </si>
  <si>
    <t>NCX23F2E2</t>
  </si>
  <si>
    <t>NCX26K6E4</t>
  </si>
  <si>
    <t>NCX22Z9E2</t>
  </si>
  <si>
    <t>NCX09T8E1</t>
  </si>
  <si>
    <t>NCX21S7E2</t>
  </si>
  <si>
    <t>NCX27V6E1</t>
  </si>
  <si>
    <t>NCX39D1E2</t>
  </si>
  <si>
    <t>NCX35T1E1</t>
  </si>
  <si>
    <t>NCX33M6E3</t>
  </si>
  <si>
    <t>NCX18Z2E7</t>
  </si>
  <si>
    <t>NCX18B4E4</t>
  </si>
  <si>
    <t>NCX26K6E5</t>
  </si>
  <si>
    <t>NCX24P5E2</t>
  </si>
  <si>
    <t>NCX35T1E2</t>
  </si>
  <si>
    <t>NCX36P6E2</t>
  </si>
  <si>
    <t>NCX37T7E5</t>
  </si>
  <si>
    <t>NCX26B3E4</t>
  </si>
  <si>
    <t>NCX11Z1E3</t>
  </si>
  <si>
    <t>NCX37T7E4</t>
  </si>
  <si>
    <t>NCX27F4E4</t>
  </si>
  <si>
    <t>NCX10N4E2</t>
  </si>
  <si>
    <t>NCX10F8E2</t>
  </si>
  <si>
    <t>NCX11B3E2</t>
  </si>
  <si>
    <t>NCX37T7E6</t>
  </si>
  <si>
    <t>NCX31J9F1</t>
  </si>
  <si>
    <t>NCX40H7F1</t>
  </si>
  <si>
    <t>NCX20C2F1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</si>
  <si>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</si>
  <si>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</si>
  <si>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</si>
  <si>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</si>
  <si>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</si>
  <si>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</si>
  <si>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</si>
  <si>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</si>
  <si>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</si>
  <si>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</si>
  <si>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</si>
  <si>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</si>
  <si>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</si>
  <si>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</si>
  <si>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</si>
  <si>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</si>
  <si>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</si>
  <si>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</si>
  <si>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</si>
  <si>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</si>
  <si>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</si>
  <si>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</si>
  <si>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NCX27B6F1</t>
  </si>
  <si>
    <t>NCX36Y9F1</t>
  </si>
  <si>
    <t>NCX21Z6F1</t>
  </si>
  <si>
    <t>NCX15Y6F1</t>
  </si>
  <si>
    <t>NCX28C6F1</t>
  </si>
  <si>
    <t>NCX22H3F3</t>
  </si>
  <si>
    <t>NCX38T0F1</t>
  </si>
  <si>
    <t>NCX31W0F1</t>
  </si>
  <si>
    <t>NCX21S7F1</t>
  </si>
  <si>
    <t>NCX27V6F1</t>
  </si>
  <si>
    <t>NCX37G6F1</t>
  </si>
  <si>
    <t>NCX14H4F1</t>
  </si>
  <si>
    <t>NCX22Z9F3</t>
  </si>
  <si>
    <t>NCX26K6F2</t>
  </si>
  <si>
    <t>NCX14R4F1</t>
  </si>
  <si>
    <t>NCX08Y0F1</t>
  </si>
  <si>
    <t>NCX18Z2F2</t>
  </si>
  <si>
    <t>NCX33M6F1</t>
  </si>
  <si>
    <t>NCX12V6F1</t>
  </si>
  <si>
    <t>NCX36Y9F2</t>
  </si>
  <si>
    <t>NCX14C9F2</t>
  </si>
  <si>
    <t>NCX31M0F1</t>
  </si>
  <si>
    <t>NCX21G3F1</t>
  </si>
  <si>
    <t>NCX18Z2F3</t>
  </si>
  <si>
    <t>NCX38T0F2</t>
  </si>
  <si>
    <t>NCX11Z1F2</t>
  </si>
  <si>
    <t>NCX18B4F1</t>
  </si>
  <si>
    <t>NCX22H3F4</t>
  </si>
  <si>
    <t>NCX27F4F2</t>
  </si>
  <si>
    <t>NCX18Z2F4</t>
  </si>
  <si>
    <t>NCX21V8F1</t>
  </si>
  <si>
    <t>NCX28C6F2</t>
  </si>
  <si>
    <t>NCX37T7F3</t>
  </si>
  <si>
    <t>NCX16F6F1</t>
  </si>
  <si>
    <t>NCX20C2F3</t>
  </si>
  <si>
    <t>NCX10N4F1</t>
  </si>
  <si>
    <t>NCX19G2F1</t>
  </si>
  <si>
    <t>NCX19S6F2</t>
  </si>
  <si>
    <t>NCX18B4F2</t>
  </si>
  <si>
    <t>NCX37T7F4</t>
  </si>
  <si>
    <t>NCX35C2F1</t>
  </si>
  <si>
    <t>NCX34Q7F1</t>
  </si>
  <si>
    <t>NCX24P5F1</t>
  </si>
  <si>
    <t>NCX18B4F3</t>
  </si>
  <si>
    <t>NCX11T9F2</t>
  </si>
  <si>
    <t>NCX21V8F2</t>
  </si>
  <si>
    <t>NCX28C6F3</t>
  </si>
  <si>
    <t>NCX14B2S3</t>
  </si>
  <si>
    <t>NCX15L5S1</t>
  </si>
  <si>
    <t>NCX24P5S4</t>
  </si>
  <si>
    <t>NCX33H1S2</t>
  </si>
  <si>
    <t>NCX32N0S1</t>
  </si>
  <si>
    <t>NCX19D1S2</t>
  </si>
  <si>
    <t>NCX24G2S1</t>
  </si>
  <si>
    <t>NCX11Z1S7</t>
  </si>
  <si>
    <t>NCX36P6S5</t>
  </si>
  <si>
    <t>NCX14L2S5</t>
  </si>
  <si>
    <t>NCX22H3S7</t>
  </si>
  <si>
    <t>NCX22Z9S7</t>
  </si>
  <si>
    <t>NCX24P5S3</t>
  </si>
  <si>
    <t>NCX20M2S3</t>
  </si>
  <si>
    <t>NCX27B6S5</t>
  </si>
  <si>
    <t>NCX40H7S5</t>
  </si>
  <si>
    <t>NCX26K6S8</t>
  </si>
  <si>
    <t>NCX27B6S6</t>
  </si>
  <si>
    <t>NCX18K7S4</t>
  </si>
  <si>
    <t>NCX14L2S6</t>
  </si>
  <si>
    <t>NCX27V6S3</t>
  </si>
  <si>
    <t>NCX21V8S6</t>
  </si>
  <si>
    <t>NCX31J9S7</t>
  </si>
  <si>
    <t>NCX40H7S4</t>
  </si>
  <si>
    <t>NCX14C9S9</t>
  </si>
  <si>
    <t>NCX37T7S7</t>
  </si>
  <si>
    <t>NCX32L6S2</t>
  </si>
  <si>
    <t>NCX14H4S2</t>
  </si>
  <si>
    <t>NCX26B3S3</t>
  </si>
  <si>
    <t>NCX20V5S4</t>
  </si>
  <si>
    <t>NCX10B0S2</t>
  </si>
  <si>
    <t>NCX21S7S4</t>
  </si>
  <si>
    <t>NCX32L6S3</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</si>
  <si>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</si>
  <si>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</si>
  <si>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</si>
  <si>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</si>
  <si>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</si>
  <si>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</si>
  <si>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</si>
  <si>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</si>
  <si>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</si>
  <si>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</si>
  <si>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</si>
  <si>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</si>
  <si>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</si>
  <si>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</si>
  <si>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</si>
  <si>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</si>
  <si>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</si>
  <si>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</si>
  <si>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</si>
  <si>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</si>
  <si>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</si>
  <si>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</si>
  <si>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</si>
  <si>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</si>
  <si>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</si>
  <si>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</si>
  <si>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</si>
  <si>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NCX26K6S7</t>
  </si>
  <si>
    <t>NCX20M2S4</t>
  </si>
  <si>
    <t>NCX34Q7S2</t>
  </si>
  <si>
    <t>NCX08X3S3</t>
  </si>
  <si>
    <t>NCX36H0S1</t>
  </si>
  <si>
    <t>NCX36Y9S8</t>
  </si>
  <si>
    <t>NCX21H0S1</t>
  </si>
  <si>
    <t>NCX13X3S4</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</si>
  <si>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</si>
  <si>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</si>
  <si>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</si>
  <si>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</si>
  <si>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</si>
  <si>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</si>
  <si>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</si>
  <si>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</si>
  <si>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</si>
  <si>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</si>
  <si>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</si>
  <si>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</si>
  <si>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</si>
  <si>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</si>
  <si>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</si>
  <si>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</si>
  <si>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</si>
  <si>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</si>
  <si>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</si>
  <si>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</si>
  <si>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</si>
  <si>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</si>
  <si>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</si>
  <si>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</si>
  <si>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</si>
  <si>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</si>
  <si>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</si>
  <si>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</si>
  <si>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</si>
  <si>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NCX13S8S3</t>
  </si>
  <si>
    <t>NCX35T1S5</t>
  </si>
  <si>
    <t>NCX38T0S8</t>
  </si>
  <si>
    <t>NCX18Z2S6</t>
  </si>
  <si>
    <t>NCX20C2S7</t>
  </si>
  <si>
    <t>NCX37T7S8</t>
  </si>
  <si>
    <t>NCX31J9S8</t>
  </si>
  <si>
    <t>NCX10N4S4</t>
  </si>
  <si>
    <t>NCX14W9A1</t>
  </si>
  <si>
    <t>NCX16M5A1</t>
  </si>
  <si>
    <t>NCX23W1A1</t>
  </si>
  <si>
    <t>NCX11C0A1</t>
  </si>
  <si>
    <t>NCX19L7A1</t>
  </si>
  <si>
    <t>NCX39N1A2</t>
  </si>
  <si>
    <t>NCX30N4A2</t>
  </si>
  <si>
    <t>NCX17P9A2</t>
  </si>
  <si>
    <t>NCX34V2A1</t>
  </si>
  <si>
    <t>NCX30X4A2</t>
  </si>
  <si>
    <t>NCX36B8A1</t>
  </si>
  <si>
    <t>NCX16R0A3</t>
  </si>
  <si>
    <t>NCX10G5A1</t>
  </si>
  <si>
    <t>NCX30K3A2</t>
  </si>
  <si>
    <t>NCX28N3A3</t>
  </si>
  <si>
    <t>NCX10M7A1</t>
  </si>
  <si>
    <t>NCX31R5A3</t>
  </si>
  <si>
    <t>NCX11Y4A1</t>
  </si>
  <si>
    <t>NCX29K5A1</t>
  </si>
  <si>
    <t>NCX25H2A2</t>
  </si>
  <si>
    <t>NCX13D3A2</t>
  </si>
  <si>
    <t>NCX09K5A2</t>
  </si>
  <si>
    <t>NCX11S2A2</t>
  </si>
  <si>
    <t>NCX13V9A2</t>
  </si>
  <si>
    <t>NCX38P2A3</t>
  </si>
  <si>
    <t>NCX38R6A3</t>
  </si>
  <si>
    <t>NCX21K1A1</t>
  </si>
  <si>
    <t>NCX29Y3A4</t>
  </si>
  <si>
    <t>NCX17T7A2</t>
  </si>
  <si>
    <t>NCX10H2A4</t>
  </si>
  <si>
    <t>NCX38H6A2</t>
  </si>
  <si>
    <t>NCX10R2A1</t>
  </si>
  <si>
    <t>NCX15X9A4</t>
  </si>
  <si>
    <t>NCX13H1A2</t>
  </si>
  <si>
    <t>NCX36S7A2</t>
  </si>
  <si>
    <t>NCX24K0A1</t>
  </si>
  <si>
    <t>NCX28W6A2</t>
  </si>
  <si>
    <t>NCX22D5A2</t>
  </si>
  <si>
    <t>NCX37K4A2</t>
  </si>
  <si>
    <t>NCX28W6A3</t>
  </si>
  <si>
    <t>NCX36X2A2</t>
  </si>
  <si>
    <t>NCX16M5B1</t>
  </si>
  <si>
    <t>NCX40L5B1</t>
  </si>
  <si>
    <t>NCX19L7B1</t>
  </si>
  <si>
    <t>NCX23W1B1</t>
  </si>
  <si>
    <t>NCX30N4B2</t>
  </si>
  <si>
    <t>NCX11S2B2</t>
  </si>
  <si>
    <t>NCX16R0B2</t>
  </si>
  <si>
    <t>NCX38P2B2</t>
  </si>
  <si>
    <t>NCX21M5B1</t>
  </si>
  <si>
    <t>NCX36B8B1</t>
  </si>
  <si>
    <t>NCX38R6B3</t>
  </si>
  <si>
    <t>NCX27G1B2</t>
  </si>
  <si>
    <t>NCX31R5B2</t>
  </si>
  <si>
    <t>NCX38H6B1</t>
  </si>
  <si>
    <t>NCX10H2B3</t>
  </si>
  <si>
    <t>NCX30X4B2</t>
  </si>
  <si>
    <t>NCX28W6B2</t>
  </si>
  <si>
    <t>NCX17T7B2</t>
  </si>
  <si>
    <t>NCX24K0B1</t>
  </si>
  <si>
    <t>NCX22D5B2</t>
  </si>
  <si>
    <t>NCX30K3B2</t>
  </si>
  <si>
    <t>NCX13H1B2</t>
  </si>
  <si>
    <t>NCX25R2B1</t>
  </si>
  <si>
    <t>NCX29Y3B3</t>
  </si>
  <si>
    <t>NCX37K4B2</t>
  </si>
  <si>
    <t>NCX11Y4B1</t>
  </si>
  <si>
    <t>NCX15N9B1</t>
  </si>
  <si>
    <t>NCX25H2B2</t>
  </si>
  <si>
    <t>NCX13V9B2</t>
  </si>
  <si>
    <t>NCX16R0B3</t>
  </si>
  <si>
    <t>NCX28N3B3</t>
  </si>
  <si>
    <t>NCX13W6B1</t>
  </si>
  <si>
    <t>NCX29Y3B4</t>
  </si>
  <si>
    <t>NCX30K3B3</t>
  </si>
  <si>
    <t>NCX36S7B2</t>
  </si>
  <si>
    <t>NCX30X4B3</t>
  </si>
  <si>
    <t>NCX15T1B1</t>
  </si>
  <si>
    <t>NCX20Z3B1</t>
  </si>
  <si>
    <t>NCX17D5B2</t>
  </si>
  <si>
    <t>NCX35N9B1</t>
  </si>
  <si>
    <t>NCX11C0B1</t>
  </si>
  <si>
    <t>NCX28W6B3</t>
  </si>
  <si>
    <t>NCX29Y3B5</t>
  </si>
  <si>
    <t>NCX38P2B3</t>
  </si>
  <si>
    <t>NCX40L5C1</t>
  </si>
  <si>
    <t>NCX11Y4C1</t>
  </si>
  <si>
    <t>NCX24J3C1</t>
  </si>
  <si>
    <t>NCX14W9C1</t>
  </si>
  <si>
    <t>NCX25H2C2</t>
  </si>
  <si>
    <t>NCX35M2C1</t>
  </si>
  <si>
    <t>NCX16M5C1</t>
  </si>
  <si>
    <t>NCX36B8C1</t>
  </si>
  <si>
    <t>NCX17K4C1</t>
  </si>
  <si>
    <t>NCX10H2C3</t>
  </si>
  <si>
    <t>NCX38R6C3</t>
  </si>
  <si>
    <t>NCX29Y3C3</t>
  </si>
  <si>
    <t>NCX31T9C1</t>
  </si>
  <si>
    <t>NCX34V2C1</t>
  </si>
  <si>
    <t>NCX30X4C2</t>
  </si>
  <si>
    <t>NCX39N1C1</t>
  </si>
  <si>
    <t>NCX17T7C1</t>
  </si>
  <si>
    <t>NCX13V9C2</t>
  </si>
  <si>
    <t>NCX11C0C2</t>
  </si>
  <si>
    <t>NCX30N4C2</t>
  </si>
  <si>
    <t>NCX38P2C2</t>
  </si>
  <si>
    <t>NCX11C0C1</t>
  </si>
  <si>
    <t>NCX16R0C2</t>
  </si>
  <si>
    <t>NCX13J5C2</t>
  </si>
  <si>
    <t>NCX30K3C2</t>
  </si>
  <si>
    <t>NCX30X4C3</t>
  </si>
  <si>
    <t>NCX22D5C2</t>
  </si>
  <si>
    <t>NCX15X9C3</t>
  </si>
  <si>
    <t>NCX38H6C1</t>
  </si>
  <si>
    <t>NCX31R5C2</t>
  </si>
  <si>
    <t>NCX13D3C2</t>
  </si>
  <si>
    <t>NCX37V1C1</t>
  </si>
  <si>
    <t>NCX11D7C1</t>
  </si>
  <si>
    <t>NCX15N9C1</t>
  </si>
  <si>
    <t>NCX29K5C1</t>
  </si>
  <si>
    <t>NCX35N9C1</t>
  </si>
  <si>
    <t>NCX10G5C1</t>
  </si>
  <si>
    <t>NCX38R6C4</t>
  </si>
  <si>
    <t>NCX10H2C4</t>
  </si>
  <si>
    <t>NCX09M9C2</t>
  </si>
  <si>
    <t>NCX09K5C2</t>
  </si>
  <si>
    <t>NCX16R0C3</t>
  </si>
  <si>
    <t>NCX28N3C3</t>
  </si>
  <si>
    <t>NCX39N1C2</t>
  </si>
  <si>
    <t>NCX38P2C3</t>
  </si>
  <si>
    <t>NCX28W6C2</t>
  </si>
  <si>
    <t>NCX17T7C2</t>
  </si>
  <si>
    <t>NCX36X2C2</t>
  </si>
  <si>
    <t>NCX10M7C1</t>
  </si>
  <si>
    <t>NCX11S2C2</t>
  </si>
  <si>
    <t>NCX15T1C1</t>
  </si>
  <si>
    <t>NCX31V3C1</t>
  </si>
  <si>
    <t>NCX24K0C1</t>
  </si>
  <si>
    <t>NCX25L0C1</t>
  </si>
  <si>
    <t>NCX09L2C1</t>
  </si>
  <si>
    <t>NCX21K1C1</t>
  </si>
  <si>
    <t>NCX19L7C1</t>
  </si>
  <si>
    <t>NCX36B8C2</t>
  </si>
  <si>
    <t>NCX16M5C2</t>
  </si>
  <si>
    <t>NCX34D6C2</t>
  </si>
  <si>
    <t>NCX11S2C3</t>
  </si>
  <si>
    <t>NCX29Y3C4</t>
  </si>
  <si>
    <t>NCX21D2C2</t>
  </si>
  <si>
    <t>NCX29Y3C6</t>
  </si>
  <si>
    <t>NCX28W6C4</t>
  </si>
  <si>
    <t>NCX36S7C2</t>
  </si>
  <si>
    <t>NCX28W6C3</t>
  </si>
  <si>
    <t>NCX29Y3C5</t>
  </si>
  <si>
    <t>NCX10R2C1</t>
  </si>
  <si>
    <t>NCX29K5D1</t>
  </si>
  <si>
    <t>NCX12L6D1</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</si>
  <si>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</si>
  <si>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</si>
  <si>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</si>
  <si>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</si>
  <si>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</si>
  <si>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</si>
  <si>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</si>
  <si>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</si>
  <si>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</si>
  <si>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</si>
  <si>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</si>
  <si>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</si>
  <si>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</si>
  <si>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</si>
  <si>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</si>
  <si>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</si>
  <si>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</si>
  <si>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</si>
  <si>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</si>
  <si>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</si>
  <si>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</si>
  <si>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</si>
  <si>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</si>
  <si>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</si>
  <si>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</si>
  <si>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</si>
  <si>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</si>
  <si>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</si>
  <si>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</si>
  <si>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</si>
  <si>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</si>
  <si>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</si>
  <si>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</si>
  <si>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</si>
  <si>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</si>
  <si>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</si>
  <si>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</si>
  <si>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</si>
  <si>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</si>
  <si>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</si>
  <si>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</si>
  <si>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</si>
  <si>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</si>
  <si>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</si>
  <si>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</si>
  <si>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</si>
  <si>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</si>
  <si>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</si>
  <si>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</si>
  <si>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</si>
  <si>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</si>
  <si>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</si>
  <si>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</si>
  <si>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</si>
  <si>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</si>
  <si>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</si>
  <si>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</si>
  <si>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</si>
  <si>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</si>
  <si>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</si>
  <si>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</si>
  <si>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</si>
  <si>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</si>
  <si>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</si>
  <si>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</si>
  <si>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</si>
  <si>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</si>
  <si>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NCX10H2D2</t>
  </si>
  <si>
    <t>NCX29Y3D3</t>
  </si>
  <si>
    <t>NCX13J5D2</t>
  </si>
  <si>
    <t>NCX16R0D2</t>
  </si>
  <si>
    <t>NCX38P2D2</t>
  </si>
  <si>
    <t>NCX11S2D2</t>
  </si>
  <si>
    <t>NCX39N1D2</t>
  </si>
  <si>
    <t>NCX28N3D3</t>
  </si>
  <si>
    <t>NCX19L7D1</t>
  </si>
  <si>
    <t>NCX38P2D3</t>
  </si>
  <si>
    <t>NCX11S2D3</t>
  </si>
  <si>
    <t>NCX38H6D2</t>
  </si>
  <si>
    <t>NCX17H3D1</t>
  </si>
  <si>
    <t>NCX30X4D3</t>
  </si>
  <si>
    <t>NCX09H4D1</t>
  </si>
  <si>
    <t>NCX36S7D3</t>
  </si>
  <si>
    <t>NCX31R5D3</t>
  </si>
  <si>
    <t>NCX29S1D1</t>
  </si>
  <si>
    <t>NCX38P2D4</t>
  </si>
  <si>
    <t>NCX17T7D2</t>
  </si>
  <si>
    <t>NCX36X2D2</t>
  </si>
  <si>
    <t>NCX28W6D3</t>
  </si>
  <si>
    <t>NCX26D7D1</t>
  </si>
  <si>
    <t>NCX15N9D1</t>
  </si>
  <si>
    <t>NCX24J3D1</t>
  </si>
  <si>
    <t>NCX16M5D2</t>
  </si>
  <si>
    <t>NCX18R6D1</t>
  </si>
  <si>
    <t>NCX13W6D2</t>
  </si>
  <si>
    <t>NCX27G1D3</t>
  </si>
  <si>
    <t>NCX21K1D1</t>
  </si>
  <si>
    <t>NCX36B8D2</t>
  </si>
  <si>
    <t>NCX18T0D1</t>
  </si>
  <si>
    <t>NCX17K4D1</t>
  </si>
  <si>
    <t>NCX12D0D1</t>
  </si>
  <si>
    <t>NCX29Y3D4</t>
  </si>
  <si>
    <t>NCX38R6D4</t>
  </si>
  <si>
    <t>NCX30K3D2</t>
  </si>
  <si>
    <t>NCX28N3D4</t>
  </si>
  <si>
    <t>NCX21L8D1</t>
  </si>
  <si>
    <t>NCX34K5D2</t>
  </si>
  <si>
    <t>NCX31V3D1</t>
  </si>
  <si>
    <t>NCX15T1D1</t>
  </si>
  <si>
    <t>NCX15G0D1</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</si>
  <si>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</si>
  <si>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</si>
  <si>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</si>
  <si>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</si>
  <si>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</si>
  <si>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</si>
  <si>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</si>
  <si>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</si>
  <si>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</si>
  <si>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</si>
  <si>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</si>
  <si>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</si>
  <si>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</si>
  <si>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</si>
  <si>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</si>
  <si>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</si>
  <si>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</si>
  <si>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</si>
  <si>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</si>
  <si>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</si>
  <si>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</si>
  <si>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</si>
  <si>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</si>
  <si>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</si>
  <si>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</si>
  <si>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</si>
  <si>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</si>
  <si>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</si>
  <si>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</si>
  <si>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</si>
  <si>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</si>
  <si>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</si>
  <si>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</si>
  <si>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</si>
  <si>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</si>
  <si>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</si>
  <si>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</si>
  <si>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</si>
  <si>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</si>
  <si>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</si>
  <si>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</si>
  <si>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</si>
  <si>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</si>
  <si>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</si>
  <si>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</si>
  <si>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</si>
  <si>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</si>
  <si>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</si>
  <si>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</si>
  <si>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</si>
  <si>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</si>
  <si>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</si>
  <si>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</si>
  <si>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</si>
  <si>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</si>
  <si>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</si>
  <si>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</si>
  <si>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</si>
  <si>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</si>
  <si>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</si>
  <si>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</si>
  <si>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</si>
  <si>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</si>
  <si>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</si>
  <si>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</si>
  <si>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</si>
  <si>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NCX39N1E2</t>
  </si>
  <si>
    <t>NCX30N4E2</t>
  </si>
  <si>
    <t>NCX19L7E1</t>
  </si>
  <si>
    <t>NCX11D7E2</t>
  </si>
  <si>
    <t>NCX15N9E1</t>
  </si>
  <si>
    <t>NCX24J3E1</t>
  </si>
  <si>
    <t>NCX17D5E1</t>
  </si>
  <si>
    <t>NCX35M2E1</t>
  </si>
  <si>
    <t>NCX16M5E2</t>
  </si>
  <si>
    <t>NCX21M5E2</t>
  </si>
  <si>
    <t>NCX13W6E2</t>
  </si>
  <si>
    <t>NCX36B8E1</t>
  </si>
  <si>
    <t>NCX21M5E1</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</si>
  <si>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</si>
  <si>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</si>
  <si>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</si>
  <si>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</si>
  <si>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</si>
  <si>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</si>
  <si>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</si>
  <si>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</si>
  <si>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</si>
  <si>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</si>
  <si>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</si>
  <si>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</si>
  <si>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</si>
  <si>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</si>
  <si>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</si>
  <si>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</si>
  <si>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</si>
  <si>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</si>
  <si>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</si>
  <si>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</si>
  <si>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</si>
  <si>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</si>
  <si>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</si>
  <si>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</si>
  <si>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NCX29Y3E3</t>
  </si>
  <si>
    <t>NCX10H2E4</t>
  </si>
  <si>
    <t>NCX38R6E5</t>
  </si>
  <si>
    <t>NCX09M9E2</t>
  </si>
  <si>
    <t>NCX10H2E6</t>
  </si>
  <si>
    <t>NCX13H1E2</t>
  </si>
  <si>
    <t>NCX24W4E1</t>
  </si>
  <si>
    <t>NCX16R0E5</t>
  </si>
  <si>
    <t>NCX20Z3E1</t>
  </si>
  <si>
    <t>NCX30X4E3</t>
  </si>
  <si>
    <t>NCX30X4E2</t>
  </si>
  <si>
    <t>NCX36X2E3</t>
  </si>
  <si>
    <t>NCX10H2E5</t>
  </si>
  <si>
    <t>NCX28W6E3</t>
  </si>
  <si>
    <t>NCX34K5E3</t>
  </si>
  <si>
    <t>NCX22D5E2</t>
  </si>
  <si>
    <t>NCX36S7E3</t>
  </si>
  <si>
    <t>NCX22D5E3</t>
  </si>
  <si>
    <t>NCX31R5E3</t>
  </si>
  <si>
    <t>NCX36B8E2</t>
  </si>
  <si>
    <t>NCX29Q7E1</t>
  </si>
  <si>
    <t>NCX11C0E3</t>
  </si>
  <si>
    <t>NCX28N3E5</t>
  </si>
  <si>
    <t>NCX11S2E3</t>
  </si>
  <si>
    <t>NCX10M7E1</t>
  </si>
  <si>
    <t>NCX38P2E5</t>
  </si>
  <si>
    <t>NCX28W6E4</t>
  </si>
  <si>
    <t>NCX29Y3E6</t>
  </si>
  <si>
    <t>NCX17T7E2</t>
  </si>
  <si>
    <t>NCX29Y3E5</t>
  </si>
  <si>
    <t>NCX08W6E1</t>
  </si>
  <si>
    <t>NCX08W6E2</t>
  </si>
  <si>
    <t>NCX29Y3E7</t>
  </si>
  <si>
    <t>NCX10H2E7</t>
  </si>
  <si>
    <t>NCX34K5E4</t>
  </si>
  <si>
    <t>NCX15G0E1</t>
  </si>
  <si>
    <t>NCX15X9E3</t>
  </si>
  <si>
    <t>NCX29Y3E4</t>
  </si>
  <si>
    <t>NCX15X9E4</t>
  </si>
  <si>
    <t>NCX20Z3E2</t>
  </si>
  <si>
    <t>NCX25H2F1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</si>
  <si>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</si>
  <si>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</si>
  <si>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</si>
  <si>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</si>
  <si>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</si>
  <si>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</si>
  <si>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</si>
  <si>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</si>
  <si>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</si>
  <si>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</si>
  <si>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</si>
  <si>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</si>
  <si>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</si>
  <si>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</si>
  <si>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</si>
  <si>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</si>
  <si>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</si>
  <si>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</si>
  <si>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</si>
  <si>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</si>
  <si>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</si>
  <si>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</si>
  <si>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NCX11C0F1</t>
  </si>
  <si>
    <t>NCX11S2F1</t>
  </si>
  <si>
    <t>NCX13V9F1</t>
  </si>
  <si>
    <t>NCX38H6F1</t>
  </si>
  <si>
    <t>NCX30X4F1</t>
  </si>
  <si>
    <t>NCX24W4F1</t>
  </si>
  <si>
    <t>NCX18R6F1</t>
  </si>
  <si>
    <t>NCX17D5F1</t>
  </si>
  <si>
    <t>NCX17P9F1</t>
  </si>
  <si>
    <t>NCX21D2F1</t>
  </si>
  <si>
    <t>NCX10Z8F1</t>
  </si>
  <si>
    <t>NCX38R6F2</t>
  </si>
  <si>
    <t>NCX10H2F3</t>
  </si>
  <si>
    <t>NCX13J5F1</t>
  </si>
  <si>
    <t>NCX29Y3F2</t>
  </si>
  <si>
    <t>NCX17T7F1</t>
  </si>
  <si>
    <t>NCX10H2F2</t>
  </si>
  <si>
    <t>NCX30K3F1</t>
  </si>
  <si>
    <t>NCX38P2F2</t>
  </si>
  <si>
    <t>NCX28N3F3</t>
  </si>
  <si>
    <t>NCX30N4F1</t>
  </si>
  <si>
    <t>NCX19L7F1</t>
  </si>
  <si>
    <t>NCX26D7F1</t>
  </si>
  <si>
    <t>NCX13D3F1</t>
  </si>
  <si>
    <t>NCX16R0F2</t>
  </si>
  <si>
    <t>NCX28W6F1</t>
  </si>
  <si>
    <t>NCX34K5F1</t>
  </si>
  <si>
    <t>NCX17H3F1</t>
  </si>
  <si>
    <t>NCX17T7F2</t>
  </si>
  <si>
    <t>NCX36X2F1</t>
  </si>
  <si>
    <t>NCX38P2F3</t>
  </si>
  <si>
    <t>NCX30X4F2</t>
  </si>
  <si>
    <t>NCX28W6F3</t>
  </si>
  <si>
    <t>NCX38R6F3</t>
  </si>
  <si>
    <t>NCX38H6F2</t>
  </si>
  <si>
    <t>NCX29Y3F3</t>
  </si>
  <si>
    <t>NCX28W6F2</t>
  </si>
  <si>
    <t>NCX16M5G1</t>
  </si>
  <si>
    <t>NCX27G1G1</t>
  </si>
  <si>
    <t>NCX10H2G1</t>
  </si>
  <si>
    <t>NCX16M5G2</t>
  </si>
  <si>
    <t>NCX13W6G1</t>
  </si>
  <si>
    <t>NCX11Y4MW1</t>
  </si>
  <si>
    <t>NCX17D5MW1</t>
  </si>
  <si>
    <t>NCX35N9MW1</t>
  </si>
  <si>
    <t>NCX17D5MW2</t>
  </si>
  <si>
    <t>NCX16M5MW1</t>
  </si>
  <si>
    <t>NCX27G1MW1</t>
  </si>
  <si>
    <t>NCX35M2MW1</t>
  </si>
  <si>
    <t>NCX17P9MW1</t>
  </si>
  <si>
    <t>NCX09B2MW1</t>
  </si>
  <si>
    <t>NCX10G5MW1</t>
  </si>
  <si>
    <t>NCX21K1MW1</t>
  </si>
  <si>
    <t>NCX38P2MW1</t>
  </si>
  <si>
    <t>NCX13V9MW1</t>
  </si>
  <si>
    <t>NCX09K5MW1</t>
  </si>
  <si>
    <t>NCX39N1MW1</t>
  </si>
  <si>
    <t>NCX11C0MW1</t>
  </si>
  <si>
    <t>NCX30N4MW1</t>
  </si>
  <si>
    <t>NCX19L7MW1</t>
  </si>
  <si>
    <t>NCX11J9MW1</t>
  </si>
  <si>
    <t>NCX33Q4MW1</t>
  </si>
  <si>
    <t>NCX34V2MW1</t>
  </si>
  <si>
    <t>NCX38R6MW1</t>
  </si>
  <si>
    <t>NCX10G5MW2</t>
  </si>
  <si>
    <t>NCX09M9MW1</t>
  </si>
  <si>
    <t>NCX28N3MW1</t>
  </si>
  <si>
    <t>NCX10H2MW2</t>
  </si>
  <si>
    <t>NCX16R0MW1</t>
  </si>
  <si>
    <t>NCX21L8MW1</t>
  </si>
  <si>
    <t>NCX17K4MW1</t>
  </si>
  <si>
    <t>NCX21D2MW1</t>
  </si>
  <si>
    <t>NCX16C5MW1</t>
  </si>
  <si>
    <t>NCX10H2MW1</t>
  </si>
  <si>
    <t>NCX25P8MW1</t>
  </si>
  <si>
    <t>NCX29Y3MW1</t>
  </si>
  <si>
    <t>NCX30X4MW1</t>
  </si>
  <si>
    <t>NCX28W6MW1</t>
  </si>
  <si>
    <t>NCX31R5MW2</t>
  </si>
  <si>
    <t>NCX31V3MW1</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</si>
  <si>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</si>
  <si>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</si>
  <si>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</si>
  <si>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</si>
  <si>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</si>
  <si>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</si>
  <si>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</si>
  <si>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</si>
  <si>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</si>
  <si>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</si>
  <si>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</si>
  <si>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</si>
  <si>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</si>
  <si>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</si>
  <si>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</si>
  <si>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</si>
  <si>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</si>
  <si>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</si>
  <si>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</si>
  <si>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</si>
  <si>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</si>
  <si>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</si>
  <si>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</si>
  <si>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</si>
  <si>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</si>
  <si>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</si>
  <si>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</si>
  <si>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</si>
  <si>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</si>
  <si>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</si>
  <si>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</si>
  <si>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</si>
  <si>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</si>
  <si>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</si>
  <si>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</si>
  <si>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</si>
  <si>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</si>
  <si>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</si>
  <si>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</si>
  <si>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</si>
  <si>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NCX11S2S4</t>
  </si>
  <si>
    <t>NCX23P2S3</t>
  </si>
  <si>
    <t>NCX31T9S3</t>
  </si>
  <si>
    <t>NCX36S7S8</t>
  </si>
  <si>
    <t>NCX24K0S5</t>
  </si>
  <si>
    <t>NCX15G0S1</t>
  </si>
  <si>
    <t>NCX10H2S8</t>
  </si>
  <si>
    <t>NCX29D6S2</t>
  </si>
  <si>
    <t>NCX18R6S1</t>
  </si>
  <si>
    <t>NCX29K5S3</t>
  </si>
  <si>
    <t>NCX24J3S4</t>
  </si>
  <si>
    <t>NCX23M1S1</t>
  </si>
  <si>
    <t>NCX09M9S4</t>
  </si>
  <si>
    <t>NCX10Z8S3</t>
  </si>
  <si>
    <t>NCX35M2S3</t>
  </si>
  <si>
    <t>NCX10V0S3</t>
  </si>
  <si>
    <t>NCX17K4S5</t>
  </si>
  <si>
    <t>NCX14F0S1</t>
  </si>
  <si>
    <t>NCX40L5S2</t>
  </si>
  <si>
    <t>NCX25H2S4</t>
  </si>
  <si>
    <t>NCX26V3S1</t>
  </si>
  <si>
    <t>NCX14W9S4</t>
  </si>
  <si>
    <t>NCX30K3S5</t>
  </si>
  <si>
    <t>NCX11S2S3</t>
  </si>
  <si>
    <t>NCX09K5S4</t>
  </si>
  <si>
    <t>NCX27G1S5</t>
  </si>
  <si>
    <t>NCX10H2S10</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</si>
  <si>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</si>
  <si>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</si>
  <si>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</si>
  <si>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</si>
  <si>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</si>
  <si>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</si>
  <si>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</si>
  <si>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</si>
  <si>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</si>
  <si>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</si>
  <si>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</si>
  <si>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</si>
  <si>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</si>
  <si>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</si>
  <si>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</si>
  <si>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</si>
  <si>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</si>
  <si>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</si>
  <si>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NCX28W6S8</t>
  </si>
  <si>
    <t>NCX30K3S6</t>
  </si>
  <si>
    <t>NCX29S1S3</t>
  </si>
  <si>
    <t>NCX21F6S3</t>
  </si>
  <si>
    <t>NCX24K0S6</t>
  </si>
  <si>
    <t>NCX36S7S10</t>
  </si>
  <si>
    <t>NCX29K5S2</t>
  </si>
  <si>
    <t>NCX39B7S2</t>
  </si>
  <si>
    <t>NCX18R6S2</t>
  </si>
  <si>
    <t>NCX10Z8S4</t>
  </si>
  <si>
    <t>NCX09M9S5</t>
  </si>
  <si>
    <t>NCX13D3S4</t>
  </si>
  <si>
    <t>NCX18W1S2</t>
  </si>
  <si>
    <t>NCX30N4S5</t>
  </si>
  <si>
    <t>NCX17D5S5</t>
  </si>
  <si>
    <t>NCX19L7S6</t>
  </si>
  <si>
    <t>NCX26D7S3</t>
  </si>
  <si>
    <t>NCX23W1S3</t>
  </si>
  <si>
    <t>NCX28W6S9</t>
  </si>
  <si>
    <t>NCX19L7S5</t>
  </si>
  <si>
    <t>NCX13J5S7</t>
  </si>
  <si>
    <t>NCX34V2S1</t>
  </si>
  <si>
    <t>NCX38R6S9</t>
  </si>
  <si>
    <t>NCX37K4S5</t>
  </si>
  <si>
    <t>NCX21D2S4</t>
  </si>
  <si>
    <t>NCX20Z3S3</t>
  </si>
  <si>
    <t>NCX36X2S5</t>
  </si>
  <si>
    <t>NCX21M5S4</t>
  </si>
  <si>
    <t>NCX10R2S3</t>
  </si>
  <si>
    <t>NCX13H1S5</t>
  </si>
  <si>
    <t>NCX29D6S3</t>
  </si>
  <si>
    <t>NCX25L0S3</t>
  </si>
  <si>
    <t>NCX18R6S3</t>
  </si>
  <si>
    <t>NCX35N9S4</t>
  </si>
  <si>
    <t>NCX12P4S1</t>
  </si>
  <si>
    <t>NCX29K5S4</t>
  </si>
  <si>
    <t>NCX16Q3S2</t>
  </si>
  <si>
    <t>NCX40K8A2</t>
  </si>
  <si>
    <t>NCX18X8A1</t>
  </si>
  <si>
    <t>NCX36L8A1</t>
  </si>
  <si>
    <t>NCX39M4A1</t>
  </si>
  <si>
    <t>NCX09X6A1</t>
  </si>
  <si>
    <t>NCX38X8A1</t>
  </si>
  <si>
    <t>NCX31N7A1</t>
  </si>
  <si>
    <t>NCX14Q7A1</t>
  </si>
  <si>
    <t>NCX26H5A1</t>
  </si>
  <si>
    <t>NCX15R7A1</t>
  </si>
  <si>
    <t>NCX12W3A1</t>
  </si>
  <si>
    <t>NCX22G6A1</t>
  </si>
  <si>
    <t>NCX19Z5A2</t>
  </si>
  <si>
    <t>NCX08Q4A1</t>
  </si>
  <si>
    <t>NCX28S8A1</t>
  </si>
  <si>
    <t>NKB33L3A1</t>
  </si>
  <si>
    <t>NCX30Y1A1</t>
  </si>
  <si>
    <t>NCX39Q2A2</t>
  </si>
  <si>
    <t>NCX36D2A1</t>
  </si>
  <si>
    <t>NCX34B2A1</t>
  </si>
  <si>
    <t>NCX11R5A1</t>
  </si>
  <si>
    <t>NCX37Y2A1</t>
  </si>
  <si>
    <t>NCX26Q8A2</t>
  </si>
  <si>
    <t>NCX35H7A1</t>
  </si>
  <si>
    <t>NCX11K6A2</t>
  </si>
  <si>
    <t>NCX14K5A2</t>
  </si>
  <si>
    <t>NCX26Q8A3</t>
  </si>
  <si>
    <t>NCX37M8B1</t>
  </si>
  <si>
    <t>NCX15C2B1</t>
  </si>
  <si>
    <t>NCX08S8B1</t>
  </si>
  <si>
    <t>NCX21C5B1</t>
  </si>
  <si>
    <t>NKB33L3B1</t>
  </si>
  <si>
    <t>NCX08Q4B1</t>
  </si>
  <si>
    <t>NCX36M5B1</t>
  </si>
  <si>
    <t>NCX32B6B1</t>
  </si>
  <si>
    <t>NCX28R1B1</t>
  </si>
  <si>
    <t>NCX26H5B1</t>
  </si>
  <si>
    <t>NCX09X6B1</t>
  </si>
  <si>
    <t>NCX14Q7B1</t>
  </si>
  <si>
    <t>NCX31N7B1</t>
  </si>
  <si>
    <t>NCX38F2B1</t>
  </si>
  <si>
    <t>NCX14K5B1</t>
  </si>
  <si>
    <t>NCX11K6B1</t>
  </si>
  <si>
    <t>NCX20K8B1</t>
  </si>
  <si>
    <t>NCX26Q8B2</t>
  </si>
  <si>
    <t>NCX21X2B1</t>
  </si>
  <si>
    <t>NCX19K0B1</t>
  </si>
  <si>
    <t>NCX36L8B1</t>
  </si>
  <si>
    <t>NCX15M2B1</t>
  </si>
  <si>
    <t>NCX12W3B2</t>
  </si>
  <si>
    <t>NCX26R5B1</t>
  </si>
  <si>
    <t>NCX15S4B1</t>
  </si>
  <si>
    <t>NCX15R7B1</t>
  </si>
  <si>
    <t>NCX14Z0B1</t>
  </si>
  <si>
    <t>NCX09S1C2</t>
  </si>
  <si>
    <t>NCX40K8C2</t>
  </si>
  <si>
    <t>NCX15C2C1</t>
  </si>
  <si>
    <t>NCX32B6C1</t>
  </si>
  <si>
    <t>NCX28R1C1</t>
  </si>
  <si>
    <t>NCX16H0C1</t>
  </si>
  <si>
    <t>NKB33L3C1</t>
  </si>
  <si>
    <t>NCX22G6C1</t>
  </si>
  <si>
    <t>NCX28S8C1</t>
  </si>
  <si>
    <t>NCX11M0C1</t>
  </si>
  <si>
    <t>NCX34B2C1</t>
  </si>
  <si>
    <t>NCX14Q7C1</t>
  </si>
  <si>
    <t>NCX31N7C1</t>
  </si>
  <si>
    <t>NCX26H5C1</t>
  </si>
  <si>
    <t>NCX15M2C1</t>
  </si>
  <si>
    <t>NCX14K5C1</t>
  </si>
  <si>
    <t>NCX26Q8C2</t>
  </si>
  <si>
    <t>NCX20K8C1</t>
  </si>
  <si>
    <t>NCX14Z0C1</t>
  </si>
  <si>
    <t>NCX11K6C1</t>
  </si>
  <si>
    <t>NCX36L8C1</t>
  </si>
  <si>
    <t>NCX08Q4C1</t>
  </si>
  <si>
    <t>NCX19K0C1</t>
  </si>
  <si>
    <t>NCX35H7C1</t>
  </si>
  <si>
    <t>NCX39Q2C2</t>
  </si>
  <si>
    <t>NCX09X6C1</t>
  </si>
  <si>
    <t>NCX14K5C2</t>
  </si>
  <si>
    <t>NCX12W3C2</t>
  </si>
  <si>
    <t>NCX25B0C1</t>
  </si>
  <si>
    <t>NCX21X2C1</t>
  </si>
  <si>
    <t>NCX15R7C1</t>
  </si>
  <si>
    <t>NCX15S4C1</t>
  </si>
  <si>
    <t>NCX30Y1C1</t>
  </si>
  <si>
    <t>NCX29L2C1</t>
  </si>
  <si>
    <t>NCX26R5C1</t>
  </si>
  <si>
    <t>NCX12K9D1</t>
  </si>
  <si>
    <t>NCX40K8D1</t>
  </si>
  <si>
    <t>NCX37M8D1</t>
  </si>
  <si>
    <t>NCX39T3D1</t>
  </si>
  <si>
    <t>NCX09S1D2</t>
  </si>
  <si>
    <t>NCX17F9D1</t>
  </si>
  <si>
    <t>NCX08S8D1</t>
  </si>
  <si>
    <t>NCX40K8D2</t>
  </si>
  <si>
    <t>NCX20L5D1</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</si>
  <si>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</si>
  <si>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</si>
  <si>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</si>
  <si>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</si>
  <si>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</si>
  <si>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</si>
  <si>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</si>
  <si>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</si>
  <si>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</si>
  <si>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</si>
  <si>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</si>
  <si>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</si>
  <si>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</si>
  <si>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</si>
  <si>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</si>
  <si>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</si>
  <si>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</si>
  <si>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</si>
  <si>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</si>
  <si>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NCX26H5D1</t>
  </si>
  <si>
    <t>NCX14Q7D1</t>
  </si>
  <si>
    <t>NCX36D2D1</t>
  </si>
  <si>
    <t>NCX39Q2D2</t>
  </si>
  <si>
    <t>NCX12W3D1</t>
  </si>
  <si>
    <t>NCX20K8D1</t>
  </si>
  <si>
    <t>NCX14K5D1</t>
  </si>
  <si>
    <t>NCX15M2D1</t>
  </si>
  <si>
    <t>NCX26R5D1</t>
  </si>
  <si>
    <t>NCX29L2D1</t>
  </si>
  <si>
    <t>NCX37P9D1</t>
  </si>
  <si>
    <t>NCX24C4D1</t>
  </si>
  <si>
    <t>NKB33L3D1</t>
  </si>
  <si>
    <t>NJX04D0D1</t>
  </si>
  <si>
    <t>NCX19K0D1</t>
  </si>
  <si>
    <t>NCX35H7D1</t>
  </si>
  <si>
    <t>NCX36N2D2</t>
  </si>
  <si>
    <t>NCX09X6D1</t>
  </si>
  <si>
    <t>NCX15S4D1</t>
  </si>
  <si>
    <t>NCX34B2D1</t>
  </si>
  <si>
    <t>NCX26Q8D2</t>
  </si>
  <si>
    <t>NCX37Y2D1</t>
  </si>
  <si>
    <t>NCX12W3D2</t>
  </si>
  <si>
    <t>NCX11K6D1</t>
  </si>
  <si>
    <t>NCX15R7D1</t>
  </si>
  <si>
    <t>NCX11M0D1</t>
  </si>
  <si>
    <t>NCX27S5D1</t>
  </si>
  <si>
    <t>NCX11R5D1</t>
  </si>
  <si>
    <t>NCX11K6D2</t>
  </si>
  <si>
    <t>NCX14K5D2</t>
  </si>
  <si>
    <t>NCX25B0D1</t>
  </si>
  <si>
    <t>NCX09S1E1</t>
  </si>
  <si>
    <t>NCX37M8E1</t>
  </si>
  <si>
    <t>NCX17F9E1</t>
  </si>
  <si>
    <t>NCX39T3E1</t>
  </si>
  <si>
    <t>NCX40K8E1</t>
  </si>
  <si>
    <t>NCX26F1E1</t>
  </si>
  <si>
    <t>NCX08S8E1</t>
  </si>
  <si>
    <t>NCX37M8E2</t>
  </si>
  <si>
    <t>NCX20L5E1</t>
  </si>
  <si>
    <t>NCX09S1E2</t>
  </si>
  <si>
    <t>NCX40K8E2</t>
  </si>
  <si>
    <t>NCX39T3E2</t>
  </si>
  <si>
    <t>NCX15C2E1</t>
  </si>
  <si>
    <t>NCX40K8E3</t>
  </si>
  <si>
    <t>NCX18F2E1</t>
  </si>
  <si>
    <t>NCX36L8E1</t>
  </si>
  <si>
    <t>NCX26H5E1</t>
  </si>
  <si>
    <t>NCX39Q2E1</t>
  </si>
  <si>
    <t>NCX31N7E1</t>
  </si>
  <si>
    <t>NCX39Q2E2</t>
  </si>
  <si>
    <t>NCX16B8E1</t>
  </si>
  <si>
    <t>NCX39Q2E3</t>
  </si>
  <si>
    <t>NCX31N7E2</t>
  </si>
  <si>
    <t>NCX15M2E1</t>
  </si>
  <si>
    <t>NCX20K8E1</t>
  </si>
  <si>
    <t>NCX12W3E1</t>
  </si>
  <si>
    <t>NCX15R7E1</t>
  </si>
  <si>
    <t>NCX40F3E1</t>
  </si>
  <si>
    <t>NCX21X2E1</t>
  </si>
  <si>
    <t>NCX26Q8E2</t>
  </si>
  <si>
    <t>NCX26Q8E1</t>
  </si>
  <si>
    <t>NCX14K5E3</t>
  </si>
  <si>
    <t>NCX30T6E1</t>
  </si>
  <si>
    <t>NCX32B6E1</t>
  </si>
  <si>
    <t>NCX17V1E1</t>
  </si>
  <si>
    <t>NCX24V7E1</t>
  </si>
  <si>
    <t>NCX19Z5E1</t>
  </si>
  <si>
    <t>NCX14Q7E1</t>
  </si>
  <si>
    <t>NCX09X6E1</t>
  </si>
  <si>
    <t>NCX09X6E2</t>
  </si>
  <si>
    <t>NCX36D2E1</t>
  </si>
  <si>
    <t>NCX16B8E2</t>
  </si>
  <si>
    <t>NCX26R5E1</t>
  </si>
  <si>
    <t>NCX14K5E1</t>
  </si>
  <si>
    <t>NCX12W3E2</t>
  </si>
  <si>
    <t>NCX26Q8E3</t>
  </si>
  <si>
    <t>NCX19P5E1</t>
  </si>
  <si>
    <t>NCX14K5E2</t>
  </si>
  <si>
    <t>NCX11K6E2</t>
  </si>
  <si>
    <t>NCX11K6E1</t>
  </si>
  <si>
    <t>NCX14K5E4</t>
  </si>
  <si>
    <t>NCX26R5E2</t>
  </si>
  <si>
    <t>NCX15R7E2</t>
  </si>
  <si>
    <t>NCX36R0E1</t>
  </si>
  <si>
    <t>NCX14N6E1</t>
  </si>
  <si>
    <t>NCX14Q7E2</t>
  </si>
  <si>
    <t>NCX36D2E2</t>
  </si>
  <si>
    <t>NCX25B0E1</t>
  </si>
  <si>
    <t>NCX40C2E1</t>
  </si>
  <si>
    <t>NCX15S4E1</t>
  </si>
  <si>
    <t>NCX39T3F1</t>
  </si>
  <si>
    <t>NCX09S1F1</t>
  </si>
  <si>
    <t>NCX20L5F1</t>
  </si>
  <si>
    <t>NCX40K8F1</t>
  </si>
  <si>
    <t>NCX18F2F1</t>
  </si>
  <si>
    <t>NCX37M8F1</t>
  </si>
  <si>
    <t>NCX15S4F1</t>
  </si>
  <si>
    <t>NCX14K5F1</t>
  </si>
  <si>
    <t>NCX11K6F1</t>
  </si>
  <si>
    <t>NCX26Q8F1</t>
  </si>
  <si>
    <t>NCX32B6F1</t>
  </si>
  <si>
    <t>NCX26R5F1</t>
  </si>
  <si>
    <t>NCX39Q2F1</t>
  </si>
  <si>
    <t>NCX30B0MW1</t>
  </si>
  <si>
    <t>NCX20K8MW1</t>
  </si>
  <si>
    <t>NCX17V1MW1</t>
  </si>
  <si>
    <t>NCX24V7MW1</t>
  </si>
  <si>
    <t>NCX19Z5MW1</t>
  </si>
  <si>
    <t>NCX20S4MW1</t>
  </si>
  <si>
    <t>NCX19K0MW1</t>
  </si>
  <si>
    <t>NCX32B6MW1</t>
  </si>
  <si>
    <t>NCX12K9MW2</t>
  </si>
  <si>
    <t>NCX29C9MW1</t>
  </si>
  <si>
    <t>NCX36R0MW1</t>
  </si>
  <si>
    <t>NCX36M5MW1</t>
  </si>
  <si>
    <t>NCX28R1MW1</t>
  </si>
  <si>
    <t>NCX28S8MW1</t>
  </si>
  <si>
    <t>NCX12K9MW1</t>
  </si>
  <si>
    <t>NCX36N2MW2</t>
  </si>
  <si>
    <t>NCX18M1MW1</t>
  </si>
  <si>
    <t>NCX27S5MW1</t>
  </si>
  <si>
    <t>NCX11M0MW1</t>
  </si>
  <si>
    <t>NCX39M4MW1</t>
  </si>
  <si>
    <t>NCX09N6MW1</t>
  </si>
  <si>
    <t>NCX36N2MW1</t>
  </si>
  <si>
    <t>NCX18M1MW2</t>
  </si>
  <si>
    <t>NCX17N5MW1</t>
  </si>
  <si>
    <t>NCX15S4MW1</t>
  </si>
  <si>
    <t>NCX14N6MW1</t>
  </si>
  <si>
    <t>NCX39Q2MW1</t>
  </si>
  <si>
    <t>NCX38X8MW1</t>
  </si>
  <si>
    <t>NCX36D2MW1</t>
  </si>
  <si>
    <t>NCX34X6MW1</t>
  </si>
  <si>
    <t>NCX09X6MW1</t>
  </si>
  <si>
    <t>NCX38F2MW1</t>
  </si>
  <si>
    <t>NCX16B8MW1</t>
  </si>
  <si>
    <t>NCX31N7MW1</t>
  </si>
  <si>
    <t>NCX16B8MW2</t>
  </si>
  <si>
    <t>NCX30Y1MW1</t>
  </si>
  <si>
    <t>NCX09X6MW2</t>
  </si>
  <si>
    <t>NCX15R7MW1</t>
  </si>
  <si>
    <t>NCX14Z0MW1</t>
  </si>
  <si>
    <t>NCX40C2MW1</t>
  </si>
  <si>
    <t>NCX21X2MW1</t>
  </si>
  <si>
    <t>NCX21Y9MW1</t>
  </si>
  <si>
    <t>NCX25B0MW1</t>
  </si>
  <si>
    <t>NCX26R5MW1</t>
  </si>
  <si>
    <t>NCX12W3MW1</t>
  </si>
  <si>
    <t>NCX11K6MW1</t>
  </si>
  <si>
    <t>NCX09S1S5</t>
  </si>
  <si>
    <t>NCX18F2S2</t>
  </si>
  <si>
    <t>NCX21C5S2</t>
  </si>
  <si>
    <t>NCX28G4S1</t>
  </si>
  <si>
    <t>NCX39G2S1</t>
  </si>
  <si>
    <t>NCX17F9S3</t>
  </si>
  <si>
    <t>NCX21P6S1</t>
  </si>
  <si>
    <t>NCX37M8S6</t>
  </si>
  <si>
    <t>NCX21C5S3</t>
  </si>
  <si>
    <t>NCX36L8S2</t>
  </si>
  <si>
    <t>NCX10S9S1</t>
  </si>
  <si>
    <t>NCX19Z5S3</t>
  </si>
  <si>
    <t>NCX30T6S3</t>
  </si>
  <si>
    <t>NCX19K0S3</t>
  </si>
  <si>
    <t>NCX40F3S1</t>
  </si>
  <si>
    <t>NCX22G6S2</t>
  </si>
  <si>
    <t>NCX36M5S3</t>
  </si>
  <si>
    <t>NCX20S4S1</t>
  </si>
  <si>
    <t>NCX30T6S4</t>
  </si>
  <si>
    <t>NCX11M0S2</t>
  </si>
  <si>
    <t>NCX36D2S4</t>
  </si>
  <si>
    <t>NCX26Y4S1</t>
  </si>
  <si>
    <t>NCX31N7S2</t>
  </si>
  <si>
    <t>NCX16B8S3</t>
  </si>
  <si>
    <t>NCX36D2S3</t>
  </si>
  <si>
    <t>NCX18M1S3</t>
  </si>
  <si>
    <t>NCX39Q2S5</t>
  </si>
  <si>
    <t>NCX38F2S2</t>
  </si>
  <si>
    <t>NCX37Y2S2</t>
  </si>
  <si>
    <t>NCX34B2S1</t>
  </si>
  <si>
    <t>NCX09X6S3</t>
  </si>
  <si>
    <t>NCX15M2S3</t>
  </si>
  <si>
    <t>NCX25B0S2</t>
  </si>
  <si>
    <t>NCX40C2S3</t>
  </si>
  <si>
    <t>NCX21Y9S2</t>
  </si>
  <si>
    <t>NCX08Q4S2</t>
  </si>
  <si>
    <t>NCX11K6S4</t>
  </si>
  <si>
    <t>NCX17N5S2</t>
  </si>
  <si>
    <t>NCX21Y9S3</t>
  </si>
  <si>
    <t>NCX15R7S3</t>
  </si>
  <si>
    <t>NCX12Q1A3</t>
  </si>
  <si>
    <t>NCX25X4A2</t>
  </si>
  <si>
    <t>NCX19J3A3</t>
  </si>
  <si>
    <t>NCX18N8A1</t>
  </si>
  <si>
    <t>NCX22R3A1</t>
  </si>
  <si>
    <t>NCX28T5A2</t>
  </si>
  <si>
    <t>NCX26M0A2</t>
  </si>
  <si>
    <t>NCX15D9A3</t>
  </si>
  <si>
    <t>NCX22B1A2</t>
  </si>
  <si>
    <t>NCX40N9A1</t>
  </si>
  <si>
    <t>NCX19B7A2</t>
  </si>
  <si>
    <t>NCX27T2A1</t>
  </si>
  <si>
    <t>NCX38C1A1</t>
  </si>
  <si>
    <t>NCX20G0A4</t>
  </si>
  <si>
    <t>NCX28T5A3</t>
  </si>
  <si>
    <t>NCX32S5A2</t>
  </si>
  <si>
    <t>NCX19H9A1</t>
  </si>
  <si>
    <t>NCX09V2A1</t>
  </si>
  <si>
    <t>NCX25N4A1</t>
  </si>
  <si>
    <t>NCX12Q1A4</t>
  </si>
  <si>
    <t>NCX12F4A2</t>
  </si>
  <si>
    <t>NCX27C3A1</t>
  </si>
  <si>
    <t>NCX20G0A5</t>
  </si>
  <si>
    <t>NCX26L3A1</t>
  </si>
  <si>
    <t>NCX20G0A6</t>
  </si>
  <si>
    <t>NCX35W2A1</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</si>
  <si>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</si>
  <si>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</si>
  <si>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</si>
  <si>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</si>
  <si>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</si>
  <si>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</si>
  <si>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</si>
  <si>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</si>
  <si>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</si>
  <si>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</si>
  <si>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</si>
  <si>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</si>
  <si>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</si>
  <si>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</si>
  <si>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</si>
  <si>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NCX15K8B1</t>
  </si>
  <si>
    <t>NCX11F1B1</t>
  </si>
  <si>
    <t>NCX32T2B2</t>
  </si>
  <si>
    <t>NCX40N9B1</t>
  </si>
  <si>
    <t>NCX37R3B2</t>
  </si>
  <si>
    <t>NCX22B1B2</t>
  </si>
  <si>
    <t>NCX21F6B1</t>
  </si>
  <si>
    <t>NCX26L3B1</t>
  </si>
  <si>
    <t>NCX09V2B1</t>
  </si>
  <si>
    <t>NCX32S5B2</t>
  </si>
  <si>
    <t>NCX15D9B3</t>
  </si>
  <si>
    <t>NCX38C1B1</t>
  </si>
  <si>
    <t>NCX18N8B1</t>
  </si>
  <si>
    <t>NCX12Q1B3</t>
  </si>
  <si>
    <t>NCX35W2B1</t>
  </si>
  <si>
    <t>NCX36Q3B1</t>
  </si>
  <si>
    <t>NCX27C3B1</t>
  </si>
  <si>
    <t>NCX31C0B3</t>
  </si>
  <si>
    <t>NCX22V1B1</t>
  </si>
  <si>
    <t>NCX12F4B2</t>
  </si>
  <si>
    <t>NCX12B6B2</t>
  </si>
  <si>
    <t>NCX26J9B2</t>
  </si>
  <si>
    <t>NCX16Z6B1</t>
  </si>
  <si>
    <t>NCX18N8B2</t>
  </si>
  <si>
    <t>NCX16Y9B3</t>
  </si>
  <si>
    <t>NCX19J3B4</t>
  </si>
  <si>
    <t>NCX17B1B1</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</si>
  <si>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</si>
  <si>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</si>
  <si>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</si>
  <si>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</si>
  <si>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</si>
  <si>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</si>
  <si>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</si>
  <si>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</si>
  <si>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</si>
  <si>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</si>
  <si>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</si>
  <si>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</si>
  <si>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</si>
  <si>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</si>
  <si>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</si>
  <si>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</si>
  <si>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</si>
  <si>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</si>
  <si>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</si>
  <si>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</si>
  <si>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</si>
  <si>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</si>
  <si>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</si>
  <si>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</si>
  <si>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</si>
  <si>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</si>
  <si>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</si>
  <si>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</si>
  <si>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</si>
  <si>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</si>
  <si>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</si>
  <si>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</si>
  <si>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NCX25N4C1</t>
  </si>
  <si>
    <t>NCX12B6C2</t>
  </si>
  <si>
    <t>NCX38C1C1</t>
  </si>
  <si>
    <t>NCX20G0C5</t>
  </si>
  <si>
    <t>NCX16Y9C2</t>
  </si>
  <si>
    <t>NCX19V7C1</t>
  </si>
  <si>
    <t>NCX19H9C2</t>
  </si>
  <si>
    <t>NCX17S0C1</t>
  </si>
  <si>
    <t>NCX16Z6C1</t>
  </si>
  <si>
    <t>NCX18N8C2</t>
  </si>
  <si>
    <t>NCX22V1C1</t>
  </si>
  <si>
    <t>NCX37Q6C1</t>
  </si>
  <si>
    <t>NCX22B1C2</t>
  </si>
  <si>
    <t>NCX19B7C2</t>
  </si>
  <si>
    <t>NCX22R3C1</t>
  </si>
  <si>
    <t>NCX34R4C2</t>
  </si>
  <si>
    <t>NCX26J9C3</t>
  </si>
  <si>
    <t>NCX25X4C3</t>
  </si>
  <si>
    <t>NCX12Q1C3</t>
  </si>
  <si>
    <t>NCX35W2C1</t>
  </si>
  <si>
    <t>NCX26L3C2</t>
  </si>
  <si>
    <t>NCX32Q1D1</t>
  </si>
  <si>
    <t>NCX31C0D3</t>
  </si>
  <si>
    <t>NCX22B1D1</t>
  </si>
  <si>
    <t>NCX37R3D1</t>
  </si>
  <si>
    <t>NCX28T5D1</t>
  </si>
  <si>
    <t>NCX25X4D1</t>
  </si>
  <si>
    <t>NCX37Q6D1</t>
  </si>
  <si>
    <t>NCX20G0D2</t>
  </si>
  <si>
    <t>NCX34R4D1</t>
  </si>
  <si>
    <t>NCX32S5D1</t>
  </si>
  <si>
    <t>NCX17B1D1</t>
  </si>
  <si>
    <t>NCX15D9D1</t>
  </si>
  <si>
    <t>NCX27Z4D2</t>
  </si>
  <si>
    <t>NCX26M0D1</t>
  </si>
  <si>
    <t>NCX31C0D2</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</si>
  <si>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</si>
  <si>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</si>
  <si>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</si>
  <si>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</si>
  <si>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</si>
  <si>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</si>
  <si>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</si>
  <si>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</si>
  <si>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</si>
  <si>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</si>
  <si>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</si>
  <si>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</si>
  <si>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</si>
  <si>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</si>
  <si>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</si>
  <si>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</si>
  <si>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</si>
  <si>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</si>
  <si>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</si>
  <si>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</si>
  <si>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</si>
  <si>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</si>
  <si>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</si>
  <si>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</si>
  <si>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</si>
  <si>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</si>
  <si>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</si>
  <si>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NCX32S5D2</t>
  </si>
  <si>
    <t>NCX26J9D2</t>
  </si>
  <si>
    <t>NCX12Q1D3</t>
  </si>
  <si>
    <t>NCX34C9D1</t>
  </si>
  <si>
    <t>NCX32T2D3</t>
  </si>
  <si>
    <t>NCX24H9D2</t>
  </si>
  <si>
    <t>NCX16D2D2</t>
  </si>
  <si>
    <t>NCX19W4D1</t>
  </si>
  <si>
    <t>NCX16Y9D3</t>
  </si>
  <si>
    <t>NCX10J6D1</t>
  </si>
  <si>
    <t>NCX21F6D1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</si>
  <si>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</si>
  <si>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</si>
  <si>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</si>
  <si>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</si>
  <si>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</si>
  <si>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</si>
  <si>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</si>
  <si>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</si>
  <si>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</si>
  <si>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</si>
  <si>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</si>
  <si>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</si>
  <si>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</si>
  <si>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</si>
  <si>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</si>
  <si>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</si>
  <si>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</si>
  <si>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</si>
  <si>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</si>
  <si>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</si>
  <si>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</si>
  <si>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</si>
  <si>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</si>
  <si>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</si>
  <si>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</si>
  <si>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</si>
  <si>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</si>
  <si>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</si>
  <si>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</si>
  <si>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</si>
  <si>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</si>
  <si>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</si>
  <si>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</si>
  <si>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</si>
  <si>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</si>
  <si>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</si>
  <si>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</si>
  <si>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</si>
  <si>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</si>
  <si>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</si>
  <si>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</si>
  <si>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</si>
  <si>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</si>
  <si>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</si>
  <si>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</si>
  <si>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</si>
  <si>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</si>
  <si>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</si>
  <si>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</si>
  <si>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</si>
  <si>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</si>
  <si>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</si>
  <si>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</si>
  <si>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</si>
  <si>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</si>
  <si>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</si>
  <si>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</si>
  <si>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</si>
  <si>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</si>
  <si>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</si>
  <si>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</si>
  <si>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</si>
  <si>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</si>
  <si>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</si>
  <si>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</si>
  <si>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</si>
  <si>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</si>
  <si>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</si>
  <si>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</si>
  <si>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</si>
  <si>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</si>
  <si>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</si>
  <si>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</si>
  <si>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</si>
  <si>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</si>
  <si>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</si>
  <si>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</si>
  <si>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</si>
  <si>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</si>
  <si>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</si>
  <si>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</si>
  <si>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</si>
  <si>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</si>
  <si>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</si>
  <si>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</si>
  <si>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</si>
  <si>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</si>
  <si>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</si>
  <si>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</si>
  <si>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</si>
  <si>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</si>
  <si>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</si>
  <si>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NCX16Y9E3</t>
  </si>
  <si>
    <t>NCX22T7E3</t>
  </si>
  <si>
    <t>NCX15D9E2</t>
  </si>
  <si>
    <t>NCX32H8E3</t>
  </si>
  <si>
    <t>NCX10J6E1</t>
  </si>
  <si>
    <t>NCX12Q1E2</t>
  </si>
  <si>
    <t>NCX15D9E4</t>
  </si>
  <si>
    <t>NCX39V7E2</t>
  </si>
  <si>
    <t>NCX25G5E2</t>
  </si>
  <si>
    <t>NCX25N4E2</t>
  </si>
  <si>
    <t>NCX32T2E3</t>
  </si>
  <si>
    <t>NCX12B6E1</t>
  </si>
  <si>
    <t>NCX22T7E2</t>
  </si>
  <si>
    <t>NCX20G0E3</t>
  </si>
  <si>
    <t>NCX29J8E1</t>
  </si>
  <si>
    <t>NCX32T2E4</t>
  </si>
  <si>
    <t>NCX31C0E1</t>
  </si>
  <si>
    <t>NCX19J3E3</t>
  </si>
  <si>
    <t>NCX25X4E2</t>
  </si>
  <si>
    <t>NCX20G0E4</t>
  </si>
  <si>
    <t>NCX35R7E1</t>
  </si>
  <si>
    <t>NCX20G0E6</t>
  </si>
  <si>
    <t>NCX38C1E1</t>
  </si>
  <si>
    <t>NCX30C7E1</t>
  </si>
  <si>
    <t>NCX24H9E3</t>
  </si>
  <si>
    <t>NCX19V7E1</t>
  </si>
  <si>
    <t>NCX31C0E2</t>
  </si>
  <si>
    <t>NCX12F4E2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</si>
  <si>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</si>
  <si>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</si>
  <si>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</si>
  <si>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</si>
  <si>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</si>
  <si>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</si>
  <si>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</si>
  <si>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</si>
  <si>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</si>
  <si>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</si>
  <si>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</si>
  <si>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</si>
  <si>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</si>
  <si>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</si>
  <si>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</si>
  <si>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</si>
  <si>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</si>
  <si>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NCX19B7E3</t>
  </si>
  <si>
    <t>NCX22B1E3</t>
  </si>
  <si>
    <t>NCX36Q3E2</t>
  </si>
  <si>
    <t>NCX26M0E3</t>
  </si>
  <si>
    <t>NCX25K3E2</t>
  </si>
  <si>
    <t>NCX17B1E1</t>
  </si>
  <si>
    <t>NCX16Y9E7</t>
  </si>
  <si>
    <t>NCX19H9E2</t>
  </si>
  <si>
    <t>NCX15D9E3</t>
  </si>
  <si>
    <t>NCX26M0E4</t>
  </si>
  <si>
    <t>NCX39V7E3</t>
  </si>
  <si>
    <t>NCX39V7E4</t>
  </si>
  <si>
    <t>NCX40B5E1</t>
  </si>
  <si>
    <t>NCX35W2E1</t>
  </si>
  <si>
    <t>NCX12Q1E3</t>
  </si>
  <si>
    <t>NCX16D2E4</t>
  </si>
  <si>
    <t>NCX10J6E2</t>
  </si>
  <si>
    <t>NCX25X4E3</t>
  </si>
  <si>
    <t>NCX12Q1E4</t>
  </si>
  <si>
    <t>NCX20G0E7</t>
  </si>
  <si>
    <t>NCX16Z6E1</t>
  </si>
  <si>
    <t>NCX12B6E2</t>
  </si>
  <si>
    <t>NCX22T7E4</t>
  </si>
  <si>
    <t>NCX12Q1E5</t>
  </si>
  <si>
    <t>NCX20G0E8</t>
  </si>
  <si>
    <t>NCX31C0E4</t>
  </si>
  <si>
    <t>NCX26L3E3</t>
  </si>
  <si>
    <t>NCX12Q1E6</t>
  </si>
  <si>
    <t>NCX27C3E1</t>
  </si>
  <si>
    <t>NCX40N9E2</t>
  </si>
  <si>
    <t>NCX27T2E1</t>
  </si>
  <si>
    <t>NCX36G3E1</t>
  </si>
  <si>
    <t>NCX27Z4F1</t>
  </si>
  <si>
    <t>NCX16Y9F1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</si>
  <si>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</si>
  <si>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</si>
  <si>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</si>
  <si>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</si>
  <si>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</si>
  <si>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</si>
  <si>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</si>
  <si>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</si>
  <si>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</si>
  <si>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</si>
  <si>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</si>
  <si>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</si>
  <si>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</si>
  <si>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</si>
  <si>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</si>
  <si>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</si>
  <si>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</si>
  <si>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</si>
  <si>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</si>
  <si>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</si>
  <si>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</si>
  <si>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</si>
  <si>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</si>
  <si>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</si>
  <si>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</si>
  <si>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</si>
  <si>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</si>
  <si>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</si>
  <si>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</si>
  <si>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</si>
  <si>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</si>
  <si>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NCX28T5F2</t>
  </si>
  <si>
    <t>NCX20G0F3</t>
  </si>
  <si>
    <t>NCX24H9F2</t>
  </si>
  <si>
    <t>NCX22T7F2</t>
  </si>
  <si>
    <t>NCX32T2F3</t>
  </si>
  <si>
    <t>NCX25X4F2</t>
  </si>
  <si>
    <t>NCX16D2F2</t>
  </si>
  <si>
    <t>NCX19J3F2</t>
  </si>
  <si>
    <t>NCX24H9F3</t>
  </si>
  <si>
    <t>NCX20G0F5</t>
  </si>
  <si>
    <t>NCX12F4F1</t>
  </si>
  <si>
    <t>NCX09V2F1</t>
  </si>
  <si>
    <t>NCX25N4F1</t>
  </si>
  <si>
    <t>NCX25G5F1</t>
  </si>
  <si>
    <t>NCX22V1F1</t>
  </si>
  <si>
    <t>NCX09V2F2</t>
  </si>
  <si>
    <t>NCX31C0F1</t>
  </si>
  <si>
    <t>NCX37N5F1</t>
  </si>
  <si>
    <t>NCX16Y9F3</t>
  </si>
  <si>
    <t>NCX26M0F2</t>
  </si>
  <si>
    <t>NCX32S5F1</t>
  </si>
  <si>
    <t>NCX27Z4F3</t>
  </si>
  <si>
    <t>NCX16Y9F4</t>
  </si>
  <si>
    <t>NCX39V7F2</t>
  </si>
  <si>
    <t>NCX15D9F3</t>
  </si>
  <si>
    <t>NCX27Z4F2</t>
  </si>
  <si>
    <t>NCX12Q1F4</t>
  </si>
  <si>
    <t>NCX20G0F4</t>
  </si>
  <si>
    <t>NCX32T2F4</t>
  </si>
  <si>
    <t>NCX30C7F1</t>
  </si>
  <si>
    <t>NCX10J6F1</t>
  </si>
  <si>
    <t>NCX26L3F1</t>
  </si>
  <si>
    <t>NCX31C0F2</t>
  </si>
  <si>
    <t>NCX20G0F6</t>
  </si>
  <si>
    <t>NCX40B5F1</t>
  </si>
  <si>
    <t>NCX25G5F2</t>
  </si>
  <si>
    <t>NCX18N8F1</t>
  </si>
  <si>
    <t>NCX26L3F2</t>
  </si>
  <si>
    <t>NCX19W4F1</t>
  </si>
  <si>
    <t>NCX19H9F1</t>
  </si>
  <si>
    <t>NCX16Y9F5</t>
  </si>
  <si>
    <t>NCX36Q3F1</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</si>
  <si>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</si>
  <si>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</si>
  <si>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</si>
  <si>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</si>
  <si>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</si>
  <si>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</si>
  <si>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</si>
  <si>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</si>
  <si>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</si>
  <si>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</si>
  <si>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</si>
  <si>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</si>
  <si>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</si>
  <si>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</si>
  <si>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</si>
  <si>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</si>
  <si>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</si>
  <si>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</si>
  <si>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</si>
  <si>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</si>
  <si>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</si>
  <si>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</si>
  <si>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</si>
  <si>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</si>
  <si>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</si>
  <si>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</si>
  <si>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</si>
  <si>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</si>
  <si>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</si>
  <si>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</si>
  <si>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</si>
  <si>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</si>
  <si>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</si>
  <si>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</si>
  <si>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</si>
  <si>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</si>
  <si>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</si>
  <si>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</si>
  <si>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</si>
  <si>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</si>
  <si>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</si>
  <si>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</si>
  <si>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</si>
  <si>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</si>
  <si>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</si>
  <si>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</si>
  <si>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NCX19J3S6</t>
  </si>
  <si>
    <t>NCX15D9S8</t>
  </si>
  <si>
    <t>NCX25X4S4</t>
  </si>
  <si>
    <t>NCX22T7S4</t>
  </si>
  <si>
    <t>NCX37H3S2</t>
  </si>
  <si>
    <t>NCX28T5S6</t>
  </si>
  <si>
    <t>NCX22V1S2</t>
  </si>
  <si>
    <t>NCX17S0S3</t>
  </si>
  <si>
    <t>NCX39V7S5</t>
  </si>
  <si>
    <t>NCX20G0S9</t>
  </si>
  <si>
    <t>NCX16D2S6</t>
  </si>
  <si>
    <t>NCX38C1S2</t>
  </si>
  <si>
    <t>NCX19V7S2</t>
  </si>
  <si>
    <t>NCX37C8S1</t>
  </si>
  <si>
    <t>NCX32H8S5</t>
  </si>
  <si>
    <t>NCX09V2S4</t>
  </si>
  <si>
    <t>NCX22B1S5</t>
  </si>
  <si>
    <t>NCX37R3S4</t>
  </si>
  <si>
    <t>NCX14T8S3</t>
  </si>
  <si>
    <t>NCX19B7S4</t>
  </si>
  <si>
    <t>NCX16D2S8</t>
  </si>
  <si>
    <t>NCX34C9S5</t>
  </si>
  <si>
    <t>NCX29J8S3</t>
  </si>
  <si>
    <t>NCX17B1S4</t>
  </si>
  <si>
    <t>NCX27Z4S5</t>
  </si>
  <si>
    <t>NCX19H9S4</t>
  </si>
  <si>
    <t>NCX28T5S8</t>
  </si>
  <si>
    <t>NCX12Q1S9</t>
  </si>
  <si>
    <t>NCX11L3S2</t>
  </si>
  <si>
    <t>NCX34R4S5</t>
  </si>
  <si>
    <t>NCX39V7S6</t>
  </si>
  <si>
    <t>NCX22V1S3</t>
  </si>
  <si>
    <t>NCX09V2S5</t>
  </si>
  <si>
    <t>NCX15D9S7</t>
  </si>
  <si>
    <t>NCX25K3S9</t>
  </si>
  <si>
    <t>NCX40B5S3</t>
  </si>
  <si>
    <t>NCX28T5S7</t>
  </si>
  <si>
    <t>NCX12Q1S8</t>
  </si>
  <si>
    <t>NCX12F4S5</t>
  </si>
  <si>
    <t>NCX37C8S2</t>
  </si>
  <si>
    <t>NCX40N9S4</t>
  </si>
  <si>
    <t>NCX37N5S4</t>
  </si>
  <si>
    <t>NCX27T2S2</t>
  </si>
  <si>
    <t>NCX34S1S2</t>
  </si>
  <si>
    <t>NCX37R3S5</t>
  </si>
  <si>
    <t>NCX37N5S5</t>
  </si>
  <si>
    <t>NCX22B1S6</t>
  </si>
  <si>
    <t>NCX37Q6S3</t>
  </si>
  <si>
    <t>NCX40N9S3</t>
  </si>
  <si>
    <t>NCX31C0S6</t>
  </si>
  <si>
    <t>NCX25G5S4</t>
  </si>
  <si>
    <t>NCX25N4S4</t>
  </si>
  <si>
    <t>NCX34C9S6</t>
  </si>
  <si>
    <t>NCX16D2S9</t>
  </si>
  <si>
    <t>NCX29J8S4</t>
  </si>
  <si>
    <t>NCX31C0S5</t>
  </si>
  <si>
    <t>NCX35R7S3</t>
  </si>
  <si>
    <t>NCX15K8S3</t>
  </si>
  <si>
    <t>NCX25X4S5</t>
  </si>
  <si>
    <t>NCX38C1S3</t>
  </si>
  <si>
    <t>NCX15D9S9</t>
  </si>
  <si>
    <t>NCX35F3S2</t>
  </si>
  <si>
    <t>NCX17B1S5</t>
  </si>
  <si>
    <t>NCX22T7S5</t>
  </si>
  <si>
    <t>NCX26L3S4</t>
  </si>
  <si>
    <t>NCX35F3S3</t>
  </si>
  <si>
    <t>NCX38C1S4</t>
  </si>
  <si>
    <t>NCX14P0S1</t>
  </si>
  <si>
    <t>NCX37R3S6</t>
  </si>
  <si>
    <t>NCX27C3S3</t>
  </si>
  <si>
    <t>NCX29J8S5</t>
  </si>
  <si>
    <t>NCX17D5A2</t>
  </si>
  <si>
    <t>NCX29V2C2</t>
  </si>
  <si>
    <t>NCX29Y3D6</t>
  </si>
  <si>
    <t>NCX22H3E1</t>
  </si>
  <si>
    <t>NCX14X6E3</t>
  </si>
  <si>
    <t>NCX22H3E2</t>
  </si>
  <si>
    <t>NCX40D9E2</t>
  </si>
  <si>
    <t>NCX38W1E3</t>
  </si>
  <si>
    <t>NCX31V3F1</t>
  </si>
  <si>
    <t>NCX23N8MW1</t>
  </si>
  <si>
    <t>NCX39Q2MW2</t>
  </si>
  <si>
    <t>NCX14Q7MW1</t>
  </si>
  <si>
    <t>NJS55B9MW2</t>
  </si>
  <si>
    <t>NCX14K5MW1</t>
  </si>
  <si>
    <t>NCX22G6MW1</t>
  </si>
  <si>
    <t>NCX21Y9MW2</t>
  </si>
  <si>
    <t>NCX08S8MW1</t>
  </si>
  <si>
    <t>NJS55B9MW1</t>
  </si>
  <si>
    <t>NCX20L5MW1</t>
  </si>
  <si>
    <t>NCX26F1MW1</t>
  </si>
  <si>
    <t>NCX22F9MW1</t>
  </si>
  <si>
    <t>NCX12B6MW1</t>
  </si>
  <si>
    <t>NCX12Q1MW1</t>
  </si>
  <si>
    <t>NCX09V2MW1</t>
  </si>
  <si>
    <t>NCX22V1MW1</t>
  </si>
  <si>
    <t>NCX31C0MW1</t>
  </si>
  <si>
    <t>NCX32T2MW1</t>
  </si>
  <si>
    <t>NCX19J3MW1</t>
  </si>
  <si>
    <t>NCX32T2MW2</t>
  </si>
  <si>
    <t>NCX25X4MW1</t>
  </si>
  <si>
    <t>NCX28T5MW1</t>
  </si>
  <si>
    <t>NCX23K7MW1</t>
  </si>
  <si>
    <t>NCX21Q3MW1</t>
  </si>
  <si>
    <t>NCX39K0MW1</t>
  </si>
  <si>
    <t>NCX25N4MW1</t>
  </si>
  <si>
    <t>NCX26L3MW1</t>
  </si>
  <si>
    <t>NCX24H9MW1</t>
  </si>
  <si>
    <t>NCX15G0MW1</t>
  </si>
  <si>
    <t>NCX34D6MW1</t>
  </si>
  <si>
    <t>NCX38S3MW1</t>
  </si>
  <si>
    <t>NCX13D3MW1</t>
  </si>
  <si>
    <t>NCX15N9MW1</t>
  </si>
  <si>
    <t>NCX20D9MW1</t>
  </si>
  <si>
    <t>NCX08Y0S3</t>
  </si>
  <si>
    <t>NCX14H4S3</t>
  </si>
  <si>
    <t>NCX09P0S6</t>
  </si>
  <si>
    <t>NCX08S8S3</t>
  </si>
  <si>
    <t>NCX36B8S4</t>
  </si>
  <si>
    <t xml:space="preserve">Vereniging: </t>
  </si>
  <si>
    <t xml:space="preserve">Dameskorfbal: </t>
  </si>
  <si>
    <t xml:space="preserve">Naam invuller: </t>
  </si>
  <si>
    <t xml:space="preserve">Rel.code: </t>
  </si>
  <si>
    <t xml:space="preserve">Functie: </t>
  </si>
  <si>
    <t xml:space="preserve">Plaats: </t>
  </si>
  <si>
    <t xml:space="preserve">Tel.nr.: </t>
  </si>
  <si>
    <t xml:space="preserve">E-mailadres: </t>
  </si>
  <si>
    <t xml:space="preserve">Regio: </t>
  </si>
  <si>
    <t>Clubnr.</t>
  </si>
  <si>
    <t>Relatiecode</t>
  </si>
  <si>
    <t>Oprichtingsdatum</t>
  </si>
  <si>
    <t>TMV</t>
  </si>
  <si>
    <t>TMZ</t>
  </si>
  <si>
    <t> </t>
  </si>
  <si>
    <t>MV</t>
  </si>
  <si>
    <t>Cb</t>
  </si>
  <si>
    <t>N</t>
  </si>
  <si>
    <t>Z</t>
  </si>
  <si>
    <t>V</t>
  </si>
  <si>
    <t>NR</t>
  </si>
  <si>
    <t>TEAMS</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</si>
  <si>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</si>
  <si>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</si>
  <si>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</si>
  <si>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</si>
  <si>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</si>
  <si>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</si>
  <si>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</si>
  <si>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</si>
  <si>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</si>
  <si>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</si>
  <si>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</si>
  <si>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</si>
  <si>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</si>
  <si>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</si>
  <si>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</si>
  <si>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</si>
  <si>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</si>
  <si>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</si>
  <si>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</si>
  <si>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</si>
  <si>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</si>
  <si>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</si>
  <si>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</si>
  <si>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</si>
  <si>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</si>
  <si>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</si>
  <si>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</si>
  <si>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</si>
  <si>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</si>
  <si>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</si>
  <si>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</si>
  <si>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</si>
  <si>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</si>
  <si>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</si>
  <si>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</si>
  <si>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</si>
  <si>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</si>
  <si>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</si>
  <si>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</si>
  <si>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</si>
  <si>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</si>
  <si>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</si>
  <si>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</si>
  <si>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</si>
  <si>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</si>
  <si>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</si>
  <si>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</si>
  <si>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</si>
  <si>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</si>
  <si>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</si>
  <si>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</si>
  <si>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</si>
  <si>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</si>
  <si>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</si>
  <si>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</si>
  <si>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</si>
  <si>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</si>
  <si>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</si>
  <si>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</si>
  <si>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</si>
  <si>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</si>
  <si>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</si>
  <si>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</si>
  <si>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</si>
  <si>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</si>
  <si>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</si>
  <si>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</si>
  <si>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</si>
  <si>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</si>
  <si>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</si>
  <si>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</si>
  <si>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</si>
  <si>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</si>
  <si>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</si>
  <si>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</si>
  <si>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</si>
  <si>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</si>
  <si>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</si>
  <si>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</si>
  <si>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</si>
  <si>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</si>
  <si>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</si>
  <si>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</si>
  <si>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</si>
  <si>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</si>
  <si>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</si>
  <si>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</si>
  <si>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</si>
  <si>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</si>
  <si>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</si>
  <si>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</si>
  <si>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</si>
  <si>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</si>
  <si>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</si>
  <si>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</si>
  <si>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</si>
  <si>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</si>
  <si>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</si>
  <si>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Ld</t>
  </si>
  <si>
    <t>Cat</t>
  </si>
  <si>
    <t>Dag</t>
  </si>
  <si>
    <t>4/8</t>
  </si>
  <si>
    <t>nV</t>
  </si>
  <si>
    <t>nZ</t>
  </si>
  <si>
    <t>Tm</t>
  </si>
  <si>
    <t>Tm2</t>
  </si>
  <si>
    <t>ct</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</si>
  <si>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</si>
  <si>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</si>
  <si>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</si>
  <si>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</si>
  <si>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</si>
  <si>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</si>
  <si>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</si>
  <si>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</si>
  <si>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</si>
  <si>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</si>
  <si>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</si>
  <si>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</si>
  <si>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</si>
  <si>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</si>
  <si>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</si>
  <si>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</si>
  <si>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</si>
  <si>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</si>
  <si>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</si>
  <si>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</si>
  <si>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</si>
  <si>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</si>
  <si>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</si>
  <si>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</si>
  <si>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</si>
  <si>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</si>
  <si>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</si>
  <si>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</si>
  <si>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</si>
  <si>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</si>
  <si>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</si>
  <si>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</si>
  <si>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</si>
  <si>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</si>
  <si>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</si>
  <si>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</si>
  <si>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</si>
  <si>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</si>
  <si>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</si>
  <si>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</si>
  <si>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</si>
  <si>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</si>
  <si>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</si>
  <si>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</si>
  <si>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</si>
  <si>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</si>
  <si>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</si>
  <si>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</si>
  <si>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</si>
  <si>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</si>
  <si>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</si>
  <si>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</si>
  <si>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</si>
  <si>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</si>
  <si>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</si>
  <si>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</si>
  <si>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</si>
  <si>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</si>
  <si>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</si>
  <si>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</si>
  <si>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</si>
  <si>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</si>
  <si>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</si>
  <si>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</si>
  <si>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</si>
  <si>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</si>
  <si>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</si>
  <si>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</si>
  <si>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</si>
  <si>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</si>
  <si>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</si>
  <si>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</si>
  <si>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</si>
  <si>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</si>
  <si>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</si>
  <si>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</si>
  <si>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</si>
  <si>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</si>
  <si>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</si>
  <si>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</si>
  <si>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</si>
  <si>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</si>
  <si>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</si>
  <si>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NCX13P7A1</t>
  </si>
  <si>
    <t>NCX13P7D1</t>
  </si>
  <si>
    <t>NCX13P7E1</t>
  </si>
  <si>
    <t>NCX13P7S1</t>
  </si>
  <si>
    <t>NCX13P7S2</t>
  </si>
  <si>
    <t>NCX13P7S3</t>
  </si>
  <si>
    <t>NCX18G9B1</t>
  </si>
  <si>
    <t>NCX18G9D1</t>
  </si>
  <si>
    <t>NCX18G9F1</t>
  </si>
  <si>
    <t>NCX18G9MW1</t>
  </si>
  <si>
    <t>NCX18G9S1</t>
  </si>
  <si>
    <t>NCX18X8S1</t>
  </si>
  <si>
    <t>NCX18X8S2</t>
  </si>
  <si>
    <t>NCX24X1C1</t>
  </si>
  <si>
    <t>NCX24Z5S1</t>
  </si>
  <si>
    <t>NCX25M7S1</t>
  </si>
  <si>
    <t>NCX25M7S2</t>
  </si>
  <si>
    <t>NCX25M7S3</t>
  </si>
  <si>
    <t>NCX27Q1A1</t>
  </si>
  <si>
    <t>NCX27Q1B1</t>
  </si>
  <si>
    <t>NCX31H5D1</t>
  </si>
  <si>
    <t>NCX33S8E1</t>
  </si>
  <si>
    <t>NCX33S8MW1</t>
  </si>
  <si>
    <t>NCX33S8S1</t>
  </si>
  <si>
    <t>NCX35H7S1</t>
  </si>
  <si>
    <t>NCX35H7S2</t>
  </si>
  <si>
    <t>NCX13P7MW1</t>
  </si>
  <si>
    <t>NCX35N9</t>
  </si>
  <si>
    <t/>
  </si>
  <si>
    <t>S</t>
  </si>
  <si>
    <t>T</t>
  </si>
  <si>
    <t>1</t>
  </si>
  <si>
    <t>2</t>
  </si>
  <si>
    <t>3</t>
  </si>
  <si>
    <t>4</t>
  </si>
  <si>
    <t>5</t>
  </si>
  <si>
    <t>0</t>
  </si>
  <si>
    <t>Wildcard/Dispensatie</t>
  </si>
  <si>
    <t>M</t>
  </si>
  <si>
    <t>G</t>
  </si>
  <si>
    <t>nD</t>
  </si>
  <si>
    <t>nH</t>
  </si>
  <si>
    <t>NCX22J7A1</t>
  </si>
  <si>
    <t>NCX22J7E1</t>
  </si>
  <si>
    <t>NCX22J7C1</t>
  </si>
  <si>
    <t>NCX22J7D1</t>
  </si>
  <si>
    <t>NCX08Y0B1</t>
  </si>
  <si>
    <t>NCX11C0A2</t>
  </si>
  <si>
    <t>NCX11F1S2</t>
  </si>
  <si>
    <t>NCX11S2E4</t>
  </si>
  <si>
    <t>NCX12V6F2</t>
  </si>
  <si>
    <t>NCX18M1E1</t>
  </si>
  <si>
    <t>NCX19W4E2</t>
  </si>
  <si>
    <t>NCX27C3D1</t>
  </si>
  <si>
    <t>NCX29J8F1</t>
  </si>
  <si>
    <t>NCX34Z0E1</t>
  </si>
  <si>
    <t>NCX37T7E7</t>
  </si>
  <si>
    <t>NCX40D9F1</t>
  </si>
  <si>
    <t>NCX40D9F2</t>
  </si>
  <si>
    <t>NCX40N9D2</t>
  </si>
  <si>
    <t>Deinum</t>
  </si>
  <si>
    <t>DOT (O)</t>
  </si>
  <si>
    <t>Elko</t>
  </si>
  <si>
    <t>Juventa</t>
  </si>
  <si>
    <t>Melderslo</t>
  </si>
  <si>
    <t>PSV/lifovragen.nl</t>
  </si>
  <si>
    <t>Wêz Warber en Fluch</t>
  </si>
  <si>
    <t>NCX09D6B1</t>
  </si>
  <si>
    <t>NCX09K5A3</t>
  </si>
  <si>
    <t>NCX09L2C2</t>
  </si>
  <si>
    <t>NCX09Q7A3</t>
  </si>
  <si>
    <t>NCX09Q7S4</t>
  </si>
  <si>
    <t>NCX10F8C1</t>
  </si>
  <si>
    <t>NCX10H2D4</t>
  </si>
  <si>
    <t>NCX10H2G2</t>
  </si>
  <si>
    <t>NCX10Z8D1</t>
  </si>
  <si>
    <t>NCX11F1A1</t>
  </si>
  <si>
    <t>NCX11L3S3</t>
  </si>
  <si>
    <t>NCX11S2E5</t>
  </si>
  <si>
    <t>NCX11T9D2</t>
  </si>
  <si>
    <t>NCX12Y7MW2</t>
  </si>
  <si>
    <t>NCX13S8B1</t>
  </si>
  <si>
    <t>NCX13S8E1</t>
  </si>
  <si>
    <t>NCX14B2D1</t>
  </si>
  <si>
    <t>NCX14C9A6</t>
  </si>
  <si>
    <t>NCX14H4S4</t>
  </si>
  <si>
    <t>NCX14T8E1</t>
  </si>
  <si>
    <t>NCX15B5B1</t>
  </si>
  <si>
    <t>NCX15B5D1</t>
  </si>
  <si>
    <t>NCX15B5S3</t>
  </si>
  <si>
    <t>NCX15X9B3</t>
  </si>
  <si>
    <t>NCX15X9S7</t>
  </si>
  <si>
    <t>NCX16D2MW1</t>
  </si>
  <si>
    <t>NCX16V8B2</t>
  </si>
  <si>
    <t>NCX16W5S1</t>
  </si>
  <si>
    <t>NCX16Y9C3</t>
  </si>
  <si>
    <t>NCX16Z6S3</t>
  </si>
  <si>
    <t>NCX17D5E2</t>
  </si>
  <si>
    <t>NCX17J7A1</t>
  </si>
  <si>
    <t>NCX17K4B1</t>
  </si>
  <si>
    <t>NCX17T7MW1</t>
  </si>
  <si>
    <t>NCX18F2B1</t>
  </si>
  <si>
    <t>NCX18H6D1</t>
  </si>
  <si>
    <t>NCX18R6E1</t>
  </si>
  <si>
    <t>NCX19G2E1</t>
  </si>
  <si>
    <t>NCX19G2MW1</t>
  </si>
  <si>
    <t>NCX19H9A2</t>
  </si>
  <si>
    <t>NCX19H9S5</t>
  </si>
  <si>
    <t>NCX19H9S6</t>
  </si>
  <si>
    <t>NCX19T3A1</t>
  </si>
  <si>
    <t>NCX19V7B1</t>
  </si>
  <si>
    <t>NCX19V7F1</t>
  </si>
  <si>
    <t>NCX19X1S4</t>
  </si>
  <si>
    <t>NCX20C2C3</t>
  </si>
  <si>
    <t>NCX20C2E5</t>
  </si>
  <si>
    <t>NCX20F3A2</t>
  </si>
  <si>
    <t>NCX20G0A7</t>
  </si>
  <si>
    <t>NCX20M2F1</t>
  </si>
  <si>
    <t>NCX21C5D1</t>
  </si>
  <si>
    <t>NCX21G3B2</t>
  </si>
  <si>
    <t>NCX21L8B1</t>
  </si>
  <si>
    <t>NCX21W5S4</t>
  </si>
  <si>
    <t>NCX22K4A1</t>
  </si>
  <si>
    <t>NCX22K4C1</t>
  </si>
  <si>
    <t>NCX22K4MW1</t>
  </si>
  <si>
    <t>NCX22K4S2</t>
  </si>
  <si>
    <t>NCX22K4S3</t>
  </si>
  <si>
    <t>NCX22R3E1</t>
  </si>
  <si>
    <t>NCX23M1MW1</t>
  </si>
  <si>
    <t>NCX24H9C2</t>
  </si>
  <si>
    <t>NCX24H9E4</t>
  </si>
  <si>
    <t>NCX24S6B2</t>
  </si>
  <si>
    <t>NCX24W4B1</t>
  </si>
  <si>
    <t>NCX24X1S3</t>
  </si>
  <si>
    <t>NCX25G5A2</t>
  </si>
  <si>
    <t>NCX25N4B1</t>
  </si>
  <si>
    <t>NCX25R2E1</t>
  </si>
  <si>
    <t>NCX25X4D3</t>
  </si>
  <si>
    <t>NCX25Y1F1</t>
  </si>
  <si>
    <t>NCX26B3C3</t>
  </si>
  <si>
    <t>NCX26C0S5</t>
  </si>
  <si>
    <t>NCX26D7C1</t>
  </si>
  <si>
    <t>NCX26K6S10</t>
  </si>
  <si>
    <t>NCX27B6F2</t>
  </si>
  <si>
    <t>NCX27C3D2</t>
  </si>
  <si>
    <t>NCX27M3A1</t>
  </si>
  <si>
    <t>NCX27M3D1</t>
  </si>
  <si>
    <t>NCX27P4D1</t>
  </si>
  <si>
    <t>NCX28C6A2</t>
  </si>
  <si>
    <t>NCX28C6C3</t>
  </si>
  <si>
    <t>NCX28Z7C1</t>
  </si>
  <si>
    <t>NCX29D6D1</t>
  </si>
  <si>
    <t>NCX29D6S4</t>
  </si>
  <si>
    <t>NCX29S1A1</t>
  </si>
  <si>
    <t>NCX30M7B1</t>
  </si>
  <si>
    <t>NCX30M7S3</t>
  </si>
  <si>
    <t>NCX30N4F2</t>
  </si>
  <si>
    <t>NCX31L3F1</t>
  </si>
  <si>
    <t>NCX31M0B2</t>
  </si>
  <si>
    <t>NCX31M0S6</t>
  </si>
  <si>
    <t>NCX31R5S5</t>
  </si>
  <si>
    <t>NCX32P4C1</t>
  </si>
  <si>
    <t>NCX32Y7A1</t>
  </si>
  <si>
    <t>NCX32Y7C1</t>
  </si>
  <si>
    <t>NCX33F7MW1</t>
  </si>
  <si>
    <t>NCX33Q4A1</t>
  </si>
  <si>
    <t>NCX33S8D1</t>
  </si>
  <si>
    <t>NCX34D6E3</t>
  </si>
  <si>
    <t>NCX34N6C1</t>
  </si>
  <si>
    <t>NCX34R4C3</t>
  </si>
  <si>
    <t>NCX35N9B2</t>
  </si>
  <si>
    <t>NCX35T1S6</t>
  </si>
  <si>
    <t>NCX36W5A1</t>
  </si>
  <si>
    <t>NCX36X2D3</t>
  </si>
  <si>
    <t>NCX37J7B1</t>
  </si>
  <si>
    <t>NCX37J7D2</t>
  </si>
  <si>
    <t>NCX37Q6A2</t>
  </si>
  <si>
    <t>NCX37T7B5</t>
  </si>
  <si>
    <t>NCX37T7E8</t>
  </si>
  <si>
    <t>NCX38P2C4</t>
  </si>
  <si>
    <t>NCX38P2D5</t>
  </si>
  <si>
    <t>NCX38T0C4</t>
  </si>
  <si>
    <t>NCX39G2D1</t>
  </si>
  <si>
    <t>NCX39L7D1</t>
  </si>
  <si>
    <t>NCX39N1S3</t>
  </si>
  <si>
    <t>NCX39T3B1</t>
  </si>
  <si>
    <t>NCX39V7C2</t>
  </si>
  <si>
    <t>NCX40D9B1</t>
  </si>
  <si>
    <t>NCX40D9E3</t>
  </si>
  <si>
    <t>NCX40J1A1</t>
  </si>
  <si>
    <t>NCX40K8B2</t>
  </si>
  <si>
    <t>NCX40K8S4</t>
  </si>
  <si>
    <t>NCX13W6G2</t>
  </si>
  <si>
    <t>NCX14P0C1</t>
  </si>
  <si>
    <t>NCX27T2S3</t>
  </si>
  <si>
    <t>NCX11K6C2</t>
  </si>
  <si>
    <t>NCX12K9B1</t>
  </si>
  <si>
    <t>NCX14K5B2</t>
  </si>
  <si>
    <t>NCX19P5A1</t>
  </si>
  <si>
    <t>NCX21Y9MW3</t>
  </si>
  <si>
    <t>NCX24V7E2</t>
  </si>
  <si>
    <t>NCX26F1A1</t>
  </si>
  <si>
    <t>NCX26R5S2</t>
  </si>
  <si>
    <t>NCX28R1E1</t>
  </si>
  <si>
    <t>NCX30T6F1</t>
  </si>
  <si>
    <t>NCX32B6D2</t>
  </si>
  <si>
    <t>NCX34B2B1</t>
  </si>
  <si>
    <t>NCX35H7E1</t>
  </si>
  <si>
    <t>NCX36M5C1</t>
  </si>
  <si>
    <t>NCX37P9E1</t>
  </si>
  <si>
    <t>NCX38X8MW2</t>
  </si>
  <si>
    <t>NCX40C2D1</t>
  </si>
  <si>
    <t>NCX40F3A1</t>
  </si>
  <si>
    <t>NKB33L3A2</t>
  </si>
  <si>
    <t>EFC '58</t>
  </si>
  <si>
    <t>EKCA/CIBOD</t>
  </si>
  <si>
    <t>Oranje Zwart/De Hoekse</t>
  </si>
  <si>
    <t>NCX12L6F1</t>
  </si>
  <si>
    <t>NCX13W6A1</t>
  </si>
  <si>
    <t>NCX13W6C2</t>
  </si>
  <si>
    <t>NCX13Y0S3</t>
  </si>
  <si>
    <t>NCX15M2MW1</t>
  </si>
  <si>
    <t>NCX19L7E2</t>
  </si>
  <si>
    <t>NCX24K0S7</t>
  </si>
  <si>
    <t>NCX34L2F1</t>
  </si>
  <si>
    <t>NCX35F3D1</t>
  </si>
  <si>
    <t>Type aanvraag</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</si>
  <si>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</si>
  <si>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</si>
  <si>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Focus</t>
  </si>
  <si>
    <t>KVS '17</t>
  </si>
  <si>
    <t>ODC</t>
  </si>
  <si>
    <t>NCX08Q4MW1</t>
  </si>
  <si>
    <t>NCX10H2D5</t>
  </si>
  <si>
    <t>NCX10S9E1</t>
  </si>
  <si>
    <t>NCX11L3S4</t>
  </si>
  <si>
    <t>NCX11T9E4</t>
  </si>
  <si>
    <t>NCX13X3MW1</t>
  </si>
  <si>
    <t>NCX15B5C1</t>
  </si>
  <si>
    <t>NCX17T7E3</t>
  </si>
  <si>
    <t>NCX18H6E1</t>
  </si>
  <si>
    <t>NCX18J0B1</t>
  </si>
  <si>
    <t>NCX18Z2F5</t>
  </si>
  <si>
    <t>NCX19C4MW1</t>
  </si>
  <si>
    <t>NCX19J3S5</t>
  </si>
  <si>
    <t>NCX21D2E3</t>
  </si>
  <si>
    <t>NCX21G3D3</t>
  </si>
  <si>
    <t>NCX22J7F1</t>
  </si>
  <si>
    <t>NCX24N1F1</t>
  </si>
  <si>
    <t>NCX24W4D2</t>
  </si>
  <si>
    <t>NCX26H5F1</t>
  </si>
  <si>
    <t>NCX27Q1F1</t>
  </si>
  <si>
    <t>NCX28R1D1</t>
  </si>
  <si>
    <t>NCX30C7A1</t>
  </si>
  <si>
    <t>NCX30M7E2</t>
  </si>
  <si>
    <t>NCX31J9G2</t>
  </si>
  <si>
    <t>NCX32Y7E1</t>
  </si>
  <si>
    <t>NCX33M6F2</t>
  </si>
  <si>
    <t>NCX35W2F1</t>
  </si>
  <si>
    <t>NCX36W5MW1</t>
  </si>
  <si>
    <t>NCX38P2E6</t>
  </si>
  <si>
    <t>NCX38R6F4</t>
  </si>
  <si>
    <t>NCX39L7F1</t>
  </si>
  <si>
    <t>Q</t>
  </si>
  <si>
    <t>U</t>
  </si>
  <si>
    <t>Pu1</t>
  </si>
  <si>
    <t>Pu2</t>
  </si>
  <si>
    <t>Pu3</t>
  </si>
  <si>
    <t>Pu4</t>
  </si>
  <si>
    <t>Sp1</t>
  </si>
  <si>
    <t>Sp2</t>
  </si>
  <si>
    <t>SEV</t>
  </si>
  <si>
    <t>Zwart Wit</t>
  </si>
  <si>
    <t>Apollo</t>
  </si>
  <si>
    <t>Nic.</t>
  </si>
  <si>
    <t>Arcades</t>
  </si>
  <si>
    <t>De Wâlden</t>
  </si>
  <si>
    <t>Sporting Badhoevedorp</t>
  </si>
  <si>
    <t>NCX09C9C1</t>
  </si>
  <si>
    <t>NCX09D6A1</t>
  </si>
  <si>
    <t>NCX09D6C1</t>
  </si>
  <si>
    <t>NCX09H4B1</t>
  </si>
  <si>
    <t>NCX09L2A2</t>
  </si>
  <si>
    <t>NCX09L2E1</t>
  </si>
  <si>
    <t>NCX09M9A1</t>
  </si>
  <si>
    <t>NCX09N6E1</t>
  </si>
  <si>
    <t>NCX09Q7MW1</t>
  </si>
  <si>
    <t>NCX09T8C1</t>
  </si>
  <si>
    <t>NCX09X6F1</t>
  </si>
  <si>
    <t>NCX10F8D2</t>
  </si>
  <si>
    <t>NCX10J6D2</t>
  </si>
  <si>
    <t>NCX10J6E3</t>
  </si>
  <si>
    <t>NCX11K6E3</t>
  </si>
  <si>
    <t>NCX11S2B3</t>
  </si>
  <si>
    <t>NCX11S2C4</t>
  </si>
  <si>
    <t>NCX11T9C2</t>
  </si>
  <si>
    <t>NCX11T9D3</t>
  </si>
  <si>
    <t>NCX11T9D4</t>
  </si>
  <si>
    <t>NCX11T9S7</t>
  </si>
  <si>
    <t>NCX11T9S8</t>
  </si>
  <si>
    <t>NCX11Z1D3</t>
  </si>
  <si>
    <t>NCX12K9E1</t>
  </si>
  <si>
    <t>NCX12W3A2</t>
  </si>
  <si>
    <t>NCX13J5D3</t>
  </si>
  <si>
    <t>NCX13M6E1</t>
  </si>
  <si>
    <t>NCX13Y0F1</t>
  </si>
  <si>
    <t>NCX14H4E1</t>
  </si>
  <si>
    <t>NCX14K5S5</t>
  </si>
  <si>
    <t>NCX14N6F1</t>
  </si>
  <si>
    <t>NCX14W9B1</t>
  </si>
  <si>
    <t>NCX14X6B1</t>
  </si>
  <si>
    <t>NCX14X6B2</t>
  </si>
  <si>
    <t>NCX15B5A1</t>
  </si>
  <si>
    <t>NCX15B5D2</t>
  </si>
  <si>
    <t>NCX15C2A1</t>
  </si>
  <si>
    <t>NCX15D9S6</t>
  </si>
  <si>
    <t>NCX15G0C1</t>
  </si>
  <si>
    <t>NCX15M2A1</t>
  </si>
  <si>
    <t>NCX15W2B2</t>
  </si>
  <si>
    <t>NCX16B8B1</t>
  </si>
  <si>
    <t>NCX16D2C3</t>
  </si>
  <si>
    <t>NCX16H0A1</t>
  </si>
  <si>
    <t>NCX16M5B2</t>
  </si>
  <si>
    <t>NCX17D5C2</t>
  </si>
  <si>
    <t>NCX17H3E1</t>
  </si>
  <si>
    <t>NCX17K4A1</t>
  </si>
  <si>
    <t>NCX17T7E4</t>
  </si>
  <si>
    <t>NCX18H6A1</t>
  </si>
  <si>
    <t>NCX18N8A2</t>
  </si>
  <si>
    <t>NCX18X8F1</t>
  </si>
  <si>
    <t>NCX19C4C1</t>
  </si>
  <si>
    <t>NCX19L7C2</t>
  </si>
  <si>
    <t>NCX19P5B1</t>
  </si>
  <si>
    <t>NCX19S6B3</t>
  </si>
  <si>
    <t>NCX19V7A1</t>
  </si>
  <si>
    <t>NCX19W4D2</t>
  </si>
  <si>
    <t>NCX20C2B2</t>
  </si>
  <si>
    <t>NCX20F3C3</t>
  </si>
  <si>
    <t>NCX20G0G2</t>
  </si>
  <si>
    <t>NCX20K8E2</t>
  </si>
  <si>
    <t>NCX20K8F1</t>
  </si>
  <si>
    <t>NCX20L5E2</t>
  </si>
  <si>
    <t>NCX20L5S3</t>
  </si>
  <si>
    <t>NCX21P6MW1</t>
  </si>
  <si>
    <t>NCX21Q3A1</t>
  </si>
  <si>
    <t>NCX21V8E2</t>
  </si>
  <si>
    <t>NCX21V8E3</t>
  </si>
  <si>
    <t>NCX21X2A1</t>
  </si>
  <si>
    <t>NCX21X2E2</t>
  </si>
  <si>
    <t>NCX21Z6A1</t>
  </si>
  <si>
    <t>NCX22B1B3</t>
  </si>
  <si>
    <t>NCX22D5A3</t>
  </si>
  <si>
    <t>NCX22H3B4</t>
  </si>
  <si>
    <t>NCX22K4A2</t>
  </si>
  <si>
    <t>NCX22K4B1</t>
  </si>
  <si>
    <t>NCX22T7G1</t>
  </si>
  <si>
    <t>NCX23D8B1</t>
  </si>
  <si>
    <t>NCX23N8D1</t>
  </si>
  <si>
    <t>NCX23X8B1</t>
  </si>
  <si>
    <t>NCX24H9A2</t>
  </si>
  <si>
    <t>NCX24H9D3</t>
  </si>
  <si>
    <t>NCX24K0A2</t>
  </si>
  <si>
    <t>NCX24L7F1</t>
  </si>
  <si>
    <t>NCX24X1A2</t>
  </si>
  <si>
    <t>NCX25B0B1</t>
  </si>
  <si>
    <t>NCX25H2S5</t>
  </si>
  <si>
    <t>NCX25S9E1</t>
  </si>
  <si>
    <t>NCX25Y1A2</t>
  </si>
  <si>
    <t>NCX26D7A1</t>
  </si>
  <si>
    <t>NCX26F1D2</t>
  </si>
  <si>
    <t>NCX26L3E4</t>
  </si>
  <si>
    <t>NCX26M0C3</t>
  </si>
  <si>
    <t>NCX26M0MW1</t>
  </si>
  <si>
    <t>NCX26R5A1</t>
  </si>
  <si>
    <t>NCX26Y4S2</t>
  </si>
  <si>
    <t>NCX27F4B3</t>
  </si>
  <si>
    <t>NCX27F4E5</t>
  </si>
  <si>
    <t>NCX27G1A3</t>
  </si>
  <si>
    <t>NCX27T2E2</t>
  </si>
  <si>
    <t>NCX28S8B1</t>
  </si>
  <si>
    <t>NCX28W6E5</t>
  </si>
  <si>
    <t>NCX28W6E6</t>
  </si>
  <si>
    <t>NCX29K5B1</t>
  </si>
  <si>
    <t>NCX30K3A3</t>
  </si>
  <si>
    <t>NCX30K3D3</t>
  </si>
  <si>
    <t>NCX30K3D4</t>
  </si>
  <si>
    <t>NCX30T6A1</t>
  </si>
  <si>
    <t>NCX31H5E1</t>
  </si>
  <si>
    <t>NCX31M0E2</t>
  </si>
  <si>
    <t>NCX31M0E3</t>
  </si>
  <si>
    <t>NCX31V3A1</t>
  </si>
  <si>
    <t>NCX31V3E1</t>
  </si>
  <si>
    <t>NCX31V3E2</t>
  </si>
  <si>
    <t>NCX31W0F2</t>
  </si>
  <si>
    <t>NCX32B6A1</t>
  </si>
  <si>
    <t>NCX32B6A2</t>
  </si>
  <si>
    <t>NCX32B6E2</t>
  </si>
  <si>
    <t>NCX32M3A1</t>
  </si>
  <si>
    <t>NCX32P4A1</t>
  </si>
  <si>
    <t>NCX33F7F1</t>
  </si>
  <si>
    <t>NCX33X3MW1</t>
  </si>
  <si>
    <t>NCX34G7E1</t>
  </si>
  <si>
    <t>NCX34K5C2</t>
  </si>
  <si>
    <t>NCX34K5MW1</t>
  </si>
  <si>
    <t>NCX34R4MW1</t>
  </si>
  <si>
    <t>NCX35B5A3</t>
  </si>
  <si>
    <t>NCX35N9A1</t>
  </si>
  <si>
    <t>NCX36B8A2</t>
  </si>
  <si>
    <t>NCX36B8S5</t>
  </si>
  <si>
    <t>NCX36F6D1</t>
  </si>
  <si>
    <t>NCX36L8A2</t>
  </si>
  <si>
    <t>NCX36M5A1</t>
  </si>
  <si>
    <t>NCX36P6A1</t>
  </si>
  <si>
    <t>NCX36P6C2</t>
  </si>
  <si>
    <t>NCX37G6A1</t>
  </si>
  <si>
    <t>NCX37G6E1</t>
  </si>
  <si>
    <t>NCX37Q6S4</t>
  </si>
  <si>
    <t>NCX37R3C2</t>
  </si>
  <si>
    <t>NCX37T7S10</t>
  </si>
  <si>
    <t>NCX38R6E7</t>
  </si>
  <si>
    <t>NCX38T0A3</t>
  </si>
  <si>
    <t>NCX38T0F3</t>
  </si>
  <si>
    <t>NCX38Z2C1</t>
  </si>
  <si>
    <t>NCX39P5A1</t>
  </si>
  <si>
    <t>NCX39T3F2</t>
  </si>
  <si>
    <t>NCX39V7D3</t>
  </si>
  <si>
    <t>NCX40C2B1</t>
  </si>
  <si>
    <t>NCX40D9D2</t>
  </si>
  <si>
    <t>NCX40G0D1</t>
  </si>
  <si>
    <t>NCX40H7D2</t>
  </si>
  <si>
    <t>NJN02L0B3</t>
  </si>
  <si>
    <t>NJN02L0F2</t>
  </si>
  <si>
    <t>NJX04D0C1</t>
  </si>
  <si>
    <t>NCX08W6B1</t>
  </si>
  <si>
    <t>NCX09P0S7</t>
  </si>
  <si>
    <t>NCX10L0C1</t>
  </si>
  <si>
    <t>NCX11C0A3</t>
  </si>
  <si>
    <t>NCX11D7B1</t>
  </si>
  <si>
    <t>NCX12Q1C4</t>
  </si>
  <si>
    <t>NCX13P7C1</t>
  </si>
  <si>
    <t>NCX13S8D1</t>
  </si>
  <si>
    <t>NCX14H4A1</t>
  </si>
  <si>
    <t>NCX14R4G1</t>
  </si>
  <si>
    <t>NCX17G6A1</t>
  </si>
  <si>
    <t>NCX24V7D1</t>
  </si>
  <si>
    <t>NCX26S2E1</t>
  </si>
  <si>
    <t>NCX29G7D1</t>
  </si>
  <si>
    <t>NCX33T5S7</t>
  </si>
  <si>
    <t>NCX34L2E1</t>
  </si>
  <si>
    <t>NCX34N6F1</t>
  </si>
  <si>
    <t>NCX35H7E2</t>
  </si>
  <si>
    <t>NCX35Y6A1</t>
  </si>
  <si>
    <t>NCX36B8G1</t>
  </si>
  <si>
    <t>NCX36B8G2</t>
  </si>
  <si>
    <t>NCX37F9D1</t>
  </si>
  <si>
    <t>NCX37J7C2</t>
  </si>
  <si>
    <t>NCX39N1B2</t>
  </si>
  <si>
    <t>NCX39N1S4</t>
  </si>
  <si>
    <t>NCX40D9E4</t>
  </si>
  <si>
    <t>NJN02L0A1</t>
  </si>
  <si>
    <t>NCX34J8A1</t>
  </si>
  <si>
    <t>NCX35R7MW1</t>
  </si>
  <si>
    <t>NCX10N4G3</t>
  </si>
  <si>
    <t>NCX20M2B1</t>
  </si>
  <si>
    <t>R</t>
  </si>
  <si>
    <t>W</t>
  </si>
  <si>
    <t>X</t>
  </si>
  <si>
    <t>Dalto/Klaverblad Verzekeringen</t>
  </si>
  <si>
    <t>LDODK/Rinsma Modeplein</t>
  </si>
  <si>
    <t>Merwede/Multiplaat</t>
  </si>
  <si>
    <t>NCX08Y0E2</t>
  </si>
  <si>
    <t>NCX09M9F2</t>
  </si>
  <si>
    <t>NCX09T8S3</t>
  </si>
  <si>
    <t>NCX11C0S3</t>
  </si>
  <si>
    <t>NCX13W6A2</t>
  </si>
  <si>
    <t>NCX13W6S5</t>
  </si>
  <si>
    <t>NCX13W6S7</t>
  </si>
  <si>
    <t>NCX14T8S4</t>
  </si>
  <si>
    <t>NCX16V8MW2</t>
  </si>
  <si>
    <t>NCX19G2D1</t>
  </si>
  <si>
    <t>NCX19W4A1</t>
  </si>
  <si>
    <t>NCX24D1S4</t>
  </si>
  <si>
    <t>NCX25K3E3</t>
  </si>
  <si>
    <t>NCX25X4S6</t>
  </si>
  <si>
    <t>NCX30M7F1</t>
  </si>
  <si>
    <t>NCX34S1S3</t>
  </si>
  <si>
    <t>NCX36B8S7</t>
  </si>
  <si>
    <t>NCX37Q6F2</t>
  </si>
  <si>
    <t>NCX38P2E7</t>
  </si>
  <si>
    <t>NCX39F5D1</t>
  </si>
  <si>
    <t>NCX12G1S4</t>
  </si>
  <si>
    <t>NCX13S8S4</t>
  </si>
  <si>
    <t>DEN HAAG</t>
  </si>
  <si>
    <t>HOORN NH</t>
  </si>
  <si>
    <t>GELDERMALSEN</t>
  </si>
  <si>
    <t>ZEILBERG</t>
  </si>
  <si>
    <t>RHENEN</t>
  </si>
  <si>
    <t>BEDUM</t>
  </si>
  <si>
    <t>OERLE</t>
  </si>
  <si>
    <t>KLOETINGE</t>
  </si>
  <si>
    <t>BREUGEL</t>
  </si>
  <si>
    <t>BRITSUM</t>
  </si>
  <si>
    <t>HOOGE MIERDE</t>
  </si>
  <si>
    <t>ULFT</t>
  </si>
  <si>
    <t>IJSSELSTEYN LB</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</si>
  <si>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</si>
  <si>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</si>
  <si>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</si>
  <si>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</si>
  <si>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</si>
  <si>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</si>
  <si>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</si>
  <si>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</si>
  <si>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</si>
  <si>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</si>
  <si>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</si>
  <si>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</si>
  <si>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</si>
  <si>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</si>
  <si>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</si>
  <si>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</si>
  <si>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</si>
  <si>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</si>
  <si>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</si>
  <si>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</si>
  <si>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</si>
  <si>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</si>
  <si>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</si>
  <si>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</si>
  <si>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</si>
  <si>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</si>
  <si>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</si>
  <si>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</si>
  <si>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</si>
  <si>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</si>
  <si>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</si>
  <si>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</si>
  <si>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</si>
  <si>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</si>
  <si>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</si>
  <si>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</si>
  <si>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NIJNSEL</t>
  </si>
  <si>
    <t>NOORDWIJK FR</t>
  </si>
  <si>
    <t>RINSUMAGEEST-BURDAARD</t>
  </si>
  <si>
    <t>OMMEL</t>
  </si>
  <si>
    <t>OLLAND</t>
  </si>
  <si>
    <t>OPENDE</t>
  </si>
  <si>
    <t>SPIJKENISSE</t>
  </si>
  <si>
    <t>TWIJZEL</t>
  </si>
  <si>
    <t>S-GRAVENZANDE</t>
  </si>
  <si>
    <t>LEUNEN</t>
  </si>
  <si>
    <t>MAARSSEN</t>
  </si>
  <si>
    <t>HORST AAN DE MAAS</t>
  </si>
  <si>
    <t>SINT AGATHA</t>
  </si>
  <si>
    <t>ROERMOND</t>
  </si>
  <si>
    <t>REEUWIJK</t>
  </si>
  <si>
    <t>TERSCHUUR</t>
  </si>
  <si>
    <t>LEEK</t>
  </si>
  <si>
    <t>DE WIJK</t>
  </si>
  <si>
    <t>REUSEL</t>
  </si>
  <si>
    <t>POORTUGAAL</t>
  </si>
  <si>
    <t>MARIAHEIDE</t>
  </si>
  <si>
    <t>DEMEN</t>
  </si>
  <si>
    <t>WESTERHAAR</t>
  </si>
  <si>
    <t>NIEUWEBRUG</t>
  </si>
  <si>
    <t>ZEVENHUIZEN</t>
  </si>
  <si>
    <t>GOES</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</si>
  <si>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</si>
  <si>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</si>
  <si>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</si>
  <si>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</si>
  <si>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</si>
  <si>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</si>
  <si>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</si>
  <si>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</si>
  <si>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</si>
  <si>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</si>
  <si>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</si>
  <si>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</si>
  <si>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</si>
  <si>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</si>
  <si>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</si>
  <si>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</si>
  <si>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Veld en zaal</t>
  </si>
  <si>
    <t>Lt</t>
  </si>
  <si>
    <t>Naam/Plaats</t>
  </si>
  <si>
    <t>Combiteam gevormd door de clubs:</t>
  </si>
  <si>
    <t>NCX10H2F4</t>
  </si>
  <si>
    <t>NCX10M7MW1</t>
  </si>
  <si>
    <t>NCX11P1F1</t>
  </si>
  <si>
    <t>NCX13H1F1</t>
  </si>
  <si>
    <t>NCX13Z7MW1</t>
  </si>
  <si>
    <t>NCX15G0A1</t>
  </si>
  <si>
    <t>NCX17J7D2</t>
  </si>
  <si>
    <t>NCX18R6E2</t>
  </si>
  <si>
    <t>NCX22F9E1</t>
  </si>
  <si>
    <t>NCX22K4E1</t>
  </si>
  <si>
    <t>NCX27F4F3</t>
  </si>
  <si>
    <t>NCX32M3B1</t>
  </si>
  <si>
    <t>NCX32M3D2</t>
  </si>
  <si>
    <t>NCX34K5F2</t>
  </si>
  <si>
    <t>NCX38R6E8</t>
  </si>
  <si>
    <t>NCX38Z2E2</t>
  </si>
  <si>
    <t>NKH02F9C1</t>
  </si>
  <si>
    <t>Nw</t>
  </si>
  <si>
    <t>Sp3</t>
  </si>
  <si>
    <t>Sp4</t>
  </si>
  <si>
    <t>DAW Schaijk</t>
  </si>
  <si>
    <t>LFdag</t>
  </si>
  <si>
    <t>Lft2
team</t>
  </si>
  <si>
    <t>WC/Disp</t>
  </si>
  <si>
    <t>FSC</t>
  </si>
  <si>
    <t>KZ/Thermo4U</t>
  </si>
  <si>
    <t>Stip</t>
  </si>
  <si>
    <t>Apeldoorn</t>
  </si>
  <si>
    <t>Wees Kwiek</t>
  </si>
  <si>
    <t>NCX33L9</t>
  </si>
  <si>
    <t>NUIS</t>
  </si>
  <si>
    <t>NCX08Q4F1</t>
  </si>
  <si>
    <t>NCX08Q4MW2</t>
  </si>
  <si>
    <t>NCX08X3C1</t>
  </si>
  <si>
    <t>NCX08Y0E3</t>
  </si>
  <si>
    <t>NCX09B2C1</t>
  </si>
  <si>
    <t>NCX09J8F2</t>
  </si>
  <si>
    <t>NCX09K5S5</t>
  </si>
  <si>
    <t>NCX09L2E2</t>
  </si>
  <si>
    <t>NCX09P0E1</t>
  </si>
  <si>
    <t>NCX09S1MW1</t>
  </si>
  <si>
    <t>NCX09T8C2</t>
  </si>
  <si>
    <t>NCX09V2B2</t>
  </si>
  <si>
    <t>NCX09V2S6</t>
  </si>
  <si>
    <t>NCX10F8B1</t>
  </si>
  <si>
    <t>NCX10H2B4</t>
  </si>
  <si>
    <t>NCX10L0A2</t>
  </si>
  <si>
    <t>NCX10N4B2</t>
  </si>
  <si>
    <t>NCX10R2E1</t>
  </si>
  <si>
    <t>NCX10S9D1</t>
  </si>
  <si>
    <t>NCX11K6B2</t>
  </si>
  <si>
    <t>NCX11K6E4</t>
  </si>
  <si>
    <t>NCX11M0B1</t>
  </si>
  <si>
    <t>NCX11M0F1</t>
  </si>
  <si>
    <t>NCX11R5B1</t>
  </si>
  <si>
    <t>NCX11R5S1</t>
  </si>
  <si>
    <t>NCX11T9C3</t>
  </si>
  <si>
    <t>NCX11T9S9</t>
  </si>
  <si>
    <t>NCX11Z1E4</t>
  </si>
  <si>
    <t>NCX12B6A1</t>
  </si>
  <si>
    <t>NCX13D3C3</t>
  </si>
  <si>
    <t>NCX13D3E4</t>
  </si>
  <si>
    <t>NCX13G4MW1</t>
  </si>
  <si>
    <t>NCX13M6A1</t>
  </si>
  <si>
    <t>NCX13M6S3</t>
  </si>
  <si>
    <t>NCX13P7A2</t>
  </si>
  <si>
    <t>NCX13T5C1</t>
  </si>
  <si>
    <t>NCX13X3MW2</t>
  </si>
  <si>
    <t>NCX13X3S5</t>
  </si>
  <si>
    <t>NCX13Y0D1</t>
  </si>
  <si>
    <t>NCX14N6MW2</t>
  </si>
  <si>
    <t>NCX14P0B1</t>
  </si>
  <si>
    <t>NCX14T8D1</t>
  </si>
  <si>
    <t>NCX14W9A2</t>
  </si>
  <si>
    <t>NCX14Z0F1</t>
  </si>
  <si>
    <t>NCX15B5B2</t>
  </si>
  <si>
    <t>NCX15B5E2</t>
  </si>
  <si>
    <t>NCX15D9S10</t>
  </si>
  <si>
    <t>NCX15M2S4</t>
  </si>
  <si>
    <t>NCX15R7D2</t>
  </si>
  <si>
    <t>NCX16B8A1</t>
  </si>
  <si>
    <t>NCX16D2S10</t>
  </si>
  <si>
    <t>NCX16D2S11</t>
  </si>
  <si>
    <t>NCX16D2S12</t>
  </si>
  <si>
    <t>NCX16D2S13</t>
  </si>
  <si>
    <t>NCX16H0F1</t>
  </si>
  <si>
    <t>NCX16H0MW1</t>
  </si>
  <si>
    <t>NCX16S7E1</t>
  </si>
  <si>
    <t>NCX16V8E2</t>
  </si>
  <si>
    <t>NCX16V8E3</t>
  </si>
  <si>
    <t>NCX16V8S5</t>
  </si>
  <si>
    <t>NCX16Y9C4</t>
  </si>
  <si>
    <t>NCX16Y9E10</t>
  </si>
  <si>
    <t>NCX16Y9E8</t>
  </si>
  <si>
    <t>NCX16Y9E9</t>
  </si>
  <si>
    <t>NCX17B1D2</t>
  </si>
  <si>
    <t>NCX17G6MW1</t>
  </si>
  <si>
    <t>NCX17H3C1</t>
  </si>
  <si>
    <t>NCX17H3MW1</t>
  </si>
  <si>
    <t>NCX17K4C2</t>
  </si>
  <si>
    <t>NCX17N5MW2</t>
  </si>
  <si>
    <t>NCX17P9S5</t>
  </si>
  <si>
    <t>NCX17T7D3</t>
  </si>
  <si>
    <t>NCX17V1S3</t>
  </si>
  <si>
    <t>NCX17X5F1</t>
  </si>
  <si>
    <t>NCX18F2C1</t>
  </si>
  <si>
    <t>NCX18J0A2</t>
  </si>
  <si>
    <t>NCX18K7D2</t>
  </si>
  <si>
    <t>NCX18R6B1</t>
  </si>
  <si>
    <t>NCX18T0A1</t>
  </si>
  <si>
    <t>NCX18X8E1</t>
  </si>
  <si>
    <t>NCX18Z2D5</t>
  </si>
  <si>
    <t>NCX18Z2S7</t>
  </si>
  <si>
    <t>NCX19C4E1</t>
  </si>
  <si>
    <t>NCX19D1E1</t>
  </si>
  <si>
    <t>NCX19J3E6</t>
  </si>
  <si>
    <t>NCX19K0E1</t>
  </si>
  <si>
    <t>NCX19K0F1</t>
  </si>
  <si>
    <t>NCX19K0F2</t>
  </si>
  <si>
    <t>NCX19P5MW1</t>
  </si>
  <si>
    <t>NCX19Z5E2</t>
  </si>
  <si>
    <t>NCX19Z5E3</t>
  </si>
  <si>
    <t>NCX19Z5F1</t>
  </si>
  <si>
    <t>NCX19Z5F2</t>
  </si>
  <si>
    <t>NCX20B5S4</t>
  </si>
  <si>
    <t>NCX20C2A2</t>
  </si>
  <si>
    <t>NCX20F3A3</t>
  </si>
  <si>
    <t>NCX20K8S4</t>
  </si>
  <si>
    <t>NCX20L5A2</t>
  </si>
  <si>
    <t>NCX20M2E1</t>
  </si>
  <si>
    <t>NCX20R7A2</t>
  </si>
  <si>
    <t>NCX20Z3D2</t>
  </si>
  <si>
    <t>NCX21D2B2</t>
  </si>
  <si>
    <t>NCX21F6S4</t>
  </si>
  <si>
    <t>NCX21G3S6</t>
  </si>
  <si>
    <t>NCX21P6D1</t>
  </si>
  <si>
    <t>NCX21Q3B2</t>
  </si>
  <si>
    <t>NCX21X2MW2</t>
  </si>
  <si>
    <t>NCX21Y9E1</t>
  </si>
  <si>
    <t>NCX21Y9F1</t>
  </si>
  <si>
    <t>NCX21Z6D2</t>
  </si>
  <si>
    <t>NCX22B1C3</t>
  </si>
  <si>
    <t>NCX22K4S4</t>
  </si>
  <si>
    <t>NCX22T7S6</t>
  </si>
  <si>
    <t>NCX22V1C2</t>
  </si>
  <si>
    <t>NCX22X5MW1</t>
  </si>
  <si>
    <t>NCX23F2B2</t>
  </si>
  <si>
    <t>NCX23N8E1</t>
  </si>
  <si>
    <t>NCX23N8MW2</t>
  </si>
  <si>
    <t>NCX23T0A2</t>
  </si>
  <si>
    <t>NCX23T0C1</t>
  </si>
  <si>
    <t>NCX23W1MW1</t>
  </si>
  <si>
    <t>NCX24H9B2</t>
  </si>
  <si>
    <t>NCX24S6E2</t>
  </si>
  <si>
    <t>NCX24S6E3</t>
  </si>
  <si>
    <t>NCX24W4F2</t>
  </si>
  <si>
    <t>NCX24X1S4</t>
  </si>
  <si>
    <t>NCX25G5MW1</t>
  </si>
  <si>
    <t>NCX25H2A3</t>
  </si>
  <si>
    <t>NCX25L0E1</t>
  </si>
  <si>
    <t>NCX25L0S4</t>
  </si>
  <si>
    <t>NCX25N4A2</t>
  </si>
  <si>
    <t>NCX25P8E1</t>
  </si>
  <si>
    <t>NCX25S9B1</t>
  </si>
  <si>
    <t>NCX25Y1E2</t>
  </si>
  <si>
    <t>NCX26B3B3</t>
  </si>
  <si>
    <t>NCX26F1C1</t>
  </si>
  <si>
    <t>NCX26H5MW1</t>
  </si>
  <si>
    <t>NCX26H5S4</t>
  </si>
  <si>
    <t>NCX26J9A2</t>
  </si>
  <si>
    <t>NCX26M0E5</t>
  </si>
  <si>
    <t>NCX26S2D1</t>
  </si>
  <si>
    <t>NCX26X7B1</t>
  </si>
  <si>
    <t>NCX26Y4E1</t>
  </si>
  <si>
    <t>NCX27C3A2</t>
  </si>
  <si>
    <t>NCX27C3C2</t>
  </si>
  <si>
    <t>NCX27F4F4</t>
  </si>
  <si>
    <t>NCX27M3B1</t>
  </si>
  <si>
    <t>NCX27R8C1</t>
  </si>
  <si>
    <t>NCX27S5E1</t>
  </si>
  <si>
    <t>NCX27S5F1</t>
  </si>
  <si>
    <t>NCX28Q4S1</t>
  </si>
  <si>
    <t>NCX28R1F1</t>
  </si>
  <si>
    <t>NCX28W6D4</t>
  </si>
  <si>
    <t>NCX28Z7B1</t>
  </si>
  <si>
    <t>NCX29D6A1</t>
  </si>
  <si>
    <t>NCX29D6C1</t>
  </si>
  <si>
    <t>NCX29G7C1</t>
  </si>
  <si>
    <t>NCX29H4E1</t>
  </si>
  <si>
    <t>NCX29S1C1</t>
  </si>
  <si>
    <t>NCX30K3C3</t>
  </si>
  <si>
    <t>NCX30M7A1</t>
  </si>
  <si>
    <t>NCX30M7D2</t>
  </si>
  <si>
    <t>NCX30N4E4</t>
  </si>
  <si>
    <t>NCX30T6E2</t>
  </si>
  <si>
    <t>NCX30X4E4</t>
  </si>
  <si>
    <t>NCX30X4E5</t>
  </si>
  <si>
    <t>NCX30X4MW2</t>
  </si>
  <si>
    <t>NCX31H5B1</t>
  </si>
  <si>
    <t>NCX31L3B1</t>
  </si>
  <si>
    <t>NCX31M0A2</t>
  </si>
  <si>
    <t>NCX31V3B1</t>
  </si>
  <si>
    <t>NCX31W0MW1</t>
  </si>
  <si>
    <t>NCX32B6B2</t>
  </si>
  <si>
    <t>NCX32H8F2</t>
  </si>
  <si>
    <t>NCX32M3MW1</t>
  </si>
  <si>
    <t>NCX32T2A2</t>
  </si>
  <si>
    <t>NCX32Y7D1</t>
  </si>
  <si>
    <t>NCX32Y7F1</t>
  </si>
  <si>
    <t>NCX33F7E1</t>
  </si>
  <si>
    <t>NCX33H1C1</t>
  </si>
  <si>
    <t>NCX33H1E1</t>
  </si>
  <si>
    <t>NCX33Q4C1</t>
  </si>
  <si>
    <t>NCX33R1E2</t>
  </si>
  <si>
    <t>NCX33S8C1</t>
  </si>
  <si>
    <t>NCX33T5B1</t>
  </si>
  <si>
    <t>NCX33T5E1</t>
  </si>
  <si>
    <t>NCX33X3D2</t>
  </si>
  <si>
    <t>NCX33Y0B1</t>
  </si>
  <si>
    <t>NCX34B2E1</t>
  </si>
  <si>
    <t>NCX34B2E2</t>
  </si>
  <si>
    <t>NCX34G7A1</t>
  </si>
  <si>
    <t>NCX34K5B2</t>
  </si>
  <si>
    <t>NCX34K5C3</t>
  </si>
  <si>
    <t>NCX34N6E1</t>
  </si>
  <si>
    <t>NCX34Q7D1</t>
  </si>
  <si>
    <t>NCX34V2S2</t>
  </si>
  <si>
    <t>NCX35N9A2</t>
  </si>
  <si>
    <t>NCX35R7C1</t>
  </si>
  <si>
    <t>NCX35W2D2</t>
  </si>
  <si>
    <t>NCX36D2B1</t>
  </si>
  <si>
    <t>NCX36G3B1</t>
  </si>
  <si>
    <t>NCX36M5B2</t>
  </si>
  <si>
    <t>NCX36M5E1</t>
  </si>
  <si>
    <t>NCX36M5F1</t>
  </si>
  <si>
    <t>NCX36Q3B2</t>
  </si>
  <si>
    <t>NCX36R0E2</t>
  </si>
  <si>
    <t>NCX36R0F1</t>
  </si>
  <si>
    <t>NCX36S7B3</t>
  </si>
  <si>
    <t>NCX36Y9E5</t>
  </si>
  <si>
    <t>NCX36Y9MW1</t>
  </si>
  <si>
    <t>NCX37F9A1</t>
  </si>
  <si>
    <t>NCX37F9C1</t>
  </si>
  <si>
    <t>NCX37G6A2</t>
  </si>
  <si>
    <t>NCX37G6E2</t>
  </si>
  <si>
    <t>NCX37N5B1</t>
  </si>
  <si>
    <t>NCX37V1D2</t>
  </si>
  <si>
    <t>NCX38R6E9</t>
  </si>
  <si>
    <t>NCX38T0E5</t>
  </si>
  <si>
    <t>NCX38X8E1</t>
  </si>
  <si>
    <t>NCX39K0S5</t>
  </si>
  <si>
    <t>NCX39M4D1</t>
  </si>
  <si>
    <t>NCX39P5B1</t>
  </si>
  <si>
    <t>NCX40B5S4</t>
  </si>
  <si>
    <t>NCX40C2F1</t>
  </si>
  <si>
    <t>NCX40J1MW1</t>
  </si>
  <si>
    <t>NCX40N9C2</t>
  </si>
  <si>
    <t>NJN02L0A2</t>
  </si>
  <si>
    <t>NJX04D0E1</t>
  </si>
  <si>
    <t>NKB33L3E1</t>
  </si>
  <si>
    <t>NCX08W6MW1</t>
  </si>
  <si>
    <t>NCX08X3E1</t>
  </si>
  <si>
    <t>NCX10J6D3</t>
  </si>
  <si>
    <t>NCX10Y1D2</t>
  </si>
  <si>
    <t>NCX12B6F2</t>
  </si>
  <si>
    <t>NCX13H1S6</t>
  </si>
  <si>
    <t>NCX13J5F2</t>
  </si>
  <si>
    <t>NCX14R4E3</t>
  </si>
  <si>
    <t>NCX15S4S3</t>
  </si>
  <si>
    <t>NCX16R0E6</t>
  </si>
  <si>
    <t>NCX16Z6S4</t>
  </si>
  <si>
    <t>NCX17H3F2</t>
  </si>
  <si>
    <t>NCX18G9MW2</t>
  </si>
  <si>
    <t>NCX20Z3S4</t>
  </si>
  <si>
    <t>NCX21L8F1</t>
  </si>
  <si>
    <t>NCX22H3G1</t>
  </si>
  <si>
    <t>NCX24S6MW2</t>
  </si>
  <si>
    <t>NCX24X1E2</t>
  </si>
  <si>
    <t>NCX25H2F2</t>
  </si>
  <si>
    <t>NCX25P8F1</t>
  </si>
  <si>
    <t>NCX25P8E2</t>
  </si>
  <si>
    <t>NCX26D7B1</t>
  </si>
  <si>
    <t>NCX26B3MW1</t>
  </si>
  <si>
    <t>NCX26Q8E4</t>
  </si>
  <si>
    <t>NCX27B6E3</t>
  </si>
  <si>
    <t>NCX28G4E1</t>
  </si>
  <si>
    <t>NCX28W6E7</t>
  </si>
  <si>
    <t>NCX30T6MW1</t>
  </si>
  <si>
    <t>NCX30T6MW2</t>
  </si>
  <si>
    <t>NCX30X4E6</t>
  </si>
  <si>
    <t>NCX31R5F2</t>
  </si>
  <si>
    <t>NCX32M3S3</t>
  </si>
  <si>
    <t>NCX32J2MW2</t>
  </si>
  <si>
    <t>NCX34K5E5</t>
  </si>
  <si>
    <t>NCX34G7E2</t>
  </si>
  <si>
    <t>NCX34Z0F2</t>
  </si>
  <si>
    <t>NCX35K8E2</t>
  </si>
  <si>
    <t>NCX36Y9E6</t>
  </si>
  <si>
    <t>NCX38R6D5</t>
  </si>
  <si>
    <t>SIOS/Jumbo Wolvega</t>
  </si>
  <si>
    <t>Victum</t>
  </si>
  <si>
    <t>Plaatsnaam veld + naam sportpark</t>
  </si>
  <si>
    <t>Plaatsnaam zaal + halnaam</t>
  </si>
  <si>
    <t>Ldn</t>
  </si>
  <si>
    <t>WW</t>
  </si>
  <si>
    <t>WK na BK</t>
  </si>
  <si>
    <t>K</t>
  </si>
  <si>
    <t>NCX15C2S2</t>
  </si>
  <si>
    <t>NCX22F9S2</t>
  </si>
  <si>
    <t>Andere clubs/Combinatieteams</t>
  </si>
  <si>
    <t>Rigtersbleek</t>
  </si>
  <si>
    <t>NCX08Q4S3</t>
  </si>
  <si>
    <t>NCX09D6S3</t>
  </si>
  <si>
    <t>NCX09H4F1</t>
  </si>
  <si>
    <t>NCX09H4MW1</t>
  </si>
  <si>
    <t>NCX09V2S7</t>
  </si>
  <si>
    <t>NCX10H2S11</t>
  </si>
  <si>
    <t>NCX10N4S5</t>
  </si>
  <si>
    <t>NCX12W3F1</t>
  </si>
  <si>
    <t>NCX12W3S5</t>
  </si>
  <si>
    <t>NCX13J5MW1</t>
  </si>
  <si>
    <t>NCX13Z7S2</t>
  </si>
  <si>
    <t>NCX15Y6S10</t>
  </si>
  <si>
    <t>NCX15Y6S11</t>
  </si>
  <si>
    <t>NCX16S7F1</t>
  </si>
  <si>
    <t>NCX16S7S3</t>
  </si>
  <si>
    <t>NCX17H3MW2</t>
  </si>
  <si>
    <t>NCX17P9S6</t>
  </si>
  <si>
    <t>NCX17V1S4</t>
  </si>
  <si>
    <t>NCX19B7S5</t>
  </si>
  <si>
    <t>NCX19C4F1</t>
  </si>
  <si>
    <t>NCX20F3F1</t>
  </si>
  <si>
    <t>NCX20Z3MW1</t>
  </si>
  <si>
    <t>NCX21D2S5</t>
  </si>
  <si>
    <t>NCX21G3S7</t>
  </si>
  <si>
    <t>NCX21V8S7</t>
  </si>
  <si>
    <t>NCX21Z6S4</t>
  </si>
  <si>
    <t>NCX23L4MW1</t>
  </si>
  <si>
    <t>NCX24J3F1</t>
  </si>
  <si>
    <t>NCX25B0F1</t>
  </si>
  <si>
    <t>NCX26Q8MW1</t>
  </si>
  <si>
    <t>NCX27Z4S6</t>
  </si>
  <si>
    <t>NCX28R1S3</t>
  </si>
  <si>
    <t>NCX29G7S2</t>
  </si>
  <si>
    <t>NCX29L2MW1</t>
  </si>
  <si>
    <t>NCX29Q7MW1</t>
  </si>
  <si>
    <t>NCX31T9S4</t>
  </si>
  <si>
    <t>NCX32D0MW1</t>
  </si>
  <si>
    <t>NCX32H8MW1</t>
  </si>
  <si>
    <t>NCX32S5MW1</t>
  </si>
  <si>
    <t>NCX32Y7S3</t>
  </si>
  <si>
    <t>NCX35B5F1</t>
  </si>
  <si>
    <t>NCX36L8S3</t>
  </si>
  <si>
    <t>NCX36N2S3</t>
  </si>
  <si>
    <t>NCX37F9F1</t>
  </si>
  <si>
    <t>NCX37M8MW1</t>
  </si>
  <si>
    <t>NCX38F2MW2</t>
  </si>
  <si>
    <t>NCX38R6MW2</t>
  </si>
  <si>
    <t>NCX38W1S6</t>
  </si>
  <si>
    <t>NCX38X8MW3</t>
  </si>
  <si>
    <t>NCX40C2MW2</t>
  </si>
  <si>
    <t>NCX40F3F1</t>
  </si>
  <si>
    <t>NCX40L5F1</t>
  </si>
  <si>
    <t>NJX04D0S1</t>
  </si>
  <si>
    <t>NCX08W6A1</t>
  </si>
  <si>
    <t>NCX09D6E2</t>
  </si>
  <si>
    <t>NCX09M9A2</t>
  </si>
  <si>
    <t>NCX09M9D2</t>
  </si>
  <si>
    <t>NCX09P0C1</t>
  </si>
  <si>
    <t>NCX10C7B1</t>
  </si>
  <si>
    <t>NCX10G5E1</t>
  </si>
  <si>
    <t>NCX10J6C2</t>
  </si>
  <si>
    <t>NCX10Z8E2</t>
  </si>
  <si>
    <t>NCX11C0D3</t>
  </si>
  <si>
    <t>NCX11M0E1</t>
  </si>
  <si>
    <t>NCX11M0E2</t>
  </si>
  <si>
    <t>NCX11S2B4</t>
  </si>
  <si>
    <t>NCX11Z1B3</t>
  </si>
  <si>
    <t>NCX12B6A2</t>
  </si>
  <si>
    <t>NCX12B6B3</t>
  </si>
  <si>
    <t>NCX12V6D1</t>
  </si>
  <si>
    <t>NCX12V6D2</t>
  </si>
  <si>
    <t>NCX13D3D3</t>
  </si>
  <si>
    <t>NCX13J5A3</t>
  </si>
  <si>
    <t>NCX13K2B2</t>
  </si>
  <si>
    <t>NCX13M6B1</t>
  </si>
  <si>
    <t>NCX14F0D1</t>
  </si>
  <si>
    <t>NCX14K5E5</t>
  </si>
  <si>
    <t>NCX14N6E2</t>
  </si>
  <si>
    <t>NCX14Q7D2</t>
  </si>
  <si>
    <t>NCX14R4C2</t>
  </si>
  <si>
    <t>NCX14T8A1</t>
  </si>
  <si>
    <t>NCX14Z0E1</t>
  </si>
  <si>
    <t>NCX14Z0E2</t>
  </si>
  <si>
    <t>NCX15D9C4</t>
  </si>
  <si>
    <t>NCX15G0B1</t>
  </si>
  <si>
    <t>NCX15T1D2</t>
  </si>
  <si>
    <t>NCX16B8B2</t>
  </si>
  <si>
    <t>NCX16B8D2</t>
  </si>
  <si>
    <t>NCX16D2E5</t>
  </si>
  <si>
    <t>NCX16H0B1</t>
  </si>
  <si>
    <t>NCX16H0E1</t>
  </si>
  <si>
    <t>NCX16M5A2</t>
  </si>
  <si>
    <t>NCX16N2E5</t>
  </si>
  <si>
    <t>NCX16V8A3</t>
  </si>
  <si>
    <t>NCX16V8D2</t>
  </si>
  <si>
    <t>NCX16Y9C5</t>
  </si>
  <si>
    <t>NCX17B1E2</t>
  </si>
  <si>
    <t>NCX17G6D2</t>
  </si>
  <si>
    <t>NCX17J7B1</t>
  </si>
  <si>
    <t>NCX17N5E1</t>
  </si>
  <si>
    <t>NCX17P9B2</t>
  </si>
  <si>
    <t>NCX17S0A1</t>
  </si>
  <si>
    <t>NCX17T7D4</t>
  </si>
  <si>
    <t>NCX17V1B1</t>
  </si>
  <si>
    <t>NCX17W8E1</t>
  </si>
  <si>
    <t>NCX17X5E1</t>
  </si>
  <si>
    <t>NCX18K7A2</t>
  </si>
  <si>
    <t>NCX18P2B1</t>
  </si>
  <si>
    <t>NCX18R6C1</t>
  </si>
  <si>
    <t>NCX18T0B1</t>
  </si>
  <si>
    <t>NCX18W1C1</t>
  </si>
  <si>
    <t>NCX18Z2C4</t>
  </si>
  <si>
    <t>NCX19C4D1</t>
  </si>
  <si>
    <t>NCX19J3E7</t>
  </si>
  <si>
    <t>NCX19L7D2</t>
  </si>
  <si>
    <t>NCX20C2B3</t>
  </si>
  <si>
    <t>NCX20D9A1</t>
  </si>
  <si>
    <t>NCX20Z3C1</t>
  </si>
  <si>
    <t>NCX21D2D3</t>
  </si>
  <si>
    <t>NCX21F6E1</t>
  </si>
  <si>
    <t>NCX21L8A1</t>
  </si>
  <si>
    <t>NCX21L8E1</t>
  </si>
  <si>
    <t>NCX21P6B1</t>
  </si>
  <si>
    <t>NCX21S7A2</t>
  </si>
  <si>
    <t>NCX21V8D2</t>
  </si>
  <si>
    <t>NCX21Y9D1</t>
  </si>
  <si>
    <t>NCX21Z6E3</t>
  </si>
  <si>
    <t>NCX22H3A4</t>
  </si>
  <si>
    <t>NCX22K4A3</t>
  </si>
  <si>
    <t>NCX22R3D1</t>
  </si>
  <si>
    <t>NCX22X5D2</t>
  </si>
  <si>
    <t>NCX23D8E1</t>
  </si>
  <si>
    <t>NCX23G9E4</t>
  </si>
  <si>
    <t>NCX23K7D2</t>
  </si>
  <si>
    <t>NCX23M1D1</t>
  </si>
  <si>
    <t>NCX23W1E2</t>
  </si>
  <si>
    <t>NCX24P5A2</t>
  </si>
  <si>
    <t>NCX24S6A3</t>
  </si>
  <si>
    <t>NCX24V7C1</t>
  </si>
  <si>
    <t>NCX24X1A3</t>
  </si>
  <si>
    <t>NCX25K3E4</t>
  </si>
  <si>
    <t>NCX25L0D1</t>
  </si>
  <si>
    <t>NCX25P8A1</t>
  </si>
  <si>
    <t>NCX25P8D1</t>
  </si>
  <si>
    <t>NCX25Y1D1</t>
  </si>
  <si>
    <t>NCX26H5A2</t>
  </si>
  <si>
    <t>NCX26H5C2</t>
  </si>
  <si>
    <t>NCX26H5E2</t>
  </si>
  <si>
    <t>NCX26H5E3</t>
  </si>
  <si>
    <t>NCX26H5E4</t>
  </si>
  <si>
    <t>NCX26L3D3</t>
  </si>
  <si>
    <t>NCX26M0E6</t>
  </si>
  <si>
    <t>NCX26M0E7</t>
  </si>
  <si>
    <t>NCX26Y4E2</t>
  </si>
  <si>
    <t>NCX27B6B2</t>
  </si>
  <si>
    <t>NCX27F4C4</t>
  </si>
  <si>
    <t>NCX27F4D4</t>
  </si>
  <si>
    <t>NCX27P4B1</t>
  </si>
  <si>
    <t>NCX27Q1E1</t>
  </si>
  <si>
    <t>NCX27R8C2</t>
  </si>
  <si>
    <t>NCX27S5B1</t>
  </si>
  <si>
    <t>NCX27Z4D3</t>
  </si>
  <si>
    <t>NCX28Q4A1</t>
  </si>
  <si>
    <t>NCX28W6B4</t>
  </si>
  <si>
    <t>NCX29F0D1</t>
  </si>
  <si>
    <t>NCX29J8C1</t>
  </si>
  <si>
    <t>NCX29K5B2</t>
  </si>
  <si>
    <t>NCX29K5C2</t>
  </si>
  <si>
    <t>NCX30C7B1</t>
  </si>
  <si>
    <t>NCX30H2C1</t>
  </si>
  <si>
    <t>NCX30K3C4</t>
  </si>
  <si>
    <t>NCX30N4D3</t>
  </si>
  <si>
    <t>NCX30T6B1</t>
  </si>
  <si>
    <t>NCX31G8A1</t>
  </si>
  <si>
    <t>NCX31M0E4</t>
  </si>
  <si>
    <t>NCX31R5C3</t>
  </si>
  <si>
    <t>NCX31R5E4</t>
  </si>
  <si>
    <t>NCX31R5E5</t>
  </si>
  <si>
    <t>NCX31W0E2</t>
  </si>
  <si>
    <t>NCX32Y7E2</t>
  </si>
  <si>
    <t>NCX33F7C1</t>
  </si>
  <si>
    <t>NCX33F7E2</t>
  </si>
  <si>
    <t>NCX33F7E3</t>
  </si>
  <si>
    <t>NCX33L9C1</t>
  </si>
  <si>
    <t>NCX33S8C2</t>
  </si>
  <si>
    <t>NCX33T5D1</t>
  </si>
  <si>
    <t>NCX34D6D2</t>
  </si>
  <si>
    <t>NCX34D6D3</t>
  </si>
  <si>
    <t>NCX34K5D3</t>
  </si>
  <si>
    <t>NCX34Q7B1</t>
  </si>
  <si>
    <t>NCX34S1D1</t>
  </si>
  <si>
    <t>NCX34Z0C1</t>
  </si>
  <si>
    <t>NCX34Z0C2</t>
  </si>
  <si>
    <t>NCX35F3C1</t>
  </si>
  <si>
    <t>NCX35F3E1</t>
  </si>
  <si>
    <t>NCX35K8D1</t>
  </si>
  <si>
    <t>NCX35M2B1</t>
  </si>
  <si>
    <t>NCX36D2C1</t>
  </si>
  <si>
    <t>NCX36F6C1</t>
  </si>
  <si>
    <t>NCX36N2E1</t>
  </si>
  <si>
    <t>NCX36N2E2</t>
  </si>
  <si>
    <t>NCX36Q3E3</t>
  </si>
  <si>
    <t>NCX36W5E1</t>
  </si>
  <si>
    <t>NCX37G6D1</t>
  </si>
  <si>
    <t>NCX37J7A1</t>
  </si>
  <si>
    <t>NCX37J7A2</t>
  </si>
  <si>
    <t>NCX37N5B2</t>
  </si>
  <si>
    <t>NCX37Q6D2</t>
  </si>
  <si>
    <t>NCX37T7B6</t>
  </si>
  <si>
    <t>NCX38B4D1</t>
  </si>
  <si>
    <t>NCX38D8B1</t>
  </si>
  <si>
    <t>NCX38P2C5</t>
  </si>
  <si>
    <t>NCX38T0C5</t>
  </si>
  <si>
    <t>NCX39K0D1</t>
  </si>
  <si>
    <t>NCX39L7E2</t>
  </si>
  <si>
    <t>NCX39N1C3</t>
  </si>
  <si>
    <t>NCX39V7C3</t>
  </si>
  <si>
    <t>NCX40B5A1</t>
  </si>
  <si>
    <t>NCX40D9B2</t>
  </si>
  <si>
    <t>NCX40D9C2</t>
  </si>
  <si>
    <t>NCX40F3D1</t>
  </si>
  <si>
    <t>NCX40H7B2</t>
  </si>
  <si>
    <t>NCX40K8C3</t>
  </si>
  <si>
    <t>NCX08X3S4</t>
  </si>
  <si>
    <t>NCX09D6A2</t>
  </si>
  <si>
    <t>NCX09D6A3</t>
  </si>
  <si>
    <t>NCX10F8B2</t>
  </si>
  <si>
    <t>NCX10F8S4</t>
  </si>
  <si>
    <t>NCX10F8S5</t>
  </si>
  <si>
    <t>NCX13Q4E1</t>
  </si>
  <si>
    <t>NCX13Q4E2</t>
  </si>
  <si>
    <t>NCX14B2S4</t>
  </si>
  <si>
    <t>NCX16S7A2</t>
  </si>
  <si>
    <t>NCX16S7A3</t>
  </si>
  <si>
    <t>NCX17W8A1</t>
  </si>
  <si>
    <t>NCX17W8A2</t>
  </si>
  <si>
    <t>NCX17W8A3</t>
  </si>
  <si>
    <t>NCX17W8C1</t>
  </si>
  <si>
    <t>NCX20H7D1</t>
  </si>
  <si>
    <t>NCX20H7F1</t>
  </si>
  <si>
    <t>NCX20R7MW1</t>
  </si>
  <si>
    <t>NCX20R7S3</t>
  </si>
  <si>
    <t>NCX31N7A2</t>
  </si>
  <si>
    <t>NCX31N7E3</t>
  </si>
  <si>
    <t>NCX31N7MW2</t>
  </si>
  <si>
    <t>NCX31N7S3</t>
  </si>
  <si>
    <t>NCX32Y7A2</t>
  </si>
  <si>
    <t>NCX32Y7A3</t>
  </si>
  <si>
    <t>NCX34B2A2</t>
  </si>
  <si>
    <t>NCX34B2E3</t>
  </si>
  <si>
    <t>NCX34B2MW1</t>
  </si>
  <si>
    <t>NCX34B2MW2</t>
  </si>
  <si>
    <t>NCX34B2S2</t>
  </si>
  <si>
    <t>NCX34B2S3</t>
  </si>
  <si>
    <t>NCX36R0MW2</t>
  </si>
  <si>
    <t>NCX38L4S5</t>
  </si>
  <si>
    <t>Avanti/Post Makelaardij</t>
  </si>
  <si>
    <t>De Meervogels</t>
  </si>
  <si>
    <t>Hoogkerk/Schelwald Optiek</t>
  </si>
  <si>
    <t>Sporting West/Bonarius.com</t>
  </si>
  <si>
    <t>NCX09K5F2</t>
  </si>
  <si>
    <t>NCX09V2F3</t>
  </si>
  <si>
    <t>NCX13J5F3</t>
  </si>
  <si>
    <t>NCX13S8F1</t>
  </si>
  <si>
    <t>NCX13V9S5</t>
  </si>
  <si>
    <t>NCX14T8F1</t>
  </si>
  <si>
    <t>NCX15B5F1</t>
  </si>
  <si>
    <t>NCX16Z6S5</t>
  </si>
  <si>
    <t>NCX17D5S6</t>
  </si>
  <si>
    <t>NCX17F9F1</t>
  </si>
  <si>
    <t>NCX22Z9S9</t>
  </si>
  <si>
    <t>NCX23D8MW1</t>
  </si>
  <si>
    <t>NCX23F2F1</t>
  </si>
  <si>
    <t>NCX23L4F1</t>
  </si>
  <si>
    <t>NCX24W4E2</t>
  </si>
  <si>
    <t>NCX25H2E3</t>
  </si>
  <si>
    <t>NCX25S9F1</t>
  </si>
  <si>
    <t>NCX31H5F1</t>
  </si>
  <si>
    <t>NCX31L3E2</t>
  </si>
  <si>
    <t>NCX32M3A2</t>
  </si>
  <si>
    <t>NCX34K5E6</t>
  </si>
  <si>
    <t>NCX36S7F2</t>
  </si>
  <si>
    <t>NCX39D1S4</t>
  </si>
  <si>
    <t>NCX40H7S6</t>
  </si>
  <si>
    <t>OVVO</t>
  </si>
  <si>
    <t>Telstar/Schoonderbeek</t>
  </si>
  <si>
    <t>KCC/CK Kozijnen</t>
  </si>
  <si>
    <t>Dunas</t>
  </si>
  <si>
    <t>KVC</t>
  </si>
  <si>
    <t>De Hoeve</t>
  </si>
  <si>
    <t>Rijko</t>
  </si>
  <si>
    <t>NMK16P3</t>
  </si>
  <si>
    <t>RIJKEVORSEL</t>
  </si>
  <si>
    <t>SDO/Fiable</t>
  </si>
  <si>
    <t>PKC/Vertom</t>
  </si>
  <si>
    <t>NCX08W6C1</t>
  </si>
  <si>
    <t>NCX08W6C2</t>
  </si>
  <si>
    <t>NCX08X3C2</t>
  </si>
  <si>
    <t>NCX08Y0A2</t>
  </si>
  <si>
    <t>NCX09C9A1</t>
  </si>
  <si>
    <t>NCX09D6D2</t>
  </si>
  <si>
    <t>NCX09D6S4</t>
  </si>
  <si>
    <t>NCX09H4C1</t>
  </si>
  <si>
    <t>NCX09J8E4</t>
  </si>
  <si>
    <t>NCX09J8S4</t>
  </si>
  <si>
    <t>NCX09L2F1</t>
  </si>
  <si>
    <t>NCX09M9A3</t>
  </si>
  <si>
    <t>NCX09N6C1</t>
  </si>
  <si>
    <t>NCX09N6S2</t>
  </si>
  <si>
    <t>NCX09P0A2</t>
  </si>
  <si>
    <t>NCX09P0A3</t>
  </si>
  <si>
    <t>NCX09P0D1</t>
  </si>
  <si>
    <t>NCX09S1A3</t>
  </si>
  <si>
    <t>NCX09V2E3</t>
  </si>
  <si>
    <t>NCX09Y3B1</t>
  </si>
  <si>
    <t>NCX09Z0B1</t>
  </si>
  <si>
    <t>NCX09Z0D2</t>
  </si>
  <si>
    <t>NCX10C7S4</t>
  </si>
  <si>
    <t>NCX10F8A1</t>
  </si>
  <si>
    <t>NCX10F8A2</t>
  </si>
  <si>
    <t>NCX10F8C2</t>
  </si>
  <si>
    <t>NCX10F8C3</t>
  </si>
  <si>
    <t>NCX10F8D3</t>
  </si>
  <si>
    <t>NCX10F8E3</t>
  </si>
  <si>
    <t>NCX10F8F2</t>
  </si>
  <si>
    <t>NCX10G5D1</t>
  </si>
  <si>
    <t>NCX10J6B1</t>
  </si>
  <si>
    <t>NCX10J6C3</t>
  </si>
  <si>
    <t>NCX10N4A2</t>
  </si>
  <si>
    <t>NCX10S9C1</t>
  </si>
  <si>
    <t>NCX10Y1E1</t>
  </si>
  <si>
    <t>NCX10Z8A1</t>
  </si>
  <si>
    <t>NCX11B3S6</t>
  </si>
  <si>
    <t>NCX11K6F2</t>
  </si>
  <si>
    <t>NCX11R5F1</t>
  </si>
  <si>
    <t>NCX11S2A3</t>
  </si>
  <si>
    <t>NCX12D0B1</t>
  </si>
  <si>
    <t>NCX12F4D2</t>
  </si>
  <si>
    <t>NCX12K9A1</t>
  </si>
  <si>
    <t>NCX12L6E1</t>
  </si>
  <si>
    <t>NCX13D3F2</t>
  </si>
  <si>
    <t>NCX13J5B3</t>
  </si>
  <si>
    <t>NCX13J5E2</t>
  </si>
  <si>
    <t>NCX13J5E3</t>
  </si>
  <si>
    <t>NCX13M6C1</t>
  </si>
  <si>
    <t>NCX13Q4D1</t>
  </si>
  <si>
    <t>NCX13S8E2</t>
  </si>
  <si>
    <t>NCX13V9F2</t>
  </si>
  <si>
    <t>NCX13X3E2</t>
  </si>
  <si>
    <t>NCX13Y0C1</t>
  </si>
  <si>
    <t>NCX14B2E1</t>
  </si>
  <si>
    <t>NCX14B2E2</t>
  </si>
  <si>
    <t>NCX14C9A7</t>
  </si>
  <si>
    <t>NCX14C9S11</t>
  </si>
  <si>
    <t>NCX14G7A3</t>
  </si>
  <si>
    <t>NCX14H4C1</t>
  </si>
  <si>
    <t>NCX14H4S5</t>
  </si>
  <si>
    <t>NCX14N6D1</t>
  </si>
  <si>
    <t>NCX14P0A1</t>
  </si>
  <si>
    <t>NCX14R4A1</t>
  </si>
  <si>
    <t>NCX14T8B1</t>
  </si>
  <si>
    <t>NCX14X6A2</t>
  </si>
  <si>
    <t>NCX14Z0A1</t>
  </si>
  <si>
    <t>NCX14Z0D1</t>
  </si>
  <si>
    <t>NCX14Z0E3</t>
  </si>
  <si>
    <t>NCX15C2E2</t>
  </si>
  <si>
    <t>NCX15D9S11</t>
  </si>
  <si>
    <t>NCX15G0S2</t>
  </si>
  <si>
    <t>NCX15K8C1</t>
  </si>
  <si>
    <t>NCX15K8E1</t>
  </si>
  <si>
    <t>NCX15M2A2</t>
  </si>
  <si>
    <t>NCX15M2B2</t>
  </si>
  <si>
    <t>NCX15M2E2</t>
  </si>
  <si>
    <t>NCX15M2E3</t>
  </si>
  <si>
    <t>NCX15W2C2</t>
  </si>
  <si>
    <t>NCX15X9S8</t>
  </si>
  <si>
    <t>NCX16B8F1</t>
  </si>
  <si>
    <t>NCX16B8F2</t>
  </si>
  <si>
    <t>NCX16D2F3</t>
  </si>
  <si>
    <t>NCX16H0E2</t>
  </si>
  <si>
    <t>NCX16H0S1</t>
  </si>
  <si>
    <t>NCX16R0F3</t>
  </si>
  <si>
    <t>NCX16S7B1</t>
  </si>
  <si>
    <t>NCX16S7D2</t>
  </si>
  <si>
    <t>NCX16S7E2</t>
  </si>
  <si>
    <t>NCX16S7S4</t>
  </si>
  <si>
    <t>NCX16V8C2</t>
  </si>
  <si>
    <t>NCX17G6F1</t>
  </si>
  <si>
    <t>NCX17H3B1</t>
  </si>
  <si>
    <t>NCX17H3F3</t>
  </si>
  <si>
    <t>NCX17J7C2</t>
  </si>
  <si>
    <t>NCX17M8B1</t>
  </si>
  <si>
    <t>NCX17M8MW1</t>
  </si>
  <si>
    <t>NCX17S0B1</t>
  </si>
  <si>
    <t>NCX17T7A3</t>
  </si>
  <si>
    <t>NCX17T7C3</t>
  </si>
  <si>
    <t>NCX17W8B1</t>
  </si>
  <si>
    <t>NCX17W8D1</t>
  </si>
  <si>
    <t>NCX17W8D2</t>
  </si>
  <si>
    <t>NCX17W8E2</t>
  </si>
  <si>
    <t>NCX17W8F1</t>
  </si>
  <si>
    <t>NCX17W8S2</t>
  </si>
  <si>
    <t>NCX17W8S3</t>
  </si>
  <si>
    <t>NCX17W8S4</t>
  </si>
  <si>
    <t>NCX18G9C1</t>
  </si>
  <si>
    <t>NCX18G9E1</t>
  </si>
  <si>
    <t>NCX18H6B1</t>
  </si>
  <si>
    <t>NCX18M1C1</t>
  </si>
  <si>
    <t>NCX18X8D1</t>
  </si>
  <si>
    <t>NCX18Z2C5</t>
  </si>
  <si>
    <t>NCX19B7D2</t>
  </si>
  <si>
    <t>NCX19C4D2</t>
  </si>
  <si>
    <t>NCX19C4E2</t>
  </si>
  <si>
    <t>NCX19C4S2</t>
  </si>
  <si>
    <t>NCX19D1C1</t>
  </si>
  <si>
    <t>NCX19D1F1</t>
  </si>
  <si>
    <t>NCX19D1S4</t>
  </si>
  <si>
    <t>NCX19H9S7</t>
  </si>
  <si>
    <t>NCX19J3C4</t>
  </si>
  <si>
    <t>NCX19S6A3</t>
  </si>
  <si>
    <t>NCX19V7D2</t>
  </si>
  <si>
    <t>NCX19V7S3</t>
  </si>
  <si>
    <t>NCX19Z5S4</t>
  </si>
  <si>
    <t>NCX20B5D1</t>
  </si>
  <si>
    <t>NCX20C2A3</t>
  </si>
  <si>
    <t>NCX20F3B3</t>
  </si>
  <si>
    <t>NCX20G0S11</t>
  </si>
  <si>
    <t>NCX20M2E2</t>
  </si>
  <si>
    <t>NCX20R7B2</t>
  </si>
  <si>
    <t>NCX20V5S5</t>
  </si>
  <si>
    <t>NCX20Z3C2</t>
  </si>
  <si>
    <t>NCX20Z3S5</t>
  </si>
  <si>
    <t>NCX21D2S6</t>
  </si>
  <si>
    <t>NCX21V8E4</t>
  </si>
  <si>
    <t>NCX21W5B2</t>
  </si>
  <si>
    <t>NCX21X2S2</t>
  </si>
  <si>
    <t>NCX21Z6C1</t>
  </si>
  <si>
    <t>NCX22F9D1</t>
  </si>
  <si>
    <t>NCX22H3S9</t>
  </si>
  <si>
    <t>NCX22J7A2</t>
  </si>
  <si>
    <t>NCX22K4B2</t>
  </si>
  <si>
    <t>NCX22S0C1</t>
  </si>
  <si>
    <t>NCX22T7C3</t>
  </si>
  <si>
    <t>NCX23D8C1</t>
  </si>
  <si>
    <t>NCX23F2S4</t>
  </si>
  <si>
    <t>NCX23K7E2</t>
  </si>
  <si>
    <t>NCX23N8A1</t>
  </si>
  <si>
    <t>NCX23T0B1</t>
  </si>
  <si>
    <t>NCX23T0F1</t>
  </si>
  <si>
    <t>NCX23T0S4</t>
  </si>
  <si>
    <t>NCX23W1C1</t>
  </si>
  <si>
    <t>NCX24C4C1</t>
  </si>
  <si>
    <t>NCX24C4S2</t>
  </si>
  <si>
    <t>NCX24D1E1</t>
  </si>
  <si>
    <t>NCX24D1E2</t>
  </si>
  <si>
    <t>NCX24J3B1</t>
  </si>
  <si>
    <t>NCX24N1A2</t>
  </si>
  <si>
    <t>NCX24S6D2</t>
  </si>
  <si>
    <t>NCX24V7D2</t>
  </si>
  <si>
    <t>NCX24V7F1</t>
  </si>
  <si>
    <t>NCX24W4S4</t>
  </si>
  <si>
    <t>NCX24X1B2</t>
  </si>
  <si>
    <t>NCX24X1D2</t>
  </si>
  <si>
    <t>NCX25B0A1</t>
  </si>
  <si>
    <t>NCX25D4D1</t>
  </si>
  <si>
    <t>NCX25D4E1</t>
  </si>
  <si>
    <t>NCX25G5B2</t>
  </si>
  <si>
    <t>NCX25K3F3</t>
  </si>
  <si>
    <t>NCX25L0A1</t>
  </si>
  <si>
    <t>NCX25N4B2</t>
  </si>
  <si>
    <t>NCX25P8D2</t>
  </si>
  <si>
    <t>NCX25R2F1</t>
  </si>
  <si>
    <t>NCX25S9C1</t>
  </si>
  <si>
    <t>NCX25X4B3</t>
  </si>
  <si>
    <t>NCX25X4C4</t>
  </si>
  <si>
    <t>NCX26B3S5</t>
  </si>
  <si>
    <t>NCX26C0MW1</t>
  </si>
  <si>
    <t>NCX26F1B1</t>
  </si>
  <si>
    <t>NCX26G8MW1</t>
  </si>
  <si>
    <t>NCX26H5D2</t>
  </si>
  <si>
    <t>NCX26H5MW2</t>
  </si>
  <si>
    <t>NCX26J9F1</t>
  </si>
  <si>
    <t>NCX26K6B4</t>
  </si>
  <si>
    <t>NCX26M0D4</t>
  </si>
  <si>
    <t>NCX26Q8F2</t>
  </si>
  <si>
    <t>NCX26Q8F3</t>
  </si>
  <si>
    <t>NCX26S2F1</t>
  </si>
  <si>
    <t>NCX27B6C2</t>
  </si>
  <si>
    <t>NCX27C3B2</t>
  </si>
  <si>
    <t>NCX27C3E2</t>
  </si>
  <si>
    <t>NCX27F4E6</t>
  </si>
  <si>
    <t>NCX27F4S8</t>
  </si>
  <si>
    <t>NCX27G1S6</t>
  </si>
  <si>
    <t>NCX27M3E1</t>
  </si>
  <si>
    <t>NCX27M3MW1</t>
  </si>
  <si>
    <t>NCX27Q1A2</t>
  </si>
  <si>
    <t>NCX27R8B1</t>
  </si>
  <si>
    <t>NCX27S5F2</t>
  </si>
  <si>
    <t>NCX27T2F1</t>
  </si>
  <si>
    <t>NCX27V6E2</t>
  </si>
  <si>
    <t>NCX27V6MW1</t>
  </si>
  <si>
    <t>NCX28G4A1</t>
  </si>
  <si>
    <t>NCX28G4D1</t>
  </si>
  <si>
    <t>NCX28L9C3</t>
  </si>
  <si>
    <t>NCX28L9MW1</t>
  </si>
  <si>
    <t>NCX28N3B4</t>
  </si>
  <si>
    <t>NCX28N3E6</t>
  </si>
  <si>
    <t>NCX28S8S2</t>
  </si>
  <si>
    <t>NCX28Z7A1</t>
  </si>
  <si>
    <t>NCX29D6B1</t>
  </si>
  <si>
    <t>NCX29F0E1</t>
  </si>
  <si>
    <t>NCX29G7E1</t>
  </si>
  <si>
    <t>NCX29H4F1</t>
  </si>
  <si>
    <t>NCX29J8E2</t>
  </si>
  <si>
    <t>NCX29J8S6</t>
  </si>
  <si>
    <t>NCX29K5A2</t>
  </si>
  <si>
    <t>NCX29L2A1</t>
  </si>
  <si>
    <t>NCX29Q7C1</t>
  </si>
  <si>
    <t>NCX29S1B1</t>
  </si>
  <si>
    <t>NCX29Y3S7</t>
  </si>
  <si>
    <t>NCX30J6F1</t>
  </si>
  <si>
    <t>NCX30K3E4</t>
  </si>
  <si>
    <t>NCX30N4D4</t>
  </si>
  <si>
    <t>NCX30T6D2</t>
  </si>
  <si>
    <t>NCX31G8D1</t>
  </si>
  <si>
    <t>NCX31H5C1</t>
  </si>
  <si>
    <t>NCX31J9E3</t>
  </si>
  <si>
    <t>NCX31L3C1</t>
  </si>
  <si>
    <t>NCX31M0F2</t>
  </si>
  <si>
    <t>NCX31N7F1</t>
  </si>
  <si>
    <t>NCX31S2D1</t>
  </si>
  <si>
    <t>NCX31T9F1</t>
  </si>
  <si>
    <t>NCX31W0B1</t>
  </si>
  <si>
    <t>NCX32B6C2</t>
  </si>
  <si>
    <t>NCX32B6S2</t>
  </si>
  <si>
    <t>NCX32H8C3</t>
  </si>
  <si>
    <t>NCX32M3B2</t>
  </si>
  <si>
    <t>NCX32S5E3</t>
  </si>
  <si>
    <t>NCX32T2C3</t>
  </si>
  <si>
    <t>NCX32Y7D2</t>
  </si>
  <si>
    <t>NCX32Y7S4</t>
  </si>
  <si>
    <t>NCX33F7A1</t>
  </si>
  <si>
    <t>NCX33F7D1</t>
  </si>
  <si>
    <t>NCX33H1D1</t>
  </si>
  <si>
    <t>NCX33M6S6</t>
  </si>
  <si>
    <t>NCX33R1S3</t>
  </si>
  <si>
    <t>NCX33T5A2</t>
  </si>
  <si>
    <t>NCX33T5A3</t>
  </si>
  <si>
    <t>NCX33X3B1</t>
  </si>
  <si>
    <t>NCX34B2F1</t>
  </si>
  <si>
    <t>NCX34D6E4</t>
  </si>
  <si>
    <t>NCX34G7B1</t>
  </si>
  <si>
    <t>NCX34G7S2</t>
  </si>
  <si>
    <t>NCX34J8A2</t>
  </si>
  <si>
    <t>NCX34K5A2</t>
  </si>
  <si>
    <t>NCX34K5F3</t>
  </si>
  <si>
    <t>NCX34L2B1</t>
  </si>
  <si>
    <t>NCX34L2D2</t>
  </si>
  <si>
    <t>NCX34N6D1</t>
  </si>
  <si>
    <t>NCX34R4S6</t>
  </si>
  <si>
    <t>NCX34S1C1</t>
  </si>
  <si>
    <t>NCX34Z0D2</t>
  </si>
  <si>
    <t>NCX35C2S5</t>
  </si>
  <si>
    <t>NCX35H7B1</t>
  </si>
  <si>
    <t>NCX35M2A1</t>
  </si>
  <si>
    <t>NCX35T1F1</t>
  </si>
  <si>
    <t>NCX35Y6D1</t>
  </si>
  <si>
    <t>NCX35Y6S2</t>
  </si>
  <si>
    <t>NCX36G3F1</t>
  </si>
  <si>
    <t>NCX36M5A2</t>
  </si>
  <si>
    <t>NCX36M5C2</t>
  </si>
  <si>
    <t>NCX36N2E3</t>
  </si>
  <si>
    <t>NCX36Q3D3</t>
  </si>
  <si>
    <t>NCX36S7E4</t>
  </si>
  <si>
    <t>NCX36X2B2</t>
  </si>
  <si>
    <t>NCX36Y9F3</t>
  </si>
  <si>
    <t>NCX36Y9MW2</t>
  </si>
  <si>
    <t>NCX37C8S3</t>
  </si>
  <si>
    <t>NCX37F9A2</t>
  </si>
  <si>
    <t>NCX37F9A3</t>
  </si>
  <si>
    <t>NCX37F9E1</t>
  </si>
  <si>
    <t>NCX37F9E2</t>
  </si>
  <si>
    <t>NCX37F9S4</t>
  </si>
  <si>
    <t>NCX37F9S6</t>
  </si>
  <si>
    <t>NCX37H3A1</t>
  </si>
  <si>
    <t>NCX37K4S6</t>
  </si>
  <si>
    <t>NCX37N5A1</t>
  </si>
  <si>
    <t>NCX37P9A1</t>
  </si>
  <si>
    <t>NCX37P9C1</t>
  </si>
  <si>
    <t>NCX37P9F1</t>
  </si>
  <si>
    <t>NCX37T7A5</t>
  </si>
  <si>
    <t>NCX37V1B1</t>
  </si>
  <si>
    <t>NCX38B4B1</t>
  </si>
  <si>
    <t>NCX38L4E1</t>
  </si>
  <si>
    <t>NCX38L4S3</t>
  </si>
  <si>
    <t>NCX38P2S6</t>
  </si>
  <si>
    <t>NCX38T0B4</t>
  </si>
  <si>
    <t>NCX38Z2D2</t>
  </si>
  <si>
    <t>NCX39B7C1</t>
  </si>
  <si>
    <t>NCX39G2C1</t>
  </si>
  <si>
    <t>NCX39L7C1</t>
  </si>
  <si>
    <t>NCX39M4E1</t>
  </si>
  <si>
    <t>NCX39N1A3</t>
  </si>
  <si>
    <t>NCX39Q2B2</t>
  </si>
  <si>
    <t>NCX39T3D2</t>
  </si>
  <si>
    <t>NCX39V7B2</t>
  </si>
  <si>
    <t>NCX39V7E5</t>
  </si>
  <si>
    <t>NCX40B5C1</t>
  </si>
  <si>
    <t>NCX40H7E2</t>
  </si>
  <si>
    <t>NCX40K8D3</t>
  </si>
  <si>
    <t>NCX40L5A1</t>
  </si>
  <si>
    <t>NCX40N9B2</t>
  </si>
  <si>
    <t>NJN02L0A3</t>
  </si>
  <si>
    <t>NJN02L0D4</t>
  </si>
  <si>
    <t>NJN02L0MW1</t>
  </si>
  <si>
    <t>NJS55B9S1</t>
  </si>
  <si>
    <t>NJX04D0E2</t>
  </si>
  <si>
    <t>NKB33L3B2</t>
  </si>
  <si>
    <t>NKB33L3C2</t>
  </si>
  <si>
    <t>NKB33L3MW1</t>
  </si>
  <si>
    <t>NKB33L3S1</t>
  </si>
  <si>
    <t>NKB33L3S2</t>
  </si>
  <si>
    <t>NKB33L3S3</t>
  </si>
  <si>
    <t>NKH02F9F1</t>
  </si>
  <si>
    <t>Cluster</t>
  </si>
  <si>
    <t xml:space="preserve">Cluster: </t>
  </si>
  <si>
    <t>NWT</t>
  </si>
  <si>
    <t>NRD</t>
  </si>
  <si>
    <t>ZWT</t>
  </si>
  <si>
    <t>ZUI</t>
  </si>
  <si>
    <t>OOS</t>
  </si>
  <si>
    <t>BEL</t>
  </si>
  <si>
    <t>België</t>
  </si>
  <si>
    <t>NIEUWERKERK AAN DEN IJSSEL</t>
  </si>
  <si>
    <t>NCX09J8D2</t>
  </si>
  <si>
    <t>NCX09Y3D1</t>
  </si>
  <si>
    <t>NCX10F8C4</t>
  </si>
  <si>
    <t>NCX10H2A5</t>
  </si>
  <si>
    <t>NCX10V0C1</t>
  </si>
  <si>
    <t>NCX10Z8C1</t>
  </si>
  <si>
    <t>NCX11Q8B1</t>
  </si>
  <si>
    <t>NCX11Q8D1</t>
  </si>
  <si>
    <t>NCX11T9B3</t>
  </si>
  <si>
    <t>NCX12V6C2</t>
  </si>
  <si>
    <t>NCX14T8E2</t>
  </si>
  <si>
    <t>NCX15D9E5</t>
  </si>
  <si>
    <t>NCX15D9F4</t>
  </si>
  <si>
    <t>NCX15D9F5</t>
  </si>
  <si>
    <t>NCX15L5D1</t>
  </si>
  <si>
    <t>NCX15X9D4</t>
  </si>
  <si>
    <t>NCX16F6F2</t>
  </si>
  <si>
    <t>NCX17G6E2</t>
  </si>
  <si>
    <t>NCX17H3E2</t>
  </si>
  <si>
    <t>NCX17H3E3</t>
  </si>
  <si>
    <t>NCX17K4E2</t>
  </si>
  <si>
    <t>NCX17K4F1</t>
  </si>
  <si>
    <t>NCX17T7E5</t>
  </si>
  <si>
    <t>NCX18B4B2</t>
  </si>
  <si>
    <t>NCX18B4D3</t>
  </si>
  <si>
    <t>NCX18R6D2</t>
  </si>
  <si>
    <t>NCX18T0B2</t>
  </si>
  <si>
    <t>NCX19G2B1</t>
  </si>
  <si>
    <t>NCX19H9B2</t>
  </si>
  <si>
    <t>NCX20F3C4</t>
  </si>
  <si>
    <t>NCX20L5C2</t>
  </si>
  <si>
    <t>NCX20Z3B2</t>
  </si>
  <si>
    <t>NCX21F6F1</t>
  </si>
  <si>
    <t>NCX22R3C2</t>
  </si>
  <si>
    <t>NCX22Z9C4</t>
  </si>
  <si>
    <t>NCX23D8A1</t>
  </si>
  <si>
    <t>NCX23K7C2</t>
  </si>
  <si>
    <t>NCX23L4E2</t>
  </si>
  <si>
    <t>NCX23N8C1</t>
  </si>
  <si>
    <t>NCX23T0E1</t>
  </si>
  <si>
    <t>NCX24J3E2</t>
  </si>
  <si>
    <t>NCX25G5D3</t>
  </si>
  <si>
    <t>NCX25K3D3</t>
  </si>
  <si>
    <t>NCX25P8C1</t>
  </si>
  <si>
    <t>NCX25P8C2</t>
  </si>
  <si>
    <t>NCX25Y1F2</t>
  </si>
  <si>
    <t>NCX26C0E2</t>
  </si>
  <si>
    <t>NCX26J9F2</t>
  </si>
  <si>
    <t>NCX26S2C1</t>
  </si>
  <si>
    <t>NCX27B6D3</t>
  </si>
  <si>
    <t>NCX27P4A1</t>
  </si>
  <si>
    <t>NCX29J8D2</t>
  </si>
  <si>
    <t>NCX29S1E1</t>
  </si>
  <si>
    <t>NCX30X4D4</t>
  </si>
  <si>
    <t>NCX31J9F2</t>
  </si>
  <si>
    <t>NCX31L3D2</t>
  </si>
  <si>
    <t>NCX31S2D2</t>
  </si>
  <si>
    <t>NCX33H1A1</t>
  </si>
  <si>
    <t>NCX34T8C1</t>
  </si>
  <si>
    <t>NCX34Z0B1</t>
  </si>
  <si>
    <t>NCX35R7B1</t>
  </si>
  <si>
    <t>NCX36F6B1</t>
  </si>
  <si>
    <t>NCX36H0E1</t>
  </si>
  <si>
    <t>NCX36P6F1</t>
  </si>
  <si>
    <t>NCX36W5D1</t>
  </si>
  <si>
    <t>NCX37F9B1</t>
  </si>
  <si>
    <t>NCX37F9D2</t>
  </si>
  <si>
    <t>NCX37N5A2</t>
  </si>
  <si>
    <t>NCX37V1B2</t>
  </si>
  <si>
    <t>NCX38R6C5</t>
  </si>
  <si>
    <t>NCX39N1E4</t>
  </si>
  <si>
    <t>NCX39N1F2</t>
  </si>
  <si>
    <t>NCX40H7F2</t>
  </si>
  <si>
    <t>NCX08X3F1</t>
  </si>
  <si>
    <t>NCX09L2F2</t>
  </si>
  <si>
    <t>NCX09N6F1</t>
  </si>
  <si>
    <t>NCX09S1S6</t>
  </si>
  <si>
    <t>NCX09V2MW2</t>
  </si>
  <si>
    <t>NCX10L0MW2</t>
  </si>
  <si>
    <t>NCX10S9B1</t>
  </si>
  <si>
    <t>NCX10S9MW1</t>
  </si>
  <si>
    <t>NCX10Y1F1</t>
  </si>
  <si>
    <t>NCX11D7F1</t>
  </si>
  <si>
    <t>NCX11K6MW2</t>
  </si>
  <si>
    <t>NCX11R5E1</t>
  </si>
  <si>
    <t>NCX11R5E2</t>
  </si>
  <si>
    <t>NCX11R5S2</t>
  </si>
  <si>
    <t>NCX11X7MW1</t>
  </si>
  <si>
    <t>NCX12B6MW2</t>
  </si>
  <si>
    <t>NCX12G1E1</t>
  </si>
  <si>
    <t>NCX12Q1S10</t>
  </si>
  <si>
    <t>NCX12W3E3</t>
  </si>
  <si>
    <t>NCX12W3MW2</t>
  </si>
  <si>
    <t>NCX12W3S6</t>
  </si>
  <si>
    <t>NCX13J5E4</t>
  </si>
  <si>
    <t>NCX13P7MW2</t>
  </si>
  <si>
    <t>NCX13Q4C1</t>
  </si>
  <si>
    <t>NCX13V9E3</t>
  </si>
  <si>
    <t>NCX13V9F3</t>
  </si>
  <si>
    <t>NCX13V9F4</t>
  </si>
  <si>
    <t>NCX13X3F2</t>
  </si>
  <si>
    <t>NCX14B2E3</t>
  </si>
  <si>
    <t>NCX14G7MW1</t>
  </si>
  <si>
    <t>NCX14K5MW2</t>
  </si>
  <si>
    <t>NCX14N6C1</t>
  </si>
  <si>
    <t>NCX14N6S1</t>
  </si>
  <si>
    <t>NCX14Q7E3</t>
  </si>
  <si>
    <t>NCX14Q7F1</t>
  </si>
  <si>
    <t>NCX15B5A2</t>
  </si>
  <si>
    <t>NCX15M2MW2</t>
  </si>
  <si>
    <t>NCX15M2S5</t>
  </si>
  <si>
    <t>NCX15S4MW2</t>
  </si>
  <si>
    <t>NCX16H0D2</t>
  </si>
  <si>
    <t>NCX16H0MW2</t>
  </si>
  <si>
    <t>NCX16N2E6</t>
  </si>
  <si>
    <t>NCX16N2MW1</t>
  </si>
  <si>
    <t>NCX16Q3A1</t>
  </si>
  <si>
    <t>NCX17K4A2</t>
  </si>
  <si>
    <t>NCX17N5D1</t>
  </si>
  <si>
    <t>NCX17N5F1</t>
  </si>
  <si>
    <t>NCX17V1A1</t>
  </si>
  <si>
    <t>NCX17X5D1</t>
  </si>
  <si>
    <t>NCX17X5MW1</t>
  </si>
  <si>
    <t>NCX18F2E2</t>
  </si>
  <si>
    <t>NCX18F2MW1</t>
  </si>
  <si>
    <t>NCX18M1F1</t>
  </si>
  <si>
    <t>NCX19J3S7</t>
  </si>
  <si>
    <t>NCX19K0C2</t>
  </si>
  <si>
    <t>NCX19T3S4</t>
  </si>
  <si>
    <t>NCX19T3S5</t>
  </si>
  <si>
    <t>NCX19W4F2</t>
  </si>
  <si>
    <t>NCX19Z5B2</t>
  </si>
  <si>
    <t>NCX19Z5MW2</t>
  </si>
  <si>
    <t>NCX20C2F4</t>
  </si>
  <si>
    <t>NCX20H7MW1</t>
  </si>
  <si>
    <t>NCX20K8E3</t>
  </si>
  <si>
    <t>NCX20K8MW2</t>
  </si>
  <si>
    <t>NCX20L5MW2</t>
  </si>
  <si>
    <t>NCX20S4A1</t>
  </si>
  <si>
    <t>NCX21D2A2</t>
  </si>
  <si>
    <t>NCX21D2S7</t>
  </si>
  <si>
    <t>NCX21F6MW1</t>
  </si>
  <si>
    <t>NCX21G3S8</t>
  </si>
  <si>
    <t>NCX21P6A1</t>
  </si>
  <si>
    <t>NCX21Q3A2</t>
  </si>
  <si>
    <t>NCX21V8C2</t>
  </si>
  <si>
    <t>NCX21Y9C1</t>
  </si>
  <si>
    <t>NCX22D5S4</t>
  </si>
  <si>
    <t>NCX22G6MW2</t>
  </si>
  <si>
    <t>NCX22G6S3</t>
  </si>
  <si>
    <t>NCX22N5S1</t>
  </si>
  <si>
    <t>NCX22T7MW1</t>
  </si>
  <si>
    <t>NCX23M1E1</t>
  </si>
  <si>
    <t>NCX23M1S2</t>
  </si>
  <si>
    <t>NCX23N8MW3</t>
  </si>
  <si>
    <t>NCX23W1F1</t>
  </si>
  <si>
    <t>NCX24D1F2</t>
  </si>
  <si>
    <t>NCX24V7C2</t>
  </si>
  <si>
    <t>NCX24V7F2</t>
  </si>
  <si>
    <t>NCX24V7MW2</t>
  </si>
  <si>
    <t>NCX25H2S6</t>
  </si>
  <si>
    <t>NCX25P8S3</t>
  </si>
  <si>
    <t>NCX26B3F2</t>
  </si>
  <si>
    <t>NCX26B3F3</t>
  </si>
  <si>
    <t>NCX26D7S4</t>
  </si>
  <si>
    <t>NCX26G8MW2</t>
  </si>
  <si>
    <t>NCX26H5A3</t>
  </si>
  <si>
    <t>NCX26H5D3</t>
  </si>
  <si>
    <t>NCX26H5F2</t>
  </si>
  <si>
    <t>NCX26H5F3</t>
  </si>
  <si>
    <t>NCX26M0D5</t>
  </si>
  <si>
    <t>NCX26Q8MW2</t>
  </si>
  <si>
    <t>NCX26R5MW2</t>
  </si>
  <si>
    <t>NCX27B6C3</t>
  </si>
  <si>
    <t>NCX27F4E7</t>
  </si>
  <si>
    <t>NCX27Q1B2</t>
  </si>
  <si>
    <t>NCX27Q1B3</t>
  </si>
  <si>
    <t>NCX27R8E3</t>
  </si>
  <si>
    <t>NCX27S5A1</t>
  </si>
  <si>
    <t>NCX27V6F2</t>
  </si>
  <si>
    <t>NCX28L9S8</t>
  </si>
  <si>
    <t>NCX28W6MW2</t>
  </si>
  <si>
    <t>NCX29D6S5</t>
  </si>
  <si>
    <t>NCX29F0C1</t>
  </si>
  <si>
    <t>NCX29F0F1</t>
  </si>
  <si>
    <t>NCX29F0MW1</t>
  </si>
  <si>
    <t>NCX29L2MW2</t>
  </si>
  <si>
    <t>NCX30C7MW1</t>
  </si>
  <si>
    <t>NCX30H2B1</t>
  </si>
  <si>
    <t>NCX30N4C3</t>
  </si>
  <si>
    <t>NCX30N4S6</t>
  </si>
  <si>
    <t>NCX30T6A2</t>
  </si>
  <si>
    <t>NCX30Y1MW2</t>
  </si>
  <si>
    <t>NCX31C0B4</t>
  </si>
  <si>
    <t>NCX31N7MW3</t>
  </si>
  <si>
    <t>NCX31R5G1</t>
  </si>
  <si>
    <t>NCX31W0D2</t>
  </si>
  <si>
    <t>NCX31W0D3</t>
  </si>
  <si>
    <t>NCX32B6MW2</t>
  </si>
  <si>
    <t>NCX32D0E1</t>
  </si>
  <si>
    <t>NCX32H8S6</t>
  </si>
  <si>
    <t>NCX32H8S7</t>
  </si>
  <si>
    <t>NCX32H8S8</t>
  </si>
  <si>
    <t>NCX32Q1B1</t>
  </si>
  <si>
    <t>NCX32Q1S3</t>
  </si>
  <si>
    <t>NCX32T2MW3</t>
  </si>
  <si>
    <t>NCX33F7D2</t>
  </si>
  <si>
    <t>NCX33Q4S2</t>
  </si>
  <si>
    <t>NCX33S8F1</t>
  </si>
  <si>
    <t>NCX33S8F2</t>
  </si>
  <si>
    <t>NCX33S8S2</t>
  </si>
  <si>
    <t>NCX33Y0C1</t>
  </si>
  <si>
    <t>NCX34B2MW3</t>
  </si>
  <si>
    <t>NCX34C9C1</t>
  </si>
  <si>
    <t>NCX34D6A2</t>
  </si>
  <si>
    <t>NCX34D6S5</t>
  </si>
  <si>
    <t>NCX35F3F1</t>
  </si>
  <si>
    <t>NCX36L8F1</t>
  </si>
  <si>
    <t>NCX36N2F1</t>
  </si>
  <si>
    <t>NCX36N2F2</t>
  </si>
  <si>
    <t>NCX36N2MW3</t>
  </si>
  <si>
    <t>NCX36N2MW4</t>
  </si>
  <si>
    <t>NCX36Q3S5</t>
  </si>
  <si>
    <t>NCX36R0MW3</t>
  </si>
  <si>
    <t>NCX36X2MW1</t>
  </si>
  <si>
    <t>NCX37C8E1</t>
  </si>
  <si>
    <t>NCX37C8S4</t>
  </si>
  <si>
    <t>NCX37F9S5</t>
  </si>
  <si>
    <t>NCX37F9S7</t>
  </si>
  <si>
    <t>NCX37H3D1</t>
  </si>
  <si>
    <t>NCX37H3F1</t>
  </si>
  <si>
    <t>NCX37M8D2</t>
  </si>
  <si>
    <t>NCX38B4S3</t>
  </si>
  <si>
    <t>NCX38S3S1</t>
  </si>
  <si>
    <t>NCX38X8B1</t>
  </si>
  <si>
    <t>NCX38X8E2</t>
  </si>
  <si>
    <t>NCX38X8F1</t>
  </si>
  <si>
    <t>NCX39K0MW2</t>
  </si>
  <si>
    <t>NCX39M4C1</t>
  </si>
  <si>
    <t>NCX39Q2E4</t>
  </si>
  <si>
    <t>NCX39Q2F2</t>
  </si>
  <si>
    <t>NCX39Q2F3</t>
  </si>
  <si>
    <t>NCX39V7F3</t>
  </si>
  <si>
    <t>NCX40D9A2</t>
  </si>
  <si>
    <t>NCX40D9B3</t>
  </si>
  <si>
    <t>NCX40D9C3</t>
  </si>
  <si>
    <t>NCX40F3MW1</t>
  </si>
  <si>
    <t>NCX40H7E3</t>
  </si>
  <si>
    <t>NCX14Z0MW1DM</t>
  </si>
  <si>
    <t>NCX15C2S1DM</t>
  </si>
  <si>
    <t>NCX17K4S1DM</t>
  </si>
  <si>
    <t>NCX22F9MW1DM</t>
  </si>
  <si>
    <t>NCX22F9S1DM</t>
  </si>
  <si>
    <t>NCX30B0MW1DM</t>
  </si>
  <si>
    <t>NCX35W2S1DM</t>
  </si>
  <si>
    <t>TMN</t>
  </si>
  <si>
    <t>Najaar</t>
  </si>
  <si>
    <t>Voorjaar</t>
  </si>
  <si>
    <t>NJ
22</t>
  </si>
  <si>
    <t>ZL
23</t>
  </si>
  <si>
    <t>VJ
23</t>
  </si>
  <si>
    <t>Cb
23</t>
  </si>
  <si>
    <t>n
22</t>
  </si>
  <si>
    <t>Y</t>
  </si>
  <si>
    <t>Najaar 22</t>
  </si>
  <si>
    <t>Zaal 2223</t>
  </si>
  <si>
    <t>ClbCode
22/23</t>
  </si>
  <si>
    <t>C
N</t>
  </si>
  <si>
    <t>C
O</t>
  </si>
  <si>
    <t>vz</t>
  </si>
  <si>
    <t>nN</t>
  </si>
  <si>
    <t>..</t>
  </si>
  <si>
    <t>nj</t>
  </si>
  <si>
    <t>vj</t>
  </si>
  <si>
    <t>zl</t>
  </si>
  <si>
    <t>Dg</t>
  </si>
  <si>
    <t>v</t>
  </si>
  <si>
    <t>.</t>
  </si>
  <si>
    <t>1. MV + Naam + Geb.datum</t>
  </si>
  <si>
    <t>2. MV + Geb.Datum + Naam</t>
  </si>
  <si>
    <t>nj22</t>
  </si>
  <si>
    <t>Veldnj</t>
  </si>
  <si>
    <t>Veldvj</t>
  </si>
  <si>
    <t>Seiz</t>
  </si>
  <si>
    <t>Blank</t>
  </si>
  <si>
    <t xml:space="preserve">Peildatum: </t>
  </si>
  <si>
    <t>Totaallijst</t>
  </si>
  <si>
    <t>tms</t>
  </si>
  <si>
    <t>Rgl
tm</t>
  </si>
  <si>
    <t>Rgl
nzv</t>
  </si>
  <si>
    <t>Sz</t>
  </si>
  <si>
    <t>Indien er op het tabblad LEDEN spelers zijn, die nu lid zijn van een andere club (Combinatieteam) of dat vorig jaar waren, dan hieronder (kolom C) die andere clubs invullen. Op tabblad LEDEN vervolgens aangeven van welke andere club iemand lid was (kolom N) of is (kolom O).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</si>
  <si>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ID</t>
  </si>
  <si>
    <t>Plaats</t>
  </si>
  <si>
    <t>Twente Noord-West</t>
  </si>
  <si>
    <t>Den Haag</t>
  </si>
  <si>
    <t>Alblasserwaard</t>
  </si>
  <si>
    <t>Vallei / Nederbetuwe</t>
  </si>
  <si>
    <t>Zuid-Hollandse Eilanden</t>
  </si>
  <si>
    <t>Noordkop</t>
  </si>
  <si>
    <t>Midden-Drenthe/Noordenveld/Westerkwartier</t>
  </si>
  <si>
    <t>Gelderland Oost</t>
  </si>
  <si>
    <t>Drachten/Gorredijk/Heerenveen</t>
  </si>
  <si>
    <t>Langstraat/Meierij B</t>
  </si>
  <si>
    <t>Utrecht Rivierenland</t>
  </si>
  <si>
    <t>Veluwe W / Eemland</t>
  </si>
  <si>
    <t>Veluwe M / Ijssel</t>
  </si>
  <si>
    <t>Limburg/Peel A</t>
  </si>
  <si>
    <t>Noord-Groningen/Oost-Groningen</t>
  </si>
  <si>
    <t>Maas/Niers</t>
  </si>
  <si>
    <t>Noordwesthoek</t>
  </si>
  <si>
    <t>Utrecht-West</t>
  </si>
  <si>
    <t>Kempen/Dommel D</t>
  </si>
  <si>
    <t>Kennemerland</t>
  </si>
  <si>
    <t>Delft-Westland-Oostland</t>
  </si>
  <si>
    <t>Zuid-Oost Drenthe/Zuid-West Drenthe</t>
  </si>
  <si>
    <t>Langstraat/Meierij C</t>
  </si>
  <si>
    <t>Zaanstreek/Waterland</t>
  </si>
  <si>
    <t>Kempen/Dommel B</t>
  </si>
  <si>
    <t>Noord-Friesland/Oost-Friesland</t>
  </si>
  <si>
    <t>Langstraat/Meierij A</t>
  </si>
  <si>
    <t>Grou/Leeuwarden</t>
  </si>
  <si>
    <t>Utrecht / Gooi</t>
  </si>
  <si>
    <t>Kempen/Dommel A</t>
  </si>
  <si>
    <t>Veluwe Zoom / Overbetuwe</t>
  </si>
  <si>
    <t>Gaasterland/Ooststellingwerf/Weststellingwerf</t>
  </si>
  <si>
    <t>Maas/Waal</t>
  </si>
  <si>
    <t>Twente Oost</t>
  </si>
  <si>
    <t>West-Brabant</t>
  </si>
  <si>
    <t>Rotterdam Noord</t>
  </si>
  <si>
    <t>Rotterdam Zuid</t>
  </si>
  <si>
    <t>Kempen/Dommel C</t>
  </si>
  <si>
    <t>Leiden-Bollenstreek</t>
  </si>
  <si>
    <t>Limburg/Peel C</t>
  </si>
  <si>
    <t>Gouda</t>
  </si>
  <si>
    <t>Limburg/Peel B</t>
  </si>
  <si>
    <t>VMS '21</t>
  </si>
  <si>
    <t>Regel</t>
  </si>
  <si>
    <t>Punt</t>
  </si>
  <si>
    <t>Lidgegevens + indeling leden in nieuwe (kolom D, E en F) en oude seizoen (kolom Q-U)</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</si>
  <si>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G/O/W de letter (zie kolom B/J/R bovenste blok) invullen van de veld/zaallocatie waar dat team de thuiswedstrijden speelt.            </t>
  </si>
  <si>
    <r>
      <t xml:space="preserve">De opgave voor de veldcompetitie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</si>
  <si>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E)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</si>
  <si>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veldcompetitie hieronder vult u als volgt in. Op tabblad LEDEN importeert u spelers uit sportlink club en die deelt u daar in (kolom F)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</si>
  <si>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"Veldnj, Zaal of Veldvj". 
Tenslotte motiveert u uw verzoek. Aanvragen zonder motivatie of ploegsamenstelling worden niet in behandeling genomen. </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</si>
  <si>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 xml:space="preserve">competitie en alléén aan DEF-teams.
Zie de competitieleidraad voor meer informatie. (https://www.knkv.nl/competition/leidraad/) en maak eventueel gebruik van Bestuursbesluit 
"RvW 3.20 BB verplaatsen wedstrijd" om wedstrijden te verzetten. (https://www.knkv.nl/regelgeving/) </t>
    </r>
  </si>
  <si>
    <t>6</t>
  </si>
  <si>
    <t>7</t>
  </si>
  <si>
    <t>Hieronder uw leden inplakken vanuit sportlink club of zelf intypen. Ook de leden van andere clubs, die in door u op te geven combiteams gaan spelen hieronder opgeven. Eventuele nieuwe leden kunt u er zelf bij typen. 
In kolom D/E/F invullen in welk team het lid naar verwachting zal gaan spelen (najaar/zaal/voorjaar).
In kolom N en O evt invullen van welke andere club iemand vorig jaar lid was c.q. nu lid is. Voor in te vullen cijfer zie tabblad BASIS, cel B16-B22. 
In de kolommen Q-U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In de kolommen W-AA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</si>
  <si>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z
23</t>
  </si>
  <si>
    <t>Sorteer leden op:</t>
  </si>
  <si>
    <t>Sortering NZ</t>
  </si>
  <si>
    <t>Sortering NZV</t>
  </si>
  <si>
    <t>Laatste sortering:</t>
  </si>
  <si>
    <t>Klik hier om sortering leden aan te passen.</t>
  </si>
  <si>
    <t>NCX09K5E3</t>
  </si>
  <si>
    <t>NCX09L2F3</t>
  </si>
  <si>
    <t>NCX10B0F1</t>
  </si>
  <si>
    <t>NCX10F8F3</t>
  </si>
  <si>
    <t>NCX10H2D6</t>
  </si>
  <si>
    <t>NCX10J6S4</t>
  </si>
  <si>
    <t>NCX10Y1E2</t>
  </si>
  <si>
    <t>NCX10Z8MW1</t>
  </si>
  <si>
    <t>NCX11L3MW1</t>
  </si>
  <si>
    <t>NCX11R5F2</t>
  </si>
  <si>
    <t>NCX11T9F3</t>
  </si>
  <si>
    <t>NCX11Y4D2</t>
  </si>
  <si>
    <t>NCX11Y4E2</t>
  </si>
  <si>
    <t>NCX12F4F2</t>
  </si>
  <si>
    <t>NCX12G1F1</t>
  </si>
  <si>
    <t>NCX12K9C1</t>
  </si>
  <si>
    <t>NCX13D3F3</t>
  </si>
  <si>
    <t>NCX13H1F2</t>
  </si>
  <si>
    <t>NCX13T5E1</t>
  </si>
  <si>
    <t>NCX13V9E4</t>
  </si>
  <si>
    <t>NCX15X9F2</t>
  </si>
  <si>
    <t>NCX15Y6F2</t>
  </si>
  <si>
    <t>NCX16F6E2</t>
  </si>
  <si>
    <t>NCX16F6F3</t>
  </si>
  <si>
    <t>NCX16R0F4</t>
  </si>
  <si>
    <t>NCX16R0F5</t>
  </si>
  <si>
    <t>NCX17T7D5</t>
  </si>
  <si>
    <t>NCX17T7E6</t>
  </si>
  <si>
    <t>NCX17T7E7</t>
  </si>
  <si>
    <t>NCX17T7F3</t>
  </si>
  <si>
    <t>NCX18R6S4</t>
  </si>
  <si>
    <t>NCX18Z2F6</t>
  </si>
  <si>
    <t>NCX19C4C2</t>
  </si>
  <si>
    <t>NCX20D9C1</t>
  </si>
  <si>
    <t>NCX20F3F2</t>
  </si>
  <si>
    <t>NCX20M2E3</t>
  </si>
  <si>
    <t>NCX22H3G2</t>
  </si>
  <si>
    <t>NCX22T7F3</t>
  </si>
  <si>
    <t>NCX23F2F2</t>
  </si>
  <si>
    <t>NCX23G9F3</t>
  </si>
  <si>
    <t>NCX23K7E3</t>
  </si>
  <si>
    <t>NCX24C4D2</t>
  </si>
  <si>
    <t>NCX24D1E3</t>
  </si>
  <si>
    <t>NCX25H2E4</t>
  </si>
  <si>
    <t>NCX25H2F3</t>
  </si>
  <si>
    <t>NCX26C0F2</t>
  </si>
  <si>
    <t>NCX26V3E1</t>
  </si>
  <si>
    <t>NCX26Y4MW1</t>
  </si>
  <si>
    <t>NCX27F4F5</t>
  </si>
  <si>
    <t>NCX27F4F6</t>
  </si>
  <si>
    <t>NCX27Q1D1</t>
  </si>
  <si>
    <t>NCX28Q4E1</t>
  </si>
  <si>
    <t>NCX28R1F2</t>
  </si>
  <si>
    <t>NCX28Z7MW1</t>
  </si>
  <si>
    <t>NCX29F0F2</t>
  </si>
  <si>
    <t>NCX29Q7E2</t>
  </si>
  <si>
    <t>NCX29W9D1</t>
  </si>
  <si>
    <t>NCX30K3F2</t>
  </si>
  <si>
    <t>NCX30N4F3</t>
  </si>
  <si>
    <t>NCX31L3E3</t>
  </si>
  <si>
    <t>NCX31T9E2</t>
  </si>
  <si>
    <t>NCX32B6C3</t>
  </si>
  <si>
    <t>NCX32B6F2</t>
  </si>
  <si>
    <t>NCX32Q1F1</t>
  </si>
  <si>
    <t>NCX33M6E4</t>
  </si>
  <si>
    <t>NCX33S8E2</t>
  </si>
  <si>
    <t>NCX34N6F2</t>
  </si>
  <si>
    <t>NCX34R4F2</t>
  </si>
  <si>
    <t>NCX34S1B1</t>
  </si>
  <si>
    <t>NCX35H7F1</t>
  </si>
  <si>
    <t>NCX36N2F3</t>
  </si>
  <si>
    <t>NCX36V8D1</t>
  </si>
  <si>
    <t>NCX38R6F5</t>
  </si>
  <si>
    <t>NCX38R6F6</t>
  </si>
  <si>
    <t>NCX38W1F2</t>
  </si>
  <si>
    <t>NCX38X8D1</t>
  </si>
  <si>
    <t>NCX38X8F2</t>
  </si>
  <si>
    <t>NCX39N1E5</t>
  </si>
  <si>
    <t>NCX40J1F1</t>
  </si>
  <si>
    <t>NKB33L3F1</t>
  </si>
  <si>
    <t>NCX08W6B2</t>
  </si>
  <si>
    <t>NCX08X3MW1</t>
  </si>
  <si>
    <t>NCX08X3S2</t>
  </si>
  <si>
    <t>NCX09C9C2</t>
  </si>
  <si>
    <t>NCX09K5E4</t>
  </si>
  <si>
    <t>NCX09L2E3</t>
  </si>
  <si>
    <t>NCX09L2MW1</t>
  </si>
  <si>
    <t>NCX09M9B2</t>
  </si>
  <si>
    <t>NCX09N6E2</t>
  </si>
  <si>
    <t>NCX09P0A4</t>
  </si>
  <si>
    <t>NCX09P0C2</t>
  </si>
  <si>
    <t>NCX09P0C3</t>
  </si>
  <si>
    <t>NCX09Q7E4</t>
  </si>
  <si>
    <t>NCX09T8S4</t>
  </si>
  <si>
    <t>NCX09Y3MW1</t>
  </si>
  <si>
    <t>NCX09Z0A1</t>
  </si>
  <si>
    <t>NCX10B0D1</t>
  </si>
  <si>
    <t>NCX10B0E1</t>
  </si>
  <si>
    <t>NCX10F8B3</t>
  </si>
  <si>
    <t>NCX10F8E4</t>
  </si>
  <si>
    <t>NCX10G5A2</t>
  </si>
  <si>
    <t>NCX10J6B2</t>
  </si>
  <si>
    <t>NCX10J6S5</t>
  </si>
  <si>
    <t>NCX10S9C2</t>
  </si>
  <si>
    <t>NCX10S9F1</t>
  </si>
  <si>
    <t>NCX10Z8F2</t>
  </si>
  <si>
    <t>NCX11B3A3</t>
  </si>
  <si>
    <t>NCX11B3S7</t>
  </si>
  <si>
    <t>NCX11D7E3</t>
  </si>
  <si>
    <t>NCX11J9A2</t>
  </si>
  <si>
    <t>NCX11M0E3</t>
  </si>
  <si>
    <t>NCX11P1B2</t>
  </si>
  <si>
    <t>NCX11Q8F1</t>
  </si>
  <si>
    <t>NCX11S2B5</t>
  </si>
  <si>
    <t>NCX11T9S10</t>
  </si>
  <si>
    <t>NCX12F4MW1</t>
  </si>
  <si>
    <t>NCX12L6D2</t>
  </si>
  <si>
    <t>NCX13Q4D2</t>
  </si>
  <si>
    <t>NCX13T5A1</t>
  </si>
  <si>
    <t>NCX13V9D3</t>
  </si>
  <si>
    <t>NCX13X3S6</t>
  </si>
  <si>
    <t>NCX13Y0B1</t>
  </si>
  <si>
    <t>NCX14B2B1</t>
  </si>
  <si>
    <t>NCX14B2E4</t>
  </si>
  <si>
    <t>NCX14B2MW1</t>
  </si>
  <si>
    <t>NCX13V9S6</t>
  </si>
  <si>
    <t>NCX14F0C1</t>
  </si>
  <si>
    <t>NCX14N6D2</t>
  </si>
  <si>
    <t>NCX14N6MW3</t>
  </si>
  <si>
    <t>NCX14P0A2</t>
  </si>
  <si>
    <t>NCX14P0F1</t>
  </si>
  <si>
    <t>NCX14T8D2</t>
  </si>
  <si>
    <t>NCX14T8F2</t>
  </si>
  <si>
    <t>NCX14W9D2</t>
  </si>
  <si>
    <t>NCX14Z0D2</t>
  </si>
  <si>
    <t>NCX15C2MW1</t>
  </si>
  <si>
    <t>NCX15D9E6</t>
  </si>
  <si>
    <t>NCX15L5C1</t>
  </si>
  <si>
    <t>NCX15M2MW3</t>
  </si>
  <si>
    <t>NCX15N9S2</t>
  </si>
  <si>
    <t>NCX15R7S4</t>
  </si>
  <si>
    <t>NCX15S4B2</t>
  </si>
  <si>
    <t>NCX15S4E2</t>
  </si>
  <si>
    <t>NCX15S4E3</t>
  </si>
  <si>
    <t>NCX15T1S2</t>
  </si>
  <si>
    <t>NCX15Y6E3</t>
  </si>
  <si>
    <t>NCX16F6E3</t>
  </si>
  <si>
    <t>NCX16V8S6</t>
  </si>
  <si>
    <t>NCX17B1B2</t>
  </si>
  <si>
    <t>NCX17C8D1</t>
  </si>
  <si>
    <t>NCX17D5MW3</t>
  </si>
  <si>
    <t>NCX17G6D3</t>
  </si>
  <si>
    <t>NCX17G6S5</t>
  </si>
  <si>
    <t>NCX17H3E4</t>
  </si>
  <si>
    <t>NCX17K4D2</t>
  </si>
  <si>
    <t>NCX17P9E2</t>
  </si>
  <si>
    <t>NCX17T7E8</t>
  </si>
  <si>
    <t>NCX17V1B2</t>
  </si>
  <si>
    <t>NCX17V1D2</t>
  </si>
  <si>
    <t>NCX18B4S6</t>
  </si>
  <si>
    <t>NCX18F2F2</t>
  </si>
  <si>
    <t>NCX18F2S3</t>
  </si>
  <si>
    <t>NCX18H6D2</t>
  </si>
  <si>
    <t>NCX18J0F1</t>
  </si>
  <si>
    <t>NCX18M1E2</t>
  </si>
  <si>
    <t>NCX18P2D2</t>
  </si>
  <si>
    <t>NCX18P2S3</t>
  </si>
  <si>
    <t>NCX18X8C1</t>
  </si>
  <si>
    <t>NCX18Z2S8</t>
  </si>
  <si>
    <t>NCX19K0E2</t>
  </si>
  <si>
    <t>NCX19K0E3</t>
  </si>
  <si>
    <t>NCX19P5A2</t>
  </si>
  <si>
    <t>NCX19P5A3</t>
  </si>
  <si>
    <t>NCX19P5B2</t>
  </si>
  <si>
    <t>NCX19P5C1</t>
  </si>
  <si>
    <t>NCX19S6A4</t>
  </si>
  <si>
    <t>NCX19C4E3</t>
  </si>
  <si>
    <t>NCX19T3E1</t>
  </si>
  <si>
    <t>NCX19T3E2</t>
  </si>
  <si>
    <t>NCX19T3S6</t>
  </si>
  <si>
    <t>NCX19T3S7</t>
  </si>
  <si>
    <t>NCX20B5F1</t>
  </si>
  <si>
    <t>NCX20D9B1</t>
  </si>
  <si>
    <t>NCX20G0C6</t>
  </si>
  <si>
    <t>NCX20K8C2</t>
  </si>
  <si>
    <t>NCX20L5F2</t>
  </si>
  <si>
    <t>NCX20M2B2</t>
  </si>
  <si>
    <t>NCX20S4C1</t>
  </si>
  <si>
    <t>NCX20S4E1</t>
  </si>
  <si>
    <t>NCX21F6E2</t>
  </si>
  <si>
    <t>NCX21L8E2</t>
  </si>
  <si>
    <t>NCX21L8E3</t>
  </si>
  <si>
    <t>NCX21S7C3</t>
  </si>
  <si>
    <t>NCX21V8D3</t>
  </si>
  <si>
    <t>NCX21Y9E2</t>
  </si>
  <si>
    <t>NCX21Y9F2</t>
  </si>
  <si>
    <t>NCX21Z6D3</t>
  </si>
  <si>
    <t>NCX21Z6S5</t>
  </si>
  <si>
    <t>NCX22G6F1</t>
  </si>
  <si>
    <t>NCX22L1C2</t>
  </si>
  <si>
    <t>NCX22N5E1</t>
  </si>
  <si>
    <t>NCX22S0F1</t>
  </si>
  <si>
    <t>NCX22Z9C5</t>
  </si>
  <si>
    <t>NCX22Z9C6</t>
  </si>
  <si>
    <t>NCX22J7E2</t>
  </si>
  <si>
    <t>NCX23G9E5</t>
  </si>
  <si>
    <t>NCX23G9E6</t>
  </si>
  <si>
    <t>NCX23T0E2</t>
  </si>
  <si>
    <t>NCX23W1F2</t>
  </si>
  <si>
    <t>NCX23X8B2</t>
  </si>
  <si>
    <t>NCX24D1D2</t>
  </si>
  <si>
    <t>NCX24D1E4</t>
  </si>
  <si>
    <t>NCX24H9B3</t>
  </si>
  <si>
    <t>NCX24H9E5</t>
  </si>
  <si>
    <t>NCX24J3C2</t>
  </si>
  <si>
    <t>NCX24K0D2</t>
  </si>
  <si>
    <t>NCX24P5S5</t>
  </si>
  <si>
    <t>NCX24V7B1</t>
  </si>
  <si>
    <t>NCX24W4B2</t>
  </si>
  <si>
    <t>NCX25D4C1</t>
  </si>
  <si>
    <t>NCX24N1E2</t>
  </si>
  <si>
    <t>NCX25K3E5</t>
  </si>
  <si>
    <t>NCX25L0S5</t>
  </si>
  <si>
    <t>NCX25P8A2</t>
  </si>
  <si>
    <t>NCX25P8B1</t>
  </si>
  <si>
    <t>NCX25D4F1</t>
  </si>
  <si>
    <t>NCX25Y1C2</t>
  </si>
  <si>
    <t>NCX25D4S4</t>
  </si>
  <si>
    <t>NCX26B3E5</t>
  </si>
  <si>
    <t>NCX26F1B2</t>
  </si>
  <si>
    <t>NCX26H5S5</t>
  </si>
  <si>
    <t>NCX26J9E4</t>
  </si>
  <si>
    <t>NCX26J9E5</t>
  </si>
  <si>
    <t>NCX26L3C3</t>
  </si>
  <si>
    <t>NCX25X4S7</t>
  </si>
  <si>
    <t>NCX26L3S5</t>
  </si>
  <si>
    <t>NCX26M0A3</t>
  </si>
  <si>
    <t>NCX26M0MW2</t>
  </si>
  <si>
    <t>NCX26R5S3</t>
  </si>
  <si>
    <t>NCX26V3D1</t>
  </si>
  <si>
    <t>NCX26X7E1</t>
  </si>
  <si>
    <t>NCX26Y4C1</t>
  </si>
  <si>
    <t>NCX27B6MW1</t>
  </si>
  <si>
    <t>NCX27C3S4</t>
  </si>
  <si>
    <t>NCX27F4A3</t>
  </si>
  <si>
    <t>NCX27R8E4</t>
  </si>
  <si>
    <t>NCX27S5E2</t>
  </si>
  <si>
    <t>NCX27V6C2</t>
  </si>
  <si>
    <t>NCX27V6E3</t>
  </si>
  <si>
    <t>NCX27Z4S7</t>
  </si>
  <si>
    <t>NCX27M3F1</t>
  </si>
  <si>
    <t>NCX27Q1E2</t>
  </si>
  <si>
    <t>NCX28R1MW2</t>
  </si>
  <si>
    <t>NCX28S8C2</t>
  </si>
  <si>
    <t>NCX28S8F1</t>
  </si>
  <si>
    <t>NCX28Y0MW1</t>
  </si>
  <si>
    <t>NCX29G7A1</t>
  </si>
  <si>
    <t>NCX29H4C1</t>
  </si>
  <si>
    <t>NCX29J8G2</t>
  </si>
  <si>
    <t>NCX29K5D2</t>
  </si>
  <si>
    <t>NCX29L2F1</t>
  </si>
  <si>
    <t>NCX29V2E4</t>
  </si>
  <si>
    <t>NCX29W9E1</t>
  </si>
  <si>
    <t>NCX29Y3C7</t>
  </si>
  <si>
    <t>NCX30C7E2</t>
  </si>
  <si>
    <t>NCX30J6B1</t>
  </si>
  <si>
    <t>NCX30J6S2</t>
  </si>
  <si>
    <t>NCX30N4F4</t>
  </si>
  <si>
    <t>NCX30T6B2</t>
  </si>
  <si>
    <t>NCX30T6C2</t>
  </si>
  <si>
    <t>NCX30T6C3</t>
  </si>
  <si>
    <t>NCX30T6D3</t>
  </si>
  <si>
    <t>NCX30T6F2</t>
  </si>
  <si>
    <t>NCX30T6MW3</t>
  </si>
  <si>
    <t>NCX30T6S5</t>
  </si>
  <si>
    <t>NCX30X4S5</t>
  </si>
  <si>
    <t>NCX31J9F3</t>
  </si>
  <si>
    <t>NCX31M0D3</t>
  </si>
  <si>
    <t>NCX31N7E4</t>
  </si>
  <si>
    <t>NCX31R5D4</t>
  </si>
  <si>
    <t>NCX31S2C1</t>
  </si>
  <si>
    <t>NCX32B6D3</t>
  </si>
  <si>
    <t>NCX32B6MW3</t>
  </si>
  <si>
    <t>NCX32B6S3</t>
  </si>
  <si>
    <t>NCX32B6S4</t>
  </si>
  <si>
    <t>NCX32B6S5</t>
  </si>
  <si>
    <t>NCX32D0S4</t>
  </si>
  <si>
    <t>NCX32T2F5</t>
  </si>
  <si>
    <t>NCX32Z4B2</t>
  </si>
  <si>
    <t>NCX32Z4F2</t>
  </si>
  <si>
    <t>NCX33L9A1</t>
  </si>
  <si>
    <t>NCX33L9D1</t>
  </si>
  <si>
    <t>NCX33Q4A2</t>
  </si>
  <si>
    <t>NCX33S8E3</t>
  </si>
  <si>
    <t>NCX33T5A4</t>
  </si>
  <si>
    <t>NCX33T5C2</t>
  </si>
  <si>
    <t>NCX33T5C3</t>
  </si>
  <si>
    <t>NCX33X3B2</t>
  </si>
  <si>
    <t>NCX33X3F1</t>
  </si>
  <si>
    <t>NCX34B2E4</t>
  </si>
  <si>
    <t>NCX34D6C3</t>
  </si>
  <si>
    <t>NCX34J8F1</t>
  </si>
  <si>
    <t>NCX34K5E7</t>
  </si>
  <si>
    <t>NCX34N6A1</t>
  </si>
  <si>
    <t>NCX34R4A3</t>
  </si>
  <si>
    <t>NCX34S1F1</t>
  </si>
  <si>
    <t>NCX34V2E1</t>
  </si>
  <si>
    <t>NCX34Z0B2</t>
  </si>
  <si>
    <t>NCX35C2A3</t>
  </si>
  <si>
    <t>NCX35C2E2</t>
  </si>
  <si>
    <t>NCX35F3B1</t>
  </si>
  <si>
    <t>NCX35H7D2</t>
  </si>
  <si>
    <t>NCX35M2A2</t>
  </si>
  <si>
    <t>NCX35M2E2</t>
  </si>
  <si>
    <t>NCX35N9S5</t>
  </si>
  <si>
    <t>NCX35T1D2</t>
  </si>
  <si>
    <t>NCX35W2C1DM</t>
  </si>
  <si>
    <t>NCX35W2F2</t>
  </si>
  <si>
    <t>NCX35W2MW1</t>
  </si>
  <si>
    <t>NCX35W2S2</t>
  </si>
  <si>
    <t>NCX35Y6S3</t>
  </si>
  <si>
    <t>NCX36H0B1</t>
  </si>
  <si>
    <t>NCX36L8D2</t>
  </si>
  <si>
    <t>NCX36L8S4</t>
  </si>
  <si>
    <t>NCX36N2S4</t>
  </si>
  <si>
    <t>NCX36Q3C3</t>
  </si>
  <si>
    <t>NCX37F9A4</t>
  </si>
  <si>
    <t>NCX37F9C2</t>
  </si>
  <si>
    <t>NCX37F9C3</t>
  </si>
  <si>
    <t>NCX37H3F2</t>
  </si>
  <si>
    <t>NCX37K4MW1</t>
  </si>
  <si>
    <t>NCX37P9MW1</t>
  </si>
  <si>
    <t>NCX37T7B7</t>
  </si>
  <si>
    <t>NCX37V1B3</t>
  </si>
  <si>
    <t>NCX37V1MW1</t>
  </si>
  <si>
    <t>NCX37M8S7</t>
  </si>
  <si>
    <t>NCX38Z2B2</t>
  </si>
  <si>
    <t>NCX39B7A1</t>
  </si>
  <si>
    <t>NCX39D1A2</t>
  </si>
  <si>
    <t>NCX39D1C2</t>
  </si>
  <si>
    <t>NCX39F5B1</t>
  </si>
  <si>
    <t>NCX39G2B1</t>
  </si>
  <si>
    <t>NCX39K0D2</t>
  </si>
  <si>
    <t>NCX39N1S5</t>
  </si>
  <si>
    <t>NCX39P5C2</t>
  </si>
  <si>
    <t>NCX39Y8A1</t>
  </si>
  <si>
    <t>NCX40B5C2</t>
  </si>
  <si>
    <t>NCX40F3B1</t>
  </si>
  <si>
    <t>NCX40G0A1</t>
  </si>
  <si>
    <t>NCX40H7E4</t>
  </si>
  <si>
    <t>NCX40J1E1</t>
  </si>
  <si>
    <t>NMK16P3A1</t>
  </si>
  <si>
    <t>DOS Kampen/Unique Waterontharders</t>
  </si>
  <si>
    <t>DVO/Transus</t>
  </si>
  <si>
    <t>Excelsior</t>
  </si>
  <si>
    <t>KVS/Groeneveld Keukens</t>
  </si>
  <si>
    <t>KVW '22</t>
  </si>
  <si>
    <t>OOSTWOLD/LEEK</t>
  </si>
  <si>
    <t>Midako</t>
  </si>
  <si>
    <t>NCX28Y0</t>
  </si>
  <si>
    <t>MIERLO</t>
  </si>
  <si>
    <t>Zuid Oost Brabant (Midden/Oost)</t>
  </si>
  <si>
    <t>Mid-Fryslân/ReduRisk</t>
  </si>
  <si>
    <t>NRC '22</t>
  </si>
  <si>
    <t>Olland</t>
  </si>
  <si>
    <t>SCO/European Aerosols</t>
  </si>
  <si>
    <t>SDO '99</t>
  </si>
  <si>
    <t>NCX40M2</t>
  </si>
  <si>
    <t>LAGE MIERDE</t>
  </si>
  <si>
    <t>Hart van Brabant/Zuid Oost Brabant (West)</t>
  </si>
  <si>
    <t>TOP/IAA fresh</t>
  </si>
  <si>
    <t>United</t>
  </si>
  <si>
    <t>NKB33L3</t>
  </si>
  <si>
    <t>WANSSUM</t>
  </si>
  <si>
    <t>Limburg/Gelderland Zuid</t>
  </si>
  <si>
    <t>VIOS</t>
  </si>
  <si>
    <t>Wolderwijd/DYZLE</t>
  </si>
  <si>
    <t>Club
Cat</t>
  </si>
  <si>
    <t>NCX08S8E2</t>
  </si>
  <si>
    <t>NCX09K5D3</t>
  </si>
  <si>
    <t>NCX09P0F1</t>
  </si>
  <si>
    <t>NCX09Q7F2</t>
  </si>
  <si>
    <t>NCX09V2C2</t>
  </si>
  <si>
    <t>NCX10L0F1</t>
  </si>
  <si>
    <t>NCX10M7D2</t>
  </si>
  <si>
    <t>NCX11B3E3</t>
  </si>
  <si>
    <t>NCX12L6D3</t>
  </si>
  <si>
    <t>NCX12L6D4</t>
  </si>
  <si>
    <t>NCX13D3D4</t>
  </si>
  <si>
    <t>NCX13D3F4</t>
  </si>
  <si>
    <t>NCX13D3S6</t>
  </si>
  <si>
    <t>NCX13H1D2</t>
  </si>
  <si>
    <t>NCX13H1E3</t>
  </si>
  <si>
    <t>NCX13M6E2</t>
  </si>
  <si>
    <t>NCX13P7F1</t>
  </si>
  <si>
    <t>NCX13V9E5</t>
  </si>
  <si>
    <t>NCX14G7F1</t>
  </si>
  <si>
    <t>NCX14H4F2</t>
  </si>
  <si>
    <t>NCX14L2F2</t>
  </si>
  <si>
    <t>NCX15B5F2</t>
  </si>
  <si>
    <t>NCX15D9E7</t>
  </si>
  <si>
    <t>NCX15G0MW2</t>
  </si>
  <si>
    <t>NCX16F6E4</t>
  </si>
  <si>
    <t>NCX16H0F2</t>
  </si>
  <si>
    <t>NCX16R0E7</t>
  </si>
  <si>
    <t>NCX17G6D4</t>
  </si>
  <si>
    <t>NCX17J7E3</t>
  </si>
  <si>
    <t>NCX17T7E9</t>
  </si>
  <si>
    <t>NCX18T0E2</t>
  </si>
  <si>
    <t>NCX19H9S8</t>
  </si>
  <si>
    <t>NCX19S6E4</t>
  </si>
  <si>
    <t>NCX19W4F3</t>
  </si>
  <si>
    <t>NCX20D9MW2</t>
  </si>
  <si>
    <t>NCX20G0E9</t>
  </si>
  <si>
    <t>NCX20G0F7</t>
  </si>
  <si>
    <t>NCX20Z3F1</t>
  </si>
  <si>
    <t>NCX21G3F2</t>
  </si>
  <si>
    <t>NCX21Q3F2</t>
  </si>
  <si>
    <t>NCX21V8F3</t>
  </si>
  <si>
    <t>NCX22X5C3</t>
  </si>
  <si>
    <t>NCX23D8MW2</t>
  </si>
  <si>
    <t>NCX23X8D2</t>
  </si>
  <si>
    <t>NCX23X8E1</t>
  </si>
  <si>
    <t>NCX24L7G1</t>
  </si>
  <si>
    <t>NCX24P5E3</t>
  </si>
  <si>
    <t>NCX25K3F4</t>
  </si>
  <si>
    <t>NCX26F1F1</t>
  </si>
  <si>
    <t>NCX26M0E8</t>
  </si>
  <si>
    <t>NCX27L6D3</t>
  </si>
  <si>
    <t>NCX27L6F3</t>
  </si>
  <si>
    <t>NCX28C6F4</t>
  </si>
  <si>
    <t>NCX29K5F1</t>
  </si>
  <si>
    <t>NCX29K5S6</t>
  </si>
  <si>
    <t>NCX29Y3E8</t>
  </si>
  <si>
    <t>NCX29Y3F4</t>
  </si>
  <si>
    <t>NCX30K3E5</t>
  </si>
  <si>
    <t>NCX30N4C4</t>
  </si>
  <si>
    <t>NCX30Y1E1</t>
  </si>
  <si>
    <t>NCX31M0E5</t>
  </si>
  <si>
    <t>NCX31V3MW2</t>
  </si>
  <si>
    <t>NCX32H8F3</t>
  </si>
  <si>
    <t>NCX32S5F2</t>
  </si>
  <si>
    <t>NCX33M6F3</t>
  </si>
  <si>
    <t>NCX33T5F1</t>
  </si>
  <si>
    <t>NCX33Y0C2</t>
  </si>
  <si>
    <t>NCX34D6F1</t>
  </si>
  <si>
    <t>NCX34R4E4</t>
  </si>
  <si>
    <t>NCX34V2F1</t>
  </si>
  <si>
    <t>NCX35B5D2</t>
  </si>
  <si>
    <t>NCX35B5E2</t>
  </si>
  <si>
    <t>NCX36X2F2</t>
  </si>
  <si>
    <t>NCX36Y9F4</t>
  </si>
  <si>
    <t>NCX37G6E3</t>
  </si>
  <si>
    <t>NCX37Q6D3</t>
  </si>
  <si>
    <t>NCX37V1A1</t>
  </si>
  <si>
    <t>NCX38H6F3</t>
  </si>
  <si>
    <t>NCX38R6S10</t>
  </si>
  <si>
    <t>NCX39B7S4</t>
  </si>
  <si>
    <t>NCX39Q2F4</t>
  </si>
  <si>
    <t>GG/RMcD Huis Emma</t>
  </si>
  <si>
    <t>ODIK/JansenvdGrift</t>
  </si>
  <si>
    <t>Eendracht '30</t>
  </si>
  <si>
    <t>ClbCode
23/24</t>
  </si>
  <si>
    <t>Veldcompetitie (najaar 2023)</t>
  </si>
  <si>
    <t>Zaalcompetitie 2023-2024</t>
  </si>
  <si>
    <t>Veldcompetitie (voorjaar 2024)</t>
  </si>
  <si>
    <t>NJ
23</t>
  </si>
  <si>
    <t>ZL
34</t>
  </si>
  <si>
    <t>Cb
34</t>
  </si>
  <si>
    <t>v
23</t>
  </si>
  <si>
    <t>n
23</t>
  </si>
  <si>
    <t>z
34</t>
  </si>
  <si>
    <t>vj23</t>
  </si>
  <si>
    <t>nj23</t>
  </si>
  <si>
    <t>zaal</t>
  </si>
  <si>
    <t>Veld nj23:</t>
  </si>
  <si>
    <t>Zaal 23-24:</t>
  </si>
  <si>
    <t>Veld vj24:</t>
  </si>
  <si>
    <t>Pold?</t>
  </si>
  <si>
    <t>Voorjaar 23</t>
  </si>
  <si>
    <t>Najaar 23</t>
  </si>
  <si>
    <t>Zaal 2324</t>
  </si>
  <si>
    <t>NCX08X3E2</t>
  </si>
  <si>
    <t>NCX09D6F2</t>
  </si>
  <si>
    <t>NCX09H4F2</t>
  </si>
  <si>
    <t>NCX09L2E4</t>
  </si>
  <si>
    <t>NCX09M9E3</t>
  </si>
  <si>
    <t>NCX09N6D1</t>
  </si>
  <si>
    <t>NCX09Q7E5</t>
  </si>
  <si>
    <t>NCX09S1E3</t>
  </si>
  <si>
    <t>NCX09T8D2</t>
  </si>
  <si>
    <t>NCX09Y3F1</t>
  </si>
  <si>
    <t>NCX10B0S3</t>
  </si>
  <si>
    <t>NCX10G5E2</t>
  </si>
  <si>
    <t>NCX10H2D7</t>
  </si>
  <si>
    <t>NCX10J6F2</t>
  </si>
  <si>
    <t>NCX10Z8E3</t>
  </si>
  <si>
    <t>NCX11C0E4</t>
  </si>
  <si>
    <t>NCX11K6F3</t>
  </si>
  <si>
    <t>NCX13T5D1</t>
  </si>
  <si>
    <t>NCX13W6C3</t>
  </si>
  <si>
    <t>NCX14L2F3</t>
  </si>
  <si>
    <t>NCX14P0F2</t>
  </si>
  <si>
    <t>NCX14R4E4</t>
  </si>
  <si>
    <t>NCX14X6D3</t>
  </si>
  <si>
    <t>NCX14Z0A2</t>
  </si>
  <si>
    <t>NCX14Z0F2</t>
  </si>
  <si>
    <t>NCX15D9F6</t>
  </si>
  <si>
    <t>NCX15T1E1</t>
  </si>
  <si>
    <t>NCX16D2F4</t>
  </si>
  <si>
    <t>NCX16S7F2</t>
  </si>
  <si>
    <t>NCX16Y9MW1</t>
  </si>
  <si>
    <t>NCX17C8C1</t>
  </si>
  <si>
    <t>NCX17D5D3</t>
  </si>
  <si>
    <t>NCX17J7D3</t>
  </si>
  <si>
    <t>NCX17N5D2</t>
  </si>
  <si>
    <t>NCX17T7E10</t>
  </si>
  <si>
    <t>NCX17T7F4</t>
  </si>
  <si>
    <t>NCX17T7F5</t>
  </si>
  <si>
    <t>NCX17T7F6</t>
  </si>
  <si>
    <t>NCX17W8F2</t>
  </si>
  <si>
    <t>NCX18J0F2</t>
  </si>
  <si>
    <t>NCX18K7F1</t>
  </si>
  <si>
    <t>NCX19G2E2</t>
  </si>
  <si>
    <t>NCX19V7S4</t>
  </si>
  <si>
    <t>NCX20F3E4</t>
  </si>
  <si>
    <t>NCX20F3F3</t>
  </si>
  <si>
    <t>NCX20G0F8</t>
  </si>
  <si>
    <t>NCX20G0F9</t>
  </si>
  <si>
    <t>NCX20M2E4</t>
  </si>
  <si>
    <t>NCX20Z3A1</t>
  </si>
  <si>
    <t>NCX20Z3F2</t>
  </si>
  <si>
    <t>NCX21D2E4</t>
  </si>
  <si>
    <t>NCX21Y9E3</t>
  </si>
  <si>
    <t>NCX22B1C4</t>
  </si>
  <si>
    <t>NCX22H3F5</t>
  </si>
  <si>
    <t>NCX22K4D2</t>
  </si>
  <si>
    <t>NCX22K4D3</t>
  </si>
  <si>
    <t>NCX22N5E2</t>
  </si>
  <si>
    <t>NCX22X5F1</t>
  </si>
  <si>
    <t>NCX23D8F1</t>
  </si>
  <si>
    <t>NCX23G9F4</t>
  </si>
  <si>
    <t>NCX23L4E3</t>
  </si>
  <si>
    <t>NCX24J3MW1</t>
  </si>
  <si>
    <t>NCX24L7D2</t>
  </si>
  <si>
    <t>NCX24L7F2</t>
  </si>
  <si>
    <t>NCX24W4E3</t>
  </si>
  <si>
    <t>NCX24X1D3</t>
  </si>
  <si>
    <t>NCX25H2F4</t>
  </si>
  <si>
    <t>NCX25K3F5</t>
  </si>
  <si>
    <t>NCX25R2E2</t>
  </si>
  <si>
    <t>NCX25X4E4</t>
  </si>
  <si>
    <t>NCX26C0E3</t>
  </si>
  <si>
    <t>NCX26J9E6</t>
  </si>
  <si>
    <t>NCX26K6E6</t>
  </si>
  <si>
    <t>NCX26M0E10</t>
  </si>
  <si>
    <t>NCX26M0E9</t>
  </si>
  <si>
    <t>NCX26S2E2</t>
  </si>
  <si>
    <t>NCX27L6F4</t>
  </si>
  <si>
    <t>NCX29Q7F1</t>
  </si>
  <si>
    <t>NCX29Y3F5</t>
  </si>
  <si>
    <t>NCX30K3E6</t>
  </si>
  <si>
    <t>NCX30X4E7</t>
  </si>
  <si>
    <t>NCX30X4F3</t>
  </si>
  <si>
    <t>NCX31C0F3</t>
  </si>
  <si>
    <t>NCX31G8C1</t>
  </si>
  <si>
    <t>NCX31J9D3</t>
  </si>
  <si>
    <t>NCX31S2C2</t>
  </si>
  <si>
    <t>NCX31T9D2</t>
  </si>
  <si>
    <t>NCX32H8F4</t>
  </si>
  <si>
    <t>NCX32M3F2</t>
  </si>
  <si>
    <t>NCX32T2F6</t>
  </si>
  <si>
    <t>NCX32Y7F2</t>
  </si>
  <si>
    <t>NCX33F7E4</t>
  </si>
  <si>
    <t>NCX33R1E3</t>
  </si>
  <si>
    <t>NCX33X3E1</t>
  </si>
  <si>
    <t>NCX33Y0E1</t>
  </si>
  <si>
    <t>NCX34G7E3</t>
  </si>
  <si>
    <t>NCX34L2C2</t>
  </si>
  <si>
    <t>NCX34V2D1</t>
  </si>
  <si>
    <t>NCX35B5C2</t>
  </si>
  <si>
    <t>NCX35B5D3</t>
  </si>
  <si>
    <t>NCX35C2C2</t>
  </si>
  <si>
    <t>NCX35C2D2</t>
  </si>
  <si>
    <t>NCX35C2D3</t>
  </si>
  <si>
    <t>NCX35F3E2</t>
  </si>
  <si>
    <t>NCX35H7F2</t>
  </si>
  <si>
    <t>NCX35K8F1</t>
  </si>
  <si>
    <t>NCX35N9E2</t>
  </si>
  <si>
    <t>NCX35R7D2</t>
  </si>
  <si>
    <t>NCX35W2F3</t>
  </si>
  <si>
    <t>NCX36B8C3</t>
  </si>
  <si>
    <t>NCX36G3F2</t>
  </si>
  <si>
    <t>NCX36R0F2</t>
  </si>
  <si>
    <t>NCX36V8D2</t>
  </si>
  <si>
    <t>NCX36V8F1</t>
  </si>
  <si>
    <t>NCX36Y9D4</t>
  </si>
  <si>
    <t>NCX37K4F2</t>
  </si>
  <si>
    <t>NCX37Q6C2</t>
  </si>
  <si>
    <t>NCX37T7F5</t>
  </si>
  <si>
    <t>NCX37V1E2</t>
  </si>
  <si>
    <t>NCX37V1F1</t>
  </si>
  <si>
    <t>NCX38C1E2</t>
  </si>
  <si>
    <t>NCX38R6F7</t>
  </si>
  <si>
    <t>NCX38T0E6</t>
  </si>
  <si>
    <t>NCX38W1D2</t>
  </si>
  <si>
    <t>NCX39V7E6</t>
  </si>
  <si>
    <t>NCX40B5D2</t>
  </si>
  <si>
    <t>NCX40D9F3</t>
  </si>
  <si>
    <t>NCX40D9F4</t>
  </si>
  <si>
    <t>NCX40K8F2</t>
  </si>
  <si>
    <t>NCX40L5C2</t>
  </si>
  <si>
    <t>NKH02F9E2</t>
  </si>
  <si>
    <t>A2-versie: nz5.51</t>
  </si>
  <si>
    <t>5. Kolom F (veld vj24) + MV + Geb.datum</t>
  </si>
  <si>
    <t>4. Kolom E (zaal 2324) + MV + Geb.datum</t>
  </si>
  <si>
    <t>8. Kolom S (veld vj23) + MV + Geb.datum</t>
  </si>
  <si>
    <t>9. Kolom T (veld nj23) + MV + Geb.datum</t>
  </si>
  <si>
    <t>0. Kolom U (zaal 2324) + MV + Geb.datum</t>
  </si>
  <si>
    <t>3. Kolom D (veld nj23) + MV + Geb.datum</t>
  </si>
  <si>
    <t>6. Kolom Q (veld nj22) + MV + Geb.datum</t>
  </si>
  <si>
    <t>7. Kolom R (zaal 2223) + MV + Geb.datum</t>
  </si>
  <si>
    <t>Nee</t>
  </si>
  <si>
    <r>
      <rPr>
        <b/>
        <sz val="14"/>
        <rFont val="Arial"/>
        <family val="2"/>
      </rPr>
      <t>Beschikbaarheid accommodatie (alleen van toepassing op de veldcompetitie)</t>
    </r>
    <r>
      <rPr>
        <sz val="10"/>
        <rFont val="Arial"/>
        <family val="2"/>
      </rPr>
      <t xml:space="preserve">
Er zijn verenigingen die hun veld delen met een andere vereniging (bv voetbal- of hockey). Geef hieronder de data waarop de velden NIET beschikbaar zijn. Gelieve niet met weeknummers te werken, maar de data te vermelden. Er is geen garantie dat op die data geen wedstrijden gepland zullen worden. Als de niet beschikbare momenten in geen enkel speelschema passen zal de vereniging een andere oplossing moeten zoeken.</t>
    </r>
  </si>
  <si>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 xml:space="preserve">Let op. Voor damesteams WK nu ook al de voorjaarswensen opgeven, want zij spelen een doorlopende veldcompetitie.
</t>
    </r>
    <r>
      <rPr>
        <sz val="10"/>
        <rFont val="Arial"/>
        <family val="2"/>
      </rPr>
      <t>De wensen kunt u op de volgende wijze doorgeven: = samen thuis, &lt;&gt; niet samen thuis. Hieronder enkele voorbeelden.</t>
    </r>
  </si>
  <si>
    <t>ZKV (Za)/ZKC '31</t>
  </si>
  <si>
    <t>NCX16Q3D1</t>
  </si>
  <si>
    <t>PE Wolff</t>
  </si>
  <si>
    <t>TC Competitiezaken</t>
  </si>
  <si>
    <t>0645650818</t>
  </si>
  <si>
    <t>pewolff@gmail.com</t>
  </si>
  <si>
    <t>3312 AD</t>
  </si>
  <si>
    <t>Dordrecht Oranje Wit (D)</t>
  </si>
  <si>
    <t>Dordrecht Oranje Wit Hal</t>
  </si>
  <si>
    <t>NJF85B1</t>
  </si>
  <si>
    <t>Klink, X</t>
  </si>
  <si>
    <t>Xanne</t>
  </si>
  <si>
    <t>NJQ72K1</t>
  </si>
  <si>
    <t>Dommisse, R.</t>
  </si>
  <si>
    <t>Robin</t>
  </si>
  <si>
    <t>NKJ95L7</t>
  </si>
  <si>
    <t>Oppe, M.</t>
  </si>
  <si>
    <t>Milou</t>
  </si>
  <si>
    <t>NKK27B9</t>
  </si>
  <si>
    <t>Fernhout, L.</t>
  </si>
  <si>
    <t>Loïs</t>
  </si>
  <si>
    <t>NJC17J5</t>
  </si>
  <si>
    <t>Gent, van L</t>
  </si>
  <si>
    <t>Lex</t>
  </si>
  <si>
    <t>NJD65S8</t>
  </si>
  <si>
    <t>Dijk, van J.</t>
  </si>
  <si>
    <t>Joeri</t>
  </si>
  <si>
    <t>NKD19Y4</t>
  </si>
  <si>
    <t>Driesprong, B.</t>
  </si>
  <si>
    <t>Bart</t>
  </si>
  <si>
    <t>NJZ00W3</t>
  </si>
  <si>
    <t>Gent, van T.</t>
  </si>
  <si>
    <t>Tim</t>
  </si>
  <si>
    <t>NJQ72J4</t>
  </si>
  <si>
    <t>Zwoll, van S.</t>
  </si>
  <si>
    <t>Simone</t>
  </si>
  <si>
    <t>NKG59L6</t>
  </si>
  <si>
    <t>Dijk, van D.</t>
  </si>
  <si>
    <t>Demi</t>
  </si>
  <si>
    <t>NKG18N7</t>
  </si>
  <si>
    <t>Teerds, E.L.</t>
  </si>
  <si>
    <t>Eva</t>
  </si>
  <si>
    <t>NKR88F7</t>
  </si>
  <si>
    <t>Horst, ter B.A.</t>
  </si>
  <si>
    <t>Bridget</t>
  </si>
  <si>
    <t>NJF24X2</t>
  </si>
  <si>
    <t>Kalkeren, van R.</t>
  </si>
  <si>
    <t>NJF95S5</t>
  </si>
  <si>
    <t>Mans, B.</t>
  </si>
  <si>
    <t>Bob</t>
  </si>
  <si>
    <t>NJF77Y3</t>
  </si>
  <si>
    <t>Klink, M</t>
  </si>
  <si>
    <t>Marijn</t>
  </si>
  <si>
    <t>NKY88T2</t>
  </si>
  <si>
    <t>Uijl, den D.</t>
  </si>
  <si>
    <t>Daniel</t>
  </si>
  <si>
    <t>NLL37Q7</t>
  </si>
  <si>
    <t>Timmer, J.</t>
  </si>
  <si>
    <t>Jordan</t>
  </si>
  <si>
    <t>NGG54V3</t>
  </si>
  <si>
    <t>Batenburg, H</t>
  </si>
  <si>
    <t>Hanneke</t>
  </si>
  <si>
    <t>NJC72L4</t>
  </si>
  <si>
    <t>Hussein, N.</t>
  </si>
  <si>
    <t>Nada</t>
  </si>
  <si>
    <t>NJK42D1</t>
  </si>
  <si>
    <t>Ardon, L</t>
  </si>
  <si>
    <t>Linda</t>
  </si>
  <si>
    <t>NJK08X9</t>
  </si>
  <si>
    <t>Gurp, van M</t>
  </si>
  <si>
    <t>Merel</t>
  </si>
  <si>
    <t>NJF17P0</t>
  </si>
  <si>
    <t>Leijdsman, R.</t>
  </si>
  <si>
    <t>NJG13L1</t>
  </si>
  <si>
    <t>Ardon, E.</t>
  </si>
  <si>
    <t>Esther</t>
  </si>
  <si>
    <t>NKQ40P2</t>
  </si>
  <si>
    <t>Vlaming, de R.</t>
  </si>
  <si>
    <t>Roy</t>
  </si>
  <si>
    <t>NGD51N5</t>
  </si>
  <si>
    <t>Isarin, T P</t>
  </si>
  <si>
    <t>Thomas</t>
  </si>
  <si>
    <t>NGW00S1</t>
  </si>
  <si>
    <t>Booy, J</t>
  </si>
  <si>
    <t>Jan</t>
  </si>
  <si>
    <t>NJD52B5</t>
  </si>
  <si>
    <t>Willemsteijn, B.</t>
  </si>
  <si>
    <t>Bas</t>
  </si>
  <si>
    <t>NJC26C8</t>
  </si>
  <si>
    <t>Houwerzijl, E.</t>
  </si>
  <si>
    <t>Emiel</t>
  </si>
  <si>
    <t>NMH24Z9</t>
  </si>
  <si>
    <t>Verheijde, P.</t>
  </si>
  <si>
    <t>Petra</t>
  </si>
  <si>
    <t>NJK34W5</t>
  </si>
  <si>
    <t>Ploeg, L</t>
  </si>
  <si>
    <t>Lieke</t>
  </si>
  <si>
    <t>NGT43H0</t>
  </si>
  <si>
    <t>Noordam, M.</t>
  </si>
  <si>
    <t>Mirjam</t>
  </si>
  <si>
    <t>NGT43N2</t>
  </si>
  <si>
    <t>Visser, H.</t>
  </si>
  <si>
    <t>Hilde</t>
  </si>
  <si>
    <t>NJC46R3</t>
  </si>
  <si>
    <t>Wibbens, E.</t>
  </si>
  <si>
    <t>NJC15T9</t>
  </si>
  <si>
    <t>Visser-Michelsen, D.</t>
  </si>
  <si>
    <t>Diana</t>
  </si>
  <si>
    <t>NFS90V6</t>
  </si>
  <si>
    <t>Wit, de B.</t>
  </si>
  <si>
    <t>NFW92M3</t>
  </si>
  <si>
    <t>Laban, A.J.</t>
  </si>
  <si>
    <t>Antjan</t>
  </si>
  <si>
    <t>NFW26G8</t>
  </si>
  <si>
    <t>Noels, A.</t>
  </si>
  <si>
    <t>Arjan</t>
  </si>
  <si>
    <t>NGW10M4</t>
  </si>
  <si>
    <t>Jong, de B.</t>
  </si>
  <si>
    <t>NGT92Q5</t>
  </si>
  <si>
    <t>Kuperus, S.</t>
  </si>
  <si>
    <t>Steven</t>
  </si>
  <si>
    <t>NJH13R4</t>
  </si>
  <si>
    <t>Lacroes, M.J.</t>
  </si>
  <si>
    <t>Jany</t>
  </si>
  <si>
    <t>NKB62K8</t>
  </si>
  <si>
    <t>Hulsker, N.M.</t>
  </si>
  <si>
    <t>Nina</t>
  </si>
  <si>
    <t>NKC46S7</t>
  </si>
  <si>
    <t>Schram, L.J.</t>
  </si>
  <si>
    <t>Lara</t>
  </si>
  <si>
    <t>NKG59H8</t>
  </si>
  <si>
    <t>Dommisse, K.</t>
  </si>
  <si>
    <t>Kim</t>
  </si>
  <si>
    <t>NKT73W8</t>
  </si>
  <si>
    <t>Driel, van Q.</t>
  </si>
  <si>
    <t>Quinten</t>
  </si>
  <si>
    <t>NKN65B6</t>
  </si>
  <si>
    <t>Baars, L.A.</t>
  </si>
  <si>
    <t>Luuk</t>
  </si>
  <si>
    <t>NKV95Q4</t>
  </si>
  <si>
    <t>Fasbender, T.</t>
  </si>
  <si>
    <t>Tijmen</t>
  </si>
  <si>
    <t>NKR20M2</t>
  </si>
  <si>
    <t>Seevinck, T.</t>
  </si>
  <si>
    <t>NJY82Z9</t>
  </si>
  <si>
    <t>Dubbeld, T.</t>
  </si>
  <si>
    <t>Tessa</t>
  </si>
  <si>
    <t>NLS08G2</t>
  </si>
  <si>
    <t>Dubbeld, S.</t>
  </si>
  <si>
    <t>Sanne</t>
  </si>
  <si>
    <t>NLB70X5</t>
  </si>
  <si>
    <t>Friebel, A.</t>
  </si>
  <si>
    <t>Angela</t>
  </si>
  <si>
    <t>NLF29C4</t>
  </si>
  <si>
    <t>Herremans, J.</t>
  </si>
  <si>
    <t>Jennifer</t>
  </si>
  <si>
    <t>NLD26P4</t>
  </si>
  <si>
    <t>Taal, L.</t>
  </si>
  <si>
    <t>Lisa</t>
  </si>
  <si>
    <t>NKL60P7</t>
  </si>
  <si>
    <t>Reus, de K.</t>
  </si>
  <si>
    <t>NKX36X8</t>
  </si>
  <si>
    <t>Witman, K.</t>
  </si>
  <si>
    <t>Kimberley</t>
  </si>
  <si>
    <t>NLB70Z9</t>
  </si>
  <si>
    <t>Lievaart, C.A.</t>
  </si>
  <si>
    <t>Carlijn</t>
  </si>
  <si>
    <t>NJY83B4</t>
  </si>
  <si>
    <t>Dubbeld, R.</t>
  </si>
  <si>
    <t>Ruben</t>
  </si>
  <si>
    <t>NKW50C2</t>
  </si>
  <si>
    <t>Boon, T.</t>
  </si>
  <si>
    <t>Thijs</t>
  </si>
  <si>
    <t>NKW21H5</t>
  </si>
  <si>
    <t>Kuijper, D.V.</t>
  </si>
  <si>
    <t>David</t>
  </si>
  <si>
    <t>NKW30G0</t>
  </si>
  <si>
    <t>Vlaming, de J.C.</t>
  </si>
  <si>
    <t>Jens</t>
  </si>
  <si>
    <t>NMQ44L0</t>
  </si>
  <si>
    <t>Tieleman, C.</t>
  </si>
  <si>
    <t>Cas</t>
  </si>
  <si>
    <t>NKQ14R3</t>
  </si>
  <si>
    <t>Wit, de N.M.T.</t>
  </si>
  <si>
    <t>Nadia</t>
  </si>
  <si>
    <t>NKQ13Q3</t>
  </si>
  <si>
    <t>Wit, de S.E.E.</t>
  </si>
  <si>
    <t>Syrah</t>
  </si>
  <si>
    <t>NKC46T4</t>
  </si>
  <si>
    <t>Koote, L.D.</t>
  </si>
  <si>
    <t>Laura</t>
  </si>
  <si>
    <t>NKJ29C1</t>
  </si>
  <si>
    <t>Pierse, A.W.</t>
  </si>
  <si>
    <t>Anniek</t>
  </si>
  <si>
    <t>NKK27G4</t>
  </si>
  <si>
    <t>Valk, M.E.</t>
  </si>
  <si>
    <t>Marlies</t>
  </si>
  <si>
    <t>NKD39Q8</t>
  </si>
  <si>
    <t>Schindler, M.</t>
  </si>
  <si>
    <t>Mark</t>
  </si>
  <si>
    <t>NKX56P2</t>
  </si>
  <si>
    <t>Flach, J.H.</t>
  </si>
  <si>
    <t>Joram</t>
  </si>
  <si>
    <t>NJZ26Z2</t>
  </si>
  <si>
    <t>Kooper, C.</t>
  </si>
  <si>
    <t>Ché</t>
  </si>
  <si>
    <t>NLR23F9</t>
  </si>
  <si>
    <t>Wijgaart, van de R.L.H.</t>
  </si>
  <si>
    <t>Rick</t>
  </si>
  <si>
    <t>NMT10Q1</t>
  </si>
  <si>
    <t>Wit, de M.</t>
  </si>
  <si>
    <t>NFW28D3</t>
  </si>
  <si>
    <t>Veld, in 't D.</t>
  </si>
  <si>
    <t>Dorien</t>
  </si>
  <si>
    <t>NFX24T4</t>
  </si>
  <si>
    <t>Opstal-Haksteen, van T.K.</t>
  </si>
  <si>
    <t>Tamara</t>
  </si>
  <si>
    <t>NJK27R4</t>
  </si>
  <si>
    <t>Andel, van S.</t>
  </si>
  <si>
    <t>NKH71P1</t>
  </si>
  <si>
    <t>Kooij, C.W.</t>
  </si>
  <si>
    <t>Wilco</t>
  </si>
  <si>
    <t>NFW42X5</t>
  </si>
  <si>
    <t>Jong, 't M.</t>
  </si>
  <si>
    <t>Michiel</t>
  </si>
  <si>
    <t>NFZ85W0</t>
  </si>
  <si>
    <t>Batenburg, P</t>
  </si>
  <si>
    <t>Peter</t>
  </si>
  <si>
    <t>NFV13V8</t>
  </si>
  <si>
    <t>Riet, R.</t>
  </si>
  <si>
    <t>Ronald</t>
  </si>
  <si>
    <t>NKY17P6</t>
  </si>
  <si>
    <t>Groeneweg, R.K.</t>
  </si>
  <si>
    <t>Roos</t>
  </si>
  <si>
    <t>NLL20B6</t>
  </si>
  <si>
    <t>Wensen, van M.</t>
  </si>
  <si>
    <t>Maud</t>
  </si>
  <si>
    <t>NLB71D8</t>
  </si>
  <si>
    <t>Boshoven, S.A.E.</t>
  </si>
  <si>
    <t>Sara</t>
  </si>
  <si>
    <t>NLH27P1</t>
  </si>
  <si>
    <t>Haas, de A.</t>
  </si>
  <si>
    <t>Amber</t>
  </si>
  <si>
    <t>NLP78N3</t>
  </si>
  <si>
    <t>Wolleswinkel, I.M.S.</t>
  </si>
  <si>
    <t>Iza</t>
  </si>
  <si>
    <t>NLG59F1</t>
  </si>
  <si>
    <t>Lohuis, J.A.</t>
  </si>
  <si>
    <t>NLG59G8</t>
  </si>
  <si>
    <t>Koster, S.</t>
  </si>
  <si>
    <t>Senne</t>
  </si>
  <si>
    <t>NLG58W7</t>
  </si>
  <si>
    <t>Vaartmans, J.A.</t>
  </si>
  <si>
    <t>Jordi</t>
  </si>
  <si>
    <t>NLL19V8</t>
  </si>
  <si>
    <t>Zwanenburg, J.</t>
  </si>
  <si>
    <t>Jack</t>
  </si>
  <si>
    <t>NLG57L7</t>
  </si>
  <si>
    <t>Valk, J.B.</t>
  </si>
  <si>
    <t>Jarno</t>
  </si>
  <si>
    <t>NLB70S0</t>
  </si>
  <si>
    <t>Quarré, E.A.</t>
  </si>
  <si>
    <t>Elena</t>
  </si>
  <si>
    <t>NKT92K1</t>
  </si>
  <si>
    <t>Jongh, de A.</t>
  </si>
  <si>
    <t>Anouk</t>
  </si>
  <si>
    <t>NLF50K8</t>
  </si>
  <si>
    <t>Fasbender, L.</t>
  </si>
  <si>
    <t>Lindi</t>
  </si>
  <si>
    <t>NLL81G4</t>
  </si>
  <si>
    <t>Manduapessy, M.</t>
  </si>
  <si>
    <t>NLL19T4</t>
  </si>
  <si>
    <t>Mila</t>
  </si>
  <si>
    <t>NKX66T5</t>
  </si>
  <si>
    <t>Wietses, J.</t>
  </si>
  <si>
    <t>Joël</t>
  </si>
  <si>
    <t>NLB71F2</t>
  </si>
  <si>
    <t>Koornneef, W.J.</t>
  </si>
  <si>
    <t>Wouter</t>
  </si>
  <si>
    <t>NLB70Y2</t>
  </si>
  <si>
    <t>Meijer, J.H.</t>
  </si>
  <si>
    <t>Joeke</t>
  </si>
  <si>
    <t>NLL20F4</t>
  </si>
  <si>
    <t>Burgt, van de S.</t>
  </si>
  <si>
    <t>Seth</t>
  </si>
  <si>
    <t>NLG57P5</t>
  </si>
  <si>
    <t>Bäcker, C.J.</t>
  </si>
  <si>
    <t>Tijn</t>
  </si>
  <si>
    <t>NLM05B2</t>
  </si>
  <si>
    <t>Vliet, T.M.</t>
  </si>
  <si>
    <t>Tycho</t>
  </si>
  <si>
    <t>NLB70T7</t>
  </si>
  <si>
    <t>Boeije, A.J.</t>
  </si>
  <si>
    <t>NLJ47P3</t>
  </si>
  <si>
    <t>Everdingen, van T.</t>
  </si>
  <si>
    <t>NKS24S7</t>
  </si>
  <si>
    <t>Wijngaarden, van B.D.</t>
  </si>
  <si>
    <t>Bente</t>
  </si>
  <si>
    <t>NKY54N3</t>
  </si>
  <si>
    <t>Bouwknegt, L.V.</t>
  </si>
  <si>
    <t>Lianne</t>
  </si>
  <si>
    <t>NLP78G4</t>
  </si>
  <si>
    <t>Bozuwa, J.</t>
  </si>
  <si>
    <t>Julia</t>
  </si>
  <si>
    <t>NKX56T0</t>
  </si>
  <si>
    <t>Verhagen, L.A.J.</t>
  </si>
  <si>
    <t>Laurens</t>
  </si>
  <si>
    <t>NLB71B4</t>
  </si>
  <si>
    <t>Koornneef, T.J.</t>
  </si>
  <si>
    <t>Tommie</t>
  </si>
  <si>
    <t>NLR06X4</t>
  </si>
  <si>
    <t>Pille, M.A.</t>
  </si>
  <si>
    <t>Menno</t>
  </si>
  <si>
    <t>NKZ28R9</t>
  </si>
  <si>
    <t>Jongh, de M.</t>
  </si>
  <si>
    <t>Matthijs</t>
  </si>
  <si>
    <t>NLS45N2</t>
  </si>
  <si>
    <t>Kilsdonk, S.A</t>
  </si>
  <si>
    <t>Sophie</t>
  </si>
  <si>
    <t>NLP78D3</t>
  </si>
  <si>
    <t>Linden, van der B.S.</t>
  </si>
  <si>
    <t>Benthe</t>
  </si>
  <si>
    <t>NLN05N7</t>
  </si>
  <si>
    <t>Klooster, van der C.</t>
  </si>
  <si>
    <t>Carmen</t>
  </si>
  <si>
    <t>NLS08H9</t>
  </si>
  <si>
    <t>Reuvers, L.</t>
  </si>
  <si>
    <t>NLG58X4</t>
  </si>
  <si>
    <t>Dongen, van F.P.B.</t>
  </si>
  <si>
    <t>Freek</t>
  </si>
  <si>
    <t>NLS85H0</t>
  </si>
  <si>
    <t>Dekker, den O.C.</t>
  </si>
  <si>
    <t>Onno</t>
  </si>
  <si>
    <t>NLD36P9</t>
  </si>
  <si>
    <t>Driesprong, N.</t>
  </si>
  <si>
    <t>NLP78Q4</t>
  </si>
  <si>
    <t>Sas, M.</t>
  </si>
  <si>
    <t>Maarten</t>
  </si>
  <si>
    <t>NMJ72N6</t>
  </si>
  <si>
    <t>Bemer, J.L.E.</t>
  </si>
  <si>
    <t>NLT96R9</t>
  </si>
  <si>
    <t>Voorbij, D.M.</t>
  </si>
  <si>
    <t>Doeska</t>
  </si>
  <si>
    <t>NLL20G1</t>
  </si>
  <si>
    <t>Burgt, van de E.</t>
  </si>
  <si>
    <t>Elize</t>
  </si>
  <si>
    <t>NLJ04Z4</t>
  </si>
  <si>
    <t>Lohuis, F.A.C.</t>
  </si>
  <si>
    <t>Floor</t>
  </si>
  <si>
    <t>NLY40X3</t>
  </si>
  <si>
    <t>Matena, A.</t>
  </si>
  <si>
    <t>Anjanette</t>
  </si>
  <si>
    <t>NLX00H0</t>
  </si>
  <si>
    <t>Bemer, G.M.E.</t>
  </si>
  <si>
    <t>Githa</t>
  </si>
  <si>
    <t>NLL37S1</t>
  </si>
  <si>
    <t>Camphens, T.</t>
  </si>
  <si>
    <t>NLS75Y4</t>
  </si>
  <si>
    <t>Heersping, D.B.A.C.</t>
  </si>
  <si>
    <t>Dani</t>
  </si>
  <si>
    <t>NLS85J4</t>
  </si>
  <si>
    <t>Vliet, K.M.</t>
  </si>
  <si>
    <t>Kian</t>
  </si>
  <si>
    <t>NLX00G3</t>
  </si>
  <si>
    <t>Sempel, J.D.</t>
  </si>
  <si>
    <t>Jasper</t>
  </si>
  <si>
    <t>NLP78C6</t>
  </si>
  <si>
    <t>Verboom, S.</t>
  </si>
  <si>
    <t>Stella</t>
  </si>
  <si>
    <t>NLS08K0</t>
  </si>
  <si>
    <t>Oomens, H.</t>
  </si>
  <si>
    <t>Hanna</t>
  </si>
  <si>
    <t>NLX08D6</t>
  </si>
  <si>
    <t>Reijerkerk, S.F.</t>
  </si>
  <si>
    <t>Sterre</t>
  </si>
  <si>
    <t>NLX08G7</t>
  </si>
  <si>
    <t>Kamerman, Z.</t>
  </si>
  <si>
    <t>Zoë</t>
  </si>
  <si>
    <t>NLS76C3</t>
  </si>
  <si>
    <t>Zwanenburg, R.J.</t>
  </si>
  <si>
    <t>NLN28Y3</t>
  </si>
  <si>
    <t>Kuijper, R.A.</t>
  </si>
  <si>
    <t>Raoul</t>
  </si>
  <si>
    <t>NMJ10P4</t>
  </si>
  <si>
    <t>Boshoven, C.</t>
  </si>
  <si>
    <t>Casper</t>
  </si>
  <si>
    <t>NLY54F4</t>
  </si>
  <si>
    <t>Vos, J.</t>
  </si>
  <si>
    <t>Justin</t>
  </si>
  <si>
    <t>NMK85P5</t>
  </si>
  <si>
    <t>Pichel, T.</t>
  </si>
  <si>
    <t>Timo</t>
  </si>
  <si>
    <t>NMB60Y4</t>
  </si>
  <si>
    <t>Lindhout, D.</t>
  </si>
  <si>
    <t>NLP77Z4</t>
  </si>
  <si>
    <t>Klooster, van der D.</t>
  </si>
  <si>
    <t>Danique</t>
  </si>
  <si>
    <t>NLX25R5</t>
  </si>
  <si>
    <t>Engelfriet, D.</t>
  </si>
  <si>
    <t>NLX64V0</t>
  </si>
  <si>
    <t>Boer, de E.M.</t>
  </si>
  <si>
    <t>Esmée</t>
  </si>
  <si>
    <t>NKT65Z0</t>
  </si>
  <si>
    <t>Kleingeld, J.N.</t>
  </si>
  <si>
    <t>NLP78P7</t>
  </si>
  <si>
    <t>Sas, N.</t>
  </si>
  <si>
    <t>NMD51K6</t>
  </si>
  <si>
    <t>Vos, T.</t>
  </si>
  <si>
    <t>NMG18G2</t>
  </si>
  <si>
    <t>Belder, L.</t>
  </si>
  <si>
    <t>Lenn</t>
  </si>
  <si>
    <t>NMC61P5</t>
  </si>
  <si>
    <t>Dekker, den T.J.</t>
  </si>
  <si>
    <t>Tiemen</t>
  </si>
  <si>
    <t>NLP89W4</t>
  </si>
  <si>
    <t>Volker, T.N.</t>
  </si>
  <si>
    <t>Tess</t>
  </si>
  <si>
    <t>NLL20H8</t>
  </si>
  <si>
    <t>Burgt, van de F.</t>
  </si>
  <si>
    <t>Feline</t>
  </si>
  <si>
    <t>NLN41L1</t>
  </si>
  <si>
    <t>Stomp, N.</t>
  </si>
  <si>
    <t>Noa</t>
  </si>
  <si>
    <t>NLS34M7</t>
  </si>
  <si>
    <t>Camphens, S.</t>
  </si>
  <si>
    <t>Saar</t>
  </si>
  <si>
    <t>NMJ53F3</t>
  </si>
  <si>
    <t>Rooij, van E.J.</t>
  </si>
  <si>
    <t>NMG85H5</t>
  </si>
  <si>
    <t>Hovestadt, D.</t>
  </si>
  <si>
    <t>Diederik</t>
  </si>
  <si>
    <t>NLY32T6</t>
  </si>
  <si>
    <t>Ven, van de J.</t>
  </si>
  <si>
    <t>Jonas</t>
  </si>
  <si>
    <t>NLV80P4</t>
  </si>
  <si>
    <t>Heersping, S.</t>
  </si>
  <si>
    <t>Sander</t>
  </si>
  <si>
    <t>NLV80M3</t>
  </si>
  <si>
    <t>Laban, F.C.</t>
  </si>
  <si>
    <t>NLL53K3</t>
  </si>
  <si>
    <t>Dongen, van M.J.</t>
  </si>
  <si>
    <t>Madelief</t>
  </si>
  <si>
    <t>NLR34F7</t>
  </si>
  <si>
    <t>Jongkind, F.W.J.</t>
  </si>
  <si>
    <t>Floortje</t>
  </si>
  <si>
    <t>NLQ98H2</t>
  </si>
  <si>
    <t>Bakker, F.</t>
  </si>
  <si>
    <t>Femke</t>
  </si>
  <si>
    <t>NLS54M7</t>
  </si>
  <si>
    <t>Baas, N.J.</t>
  </si>
  <si>
    <t>Nikki</t>
  </si>
  <si>
    <t>NLM40K0</t>
  </si>
  <si>
    <t>Bouwknegt, E.L.</t>
  </si>
  <si>
    <t>Enora</t>
  </si>
  <si>
    <t>NLP78L9</t>
  </si>
  <si>
    <t>Wiel, van der D.N.</t>
  </si>
  <si>
    <t>NMQ57X8</t>
  </si>
  <si>
    <t>Driel, van S.</t>
  </si>
  <si>
    <t>NMK74C6</t>
  </si>
  <si>
    <t>Nijman, F.J.J.</t>
  </si>
  <si>
    <t>Famke</t>
  </si>
  <si>
    <t>NLV35B6</t>
  </si>
  <si>
    <t>Quarre, S.M.</t>
  </si>
  <si>
    <t>Stephan</t>
  </si>
  <si>
    <t>NML47R6</t>
  </si>
  <si>
    <t>Rutten, M.</t>
  </si>
  <si>
    <t>NLX04H2</t>
  </si>
  <si>
    <t>Post, J.M.</t>
  </si>
  <si>
    <t>Joaz</t>
  </si>
  <si>
    <t>NMF22Q8</t>
  </si>
  <si>
    <t>Jacobs, X.</t>
  </si>
  <si>
    <t>Xavi</t>
  </si>
  <si>
    <t>NMK12K6</t>
  </si>
  <si>
    <t>NMN23N8</t>
  </si>
  <si>
    <t>Veenendaal, E.</t>
  </si>
  <si>
    <t>Eline</t>
  </si>
  <si>
    <t>NLV84L8</t>
  </si>
  <si>
    <t>Vercouteren, N.</t>
  </si>
  <si>
    <t>Noortje</t>
  </si>
  <si>
    <t>NMT44W0</t>
  </si>
  <si>
    <t>Peters, S.N.</t>
  </si>
  <si>
    <t>NMK12F1</t>
  </si>
  <si>
    <t>Groen, E.</t>
  </si>
  <si>
    <t>Evie</t>
  </si>
  <si>
    <t>NML00R5</t>
  </si>
  <si>
    <t>Bos, B.M.</t>
  </si>
  <si>
    <t>Bryanna</t>
  </si>
  <si>
    <t>NMP10M9</t>
  </si>
  <si>
    <t>Bergh, van den M.J.</t>
  </si>
  <si>
    <t>Marit</t>
  </si>
  <si>
    <t>NMN07F4</t>
  </si>
  <si>
    <t>Barbaroux, M.N.</t>
  </si>
  <si>
    <t>Manon</t>
  </si>
  <si>
    <t>NMN06Y4</t>
  </si>
  <si>
    <t>Jongkind, P.</t>
  </si>
  <si>
    <t>Pippa</t>
  </si>
  <si>
    <t>NMC41D1</t>
  </si>
  <si>
    <t>Afsharbegloe, P.</t>
  </si>
  <si>
    <t>Parham</t>
  </si>
  <si>
    <t>NMB42C6</t>
  </si>
  <si>
    <t>Heeren, van D.</t>
  </si>
  <si>
    <t>Djess</t>
  </si>
  <si>
    <t>NMV37K2</t>
  </si>
  <si>
    <t>Linden, van der J.W.P.</t>
  </si>
  <si>
    <t>Jurre</t>
  </si>
  <si>
    <t>NMQ51D0</t>
  </si>
  <si>
    <t>Kerschkamp, M.</t>
  </si>
  <si>
    <t>Mika</t>
  </si>
  <si>
    <t>NMP90X6</t>
  </si>
  <si>
    <t>Molendijk, L.</t>
  </si>
  <si>
    <t>Levi</t>
  </si>
  <si>
    <t>NML06D5</t>
  </si>
  <si>
    <t>Waard, de O.J.</t>
  </si>
  <si>
    <t>Olivia</t>
  </si>
  <si>
    <t>NMD22V1</t>
  </si>
  <si>
    <t>Bezemer, E.R.</t>
  </si>
  <si>
    <t>NMB03R4</t>
  </si>
  <si>
    <t>Exalto, L.</t>
  </si>
  <si>
    <t>NLZ39C9</t>
  </si>
  <si>
    <t>Bakker, A.</t>
  </si>
  <si>
    <t>NMP92X2</t>
  </si>
  <si>
    <t>Geldrop, van I.I.</t>
  </si>
  <si>
    <t>Imke</t>
  </si>
  <si>
    <t>NMN23K7</t>
  </si>
  <si>
    <t>Moniz, D.</t>
  </si>
  <si>
    <t>Davina</t>
  </si>
  <si>
    <t>NMT18Q5</t>
  </si>
  <si>
    <t>Reus, de M.F.</t>
  </si>
  <si>
    <t>NMC41W4</t>
  </si>
  <si>
    <t>Ameijden, van J.</t>
  </si>
  <si>
    <t>Joep</t>
  </si>
  <si>
    <t>NMG03C4</t>
  </si>
  <si>
    <t>Verboom, F.</t>
  </si>
  <si>
    <t>Finn</t>
  </si>
  <si>
    <t>NMC29Z9</t>
  </si>
  <si>
    <t>Juda</t>
  </si>
  <si>
    <t>NMN85P8</t>
  </si>
  <si>
    <t>Rijswijk, van F.</t>
  </si>
  <si>
    <t>Fenna</t>
  </si>
  <si>
    <t>NMK01M2</t>
  </si>
  <si>
    <t>Ehmila, J.</t>
  </si>
  <si>
    <t>Jenna</t>
  </si>
  <si>
    <t>NMD71P1</t>
  </si>
  <si>
    <t>Kleingeld, E.</t>
  </si>
  <si>
    <t>Evi</t>
  </si>
  <si>
    <t>NMG13P0</t>
  </si>
  <si>
    <t>Boer, de L.</t>
  </si>
  <si>
    <t>Layla</t>
  </si>
  <si>
    <t>NMK12D7</t>
  </si>
  <si>
    <t>Tims, F.</t>
  </si>
  <si>
    <t>Fay</t>
  </si>
  <si>
    <t>NMC85Q4</t>
  </si>
  <si>
    <t>Wiel, van der Y.J.</t>
  </si>
  <si>
    <t>Yara</t>
  </si>
  <si>
    <t>NMN49T8</t>
  </si>
  <si>
    <t>Verberkt, N.</t>
  </si>
  <si>
    <t>Nathan</t>
  </si>
  <si>
    <t>NMJ72R4</t>
  </si>
  <si>
    <t>Bemer, F.G.L.</t>
  </si>
  <si>
    <t>Falco</t>
  </si>
  <si>
    <t>NMJ72P0</t>
  </si>
  <si>
    <t>Bemer, T.R.S</t>
  </si>
  <si>
    <t>Tygo</t>
  </si>
  <si>
    <t>NLZ21F1</t>
  </si>
  <si>
    <t>Ven, van de A.</t>
  </si>
  <si>
    <t>Abel</t>
  </si>
  <si>
    <t>NMK07T9</t>
  </si>
  <si>
    <t>Naeije, L.</t>
  </si>
  <si>
    <t>Lisanne</t>
  </si>
  <si>
    <t>NMK31G5</t>
  </si>
  <si>
    <t>Littooij, F.R.</t>
  </si>
  <si>
    <t>NMN14R4</t>
  </si>
  <si>
    <t>Oosse, E.</t>
  </si>
  <si>
    <t>NMM21T3</t>
  </si>
  <si>
    <t>Boogaart, van den L.</t>
  </si>
  <si>
    <t>Lenthe</t>
  </si>
  <si>
    <t>NMR12K3</t>
  </si>
  <si>
    <t>Bergh, van den L.J.</t>
  </si>
  <si>
    <t>Jolijn</t>
  </si>
  <si>
    <t>NMM85F7</t>
  </si>
  <si>
    <t>Brouwer, E.N.</t>
  </si>
  <si>
    <t>Noor</t>
  </si>
  <si>
    <t>NMP73C8</t>
  </si>
  <si>
    <t>Uljee, T.</t>
  </si>
  <si>
    <t>NMS76D7</t>
  </si>
  <si>
    <t>Hoeven, van der V.G.</t>
  </si>
  <si>
    <t>Vince</t>
  </si>
  <si>
    <t>NMQ65B3</t>
  </si>
  <si>
    <t>Uljee, C.</t>
  </si>
  <si>
    <t>NMN23L4</t>
  </si>
  <si>
    <t>Kuling, F.</t>
  </si>
  <si>
    <t>Fynn</t>
  </si>
  <si>
    <t>NMN23M1</t>
  </si>
  <si>
    <t>Veenendaal, M.</t>
  </si>
  <si>
    <t>Martijn</t>
  </si>
  <si>
    <t>NMH37W2</t>
  </si>
  <si>
    <t>Linden, van der I.</t>
  </si>
  <si>
    <t>Ize</t>
  </si>
  <si>
    <t>NMH07D4</t>
  </si>
  <si>
    <t>Jeslynn</t>
  </si>
  <si>
    <t>NMK07M0</t>
  </si>
  <si>
    <t>Hoedelmans, T.</t>
  </si>
  <si>
    <t>Tobias</t>
  </si>
  <si>
    <t>NMJ57G2</t>
  </si>
  <si>
    <t>Wit, de, M.</t>
  </si>
  <si>
    <t>Merlijn</t>
  </si>
  <si>
    <t>NMD34T8</t>
  </si>
  <si>
    <t>Exalto, L.B.C.</t>
  </si>
  <si>
    <t>NMN65L0</t>
  </si>
  <si>
    <t>Rest, van de L.J.</t>
  </si>
  <si>
    <t>Lucas</t>
  </si>
  <si>
    <t>NMN65C7</t>
  </si>
  <si>
    <t>Jongkind, S.C.</t>
  </si>
  <si>
    <t>Sepp</t>
  </si>
  <si>
    <t>NMK59H6</t>
  </si>
  <si>
    <t>Ameijden, van M.</t>
  </si>
  <si>
    <t>Morris</t>
  </si>
  <si>
    <t>NMN09P0</t>
  </si>
  <si>
    <t>Dekker, den J</t>
  </si>
  <si>
    <t>Jorn</t>
  </si>
  <si>
    <t>NMJ35H3</t>
  </si>
  <si>
    <t>Dongen, van P.</t>
  </si>
  <si>
    <t>Pien</t>
  </si>
  <si>
    <t>NMN10V0</t>
  </si>
  <si>
    <t>Winter, L.P.</t>
  </si>
  <si>
    <t>Lars</t>
  </si>
  <si>
    <t>NMB99X9</t>
  </si>
  <si>
    <t>Bosch, van den A.</t>
  </si>
  <si>
    <t>Ayden</t>
  </si>
  <si>
    <t>NMN66T9</t>
  </si>
  <si>
    <t>Jongkind, J.M.</t>
  </si>
  <si>
    <t>NMJ03L0</t>
  </si>
  <si>
    <t>Everaarts, L.</t>
  </si>
  <si>
    <t>NMM97Y1</t>
  </si>
  <si>
    <t>Laban, M.</t>
  </si>
  <si>
    <t>Maartje</t>
  </si>
  <si>
    <t>NML53R9</t>
  </si>
  <si>
    <t>Kleingeld, S.</t>
  </si>
  <si>
    <t>Sofie</t>
  </si>
  <si>
    <t>NMK64V4</t>
  </si>
  <si>
    <t>Mans, R.</t>
  </si>
  <si>
    <t>NMN39T3</t>
  </si>
  <si>
    <t>Ploeg, K.J.A.</t>
  </si>
  <si>
    <t>Koen</t>
  </si>
  <si>
    <t>NMV01T2</t>
  </si>
  <si>
    <t>Boekee, R.D.</t>
  </si>
  <si>
    <t>Rens</t>
  </si>
  <si>
    <t>NMQ40P6</t>
  </si>
  <si>
    <t>Schot, E.</t>
  </si>
  <si>
    <t>Emma</t>
  </si>
  <si>
    <t>NMS99T8</t>
  </si>
  <si>
    <t>Rebollo, T.</t>
  </si>
  <si>
    <t>NML14J6</t>
  </si>
  <si>
    <t>Maaskant, S.</t>
  </si>
  <si>
    <t>Suze</t>
  </si>
  <si>
    <t>NMS09V7</t>
  </si>
  <si>
    <t>Twist, van J.J.</t>
  </si>
  <si>
    <t>NMS40B0</t>
  </si>
  <si>
    <t>Bergh, van den A.J.</t>
  </si>
  <si>
    <t>Aniek</t>
  </si>
  <si>
    <t>NMQ57Y5</t>
  </si>
  <si>
    <t>Lanser, F.</t>
  </si>
  <si>
    <t>Feliz</t>
  </si>
  <si>
    <t>NMS67Y2</t>
  </si>
  <si>
    <t>Bouman, I.</t>
  </si>
  <si>
    <t>Imme</t>
  </si>
  <si>
    <t>NMQ48V2</t>
  </si>
  <si>
    <t>Bakker, K.</t>
  </si>
  <si>
    <t>Karlijn</t>
  </si>
  <si>
    <t>NMV61M3</t>
  </si>
  <si>
    <t>Stomp, A.</t>
  </si>
  <si>
    <t>Alisa</t>
  </si>
  <si>
    <t>Mans, L</t>
  </si>
  <si>
    <t>NMV71X5</t>
  </si>
  <si>
    <t>Alberts, A.</t>
  </si>
  <si>
    <t>Amos</t>
  </si>
  <si>
    <t>NMV75Z1</t>
  </si>
  <si>
    <t>Berg, van den W.</t>
  </si>
  <si>
    <t>Wies</t>
  </si>
  <si>
    <t>Burgt, van de, L</t>
  </si>
  <si>
    <t>Livia</t>
  </si>
  <si>
    <t>NMM42W7</t>
  </si>
  <si>
    <t>Jacobs, V.</t>
  </si>
  <si>
    <t>Vive</t>
  </si>
  <si>
    <t>NMV76G1</t>
  </si>
  <si>
    <t>Malschaert, A.</t>
  </si>
  <si>
    <t>Art</t>
  </si>
  <si>
    <t>NFW15S4</t>
  </si>
  <si>
    <t>Moerman, D.</t>
  </si>
  <si>
    <t>Debita</t>
  </si>
  <si>
    <t>NMC30G4</t>
  </si>
  <si>
    <t>Boshoven-Valk, A.</t>
  </si>
  <si>
    <t>Annemarie</t>
  </si>
  <si>
    <t>NKX56Q9</t>
  </si>
  <si>
    <t>Everaarts, D.</t>
  </si>
  <si>
    <t>Damaris</t>
  </si>
  <si>
    <t>NMN63D8</t>
  </si>
  <si>
    <t>Exalto, S.</t>
  </si>
  <si>
    <t>Sabine</t>
  </si>
  <si>
    <t>NFW41S7</t>
  </si>
  <si>
    <t>Camphens-Moerman, B.</t>
  </si>
  <si>
    <t>Barbara</t>
  </si>
  <si>
    <t>NFW28G4</t>
  </si>
  <si>
    <t>Bakker-Verwaal, L.</t>
  </si>
  <si>
    <t>NMF58C3</t>
  </si>
  <si>
    <t>Jacobs, K.</t>
  </si>
  <si>
    <t>Kimberly</t>
  </si>
  <si>
    <t>NGD85T4</t>
  </si>
  <si>
    <t>Heesterbeek, K.</t>
  </si>
  <si>
    <t>NGX49G5</t>
  </si>
  <si>
    <t>Ploeg- van Ballegooijen, I.</t>
  </si>
  <si>
    <t>Irene</t>
  </si>
  <si>
    <t>NGT42S4</t>
  </si>
  <si>
    <t>Brand, L</t>
  </si>
  <si>
    <t>Liesbeth</t>
  </si>
  <si>
    <t>NKF94H2</t>
  </si>
  <si>
    <t>Fernhout, T.</t>
  </si>
  <si>
    <t>Tirsa</t>
  </si>
  <si>
    <t>NJG35B7</t>
  </si>
  <si>
    <t>Visser, R.</t>
  </si>
  <si>
    <t>Renske</t>
  </si>
  <si>
    <t>NJW77M6</t>
  </si>
  <si>
    <t>Schram, M.C.</t>
  </si>
  <si>
    <t>NKD19X7</t>
  </si>
  <si>
    <t>Driesprong, A.</t>
  </si>
  <si>
    <t>Anne</t>
  </si>
  <si>
    <t>NKR20L5</t>
  </si>
  <si>
    <t>Seevinck, D.</t>
  </si>
  <si>
    <t>Djuna</t>
  </si>
  <si>
    <t>NKX20W8</t>
  </si>
  <si>
    <t>Steenks, F.L.</t>
  </si>
  <si>
    <t>Flore</t>
  </si>
  <si>
    <t>NLP89T3</t>
  </si>
  <si>
    <t>Grootenboer, T.L.</t>
  </si>
  <si>
    <t>NLM17J9</t>
  </si>
  <si>
    <t>Karsten, T.</t>
  </si>
  <si>
    <t>Tara</t>
  </si>
  <si>
    <t>NMV77N3</t>
  </si>
  <si>
    <t>NFH93G9</t>
  </si>
  <si>
    <t>Houwerzijl, W</t>
  </si>
  <si>
    <t>Wim</t>
  </si>
  <si>
    <t>NFW15F3</t>
  </si>
  <si>
    <t>Wall, van der J</t>
  </si>
  <si>
    <t>Johan</t>
  </si>
  <si>
    <t>NFS05D0</t>
  </si>
  <si>
    <t>Naaktgeboren, D.J.</t>
  </si>
  <si>
    <t>Dio</t>
  </si>
  <si>
    <t>NFX11D8</t>
  </si>
  <si>
    <t>Dalen, van A.T.M.</t>
  </si>
  <si>
    <t>NKK88N6</t>
  </si>
  <si>
    <t>Sint Nicolaas, M.</t>
  </si>
  <si>
    <t>Marcel</t>
  </si>
  <si>
    <t>NFW13Y0</t>
  </si>
  <si>
    <t>Kalkeren, van M.</t>
  </si>
  <si>
    <t>Marco</t>
  </si>
  <si>
    <t>NFW14Y3</t>
  </si>
  <si>
    <t>Verwaal, J.P.</t>
  </si>
  <si>
    <t>Jan-Peter</t>
  </si>
  <si>
    <t>NFW40D9</t>
  </si>
  <si>
    <t>Boshoven, D.</t>
  </si>
  <si>
    <t>Davy</t>
  </si>
  <si>
    <t>NMT25X0</t>
  </si>
  <si>
    <t>Klooster, van der A.</t>
  </si>
  <si>
    <t>Alex</t>
  </si>
  <si>
    <t>NFW40B5</t>
  </si>
  <si>
    <t>Belder, E.</t>
  </si>
  <si>
    <t>Erwin</t>
  </si>
  <si>
    <t>NFW42M8</t>
  </si>
  <si>
    <t>Boer, de A</t>
  </si>
  <si>
    <t>Alexander</t>
  </si>
  <si>
    <t>NFW42L1</t>
  </si>
  <si>
    <t>Belder, S.</t>
  </si>
  <si>
    <t>NFW28T5</t>
  </si>
  <si>
    <t>Kleingeld, J</t>
  </si>
  <si>
    <t>NFW29N6</t>
  </si>
  <si>
    <t>Ploeg, H</t>
  </si>
  <si>
    <t>Henno</t>
  </si>
  <si>
    <t>NFY89D8</t>
  </si>
  <si>
    <t>Tol, van R.J.P.</t>
  </si>
  <si>
    <t>Rob</t>
  </si>
  <si>
    <t>NGP49B2</t>
  </si>
  <si>
    <t>Ameijden, van R.</t>
  </si>
  <si>
    <t>Robbert</t>
  </si>
  <si>
    <t>NJB72K6</t>
  </si>
  <si>
    <t>Scheurwater, T.</t>
  </si>
  <si>
    <t>NGT42V5</t>
  </si>
  <si>
    <t>Draaijer, R.</t>
  </si>
  <si>
    <t>NGT16K5</t>
  </si>
  <si>
    <t>Naaktgeboren, S.</t>
  </si>
  <si>
    <t>Stefan</t>
  </si>
  <si>
    <t>NJK05M3</t>
  </si>
  <si>
    <t>Goudriaan, S</t>
  </si>
  <si>
    <t>NJH39X4</t>
  </si>
  <si>
    <t>Brugge, van der B.R.</t>
  </si>
  <si>
    <t>NJH51J2</t>
  </si>
  <si>
    <t>Huijgen, J</t>
  </si>
  <si>
    <t>Jeroen</t>
  </si>
  <si>
    <t>NJG52P6</t>
  </si>
  <si>
    <t>Peuter, de F.</t>
  </si>
  <si>
    <t>NJF53H2</t>
  </si>
  <si>
    <t>Strijen, van L.A.</t>
  </si>
  <si>
    <t>NJH76N5</t>
  </si>
  <si>
    <t>Klink, O.C.</t>
  </si>
  <si>
    <t>Olivier</t>
  </si>
  <si>
    <t>NKC46P6</t>
  </si>
  <si>
    <t>Wall, van der J.</t>
  </si>
  <si>
    <t>Jeffrey</t>
  </si>
  <si>
    <t>NLB70W8</t>
  </si>
  <si>
    <t>Friebel, L.</t>
  </si>
  <si>
    <t>NKG59J2</t>
  </si>
  <si>
    <t>Groeneweg, T.D.</t>
  </si>
  <si>
    <t>NMV70H0</t>
  </si>
  <si>
    <t>Sijde, van der T.</t>
  </si>
  <si>
    <t>NJ
2023</t>
  </si>
  <si>
    <t>ZL
2324</t>
  </si>
  <si>
    <t>VJ
2024</t>
  </si>
  <si>
    <t xml:space="preserve">Oranje Wit C2 - Aanvraag Wildcard C-jeugd 1ste Klasse veld- en zaalcompetitie 
Komend seizoen 2023-2024 bestaat onze C2 uit een mooie combinatie van huidige D1-spelers en huidige C2-spelers met veel ontwikkelpotentieel en fanatisme .
Onze huidige D1-spelers spelen het gehele seizoen D-jeugd HK. 
Onze huidige C2 wordt waarschijnlijk 3x kampioen in C-jeugd BK, huidige poule C-090.
 We willen graag de ontwikkeling en het plezier voor deze brede groep spelers in C2 verder stimuleren met sterke weerstand tijdens de (veld- en zaal)wedstrijden op de zaterdag. 
Daarnaast streven we hiermee na een betere aansluiting van niveau op onze C1 dan dit seizoen. 
Tot slot is het doel, in lijn met 1 van de doelen van de competitie-opzet 2.0, om een grotere groep jeugdspelers te kunnen opleiden, waarbij niet het huidige competitieniveau van C2 dan wel of je in C1 speelt bepalend is.  </t>
  </si>
  <si>
    <t>1=2=A1=3=C2&lt;&gt;4=5=B1=C1</t>
  </si>
  <si>
    <t>DIS</t>
  </si>
  <si>
    <t>CLUB</t>
  </si>
  <si>
    <t>TABBLAD</t>
  </si>
  <si>
    <t>FOUT</t>
  </si>
  <si>
    <t>SEIZ</t>
  </si>
  <si>
    <t>REACTIE</t>
  </si>
  <si>
    <t>mix</t>
  </si>
  <si>
    <t>2Leden</t>
  </si>
  <si>
    <t>22 Oude ploeg (ZL2223) niet ingevuld bij 8 in ploeg ingedeelde leden!</t>
  </si>
  <si>
    <t>4Veldnj</t>
  </si>
  <si>
    <t>76 Geen oude ploeg ingevuld bij spelers F2. Gaan ze allemaal voor het eerst korfballen?</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</si>
  <si>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</si>
  <si>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</si>
  <si>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</si>
  <si>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</si>
  <si>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</si>
  <si>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</si>
  <si>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</si>
  <si>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</si>
  <si>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</si>
  <si>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</si>
  <si>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</si>
  <si>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</si>
  <si>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NCX08X3D1</t>
  </si>
  <si>
    <t>NCX10C7MW1</t>
  </si>
  <si>
    <t>NCX23L4A1</t>
  </si>
  <si>
    <t>NCX23L4S3</t>
  </si>
  <si>
    <t>NCX23L4S4</t>
  </si>
  <si>
    <t>NCX35B5'31</t>
  </si>
  <si>
    <t>NCX35C2'31</t>
  </si>
  <si>
    <t>NCX38L4MW1</t>
  </si>
  <si>
    <t>NLT47Y6</t>
  </si>
  <si>
    <t>Visser, L.</t>
  </si>
  <si>
    <t>NMV90Z6</t>
  </si>
  <si>
    <t>Combi van
vereniging(en)</t>
  </si>
  <si>
    <t>Wiel, van der S</t>
  </si>
  <si>
    <t>Sem</t>
  </si>
  <si>
    <t>NMW34N5</t>
  </si>
  <si>
    <t>NMQ42K7</t>
  </si>
  <si>
    <t>Lange, de S</t>
  </si>
  <si>
    <t>Sanna</t>
  </si>
  <si>
    <t>Dijkstra, R</t>
  </si>
  <si>
    <t>Ralf</t>
  </si>
  <si>
    <t>NMQ45V3</t>
  </si>
  <si>
    <t>NMW39z4</t>
  </si>
  <si>
    <t>Verberkt, G.</t>
  </si>
  <si>
    <t>Gideon</t>
  </si>
  <si>
    <t>NMW34Q6</t>
  </si>
  <si>
    <t>Arbiati, S</t>
  </si>
  <si>
    <t>Sanae el</t>
  </si>
  <si>
    <t>Los (fout)meldingen op of geef een korte reactie in kolom F</t>
  </si>
  <si>
    <t>club, dan kunt u evt ook die club vermelden op tabblad BASIS (cellen C16-C22), vervolgens het</t>
  </si>
  <si>
    <t>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</si>
</sst>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21"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sz val="8"/>
      <name val="Arial"/>
      <family val="2"/>
    </font>
    <font>
      <sz val="10"/>
      <color indexed="8"/>
      <name val="Arial"/>
      <family val="2"/>
    </font>
    <font>
      <b/>
      <sz val="14"/>
      <color theme="1"/>
      <name val="Arial"/>
      <family val="2"/>
    </font>
    <font>
      <b/>
      <sz val="11"/>
      <color rgb="FFFF0000"/>
      <name val="Arial"/>
      <family val="2"/>
    </font>
  </fonts>
  <fills count="15">
    <fill>
      <patternFill patternType="none"/>
    </fill>
    <fill>
      <patternFill patternType="gray125"/>
    </fill>
    <fill>
      <patternFill patternType="solid">
        <fgColor indexed="41"/>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0" tint="-4.9989318521683403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2">
    <xf numFmtId="0" fontId="0" fillId="0" borderId="0"/>
    <xf numFmtId="0" fontId="18" fillId="0" borderId="0">
      <alignment vertical="top"/>
    </xf>
  </cellStyleXfs>
  <cellXfs count="440">
    <xf numFmtId="0" fontId="0" fillId="0" borderId="0" xfId="0"/>
    <xf numFmtId="0" fontId="4" fillId="0" borderId="0" xfId="0" applyFont="1"/>
    <xf numFmtId="0" fontId="3" fillId="0" borderId="1" xfId="0" applyFont="1" applyBorder="1" applyAlignment="1">
      <alignment horizontal="center"/>
    </xf>
    <xf numFmtId="0" fontId="3" fillId="0" borderId="0" xfId="0" applyFont="1"/>
    <xf numFmtId="0" fontId="0" fillId="2" borderId="1" xfId="0" applyFill="1" applyBorder="1" applyProtection="1">
      <protection locked="0"/>
    </xf>
    <xf numFmtId="164" fontId="0" fillId="2" borderId="1" xfId="0" applyNumberFormat="1" applyFill="1" applyBorder="1" applyProtection="1">
      <protection locked="0"/>
    </xf>
    <xf numFmtId="0" fontId="0" fillId="2" borderId="1" xfId="0"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0" borderId="0" xfId="0" applyProtection="1">
      <protection locked="0"/>
    </xf>
    <xf numFmtId="0" fontId="2" fillId="0" borderId="0" xfId="0" applyFont="1"/>
    <xf numFmtId="0" fontId="0" fillId="0" borderId="0" xfId="0" applyAlignment="1" applyProtection="1">
      <alignment horizontal="left"/>
      <protection hidden="1"/>
    </xf>
    <xf numFmtId="49" fontId="5" fillId="3"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2" xfId="0" applyBorder="1" applyProtection="1">
      <protection hidden="1"/>
    </xf>
    <xf numFmtId="0" fontId="5" fillId="4" borderId="1" xfId="0" applyFont="1" applyFill="1" applyBorder="1" applyAlignment="1" applyProtection="1">
      <alignment horizontal="center"/>
      <protection locked="0"/>
    </xf>
    <xf numFmtId="49" fontId="5" fillId="4" borderId="1" xfId="0" applyNumberFormat="1" applyFont="1" applyFill="1" applyBorder="1" applyAlignment="1" applyProtection="1">
      <alignment horizontal="center"/>
      <protection locked="0"/>
    </xf>
    <xf numFmtId="0" fontId="0" fillId="0" borderId="0" xfId="0" applyAlignment="1" applyProtection="1">
      <alignment horizontal="center"/>
      <protection hidden="1"/>
    </xf>
    <xf numFmtId="1" fontId="5" fillId="4" borderId="1" xfId="0" applyNumberFormat="1" applyFont="1" applyFill="1" applyBorder="1" applyAlignment="1" applyProtection="1">
      <alignment horizontal="right"/>
      <protection locked="0"/>
    </xf>
    <xf numFmtId="0" fontId="0" fillId="0" borderId="0" xfId="0"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1" fontId="0" fillId="0" borderId="0" xfId="0" applyNumberFormat="1" applyAlignment="1" applyProtection="1">
      <alignment horizontal="right"/>
      <protection hidden="1"/>
    </xf>
    <xf numFmtId="0" fontId="2" fillId="0" borderId="0" xfId="0" applyFont="1" applyProtection="1">
      <protection hidden="1"/>
    </xf>
    <xf numFmtId="0" fontId="2" fillId="0" borderId="0" xfId="0" applyFont="1" applyProtection="1">
      <protection locked="0"/>
    </xf>
    <xf numFmtId="0" fontId="5" fillId="0" borderId="8" xfId="0" applyFont="1" applyBorder="1" applyAlignment="1" applyProtection="1">
      <alignment horizontal="left"/>
      <protection hidden="1"/>
    </xf>
    <xf numFmtId="0" fontId="5" fillId="3" borderId="8" xfId="0" applyFont="1" applyFill="1" applyBorder="1" applyAlignment="1" applyProtection="1">
      <alignment horizontal="center"/>
      <protection locked="0"/>
    </xf>
    <xf numFmtId="0" fontId="5" fillId="4" borderId="8" xfId="0" applyFont="1" applyFill="1" applyBorder="1" applyAlignment="1" applyProtection="1">
      <alignment horizontal="left"/>
      <protection locked="0"/>
    </xf>
    <xf numFmtId="0" fontId="5" fillId="0" borderId="1" xfId="0" applyFont="1" applyBorder="1" applyAlignment="1" applyProtection="1">
      <alignment horizontal="left"/>
      <protection hidden="1"/>
    </xf>
    <xf numFmtId="0" fontId="5" fillId="3" borderId="1" xfId="0" applyFont="1" applyFill="1" applyBorder="1" applyAlignment="1" applyProtection="1">
      <alignment horizontal="left"/>
      <protection locked="0"/>
    </xf>
    <xf numFmtId="1" fontId="0" fillId="0" borderId="0" xfId="0" applyNumberFormat="1" applyProtection="1">
      <protection hidden="1"/>
    </xf>
    <xf numFmtId="165" fontId="0" fillId="0" borderId="0" xfId="0" applyNumberFormat="1" applyProtection="1">
      <protection hidden="1"/>
    </xf>
    <xf numFmtId="0" fontId="1" fillId="0" borderId="0" xfId="0" applyFont="1" applyAlignment="1" applyProtection="1">
      <alignment horizontal="right"/>
      <protection hidden="1"/>
    </xf>
    <xf numFmtId="164" fontId="0" fillId="0" borderId="0" xfId="0" applyNumberFormat="1" applyProtection="1">
      <protection locked="0" hidden="1"/>
    </xf>
    <xf numFmtId="164" fontId="0" fillId="0" borderId="0" xfId="0" applyNumberFormat="1" applyAlignment="1" applyProtection="1">
      <alignment horizontal="left"/>
      <protection hidden="1"/>
    </xf>
    <xf numFmtId="0" fontId="0" fillId="0" borderId="0" xfId="0" applyAlignment="1" applyProtection="1">
      <alignment vertical="top" wrapText="1"/>
      <protection hidden="1"/>
    </xf>
    <xf numFmtId="0" fontId="0" fillId="0" borderId="0" xfId="0" applyAlignment="1" applyProtection="1">
      <alignment horizontal="left" vertical="top" wrapText="1"/>
      <protection hidden="1"/>
    </xf>
    <xf numFmtId="0" fontId="0" fillId="0" borderId="16" xfId="0" applyBorder="1" applyProtection="1">
      <protection hidden="1"/>
    </xf>
    <xf numFmtId="0" fontId="5" fillId="5" borderId="0" xfId="0" applyFont="1" applyFill="1" applyProtection="1">
      <protection hidden="1"/>
    </xf>
    <xf numFmtId="0" fontId="5" fillId="5" borderId="0" xfId="0" applyFont="1" applyFill="1" applyAlignment="1" applyProtection="1">
      <alignment horizontal="center"/>
      <protection hidden="1"/>
    </xf>
    <xf numFmtId="164" fontId="5" fillId="5" borderId="17" xfId="0" applyNumberFormat="1" applyFont="1" applyFill="1" applyBorder="1" applyAlignment="1" applyProtection="1">
      <alignment horizontal="center"/>
      <protection hidden="1"/>
    </xf>
    <xf numFmtId="0" fontId="5" fillId="5" borderId="17" xfId="0" applyFont="1" applyFill="1" applyBorder="1" applyAlignment="1" applyProtection="1">
      <alignment horizontal="center"/>
      <protection hidden="1"/>
    </xf>
    <xf numFmtId="164" fontId="5" fillId="5" borderId="0" xfId="0" applyNumberFormat="1" applyFont="1" applyFill="1" applyProtection="1">
      <protection hidden="1"/>
    </xf>
    <xf numFmtId="0" fontId="5" fillId="5" borderId="18" xfId="0" applyFont="1" applyFill="1" applyBorder="1" applyAlignment="1" applyProtection="1">
      <alignment horizontal="center"/>
      <protection hidden="1"/>
    </xf>
    <xf numFmtId="0" fontId="0" fillId="5" borderId="0" xfId="0" applyFill="1" applyAlignment="1" applyProtection="1">
      <alignment horizontal="center"/>
      <protection hidden="1"/>
    </xf>
    <xf numFmtId="1" fontId="0" fillId="0" borderId="6" xfId="0" applyNumberFormat="1" applyBorder="1" applyAlignment="1" applyProtection="1">
      <alignment horizontal="center"/>
      <protection hidden="1"/>
    </xf>
    <xf numFmtId="0" fontId="6" fillId="5" borderId="0" xfId="0" applyFont="1" applyFill="1" applyProtection="1">
      <protection hidden="1"/>
    </xf>
    <xf numFmtId="165" fontId="6" fillId="5" borderId="12" xfId="0" applyNumberFormat="1" applyFont="1" applyFill="1" applyBorder="1" applyAlignment="1" applyProtection="1">
      <alignment horizontal="center"/>
      <protection hidden="1"/>
    </xf>
    <xf numFmtId="164" fontId="6" fillId="5" borderId="0" xfId="0" applyNumberFormat="1" applyFont="1" applyFill="1" applyProtection="1">
      <protection hidden="1"/>
    </xf>
    <xf numFmtId="165" fontId="6" fillId="6" borderId="1" xfId="0" applyNumberFormat="1" applyFont="1" applyFill="1" applyBorder="1" applyAlignment="1" applyProtection="1">
      <alignment horizontal="center"/>
      <protection hidden="1"/>
    </xf>
    <xf numFmtId="0" fontId="2" fillId="5" borderId="0" xfId="0" applyFont="1" applyFill="1" applyAlignment="1" applyProtection="1">
      <alignment horizontal="center"/>
      <protection hidden="1"/>
    </xf>
    <xf numFmtId="0" fontId="0" fillId="0" borderId="0" xfId="0" applyAlignment="1" applyProtection="1">
      <alignment vertical="top"/>
      <protection hidden="1"/>
    </xf>
    <xf numFmtId="0" fontId="5" fillId="5" borderId="0" xfId="0" applyFont="1" applyFill="1" applyAlignment="1" applyProtection="1">
      <alignment vertical="top"/>
      <protection hidden="1"/>
    </xf>
    <xf numFmtId="0" fontId="5" fillId="5" borderId="0" xfId="0" applyFont="1" applyFill="1" applyAlignment="1" applyProtection="1">
      <alignment horizontal="center" vertical="top" wrapText="1"/>
      <protection hidden="1"/>
    </xf>
    <xf numFmtId="0" fontId="5" fillId="5" borderId="0" xfId="0" applyFont="1" applyFill="1" applyAlignment="1" applyProtection="1">
      <alignment horizontal="left" vertical="top" wrapText="1"/>
      <protection hidden="1"/>
    </xf>
    <xf numFmtId="0" fontId="0" fillId="5" borderId="0" xfId="0" applyFill="1" applyAlignment="1" applyProtection="1">
      <alignment horizontal="center" vertical="top" wrapText="1"/>
      <protection hidden="1"/>
    </xf>
    <xf numFmtId="0" fontId="5" fillId="6" borderId="1" xfId="0" applyFont="1" applyFill="1" applyBorder="1" applyAlignment="1" applyProtection="1">
      <alignment horizontal="center"/>
      <protection hidden="1"/>
    </xf>
    <xf numFmtId="0" fontId="5" fillId="6" borderId="1" xfId="0" applyFont="1" applyFill="1" applyBorder="1" applyAlignment="1" applyProtection="1">
      <alignment horizontal="left"/>
      <protection hidden="1"/>
    </xf>
    <xf numFmtId="164" fontId="5" fillId="6" borderId="1" xfId="0" applyNumberFormat="1" applyFont="1" applyFill="1" applyBorder="1" applyAlignment="1" applyProtection="1">
      <alignment horizontal="center"/>
      <protection hidden="1"/>
    </xf>
    <xf numFmtId="1" fontId="5" fillId="6" borderId="1" xfId="0" applyNumberFormat="1" applyFont="1" applyFill="1" applyBorder="1" applyAlignment="1" applyProtection="1">
      <alignment horizontal="center"/>
      <protection hidden="1"/>
    </xf>
    <xf numFmtId="1" fontId="5" fillId="5" borderId="1" xfId="0" applyNumberFormat="1" applyFont="1" applyFill="1" applyBorder="1" applyProtection="1">
      <protection hidden="1"/>
    </xf>
    <xf numFmtId="0" fontId="5" fillId="5" borderId="16" xfId="0" applyFont="1" applyFill="1" applyBorder="1" applyProtection="1">
      <protection hidden="1"/>
    </xf>
    <xf numFmtId="0" fontId="5" fillId="5" borderId="16" xfId="0" applyFont="1" applyFill="1" applyBorder="1" applyAlignment="1" applyProtection="1">
      <alignment horizontal="center"/>
      <protection hidden="1"/>
    </xf>
    <xf numFmtId="164" fontId="5" fillId="5" borderId="16" xfId="0" applyNumberFormat="1" applyFont="1" applyFill="1" applyBorder="1" applyProtection="1">
      <protection hidden="1"/>
    </xf>
    <xf numFmtId="164" fontId="0" fillId="3" borderId="5" xfId="0" applyNumberFormat="1" applyFill="1" applyBorder="1" applyProtection="1">
      <protection hidden="1"/>
    </xf>
    <xf numFmtId="164" fontId="5" fillId="5" borderId="1" xfId="0" applyNumberFormat="1" applyFont="1" applyFill="1" applyBorder="1" applyProtection="1">
      <protection hidden="1"/>
    </xf>
    <xf numFmtId="0" fontId="0" fillId="5" borderId="0" xfId="0" applyFill="1" applyProtection="1">
      <protection hidden="1"/>
    </xf>
    <xf numFmtId="164" fontId="0" fillId="5" borderId="0" xfId="0" applyNumberFormat="1" applyFill="1" applyProtection="1">
      <protection hidden="1"/>
    </xf>
    <xf numFmtId="0" fontId="6" fillId="4" borderId="1" xfId="0" applyFont="1" applyFill="1" applyBorder="1" applyAlignment="1" applyProtection="1">
      <alignment horizontal="center"/>
      <protection locked="0"/>
    </xf>
    <xf numFmtId="164" fontId="5" fillId="5" borderId="8" xfId="0" applyNumberFormat="1" applyFont="1" applyFill="1" applyBorder="1" applyProtection="1">
      <protection hidden="1"/>
    </xf>
    <xf numFmtId="0" fontId="5" fillId="5" borderId="10" xfId="0" applyFont="1" applyFill="1" applyBorder="1" applyProtection="1">
      <protection hidden="1"/>
    </xf>
    <xf numFmtId="164" fontId="5" fillId="5" borderId="0" xfId="0" applyNumberFormat="1" applyFont="1" applyFill="1" applyAlignment="1" applyProtection="1">
      <alignment horizontal="right"/>
      <protection hidden="1"/>
    </xf>
    <xf numFmtId="165" fontId="5" fillId="0" borderId="1" xfId="0" applyNumberFormat="1" applyFont="1" applyBorder="1" applyAlignment="1" applyProtection="1">
      <alignment horizontal="center"/>
      <protection hidden="1"/>
    </xf>
    <xf numFmtId="0" fontId="0" fillId="5" borderId="0" xfId="0" applyFill="1" applyAlignment="1" applyProtection="1">
      <alignment horizontal="left" vertical="top" wrapText="1"/>
      <protection hidden="1"/>
    </xf>
    <xf numFmtId="0" fontId="5" fillId="5" borderId="19" xfId="0" applyFont="1" applyFill="1" applyBorder="1" applyProtection="1">
      <protection hidden="1"/>
    </xf>
    <xf numFmtId="0" fontId="5" fillId="5" borderId="19" xfId="0" applyFont="1" applyFill="1" applyBorder="1" applyAlignment="1" applyProtection="1">
      <alignment horizontal="center"/>
      <protection hidden="1"/>
    </xf>
    <xf numFmtId="164" fontId="5" fillId="5" borderId="19" xfId="0" applyNumberFormat="1" applyFont="1" applyFill="1" applyBorder="1" applyProtection="1">
      <protection hidden="1"/>
    </xf>
    <xf numFmtId="0" fontId="0" fillId="0" borderId="1" xfId="0" applyBorder="1" applyAlignment="1" applyProtection="1">
      <alignment horizontal="center"/>
      <protection hidden="1"/>
    </xf>
    <xf numFmtId="0" fontId="0" fillId="0" borderId="16" xfId="0" applyBorder="1"/>
    <xf numFmtId="0" fontId="10" fillId="0" borderId="1" xfId="0" applyFont="1" applyBorder="1"/>
    <xf numFmtId="166" fontId="0" fillId="4" borderId="1" xfId="0" applyNumberFormat="1" applyFill="1" applyBorder="1" applyProtection="1">
      <protection locked="0"/>
    </xf>
    <xf numFmtId="0" fontId="5" fillId="4" borderId="1" xfId="0" applyFont="1" applyFill="1" applyBorder="1" applyProtection="1">
      <protection locked="0"/>
    </xf>
    <xf numFmtId="0" fontId="0" fillId="4" borderId="1" xfId="0" applyFill="1" applyBorder="1" applyProtection="1">
      <protection locked="0"/>
    </xf>
    <xf numFmtId="165" fontId="0" fillId="0" borderId="0" xfId="0" applyNumberFormat="1" applyAlignment="1" applyProtection="1">
      <alignment horizontal="center"/>
      <protection hidden="1"/>
    </xf>
    <xf numFmtId="0" fontId="5" fillId="0" borderId="0" xfId="0" applyFont="1" applyAlignment="1" applyProtection="1">
      <alignment horizontal="left"/>
      <protection hidden="1"/>
    </xf>
    <xf numFmtId="49" fontId="5" fillId="0" borderId="0" xfId="0" applyNumberFormat="1" applyFont="1" applyAlignment="1" applyProtection="1">
      <alignment horizontal="left"/>
      <protection locked="0" hidden="1"/>
    </xf>
    <xf numFmtId="0" fontId="5" fillId="0" borderId="0" xfId="0" applyFont="1"/>
    <xf numFmtId="49" fontId="0" fillId="0" borderId="1" xfId="0" applyNumberFormat="1" applyBorder="1" applyAlignment="1" applyProtection="1">
      <alignment horizontal="left"/>
      <protection hidden="1"/>
    </xf>
    <xf numFmtId="164" fontId="0" fillId="0" borderId="1" xfId="0" applyNumberFormat="1" applyBorder="1" applyAlignment="1" applyProtection="1">
      <alignment horizontal="left"/>
      <protection hidden="1"/>
    </xf>
    <xf numFmtId="0" fontId="0" fillId="0" borderId="0" xfId="0" applyAlignment="1">
      <alignment horizontal="center"/>
    </xf>
    <xf numFmtId="0" fontId="0" fillId="0" borderId="1" xfId="0" applyBorder="1" applyAlignment="1">
      <alignment horizontal="center"/>
    </xf>
    <xf numFmtId="164" fontId="0" fillId="0" borderId="1" xfId="0" applyNumberFormat="1" applyBorder="1"/>
    <xf numFmtId="1" fontId="0" fillId="0" borderId="0" xfId="0" applyNumberFormat="1" applyAlignment="1" applyProtection="1">
      <alignment horizontal="center"/>
      <protection hidden="1"/>
    </xf>
    <xf numFmtId="0" fontId="0" fillId="0" borderId="0" xfId="0" applyAlignment="1" applyProtection="1">
      <alignment horizontal="right"/>
      <protection hidden="1"/>
    </xf>
    <xf numFmtId="0" fontId="0" fillId="4" borderId="1" xfId="0" applyFill="1" applyBorder="1" applyAlignment="1" applyProtection="1">
      <alignment horizontal="left"/>
      <protection hidden="1"/>
    </xf>
    <xf numFmtId="49" fontId="0" fillId="3" borderId="5" xfId="0" applyNumberFormat="1" applyFill="1" applyBorder="1" applyProtection="1">
      <protection hidden="1"/>
    </xf>
    <xf numFmtId="0" fontId="6" fillId="6" borderId="1" xfId="0" applyFont="1" applyFill="1" applyBorder="1" applyAlignment="1" applyProtection="1">
      <alignment horizontal="center"/>
      <protection hidden="1"/>
    </xf>
    <xf numFmtId="0" fontId="1" fillId="0" borderId="0" xfId="0" applyFont="1" applyProtection="1">
      <protection hidden="1"/>
    </xf>
    <xf numFmtId="49" fontId="4" fillId="3" borderId="1" xfId="0" applyNumberFormat="1" applyFont="1" applyFill="1" applyBorder="1" applyAlignment="1" applyProtection="1">
      <alignment vertical="center"/>
      <protection hidden="1"/>
    </xf>
    <xf numFmtId="0" fontId="2" fillId="0" borderId="1" xfId="0" applyFont="1" applyBorder="1" applyAlignment="1" applyProtection="1">
      <alignment vertical="center"/>
      <protection hidden="1"/>
    </xf>
    <xf numFmtId="0" fontId="2" fillId="0" borderId="2" xfId="0" applyFont="1" applyBorder="1" applyAlignment="1" applyProtection="1">
      <alignment vertical="center"/>
      <protection hidden="1"/>
    </xf>
    <xf numFmtId="0" fontId="6" fillId="4" borderId="1" xfId="0" applyFont="1" applyFill="1" applyBorder="1" applyAlignment="1" applyProtection="1">
      <alignment horizontal="center" vertical="center"/>
      <protection hidden="1"/>
    </xf>
    <xf numFmtId="0" fontId="6" fillId="4" borderId="1" xfId="0" applyFont="1" applyFill="1" applyBorder="1" applyAlignment="1" applyProtection="1">
      <alignment horizontal="left"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0" fillId="0" borderId="0" xfId="0" applyAlignment="1" applyProtection="1">
      <alignment vertical="center"/>
      <protection hidden="1"/>
    </xf>
    <xf numFmtId="0" fontId="15" fillId="0" borderId="4" xfId="0" applyFont="1" applyBorder="1" applyAlignment="1" applyProtection="1">
      <alignment horizontal="right"/>
      <protection hidden="1"/>
    </xf>
    <xf numFmtId="0" fontId="0" fillId="3" borderId="1" xfId="0" applyFill="1" applyBorder="1" applyAlignment="1" applyProtection="1">
      <alignment horizontal="left"/>
      <protection hidden="1"/>
    </xf>
    <xf numFmtId="0" fontId="6" fillId="4" borderId="1" xfId="0" applyFont="1" applyFill="1" applyBorder="1" applyAlignment="1" applyProtection="1">
      <alignment horizontal="center" vertical="center" wrapText="1"/>
      <protection hidden="1"/>
    </xf>
    <xf numFmtId="164" fontId="5" fillId="4" borderId="1" xfId="0" applyNumberFormat="1" applyFont="1" applyFill="1" applyBorder="1" applyAlignment="1" applyProtection="1">
      <alignment horizontal="right"/>
      <protection locked="0"/>
    </xf>
    <xf numFmtId="165" fontId="0" fillId="7" borderId="1" xfId="0" applyNumberFormat="1" applyFill="1" applyBorder="1" applyAlignment="1" applyProtection="1">
      <alignment horizontal="center"/>
      <protection hidden="1"/>
    </xf>
    <xf numFmtId="0" fontId="0" fillId="7" borderId="1" xfId="0" applyFill="1" applyBorder="1" applyAlignment="1" applyProtection="1">
      <alignment horizontal="center"/>
      <protection hidden="1"/>
    </xf>
    <xf numFmtId="0" fontId="5" fillId="0" borderId="0" xfId="0" applyFont="1" applyAlignment="1" applyProtection="1">
      <alignment horizontal="center"/>
      <protection hidden="1"/>
    </xf>
    <xf numFmtId="165" fontId="5" fillId="0" borderId="0" xfId="0" applyNumberFormat="1" applyFont="1" applyAlignment="1" applyProtection="1">
      <alignment horizontal="center" wrapText="1"/>
      <protection hidden="1"/>
    </xf>
    <xf numFmtId="165" fontId="5" fillId="0" borderId="0" xfId="0" applyNumberFormat="1" applyFont="1" applyAlignment="1" applyProtection="1">
      <alignment horizontal="center"/>
      <protection hidden="1"/>
    </xf>
    <xf numFmtId="0" fontId="5" fillId="7" borderId="1" xfId="0" applyFont="1" applyFill="1" applyBorder="1" applyAlignment="1" applyProtection="1">
      <alignment horizontal="center"/>
      <protection hidden="1"/>
    </xf>
    <xf numFmtId="0" fontId="6" fillId="3" borderId="1" xfId="0" applyFont="1" applyFill="1" applyBorder="1" applyAlignment="1" applyProtection="1">
      <alignment horizontal="center"/>
      <protection locked="0"/>
    </xf>
    <xf numFmtId="0" fontId="0" fillId="0" borderId="20" xfId="0" applyBorder="1" applyAlignment="1" applyProtection="1">
      <alignment horizontal="center"/>
      <protection hidden="1"/>
    </xf>
    <xf numFmtId="0" fontId="0" fillId="0" borderId="12" xfId="0" applyBorder="1" applyAlignment="1" applyProtection="1">
      <alignment horizontal="left"/>
      <protection hidden="1"/>
    </xf>
    <xf numFmtId="0" fontId="0" fillId="0" borderId="13" xfId="0" applyBorder="1" applyAlignment="1" applyProtection="1">
      <alignment horizontal="left"/>
      <protection hidden="1"/>
    </xf>
    <xf numFmtId="0" fontId="0" fillId="0" borderId="9" xfId="0" applyBorder="1" applyAlignment="1" applyProtection="1">
      <alignment horizontal="left"/>
      <protection hidden="1"/>
    </xf>
    <xf numFmtId="49" fontId="0" fillId="3" borderId="1" xfId="0" applyNumberFormat="1" applyFill="1" applyBorder="1" applyAlignment="1" applyProtection="1">
      <alignment horizontal="left"/>
      <protection locked="0"/>
    </xf>
    <xf numFmtId="0" fontId="0" fillId="0" borderId="10" xfId="0" applyBorder="1" applyAlignment="1" applyProtection="1">
      <alignment horizontal="right"/>
      <protection hidden="1"/>
    </xf>
    <xf numFmtId="49" fontId="0" fillId="4" borderId="1" xfId="0" applyNumberFormat="1" applyFill="1" applyBorder="1" applyAlignment="1" applyProtection="1">
      <alignment horizontal="left"/>
      <protection locked="0"/>
    </xf>
    <xf numFmtId="164" fontId="0" fillId="0" borderId="1" xfId="0" applyNumberFormat="1" applyBorder="1" applyAlignment="1" applyProtection="1">
      <alignment horizontal="left" vertical="center"/>
      <protection hidden="1"/>
    </xf>
    <xf numFmtId="0" fontId="0" fillId="0" borderId="14" xfId="0" applyBorder="1" applyAlignment="1" applyProtection="1">
      <alignment horizontal="left"/>
      <protection hidden="1"/>
    </xf>
    <xf numFmtId="0" fontId="0" fillId="0" borderId="6" xfId="0" applyBorder="1" applyAlignment="1" applyProtection="1">
      <alignment horizontal="right"/>
      <protection hidden="1"/>
    </xf>
    <xf numFmtId="164" fontId="0" fillId="0" borderId="13" xfId="0" applyNumberFormat="1" applyBorder="1" applyAlignment="1" applyProtection="1">
      <alignment horizontal="left"/>
      <protection hidden="1"/>
    </xf>
    <xf numFmtId="0" fontId="0" fillId="0" borderId="1" xfId="0" applyBorder="1"/>
    <xf numFmtId="49" fontId="0" fillId="0" borderId="1" xfId="0" quotePrefix="1" applyNumberFormat="1" applyBorder="1" applyAlignment="1" applyProtection="1">
      <alignment horizontal="center"/>
      <protection hidden="1"/>
    </xf>
    <xf numFmtId="49" fontId="0" fillId="3" borderId="1" xfId="0" applyNumberFormat="1" applyFill="1" applyBorder="1" applyAlignment="1" applyProtection="1">
      <alignment horizontal="left"/>
      <protection locked="0" hidden="1"/>
    </xf>
    <xf numFmtId="49" fontId="0" fillId="0" borderId="1" xfId="0" applyNumberFormat="1" applyBorder="1" applyAlignment="1" applyProtection="1">
      <alignment horizontal="center"/>
      <protection hidden="1"/>
    </xf>
    <xf numFmtId="0" fontId="0" fillId="0" borderId="10" xfId="0" applyBorder="1" applyAlignment="1" applyProtection="1">
      <alignment horizontal="left"/>
      <protection hidden="1"/>
    </xf>
    <xf numFmtId="164" fontId="0" fillId="0" borderId="11" xfId="0" applyNumberFormat="1" applyBorder="1" applyAlignment="1" applyProtection="1">
      <alignment horizontal="left"/>
      <protection hidden="1"/>
    </xf>
    <xf numFmtId="0" fontId="0" fillId="0" borderId="6" xfId="0" applyBorder="1" applyAlignment="1" applyProtection="1">
      <alignment horizontal="left"/>
      <protection hidden="1"/>
    </xf>
    <xf numFmtId="164" fontId="0" fillId="0" borderId="15" xfId="0" applyNumberFormat="1" applyBorder="1" applyAlignment="1" applyProtection="1">
      <alignment horizontal="left"/>
      <protection hidden="1"/>
    </xf>
    <xf numFmtId="1" fontId="0" fillId="2" borderId="1" xfId="0" applyNumberFormat="1" applyFill="1" applyBorder="1" applyAlignment="1" applyProtection="1">
      <alignment horizontal="center"/>
      <protection locked="0"/>
    </xf>
    <xf numFmtId="0" fontId="5" fillId="4" borderId="1" xfId="0" applyFont="1" applyFill="1" applyBorder="1" applyAlignment="1" applyProtection="1">
      <alignment horizontal="left"/>
      <protection locked="0"/>
    </xf>
    <xf numFmtId="0" fontId="0" fillId="0" borderId="1" xfId="0" applyBorder="1" applyAlignment="1" applyProtection="1">
      <alignment horizontal="center" vertical="top" wrapText="1"/>
      <protection hidden="1"/>
    </xf>
    <xf numFmtId="0" fontId="5" fillId="3"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Alignment="1" applyProtection="1">
      <alignment horizontal="left" vertical="top"/>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7" fillId="0" borderId="0" xfId="0" applyFont="1" applyAlignment="1" applyProtection="1">
      <alignment vertical="center"/>
      <protection hidden="1"/>
    </xf>
    <xf numFmtId="0" fontId="0" fillId="0" borderId="0" xfId="0" applyAlignment="1" applyProtection="1">
      <alignment vertical="center"/>
      <protection locked="0"/>
    </xf>
    <xf numFmtId="0" fontId="2" fillId="0" borderId="1" xfId="0" applyFont="1" applyBorder="1" applyAlignment="1" applyProtection="1">
      <alignment vertical="center" wrapText="1"/>
      <protection hidden="1"/>
    </xf>
    <xf numFmtId="0" fontId="2" fillId="0" borderId="0" xfId="0" applyFont="1" applyAlignment="1" applyProtection="1">
      <alignment vertical="center"/>
      <protection locked="0"/>
    </xf>
    <xf numFmtId="1" fontId="5" fillId="0" borderId="0" xfId="0" applyNumberFormat="1" applyFont="1" applyAlignment="1" applyProtection="1">
      <alignment horizontal="center"/>
      <protection hidden="1"/>
    </xf>
    <xf numFmtId="0" fontId="0" fillId="0" borderId="12" xfId="0" applyBorder="1" applyProtection="1">
      <protection hidden="1"/>
    </xf>
    <xf numFmtId="0" fontId="0" fillId="0" borderId="7" xfId="0" applyBorder="1" applyProtection="1">
      <protection hidden="1"/>
    </xf>
    <xf numFmtId="0" fontId="0" fillId="0" borderId="14" xfId="0" applyBorder="1" applyProtection="1">
      <protection hidden="1"/>
    </xf>
    <xf numFmtId="0" fontId="0" fillId="0" borderId="6" xfId="0" applyBorder="1" applyProtection="1">
      <protection hidden="1"/>
    </xf>
    <xf numFmtId="2" fontId="0" fillId="0" borderId="0" xfId="0" applyNumberFormat="1" applyProtection="1">
      <protection hidden="1"/>
    </xf>
    <xf numFmtId="2" fontId="2" fillId="0" borderId="0" xfId="0" applyNumberFormat="1" applyFont="1" applyProtection="1">
      <protection hidden="1"/>
    </xf>
    <xf numFmtId="2" fontId="0" fillId="0" borderId="0" xfId="0" applyNumberFormat="1" applyAlignment="1" applyProtection="1">
      <alignment vertical="top"/>
      <protection hidden="1"/>
    </xf>
    <xf numFmtId="2" fontId="6" fillId="6" borderId="1" xfId="0" applyNumberFormat="1" applyFont="1" applyFill="1" applyBorder="1" applyAlignment="1" applyProtection="1">
      <alignment horizontal="center"/>
      <protection hidden="1"/>
    </xf>
    <xf numFmtId="49" fontId="0" fillId="3" borderId="1" xfId="0" quotePrefix="1" applyNumberFormat="1" applyFill="1" applyBorder="1" applyAlignment="1" applyProtection="1">
      <alignment horizontal="left"/>
      <protection locked="0" hidden="1"/>
    </xf>
    <xf numFmtId="165" fontId="0" fillId="7" borderId="1" xfId="0" applyNumberFormat="1" applyFill="1" applyBorder="1" applyAlignment="1" applyProtection="1">
      <alignment horizontal="center"/>
      <protection locked="0"/>
    </xf>
    <xf numFmtId="165" fontId="0" fillId="0" borderId="0" xfId="0" applyNumberFormat="1" applyProtection="1">
      <protection locked="0"/>
    </xf>
    <xf numFmtId="0" fontId="6" fillId="8" borderId="1" xfId="0" applyFont="1" applyFill="1" applyBorder="1" applyAlignment="1" applyProtection="1">
      <alignment horizontal="center" vertical="top"/>
      <protection hidden="1"/>
    </xf>
    <xf numFmtId="1" fontId="6" fillId="8" borderId="1" xfId="0" applyNumberFormat="1" applyFont="1" applyFill="1" applyBorder="1" applyAlignment="1" applyProtection="1">
      <alignment horizontal="center" vertical="top"/>
      <protection hidden="1"/>
    </xf>
    <xf numFmtId="0" fontId="6" fillId="8" borderId="1" xfId="0" applyFont="1" applyFill="1" applyBorder="1" applyAlignment="1" applyProtection="1">
      <alignment horizontal="left" vertical="top"/>
      <protection hidden="1"/>
    </xf>
    <xf numFmtId="1" fontId="6" fillId="8" borderId="1" xfId="0" applyNumberFormat="1" applyFont="1" applyFill="1" applyBorder="1" applyAlignment="1" applyProtection="1">
      <alignment horizontal="left" vertical="top"/>
      <protection hidden="1"/>
    </xf>
    <xf numFmtId="0" fontId="6" fillId="8" borderId="1" xfId="0" applyFont="1" applyFill="1" applyBorder="1" applyAlignment="1" applyProtection="1">
      <alignment horizontal="center" vertical="top" wrapText="1"/>
      <protection hidden="1"/>
    </xf>
    <xf numFmtId="1" fontId="0" fillId="0" borderId="1" xfId="0" applyNumberFormat="1" applyBorder="1" applyAlignment="1" applyProtection="1">
      <alignment horizontal="left" vertical="center"/>
      <protection hidden="1"/>
    </xf>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164" fontId="0" fillId="0" borderId="0" xfId="0" applyNumberFormat="1"/>
    <xf numFmtId="2" fontId="5" fillId="0" borderId="0" xfId="0" applyNumberFormat="1" applyFont="1"/>
    <xf numFmtId="1" fontId="5" fillId="0" borderId="0" xfId="0" applyNumberFormat="1" applyFont="1" applyAlignment="1">
      <alignment horizontal="center"/>
    </xf>
    <xf numFmtId="1" fontId="0" fillId="0" borderId="0" xfId="0" applyNumberFormat="1"/>
    <xf numFmtId="0" fontId="5" fillId="0" borderId="0" xfId="0" applyFont="1" applyAlignment="1">
      <alignment horizontal="center"/>
    </xf>
    <xf numFmtId="2" fontId="6" fillId="0" borderId="1" xfId="0" applyNumberFormat="1" applyFont="1" applyBorder="1" applyAlignment="1">
      <alignment vertical="center"/>
    </xf>
    <xf numFmtId="0" fontId="6" fillId="0" borderId="1" xfId="0" applyFont="1" applyBorder="1" applyAlignment="1">
      <alignment vertical="center"/>
    </xf>
    <xf numFmtId="0" fontId="6" fillId="0" borderId="1" xfId="0" applyFont="1" applyBorder="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vertical="center"/>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vertical="center"/>
    </xf>
    <xf numFmtId="2" fontId="5" fillId="0" borderId="1" xfId="0" applyNumberFormat="1" applyFont="1" applyBorder="1"/>
    <xf numFmtId="0" fontId="5" fillId="0" borderId="1" xfId="0" applyFont="1" applyBorder="1" applyAlignment="1">
      <alignment horizontal="center"/>
    </xf>
    <xf numFmtId="49" fontId="0" fillId="0" borderId="1" xfId="0" quotePrefix="1" applyNumberFormat="1" applyBorder="1" applyAlignment="1">
      <alignment horizontal="center"/>
    </xf>
    <xf numFmtId="1" fontId="0" fillId="0" borderId="0" xfId="0" quotePrefix="1" applyNumberFormat="1" applyAlignment="1">
      <alignment horizontal="center"/>
    </xf>
    <xf numFmtId="49" fontId="0" fillId="0" borderId="0" xfId="0" applyNumberFormat="1"/>
    <xf numFmtId="0" fontId="0" fillId="0" borderId="9" xfId="0" applyBorder="1" applyAlignment="1" applyProtection="1">
      <alignment vertical="center"/>
      <protection hidden="1"/>
    </xf>
    <xf numFmtId="0" fontId="5" fillId="0" borderId="15" xfId="0" applyFont="1" applyBorder="1" applyAlignment="1" applyProtection="1">
      <alignment horizontal="left"/>
      <protection hidden="1"/>
    </xf>
    <xf numFmtId="0" fontId="5" fillId="0" borderId="4" xfId="0" applyFont="1" applyBorder="1" applyAlignment="1" applyProtection="1">
      <alignment horizontal="left"/>
      <protection hidden="1"/>
    </xf>
    <xf numFmtId="0" fontId="5" fillId="3" borderId="4" xfId="0" applyFont="1" applyFill="1" applyBorder="1" applyAlignment="1" applyProtection="1">
      <alignment horizontal="left"/>
      <protection locked="0"/>
    </xf>
    <xf numFmtId="0" fontId="0" fillId="0" borderId="5" xfId="0" applyBorder="1" applyAlignment="1" applyProtection="1">
      <alignment vertical="center"/>
      <protection hidden="1"/>
    </xf>
    <xf numFmtId="0" fontId="0" fillId="0" borderId="7" xfId="0" applyBorder="1" applyAlignment="1" applyProtection="1">
      <alignment vertical="top" wrapText="1"/>
      <protection hidden="1"/>
    </xf>
    <xf numFmtId="0" fontId="0" fillId="0" borderId="8" xfId="0" applyBorder="1" applyAlignment="1" applyProtection="1">
      <alignment vertical="top" wrapText="1"/>
      <protection hidden="1"/>
    </xf>
    <xf numFmtId="0" fontId="0" fillId="0" borderId="7" xfId="0" applyBorder="1" applyAlignment="1" applyProtection="1">
      <alignment horizontal="center"/>
      <protection hidden="1"/>
    </xf>
    <xf numFmtId="0" fontId="2" fillId="0" borderId="12" xfId="0" applyFont="1" applyBorder="1" applyAlignment="1" applyProtection="1">
      <alignment vertical="center"/>
      <protection hidden="1"/>
    </xf>
    <xf numFmtId="0" fontId="0" fillId="0" borderId="7" xfId="0" applyBorder="1" applyProtection="1">
      <protection locked="0"/>
    </xf>
    <xf numFmtId="0" fontId="5" fillId="0" borderId="1" xfId="0" applyFont="1" applyBorder="1"/>
    <xf numFmtId="1" fontId="0" fillId="0" borderId="0" xfId="0" applyNumberFormat="1" applyAlignment="1">
      <alignment horizontal="center"/>
    </xf>
    <xf numFmtId="0" fontId="2" fillId="0" borderId="12" xfId="0" applyFont="1" applyBorder="1" applyAlignment="1">
      <alignment horizontal="center" vertical="center" wrapText="1"/>
    </xf>
    <xf numFmtId="0" fontId="2" fillId="0" borderId="13" xfId="0" applyFont="1" applyBorder="1" applyAlignment="1">
      <alignment horizontal="center" vertical="center" wrapText="1"/>
    </xf>
    <xf numFmtId="0" fontId="6" fillId="6" borderId="4" xfId="0" applyFont="1" applyFill="1" applyBorder="1" applyAlignment="1" applyProtection="1">
      <alignment horizontal="center"/>
      <protection hidden="1"/>
    </xf>
    <xf numFmtId="0" fontId="5" fillId="0" borderId="1" xfId="0" applyFont="1" applyBorder="1" applyAlignment="1" applyProtection="1">
      <alignment horizontal="right"/>
      <protection hidden="1"/>
    </xf>
    <xf numFmtId="164" fontId="5" fillId="3" borderId="1" xfId="0" applyNumberFormat="1" applyFont="1" applyFill="1" applyBorder="1" applyAlignment="1" applyProtection="1">
      <alignment horizontal="left"/>
      <protection locked="0" hidden="1"/>
    </xf>
    <xf numFmtId="14" fontId="5" fillId="0" borderId="0" xfId="0" applyNumberFormat="1" applyFont="1"/>
    <xf numFmtId="14" fontId="5" fillId="0" borderId="0" xfId="0" applyNumberFormat="1" applyFont="1" applyAlignment="1">
      <alignment horizontal="center"/>
    </xf>
    <xf numFmtId="14" fontId="0" fillId="0" borderId="1" xfId="0" applyNumberFormat="1" applyBorder="1" applyAlignment="1">
      <alignment horizontal="center"/>
    </xf>
    <xf numFmtId="0" fontId="0" fillId="0" borderId="0" xfId="0" applyAlignment="1">
      <alignment horizontal="left"/>
    </xf>
    <xf numFmtId="0" fontId="0" fillId="0" borderId="0" xfId="0" applyAlignment="1">
      <alignment wrapText="1"/>
    </xf>
    <xf numFmtId="0" fontId="0" fillId="0" borderId="0" xfId="0" applyAlignment="1">
      <alignment vertical="center"/>
    </xf>
    <xf numFmtId="0" fontId="0" fillId="0" borderId="1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2" fillId="0" borderId="1" xfId="0" applyFont="1" applyBorder="1" applyAlignment="1">
      <alignment horizontal="lef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horizontal="right" vertical="center"/>
    </xf>
    <xf numFmtId="0" fontId="2" fillId="0" borderId="9" xfId="0" applyFont="1" applyBorder="1" applyAlignment="1">
      <alignment vertical="center"/>
    </xf>
    <xf numFmtId="0" fontId="2" fillId="0" borderId="11" xfId="0" applyFont="1" applyBorder="1" applyAlignment="1">
      <alignment vertical="center"/>
    </xf>
    <xf numFmtId="0" fontId="0" fillId="0" borderId="7" xfId="0" applyBorder="1"/>
    <xf numFmtId="0" fontId="0" fillId="0" borderId="7" xfId="0" applyBorder="1" applyAlignment="1">
      <alignment horizontal="left"/>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8" xfId="0" applyBorder="1" applyAlignment="1">
      <alignment horizontal="left"/>
    </xf>
    <xf numFmtId="0" fontId="0" fillId="0" borderId="8" xfId="0" applyBorder="1"/>
    <xf numFmtId="0" fontId="0" fillId="0" borderId="14" xfId="0" applyBorder="1"/>
    <xf numFmtId="0" fontId="0" fillId="0" borderId="6" xfId="0" applyBorder="1"/>
    <xf numFmtId="0" fontId="0" fillId="0" borderId="15" xfId="0" applyBorder="1"/>
    <xf numFmtId="0" fontId="0" fillId="0" borderId="0" xfId="0" applyAlignment="1">
      <alignment horizontal="center" vertical="center"/>
    </xf>
    <xf numFmtId="2" fontId="6" fillId="0" borderId="0" xfId="0" applyNumberFormat="1" applyFont="1" applyAlignment="1" applyProtection="1">
      <alignment horizontal="right" vertical="top" wrapText="1"/>
      <protection hidden="1"/>
    </xf>
    <xf numFmtId="0" fontId="6" fillId="8" borderId="2" xfId="0" applyFont="1" applyFill="1" applyBorder="1" applyAlignment="1" applyProtection="1">
      <alignment horizontal="left" vertical="top"/>
      <protection hidden="1"/>
    </xf>
    <xf numFmtId="0" fontId="6" fillId="8" borderId="3" xfId="0" applyFont="1" applyFill="1" applyBorder="1" applyAlignment="1" applyProtection="1">
      <alignment horizontal="center" vertical="top" wrapText="1"/>
      <protection hidden="1"/>
    </xf>
    <xf numFmtId="0" fontId="6" fillId="8" borderId="3" xfId="0" applyFont="1" applyFill="1" applyBorder="1" applyAlignment="1" applyProtection="1">
      <alignment horizontal="center" vertical="top"/>
      <protection hidden="1"/>
    </xf>
    <xf numFmtId="1"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center" vertical="top"/>
      <protection hidden="1"/>
    </xf>
    <xf numFmtId="165"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left" vertical="top" wrapText="1"/>
      <protection hidden="1"/>
    </xf>
    <xf numFmtId="165" fontId="6" fillId="8" borderId="4" xfId="0" applyNumberFormat="1" applyFont="1" applyFill="1" applyBorder="1" applyAlignment="1" applyProtection="1">
      <alignment horizontal="right" vertical="top" wrapText="1"/>
      <protection hidden="1"/>
    </xf>
    <xf numFmtId="0" fontId="2" fillId="0" borderId="0" xfId="0" applyFont="1" applyAlignment="1" applyProtection="1">
      <alignment horizontal="right" vertical="top" wrapText="1"/>
      <protection hidden="1"/>
    </xf>
    <xf numFmtId="0" fontId="0" fillId="13" borderId="10" xfId="0" applyFill="1" applyBorder="1" applyAlignment="1" applyProtection="1">
      <alignment horizontal="center"/>
      <protection hidden="1"/>
    </xf>
    <xf numFmtId="0" fontId="0" fillId="11" borderId="0" xfId="0" applyFill="1" applyAlignment="1" applyProtection="1">
      <alignment horizontal="center"/>
      <protection hidden="1"/>
    </xf>
    <xf numFmtId="0" fontId="0" fillId="12" borderId="6" xfId="0" applyFill="1" applyBorder="1" applyAlignment="1" applyProtection="1">
      <alignment horizontal="center"/>
      <protection hidden="1"/>
    </xf>
    <xf numFmtId="0" fontId="2" fillId="0" borderId="0" xfId="0" applyFont="1" applyAlignment="1" applyProtection="1">
      <alignment horizontal="center" vertical="top"/>
      <protection hidden="1"/>
    </xf>
    <xf numFmtId="0" fontId="2" fillId="0" borderId="0" xfId="0" applyFont="1" applyAlignment="1" applyProtection="1">
      <alignment horizontal="center" vertical="top" wrapText="1"/>
      <protection hidden="1"/>
    </xf>
    <xf numFmtId="0" fontId="0" fillId="13" borderId="5" xfId="0" applyFill="1" applyBorder="1" applyAlignment="1" applyProtection="1">
      <alignment horizontal="center"/>
      <protection hidden="1"/>
    </xf>
    <xf numFmtId="0" fontId="0" fillId="11" borderId="7" xfId="0" applyFill="1" applyBorder="1" applyAlignment="1" applyProtection="1">
      <alignment horizontal="center"/>
      <protection hidden="1"/>
    </xf>
    <xf numFmtId="0" fontId="0" fillId="12" borderId="8" xfId="0" applyFill="1" applyBorder="1" applyAlignment="1" applyProtection="1">
      <alignment horizontal="center"/>
      <protection hidden="1"/>
    </xf>
    <xf numFmtId="1" fontId="0" fillId="13" borderId="10" xfId="0" applyNumberFormat="1" applyFill="1" applyBorder="1" applyAlignment="1" applyProtection="1">
      <alignment horizontal="center"/>
      <protection hidden="1"/>
    </xf>
    <xf numFmtId="1" fontId="0" fillId="13" borderId="5" xfId="0" applyNumberFormat="1" applyFill="1" applyBorder="1" applyAlignment="1" applyProtection="1">
      <alignment horizontal="center"/>
      <protection hidden="1"/>
    </xf>
    <xf numFmtId="165" fontId="0" fillId="13" borderId="10" xfId="0" applyNumberFormat="1" applyFill="1" applyBorder="1" applyAlignment="1" applyProtection="1">
      <alignment horizontal="center"/>
      <protection hidden="1"/>
    </xf>
    <xf numFmtId="1" fontId="0" fillId="11" borderId="0" xfId="0" applyNumberFormat="1" applyFill="1" applyAlignment="1" applyProtection="1">
      <alignment horizontal="center"/>
      <protection hidden="1"/>
    </xf>
    <xf numFmtId="1" fontId="0" fillId="11" borderId="7" xfId="0" applyNumberFormat="1" applyFill="1" applyBorder="1" applyAlignment="1" applyProtection="1">
      <alignment horizontal="center"/>
      <protection hidden="1"/>
    </xf>
    <xf numFmtId="165" fontId="0" fillId="11" borderId="0" xfId="0" applyNumberFormat="1" applyFill="1" applyAlignment="1" applyProtection="1">
      <alignment horizontal="center"/>
      <protection hidden="1"/>
    </xf>
    <xf numFmtId="0" fontId="0" fillId="13" borderId="9" xfId="0" applyFill="1" applyBorder="1" applyAlignment="1" applyProtection="1">
      <alignment horizontal="left"/>
      <protection hidden="1"/>
    </xf>
    <xf numFmtId="0" fontId="0" fillId="13" borderId="5" xfId="0" applyFill="1" applyBorder="1" applyAlignment="1" applyProtection="1">
      <alignment horizontal="left"/>
      <protection hidden="1"/>
    </xf>
    <xf numFmtId="0" fontId="0" fillId="11" borderId="12" xfId="0" applyFill="1" applyBorder="1" applyAlignment="1" applyProtection="1">
      <alignment horizontal="left"/>
      <protection hidden="1"/>
    </xf>
    <xf numFmtId="0" fontId="0" fillId="11" borderId="7" xfId="0" applyFill="1" applyBorder="1" applyAlignment="1" applyProtection="1">
      <alignment horizontal="left"/>
      <protection hidden="1"/>
    </xf>
    <xf numFmtId="0" fontId="0" fillId="13" borderId="10" xfId="0" applyFill="1" applyBorder="1" applyAlignment="1" applyProtection="1">
      <alignment horizontal="left"/>
      <protection hidden="1"/>
    </xf>
    <xf numFmtId="0" fontId="0" fillId="11" borderId="0" xfId="0" applyFill="1" applyAlignment="1" applyProtection="1">
      <alignment horizontal="left"/>
      <protection hidden="1"/>
    </xf>
    <xf numFmtId="165" fontId="0" fillId="13" borderId="11" xfId="0" applyNumberFormat="1" applyFill="1" applyBorder="1" applyAlignment="1" applyProtection="1">
      <alignment horizontal="right"/>
      <protection hidden="1"/>
    </xf>
    <xf numFmtId="165" fontId="0" fillId="11" borderId="13" xfId="0" applyNumberFormat="1" applyFill="1" applyBorder="1" applyAlignment="1" applyProtection="1">
      <alignment horizontal="right"/>
      <protection hidden="1"/>
    </xf>
    <xf numFmtId="165" fontId="0" fillId="0" borderId="0" xfId="0" applyNumberFormat="1" applyAlignment="1" applyProtection="1">
      <alignment horizontal="right"/>
      <protection hidden="1"/>
    </xf>
    <xf numFmtId="1" fontId="0" fillId="12" borderId="6" xfId="0" applyNumberFormat="1" applyFill="1" applyBorder="1" applyAlignment="1" applyProtection="1">
      <alignment horizontal="center"/>
      <protection hidden="1"/>
    </xf>
    <xf numFmtId="1" fontId="0" fillId="12" borderId="8" xfId="0" applyNumberFormat="1" applyFill="1" applyBorder="1" applyAlignment="1" applyProtection="1">
      <alignment horizontal="center"/>
      <protection hidden="1"/>
    </xf>
    <xf numFmtId="165" fontId="0" fillId="12" borderId="6" xfId="0" applyNumberFormat="1" applyFill="1" applyBorder="1" applyAlignment="1" applyProtection="1">
      <alignment horizontal="center"/>
      <protection hidden="1"/>
    </xf>
    <xf numFmtId="1" fontId="0" fillId="12" borderId="7" xfId="0" applyNumberFormat="1" applyFill="1" applyBorder="1" applyAlignment="1" applyProtection="1">
      <alignment horizontal="center"/>
      <protection hidden="1"/>
    </xf>
    <xf numFmtId="0" fontId="0" fillId="12" borderId="14" xfId="0" applyFill="1" applyBorder="1" applyAlignment="1" applyProtection="1">
      <alignment horizontal="left"/>
      <protection hidden="1"/>
    </xf>
    <xf numFmtId="0" fontId="0" fillId="12" borderId="8" xfId="0" applyFill="1" applyBorder="1" applyAlignment="1" applyProtection="1">
      <alignment horizontal="left"/>
      <protection hidden="1"/>
    </xf>
    <xf numFmtId="0" fontId="0" fillId="12" borderId="6" xfId="0" applyFill="1" applyBorder="1" applyAlignment="1" applyProtection="1">
      <alignment horizontal="left"/>
      <protection hidden="1"/>
    </xf>
    <xf numFmtId="165" fontId="0" fillId="12" borderId="15" xfId="0" applyNumberFormat="1" applyFill="1" applyBorder="1" applyAlignment="1" applyProtection="1">
      <alignment horizontal="right"/>
      <protection hidden="1"/>
    </xf>
    <xf numFmtId="0" fontId="2" fillId="0" borderId="5" xfId="0" applyFont="1" applyBorder="1" applyAlignment="1">
      <alignment horizontal="center" vertical="center"/>
    </xf>
    <xf numFmtId="0" fontId="5" fillId="9" borderId="1" xfId="0" applyFont="1" applyFill="1" applyBorder="1" applyAlignment="1" applyProtection="1">
      <alignment horizontal="center"/>
      <protection locked="0" hidden="1"/>
    </xf>
    <xf numFmtId="0" fontId="6" fillId="4" borderId="1" xfId="0" applyFont="1" applyFill="1" applyBorder="1" applyAlignment="1" applyProtection="1">
      <alignment horizontal="right" vertical="center" wrapText="1"/>
      <protection hidden="1"/>
    </xf>
    <xf numFmtId="1" fontId="13" fillId="0" borderId="0" xfId="0" applyNumberFormat="1" applyFont="1" applyAlignment="1" applyProtection="1">
      <alignment horizontal="center"/>
      <protection hidden="1"/>
    </xf>
    <xf numFmtId="0" fontId="13" fillId="0" borderId="0" xfId="0" applyFont="1" applyAlignment="1" applyProtection="1">
      <alignment horizontal="center"/>
      <protection hidden="1"/>
    </xf>
    <xf numFmtId="0" fontId="13" fillId="0" borderId="0" xfId="0" applyFont="1" applyAlignment="1" applyProtection="1">
      <alignment horizontal="center" vertical="center"/>
      <protection hidden="1"/>
    </xf>
    <xf numFmtId="0" fontId="12" fillId="0" borderId="0" xfId="0" applyFont="1" applyAlignment="1" applyProtection="1">
      <alignment horizontal="center" vertical="center" wrapText="1"/>
      <protection hidden="1"/>
    </xf>
    <xf numFmtId="0" fontId="6" fillId="0" borderId="2" xfId="0" applyFont="1" applyBorder="1" applyAlignment="1" applyProtection="1">
      <alignment horizontal="center" vertical="center"/>
      <protection hidden="1"/>
    </xf>
    <xf numFmtId="1" fontId="0" fillId="0" borderId="1" xfId="0" applyNumberFormat="1" applyBorder="1" applyProtection="1">
      <protection hidden="1"/>
    </xf>
    <xf numFmtId="0" fontId="0" fillId="0" borderId="1" xfId="0" applyBorder="1" applyAlignment="1" applyProtection="1">
      <alignment horizontal="right"/>
      <protection hidden="1"/>
    </xf>
    <xf numFmtId="0" fontId="0" fillId="0" borderId="1" xfId="0" applyBorder="1" applyAlignment="1" applyProtection="1">
      <alignment vertical="center"/>
      <protection hidden="1"/>
    </xf>
    <xf numFmtId="2" fontId="5" fillId="0" borderId="0" xfId="0" applyNumberFormat="1" applyFont="1" applyAlignment="1" applyProtection="1">
      <alignment vertical="center"/>
      <protection hidden="1"/>
    </xf>
    <xf numFmtId="0" fontId="5" fillId="0" borderId="2" xfId="0" applyFont="1" applyBorder="1" applyAlignment="1" applyProtection="1">
      <alignment horizontal="center" vertical="center"/>
      <protection hidden="1"/>
    </xf>
    <xf numFmtId="0" fontId="5" fillId="0" borderId="3" xfId="0" applyFont="1" applyBorder="1" applyAlignment="1" applyProtection="1">
      <alignment horizontal="center" vertical="center"/>
      <protection hidden="1"/>
    </xf>
    <xf numFmtId="0" fontId="5" fillId="0" borderId="4" xfId="0"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9" xfId="0" applyBorder="1" applyAlignment="1" applyProtection="1">
      <alignment horizontal="center" vertical="center" wrapText="1"/>
      <protection hidden="1"/>
    </xf>
    <xf numFmtId="0" fontId="0" fillId="0" borderId="11" xfId="0" applyBorder="1" applyAlignment="1" applyProtection="1">
      <alignment horizontal="center" vertical="center"/>
      <protection hidden="1"/>
    </xf>
    <xf numFmtId="0" fontId="20" fillId="0" borderId="9" xfId="0" applyFont="1" applyBorder="1" applyAlignment="1" applyProtection="1">
      <alignment vertical="center"/>
      <protection hidden="1"/>
    </xf>
    <xf numFmtId="0" fontId="20" fillId="0" borderId="10" xfId="0" applyFont="1" applyBorder="1" applyAlignment="1" applyProtection="1">
      <alignment vertical="center"/>
      <protection hidden="1"/>
    </xf>
    <xf numFmtId="0" fontId="20" fillId="0" borderId="11" xfId="0" applyFont="1" applyBorder="1" applyAlignment="1" applyProtection="1">
      <alignment vertical="center"/>
      <protection hidden="1"/>
    </xf>
    <xf numFmtId="0" fontId="20" fillId="0" borderId="1" xfId="0" applyFont="1" applyBorder="1" applyAlignment="1" applyProtection="1">
      <alignment vertical="center"/>
      <protection hidden="1"/>
    </xf>
    <xf numFmtId="1" fontId="11" fillId="0" borderId="4" xfId="0" applyNumberFormat="1" applyFont="1" applyBorder="1" applyAlignment="1" applyProtection="1">
      <alignment vertical="center"/>
      <protection hidden="1"/>
    </xf>
    <xf numFmtId="0" fontId="1" fillId="0" borderId="11" xfId="0" applyFont="1" applyBorder="1" applyAlignment="1" applyProtection="1">
      <alignment vertical="center"/>
      <protection hidden="1"/>
    </xf>
    <xf numFmtId="0" fontId="6" fillId="8" borderId="3" xfId="0" applyFont="1" applyFill="1" applyBorder="1" applyAlignment="1" applyProtection="1">
      <alignment horizontal="left" vertical="top" wrapText="1"/>
      <protection hidden="1"/>
    </xf>
    <xf numFmtId="0" fontId="6" fillId="4" borderId="1" xfId="0" applyFont="1" applyFill="1" applyBorder="1" applyAlignment="1" applyProtection="1">
      <alignment horizontal="right" vertical="center"/>
      <protection hidden="1"/>
    </xf>
    <xf numFmtId="0" fontId="0" fillId="6" borderId="1" xfId="0" applyFill="1" applyBorder="1" applyProtection="1">
      <protection hidden="1"/>
    </xf>
    <xf numFmtId="0" fontId="0" fillId="14" borderId="1" xfId="0" applyFill="1" applyBorder="1" applyProtection="1">
      <protection hidden="1"/>
    </xf>
    <xf numFmtId="165" fontId="0" fillId="0" borderId="0" xfId="0" applyNumberFormat="1" applyAlignment="1" applyProtection="1">
      <alignment horizontal="center"/>
      <protection locked="0"/>
    </xf>
    <xf numFmtId="164" fontId="5" fillId="0" borderId="3" xfId="0" applyNumberFormat="1" applyFont="1" applyBorder="1" applyAlignment="1" applyProtection="1">
      <alignment horizontal="right"/>
      <protection hidden="1"/>
    </xf>
    <xf numFmtId="0" fontId="5" fillId="0" borderId="3" xfId="0" applyFont="1" applyBorder="1" applyAlignment="1" applyProtection="1">
      <alignment horizontal="center"/>
      <protection hidden="1"/>
    </xf>
    <xf numFmtId="0" fontId="5" fillId="0" borderId="3" xfId="0" applyFont="1" applyBorder="1" applyAlignment="1" applyProtection="1">
      <alignment horizontal="right"/>
      <protection hidden="1"/>
    </xf>
    <xf numFmtId="0" fontId="6" fillId="8" borderId="0" xfId="0" applyFont="1" applyFill="1" applyAlignment="1" applyProtection="1">
      <alignment horizontal="left"/>
      <protection locked="0"/>
    </xf>
    <xf numFmtId="0" fontId="6" fillId="8" borderId="0" xfId="0" applyFont="1" applyFill="1" applyAlignment="1" applyProtection="1">
      <alignment horizontal="center"/>
      <protection locked="0"/>
    </xf>
    <xf numFmtId="1" fontId="6" fillId="8" borderId="0" xfId="0" applyNumberFormat="1" applyFont="1" applyFill="1" applyAlignment="1" applyProtection="1">
      <alignment horizontal="center"/>
      <protection locked="0"/>
    </xf>
    <xf numFmtId="165" fontId="6" fillId="8" borderId="0" xfId="0" applyNumberFormat="1" applyFont="1" applyFill="1" applyAlignment="1" applyProtection="1">
      <alignment horizontal="right"/>
      <protection locked="0"/>
    </xf>
    <xf numFmtId="1" fontId="6" fillId="8" borderId="0" xfId="0" applyNumberFormat="1" applyFont="1" applyFill="1" applyAlignment="1" applyProtection="1">
      <alignment horizontal="right"/>
      <protection locked="0"/>
    </xf>
    <xf numFmtId="1" fontId="6" fillId="0" borderId="0" xfId="0" applyNumberFormat="1" applyFont="1" applyAlignment="1" applyProtection="1">
      <alignment horizontal="left" vertical="top"/>
      <protection locked="0"/>
    </xf>
    <xf numFmtId="0" fontId="6" fillId="0" borderId="0" xfId="0" applyFont="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11" fillId="0" borderId="2" xfId="0" applyFont="1" applyBorder="1" applyAlignment="1" applyProtection="1">
      <alignment horizontal="left"/>
      <protection hidden="1"/>
    </xf>
    <xf numFmtId="0" fontId="11" fillId="0" borderId="3" xfId="0" applyFont="1" applyBorder="1" applyAlignment="1" applyProtection="1">
      <alignment horizontal="left"/>
      <protection hidden="1"/>
    </xf>
    <xf numFmtId="0" fontId="11" fillId="0" borderId="4" xfId="0" applyFont="1" applyBorder="1" applyAlignment="1" applyProtection="1">
      <alignment horizontal="left"/>
      <protection hidden="1"/>
    </xf>
    <xf numFmtId="0" fontId="7" fillId="0" borderId="5" xfId="0" applyFont="1" applyBorder="1" applyAlignment="1" applyProtection="1">
      <alignment horizontal="left" vertical="center"/>
      <protection locked="0"/>
    </xf>
    <xf numFmtId="0" fontId="7" fillId="0" borderId="9" xfId="0" applyFont="1" applyBorder="1" applyAlignment="1" applyProtection="1">
      <alignment horizontal="left" vertical="center"/>
      <protection locked="0"/>
    </xf>
    <xf numFmtId="164" fontId="1" fillId="0" borderId="9" xfId="0" applyNumberFormat="1" applyFont="1" applyBorder="1" applyAlignment="1" applyProtection="1">
      <alignment horizontal="right" vertical="center"/>
      <protection hidden="1"/>
    </xf>
    <xf numFmtId="164" fontId="1" fillId="0" borderId="3" xfId="0" applyNumberFormat="1" applyFont="1" applyBorder="1" applyAlignment="1" applyProtection="1">
      <alignment horizontal="right" vertical="center"/>
      <protection hidden="1"/>
    </xf>
    <xf numFmtId="164" fontId="1" fillId="0" borderId="10" xfId="0" applyNumberFormat="1" applyFont="1" applyBorder="1" applyAlignment="1" applyProtection="1">
      <alignment horizontal="right" vertical="center"/>
      <protection hidden="1"/>
    </xf>
    <xf numFmtId="1" fontId="11" fillId="0" borderId="2" xfId="0" applyNumberFormat="1" applyFont="1" applyBorder="1" applyAlignment="1" applyProtection="1">
      <alignment horizontal="left" vertical="center"/>
      <protection hidden="1"/>
    </xf>
    <xf numFmtId="1" fontId="11" fillId="0" borderId="3" xfId="0" applyNumberFormat="1" applyFont="1" applyBorder="1" applyAlignment="1" applyProtection="1">
      <alignment horizontal="left" vertical="center"/>
      <protection hidden="1"/>
    </xf>
    <xf numFmtId="1" fontId="11" fillId="0" borderId="4" xfId="0" applyNumberFormat="1" applyFont="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10" xfId="0" applyFont="1" applyBorder="1" applyAlignment="1" applyProtection="1">
      <alignment horizontal="left" vertical="center"/>
      <protection hidden="1"/>
    </xf>
    <xf numFmtId="0" fontId="1" fillId="0" borderId="11" xfId="0" applyFont="1" applyBorder="1" applyAlignment="1" applyProtection="1">
      <alignment horizontal="left" vertical="center"/>
      <protection hidden="1"/>
    </xf>
    <xf numFmtId="0" fontId="0" fillId="0" borderId="4" xfId="0" applyBorder="1" applyAlignment="1">
      <alignment horizontal="left"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19" fillId="0" borderId="2" xfId="0" applyFont="1" applyBorder="1" applyAlignment="1" applyProtection="1">
      <alignment horizontal="left" vertical="center"/>
      <protection hidden="1"/>
    </xf>
    <xf numFmtId="0" fontId="19" fillId="0" borderId="3"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0" fillId="0" borderId="2" xfId="0" applyBorder="1" applyAlignment="1" applyProtection="1">
      <alignment horizontal="center"/>
      <protection hidden="1"/>
    </xf>
    <xf numFmtId="0" fontId="0" fillId="0" borderId="3" xfId="0" applyBorder="1" applyAlignment="1" applyProtection="1">
      <alignment horizontal="center"/>
      <protection hidden="1"/>
    </xf>
    <xf numFmtId="0" fontId="0" fillId="0" borderId="4" xfId="0" applyBorder="1" applyAlignment="1" applyProtection="1">
      <alignment horizontal="center"/>
      <protection hidden="1"/>
    </xf>
    <xf numFmtId="0" fontId="0" fillId="0" borderId="0" xfId="0" applyAlignment="1" applyProtection="1">
      <alignment horizontal="center"/>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0" fillId="10" borderId="1" xfId="0" applyFill="1" applyBorder="1" applyAlignment="1" applyProtection="1">
      <alignment horizontal="left"/>
      <protection locked="0"/>
    </xf>
    <xf numFmtId="0" fontId="0" fillId="0" borderId="1" xfId="0" applyBorder="1" applyAlignment="1">
      <alignment horizontal="center" vertical="center"/>
    </xf>
    <xf numFmtId="0" fontId="11" fillId="0" borderId="2" xfId="0" applyFont="1" applyBorder="1" applyAlignment="1" applyProtection="1">
      <alignment horizontal="left" vertical="center"/>
      <protection hidden="1"/>
    </xf>
    <xf numFmtId="0" fontId="11" fillId="0" borderId="3" xfId="0" applyFont="1" applyBorder="1" applyAlignment="1" applyProtection="1">
      <alignment horizontal="left" vertical="center"/>
      <protection hidden="1"/>
    </xf>
    <xf numFmtId="0" fontId="11" fillId="0" borderId="4" xfId="0" applyFont="1" applyBorder="1" applyAlignment="1" applyProtection="1">
      <alignment horizontal="left" vertical="center"/>
      <protection hidden="1"/>
    </xf>
    <xf numFmtId="0" fontId="0" fillId="0" borderId="14"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0" fontId="0" fillId="0" borderId="15" xfId="0" applyBorder="1" applyAlignment="1" applyProtection="1">
      <alignment horizontal="left" vertical="top" wrapText="1"/>
      <protection hidden="1"/>
    </xf>
    <xf numFmtId="0" fontId="0" fillId="0" borderId="12" xfId="0" applyBorder="1"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0" fontId="0" fillId="0" borderId="0" xfId="0" applyAlignment="1" applyProtection="1">
      <alignment horizontal="right"/>
      <protection hidden="1"/>
    </xf>
    <xf numFmtId="0" fontId="0" fillId="0" borderId="6" xfId="0" applyBorder="1" applyAlignment="1" applyProtection="1">
      <alignment horizontal="right"/>
      <protection hidden="1"/>
    </xf>
    <xf numFmtId="0" fontId="0" fillId="0" borderId="19" xfId="0" applyBorder="1" applyAlignment="1" applyProtection="1">
      <alignment horizontal="left"/>
      <protection hidden="1"/>
    </xf>
    <xf numFmtId="164" fontId="0" fillId="0" borderId="0" xfId="0" applyNumberFormat="1" applyAlignment="1" applyProtection="1">
      <alignment horizontal="right"/>
      <protection hidden="1"/>
    </xf>
    <xf numFmtId="164" fontId="0" fillId="0" borderId="1" xfId="0" applyNumberFormat="1" applyBorder="1" applyAlignment="1" applyProtection="1">
      <alignment horizontal="left"/>
      <protection hidden="1"/>
    </xf>
    <xf numFmtId="164" fontId="0" fillId="0" borderId="3" xfId="0" applyNumberFormat="1" applyBorder="1" applyAlignment="1" applyProtection="1">
      <alignment horizontal="left"/>
      <protection hidden="1"/>
    </xf>
    <xf numFmtId="0" fontId="0" fillId="0" borderId="2" xfId="0" applyBorder="1" applyAlignment="1" applyProtection="1">
      <alignment horizontal="left" vertical="top" wrapText="1"/>
      <protection hidden="1"/>
    </xf>
    <xf numFmtId="0" fontId="0" fillId="0" borderId="3"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4" borderId="1" xfId="0" applyFill="1" applyBorder="1" applyAlignment="1" applyProtection="1">
      <alignment horizontal="left" vertical="top" wrapText="1"/>
      <protection locked="0"/>
    </xf>
    <xf numFmtId="0" fontId="5" fillId="5" borderId="6" xfId="0" applyFont="1" applyFill="1" applyBorder="1" applyAlignment="1" applyProtection="1">
      <alignment horizontal="left"/>
      <protection hidden="1"/>
    </xf>
    <xf numFmtId="0" fontId="6" fillId="3" borderId="1" xfId="0" applyFont="1" applyFill="1" applyBorder="1" applyAlignment="1" applyProtection="1">
      <alignment horizontal="left"/>
      <protection locked="0"/>
    </xf>
    <xf numFmtId="0" fontId="5" fillId="5" borderId="0" xfId="0" applyFont="1" applyFill="1" applyAlignment="1" applyProtection="1">
      <alignment horizontal="left"/>
      <protection hidden="1"/>
    </xf>
    <xf numFmtId="0" fontId="0" fillId="0" borderId="2" xfId="0" applyBorder="1" applyAlignment="1" applyProtection="1">
      <alignment horizontal="left"/>
      <protection hidden="1"/>
    </xf>
    <xf numFmtId="0" fontId="0" fillId="0" borderId="3" xfId="0" applyBorder="1" applyAlignment="1" applyProtection="1">
      <alignment horizontal="left"/>
      <protection hidden="1"/>
    </xf>
    <xf numFmtId="0" fontId="0" fillId="0" borderId="4" xfId="0" applyBorder="1" applyAlignment="1" applyProtection="1">
      <alignment horizontal="left"/>
      <protection hidden="1"/>
    </xf>
    <xf numFmtId="0" fontId="0" fillId="0" borderId="0" xfId="0" applyAlignment="1">
      <alignment horizontal="left"/>
    </xf>
    <xf numFmtId="0" fontId="0" fillId="0" borderId="6" xfId="0" applyBorder="1" applyAlignment="1">
      <alignment horizontal="left"/>
    </xf>
    <xf numFmtId="0" fontId="0" fillId="0" borderId="19" xfId="0" applyBorder="1" applyAlignment="1">
      <alignment horizontal="left"/>
    </xf>
    <xf numFmtId="0" fontId="0" fillId="4" borderId="1" xfId="0" applyFill="1" applyBorder="1" applyAlignment="1" applyProtection="1">
      <alignment horizontal="left"/>
      <protection locked="0"/>
    </xf>
    <xf numFmtId="0" fontId="5" fillId="0" borderId="10" xfId="0" applyFont="1" applyBorder="1" applyAlignment="1">
      <alignment horizontal="left"/>
    </xf>
    <xf numFmtId="0" fontId="0" fillId="0" borderId="10" xfId="0" applyBorder="1" applyAlignment="1">
      <alignment horizontal="left"/>
    </xf>
    <xf numFmtId="0" fontId="0" fillId="9" borderId="2" xfId="0" applyFill="1" applyBorder="1" applyAlignment="1" applyProtection="1">
      <alignment horizontal="left"/>
      <protection locked="0"/>
    </xf>
    <xf numFmtId="0" fontId="0" fillId="9" borderId="3" xfId="0"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4" borderId="2" xfId="0" applyFill="1" applyBorder="1" applyAlignment="1" applyProtection="1">
      <alignment horizontal="left"/>
      <protection locked="0"/>
    </xf>
    <xf numFmtId="0" fontId="0" fillId="4" borderId="3" xfId="0" applyFill="1" applyBorder="1" applyAlignment="1" applyProtection="1">
      <alignment horizontal="left"/>
      <protection locked="0"/>
    </xf>
    <xf numFmtId="0" fontId="0" fillId="4" borderId="4" xfId="0" applyFill="1" applyBorder="1" applyAlignment="1" applyProtection="1">
      <alignment horizontal="left"/>
      <protection locked="0"/>
    </xf>
    <xf numFmtId="0" fontId="5" fillId="0" borderId="2" xfId="0" applyFont="1" applyBorder="1" applyAlignment="1">
      <alignment horizontal="left" vertical="center" wrapText="1"/>
    </xf>
    <xf numFmtId="0" fontId="0" fillId="0" borderId="3" xfId="0" applyBorder="1" applyAlignment="1">
      <alignment horizontal="left" vertical="center"/>
    </xf>
    <xf numFmtId="0" fontId="0" fillId="0" borderId="4" xfId="0" applyBorder="1" applyAlignment="1">
      <alignment horizontal="left" vertical="center"/>
    </xf>
    <xf numFmtId="0" fontId="10" fillId="0" borderId="1" xfId="0" applyFont="1" applyBorder="1" applyAlignment="1">
      <alignment horizontal="left"/>
    </xf>
    <xf numFmtId="0" fontId="5" fillId="0" borderId="9" xfId="0" applyFont="1" applyBorder="1" applyAlignment="1">
      <alignment horizontal="left" vertical="center"/>
    </xf>
    <xf numFmtId="0" fontId="5" fillId="0" borderId="10" xfId="0" applyFont="1"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5" fillId="0" borderId="2" xfId="0" applyFont="1" applyBorder="1" applyAlignment="1">
      <alignment horizontal="left" vertical="center"/>
    </xf>
    <xf numFmtId="0" fontId="5" fillId="0" borderId="3" xfId="0" applyFont="1" applyBorder="1" applyAlignment="1">
      <alignment horizontal="left" vertical="center"/>
    </xf>
    <xf numFmtId="0" fontId="10" fillId="0" borderId="2" xfId="0" applyFont="1" applyBorder="1" applyAlignment="1">
      <alignment horizontal="left"/>
    </xf>
    <xf numFmtId="0" fontId="10" fillId="0" borderId="3" xfId="0" applyFont="1" applyBorder="1" applyAlignment="1">
      <alignment horizontal="left"/>
    </xf>
    <xf numFmtId="0" fontId="10" fillId="0" borderId="4" xfId="0" applyFont="1" applyBorder="1" applyAlignment="1">
      <alignment horizontal="left"/>
    </xf>
    <xf numFmtId="0" fontId="5" fillId="4" borderId="2" xfId="0" applyFont="1" applyFill="1" applyBorder="1" applyAlignment="1" applyProtection="1">
      <alignment horizontal="left"/>
      <protection locked="0"/>
    </xf>
    <xf numFmtId="0" fontId="0" fillId="4" borderId="1" xfId="0"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3" xfId="0" applyFont="1" applyBorder="1" applyAlignment="1">
      <alignment horizontal="left" vertical="center" wrapText="1"/>
    </xf>
    <xf numFmtId="0" fontId="5" fillId="0" borderId="4" xfId="0" applyFont="1" applyBorder="1" applyAlignment="1">
      <alignment horizontal="left" vertical="center" wrapText="1"/>
    </xf>
    <xf numFmtId="0" fontId="0" fillId="0" borderId="18" xfId="0" applyBorder="1" applyAlignment="1">
      <alignment horizontal="center"/>
    </xf>
    <xf numFmtId="0" fontId="4" fillId="3" borderId="1" xfId="0" applyFont="1" applyFill="1" applyBorder="1" applyAlignment="1" applyProtection="1">
      <alignment horizontal="left" vertical="center"/>
      <protection hidden="1"/>
    </xf>
    <xf numFmtId="0" fontId="0" fillId="0" borderId="6" xfId="0" applyBorder="1" applyAlignment="1" applyProtection="1">
      <alignment horizontal="right" vertical="center"/>
      <protection hidden="1"/>
    </xf>
    <xf numFmtId="0" fontId="0" fillId="0" borderId="15" xfId="0" applyBorder="1" applyAlignment="1" applyProtection="1">
      <alignment horizontal="right" vertical="center"/>
      <protection hidden="1"/>
    </xf>
    <xf numFmtId="0" fontId="6" fillId="4" borderId="4" xfId="0" applyFont="1" applyFill="1" applyBorder="1" applyAlignment="1" applyProtection="1">
      <alignment horizontal="center" vertical="center" wrapText="1"/>
      <protection hidden="1"/>
    </xf>
    <xf numFmtId="0" fontId="5" fillId="9" borderId="4" xfId="0" applyFont="1" applyFill="1" applyBorder="1" applyAlignment="1" applyProtection="1">
      <alignment horizontal="center"/>
      <protection locked="0" hidden="1"/>
    </xf>
    <xf numFmtId="0" fontId="5" fillId="4" borderId="8" xfId="0" applyFont="1" applyFill="1" applyBorder="1" applyAlignment="1" applyProtection="1">
      <alignment horizontal="center"/>
      <protection locked="0"/>
    </xf>
    <xf numFmtId="164" fontId="5" fillId="4" borderId="8" xfId="0" applyNumberFormat="1" applyFont="1" applyFill="1" applyBorder="1" applyAlignment="1" applyProtection="1">
      <alignment horizontal="right"/>
      <protection locked="0"/>
    </xf>
    <xf numFmtId="49" fontId="5" fillId="4" borderId="8" xfId="0" applyNumberFormat="1" applyFont="1" applyFill="1" applyBorder="1" applyAlignment="1" applyProtection="1">
      <alignment horizontal="center"/>
      <protection locked="0"/>
    </xf>
    <xf numFmtId="1" fontId="5" fillId="4" borderId="8" xfId="0" applyNumberFormat="1" applyFont="1" applyFill="1" applyBorder="1" applyAlignment="1" applyProtection="1">
      <alignment horizontal="right"/>
      <protection locked="0"/>
    </xf>
    <xf numFmtId="0" fontId="6" fillId="0" borderId="6" xfId="0" applyFont="1" applyFill="1" applyBorder="1" applyAlignment="1" applyProtection="1">
      <alignment horizontal="center" vertical="center"/>
      <protection hidden="1"/>
    </xf>
    <xf numFmtId="164" fontId="5" fillId="0" borderId="6" xfId="0" applyNumberFormat="1" applyFont="1" applyFill="1" applyBorder="1" applyAlignment="1" applyProtection="1">
      <alignment horizontal="right"/>
      <protection hidden="1"/>
    </xf>
    <xf numFmtId="164" fontId="5" fillId="0" borderId="3" xfId="0" applyNumberFormat="1" applyFont="1" applyFill="1" applyBorder="1" applyAlignment="1" applyProtection="1">
      <alignment horizontal="right"/>
      <protection hidden="1"/>
    </xf>
    <xf numFmtId="0" fontId="5" fillId="0" borderId="6" xfId="0" applyFont="1" applyFill="1" applyBorder="1" applyAlignment="1" applyProtection="1">
      <alignment horizontal="center"/>
      <protection hidden="1"/>
    </xf>
    <xf numFmtId="0" fontId="5" fillId="0" borderId="3" xfId="0" applyFont="1" applyFill="1" applyBorder="1" applyAlignment="1" applyProtection="1">
      <alignment horizontal="center"/>
      <protection hidden="1"/>
    </xf>
    <xf numFmtId="0" fontId="5" fillId="0" borderId="6" xfId="0" applyFont="1" applyFill="1" applyBorder="1" applyAlignment="1" applyProtection="1">
      <alignment horizontal="right"/>
      <protection hidden="1"/>
    </xf>
    <xf numFmtId="0" fontId="5" fillId="0" borderId="3" xfId="0" applyFont="1" applyFill="1" applyBorder="1" applyAlignment="1" applyProtection="1">
      <alignment horizontal="right"/>
      <protection hidden="1"/>
    </xf>
    <xf numFmtId="0" fontId="0" fillId="0" borderId="0" xfId="0" applyFont="1"/>
    <xf numFmtId="0" fontId="0" fillId="0" borderId="0" xfId="0" applyFont="1" applyAlignment="1">
      <alignment vertical="top"/>
    </xf>
    <xf numFmtId="0" fontId="0" fillId="0" borderId="0" xfId="0" applyFont="1" applyAlignment="1">
      <alignment horizontal="left" vertical="top"/>
    </xf>
    <xf numFmtId="0" fontId="2" fillId="0" borderId="0" xfId="0" applyFont="1" applyAlignment="1">
      <alignment horizontal="left" vertical="top"/>
    </xf>
  </cellXfs>
  <cellStyles count="2">
    <cellStyle name="Standaard" xfId="0" builtinId="0"/>
    <cellStyle name="Standaard 2" xfId="1" xr:uid="{00000000-0005-0000-0000-000001000000}"/>
  </cellStyles>
  <dxfs count="1086">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ont>
        <b val="0"/>
        <i val="0"/>
        <color theme="0" tint="-0.499984740745262"/>
      </font>
    </dxf>
    <dxf>
      <font>
        <b val="0"/>
        <i val="0"/>
        <color theme="0" tint="-0.499984740745262"/>
      </font>
    </dxf>
    <dxf>
      <font>
        <b val="0"/>
        <i val="0"/>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theme="0" tint="-0.499984740745262"/>
      </font>
    </dxf>
    <dxf>
      <font>
        <color rgb="FFFF0000"/>
      </font>
    </dxf>
    <dxf>
      <font>
        <color theme="0" tint="-0.499984740745262"/>
      </font>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FFFF"/>
      <color rgb="FFFF3300"/>
      <color rgb="FFFFFFCC"/>
      <color rgb="FF66FFFF"/>
      <color rgb="FFFF0000"/>
      <color rgb="FF0000FF"/>
      <color rgb="FFFF5050"/>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27</xdr:row>
          <xdr:rowOff>133350</xdr:rowOff>
        </xdr:from>
        <xdr:to>
          <xdr:col>4</xdr:col>
          <xdr:colOff>2705100</xdr:colOff>
          <xdr:row>29</xdr:row>
          <xdr:rowOff>95250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23</xdr:row>
          <xdr:rowOff>57150</xdr:rowOff>
        </xdr:from>
        <xdr:to>
          <xdr:col>4</xdr:col>
          <xdr:colOff>2698750</xdr:colOff>
          <xdr:row>25</xdr:row>
          <xdr:rowOff>107950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5.4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0</xdr:row>
          <xdr:rowOff>19050</xdr:rowOff>
        </xdr:from>
        <xdr:to>
          <xdr:col>27</xdr:col>
          <xdr:colOff>1212850</xdr:colOff>
          <xdr:row>1</xdr:row>
          <xdr:rowOff>12700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A00-00000A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2</xdr:row>
          <xdr:rowOff>19050</xdr:rowOff>
        </xdr:from>
        <xdr:to>
          <xdr:col>27</xdr:col>
          <xdr:colOff>1212850</xdr:colOff>
          <xdr:row>4</xdr:row>
          <xdr:rowOff>12700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A00-00000B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Punten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1</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Formulieren%20V22\Macros\Test%20A2\A2%20ou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s"/>
      <sheetName val="Leden"/>
      <sheetName val="Teams"/>
      <sheetName val="Veld"/>
      <sheetName val="Zaal"/>
      <sheetName val="WC_Disp"/>
      <sheetName val="Planinfo"/>
      <sheetName val="Eindstand"/>
      <sheetName val="Hulplijsten"/>
      <sheetName val="Totalen"/>
      <sheetName val="Gesorteerd"/>
      <sheetName val="Controle"/>
    </sheetNames>
    <sheetDataSet>
      <sheetData sheetId="0" refreshError="1"/>
      <sheetData sheetId="1">
        <row r="1">
          <cell r="C1" t="str">
            <v>Lidgegevens + indeling leden in nieuwe (kolom C en D) en oude seizoen (kolom PQR)</v>
          </cell>
          <cell r="Z1">
            <v>99.99</v>
          </cell>
          <cell r="AE1">
            <v>5</v>
          </cell>
          <cell r="AF1">
            <v>5</v>
          </cell>
          <cell r="AG1">
            <v>0</v>
          </cell>
        </row>
        <row r="2">
          <cell r="C2" t="str">
            <v>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v>
          </cell>
        </row>
        <row r="3">
          <cell r="C3" t="str">
            <v>Sorteer data op:</v>
          </cell>
          <cell r="AA3" t="str">
            <v>P</v>
          </cell>
          <cell r="AB3" t="str">
            <v>Q</v>
          </cell>
          <cell r="AC3" t="str">
            <v>R</v>
          </cell>
          <cell r="AD3" t="str">
            <v>S</v>
          </cell>
          <cell r="AH3" t="str">
            <v>P</v>
          </cell>
          <cell r="AI3" t="str">
            <v>Q</v>
          </cell>
          <cell r="AJ3" t="str">
            <v>R</v>
          </cell>
          <cell r="AK3" t="str">
            <v>S</v>
          </cell>
        </row>
        <row r="4">
          <cell r="A4" t="str">
            <v>TMV</v>
          </cell>
          <cell r="B4" t="str">
            <v>TMZ</v>
          </cell>
          <cell r="C4" t="str">
            <v>Veld
NJ21</v>
          </cell>
          <cell r="D4" t="str">
            <v>Zaal
2122</v>
          </cell>
          <cell r="E4" t="str">
            <v> </v>
          </cell>
          <cell r="F4" t="str">
            <v>MV</v>
          </cell>
          <cell r="G4" t="str">
            <v>Rel.Nr</v>
          </cell>
          <cell r="H4" t="str">
            <v>Naam &amp; Initialen</v>
          </cell>
          <cell r="I4" t="str">
            <v>Roepnaam</v>
          </cell>
          <cell r="J4" t="str">
            <v>Geb.Datum</v>
          </cell>
          <cell r="K4" t="str">
            <v> </v>
          </cell>
          <cell r="L4" t="str">
            <v>Cb
90</v>
          </cell>
          <cell r="M4" t="str">
            <v>Cb
01</v>
          </cell>
          <cell r="N4" t="str">
            <v>Cb
12</v>
          </cell>
          <cell r="P4" t="str">
            <v>Zaal
1920</v>
          </cell>
          <cell r="Q4" t="str">
            <v>Nj
2020</v>
          </cell>
          <cell r="R4" t="str">
            <v>Vj
2021</v>
          </cell>
          <cell r="S4" t="str">
            <v>Nj
2021</v>
          </cell>
          <cell r="U4" t="str">
            <v>Z
90</v>
          </cell>
          <cell r="V4" t="str">
            <v>N
20</v>
          </cell>
          <cell r="W4" t="str">
            <v>V
21</v>
          </cell>
          <cell r="X4" t="str">
            <v>N
21</v>
          </cell>
          <cell r="Z4" t="str">
            <v>Lft</v>
          </cell>
          <cell r="AA4" t="str">
            <v>Pn</v>
          </cell>
          <cell r="AB4" t="str">
            <v>Pz</v>
          </cell>
          <cell r="AC4" t="str">
            <v>Pv</v>
          </cell>
          <cell r="AD4" t="str">
            <v>Pn</v>
          </cell>
          <cell r="AE4" t="str">
            <v>ClbCode
1920</v>
          </cell>
          <cell r="AF4" t="str">
            <v>ClbCode
2021</v>
          </cell>
          <cell r="AG4" t="str">
            <v>ClbCode
2122</v>
          </cell>
          <cell r="AH4" t="str">
            <v>ZL</v>
          </cell>
          <cell r="AI4" t="str">
            <v>NJ</v>
          </cell>
          <cell r="AJ4" t="str">
            <v>VJ</v>
          </cell>
          <cell r="AK4" t="str">
            <v>NJ</v>
          </cell>
        </row>
        <row r="5">
          <cell r="A5" t="str">
            <v>S1x1</v>
          </cell>
          <cell r="B5" t="str">
            <v>S1x1</v>
          </cell>
          <cell r="C5" t="str">
            <v>S1</v>
          </cell>
          <cell r="D5" t="str">
            <v>S1</v>
          </cell>
          <cell r="F5" t="str">
            <v>V</v>
          </cell>
          <cell r="G5" t="str">
            <v>NFF89Q0</v>
          </cell>
          <cell r="H5" t="str">
            <v>Huzen-Krul, M</v>
          </cell>
          <cell r="I5" t="str">
            <v>Miranda</v>
          </cell>
          <cell r="J5">
            <v>29039</v>
          </cell>
          <cell r="P5" t="str">
            <v>S2</v>
          </cell>
          <cell r="Q5" t="str">
            <v>S1</v>
          </cell>
          <cell r="R5" t="str">
            <v/>
          </cell>
          <cell r="S5" t="str">
            <v>S1</v>
          </cell>
          <cell r="Z5">
            <v>42.5</v>
          </cell>
          <cell r="AA5">
            <v>135</v>
          </cell>
          <cell r="AB5">
            <v>141</v>
          </cell>
          <cell r="AC5" t="str">
            <v/>
          </cell>
          <cell r="AD5">
            <v>143</v>
          </cell>
          <cell r="AE5" t="str">
            <v>NCX18W1</v>
          </cell>
          <cell r="AF5" t="str">
            <v>NCX18W1</v>
          </cell>
          <cell r="AG5" t="str">
            <v>NCX18W1</v>
          </cell>
          <cell r="AH5" t="str">
            <v>S2</v>
          </cell>
          <cell r="AI5" t="str">
            <v>S1</v>
          </cell>
          <cell r="AJ5" t="str">
            <v/>
          </cell>
          <cell r="AK5" t="str">
            <v>S1</v>
          </cell>
        </row>
        <row r="6">
          <cell r="A6" t="str">
            <v>S1x2</v>
          </cell>
          <cell r="B6" t="str">
            <v>S1x2</v>
          </cell>
          <cell r="C6" t="str">
            <v>S1</v>
          </cell>
          <cell r="D6" t="str">
            <v>S1</v>
          </cell>
          <cell r="F6" t="str">
            <v>V</v>
          </cell>
          <cell r="G6" t="str">
            <v>NFF89P3</v>
          </cell>
          <cell r="H6" t="str">
            <v>Eijkenaar-Krul, G</v>
          </cell>
          <cell r="I6" t="str">
            <v>Gerja</v>
          </cell>
          <cell r="J6">
            <v>29772</v>
          </cell>
          <cell r="P6" t="str">
            <v>S1</v>
          </cell>
          <cell r="Q6" t="str">
            <v>S1</v>
          </cell>
          <cell r="R6" t="str">
            <v/>
          </cell>
          <cell r="S6" t="str">
            <v>S1</v>
          </cell>
          <cell r="Z6">
            <v>40.49</v>
          </cell>
          <cell r="AA6">
            <v>144</v>
          </cell>
          <cell r="AB6">
            <v>141</v>
          </cell>
          <cell r="AC6" t="str">
            <v/>
          </cell>
          <cell r="AD6">
            <v>143</v>
          </cell>
          <cell r="AE6" t="str">
            <v>NCX18W1</v>
          </cell>
          <cell r="AF6" t="str">
            <v>NCX18W1</v>
          </cell>
          <cell r="AG6" t="str">
            <v>NCX18W1</v>
          </cell>
          <cell r="AH6" t="str">
            <v>S1</v>
          </cell>
          <cell r="AI6" t="str">
            <v>S1</v>
          </cell>
          <cell r="AJ6" t="str">
            <v/>
          </cell>
          <cell r="AK6" t="str">
            <v>S1</v>
          </cell>
        </row>
        <row r="7">
          <cell r="A7" t="str">
            <v>S1x3</v>
          </cell>
          <cell r="B7" t="str">
            <v>S1x3</v>
          </cell>
          <cell r="C7" t="str">
            <v>S1</v>
          </cell>
          <cell r="D7" t="str">
            <v>S1</v>
          </cell>
          <cell r="F7" t="str">
            <v>V</v>
          </cell>
          <cell r="G7" t="str">
            <v>NGD94N4</v>
          </cell>
          <cell r="H7" t="str">
            <v>Compagner, A</v>
          </cell>
          <cell r="I7" t="str">
            <v>Agnes</v>
          </cell>
          <cell r="J7">
            <v>31259</v>
          </cell>
          <cell r="P7" t="str">
            <v>S1</v>
          </cell>
          <cell r="Q7" t="str">
            <v>S1</v>
          </cell>
          <cell r="R7" t="str">
            <v/>
          </cell>
          <cell r="S7" t="str">
            <v>S1</v>
          </cell>
          <cell r="Z7">
            <v>36.42</v>
          </cell>
          <cell r="AA7">
            <v>144</v>
          </cell>
          <cell r="AB7">
            <v>141</v>
          </cell>
          <cell r="AC7" t="str">
            <v/>
          </cell>
          <cell r="AD7">
            <v>143</v>
          </cell>
          <cell r="AE7" t="str">
            <v>NCX18W1</v>
          </cell>
          <cell r="AF7" t="str">
            <v>NCX18W1</v>
          </cell>
          <cell r="AG7" t="str">
            <v>NCX18W1</v>
          </cell>
          <cell r="AH7" t="str">
            <v>S1</v>
          </cell>
          <cell r="AI7" t="str">
            <v>S1</v>
          </cell>
          <cell r="AJ7" t="str">
            <v/>
          </cell>
          <cell r="AK7" t="str">
            <v>S1</v>
          </cell>
        </row>
        <row r="8">
          <cell r="A8" t="str">
            <v>S1x4</v>
          </cell>
          <cell r="B8" t="str">
            <v>S1x4</v>
          </cell>
          <cell r="C8" t="str">
            <v>S1</v>
          </cell>
          <cell r="D8" t="str">
            <v>S1</v>
          </cell>
          <cell r="F8" t="str">
            <v>V</v>
          </cell>
          <cell r="G8" t="str">
            <v>NHS90V0</v>
          </cell>
          <cell r="H8" t="str">
            <v>Teeuwsen, L</v>
          </cell>
          <cell r="I8" t="str">
            <v>Lisanne</v>
          </cell>
          <cell r="J8">
            <v>34015</v>
          </cell>
          <cell r="P8" t="str">
            <v>S1</v>
          </cell>
          <cell r="Q8" t="str">
            <v>S1</v>
          </cell>
          <cell r="R8" t="str">
            <v/>
          </cell>
          <cell r="S8" t="str">
            <v>S1</v>
          </cell>
          <cell r="Z8">
            <v>28.87</v>
          </cell>
          <cell r="AA8">
            <v>144</v>
          </cell>
          <cell r="AB8">
            <v>141</v>
          </cell>
          <cell r="AC8" t="str">
            <v/>
          </cell>
          <cell r="AD8">
            <v>143</v>
          </cell>
          <cell r="AE8" t="str">
            <v>NCX18W1</v>
          </cell>
          <cell r="AF8" t="str">
            <v>NCX18W1</v>
          </cell>
          <cell r="AG8" t="str">
            <v>NCX18W1</v>
          </cell>
          <cell r="AH8" t="str">
            <v>S1</v>
          </cell>
          <cell r="AI8" t="str">
            <v>S1</v>
          </cell>
          <cell r="AJ8" t="str">
            <v/>
          </cell>
          <cell r="AK8" t="str">
            <v>S1</v>
          </cell>
        </row>
        <row r="9">
          <cell r="A9" t="str">
            <v>S1x5</v>
          </cell>
          <cell r="B9" t="str">
            <v>S1x5</v>
          </cell>
          <cell r="C9" t="str">
            <v>S1</v>
          </cell>
          <cell r="D9" t="str">
            <v>S1</v>
          </cell>
          <cell r="F9" t="str">
            <v>V</v>
          </cell>
          <cell r="G9" t="str">
            <v>NKF92M1</v>
          </cell>
          <cell r="H9" t="str">
            <v>Aalbers, A.</v>
          </cell>
          <cell r="I9" t="str">
            <v>Astrid</v>
          </cell>
          <cell r="J9">
            <v>35720</v>
          </cell>
          <cell r="P9" t="str">
            <v>S1</v>
          </cell>
          <cell r="Q9" t="str">
            <v>S1</v>
          </cell>
          <cell r="R9" t="str">
            <v/>
          </cell>
          <cell r="S9" t="str">
            <v>S1</v>
          </cell>
          <cell r="Z9">
            <v>24.21</v>
          </cell>
          <cell r="AA9">
            <v>144</v>
          </cell>
          <cell r="AB9">
            <v>141</v>
          </cell>
          <cell r="AC9" t="str">
            <v/>
          </cell>
          <cell r="AD9">
            <v>143</v>
          </cell>
          <cell r="AE9" t="str">
            <v>NCX18W1</v>
          </cell>
          <cell r="AF9" t="str">
            <v>NCX18W1</v>
          </cell>
          <cell r="AG9" t="str">
            <v>NCX18W1</v>
          </cell>
          <cell r="AH9" t="str">
            <v>S1</v>
          </cell>
          <cell r="AI9" t="str">
            <v>S1</v>
          </cell>
          <cell r="AJ9" t="str">
            <v/>
          </cell>
          <cell r="AK9" t="str">
            <v>S1</v>
          </cell>
        </row>
        <row r="10">
          <cell r="A10" t="str">
            <v>S1x6</v>
          </cell>
          <cell r="B10" t="str">
            <v>S1x6</v>
          </cell>
          <cell r="C10" t="str">
            <v>S1</v>
          </cell>
          <cell r="D10" t="str">
            <v>S1</v>
          </cell>
          <cell r="F10" t="str">
            <v>V</v>
          </cell>
          <cell r="G10" t="str">
            <v>NKJ86W2</v>
          </cell>
          <cell r="H10" t="str">
            <v>Talen, J.</v>
          </cell>
          <cell r="I10" t="str">
            <v>Janniek</v>
          </cell>
          <cell r="J10">
            <v>35943</v>
          </cell>
          <cell r="P10" t="str">
            <v>S2</v>
          </cell>
          <cell r="Q10" t="str">
            <v>S1</v>
          </cell>
          <cell r="R10" t="str">
            <v/>
          </cell>
          <cell r="S10" t="str">
            <v>S1</v>
          </cell>
          <cell r="Z10">
            <v>23.59</v>
          </cell>
          <cell r="AA10">
            <v>135</v>
          </cell>
          <cell r="AB10">
            <v>141</v>
          </cell>
          <cell r="AC10" t="str">
            <v/>
          </cell>
          <cell r="AD10">
            <v>143</v>
          </cell>
          <cell r="AE10" t="str">
            <v>NCX18W1</v>
          </cell>
          <cell r="AF10" t="str">
            <v>NCX18W1</v>
          </cell>
          <cell r="AG10" t="str">
            <v>NCX18W1</v>
          </cell>
          <cell r="AH10" t="str">
            <v>S2</v>
          </cell>
          <cell r="AI10" t="str">
            <v>S1</v>
          </cell>
          <cell r="AJ10" t="str">
            <v/>
          </cell>
          <cell r="AK10" t="str">
            <v>S1</v>
          </cell>
        </row>
        <row r="11">
          <cell r="A11" t="str">
            <v>S1x7</v>
          </cell>
          <cell r="B11" t="str">
            <v>S1x7</v>
          </cell>
          <cell r="C11" t="str">
            <v>S1</v>
          </cell>
          <cell r="D11" t="str">
            <v>S1</v>
          </cell>
          <cell r="F11" t="str">
            <v>V</v>
          </cell>
          <cell r="G11" t="str">
            <v>NKG41P5</v>
          </cell>
          <cell r="H11" t="str">
            <v>Bril, J.</v>
          </cell>
          <cell r="I11" t="str">
            <v>Jeanine</v>
          </cell>
          <cell r="J11">
            <v>36037</v>
          </cell>
          <cell r="P11" t="str">
            <v>S2</v>
          </cell>
          <cell r="Q11" t="str">
            <v>S1</v>
          </cell>
          <cell r="R11" t="str">
            <v/>
          </cell>
          <cell r="S11" t="str">
            <v>S1</v>
          </cell>
          <cell r="Z11">
            <v>23.34</v>
          </cell>
          <cell r="AA11">
            <v>135</v>
          </cell>
          <cell r="AB11">
            <v>141</v>
          </cell>
          <cell r="AC11" t="str">
            <v/>
          </cell>
          <cell r="AD11">
            <v>143</v>
          </cell>
          <cell r="AE11" t="str">
            <v>NCX18W1</v>
          </cell>
          <cell r="AF11" t="str">
            <v>NCX18W1</v>
          </cell>
          <cell r="AG11" t="str">
            <v>NCX18W1</v>
          </cell>
          <cell r="AH11" t="str">
            <v>S2</v>
          </cell>
          <cell r="AI11" t="str">
            <v>S1</v>
          </cell>
          <cell r="AJ11" t="str">
            <v/>
          </cell>
          <cell r="AK11" t="str">
            <v>S1</v>
          </cell>
        </row>
        <row r="12">
          <cell r="A12" t="str">
            <v>S1x8</v>
          </cell>
          <cell r="B12" t="str">
            <v>S1x8</v>
          </cell>
          <cell r="C12" t="str">
            <v>S1</v>
          </cell>
          <cell r="D12" t="str">
            <v>S1</v>
          </cell>
          <cell r="F12" t="str">
            <v>V</v>
          </cell>
          <cell r="G12" t="str">
            <v>NKG41R9</v>
          </cell>
          <cell r="H12" t="str">
            <v>Haan, C.</v>
          </cell>
          <cell r="I12" t="str">
            <v>Carlijn</v>
          </cell>
          <cell r="J12">
            <v>36049</v>
          </cell>
          <cell r="P12" t="str">
            <v>S2</v>
          </cell>
          <cell r="Q12" t="str">
            <v>S1</v>
          </cell>
          <cell r="R12" t="str">
            <v/>
          </cell>
          <cell r="S12" t="str">
            <v>S1</v>
          </cell>
          <cell r="Z12">
            <v>23.3</v>
          </cell>
          <cell r="AA12">
            <v>135</v>
          </cell>
          <cell r="AB12">
            <v>141</v>
          </cell>
          <cell r="AC12" t="str">
            <v/>
          </cell>
          <cell r="AD12">
            <v>143</v>
          </cell>
          <cell r="AE12" t="str">
            <v>NCX18W1</v>
          </cell>
          <cell r="AF12" t="str">
            <v>NCX18W1</v>
          </cell>
          <cell r="AG12" t="str">
            <v>NCX18W1</v>
          </cell>
          <cell r="AH12" t="str">
            <v>S2</v>
          </cell>
          <cell r="AI12" t="str">
            <v>S1</v>
          </cell>
          <cell r="AJ12" t="str">
            <v/>
          </cell>
          <cell r="AK12" t="str">
            <v>S1</v>
          </cell>
        </row>
        <row r="13">
          <cell r="A13" t="str">
            <v>S1x9</v>
          </cell>
          <cell r="B13" t="str">
            <v>S1x9</v>
          </cell>
          <cell r="C13" t="str">
            <v>S1</v>
          </cell>
          <cell r="D13" t="str">
            <v>S1</v>
          </cell>
          <cell r="F13" t="str">
            <v>M</v>
          </cell>
          <cell r="G13" t="str">
            <v>NFF78M4</v>
          </cell>
          <cell r="H13" t="str">
            <v>Timmerman, G</v>
          </cell>
          <cell r="I13" t="str">
            <v>Gert</v>
          </cell>
          <cell r="J13">
            <v>22821</v>
          </cell>
          <cell r="P13" t="str">
            <v>S2</v>
          </cell>
          <cell r="Q13" t="str">
            <v>S1</v>
          </cell>
          <cell r="R13" t="str">
            <v/>
          </cell>
          <cell r="S13" t="str">
            <v>S1</v>
          </cell>
          <cell r="Z13">
            <v>59.52</v>
          </cell>
          <cell r="AA13">
            <v>135</v>
          </cell>
          <cell r="AB13">
            <v>141</v>
          </cell>
          <cell r="AC13" t="str">
            <v/>
          </cell>
          <cell r="AD13">
            <v>143</v>
          </cell>
          <cell r="AE13" t="str">
            <v>NCX18W1</v>
          </cell>
          <cell r="AF13" t="str">
            <v>NCX18W1</v>
          </cell>
          <cell r="AG13" t="str">
            <v>NCX18W1</v>
          </cell>
          <cell r="AH13" t="str">
            <v>S2</v>
          </cell>
          <cell r="AI13" t="str">
            <v>S1</v>
          </cell>
          <cell r="AJ13" t="str">
            <v/>
          </cell>
          <cell r="AK13" t="str">
            <v>S1</v>
          </cell>
        </row>
        <row r="14">
          <cell r="A14" t="str">
            <v>S1x10</v>
          </cell>
          <cell r="B14" t="str">
            <v>S1x10</v>
          </cell>
          <cell r="C14" t="str">
            <v>S1</v>
          </cell>
          <cell r="D14" t="str">
            <v>S1</v>
          </cell>
          <cell r="F14" t="str">
            <v>M</v>
          </cell>
          <cell r="G14" t="str">
            <v>NHP67M0</v>
          </cell>
          <cell r="H14" t="str">
            <v>Batterink, R.</v>
          </cell>
          <cell r="I14" t="str">
            <v>Robert</v>
          </cell>
          <cell r="J14">
            <v>32955</v>
          </cell>
          <cell r="P14" t="str">
            <v>S1</v>
          </cell>
          <cell r="Q14" t="str">
            <v>S1</v>
          </cell>
          <cell r="R14" t="str">
            <v/>
          </cell>
          <cell r="S14" t="str">
            <v>S1</v>
          </cell>
          <cell r="Z14">
            <v>31.78</v>
          </cell>
          <cell r="AA14">
            <v>144</v>
          </cell>
          <cell r="AB14">
            <v>141</v>
          </cell>
          <cell r="AC14" t="str">
            <v/>
          </cell>
          <cell r="AD14">
            <v>143</v>
          </cell>
          <cell r="AE14" t="str">
            <v>NCX18W1</v>
          </cell>
          <cell r="AF14" t="str">
            <v>NCX18W1</v>
          </cell>
          <cell r="AG14" t="str">
            <v>NCX18W1</v>
          </cell>
          <cell r="AH14" t="str">
            <v>S1</v>
          </cell>
          <cell r="AI14" t="str">
            <v>S1</v>
          </cell>
          <cell r="AJ14" t="str">
            <v/>
          </cell>
          <cell r="AK14" t="str">
            <v>S1</v>
          </cell>
        </row>
        <row r="15">
          <cell r="A15" t="str">
            <v>S1x11</v>
          </cell>
          <cell r="B15" t="str">
            <v>S1x11</v>
          </cell>
          <cell r="C15" t="str">
            <v>S1</v>
          </cell>
          <cell r="D15" t="str">
            <v>S1</v>
          </cell>
          <cell r="F15" t="str">
            <v>M</v>
          </cell>
          <cell r="G15" t="str">
            <v>NGL45X0</v>
          </cell>
          <cell r="H15" t="str">
            <v>Alteveer, M.</v>
          </cell>
          <cell r="I15" t="str">
            <v>Martin</v>
          </cell>
          <cell r="J15">
            <v>32974</v>
          </cell>
          <cell r="P15" t="str">
            <v>S1</v>
          </cell>
          <cell r="Q15" t="str">
            <v>S1</v>
          </cell>
          <cell r="R15" t="str">
            <v/>
          </cell>
          <cell r="S15" t="str">
            <v>S1</v>
          </cell>
          <cell r="Z15">
            <v>31.72</v>
          </cell>
          <cell r="AA15">
            <v>144</v>
          </cell>
          <cell r="AB15">
            <v>141</v>
          </cell>
          <cell r="AC15" t="str">
            <v/>
          </cell>
          <cell r="AD15">
            <v>143</v>
          </cell>
          <cell r="AE15" t="str">
            <v>NCX18W1</v>
          </cell>
          <cell r="AF15" t="str">
            <v>NCX18W1</v>
          </cell>
          <cell r="AG15" t="str">
            <v>NCX18W1</v>
          </cell>
          <cell r="AH15" t="str">
            <v>S1</v>
          </cell>
          <cell r="AI15" t="str">
            <v>S1</v>
          </cell>
          <cell r="AJ15" t="str">
            <v/>
          </cell>
          <cell r="AK15" t="str">
            <v>S1</v>
          </cell>
        </row>
        <row r="16">
          <cell r="A16" t="str">
            <v>S1x12</v>
          </cell>
          <cell r="B16" t="str">
            <v>S1x12</v>
          </cell>
          <cell r="C16" t="str">
            <v>S1</v>
          </cell>
          <cell r="D16" t="str">
            <v>S1</v>
          </cell>
          <cell r="F16" t="str">
            <v>M</v>
          </cell>
          <cell r="G16" t="str">
            <v>NHV63J3</v>
          </cell>
          <cell r="H16" t="str">
            <v>Ekkelenkamp, J.</v>
          </cell>
          <cell r="I16" t="str">
            <v>Jasper</v>
          </cell>
          <cell r="J16">
            <v>35244</v>
          </cell>
          <cell r="P16" t="str">
            <v>S1</v>
          </cell>
          <cell r="Q16" t="str">
            <v>S1</v>
          </cell>
          <cell r="R16" t="str">
            <v/>
          </cell>
          <cell r="S16" t="str">
            <v>S1</v>
          </cell>
          <cell r="Z16">
            <v>25.51</v>
          </cell>
          <cell r="AA16">
            <v>144</v>
          </cell>
          <cell r="AB16">
            <v>141</v>
          </cell>
          <cell r="AC16" t="str">
            <v/>
          </cell>
          <cell r="AD16">
            <v>143</v>
          </cell>
          <cell r="AE16" t="str">
            <v>NCX18W1</v>
          </cell>
          <cell r="AF16" t="str">
            <v>NCX18W1</v>
          </cell>
          <cell r="AG16" t="str">
            <v>NCX18W1</v>
          </cell>
          <cell r="AH16" t="str">
            <v>S1</v>
          </cell>
          <cell r="AI16" t="str">
            <v>S1</v>
          </cell>
          <cell r="AJ16" t="str">
            <v/>
          </cell>
          <cell r="AK16" t="str">
            <v>S1</v>
          </cell>
        </row>
        <row r="17">
          <cell r="A17" t="str">
            <v>S1x13</v>
          </cell>
          <cell r="B17" t="str">
            <v>S1x13</v>
          </cell>
          <cell r="C17" t="str">
            <v>S1</v>
          </cell>
          <cell r="D17" t="str">
            <v>S1</v>
          </cell>
          <cell r="F17" t="str">
            <v>M</v>
          </cell>
          <cell r="G17" t="str">
            <v>NHT75N0</v>
          </cell>
          <cell r="H17" t="str">
            <v>Batterink, J.</v>
          </cell>
          <cell r="I17" t="str">
            <v>Jasper</v>
          </cell>
          <cell r="J17">
            <v>35686</v>
          </cell>
          <cell r="P17" t="str">
            <v>S1</v>
          </cell>
          <cell r="Q17" t="str">
            <v>S1</v>
          </cell>
          <cell r="R17" t="str">
            <v/>
          </cell>
          <cell r="S17" t="str">
            <v>S1</v>
          </cell>
          <cell r="Z17">
            <v>24.3</v>
          </cell>
          <cell r="AA17">
            <v>144</v>
          </cell>
          <cell r="AB17">
            <v>141</v>
          </cell>
          <cell r="AC17" t="str">
            <v/>
          </cell>
          <cell r="AD17">
            <v>143</v>
          </cell>
          <cell r="AE17" t="str">
            <v>NCX18W1</v>
          </cell>
          <cell r="AF17" t="str">
            <v>NCX18W1</v>
          </cell>
          <cell r="AG17" t="str">
            <v>NCX18W1</v>
          </cell>
          <cell r="AH17" t="str">
            <v>S1</v>
          </cell>
          <cell r="AI17" t="str">
            <v>S1</v>
          </cell>
          <cell r="AJ17" t="str">
            <v/>
          </cell>
          <cell r="AK17" t="str">
            <v>S1</v>
          </cell>
        </row>
        <row r="18">
          <cell r="A18" t="str">
            <v>A1x1</v>
          </cell>
          <cell r="B18" t="str">
            <v>A1x1</v>
          </cell>
          <cell r="C18" t="str">
            <v>A1</v>
          </cell>
          <cell r="D18" t="str">
            <v>A1</v>
          </cell>
          <cell r="F18" t="str">
            <v>V</v>
          </cell>
          <cell r="G18" t="str">
            <v>NKX33S4</v>
          </cell>
          <cell r="H18" t="str">
            <v>Schuurman, D.</v>
          </cell>
          <cell r="I18" t="str">
            <v>Denise</v>
          </cell>
          <cell r="J18">
            <v>37680</v>
          </cell>
          <cell r="P18" t="str">
            <v>A1</v>
          </cell>
          <cell r="Q18" t="str">
            <v>A1</v>
          </cell>
          <cell r="R18" t="str">
            <v>A1</v>
          </cell>
          <cell r="S18" t="str">
            <v>A1</v>
          </cell>
          <cell r="Z18">
            <v>18.84</v>
          </cell>
          <cell r="AA18">
            <v>83</v>
          </cell>
          <cell r="AB18">
            <v>86</v>
          </cell>
          <cell r="AC18">
            <v>83</v>
          </cell>
          <cell r="AD18">
            <v>86</v>
          </cell>
          <cell r="AE18" t="str">
            <v>NCX18W1</v>
          </cell>
          <cell r="AF18" t="str">
            <v>NCX18W1</v>
          </cell>
          <cell r="AG18" t="str">
            <v>NCX18W1</v>
          </cell>
          <cell r="AH18" t="str">
            <v>A1</v>
          </cell>
          <cell r="AI18" t="str">
            <v>A1</v>
          </cell>
          <cell r="AJ18" t="str">
            <v>A1</v>
          </cell>
          <cell r="AK18" t="str">
            <v>A1</v>
          </cell>
        </row>
        <row r="19">
          <cell r="A19" t="str">
            <v>A1x2</v>
          </cell>
          <cell r="B19" t="str">
            <v>A1x2</v>
          </cell>
          <cell r="C19" t="str">
            <v>A1</v>
          </cell>
          <cell r="D19" t="str">
            <v>A1</v>
          </cell>
          <cell r="F19" t="str">
            <v>V</v>
          </cell>
          <cell r="G19" t="str">
            <v>NLG44R5</v>
          </cell>
          <cell r="H19" t="str">
            <v>Ogink, C.</v>
          </cell>
          <cell r="I19" t="str">
            <v>Celeste</v>
          </cell>
          <cell r="J19">
            <v>37682</v>
          </cell>
          <cell r="P19" t="str">
            <v>A1</v>
          </cell>
          <cell r="Q19" t="str">
            <v>A1</v>
          </cell>
          <cell r="R19" t="str">
            <v>A1</v>
          </cell>
          <cell r="S19" t="str">
            <v>A1</v>
          </cell>
          <cell r="Z19">
            <v>18.829999999999998</v>
          </cell>
          <cell r="AA19">
            <v>83</v>
          </cell>
          <cell r="AB19">
            <v>86</v>
          </cell>
          <cell r="AC19">
            <v>83</v>
          </cell>
          <cell r="AD19">
            <v>86</v>
          </cell>
          <cell r="AE19" t="str">
            <v>NCX18W1</v>
          </cell>
          <cell r="AF19" t="str">
            <v>NCX18W1</v>
          </cell>
          <cell r="AG19" t="str">
            <v>NCX18W1</v>
          </cell>
          <cell r="AH19" t="str">
            <v>A1</v>
          </cell>
          <cell r="AI19" t="str">
            <v>A1</v>
          </cell>
          <cell r="AJ19" t="str">
            <v>A1</v>
          </cell>
          <cell r="AK19" t="str">
            <v>A1</v>
          </cell>
        </row>
        <row r="20">
          <cell r="A20" t="str">
            <v>A1x3</v>
          </cell>
          <cell r="B20" t="str">
            <v>A1x3</v>
          </cell>
          <cell r="C20" t="str">
            <v>A1</v>
          </cell>
          <cell r="D20" t="str">
            <v>A1</v>
          </cell>
          <cell r="F20" t="str">
            <v>V</v>
          </cell>
          <cell r="G20" t="str">
            <v>NKZ60W0</v>
          </cell>
          <cell r="H20" t="str">
            <v>Brinkman, E.</v>
          </cell>
          <cell r="I20" t="str">
            <v>Estelle</v>
          </cell>
          <cell r="J20">
            <v>37703</v>
          </cell>
          <cell r="P20" t="str">
            <v>A1</v>
          </cell>
          <cell r="Q20" t="str">
            <v>A1</v>
          </cell>
          <cell r="R20" t="str">
            <v>A1</v>
          </cell>
          <cell r="S20" t="str">
            <v>A1</v>
          </cell>
          <cell r="Z20">
            <v>18.78</v>
          </cell>
          <cell r="AA20">
            <v>83</v>
          </cell>
          <cell r="AB20">
            <v>86</v>
          </cell>
          <cell r="AC20">
            <v>83</v>
          </cell>
          <cell r="AD20">
            <v>86</v>
          </cell>
          <cell r="AE20" t="str">
            <v>NCX18W1</v>
          </cell>
          <cell r="AF20" t="str">
            <v>NCX18W1</v>
          </cell>
          <cell r="AG20" t="str">
            <v>NCX18W1</v>
          </cell>
          <cell r="AH20" t="str">
            <v>A1</v>
          </cell>
          <cell r="AI20" t="str">
            <v>A1</v>
          </cell>
          <cell r="AJ20" t="str">
            <v>A1</v>
          </cell>
          <cell r="AK20" t="str">
            <v>A1</v>
          </cell>
        </row>
        <row r="21">
          <cell r="A21" t="str">
            <v>A1x4</v>
          </cell>
          <cell r="B21" t="str">
            <v>A1x4</v>
          </cell>
          <cell r="C21" t="str">
            <v>A1</v>
          </cell>
          <cell r="D21" t="str">
            <v>A1</v>
          </cell>
          <cell r="F21" t="str">
            <v>V</v>
          </cell>
          <cell r="G21" t="str">
            <v>NKS09M0</v>
          </cell>
          <cell r="H21" t="str">
            <v>Haan, M.</v>
          </cell>
          <cell r="I21" t="str">
            <v>Marieke</v>
          </cell>
          <cell r="J21">
            <v>37714</v>
          </cell>
          <cell r="P21" t="str">
            <v>A1</v>
          </cell>
          <cell r="Q21" t="str">
            <v>A1</v>
          </cell>
          <cell r="R21" t="str">
            <v>A1</v>
          </cell>
          <cell r="S21" t="str">
            <v>A1</v>
          </cell>
          <cell r="Z21">
            <v>18.75</v>
          </cell>
          <cell r="AA21">
            <v>83</v>
          </cell>
          <cell r="AB21">
            <v>86</v>
          </cell>
          <cell r="AC21">
            <v>83</v>
          </cell>
          <cell r="AD21">
            <v>86</v>
          </cell>
          <cell r="AE21" t="str">
            <v>NCX18W1</v>
          </cell>
          <cell r="AF21" t="str">
            <v>NCX18W1</v>
          </cell>
          <cell r="AG21" t="str">
            <v>NCX18W1</v>
          </cell>
          <cell r="AH21" t="str">
            <v>A1</v>
          </cell>
          <cell r="AI21" t="str">
            <v>A1</v>
          </cell>
          <cell r="AJ21" t="str">
            <v>A1</v>
          </cell>
          <cell r="AK21" t="str">
            <v>A1</v>
          </cell>
        </row>
        <row r="22">
          <cell r="A22" t="str">
            <v>A1x5</v>
          </cell>
          <cell r="B22" t="str">
            <v>A1x5</v>
          </cell>
          <cell r="C22" t="str">
            <v>A1</v>
          </cell>
          <cell r="D22" t="str">
            <v>A1</v>
          </cell>
          <cell r="F22" t="str">
            <v>V</v>
          </cell>
          <cell r="G22" t="str">
            <v>NKX73R7</v>
          </cell>
          <cell r="H22" t="str">
            <v>Prins, V.</v>
          </cell>
          <cell r="I22" t="str">
            <v>Vera</v>
          </cell>
          <cell r="J22">
            <v>37774</v>
          </cell>
          <cell r="P22" t="str">
            <v>A1</v>
          </cell>
          <cell r="Q22" t="str">
            <v>A1</v>
          </cell>
          <cell r="R22" t="str">
            <v>A1</v>
          </cell>
          <cell r="S22" t="str">
            <v>A1</v>
          </cell>
          <cell r="Z22">
            <v>18.579999999999998</v>
          </cell>
          <cell r="AA22">
            <v>83</v>
          </cell>
          <cell r="AB22">
            <v>86</v>
          </cell>
          <cell r="AC22">
            <v>83</v>
          </cell>
          <cell r="AD22">
            <v>86</v>
          </cell>
          <cell r="AE22" t="str">
            <v>NCX18W1</v>
          </cell>
          <cell r="AF22" t="str">
            <v>NCX18W1</v>
          </cell>
          <cell r="AG22" t="str">
            <v>NCX18W1</v>
          </cell>
          <cell r="AH22" t="str">
            <v>A1</v>
          </cell>
          <cell r="AI22" t="str">
            <v>A1</v>
          </cell>
          <cell r="AJ22" t="str">
            <v>A1</v>
          </cell>
          <cell r="AK22" t="str">
            <v>A1</v>
          </cell>
        </row>
        <row r="23">
          <cell r="A23" t="str">
            <v>A1x6</v>
          </cell>
          <cell r="B23" t="str">
            <v>A1x6</v>
          </cell>
          <cell r="C23" t="str">
            <v>A1</v>
          </cell>
          <cell r="D23" t="str">
            <v>A1</v>
          </cell>
          <cell r="F23" t="str">
            <v>V</v>
          </cell>
          <cell r="G23" t="str">
            <v>NLG44V3</v>
          </cell>
          <cell r="H23" t="str">
            <v>Voshol, L.</v>
          </cell>
          <cell r="I23" t="str">
            <v>Larissa</v>
          </cell>
          <cell r="J23">
            <v>37811</v>
          </cell>
          <cell r="P23" t="str">
            <v>A1</v>
          </cell>
          <cell r="Q23" t="str">
            <v>A1</v>
          </cell>
          <cell r="R23" t="str">
            <v>A1</v>
          </cell>
          <cell r="S23" t="str">
            <v>A1</v>
          </cell>
          <cell r="Z23">
            <v>18.48</v>
          </cell>
          <cell r="AA23">
            <v>83</v>
          </cell>
          <cell r="AB23">
            <v>86</v>
          </cell>
          <cell r="AC23">
            <v>83</v>
          </cell>
          <cell r="AD23">
            <v>86</v>
          </cell>
          <cell r="AE23" t="str">
            <v>NCX18W1</v>
          </cell>
          <cell r="AF23" t="str">
            <v>NCX18W1</v>
          </cell>
          <cell r="AG23" t="str">
            <v>NCX18W1</v>
          </cell>
          <cell r="AH23" t="str">
            <v>A1</v>
          </cell>
          <cell r="AI23" t="str">
            <v>A1</v>
          </cell>
          <cell r="AJ23" t="str">
            <v>A1</v>
          </cell>
          <cell r="AK23" t="str">
            <v>A1</v>
          </cell>
        </row>
        <row r="24">
          <cell r="A24" t="str">
            <v>A1x7</v>
          </cell>
          <cell r="B24" t="str">
            <v>A1x7</v>
          </cell>
          <cell r="C24" t="str">
            <v>A1</v>
          </cell>
          <cell r="D24" t="str">
            <v>A1</v>
          </cell>
          <cell r="F24" t="str">
            <v>V</v>
          </cell>
          <cell r="G24" t="str">
            <v>NLG44T9</v>
          </cell>
          <cell r="H24" t="str">
            <v>Wetering, M.</v>
          </cell>
          <cell r="I24" t="str">
            <v>Merle</v>
          </cell>
          <cell r="J24">
            <v>37870</v>
          </cell>
          <cell r="P24" t="str">
            <v>A1</v>
          </cell>
          <cell r="Q24" t="str">
            <v>A1</v>
          </cell>
          <cell r="R24" t="str">
            <v>A1</v>
          </cell>
          <cell r="S24" t="str">
            <v>A1</v>
          </cell>
          <cell r="Z24">
            <v>18.32</v>
          </cell>
          <cell r="AA24">
            <v>83</v>
          </cell>
          <cell r="AB24">
            <v>86</v>
          </cell>
          <cell r="AC24">
            <v>83</v>
          </cell>
          <cell r="AD24">
            <v>86</v>
          </cell>
          <cell r="AE24" t="str">
            <v>NCX18W1</v>
          </cell>
          <cell r="AF24" t="str">
            <v>NCX18W1</v>
          </cell>
          <cell r="AG24" t="str">
            <v>NCX18W1</v>
          </cell>
          <cell r="AH24" t="str">
            <v>A1</v>
          </cell>
          <cell r="AI24" t="str">
            <v>A1</v>
          </cell>
          <cell r="AJ24" t="str">
            <v>A1</v>
          </cell>
          <cell r="AK24" t="str">
            <v>A1</v>
          </cell>
        </row>
        <row r="25">
          <cell r="A25" t="str">
            <v>A1x8</v>
          </cell>
          <cell r="B25" t="str">
            <v>A1x8</v>
          </cell>
          <cell r="C25" t="str">
            <v>A1</v>
          </cell>
          <cell r="D25" t="str">
            <v>A1</v>
          </cell>
          <cell r="F25" t="str">
            <v>V</v>
          </cell>
          <cell r="G25" t="str">
            <v>NKW99V2</v>
          </cell>
          <cell r="H25" t="str">
            <v>Wisscha, ter L.</v>
          </cell>
          <cell r="I25" t="str">
            <v>Lianne</v>
          </cell>
          <cell r="J25">
            <v>37910</v>
          </cell>
          <cell r="P25" t="str">
            <v>A1</v>
          </cell>
          <cell r="Q25" t="str">
            <v>A1</v>
          </cell>
          <cell r="R25" t="str">
            <v>A1</v>
          </cell>
          <cell r="S25" t="str">
            <v>A1</v>
          </cell>
          <cell r="Z25">
            <v>18.21</v>
          </cell>
          <cell r="AA25">
            <v>83</v>
          </cell>
          <cell r="AB25">
            <v>86</v>
          </cell>
          <cell r="AC25">
            <v>83</v>
          </cell>
          <cell r="AD25">
            <v>86</v>
          </cell>
          <cell r="AE25" t="str">
            <v>NCX18W1</v>
          </cell>
          <cell r="AF25" t="str">
            <v>NCX18W1</v>
          </cell>
          <cell r="AG25" t="str">
            <v>NCX18W1</v>
          </cell>
          <cell r="AH25" t="str">
            <v>A1</v>
          </cell>
          <cell r="AI25" t="str">
            <v>A1</v>
          </cell>
          <cell r="AJ25" t="str">
            <v>A1</v>
          </cell>
          <cell r="AK25" t="str">
            <v>A1</v>
          </cell>
        </row>
        <row r="26">
          <cell r="A26" t="str">
            <v>A1x9</v>
          </cell>
          <cell r="B26" t="str">
            <v>A1x9</v>
          </cell>
          <cell r="C26" t="str">
            <v>A1</v>
          </cell>
          <cell r="D26" t="str">
            <v>A1</v>
          </cell>
          <cell r="F26" t="str">
            <v>V</v>
          </cell>
          <cell r="G26" t="str">
            <v>NKX42T3</v>
          </cell>
          <cell r="H26" t="str">
            <v>Kolsté, te J.</v>
          </cell>
          <cell r="I26" t="str">
            <v>Jennifer</v>
          </cell>
          <cell r="J26">
            <v>38146</v>
          </cell>
          <cell r="P26" t="str">
            <v>A1</v>
          </cell>
          <cell r="Q26" t="str">
            <v>A1</v>
          </cell>
          <cell r="R26" t="str">
            <v>A1</v>
          </cell>
          <cell r="S26" t="str">
            <v>A1</v>
          </cell>
          <cell r="Z26">
            <v>17.559999999999999</v>
          </cell>
          <cell r="AA26">
            <v>83</v>
          </cell>
          <cell r="AB26">
            <v>86</v>
          </cell>
          <cell r="AC26">
            <v>83</v>
          </cell>
          <cell r="AD26">
            <v>86</v>
          </cell>
          <cell r="AE26" t="str">
            <v>NCX18W1</v>
          </cell>
          <cell r="AF26" t="str">
            <v>NCX18W1</v>
          </cell>
          <cell r="AG26" t="str">
            <v>NCX18W1</v>
          </cell>
          <cell r="AH26" t="str">
            <v>A1</v>
          </cell>
          <cell r="AI26" t="str">
            <v>A1</v>
          </cell>
          <cell r="AJ26" t="str">
            <v>A1</v>
          </cell>
          <cell r="AK26" t="str">
            <v>A1</v>
          </cell>
        </row>
        <row r="27">
          <cell r="A27" t="str">
            <v>A1x10</v>
          </cell>
          <cell r="B27" t="str">
            <v>A1x10</v>
          </cell>
          <cell r="C27" t="str">
            <v>A1</v>
          </cell>
          <cell r="D27" t="str">
            <v>A1</v>
          </cell>
          <cell r="F27" t="str">
            <v>V</v>
          </cell>
          <cell r="G27" t="str">
            <v>NLN56H3</v>
          </cell>
          <cell r="H27" t="str">
            <v>Van der Beek, M.</v>
          </cell>
          <cell r="I27" t="str">
            <v>Marit</v>
          </cell>
          <cell r="J27">
            <v>38289</v>
          </cell>
          <cell r="P27" t="str">
            <v>A1</v>
          </cell>
          <cell r="Q27" t="str">
            <v>A1</v>
          </cell>
          <cell r="R27" t="str">
            <v>A1</v>
          </cell>
          <cell r="S27" t="str">
            <v>A1</v>
          </cell>
          <cell r="Z27">
            <v>17.170000000000002</v>
          </cell>
          <cell r="AA27">
            <v>83</v>
          </cell>
          <cell r="AB27">
            <v>86</v>
          </cell>
          <cell r="AC27">
            <v>83</v>
          </cell>
          <cell r="AD27">
            <v>86</v>
          </cell>
          <cell r="AE27" t="str">
            <v>NCX18W1</v>
          </cell>
          <cell r="AF27" t="str">
            <v>NCX18W1</v>
          </cell>
          <cell r="AG27" t="str">
            <v>NCX18W1</v>
          </cell>
          <cell r="AH27" t="str">
            <v>A1</v>
          </cell>
          <cell r="AI27" t="str">
            <v>A1</v>
          </cell>
          <cell r="AJ27" t="str">
            <v>A1</v>
          </cell>
          <cell r="AK27" t="str">
            <v>A1</v>
          </cell>
        </row>
        <row r="28">
          <cell r="A28" t="str">
            <v>A1x11</v>
          </cell>
          <cell r="B28" t="str">
            <v>A1x11</v>
          </cell>
          <cell r="C28" t="str">
            <v>A1</v>
          </cell>
          <cell r="D28" t="str">
            <v>A1</v>
          </cell>
          <cell r="F28" t="str">
            <v>V</v>
          </cell>
          <cell r="G28" t="str">
            <v>NLL41H1</v>
          </cell>
          <cell r="H28" t="str">
            <v>Vries, de A.</v>
          </cell>
          <cell r="I28" t="str">
            <v>Anouk</v>
          </cell>
          <cell r="J28">
            <v>38413</v>
          </cell>
          <cell r="P28" t="str">
            <v>A1</v>
          </cell>
          <cell r="Q28" t="str">
            <v>A1</v>
          </cell>
          <cell r="R28" t="str">
            <v>A1</v>
          </cell>
          <cell r="S28" t="str">
            <v>A1</v>
          </cell>
          <cell r="Z28">
            <v>16.829999999999998</v>
          </cell>
          <cell r="AA28">
            <v>83</v>
          </cell>
          <cell r="AB28">
            <v>86</v>
          </cell>
          <cell r="AC28">
            <v>83</v>
          </cell>
          <cell r="AD28">
            <v>86</v>
          </cell>
          <cell r="AE28" t="str">
            <v>NCX18W1</v>
          </cell>
          <cell r="AF28" t="str">
            <v>NCX18W1</v>
          </cell>
          <cell r="AG28" t="str">
            <v>NCX18W1</v>
          </cell>
          <cell r="AH28" t="str">
            <v>A1</v>
          </cell>
          <cell r="AI28" t="str">
            <v>A1</v>
          </cell>
          <cell r="AJ28" t="str">
            <v>A1</v>
          </cell>
          <cell r="AK28" t="str">
            <v>A1</v>
          </cell>
        </row>
        <row r="29">
          <cell r="A29" t="str">
            <v>A1x12</v>
          </cell>
          <cell r="B29" t="str">
            <v>A1x12</v>
          </cell>
          <cell r="C29" t="str">
            <v>A1</v>
          </cell>
          <cell r="D29" t="str">
            <v>A1</v>
          </cell>
          <cell r="F29" t="str">
            <v>V</v>
          </cell>
          <cell r="G29" t="str">
            <v>NLG44S2</v>
          </cell>
          <cell r="H29" t="str">
            <v>Wetering, N.</v>
          </cell>
          <cell r="I29" t="str">
            <v>Norah</v>
          </cell>
          <cell r="J29">
            <v>38699</v>
          </cell>
          <cell r="P29" t="str">
            <v>A1</v>
          </cell>
          <cell r="Q29" t="str">
            <v>A1</v>
          </cell>
          <cell r="R29" t="str">
            <v>A1</v>
          </cell>
          <cell r="S29" t="str">
            <v>A1</v>
          </cell>
          <cell r="Z29">
            <v>16.05</v>
          </cell>
          <cell r="AA29">
            <v>83</v>
          </cell>
          <cell r="AB29">
            <v>86</v>
          </cell>
          <cell r="AC29">
            <v>83</v>
          </cell>
          <cell r="AD29">
            <v>86</v>
          </cell>
          <cell r="AE29" t="str">
            <v>NCX18W1</v>
          </cell>
          <cell r="AF29" t="str">
            <v>NCX18W1</v>
          </cell>
          <cell r="AG29" t="str">
            <v>NCX18W1</v>
          </cell>
          <cell r="AH29" t="str">
            <v>A1</v>
          </cell>
          <cell r="AI29" t="str">
            <v>A1</v>
          </cell>
          <cell r="AJ29" t="str">
            <v>A1</v>
          </cell>
          <cell r="AK29" t="str">
            <v>A1</v>
          </cell>
        </row>
        <row r="30">
          <cell r="A30" t="str">
            <v>C1x1</v>
          </cell>
          <cell r="B30" t="str">
            <v>C1x1</v>
          </cell>
          <cell r="C30" t="str">
            <v>C1</v>
          </cell>
          <cell r="D30" t="str">
            <v>C1</v>
          </cell>
          <cell r="F30" t="str">
            <v>V</v>
          </cell>
          <cell r="G30" t="str">
            <v>NMF60Y8</v>
          </cell>
          <cell r="H30" t="str">
            <v>Schouten, K.</v>
          </cell>
          <cell r="I30" t="str">
            <v>Kyona</v>
          </cell>
          <cell r="J30">
            <v>39014</v>
          </cell>
          <cell r="P30" t="str">
            <v>C1</v>
          </cell>
          <cell r="Q30" t="str">
            <v>C1</v>
          </cell>
          <cell r="R30" t="str">
            <v>C1</v>
          </cell>
          <cell r="S30" t="str">
            <v>C1</v>
          </cell>
          <cell r="Z30">
            <v>15.19</v>
          </cell>
          <cell r="AA30">
            <v>50</v>
          </cell>
          <cell r="AB30">
            <v>46</v>
          </cell>
          <cell r="AC30">
            <v>52</v>
          </cell>
          <cell r="AD30">
            <v>62</v>
          </cell>
          <cell r="AE30" t="str">
            <v>NCX18W1</v>
          </cell>
          <cell r="AF30" t="str">
            <v>NCX18W1</v>
          </cell>
          <cell r="AG30" t="str">
            <v>NCX18W1</v>
          </cell>
          <cell r="AH30" t="str">
            <v>C1</v>
          </cell>
          <cell r="AI30" t="str">
            <v>C1</v>
          </cell>
          <cell r="AJ30" t="str">
            <v>C1</v>
          </cell>
          <cell r="AK30" t="str">
            <v>C1</v>
          </cell>
        </row>
        <row r="31">
          <cell r="A31" t="str">
            <v>C1x2</v>
          </cell>
          <cell r="B31" t="str">
            <v>C1x2</v>
          </cell>
          <cell r="C31" t="str">
            <v>C1</v>
          </cell>
          <cell r="D31" t="str">
            <v>C1</v>
          </cell>
          <cell r="F31" t="str">
            <v>V</v>
          </cell>
          <cell r="G31" t="str">
            <v>NLR17X2</v>
          </cell>
          <cell r="H31" t="str">
            <v>Prins, M.</v>
          </cell>
          <cell r="I31" t="str">
            <v>Meike</v>
          </cell>
          <cell r="J31">
            <v>39233</v>
          </cell>
          <cell r="P31" t="str">
            <v>C1</v>
          </cell>
          <cell r="Q31" t="str">
            <v>C1</v>
          </cell>
          <cell r="R31" t="str">
            <v>C1</v>
          </cell>
          <cell r="S31" t="str">
            <v>C1</v>
          </cell>
          <cell r="Z31">
            <v>14.59</v>
          </cell>
          <cell r="AA31">
            <v>50</v>
          </cell>
          <cell r="AB31">
            <v>46</v>
          </cell>
          <cell r="AC31">
            <v>52</v>
          </cell>
          <cell r="AD31">
            <v>62</v>
          </cell>
          <cell r="AE31" t="str">
            <v>NCX18W1</v>
          </cell>
          <cell r="AF31" t="str">
            <v>NCX18W1</v>
          </cell>
          <cell r="AG31" t="str">
            <v>NCX18W1</v>
          </cell>
          <cell r="AH31" t="str">
            <v>C1</v>
          </cell>
          <cell r="AI31" t="str">
            <v>C1</v>
          </cell>
          <cell r="AJ31" t="str">
            <v>C1</v>
          </cell>
          <cell r="AK31" t="str">
            <v>C1</v>
          </cell>
        </row>
        <row r="32">
          <cell r="A32" t="str">
            <v>C1x3</v>
          </cell>
          <cell r="B32" t="str">
            <v>C1x3</v>
          </cell>
          <cell r="C32" t="str">
            <v>C1</v>
          </cell>
          <cell r="D32" t="str">
            <v>C1</v>
          </cell>
          <cell r="F32" t="str">
            <v>V</v>
          </cell>
          <cell r="G32" t="str">
            <v>NLW84G4</v>
          </cell>
          <cell r="H32" t="str">
            <v>Russcher, R.</v>
          </cell>
          <cell r="I32" t="str">
            <v>Robin</v>
          </cell>
          <cell r="J32">
            <v>39446</v>
          </cell>
          <cell r="P32" t="str">
            <v>C1</v>
          </cell>
          <cell r="Q32" t="str">
            <v>C1</v>
          </cell>
          <cell r="R32" t="str">
            <v>C1</v>
          </cell>
          <cell r="S32" t="str">
            <v>C1</v>
          </cell>
          <cell r="Z32">
            <v>14</v>
          </cell>
          <cell r="AA32">
            <v>50</v>
          </cell>
          <cell r="AB32">
            <v>46</v>
          </cell>
          <cell r="AC32">
            <v>52</v>
          </cell>
          <cell r="AD32">
            <v>62</v>
          </cell>
          <cell r="AE32" t="str">
            <v>NCX18W1</v>
          </cell>
          <cell r="AF32" t="str">
            <v>NCX18W1</v>
          </cell>
          <cell r="AG32" t="str">
            <v>NCX18W1</v>
          </cell>
          <cell r="AH32" t="str">
            <v>C1</v>
          </cell>
          <cell r="AI32" t="str">
            <v>C1</v>
          </cell>
          <cell r="AJ32" t="str">
            <v>C1</v>
          </cell>
          <cell r="AK32" t="str">
            <v>C1</v>
          </cell>
        </row>
        <row r="33">
          <cell r="A33" t="str">
            <v>C1x4</v>
          </cell>
          <cell r="B33" t="str">
            <v>C1x4</v>
          </cell>
          <cell r="C33" t="str">
            <v>C1</v>
          </cell>
          <cell r="D33" t="str">
            <v>C1</v>
          </cell>
          <cell r="F33" t="str">
            <v>V</v>
          </cell>
          <cell r="G33" t="str">
            <v>NMJ22B7</v>
          </cell>
          <cell r="H33" t="str">
            <v>Duren, van K.</v>
          </cell>
          <cell r="I33" t="str">
            <v>Kim</v>
          </cell>
          <cell r="J33">
            <v>40409</v>
          </cell>
          <cell r="P33" t="str">
            <v>C1</v>
          </cell>
          <cell r="Q33" t="str">
            <v>C1</v>
          </cell>
          <cell r="R33" t="str">
            <v>C1</v>
          </cell>
          <cell r="S33" t="str">
            <v>C1</v>
          </cell>
          <cell r="Z33">
            <v>11.37</v>
          </cell>
          <cell r="AA33">
            <v>50</v>
          </cell>
          <cell r="AB33">
            <v>46</v>
          </cell>
          <cell r="AC33">
            <v>52</v>
          </cell>
          <cell r="AD33">
            <v>62</v>
          </cell>
          <cell r="AE33" t="str">
            <v>NCX18W1</v>
          </cell>
          <cell r="AF33" t="str">
            <v>NCX18W1</v>
          </cell>
          <cell r="AG33" t="str">
            <v>NCX18W1</v>
          </cell>
          <cell r="AH33" t="str">
            <v>C1</v>
          </cell>
          <cell r="AI33" t="str">
            <v>C1</v>
          </cell>
          <cell r="AJ33" t="str">
            <v>C1</v>
          </cell>
          <cell r="AK33" t="str">
            <v>C1</v>
          </cell>
        </row>
        <row r="34">
          <cell r="A34" t="str">
            <v>C1x5</v>
          </cell>
          <cell r="B34" t="str">
            <v>C1x5</v>
          </cell>
          <cell r="C34" t="str">
            <v>C1</v>
          </cell>
          <cell r="D34" t="str">
            <v>C1</v>
          </cell>
          <cell r="F34" t="str">
            <v>V</v>
          </cell>
          <cell r="G34" t="str">
            <v>NMK78L1</v>
          </cell>
          <cell r="H34" t="str">
            <v>Knol, K.</v>
          </cell>
          <cell r="I34" t="str">
            <v>Kirsten</v>
          </cell>
          <cell r="J34">
            <v>40847</v>
          </cell>
          <cell r="Q34" t="str">
            <v>C1</v>
          </cell>
          <cell r="R34" t="str">
            <v>C1</v>
          </cell>
          <cell r="S34" t="str">
            <v>C1</v>
          </cell>
          <cell r="Z34">
            <v>10.17</v>
          </cell>
          <cell r="AA34" t="str">
            <v/>
          </cell>
          <cell r="AB34">
            <v>46</v>
          </cell>
          <cell r="AC34">
            <v>52</v>
          </cell>
          <cell r="AD34">
            <v>62</v>
          </cell>
          <cell r="AE34" t="str">
            <v>NCX18W1</v>
          </cell>
          <cell r="AF34" t="str">
            <v>NCX18W1</v>
          </cell>
          <cell r="AG34" t="str">
            <v>NCX18W1</v>
          </cell>
          <cell r="AH34" t="str">
            <v/>
          </cell>
          <cell r="AI34" t="str">
            <v>C1</v>
          </cell>
          <cell r="AJ34" t="str">
            <v>C1</v>
          </cell>
          <cell r="AK34" t="str">
            <v>C1</v>
          </cell>
        </row>
        <row r="35">
          <cell r="A35" t="str">
            <v>C1x6</v>
          </cell>
          <cell r="B35" t="str">
            <v>C1x6</v>
          </cell>
          <cell r="C35" t="str">
            <v>C1</v>
          </cell>
          <cell r="D35" t="str">
            <v>C1</v>
          </cell>
          <cell r="F35" t="str">
            <v>M</v>
          </cell>
          <cell r="G35" t="str">
            <v>NMB10T4</v>
          </cell>
          <cell r="H35" t="str">
            <v>Kronenberg, J.</v>
          </cell>
          <cell r="I35" t="str">
            <v>Jarno</v>
          </cell>
          <cell r="J35">
            <v>39483</v>
          </cell>
          <cell r="P35" t="str">
            <v>C1</v>
          </cell>
          <cell r="Q35" t="str">
            <v>C1</v>
          </cell>
          <cell r="R35" t="str">
            <v>C1</v>
          </cell>
          <cell r="S35" t="str">
            <v>C1</v>
          </cell>
          <cell r="Z35">
            <v>13.9</v>
          </cell>
          <cell r="AA35">
            <v>50</v>
          </cell>
          <cell r="AB35">
            <v>46</v>
          </cell>
          <cell r="AC35">
            <v>52</v>
          </cell>
          <cell r="AD35">
            <v>62</v>
          </cell>
          <cell r="AE35" t="str">
            <v>NCX18W1</v>
          </cell>
          <cell r="AF35" t="str">
            <v>NCX18W1</v>
          </cell>
          <cell r="AG35" t="str">
            <v>NCX18W1</v>
          </cell>
          <cell r="AH35" t="str">
            <v>C1</v>
          </cell>
          <cell r="AI35" t="str">
            <v>C1</v>
          </cell>
          <cell r="AJ35" t="str">
            <v>C1</v>
          </cell>
          <cell r="AK35" t="str">
            <v>C1</v>
          </cell>
        </row>
        <row r="36">
          <cell r="A36" t="str">
            <v>C1x7</v>
          </cell>
          <cell r="B36" t="str">
            <v>C1x7</v>
          </cell>
          <cell r="C36" t="str">
            <v>C1</v>
          </cell>
          <cell r="D36" t="str">
            <v>C1</v>
          </cell>
          <cell r="F36" t="str">
            <v>M</v>
          </cell>
          <cell r="G36" t="str">
            <v>NMC32X9</v>
          </cell>
          <cell r="H36" t="str">
            <v>Wetering, J.</v>
          </cell>
          <cell r="I36" t="str">
            <v>Jorn</v>
          </cell>
          <cell r="J36">
            <v>39942</v>
          </cell>
          <cell r="P36" t="str">
            <v>C1</v>
          </cell>
          <cell r="Q36" t="str">
            <v>C1</v>
          </cell>
          <cell r="R36" t="str">
            <v>C1</v>
          </cell>
          <cell r="S36" t="str">
            <v>C1</v>
          </cell>
          <cell r="Z36">
            <v>12.65</v>
          </cell>
          <cell r="AA36">
            <v>50</v>
          </cell>
          <cell r="AB36">
            <v>46</v>
          </cell>
          <cell r="AC36">
            <v>52</v>
          </cell>
          <cell r="AD36">
            <v>62</v>
          </cell>
          <cell r="AE36" t="str">
            <v>NCX18W1</v>
          </cell>
          <cell r="AF36" t="str">
            <v>NCX18W1</v>
          </cell>
          <cell r="AG36" t="str">
            <v>NCX18W1</v>
          </cell>
          <cell r="AH36" t="str">
            <v>C1</v>
          </cell>
          <cell r="AI36" t="str">
            <v>C1</v>
          </cell>
          <cell r="AJ36" t="str">
            <v>C1</v>
          </cell>
          <cell r="AK36" t="str">
            <v>C1</v>
          </cell>
        </row>
        <row r="37">
          <cell r="A37" t="str">
            <v>C1x8</v>
          </cell>
          <cell r="B37" t="str">
            <v>C1x8</v>
          </cell>
          <cell r="C37" t="str">
            <v>C1</v>
          </cell>
          <cell r="D37" t="str">
            <v>C1</v>
          </cell>
          <cell r="F37" t="str">
            <v>M</v>
          </cell>
          <cell r="G37" t="str">
            <v>NMC32Y6</v>
          </cell>
          <cell r="H37" t="str">
            <v>Folkers, N.</v>
          </cell>
          <cell r="I37" t="str">
            <v>Natan</v>
          </cell>
          <cell r="J37">
            <v>40311</v>
          </cell>
          <cell r="P37" t="str">
            <v>C1</v>
          </cell>
          <cell r="Q37" t="str">
            <v>C1</v>
          </cell>
          <cell r="R37" t="str">
            <v>C1</v>
          </cell>
          <cell r="S37" t="str">
            <v>C1</v>
          </cell>
          <cell r="Z37">
            <v>11.64</v>
          </cell>
          <cell r="AA37">
            <v>50</v>
          </cell>
          <cell r="AB37">
            <v>46</v>
          </cell>
          <cell r="AC37">
            <v>52</v>
          </cell>
          <cell r="AD37">
            <v>62</v>
          </cell>
          <cell r="AE37" t="str">
            <v>NCX18W1</v>
          </cell>
          <cell r="AF37" t="str">
            <v>NCX18W1</v>
          </cell>
          <cell r="AG37" t="str">
            <v>NCX18W1</v>
          </cell>
          <cell r="AH37" t="str">
            <v>C1</v>
          </cell>
          <cell r="AI37" t="str">
            <v>C1</v>
          </cell>
          <cell r="AJ37" t="str">
            <v>C1</v>
          </cell>
          <cell r="AK37" t="str">
            <v>C1</v>
          </cell>
        </row>
        <row r="38">
          <cell r="A38" t="str">
            <v>D1x1</v>
          </cell>
          <cell r="B38" t="str">
            <v>D1x1</v>
          </cell>
          <cell r="C38" t="str">
            <v>D1</v>
          </cell>
          <cell r="D38" t="str">
            <v>D1</v>
          </cell>
          <cell r="F38" t="str">
            <v>V</v>
          </cell>
          <cell r="G38" t="str">
            <v>NMN03C1</v>
          </cell>
          <cell r="H38" t="str">
            <v>Rekelhof, M.</v>
          </cell>
          <cell r="I38" t="str">
            <v>Manou</v>
          </cell>
          <cell r="J38">
            <v>40803</v>
          </cell>
          <cell r="S38" t="str">
            <v>D1</v>
          </cell>
          <cell r="Z38">
            <v>10.29</v>
          </cell>
          <cell r="AA38" t="str">
            <v/>
          </cell>
          <cell r="AB38" t="str">
            <v/>
          </cell>
          <cell r="AC38" t="str">
            <v/>
          </cell>
          <cell r="AD38">
            <v>41</v>
          </cell>
          <cell r="AE38" t="str">
            <v>NCX18W1</v>
          </cell>
          <cell r="AF38" t="str">
            <v>NCX18W1</v>
          </cell>
          <cell r="AG38" t="str">
            <v>NCX18W1</v>
          </cell>
          <cell r="AH38" t="str">
            <v/>
          </cell>
          <cell r="AI38" t="str">
            <v/>
          </cell>
          <cell r="AJ38" t="str">
            <v/>
          </cell>
          <cell r="AK38" t="str">
            <v>D1</v>
          </cell>
        </row>
        <row r="39">
          <cell r="A39" t="str">
            <v>D1x2</v>
          </cell>
          <cell r="B39" t="str">
            <v>D1x2</v>
          </cell>
          <cell r="C39" t="str">
            <v>D1</v>
          </cell>
          <cell r="D39" t="str">
            <v>D1</v>
          </cell>
          <cell r="F39" t="str">
            <v>V</v>
          </cell>
          <cell r="G39" t="str">
            <v>NMK30Y8</v>
          </cell>
          <cell r="H39" t="str">
            <v>Luttel, L.</v>
          </cell>
          <cell r="I39" t="str">
            <v>Linde</v>
          </cell>
          <cell r="J39">
            <v>40857</v>
          </cell>
          <cell r="R39" t="str">
            <v>E1</v>
          </cell>
          <cell r="S39" t="str">
            <v>D1</v>
          </cell>
          <cell r="Z39">
            <v>10.14</v>
          </cell>
          <cell r="AA39" t="str">
            <v/>
          </cell>
          <cell r="AB39" t="str">
            <v/>
          </cell>
          <cell r="AC39">
            <v>31</v>
          </cell>
          <cell r="AD39">
            <v>41</v>
          </cell>
          <cell r="AE39" t="str">
            <v>NCX18W1</v>
          </cell>
          <cell r="AF39" t="str">
            <v>NCX18W1</v>
          </cell>
          <cell r="AG39" t="str">
            <v>NCX18W1</v>
          </cell>
          <cell r="AH39" t="str">
            <v/>
          </cell>
          <cell r="AI39" t="str">
            <v/>
          </cell>
          <cell r="AJ39" t="str">
            <v>E1</v>
          </cell>
          <cell r="AK39" t="str">
            <v>D1</v>
          </cell>
        </row>
        <row r="40">
          <cell r="A40" t="str">
            <v>D1x3</v>
          </cell>
          <cell r="B40" t="str">
            <v>D1x3</v>
          </cell>
          <cell r="C40" t="str">
            <v>D1</v>
          </cell>
          <cell r="D40" t="str">
            <v>D1</v>
          </cell>
          <cell r="F40" t="str">
            <v>V</v>
          </cell>
          <cell r="G40" t="str">
            <v>NMM07Q0</v>
          </cell>
          <cell r="H40" t="str">
            <v>Egberts, A.L.</v>
          </cell>
          <cell r="I40" t="str">
            <v>Abby</v>
          </cell>
          <cell r="J40">
            <v>40869</v>
          </cell>
          <cell r="R40" t="str">
            <v>E1</v>
          </cell>
          <cell r="S40" t="str">
            <v>D1</v>
          </cell>
          <cell r="Z40">
            <v>10.11</v>
          </cell>
          <cell r="AA40" t="str">
            <v/>
          </cell>
          <cell r="AB40" t="str">
            <v/>
          </cell>
          <cell r="AC40">
            <v>31</v>
          </cell>
          <cell r="AD40">
            <v>41</v>
          </cell>
          <cell r="AE40" t="str">
            <v>NCX18W1</v>
          </cell>
          <cell r="AF40" t="str">
            <v>NCX18W1</v>
          </cell>
          <cell r="AG40" t="str">
            <v>NCX18W1</v>
          </cell>
          <cell r="AH40" t="str">
            <v/>
          </cell>
          <cell r="AI40" t="str">
            <v/>
          </cell>
          <cell r="AJ40" t="str">
            <v>E1</v>
          </cell>
          <cell r="AK40" t="str">
            <v>D1</v>
          </cell>
        </row>
        <row r="41">
          <cell r="A41" t="str">
            <v>D1x4</v>
          </cell>
          <cell r="B41" t="str">
            <v>D1x4</v>
          </cell>
          <cell r="C41" t="str">
            <v>D1</v>
          </cell>
          <cell r="D41" t="str">
            <v>D1</v>
          </cell>
          <cell r="F41" t="str">
            <v>V</v>
          </cell>
          <cell r="G41" t="str">
            <v>NMK31B0</v>
          </cell>
          <cell r="H41" t="str">
            <v>Backers, M.</v>
          </cell>
          <cell r="I41" t="str">
            <v>Manoa</v>
          </cell>
          <cell r="J41">
            <v>40912</v>
          </cell>
          <cell r="R41" t="str">
            <v>E1</v>
          </cell>
          <cell r="S41" t="str">
            <v>D1</v>
          </cell>
          <cell r="Z41">
            <v>9.99</v>
          </cell>
          <cell r="AA41" t="str">
            <v/>
          </cell>
          <cell r="AB41" t="str">
            <v/>
          </cell>
          <cell r="AC41">
            <v>31</v>
          </cell>
          <cell r="AD41">
            <v>41</v>
          </cell>
          <cell r="AE41" t="str">
            <v>NCX18W1</v>
          </cell>
          <cell r="AF41" t="str">
            <v>NCX18W1</v>
          </cell>
          <cell r="AG41" t="str">
            <v>NCX18W1</v>
          </cell>
          <cell r="AH41" t="str">
            <v/>
          </cell>
          <cell r="AI41" t="str">
            <v/>
          </cell>
          <cell r="AJ41" t="str">
            <v>E1</v>
          </cell>
          <cell r="AK41" t="str">
            <v>D1</v>
          </cell>
        </row>
        <row r="42">
          <cell r="A42" t="str">
            <v>D1x5</v>
          </cell>
          <cell r="B42" t="str">
            <v>D1x5</v>
          </cell>
          <cell r="C42" t="str">
            <v>D1</v>
          </cell>
          <cell r="D42" t="str">
            <v>D1</v>
          </cell>
          <cell r="F42" t="str">
            <v>V</v>
          </cell>
          <cell r="G42" t="str">
            <v>NLX31G1</v>
          </cell>
          <cell r="H42" t="str">
            <v>Folkers, I.</v>
          </cell>
          <cell r="I42" t="str">
            <v>Inci</v>
          </cell>
          <cell r="J42">
            <v>40954</v>
          </cell>
          <cell r="R42" t="str">
            <v>E1</v>
          </cell>
          <cell r="S42" t="str">
            <v>D1</v>
          </cell>
          <cell r="Z42">
            <v>9.8800000000000008</v>
          </cell>
          <cell r="AA42" t="str">
            <v/>
          </cell>
          <cell r="AB42" t="str">
            <v/>
          </cell>
          <cell r="AC42">
            <v>31</v>
          </cell>
          <cell r="AD42">
            <v>41</v>
          </cell>
          <cell r="AE42" t="str">
            <v>NCX18W1</v>
          </cell>
          <cell r="AF42" t="str">
            <v>NCX18W1</v>
          </cell>
          <cell r="AG42" t="str">
            <v>NCX18W1</v>
          </cell>
          <cell r="AH42" t="str">
            <v/>
          </cell>
          <cell r="AI42" t="str">
            <v/>
          </cell>
          <cell r="AJ42" t="str">
            <v>E1</v>
          </cell>
          <cell r="AK42" t="str">
            <v>D1</v>
          </cell>
        </row>
        <row r="43">
          <cell r="A43" t="str">
            <v>D1x6</v>
          </cell>
          <cell r="B43" t="str">
            <v>D1x6</v>
          </cell>
          <cell r="C43" t="str">
            <v>D1</v>
          </cell>
          <cell r="D43" t="str">
            <v>D1</v>
          </cell>
          <cell r="F43" t="str">
            <v>V</v>
          </cell>
          <cell r="G43" t="str">
            <v>NMK30Z5</v>
          </cell>
          <cell r="H43" t="str">
            <v>Timmer, A.</v>
          </cell>
          <cell r="I43" t="str">
            <v>Amélie</v>
          </cell>
          <cell r="J43">
            <v>41032</v>
          </cell>
          <cell r="R43" t="str">
            <v>E1</v>
          </cell>
          <cell r="S43" t="str">
            <v>D1</v>
          </cell>
          <cell r="Z43">
            <v>9.66</v>
          </cell>
          <cell r="AA43" t="str">
            <v/>
          </cell>
          <cell r="AB43" t="str">
            <v/>
          </cell>
          <cell r="AC43">
            <v>31</v>
          </cell>
          <cell r="AD43">
            <v>41</v>
          </cell>
          <cell r="AE43" t="str">
            <v>NCX18W1</v>
          </cell>
          <cell r="AF43" t="str">
            <v>NCX18W1</v>
          </cell>
          <cell r="AG43" t="str">
            <v>NCX18W1</v>
          </cell>
          <cell r="AH43" t="str">
            <v/>
          </cell>
          <cell r="AI43" t="str">
            <v/>
          </cell>
          <cell r="AJ43" t="str">
            <v>E1</v>
          </cell>
          <cell r="AK43" t="str">
            <v>D1</v>
          </cell>
        </row>
        <row r="44">
          <cell r="A44" t="str">
            <v>D1x7</v>
          </cell>
          <cell r="B44" t="str">
            <v>D1x7</v>
          </cell>
          <cell r="C44" t="str">
            <v>D1</v>
          </cell>
          <cell r="D44" t="str">
            <v>D1</v>
          </cell>
          <cell r="F44" t="str">
            <v>V</v>
          </cell>
          <cell r="G44" t="str">
            <v>NMK30X1</v>
          </cell>
          <cell r="H44" t="str">
            <v>Klomp, M.</v>
          </cell>
          <cell r="I44" t="str">
            <v>Milou</v>
          </cell>
          <cell r="J44">
            <v>41164</v>
          </cell>
          <cell r="R44" t="str">
            <v>E1</v>
          </cell>
          <cell r="S44" t="str">
            <v>D1</v>
          </cell>
          <cell r="Z44">
            <v>9.3000000000000007</v>
          </cell>
          <cell r="AA44" t="str">
            <v/>
          </cell>
          <cell r="AB44" t="str">
            <v/>
          </cell>
          <cell r="AC44">
            <v>31</v>
          </cell>
          <cell r="AD44">
            <v>41</v>
          </cell>
          <cell r="AE44" t="str">
            <v>NCX18W1</v>
          </cell>
          <cell r="AF44" t="str">
            <v>NCX18W1</v>
          </cell>
          <cell r="AG44" t="str">
            <v>NCX18W1</v>
          </cell>
          <cell r="AH44" t="str">
            <v/>
          </cell>
          <cell r="AI44" t="str">
            <v/>
          </cell>
          <cell r="AJ44" t="str">
            <v>E1</v>
          </cell>
          <cell r="AK44" t="str">
            <v>D1</v>
          </cell>
        </row>
        <row r="45">
          <cell r="A45" t="str">
            <v>D1x8</v>
          </cell>
          <cell r="B45" t="str">
            <v>D1x8</v>
          </cell>
          <cell r="C45" t="str">
            <v>D1</v>
          </cell>
          <cell r="D45" t="str">
            <v>D1</v>
          </cell>
          <cell r="F45" t="str">
            <v>V</v>
          </cell>
          <cell r="G45" t="str">
            <v>NMK54D3</v>
          </cell>
          <cell r="H45" t="str">
            <v>Kamstra, B.</v>
          </cell>
          <cell r="I45" t="str">
            <v>Britt</v>
          </cell>
          <cell r="J45">
            <v>41200</v>
          </cell>
          <cell r="R45" t="str">
            <v>E1</v>
          </cell>
          <cell r="S45" t="str">
            <v>D1</v>
          </cell>
          <cell r="Z45">
            <v>9.1999999999999993</v>
          </cell>
          <cell r="AA45" t="str">
            <v/>
          </cell>
          <cell r="AB45" t="str">
            <v/>
          </cell>
          <cell r="AC45">
            <v>31</v>
          </cell>
          <cell r="AD45">
            <v>41</v>
          </cell>
          <cell r="AE45" t="str">
            <v>NCX18W1</v>
          </cell>
          <cell r="AF45" t="str">
            <v>NCX18W1</v>
          </cell>
          <cell r="AG45" t="str">
            <v>NCX18W1</v>
          </cell>
          <cell r="AH45" t="str">
            <v/>
          </cell>
          <cell r="AI45" t="str">
            <v/>
          </cell>
          <cell r="AJ45" t="str">
            <v>E1</v>
          </cell>
          <cell r="AK45" t="str">
            <v>D1</v>
          </cell>
        </row>
        <row r="46">
          <cell r="A46" t="str">
            <v>D1x9</v>
          </cell>
          <cell r="B46" t="str">
            <v>D1x9</v>
          </cell>
          <cell r="C46" t="str">
            <v>D1</v>
          </cell>
          <cell r="D46" t="str">
            <v>D1</v>
          </cell>
          <cell r="F46" t="str">
            <v>V</v>
          </cell>
          <cell r="G46" t="str">
            <v>NMN00V5</v>
          </cell>
          <cell r="H46" t="str">
            <v>Bremmer, N.</v>
          </cell>
          <cell r="I46" t="str">
            <v>Nynthe</v>
          </cell>
          <cell r="J46">
            <v>41530</v>
          </cell>
          <cell r="S46" t="str">
            <v>D1</v>
          </cell>
          <cell r="Z46">
            <v>8.3000000000000007</v>
          </cell>
          <cell r="AA46" t="str">
            <v/>
          </cell>
          <cell r="AB46" t="str">
            <v/>
          </cell>
          <cell r="AC46" t="str">
            <v/>
          </cell>
          <cell r="AD46">
            <v>41</v>
          </cell>
          <cell r="AE46" t="str">
            <v>NCX18W1</v>
          </cell>
          <cell r="AF46" t="str">
            <v>NCX18W1</v>
          </cell>
          <cell r="AG46" t="str">
            <v>NCX18W1</v>
          </cell>
          <cell r="AH46" t="str">
            <v/>
          </cell>
          <cell r="AI46" t="str">
            <v/>
          </cell>
          <cell r="AJ46" t="str">
            <v/>
          </cell>
          <cell r="AK46" t="str">
            <v>D1</v>
          </cell>
        </row>
        <row r="47">
          <cell r="A47" t="str">
            <v>D1x10</v>
          </cell>
          <cell r="B47" t="str">
            <v>D1x10</v>
          </cell>
          <cell r="C47" t="str">
            <v>D1</v>
          </cell>
          <cell r="D47" t="str">
            <v>D1</v>
          </cell>
          <cell r="F47" t="str">
            <v>V</v>
          </cell>
          <cell r="G47" t="str">
            <v>NMK93N0</v>
          </cell>
          <cell r="H47" t="str">
            <v>Karamanoglu, I.</v>
          </cell>
          <cell r="I47" t="str">
            <v>Ilke</v>
          </cell>
          <cell r="J47">
            <v>41612</v>
          </cell>
          <cell r="S47" t="str">
            <v>D1</v>
          </cell>
          <cell r="Z47">
            <v>8.07</v>
          </cell>
          <cell r="AA47" t="str">
            <v/>
          </cell>
          <cell r="AB47" t="str">
            <v/>
          </cell>
          <cell r="AC47" t="str">
            <v/>
          </cell>
          <cell r="AD47">
            <v>41</v>
          </cell>
          <cell r="AE47" t="str">
            <v>NCX18W1</v>
          </cell>
          <cell r="AF47" t="str">
            <v>NCX18W1</v>
          </cell>
          <cell r="AG47" t="str">
            <v>NCX18W1</v>
          </cell>
          <cell r="AH47" t="str">
            <v/>
          </cell>
          <cell r="AI47" t="str">
            <v/>
          </cell>
          <cell r="AJ47" t="str">
            <v/>
          </cell>
          <cell r="AK47" t="str">
            <v>D1</v>
          </cell>
        </row>
        <row r="48">
          <cell r="A48" t="str">
            <v>D1x11</v>
          </cell>
          <cell r="B48" t="str">
            <v>D1x11</v>
          </cell>
          <cell r="C48" t="str">
            <v>D1</v>
          </cell>
          <cell r="D48" t="str">
            <v>D1</v>
          </cell>
          <cell r="F48" t="str">
            <v>V</v>
          </cell>
          <cell r="G48" t="str">
            <v>NMN03D8</v>
          </cell>
          <cell r="H48" t="str">
            <v>Luttel, E.</v>
          </cell>
          <cell r="I48" t="str">
            <v>Esmée</v>
          </cell>
          <cell r="J48">
            <v>41730</v>
          </cell>
          <cell r="S48" t="str">
            <v>D1</v>
          </cell>
          <cell r="Z48">
            <v>7.75</v>
          </cell>
          <cell r="AA48" t="str">
            <v/>
          </cell>
          <cell r="AB48" t="str">
            <v/>
          </cell>
          <cell r="AC48" t="str">
            <v/>
          </cell>
          <cell r="AD48">
            <v>41</v>
          </cell>
          <cell r="AE48" t="str">
            <v>NCX18W1</v>
          </cell>
          <cell r="AF48" t="str">
            <v>NCX18W1</v>
          </cell>
          <cell r="AG48" t="str">
            <v>NCX18W1</v>
          </cell>
          <cell r="AH48" t="str">
            <v/>
          </cell>
          <cell r="AI48" t="str">
            <v/>
          </cell>
          <cell r="AJ48" t="str">
            <v/>
          </cell>
          <cell r="AK48" t="str">
            <v>D1</v>
          </cell>
        </row>
        <row r="49">
          <cell r="A49" t="str">
            <v>D1x12</v>
          </cell>
          <cell r="B49" t="str">
            <v>D1x12</v>
          </cell>
          <cell r="C49" t="str">
            <v>D1</v>
          </cell>
          <cell r="D49" t="str">
            <v>D1</v>
          </cell>
          <cell r="F49" t="str">
            <v>M</v>
          </cell>
          <cell r="G49" t="str">
            <v>NMM83F1</v>
          </cell>
          <cell r="H49" t="str">
            <v>Voogd, de N.</v>
          </cell>
          <cell r="I49" t="str">
            <v>Nick</v>
          </cell>
          <cell r="J49">
            <v>40814</v>
          </cell>
          <cell r="R49" t="str">
            <v>E1</v>
          </cell>
          <cell r="S49" t="str">
            <v>D1</v>
          </cell>
          <cell r="Z49">
            <v>10.26</v>
          </cell>
          <cell r="AA49" t="str">
            <v/>
          </cell>
          <cell r="AB49" t="str">
            <v/>
          </cell>
          <cell r="AC49">
            <v>31</v>
          </cell>
          <cell r="AD49">
            <v>41</v>
          </cell>
          <cell r="AE49" t="str">
            <v>NCX18W1</v>
          </cell>
          <cell r="AF49" t="str">
            <v>NCX18W1</v>
          </cell>
          <cell r="AG49" t="str">
            <v>NCX18W1</v>
          </cell>
          <cell r="AH49" t="str">
            <v/>
          </cell>
          <cell r="AI49" t="str">
            <v/>
          </cell>
          <cell r="AJ49" t="str">
            <v>E1</v>
          </cell>
          <cell r="AK49" t="str">
            <v>D1</v>
          </cell>
        </row>
        <row r="50">
          <cell r="A50" t="str">
            <v>D1x13</v>
          </cell>
          <cell r="B50" t="str">
            <v>D1x13</v>
          </cell>
          <cell r="C50" t="str">
            <v>D1</v>
          </cell>
          <cell r="D50" t="str">
            <v>D1</v>
          </cell>
          <cell r="F50" t="str">
            <v>M</v>
          </cell>
          <cell r="G50" t="str">
            <v>NMM87X9</v>
          </cell>
          <cell r="H50" t="str">
            <v>Bremmer, Y.</v>
          </cell>
          <cell r="I50" t="str">
            <v>Yosco</v>
          </cell>
          <cell r="J50">
            <v>40851</v>
          </cell>
          <cell r="R50" t="str">
            <v>E1</v>
          </cell>
          <cell r="S50" t="str">
            <v>D1</v>
          </cell>
          <cell r="Z50">
            <v>10.16</v>
          </cell>
          <cell r="AA50" t="str">
            <v/>
          </cell>
          <cell r="AB50" t="str">
            <v/>
          </cell>
          <cell r="AC50">
            <v>31</v>
          </cell>
          <cell r="AD50">
            <v>41</v>
          </cell>
          <cell r="AE50" t="str">
            <v>NCX18W1</v>
          </cell>
          <cell r="AF50" t="str">
            <v>NCX18W1</v>
          </cell>
          <cell r="AG50" t="str">
            <v>NCX18W1</v>
          </cell>
          <cell r="AH50" t="str">
            <v/>
          </cell>
          <cell r="AI50" t="str">
            <v/>
          </cell>
          <cell r="AJ50" t="str">
            <v>E1</v>
          </cell>
          <cell r="AK50" t="str">
            <v>D1</v>
          </cell>
        </row>
        <row r="51">
          <cell r="A51" t="str">
            <v>x1</v>
          </cell>
          <cell r="B51" t="str">
            <v>x1</v>
          </cell>
          <cell r="F51" t="str">
            <v>V</v>
          </cell>
          <cell r="G51" t="str">
            <v>NMN77N5</v>
          </cell>
          <cell r="H51" t="str">
            <v>Prins, M.</v>
          </cell>
          <cell r="I51" t="str">
            <v>Mirjam</v>
          </cell>
          <cell r="J51">
            <v>40853</v>
          </cell>
          <cell r="S51" t="str">
            <v/>
          </cell>
          <cell r="Z51">
            <v>10.15</v>
          </cell>
          <cell r="AA51" t="str">
            <v/>
          </cell>
          <cell r="AB51" t="str">
            <v/>
          </cell>
          <cell r="AC51" t="str">
            <v/>
          </cell>
          <cell r="AD51" t="str">
            <v/>
          </cell>
          <cell r="AE51" t="str">
            <v>NCX18W1</v>
          </cell>
          <cell r="AF51" t="str">
            <v>NCX18W1</v>
          </cell>
          <cell r="AG51" t="str">
            <v>NCX18W1</v>
          </cell>
          <cell r="AH51" t="str">
            <v/>
          </cell>
          <cell r="AI51" t="str">
            <v/>
          </cell>
          <cell r="AJ51" t="str">
            <v/>
          </cell>
          <cell r="AK51" t="str">
            <v/>
          </cell>
        </row>
        <row r="52">
          <cell r="A52" t="str">
            <v>x1</v>
          </cell>
          <cell r="B52" t="str">
            <v>x1</v>
          </cell>
          <cell r="F52" t="str">
            <v>V</v>
          </cell>
          <cell r="G52" t="str">
            <v>NMN00X9</v>
          </cell>
          <cell r="H52" t="str">
            <v>Fransen, Z.</v>
          </cell>
          <cell r="I52" t="str">
            <v>Zara</v>
          </cell>
          <cell r="J52">
            <v>40915</v>
          </cell>
          <cell r="S52" t="str">
            <v/>
          </cell>
          <cell r="Z52">
            <v>9.98</v>
          </cell>
          <cell r="AA52" t="str">
            <v/>
          </cell>
          <cell r="AB52" t="str">
            <v/>
          </cell>
          <cell r="AC52" t="str">
            <v/>
          </cell>
          <cell r="AD52" t="str">
            <v/>
          </cell>
          <cell r="AE52" t="str">
            <v>NCX18W1</v>
          </cell>
          <cell r="AF52" t="str">
            <v>NCX18W1</v>
          </cell>
          <cell r="AG52" t="str">
            <v>NCX18W1</v>
          </cell>
          <cell r="AH52" t="str">
            <v/>
          </cell>
          <cell r="AI52" t="str">
            <v/>
          </cell>
          <cell r="AJ52" t="str">
            <v/>
          </cell>
          <cell r="AK52" t="str">
            <v/>
          </cell>
        </row>
        <row r="53">
          <cell r="A53" t="str">
            <v>x1</v>
          </cell>
          <cell r="B53" t="str">
            <v>x1</v>
          </cell>
          <cell r="F53" t="str">
            <v>M</v>
          </cell>
          <cell r="G53" t="str">
            <v>NFF89H7</v>
          </cell>
          <cell r="H53" t="str">
            <v>Huzen, M.</v>
          </cell>
          <cell r="I53" t="str">
            <v>Michiel</v>
          </cell>
          <cell r="J53">
            <v>27676</v>
          </cell>
          <cell r="S53" t="str">
            <v/>
          </cell>
          <cell r="Z53">
            <v>46.23</v>
          </cell>
          <cell r="AA53" t="str">
            <v/>
          </cell>
          <cell r="AB53" t="str">
            <v/>
          </cell>
          <cell r="AC53" t="str">
            <v/>
          </cell>
          <cell r="AD53" t="str">
            <v/>
          </cell>
          <cell r="AE53" t="str">
            <v>NCX18W1</v>
          </cell>
          <cell r="AF53" t="str">
            <v>NCX18W1</v>
          </cell>
          <cell r="AG53" t="str">
            <v>NCX18W1</v>
          </cell>
          <cell r="AH53" t="str">
            <v/>
          </cell>
          <cell r="AI53" t="str">
            <v/>
          </cell>
          <cell r="AJ53" t="str">
            <v/>
          </cell>
          <cell r="AK53" t="str">
            <v/>
          </cell>
        </row>
        <row r="54">
          <cell r="A54" t="str">
            <v>x1</v>
          </cell>
          <cell r="B54" t="str">
            <v>x1</v>
          </cell>
          <cell r="S54" t="str">
            <v/>
          </cell>
          <cell r="Z54" t="str">
            <v/>
          </cell>
          <cell r="AA54" t="str">
            <v/>
          </cell>
          <cell r="AB54" t="str">
            <v/>
          </cell>
          <cell r="AC54" t="str">
            <v/>
          </cell>
          <cell r="AD54" t="str">
            <v/>
          </cell>
          <cell r="AE54" t="str">
            <v>NCX18W1</v>
          </cell>
          <cell r="AF54" t="str">
            <v>NCX18W1</v>
          </cell>
          <cell r="AG54" t="str">
            <v>NCX18W1</v>
          </cell>
          <cell r="AH54" t="str">
            <v/>
          </cell>
          <cell r="AI54" t="str">
            <v/>
          </cell>
          <cell r="AJ54" t="str">
            <v/>
          </cell>
          <cell r="AK54" t="str">
            <v/>
          </cell>
        </row>
        <row r="55">
          <cell r="A55" t="str">
            <v>x1</v>
          </cell>
          <cell r="B55" t="str">
            <v>x1</v>
          </cell>
          <cell r="S55" t="str">
            <v/>
          </cell>
          <cell r="Z55" t="str">
            <v/>
          </cell>
          <cell r="AA55" t="str">
            <v/>
          </cell>
          <cell r="AB55" t="str">
            <v/>
          </cell>
          <cell r="AC55" t="str">
            <v/>
          </cell>
          <cell r="AD55" t="str">
            <v/>
          </cell>
          <cell r="AE55" t="str">
            <v>NCX18W1</v>
          </cell>
          <cell r="AF55" t="str">
            <v>NCX18W1</v>
          </cell>
          <cell r="AG55" t="str">
            <v>NCX18W1</v>
          </cell>
          <cell r="AH55" t="str">
            <v/>
          </cell>
          <cell r="AI55" t="str">
            <v/>
          </cell>
          <cell r="AJ55" t="str">
            <v/>
          </cell>
          <cell r="AK55" t="str">
            <v/>
          </cell>
        </row>
        <row r="56">
          <cell r="A56" t="str">
            <v>x1</v>
          </cell>
          <cell r="B56" t="str">
            <v>x1</v>
          </cell>
          <cell r="S56" t="str">
            <v/>
          </cell>
          <cell r="Z56" t="str">
            <v/>
          </cell>
          <cell r="AA56" t="str">
            <v/>
          </cell>
          <cell r="AB56" t="str">
            <v/>
          </cell>
          <cell r="AC56" t="str">
            <v/>
          </cell>
          <cell r="AD56" t="str">
            <v/>
          </cell>
          <cell r="AE56" t="str">
            <v>NCX18W1</v>
          </cell>
          <cell r="AF56" t="str">
            <v>NCX18W1</v>
          </cell>
          <cell r="AG56" t="str">
            <v>NCX18W1</v>
          </cell>
          <cell r="AH56" t="str">
            <v/>
          </cell>
          <cell r="AI56" t="str">
            <v/>
          </cell>
          <cell r="AJ56" t="str">
            <v/>
          </cell>
          <cell r="AK56" t="str">
            <v/>
          </cell>
        </row>
        <row r="57">
          <cell r="A57" t="str">
            <v>x1</v>
          </cell>
          <cell r="B57" t="str">
            <v>x1</v>
          </cell>
          <cell r="S57" t="str">
            <v/>
          </cell>
          <cell r="Z57" t="str">
            <v/>
          </cell>
          <cell r="AA57" t="str">
            <v/>
          </cell>
          <cell r="AB57" t="str">
            <v/>
          </cell>
          <cell r="AC57" t="str">
            <v/>
          </cell>
          <cell r="AD57" t="str">
            <v/>
          </cell>
          <cell r="AE57" t="str">
            <v>NCX18W1</v>
          </cell>
          <cell r="AF57" t="str">
            <v>NCX18W1</v>
          </cell>
          <cell r="AG57" t="str">
            <v>NCX18W1</v>
          </cell>
          <cell r="AH57" t="str">
            <v/>
          </cell>
          <cell r="AI57" t="str">
            <v/>
          </cell>
          <cell r="AJ57" t="str">
            <v/>
          </cell>
          <cell r="AK57" t="str">
            <v/>
          </cell>
        </row>
        <row r="58">
          <cell r="A58" t="str">
            <v>x1</v>
          </cell>
          <cell r="B58" t="str">
            <v>x1</v>
          </cell>
          <cell r="S58" t="str">
            <v/>
          </cell>
          <cell r="Z58" t="str">
            <v/>
          </cell>
          <cell r="AA58" t="str">
            <v/>
          </cell>
          <cell r="AB58" t="str">
            <v/>
          </cell>
          <cell r="AC58" t="str">
            <v/>
          </cell>
          <cell r="AD58" t="str">
            <v/>
          </cell>
          <cell r="AE58" t="str">
            <v>NCX18W1</v>
          </cell>
          <cell r="AF58" t="str">
            <v>NCX18W1</v>
          </cell>
          <cell r="AG58" t="str">
            <v>NCX18W1</v>
          </cell>
          <cell r="AH58" t="str">
            <v/>
          </cell>
          <cell r="AI58" t="str">
            <v/>
          </cell>
          <cell r="AJ58" t="str">
            <v/>
          </cell>
          <cell r="AK58" t="str">
            <v/>
          </cell>
        </row>
        <row r="59">
          <cell r="A59" t="str">
            <v>x1</v>
          </cell>
          <cell r="B59" t="str">
            <v>x1</v>
          </cell>
          <cell r="S59" t="str">
            <v/>
          </cell>
          <cell r="Z59" t="str">
            <v/>
          </cell>
          <cell r="AA59" t="str">
            <v/>
          </cell>
          <cell r="AB59" t="str">
            <v/>
          </cell>
          <cell r="AC59" t="str">
            <v/>
          </cell>
          <cell r="AD59" t="str">
            <v/>
          </cell>
          <cell r="AE59" t="str">
            <v>NCX18W1</v>
          </cell>
          <cell r="AF59" t="str">
            <v>NCX18W1</v>
          </cell>
          <cell r="AG59" t="str">
            <v>NCX18W1</v>
          </cell>
          <cell r="AH59" t="str">
            <v/>
          </cell>
          <cell r="AI59" t="str">
            <v/>
          </cell>
          <cell r="AJ59" t="str">
            <v/>
          </cell>
          <cell r="AK59" t="str">
            <v/>
          </cell>
        </row>
        <row r="60">
          <cell r="A60" t="str">
            <v>x1</v>
          </cell>
          <cell r="B60" t="str">
            <v>x1</v>
          </cell>
          <cell r="S60" t="str">
            <v/>
          </cell>
          <cell r="Z60" t="str">
            <v/>
          </cell>
          <cell r="AA60" t="str">
            <v/>
          </cell>
          <cell r="AB60" t="str">
            <v/>
          </cell>
          <cell r="AC60" t="str">
            <v/>
          </cell>
          <cell r="AD60" t="str">
            <v/>
          </cell>
          <cell r="AE60" t="str">
            <v>NCX18W1</v>
          </cell>
          <cell r="AF60" t="str">
            <v>NCX18W1</v>
          </cell>
          <cell r="AG60" t="str">
            <v>NCX18W1</v>
          </cell>
          <cell r="AH60" t="str">
            <v/>
          </cell>
          <cell r="AI60" t="str">
            <v/>
          </cell>
          <cell r="AJ60" t="str">
            <v/>
          </cell>
          <cell r="AK60" t="str">
            <v/>
          </cell>
        </row>
        <row r="61">
          <cell r="A61" t="str">
            <v>x1</v>
          </cell>
          <cell r="B61" t="str">
            <v>x1</v>
          </cell>
          <cell r="S61" t="str">
            <v/>
          </cell>
          <cell r="Z61" t="str">
            <v/>
          </cell>
          <cell r="AA61" t="str">
            <v/>
          </cell>
          <cell r="AB61" t="str">
            <v/>
          </cell>
          <cell r="AC61" t="str">
            <v/>
          </cell>
          <cell r="AD61" t="str">
            <v/>
          </cell>
          <cell r="AE61" t="str">
            <v>NCX18W1</v>
          </cell>
          <cell r="AF61" t="str">
            <v>NCX18W1</v>
          </cell>
          <cell r="AG61" t="str">
            <v>NCX18W1</v>
          </cell>
          <cell r="AH61" t="str">
            <v/>
          </cell>
          <cell r="AI61" t="str">
            <v/>
          </cell>
          <cell r="AJ61" t="str">
            <v/>
          </cell>
          <cell r="AK61" t="str">
            <v/>
          </cell>
        </row>
        <row r="62">
          <cell r="A62" t="str">
            <v>x1</v>
          </cell>
          <cell r="B62" t="str">
            <v>x1</v>
          </cell>
          <cell r="S62" t="str">
            <v/>
          </cell>
          <cell r="Z62" t="str">
            <v/>
          </cell>
          <cell r="AA62" t="str">
            <v/>
          </cell>
          <cell r="AB62" t="str">
            <v/>
          </cell>
          <cell r="AC62" t="str">
            <v/>
          </cell>
          <cell r="AD62" t="str">
            <v/>
          </cell>
          <cell r="AE62" t="str">
            <v>NCX18W1</v>
          </cell>
          <cell r="AF62" t="str">
            <v>NCX18W1</v>
          </cell>
          <cell r="AG62" t="str">
            <v>NCX18W1</v>
          </cell>
          <cell r="AH62" t="str">
            <v/>
          </cell>
          <cell r="AI62" t="str">
            <v/>
          </cell>
          <cell r="AJ62" t="str">
            <v/>
          </cell>
          <cell r="AK62" t="str">
            <v/>
          </cell>
        </row>
        <row r="63">
          <cell r="A63" t="str">
            <v>x1</v>
          </cell>
          <cell r="B63" t="str">
            <v>x1</v>
          </cell>
          <cell r="S63" t="str">
            <v/>
          </cell>
          <cell r="Z63" t="str">
            <v/>
          </cell>
          <cell r="AA63" t="str">
            <v/>
          </cell>
          <cell r="AB63" t="str">
            <v/>
          </cell>
          <cell r="AC63" t="str">
            <v/>
          </cell>
          <cell r="AD63" t="str">
            <v/>
          </cell>
          <cell r="AE63" t="str">
            <v>NCX18W1</v>
          </cell>
          <cell r="AF63" t="str">
            <v>NCX18W1</v>
          </cell>
          <cell r="AG63" t="str">
            <v>NCX18W1</v>
          </cell>
          <cell r="AH63" t="str">
            <v/>
          </cell>
          <cell r="AI63" t="str">
            <v/>
          </cell>
          <cell r="AJ63" t="str">
            <v/>
          </cell>
          <cell r="AK63" t="str">
            <v/>
          </cell>
        </row>
        <row r="64">
          <cell r="A64" t="str">
            <v>x1</v>
          </cell>
          <cell r="B64" t="str">
            <v>x1</v>
          </cell>
          <cell r="S64" t="str">
            <v/>
          </cell>
          <cell r="Z64" t="str">
            <v/>
          </cell>
          <cell r="AA64" t="str">
            <v/>
          </cell>
          <cell r="AB64" t="str">
            <v/>
          </cell>
          <cell r="AC64" t="str">
            <v/>
          </cell>
          <cell r="AD64" t="str">
            <v/>
          </cell>
          <cell r="AE64" t="str">
            <v>NCX18W1</v>
          </cell>
          <cell r="AF64" t="str">
            <v>NCX18W1</v>
          </cell>
          <cell r="AG64" t="str">
            <v>NCX18W1</v>
          </cell>
          <cell r="AH64" t="str">
            <v/>
          </cell>
          <cell r="AI64" t="str">
            <v/>
          </cell>
          <cell r="AJ64" t="str">
            <v/>
          </cell>
          <cell r="AK64" t="str">
            <v/>
          </cell>
        </row>
        <row r="65">
          <cell r="A65" t="str">
            <v>x1</v>
          </cell>
          <cell r="B65" t="str">
            <v>x1</v>
          </cell>
          <cell r="S65" t="str">
            <v/>
          </cell>
          <cell r="Z65" t="str">
            <v/>
          </cell>
          <cell r="AA65" t="str">
            <v/>
          </cell>
          <cell r="AB65" t="str">
            <v/>
          </cell>
          <cell r="AC65" t="str">
            <v/>
          </cell>
          <cell r="AD65" t="str">
            <v/>
          </cell>
          <cell r="AE65" t="str">
            <v>NCX18W1</v>
          </cell>
          <cell r="AF65" t="str">
            <v>NCX18W1</v>
          </cell>
          <cell r="AG65" t="str">
            <v>NCX18W1</v>
          </cell>
          <cell r="AH65" t="str">
            <v/>
          </cell>
          <cell r="AI65" t="str">
            <v/>
          </cell>
          <cell r="AJ65" t="str">
            <v/>
          </cell>
          <cell r="AK65" t="str">
            <v/>
          </cell>
        </row>
        <row r="66">
          <cell r="A66" t="str">
            <v>x1</v>
          </cell>
          <cell r="B66" t="str">
            <v>x1</v>
          </cell>
          <cell r="S66" t="str">
            <v/>
          </cell>
          <cell r="Z66" t="str">
            <v/>
          </cell>
          <cell r="AA66" t="str">
            <v/>
          </cell>
          <cell r="AB66" t="str">
            <v/>
          </cell>
          <cell r="AC66" t="str">
            <v/>
          </cell>
          <cell r="AD66" t="str">
            <v/>
          </cell>
          <cell r="AE66" t="str">
            <v>NCX18W1</v>
          </cell>
          <cell r="AF66" t="str">
            <v>NCX18W1</v>
          </cell>
          <cell r="AG66" t="str">
            <v>NCX18W1</v>
          </cell>
          <cell r="AH66" t="str">
            <v/>
          </cell>
          <cell r="AI66" t="str">
            <v/>
          </cell>
          <cell r="AJ66" t="str">
            <v/>
          </cell>
          <cell r="AK66" t="str">
            <v/>
          </cell>
        </row>
        <row r="67">
          <cell r="A67" t="str">
            <v>x1</v>
          </cell>
          <cell r="B67" t="str">
            <v>x1</v>
          </cell>
          <cell r="S67" t="str">
            <v/>
          </cell>
          <cell r="Z67" t="str">
            <v/>
          </cell>
          <cell r="AA67" t="str">
            <v/>
          </cell>
          <cell r="AB67" t="str">
            <v/>
          </cell>
          <cell r="AC67" t="str">
            <v/>
          </cell>
          <cell r="AD67" t="str">
            <v/>
          </cell>
          <cell r="AE67" t="str">
            <v>NCX18W1</v>
          </cell>
          <cell r="AF67" t="str">
            <v>NCX18W1</v>
          </cell>
          <cell r="AG67" t="str">
            <v>NCX18W1</v>
          </cell>
          <cell r="AH67" t="str">
            <v/>
          </cell>
          <cell r="AI67" t="str">
            <v/>
          </cell>
          <cell r="AJ67" t="str">
            <v/>
          </cell>
          <cell r="AK67" t="str">
            <v/>
          </cell>
        </row>
        <row r="68">
          <cell r="A68" t="str">
            <v>x1</v>
          </cell>
          <cell r="B68" t="str">
            <v>x1</v>
          </cell>
          <cell r="S68" t="str">
            <v/>
          </cell>
          <cell r="Z68" t="str">
            <v/>
          </cell>
          <cell r="AA68" t="str">
            <v/>
          </cell>
          <cell r="AB68" t="str">
            <v/>
          </cell>
          <cell r="AC68" t="str">
            <v/>
          </cell>
          <cell r="AD68" t="str">
            <v/>
          </cell>
          <cell r="AE68" t="str">
            <v>NCX18W1</v>
          </cell>
          <cell r="AF68" t="str">
            <v>NCX18W1</v>
          </cell>
          <cell r="AG68" t="str">
            <v>NCX18W1</v>
          </cell>
          <cell r="AH68" t="str">
            <v/>
          </cell>
          <cell r="AI68" t="str">
            <v/>
          </cell>
          <cell r="AJ68" t="str">
            <v/>
          </cell>
          <cell r="AK68" t="str">
            <v/>
          </cell>
        </row>
        <row r="69">
          <cell r="A69" t="str">
            <v>x1</v>
          </cell>
          <cell r="B69" t="str">
            <v>x1</v>
          </cell>
          <cell r="S69" t="str">
            <v/>
          </cell>
          <cell r="Z69" t="str">
            <v/>
          </cell>
          <cell r="AA69" t="str">
            <v/>
          </cell>
          <cell r="AB69" t="str">
            <v/>
          </cell>
          <cell r="AC69" t="str">
            <v/>
          </cell>
          <cell r="AD69" t="str">
            <v/>
          </cell>
          <cell r="AE69" t="str">
            <v>NCX18W1</v>
          </cell>
          <cell r="AF69" t="str">
            <v>NCX18W1</v>
          </cell>
          <cell r="AG69" t="str">
            <v>NCX18W1</v>
          </cell>
          <cell r="AH69" t="str">
            <v/>
          </cell>
          <cell r="AI69" t="str">
            <v/>
          </cell>
          <cell r="AJ69" t="str">
            <v/>
          </cell>
          <cell r="AK69" t="str">
            <v/>
          </cell>
        </row>
        <row r="70">
          <cell r="A70" t="str">
            <v>x1</v>
          </cell>
          <cell r="B70" t="str">
            <v>x1</v>
          </cell>
          <cell r="S70" t="str">
            <v/>
          </cell>
          <cell r="Z70" t="str">
            <v/>
          </cell>
          <cell r="AA70" t="str">
            <v/>
          </cell>
          <cell r="AB70" t="str">
            <v/>
          </cell>
          <cell r="AC70" t="str">
            <v/>
          </cell>
          <cell r="AD70" t="str">
            <v/>
          </cell>
          <cell r="AE70" t="str">
            <v>NCX18W1</v>
          </cell>
          <cell r="AF70" t="str">
            <v>NCX18W1</v>
          </cell>
          <cell r="AG70" t="str">
            <v>NCX18W1</v>
          </cell>
          <cell r="AH70" t="str">
            <v/>
          </cell>
          <cell r="AI70" t="str">
            <v/>
          </cell>
          <cell r="AJ70" t="str">
            <v/>
          </cell>
          <cell r="AK70" t="str">
            <v/>
          </cell>
        </row>
        <row r="71">
          <cell r="A71" t="str">
            <v>x1</v>
          </cell>
          <cell r="B71" t="str">
            <v>x1</v>
          </cell>
          <cell r="S71" t="str">
            <v/>
          </cell>
          <cell r="Z71" t="str">
            <v/>
          </cell>
          <cell r="AA71" t="str">
            <v/>
          </cell>
          <cell r="AB71" t="str">
            <v/>
          </cell>
          <cell r="AC71" t="str">
            <v/>
          </cell>
          <cell r="AD71" t="str">
            <v/>
          </cell>
          <cell r="AE71" t="str">
            <v>NCX18W1</v>
          </cell>
          <cell r="AF71" t="str">
            <v>NCX18W1</v>
          </cell>
          <cell r="AG71" t="str">
            <v>NCX18W1</v>
          </cell>
          <cell r="AH71" t="str">
            <v/>
          </cell>
          <cell r="AI71" t="str">
            <v/>
          </cell>
          <cell r="AJ71" t="str">
            <v/>
          </cell>
          <cell r="AK71" t="str">
            <v/>
          </cell>
        </row>
        <row r="72">
          <cell r="A72" t="str">
            <v>x1</v>
          </cell>
          <cell r="B72" t="str">
            <v>x1</v>
          </cell>
          <cell r="S72" t="str">
            <v/>
          </cell>
          <cell r="Z72" t="str">
            <v/>
          </cell>
          <cell r="AA72" t="str">
            <v/>
          </cell>
          <cell r="AB72" t="str">
            <v/>
          </cell>
          <cell r="AC72" t="str">
            <v/>
          </cell>
          <cell r="AD72" t="str">
            <v/>
          </cell>
          <cell r="AE72" t="str">
            <v>NCX18W1</v>
          </cell>
          <cell r="AF72" t="str">
            <v>NCX18W1</v>
          </cell>
          <cell r="AG72" t="str">
            <v>NCX18W1</v>
          </cell>
          <cell r="AH72" t="str">
            <v/>
          </cell>
          <cell r="AI72" t="str">
            <v/>
          </cell>
          <cell r="AJ72" t="str">
            <v/>
          </cell>
          <cell r="AK72" t="str">
            <v/>
          </cell>
        </row>
        <row r="73">
          <cell r="A73" t="str">
            <v>x1</v>
          </cell>
          <cell r="B73" t="str">
            <v>x1</v>
          </cell>
          <cell r="S73" t="str">
            <v/>
          </cell>
          <cell r="Z73" t="str">
            <v/>
          </cell>
          <cell r="AA73" t="str">
            <v/>
          </cell>
          <cell r="AB73" t="str">
            <v/>
          </cell>
          <cell r="AC73" t="str">
            <v/>
          </cell>
          <cell r="AD73" t="str">
            <v/>
          </cell>
          <cell r="AE73" t="str">
            <v>NCX18W1</v>
          </cell>
          <cell r="AF73" t="str">
            <v>NCX18W1</v>
          </cell>
          <cell r="AG73" t="str">
            <v>NCX18W1</v>
          </cell>
          <cell r="AH73" t="str">
            <v/>
          </cell>
          <cell r="AI73" t="str">
            <v/>
          </cell>
          <cell r="AJ73" t="str">
            <v/>
          </cell>
          <cell r="AK73" t="str">
            <v/>
          </cell>
        </row>
        <row r="74">
          <cell r="A74" t="str">
            <v>x1</v>
          </cell>
          <cell r="B74" t="str">
            <v>x1</v>
          </cell>
          <cell r="S74" t="str">
            <v/>
          </cell>
          <cell r="Z74" t="str">
            <v/>
          </cell>
          <cell r="AA74" t="str">
            <v/>
          </cell>
          <cell r="AB74" t="str">
            <v/>
          </cell>
          <cell r="AC74" t="str">
            <v/>
          </cell>
          <cell r="AD74" t="str">
            <v/>
          </cell>
          <cell r="AE74" t="str">
            <v>NCX18W1</v>
          </cell>
          <cell r="AF74" t="str">
            <v>NCX18W1</v>
          </cell>
          <cell r="AG74" t="str">
            <v>NCX18W1</v>
          </cell>
          <cell r="AH74" t="str">
            <v/>
          </cell>
          <cell r="AI74" t="str">
            <v/>
          </cell>
          <cell r="AJ74" t="str">
            <v/>
          </cell>
          <cell r="AK74" t="str">
            <v/>
          </cell>
        </row>
        <row r="75">
          <cell r="A75" t="str">
            <v>x1</v>
          </cell>
          <cell r="B75" t="str">
            <v>x1</v>
          </cell>
          <cell r="S75" t="str">
            <v/>
          </cell>
          <cell r="Z75" t="str">
            <v/>
          </cell>
          <cell r="AA75" t="str">
            <v/>
          </cell>
          <cell r="AB75" t="str">
            <v/>
          </cell>
          <cell r="AC75" t="str">
            <v/>
          </cell>
          <cell r="AD75" t="str">
            <v/>
          </cell>
          <cell r="AE75" t="str">
            <v>NCX18W1</v>
          </cell>
          <cell r="AF75" t="str">
            <v>NCX18W1</v>
          </cell>
          <cell r="AG75" t="str">
            <v>NCX18W1</v>
          </cell>
          <cell r="AH75" t="str">
            <v/>
          </cell>
          <cell r="AI75" t="str">
            <v/>
          </cell>
          <cell r="AJ75" t="str">
            <v/>
          </cell>
          <cell r="AK75" t="str">
            <v/>
          </cell>
        </row>
        <row r="76">
          <cell r="A76" t="str">
            <v>x1</v>
          </cell>
          <cell r="B76" t="str">
            <v>x1</v>
          </cell>
          <cell r="S76" t="str">
            <v/>
          </cell>
          <cell r="Z76" t="str">
            <v/>
          </cell>
          <cell r="AA76" t="str">
            <v/>
          </cell>
          <cell r="AB76" t="str">
            <v/>
          </cell>
          <cell r="AC76" t="str">
            <v/>
          </cell>
          <cell r="AD76" t="str">
            <v/>
          </cell>
          <cell r="AE76" t="str">
            <v>NCX18W1</v>
          </cell>
          <cell r="AF76" t="str">
            <v>NCX18W1</v>
          </cell>
          <cell r="AG76" t="str">
            <v>NCX18W1</v>
          </cell>
          <cell r="AH76" t="str">
            <v/>
          </cell>
          <cell r="AI76" t="str">
            <v/>
          </cell>
          <cell r="AJ76" t="str">
            <v/>
          </cell>
          <cell r="AK76" t="str">
            <v/>
          </cell>
        </row>
        <row r="77">
          <cell r="A77" t="str">
            <v>x1</v>
          </cell>
          <cell r="B77" t="str">
            <v>x1</v>
          </cell>
          <cell r="S77" t="str">
            <v/>
          </cell>
          <cell r="Z77" t="str">
            <v/>
          </cell>
          <cell r="AA77" t="str">
            <v/>
          </cell>
          <cell r="AB77" t="str">
            <v/>
          </cell>
          <cell r="AC77" t="str">
            <v/>
          </cell>
          <cell r="AD77" t="str">
            <v/>
          </cell>
          <cell r="AE77" t="str">
            <v>NCX18W1</v>
          </cell>
          <cell r="AF77" t="str">
            <v>NCX18W1</v>
          </cell>
          <cell r="AG77" t="str">
            <v>NCX18W1</v>
          </cell>
          <cell r="AH77" t="str">
            <v/>
          </cell>
          <cell r="AI77" t="str">
            <v/>
          </cell>
          <cell r="AJ77" t="str">
            <v/>
          </cell>
          <cell r="AK77" t="str">
            <v/>
          </cell>
        </row>
        <row r="78">
          <cell r="A78" t="str">
            <v>x1</v>
          </cell>
          <cell r="B78" t="str">
            <v>x1</v>
          </cell>
          <cell r="S78" t="str">
            <v/>
          </cell>
          <cell r="Z78" t="str">
            <v/>
          </cell>
          <cell r="AA78" t="str">
            <v/>
          </cell>
          <cell r="AB78" t="str">
            <v/>
          </cell>
          <cell r="AC78" t="str">
            <v/>
          </cell>
          <cell r="AD78" t="str">
            <v/>
          </cell>
          <cell r="AE78" t="str">
            <v>NCX18W1</v>
          </cell>
          <cell r="AF78" t="str">
            <v>NCX18W1</v>
          </cell>
          <cell r="AG78" t="str">
            <v>NCX18W1</v>
          </cell>
          <cell r="AH78" t="str">
            <v/>
          </cell>
          <cell r="AI78" t="str">
            <v/>
          </cell>
          <cell r="AJ78" t="str">
            <v/>
          </cell>
          <cell r="AK78" t="str">
            <v/>
          </cell>
        </row>
        <row r="79">
          <cell r="A79" t="str">
            <v>x1</v>
          </cell>
          <cell r="B79" t="str">
            <v>x1</v>
          </cell>
          <cell r="S79" t="str">
            <v/>
          </cell>
          <cell r="Z79" t="str">
            <v/>
          </cell>
          <cell r="AA79" t="str">
            <v/>
          </cell>
          <cell r="AB79" t="str">
            <v/>
          </cell>
          <cell r="AC79" t="str">
            <v/>
          </cell>
          <cell r="AD79" t="str">
            <v/>
          </cell>
          <cell r="AE79" t="str">
            <v>NCX18W1</v>
          </cell>
          <cell r="AF79" t="str">
            <v>NCX18W1</v>
          </cell>
          <cell r="AG79" t="str">
            <v>NCX18W1</v>
          </cell>
          <cell r="AH79" t="str">
            <v/>
          </cell>
          <cell r="AI79" t="str">
            <v/>
          </cell>
          <cell r="AJ79" t="str">
            <v/>
          </cell>
          <cell r="AK79" t="str">
            <v/>
          </cell>
        </row>
        <row r="80">
          <cell r="A80" t="str">
            <v>x1</v>
          </cell>
          <cell r="B80" t="str">
            <v>x1</v>
          </cell>
          <cell r="S80" t="str">
            <v/>
          </cell>
          <cell r="Z80" t="str">
            <v/>
          </cell>
          <cell r="AA80" t="str">
            <v/>
          </cell>
          <cell r="AB80" t="str">
            <v/>
          </cell>
          <cell r="AC80" t="str">
            <v/>
          </cell>
          <cell r="AD80" t="str">
            <v/>
          </cell>
          <cell r="AE80" t="str">
            <v>NCX18W1</v>
          </cell>
          <cell r="AF80" t="str">
            <v>NCX18W1</v>
          </cell>
          <cell r="AG80" t="str">
            <v>NCX18W1</v>
          </cell>
          <cell r="AH80" t="str">
            <v/>
          </cell>
          <cell r="AI80" t="str">
            <v/>
          </cell>
          <cell r="AJ80" t="str">
            <v/>
          </cell>
          <cell r="AK80" t="str">
            <v/>
          </cell>
        </row>
        <row r="81">
          <cell r="A81" t="str">
            <v>x1</v>
          </cell>
          <cell r="B81" t="str">
            <v>x1</v>
          </cell>
          <cell r="S81" t="str">
            <v/>
          </cell>
          <cell r="Z81" t="str">
            <v/>
          </cell>
          <cell r="AA81" t="str">
            <v/>
          </cell>
          <cell r="AB81" t="str">
            <v/>
          </cell>
          <cell r="AC81" t="str">
            <v/>
          </cell>
          <cell r="AD81" t="str">
            <v/>
          </cell>
          <cell r="AE81" t="str">
            <v>NCX18W1</v>
          </cell>
          <cell r="AF81" t="str">
            <v>NCX18W1</v>
          </cell>
          <cell r="AG81" t="str">
            <v>NCX18W1</v>
          </cell>
          <cell r="AH81" t="str">
            <v/>
          </cell>
          <cell r="AI81" t="str">
            <v/>
          </cell>
          <cell r="AJ81" t="str">
            <v/>
          </cell>
          <cell r="AK81" t="str">
            <v/>
          </cell>
        </row>
        <row r="82">
          <cell r="A82" t="str">
            <v>x1</v>
          </cell>
          <cell r="B82" t="str">
            <v>x1</v>
          </cell>
          <cell r="S82" t="str">
            <v/>
          </cell>
          <cell r="Z82" t="str">
            <v/>
          </cell>
          <cell r="AA82" t="str">
            <v/>
          </cell>
          <cell r="AB82" t="str">
            <v/>
          </cell>
          <cell r="AC82" t="str">
            <v/>
          </cell>
          <cell r="AD82" t="str">
            <v/>
          </cell>
          <cell r="AE82" t="str">
            <v>NCX18W1</v>
          </cell>
          <cell r="AF82" t="str">
            <v>NCX18W1</v>
          </cell>
          <cell r="AG82" t="str">
            <v>NCX18W1</v>
          </cell>
          <cell r="AH82" t="str">
            <v/>
          </cell>
          <cell r="AI82" t="str">
            <v/>
          </cell>
          <cell r="AJ82" t="str">
            <v/>
          </cell>
          <cell r="AK82" t="str">
            <v/>
          </cell>
        </row>
        <row r="83">
          <cell r="A83" t="str">
            <v>x1</v>
          </cell>
          <cell r="B83" t="str">
            <v>x1</v>
          </cell>
          <cell r="S83" t="str">
            <v/>
          </cell>
          <cell r="Z83" t="str">
            <v/>
          </cell>
          <cell r="AA83" t="str">
            <v/>
          </cell>
          <cell r="AB83" t="str">
            <v/>
          </cell>
          <cell r="AC83" t="str">
            <v/>
          </cell>
          <cell r="AD83" t="str">
            <v/>
          </cell>
          <cell r="AE83" t="str">
            <v>NCX18W1</v>
          </cell>
          <cell r="AF83" t="str">
            <v>NCX18W1</v>
          </cell>
          <cell r="AG83" t="str">
            <v>NCX18W1</v>
          </cell>
          <cell r="AH83" t="str">
            <v/>
          </cell>
          <cell r="AI83" t="str">
            <v/>
          </cell>
          <cell r="AJ83" t="str">
            <v/>
          </cell>
          <cell r="AK83" t="str">
            <v/>
          </cell>
        </row>
        <row r="84">
          <cell r="A84" t="str">
            <v>x1</v>
          </cell>
          <cell r="B84" t="str">
            <v>x1</v>
          </cell>
          <cell r="S84" t="str">
            <v/>
          </cell>
          <cell r="Z84" t="str">
            <v/>
          </cell>
          <cell r="AA84" t="str">
            <v/>
          </cell>
          <cell r="AB84" t="str">
            <v/>
          </cell>
          <cell r="AC84" t="str">
            <v/>
          </cell>
          <cell r="AD84" t="str">
            <v/>
          </cell>
          <cell r="AE84" t="str">
            <v>NCX18W1</v>
          </cell>
          <cell r="AF84" t="str">
            <v>NCX18W1</v>
          </cell>
          <cell r="AG84" t="str">
            <v>NCX18W1</v>
          </cell>
          <cell r="AH84" t="str">
            <v/>
          </cell>
          <cell r="AI84" t="str">
            <v/>
          </cell>
          <cell r="AJ84" t="str">
            <v/>
          </cell>
          <cell r="AK84" t="str">
            <v/>
          </cell>
        </row>
        <row r="85">
          <cell r="A85" t="str">
            <v>x1</v>
          </cell>
          <cell r="B85" t="str">
            <v>x1</v>
          </cell>
          <cell r="S85" t="str">
            <v/>
          </cell>
          <cell r="Z85" t="str">
            <v/>
          </cell>
          <cell r="AA85" t="str">
            <v/>
          </cell>
          <cell r="AB85" t="str">
            <v/>
          </cell>
          <cell r="AC85" t="str">
            <v/>
          </cell>
          <cell r="AD85" t="str">
            <v/>
          </cell>
          <cell r="AE85" t="str">
            <v>NCX18W1</v>
          </cell>
          <cell r="AF85" t="str">
            <v>NCX18W1</v>
          </cell>
          <cell r="AG85" t="str">
            <v>NCX18W1</v>
          </cell>
          <cell r="AH85" t="str">
            <v/>
          </cell>
          <cell r="AI85" t="str">
            <v/>
          </cell>
          <cell r="AJ85" t="str">
            <v/>
          </cell>
          <cell r="AK85" t="str">
            <v/>
          </cell>
        </row>
        <row r="86">
          <cell r="A86" t="str">
            <v>x1</v>
          </cell>
          <cell r="B86" t="str">
            <v>x1</v>
          </cell>
          <cell r="S86" t="str">
            <v/>
          </cell>
          <cell r="Z86" t="str">
            <v/>
          </cell>
          <cell r="AA86" t="str">
            <v/>
          </cell>
          <cell r="AB86" t="str">
            <v/>
          </cell>
          <cell r="AC86" t="str">
            <v/>
          </cell>
          <cell r="AD86" t="str">
            <v/>
          </cell>
          <cell r="AE86" t="str">
            <v>NCX18W1</v>
          </cell>
          <cell r="AF86" t="str">
            <v>NCX18W1</v>
          </cell>
          <cell r="AG86" t="str">
            <v>NCX18W1</v>
          </cell>
          <cell r="AH86" t="str">
            <v/>
          </cell>
          <cell r="AI86" t="str">
            <v/>
          </cell>
          <cell r="AJ86" t="str">
            <v/>
          </cell>
          <cell r="AK86" t="str">
            <v/>
          </cell>
        </row>
        <row r="87">
          <cell r="A87" t="str">
            <v>x1</v>
          </cell>
          <cell r="B87" t="str">
            <v>x1</v>
          </cell>
          <cell r="S87" t="str">
            <v/>
          </cell>
          <cell r="Z87" t="str">
            <v/>
          </cell>
          <cell r="AA87" t="str">
            <v/>
          </cell>
          <cell r="AB87" t="str">
            <v/>
          </cell>
          <cell r="AC87" t="str">
            <v/>
          </cell>
          <cell r="AD87" t="str">
            <v/>
          </cell>
          <cell r="AE87" t="str">
            <v>NCX18W1</v>
          </cell>
          <cell r="AF87" t="str">
            <v>NCX18W1</v>
          </cell>
          <cell r="AG87" t="str">
            <v>NCX18W1</v>
          </cell>
          <cell r="AH87" t="str">
            <v/>
          </cell>
          <cell r="AI87" t="str">
            <v/>
          </cell>
          <cell r="AJ87" t="str">
            <v/>
          </cell>
          <cell r="AK87" t="str">
            <v/>
          </cell>
        </row>
        <row r="88">
          <cell r="A88" t="str">
            <v>x1</v>
          </cell>
          <cell r="B88" t="str">
            <v>x1</v>
          </cell>
          <cell r="S88" t="str">
            <v/>
          </cell>
          <cell r="Z88" t="str">
            <v/>
          </cell>
          <cell r="AA88" t="str">
            <v/>
          </cell>
          <cell r="AB88" t="str">
            <v/>
          </cell>
          <cell r="AC88" t="str">
            <v/>
          </cell>
          <cell r="AD88" t="str">
            <v/>
          </cell>
          <cell r="AE88" t="str">
            <v>NCX18W1</v>
          </cell>
          <cell r="AF88" t="str">
            <v>NCX18W1</v>
          </cell>
          <cell r="AG88" t="str">
            <v>NCX18W1</v>
          </cell>
          <cell r="AH88" t="str">
            <v/>
          </cell>
          <cell r="AI88" t="str">
            <v/>
          </cell>
          <cell r="AJ88" t="str">
            <v/>
          </cell>
          <cell r="AK88" t="str">
            <v/>
          </cell>
        </row>
        <row r="89">
          <cell r="A89" t="str">
            <v>x1</v>
          </cell>
          <cell r="B89" t="str">
            <v>x1</v>
          </cell>
          <cell r="S89" t="str">
            <v/>
          </cell>
          <cell r="Z89" t="str">
            <v/>
          </cell>
          <cell r="AA89" t="str">
            <v/>
          </cell>
          <cell r="AB89" t="str">
            <v/>
          </cell>
          <cell r="AC89" t="str">
            <v/>
          </cell>
          <cell r="AD89" t="str">
            <v/>
          </cell>
          <cell r="AE89" t="str">
            <v>NCX18W1</v>
          </cell>
          <cell r="AF89" t="str">
            <v>NCX18W1</v>
          </cell>
          <cell r="AG89" t="str">
            <v>NCX18W1</v>
          </cell>
          <cell r="AH89" t="str">
            <v/>
          </cell>
          <cell r="AI89" t="str">
            <v/>
          </cell>
          <cell r="AJ89" t="str">
            <v/>
          </cell>
          <cell r="AK89" t="str">
            <v/>
          </cell>
        </row>
        <row r="90">
          <cell r="A90" t="str">
            <v>x1</v>
          </cell>
          <cell r="B90" t="str">
            <v>x1</v>
          </cell>
          <cell r="S90" t="str">
            <v/>
          </cell>
          <cell r="Z90" t="str">
            <v/>
          </cell>
          <cell r="AA90" t="str">
            <v/>
          </cell>
          <cell r="AB90" t="str">
            <v/>
          </cell>
          <cell r="AC90" t="str">
            <v/>
          </cell>
          <cell r="AD90" t="str">
            <v/>
          </cell>
          <cell r="AE90" t="str">
            <v>NCX18W1</v>
          </cell>
          <cell r="AF90" t="str">
            <v>NCX18W1</v>
          </cell>
          <cell r="AG90" t="str">
            <v>NCX18W1</v>
          </cell>
          <cell r="AH90" t="str">
            <v/>
          </cell>
          <cell r="AI90" t="str">
            <v/>
          </cell>
          <cell r="AJ90" t="str">
            <v/>
          </cell>
          <cell r="AK90" t="str">
            <v/>
          </cell>
        </row>
        <row r="91">
          <cell r="A91" t="str">
            <v>x1</v>
          </cell>
          <cell r="B91" t="str">
            <v>x1</v>
          </cell>
          <cell r="S91" t="str">
            <v/>
          </cell>
          <cell r="Z91" t="str">
            <v/>
          </cell>
          <cell r="AA91" t="str">
            <v/>
          </cell>
          <cell r="AB91" t="str">
            <v/>
          </cell>
          <cell r="AC91" t="str">
            <v/>
          </cell>
          <cell r="AD91" t="str">
            <v/>
          </cell>
          <cell r="AE91" t="str">
            <v>NCX18W1</v>
          </cell>
          <cell r="AF91" t="str">
            <v>NCX18W1</v>
          </cell>
          <cell r="AG91" t="str">
            <v>NCX18W1</v>
          </cell>
          <cell r="AH91" t="str">
            <v/>
          </cell>
          <cell r="AI91" t="str">
            <v/>
          </cell>
          <cell r="AJ91" t="str">
            <v/>
          </cell>
          <cell r="AK91" t="str">
            <v/>
          </cell>
        </row>
        <row r="92">
          <cell r="A92" t="str">
            <v>x1</v>
          </cell>
          <cell r="B92" t="str">
            <v>x1</v>
          </cell>
          <cell r="S92" t="str">
            <v/>
          </cell>
          <cell r="Z92" t="str">
            <v/>
          </cell>
          <cell r="AA92" t="str">
            <v/>
          </cell>
          <cell r="AB92" t="str">
            <v/>
          </cell>
          <cell r="AC92" t="str">
            <v/>
          </cell>
          <cell r="AD92" t="str">
            <v/>
          </cell>
          <cell r="AE92" t="str">
            <v>NCX18W1</v>
          </cell>
          <cell r="AF92" t="str">
            <v>NCX18W1</v>
          </cell>
          <cell r="AG92" t="str">
            <v>NCX18W1</v>
          </cell>
          <cell r="AH92" t="str">
            <v/>
          </cell>
          <cell r="AI92" t="str">
            <v/>
          </cell>
          <cell r="AJ92" t="str">
            <v/>
          </cell>
          <cell r="AK92" t="str">
            <v/>
          </cell>
        </row>
        <row r="93">
          <cell r="A93" t="str">
            <v>x1</v>
          </cell>
          <cell r="B93" t="str">
            <v>x1</v>
          </cell>
          <cell r="S93" t="str">
            <v/>
          </cell>
          <cell r="Z93" t="str">
            <v/>
          </cell>
          <cell r="AA93" t="str">
            <v/>
          </cell>
          <cell r="AB93" t="str">
            <v/>
          </cell>
          <cell r="AC93" t="str">
            <v/>
          </cell>
          <cell r="AD93" t="str">
            <v/>
          </cell>
          <cell r="AE93" t="str">
            <v>NCX18W1</v>
          </cell>
          <cell r="AF93" t="str">
            <v>NCX18W1</v>
          </cell>
          <cell r="AG93" t="str">
            <v>NCX18W1</v>
          </cell>
          <cell r="AH93" t="str">
            <v/>
          </cell>
          <cell r="AI93" t="str">
            <v/>
          </cell>
          <cell r="AJ93" t="str">
            <v/>
          </cell>
          <cell r="AK93" t="str">
            <v/>
          </cell>
        </row>
        <row r="94">
          <cell r="A94" t="str">
            <v>x1</v>
          </cell>
          <cell r="B94" t="str">
            <v>x1</v>
          </cell>
          <cell r="S94" t="str">
            <v/>
          </cell>
          <cell r="Z94" t="str">
            <v/>
          </cell>
          <cell r="AA94" t="str">
            <v/>
          </cell>
          <cell r="AB94" t="str">
            <v/>
          </cell>
          <cell r="AC94" t="str">
            <v/>
          </cell>
          <cell r="AD94" t="str">
            <v/>
          </cell>
          <cell r="AE94" t="str">
            <v>NCX18W1</v>
          </cell>
          <cell r="AF94" t="str">
            <v>NCX18W1</v>
          </cell>
          <cell r="AG94" t="str">
            <v>NCX18W1</v>
          </cell>
          <cell r="AH94" t="str">
            <v/>
          </cell>
          <cell r="AI94" t="str">
            <v/>
          </cell>
          <cell r="AJ94" t="str">
            <v/>
          </cell>
          <cell r="AK94" t="str">
            <v/>
          </cell>
        </row>
        <row r="95">
          <cell r="A95" t="str">
            <v>x1</v>
          </cell>
          <cell r="B95" t="str">
            <v>x1</v>
          </cell>
          <cell r="S95" t="str">
            <v/>
          </cell>
          <cell r="Z95" t="str">
            <v/>
          </cell>
          <cell r="AA95" t="str">
            <v/>
          </cell>
          <cell r="AB95" t="str">
            <v/>
          </cell>
          <cell r="AC95" t="str">
            <v/>
          </cell>
          <cell r="AD95" t="str">
            <v/>
          </cell>
          <cell r="AE95" t="str">
            <v>NCX18W1</v>
          </cell>
          <cell r="AF95" t="str">
            <v>NCX18W1</v>
          </cell>
          <cell r="AG95" t="str">
            <v>NCX18W1</v>
          </cell>
          <cell r="AH95" t="str">
            <v/>
          </cell>
          <cell r="AI95" t="str">
            <v/>
          </cell>
          <cell r="AJ95" t="str">
            <v/>
          </cell>
          <cell r="AK95" t="str">
            <v/>
          </cell>
        </row>
        <row r="96">
          <cell r="A96" t="str">
            <v>x1</v>
          </cell>
          <cell r="B96" t="str">
            <v>x1</v>
          </cell>
          <cell r="S96" t="str">
            <v/>
          </cell>
          <cell r="Z96" t="str">
            <v/>
          </cell>
          <cell r="AA96" t="str">
            <v/>
          </cell>
          <cell r="AB96" t="str">
            <v/>
          </cell>
          <cell r="AC96" t="str">
            <v/>
          </cell>
          <cell r="AD96" t="str">
            <v/>
          </cell>
          <cell r="AE96" t="str">
            <v>NCX18W1</v>
          </cell>
          <cell r="AF96" t="str">
            <v>NCX18W1</v>
          </cell>
          <cell r="AG96" t="str">
            <v>NCX18W1</v>
          </cell>
          <cell r="AH96" t="str">
            <v/>
          </cell>
          <cell r="AI96" t="str">
            <v/>
          </cell>
          <cell r="AJ96" t="str">
            <v/>
          </cell>
          <cell r="AK96" t="str">
            <v/>
          </cell>
        </row>
        <row r="97">
          <cell r="A97" t="str">
            <v>x1</v>
          </cell>
          <cell r="B97" t="str">
            <v>x1</v>
          </cell>
          <cell r="S97" t="str">
            <v/>
          </cell>
          <cell r="Z97" t="str">
            <v/>
          </cell>
          <cell r="AA97" t="str">
            <v/>
          </cell>
          <cell r="AB97" t="str">
            <v/>
          </cell>
          <cell r="AC97" t="str">
            <v/>
          </cell>
          <cell r="AD97" t="str">
            <v/>
          </cell>
          <cell r="AE97" t="str">
            <v>NCX18W1</v>
          </cell>
          <cell r="AF97" t="str">
            <v>NCX18W1</v>
          </cell>
          <cell r="AG97" t="str">
            <v>NCX18W1</v>
          </cell>
          <cell r="AH97" t="str">
            <v/>
          </cell>
          <cell r="AI97" t="str">
            <v/>
          </cell>
          <cell r="AJ97" t="str">
            <v/>
          </cell>
          <cell r="AK97" t="str">
            <v/>
          </cell>
        </row>
        <row r="98">
          <cell r="A98" t="str">
            <v>x1</v>
          </cell>
          <cell r="B98" t="str">
            <v>x1</v>
          </cell>
          <cell r="S98" t="str">
            <v/>
          </cell>
          <cell r="Z98" t="str">
            <v/>
          </cell>
          <cell r="AA98" t="str">
            <v/>
          </cell>
          <cell r="AB98" t="str">
            <v/>
          </cell>
          <cell r="AC98" t="str">
            <v/>
          </cell>
          <cell r="AD98" t="str">
            <v/>
          </cell>
          <cell r="AE98" t="str">
            <v>NCX18W1</v>
          </cell>
          <cell r="AF98" t="str">
            <v>NCX18W1</v>
          </cell>
          <cell r="AG98" t="str">
            <v>NCX18W1</v>
          </cell>
          <cell r="AH98" t="str">
            <v/>
          </cell>
          <cell r="AI98" t="str">
            <v/>
          </cell>
          <cell r="AJ98" t="str">
            <v/>
          </cell>
          <cell r="AK98" t="str">
            <v/>
          </cell>
        </row>
        <row r="99">
          <cell r="A99" t="str">
            <v>x1</v>
          </cell>
          <cell r="B99" t="str">
            <v>x1</v>
          </cell>
          <cell r="S99" t="str">
            <v/>
          </cell>
          <cell r="Z99" t="str">
            <v/>
          </cell>
          <cell r="AA99" t="str">
            <v/>
          </cell>
          <cell r="AB99" t="str">
            <v/>
          </cell>
          <cell r="AC99" t="str">
            <v/>
          </cell>
          <cell r="AD99" t="str">
            <v/>
          </cell>
          <cell r="AE99" t="str">
            <v>NCX18W1</v>
          </cell>
          <cell r="AF99" t="str">
            <v>NCX18W1</v>
          </cell>
          <cell r="AG99" t="str">
            <v>NCX18W1</v>
          </cell>
          <cell r="AH99" t="str">
            <v/>
          </cell>
          <cell r="AI99" t="str">
            <v/>
          </cell>
          <cell r="AJ99" t="str">
            <v/>
          </cell>
          <cell r="AK99" t="str">
            <v/>
          </cell>
        </row>
        <row r="100">
          <cell r="A100" t="str">
            <v>x1</v>
          </cell>
          <cell r="B100" t="str">
            <v>x1</v>
          </cell>
          <cell r="S100" t="str">
            <v/>
          </cell>
          <cell r="Z100" t="str">
            <v/>
          </cell>
          <cell r="AA100" t="str">
            <v/>
          </cell>
          <cell r="AB100" t="str">
            <v/>
          </cell>
          <cell r="AC100" t="str">
            <v/>
          </cell>
          <cell r="AD100" t="str">
            <v/>
          </cell>
          <cell r="AE100" t="str">
            <v>NCX18W1</v>
          </cell>
          <cell r="AF100" t="str">
            <v>NCX18W1</v>
          </cell>
          <cell r="AG100" t="str">
            <v>NCX18W1</v>
          </cell>
          <cell r="AH100" t="str">
            <v/>
          </cell>
          <cell r="AI100" t="str">
            <v/>
          </cell>
          <cell r="AJ100" t="str">
            <v/>
          </cell>
          <cell r="AK100" t="str">
            <v/>
          </cell>
        </row>
        <row r="101">
          <cell r="A101" t="str">
            <v>x1</v>
          </cell>
          <cell r="B101" t="str">
            <v>x1</v>
          </cell>
          <cell r="S101" t="str">
            <v/>
          </cell>
          <cell r="Z101" t="str">
            <v/>
          </cell>
          <cell r="AA101" t="str">
            <v/>
          </cell>
          <cell r="AB101" t="str">
            <v/>
          </cell>
          <cell r="AC101" t="str">
            <v/>
          </cell>
          <cell r="AD101" t="str">
            <v/>
          </cell>
          <cell r="AE101" t="str">
            <v>NCX18W1</v>
          </cell>
          <cell r="AF101" t="str">
            <v>NCX18W1</v>
          </cell>
          <cell r="AG101" t="str">
            <v>NCX18W1</v>
          </cell>
          <cell r="AH101" t="str">
            <v/>
          </cell>
          <cell r="AI101" t="str">
            <v/>
          </cell>
          <cell r="AJ101" t="str">
            <v/>
          </cell>
          <cell r="AK101" t="str">
            <v/>
          </cell>
        </row>
        <row r="102">
          <cell r="A102" t="str">
            <v>x1</v>
          </cell>
          <cell r="B102" t="str">
            <v>x1</v>
          </cell>
          <cell r="S102" t="str">
            <v/>
          </cell>
          <cell r="Z102" t="str">
            <v/>
          </cell>
          <cell r="AA102" t="str">
            <v/>
          </cell>
          <cell r="AB102" t="str">
            <v/>
          </cell>
          <cell r="AC102" t="str">
            <v/>
          </cell>
          <cell r="AD102" t="str">
            <v/>
          </cell>
          <cell r="AE102" t="str">
            <v>NCX18W1</v>
          </cell>
          <cell r="AF102" t="str">
            <v>NCX18W1</v>
          </cell>
          <cell r="AG102" t="str">
            <v>NCX18W1</v>
          </cell>
          <cell r="AH102" t="str">
            <v/>
          </cell>
          <cell r="AI102" t="str">
            <v/>
          </cell>
          <cell r="AJ102" t="str">
            <v/>
          </cell>
          <cell r="AK102" t="str">
            <v/>
          </cell>
        </row>
        <row r="103">
          <cell r="A103" t="str">
            <v>x1</v>
          </cell>
          <cell r="B103" t="str">
            <v>x1</v>
          </cell>
          <cell r="S103" t="str">
            <v/>
          </cell>
          <cell r="Z103" t="str">
            <v/>
          </cell>
          <cell r="AA103" t="str">
            <v/>
          </cell>
          <cell r="AB103" t="str">
            <v/>
          </cell>
          <cell r="AC103" t="str">
            <v/>
          </cell>
          <cell r="AD103" t="str">
            <v/>
          </cell>
          <cell r="AE103" t="str">
            <v>NCX18W1</v>
          </cell>
          <cell r="AF103" t="str">
            <v>NCX18W1</v>
          </cell>
          <cell r="AG103" t="str">
            <v>NCX18W1</v>
          </cell>
          <cell r="AH103" t="str">
            <v/>
          </cell>
          <cell r="AI103" t="str">
            <v/>
          </cell>
          <cell r="AJ103" t="str">
            <v/>
          </cell>
          <cell r="AK103" t="str">
            <v/>
          </cell>
        </row>
        <row r="104">
          <cell r="A104" t="str">
            <v>x1</v>
          </cell>
          <cell r="B104" t="str">
            <v>x1</v>
          </cell>
          <cell r="S104" t="str">
            <v/>
          </cell>
          <cell r="Z104" t="str">
            <v/>
          </cell>
          <cell r="AA104" t="str">
            <v/>
          </cell>
          <cell r="AB104" t="str">
            <v/>
          </cell>
          <cell r="AC104" t="str">
            <v/>
          </cell>
          <cell r="AD104" t="str">
            <v/>
          </cell>
          <cell r="AE104" t="str">
            <v>NCX18W1</v>
          </cell>
          <cell r="AF104" t="str">
            <v>NCX18W1</v>
          </cell>
          <cell r="AG104" t="str">
            <v>NCX18W1</v>
          </cell>
          <cell r="AH104" t="str">
            <v/>
          </cell>
          <cell r="AI104" t="str">
            <v/>
          </cell>
          <cell r="AJ104" t="str">
            <v/>
          </cell>
          <cell r="AK104" t="str">
            <v/>
          </cell>
        </row>
        <row r="105">
          <cell r="A105" t="str">
            <v>x1</v>
          </cell>
          <cell r="B105" t="str">
            <v>x1</v>
          </cell>
          <cell r="S105" t="str">
            <v/>
          </cell>
          <cell r="Z105" t="str">
            <v/>
          </cell>
          <cell r="AA105" t="str">
            <v/>
          </cell>
          <cell r="AB105" t="str">
            <v/>
          </cell>
          <cell r="AC105" t="str">
            <v/>
          </cell>
          <cell r="AD105" t="str">
            <v/>
          </cell>
          <cell r="AE105" t="str">
            <v>NCX18W1</v>
          </cell>
          <cell r="AF105" t="str">
            <v>NCX18W1</v>
          </cell>
          <cell r="AG105" t="str">
            <v>NCX18W1</v>
          </cell>
          <cell r="AH105" t="str">
            <v/>
          </cell>
          <cell r="AI105" t="str">
            <v/>
          </cell>
          <cell r="AJ105" t="str">
            <v/>
          </cell>
          <cell r="AK105" t="str">
            <v/>
          </cell>
        </row>
        <row r="106">
          <cell r="A106" t="str">
            <v>x1</v>
          </cell>
          <cell r="B106" t="str">
            <v>x1</v>
          </cell>
          <cell r="S106" t="str">
            <v/>
          </cell>
          <cell r="Z106" t="str">
            <v/>
          </cell>
          <cell r="AA106" t="str">
            <v/>
          </cell>
          <cell r="AB106" t="str">
            <v/>
          </cell>
          <cell r="AC106" t="str">
            <v/>
          </cell>
          <cell r="AD106" t="str">
            <v/>
          </cell>
          <cell r="AE106" t="str">
            <v>NCX18W1</v>
          </cell>
          <cell r="AF106" t="str">
            <v>NCX18W1</v>
          </cell>
          <cell r="AG106" t="str">
            <v>NCX18W1</v>
          </cell>
          <cell r="AH106" t="str">
            <v/>
          </cell>
          <cell r="AI106" t="str">
            <v/>
          </cell>
          <cell r="AJ106" t="str">
            <v/>
          </cell>
          <cell r="AK106" t="str">
            <v/>
          </cell>
        </row>
        <row r="107">
          <cell r="A107" t="str">
            <v>x1</v>
          </cell>
          <cell r="B107" t="str">
            <v>x1</v>
          </cell>
          <cell r="S107" t="str">
            <v/>
          </cell>
          <cell r="Z107" t="str">
            <v/>
          </cell>
          <cell r="AA107" t="str">
            <v/>
          </cell>
          <cell r="AB107" t="str">
            <v/>
          </cell>
          <cell r="AC107" t="str">
            <v/>
          </cell>
          <cell r="AD107" t="str">
            <v/>
          </cell>
          <cell r="AE107" t="str">
            <v>NCX18W1</v>
          </cell>
          <cell r="AF107" t="str">
            <v>NCX18W1</v>
          </cell>
          <cell r="AG107" t="str">
            <v>NCX18W1</v>
          </cell>
          <cell r="AH107" t="str">
            <v/>
          </cell>
          <cell r="AI107" t="str">
            <v/>
          </cell>
          <cell r="AJ107" t="str">
            <v/>
          </cell>
          <cell r="AK107" t="str">
            <v/>
          </cell>
        </row>
        <row r="108">
          <cell r="A108" t="str">
            <v>x1</v>
          </cell>
          <cell r="B108" t="str">
            <v>x1</v>
          </cell>
          <cell r="S108" t="str">
            <v/>
          </cell>
          <cell r="Z108" t="str">
            <v/>
          </cell>
          <cell r="AA108" t="str">
            <v/>
          </cell>
          <cell r="AB108" t="str">
            <v/>
          </cell>
          <cell r="AC108" t="str">
            <v/>
          </cell>
          <cell r="AD108" t="str">
            <v/>
          </cell>
          <cell r="AE108" t="str">
            <v>NCX18W1</v>
          </cell>
          <cell r="AF108" t="str">
            <v>NCX18W1</v>
          </cell>
          <cell r="AG108" t="str">
            <v>NCX18W1</v>
          </cell>
          <cell r="AH108" t="str">
            <v/>
          </cell>
          <cell r="AI108" t="str">
            <v/>
          </cell>
          <cell r="AJ108" t="str">
            <v/>
          </cell>
          <cell r="AK108" t="str">
            <v/>
          </cell>
        </row>
        <row r="109">
          <cell r="A109" t="str">
            <v>x1</v>
          </cell>
          <cell r="B109" t="str">
            <v>x1</v>
          </cell>
          <cell r="S109" t="str">
            <v/>
          </cell>
          <cell r="Z109" t="str">
            <v/>
          </cell>
          <cell r="AA109" t="str">
            <v/>
          </cell>
          <cell r="AB109" t="str">
            <v/>
          </cell>
          <cell r="AC109" t="str">
            <v/>
          </cell>
          <cell r="AD109" t="str">
            <v/>
          </cell>
          <cell r="AE109" t="str">
            <v>NCX18W1</v>
          </cell>
          <cell r="AF109" t="str">
            <v>NCX18W1</v>
          </cell>
          <cell r="AG109" t="str">
            <v>NCX18W1</v>
          </cell>
          <cell r="AH109" t="str">
            <v/>
          </cell>
          <cell r="AI109" t="str">
            <v/>
          </cell>
          <cell r="AJ109" t="str">
            <v/>
          </cell>
          <cell r="AK109" t="str">
            <v/>
          </cell>
        </row>
        <row r="110">
          <cell r="A110" t="str">
            <v>x1</v>
          </cell>
          <cell r="B110" t="str">
            <v>x1</v>
          </cell>
          <cell r="S110" t="str">
            <v/>
          </cell>
          <cell r="Z110" t="str">
            <v/>
          </cell>
          <cell r="AA110" t="str">
            <v/>
          </cell>
          <cell r="AB110" t="str">
            <v/>
          </cell>
          <cell r="AC110" t="str">
            <v/>
          </cell>
          <cell r="AD110" t="str">
            <v/>
          </cell>
          <cell r="AE110" t="str">
            <v>NCX18W1</v>
          </cell>
          <cell r="AF110" t="str">
            <v>NCX18W1</v>
          </cell>
          <cell r="AG110" t="str">
            <v>NCX18W1</v>
          </cell>
          <cell r="AH110" t="str">
            <v/>
          </cell>
          <cell r="AI110" t="str">
            <v/>
          </cell>
          <cell r="AJ110" t="str">
            <v/>
          </cell>
          <cell r="AK110" t="str">
            <v/>
          </cell>
        </row>
        <row r="111">
          <cell r="A111" t="str">
            <v>x1</v>
          </cell>
          <cell r="B111" t="str">
            <v>x1</v>
          </cell>
          <cell r="S111" t="str">
            <v/>
          </cell>
          <cell r="Z111" t="str">
            <v/>
          </cell>
          <cell r="AA111" t="str">
            <v/>
          </cell>
          <cell r="AB111" t="str">
            <v/>
          </cell>
          <cell r="AC111" t="str">
            <v/>
          </cell>
          <cell r="AD111" t="str">
            <v/>
          </cell>
          <cell r="AE111" t="str">
            <v>NCX18W1</v>
          </cell>
          <cell r="AF111" t="str">
            <v>NCX18W1</v>
          </cell>
          <cell r="AG111" t="str">
            <v>NCX18W1</v>
          </cell>
          <cell r="AH111" t="str">
            <v/>
          </cell>
          <cell r="AI111" t="str">
            <v/>
          </cell>
          <cell r="AJ111" t="str">
            <v/>
          </cell>
          <cell r="AK111" t="str">
            <v/>
          </cell>
        </row>
        <row r="112">
          <cell r="A112" t="str">
            <v>x1</v>
          </cell>
          <cell r="B112" t="str">
            <v>x1</v>
          </cell>
          <cell r="S112" t="str">
            <v/>
          </cell>
          <cell r="Z112" t="str">
            <v/>
          </cell>
          <cell r="AA112" t="str">
            <v/>
          </cell>
          <cell r="AB112" t="str">
            <v/>
          </cell>
          <cell r="AC112" t="str">
            <v/>
          </cell>
          <cell r="AD112" t="str">
            <v/>
          </cell>
          <cell r="AE112" t="str">
            <v>NCX18W1</v>
          </cell>
          <cell r="AF112" t="str">
            <v>NCX18W1</v>
          </cell>
          <cell r="AG112" t="str">
            <v>NCX18W1</v>
          </cell>
          <cell r="AH112" t="str">
            <v/>
          </cell>
          <cell r="AI112" t="str">
            <v/>
          </cell>
          <cell r="AJ112" t="str">
            <v/>
          </cell>
          <cell r="AK112" t="str">
            <v/>
          </cell>
        </row>
        <row r="113">
          <cell r="A113" t="str">
            <v>x1</v>
          </cell>
          <cell r="B113" t="str">
            <v>x1</v>
          </cell>
          <cell r="S113" t="str">
            <v/>
          </cell>
          <cell r="Z113" t="str">
            <v/>
          </cell>
          <cell r="AA113" t="str">
            <v/>
          </cell>
          <cell r="AB113" t="str">
            <v/>
          </cell>
          <cell r="AC113" t="str">
            <v/>
          </cell>
          <cell r="AD113" t="str">
            <v/>
          </cell>
          <cell r="AE113" t="str">
            <v>NCX18W1</v>
          </cell>
          <cell r="AF113" t="str">
            <v>NCX18W1</v>
          </cell>
          <cell r="AG113" t="str">
            <v>NCX18W1</v>
          </cell>
          <cell r="AH113" t="str">
            <v/>
          </cell>
          <cell r="AI113" t="str">
            <v/>
          </cell>
          <cell r="AJ113" t="str">
            <v/>
          </cell>
          <cell r="AK113" t="str">
            <v/>
          </cell>
        </row>
        <row r="114">
          <cell r="A114" t="str">
            <v>x1</v>
          </cell>
          <cell r="B114" t="str">
            <v>x1</v>
          </cell>
          <cell r="S114" t="str">
            <v/>
          </cell>
          <cell r="Z114" t="str">
            <v/>
          </cell>
          <cell r="AA114" t="str">
            <v/>
          </cell>
          <cell r="AB114" t="str">
            <v/>
          </cell>
          <cell r="AC114" t="str">
            <v/>
          </cell>
          <cell r="AD114" t="str">
            <v/>
          </cell>
          <cell r="AE114" t="str">
            <v>NCX18W1</v>
          </cell>
          <cell r="AF114" t="str">
            <v>NCX18W1</v>
          </cell>
          <cell r="AG114" t="str">
            <v>NCX18W1</v>
          </cell>
          <cell r="AH114" t="str">
            <v/>
          </cell>
          <cell r="AI114" t="str">
            <v/>
          </cell>
          <cell r="AJ114" t="str">
            <v/>
          </cell>
          <cell r="AK114" t="str">
            <v/>
          </cell>
        </row>
        <row r="115">
          <cell r="A115" t="str">
            <v>x1</v>
          </cell>
          <cell r="B115" t="str">
            <v>x1</v>
          </cell>
          <cell r="S115" t="str">
            <v/>
          </cell>
          <cell r="Z115" t="str">
            <v/>
          </cell>
          <cell r="AA115" t="str">
            <v/>
          </cell>
          <cell r="AB115" t="str">
            <v/>
          </cell>
          <cell r="AC115" t="str">
            <v/>
          </cell>
          <cell r="AD115" t="str">
            <v/>
          </cell>
          <cell r="AE115" t="str">
            <v>NCX18W1</v>
          </cell>
          <cell r="AF115" t="str">
            <v>NCX18W1</v>
          </cell>
          <cell r="AG115" t="str">
            <v>NCX18W1</v>
          </cell>
          <cell r="AH115" t="str">
            <v/>
          </cell>
          <cell r="AI115" t="str">
            <v/>
          </cell>
          <cell r="AJ115" t="str">
            <v/>
          </cell>
          <cell r="AK115" t="str">
            <v/>
          </cell>
        </row>
        <row r="116">
          <cell r="A116" t="str">
            <v>x1</v>
          </cell>
          <cell r="B116" t="str">
            <v>x1</v>
          </cell>
          <cell r="S116" t="str">
            <v/>
          </cell>
          <cell r="Z116" t="str">
            <v/>
          </cell>
          <cell r="AA116" t="str">
            <v/>
          </cell>
          <cell r="AB116" t="str">
            <v/>
          </cell>
          <cell r="AC116" t="str">
            <v/>
          </cell>
          <cell r="AD116" t="str">
            <v/>
          </cell>
          <cell r="AE116" t="str">
            <v>NCX18W1</v>
          </cell>
          <cell r="AF116" t="str">
            <v>NCX18W1</v>
          </cell>
          <cell r="AG116" t="str">
            <v>NCX18W1</v>
          </cell>
          <cell r="AH116" t="str">
            <v/>
          </cell>
          <cell r="AI116" t="str">
            <v/>
          </cell>
          <cell r="AJ116" t="str">
            <v/>
          </cell>
          <cell r="AK116" t="str">
            <v/>
          </cell>
        </row>
        <row r="117">
          <cell r="A117" t="str">
            <v>x1</v>
          </cell>
          <cell r="B117" t="str">
            <v>x1</v>
          </cell>
          <cell r="S117" t="str">
            <v/>
          </cell>
          <cell r="Z117" t="str">
            <v/>
          </cell>
          <cell r="AA117" t="str">
            <v/>
          </cell>
          <cell r="AB117" t="str">
            <v/>
          </cell>
          <cell r="AC117" t="str">
            <v/>
          </cell>
          <cell r="AD117" t="str">
            <v/>
          </cell>
          <cell r="AE117" t="str">
            <v>NCX18W1</v>
          </cell>
          <cell r="AF117" t="str">
            <v>NCX18W1</v>
          </cell>
          <cell r="AG117" t="str">
            <v>NCX18W1</v>
          </cell>
          <cell r="AH117" t="str">
            <v/>
          </cell>
          <cell r="AI117" t="str">
            <v/>
          </cell>
          <cell r="AJ117" t="str">
            <v/>
          </cell>
          <cell r="AK117" t="str">
            <v/>
          </cell>
        </row>
        <row r="118">
          <cell r="A118" t="str">
            <v>x1</v>
          </cell>
          <cell r="B118" t="str">
            <v>x1</v>
          </cell>
          <cell r="S118" t="str">
            <v/>
          </cell>
          <cell r="Z118" t="str">
            <v/>
          </cell>
          <cell r="AA118" t="str">
            <v/>
          </cell>
          <cell r="AB118" t="str">
            <v/>
          </cell>
          <cell r="AC118" t="str">
            <v/>
          </cell>
          <cell r="AD118" t="str">
            <v/>
          </cell>
          <cell r="AE118" t="str">
            <v>NCX18W1</v>
          </cell>
          <cell r="AF118" t="str">
            <v>NCX18W1</v>
          </cell>
          <cell r="AG118" t="str">
            <v>NCX18W1</v>
          </cell>
          <cell r="AH118" t="str">
            <v/>
          </cell>
          <cell r="AI118" t="str">
            <v/>
          </cell>
          <cell r="AJ118" t="str">
            <v/>
          </cell>
          <cell r="AK118" t="str">
            <v/>
          </cell>
        </row>
        <row r="119">
          <cell r="A119" t="str">
            <v>x1</v>
          </cell>
          <cell r="B119" t="str">
            <v>x1</v>
          </cell>
          <cell r="S119" t="str">
            <v/>
          </cell>
          <cell r="Z119" t="str">
            <v/>
          </cell>
          <cell r="AA119" t="str">
            <v/>
          </cell>
          <cell r="AB119" t="str">
            <v/>
          </cell>
          <cell r="AC119" t="str">
            <v/>
          </cell>
          <cell r="AD119" t="str">
            <v/>
          </cell>
          <cell r="AE119" t="str">
            <v>NCX18W1</v>
          </cell>
          <cell r="AF119" t="str">
            <v>NCX18W1</v>
          </cell>
          <cell r="AG119" t="str">
            <v>NCX18W1</v>
          </cell>
          <cell r="AH119" t="str">
            <v/>
          </cell>
          <cell r="AI119" t="str">
            <v/>
          </cell>
          <cell r="AJ119" t="str">
            <v/>
          </cell>
          <cell r="AK119" t="str">
            <v/>
          </cell>
        </row>
        <row r="120">
          <cell r="A120" t="str">
            <v>x1</v>
          </cell>
          <cell r="B120" t="str">
            <v>x1</v>
          </cell>
          <cell r="S120" t="str">
            <v/>
          </cell>
          <cell r="Z120" t="str">
            <v/>
          </cell>
          <cell r="AA120" t="str">
            <v/>
          </cell>
          <cell r="AB120" t="str">
            <v/>
          </cell>
          <cell r="AC120" t="str">
            <v/>
          </cell>
          <cell r="AD120" t="str">
            <v/>
          </cell>
          <cell r="AE120" t="str">
            <v>NCX18W1</v>
          </cell>
          <cell r="AF120" t="str">
            <v>NCX18W1</v>
          </cell>
          <cell r="AG120" t="str">
            <v>NCX18W1</v>
          </cell>
          <cell r="AH120" t="str">
            <v/>
          </cell>
          <cell r="AI120" t="str">
            <v/>
          </cell>
          <cell r="AJ120" t="str">
            <v/>
          </cell>
          <cell r="AK120" t="str">
            <v/>
          </cell>
        </row>
        <row r="121">
          <cell r="A121" t="str">
            <v>x1</v>
          </cell>
          <cell r="B121" t="str">
            <v>x1</v>
          </cell>
          <cell r="S121" t="str">
            <v/>
          </cell>
          <cell r="Z121" t="str">
            <v/>
          </cell>
          <cell r="AA121" t="str">
            <v/>
          </cell>
          <cell r="AB121" t="str">
            <v/>
          </cell>
          <cell r="AC121" t="str">
            <v/>
          </cell>
          <cell r="AD121" t="str">
            <v/>
          </cell>
          <cell r="AE121" t="str">
            <v>NCX18W1</v>
          </cell>
          <cell r="AF121" t="str">
            <v>NCX18W1</v>
          </cell>
          <cell r="AG121" t="str">
            <v>NCX18W1</v>
          </cell>
          <cell r="AH121" t="str">
            <v/>
          </cell>
          <cell r="AI121" t="str">
            <v/>
          </cell>
          <cell r="AJ121" t="str">
            <v/>
          </cell>
          <cell r="AK121" t="str">
            <v/>
          </cell>
        </row>
        <row r="122">
          <cell r="A122" t="str">
            <v>x1</v>
          </cell>
          <cell r="B122" t="str">
            <v>x1</v>
          </cell>
          <cell r="S122" t="str">
            <v/>
          </cell>
          <cell r="Z122" t="str">
            <v/>
          </cell>
          <cell r="AA122" t="str">
            <v/>
          </cell>
          <cell r="AB122" t="str">
            <v/>
          </cell>
          <cell r="AC122" t="str">
            <v/>
          </cell>
          <cell r="AD122" t="str">
            <v/>
          </cell>
          <cell r="AE122" t="str">
            <v>NCX18W1</v>
          </cell>
          <cell r="AF122" t="str">
            <v>NCX18W1</v>
          </cell>
          <cell r="AG122" t="str">
            <v>NCX18W1</v>
          </cell>
          <cell r="AH122" t="str">
            <v/>
          </cell>
          <cell r="AI122" t="str">
            <v/>
          </cell>
          <cell r="AJ122" t="str">
            <v/>
          </cell>
          <cell r="AK122" t="str">
            <v/>
          </cell>
        </row>
        <row r="123">
          <cell r="A123" t="str">
            <v>x1</v>
          </cell>
          <cell r="B123" t="str">
            <v>x1</v>
          </cell>
          <cell r="S123" t="str">
            <v/>
          </cell>
          <cell r="Z123" t="str">
            <v/>
          </cell>
          <cell r="AA123" t="str">
            <v/>
          </cell>
          <cell r="AB123" t="str">
            <v/>
          </cell>
          <cell r="AC123" t="str">
            <v/>
          </cell>
          <cell r="AD123" t="str">
            <v/>
          </cell>
          <cell r="AE123" t="str">
            <v>NCX18W1</v>
          </cell>
          <cell r="AF123" t="str">
            <v>NCX18W1</v>
          </cell>
          <cell r="AG123" t="str">
            <v>NCX18W1</v>
          </cell>
          <cell r="AH123" t="str">
            <v/>
          </cell>
          <cell r="AI123" t="str">
            <v/>
          </cell>
          <cell r="AJ123" t="str">
            <v/>
          </cell>
          <cell r="AK123" t="str">
            <v/>
          </cell>
        </row>
        <row r="124">
          <cell r="A124" t="str">
            <v>x1</v>
          </cell>
          <cell r="B124" t="str">
            <v>x1</v>
          </cell>
          <cell r="S124" t="str">
            <v/>
          </cell>
          <cell r="Z124" t="str">
            <v/>
          </cell>
          <cell r="AA124" t="str">
            <v/>
          </cell>
          <cell r="AB124" t="str">
            <v/>
          </cell>
          <cell r="AC124" t="str">
            <v/>
          </cell>
          <cell r="AD124" t="str">
            <v/>
          </cell>
          <cell r="AE124" t="str">
            <v>NCX18W1</v>
          </cell>
          <cell r="AF124" t="str">
            <v>NCX18W1</v>
          </cell>
          <cell r="AG124" t="str">
            <v>NCX18W1</v>
          </cell>
          <cell r="AH124" t="str">
            <v/>
          </cell>
          <cell r="AI124" t="str">
            <v/>
          </cell>
          <cell r="AJ124" t="str">
            <v/>
          </cell>
          <cell r="AK124" t="str">
            <v/>
          </cell>
        </row>
        <row r="125">
          <cell r="A125" t="str">
            <v>x1</v>
          </cell>
          <cell r="B125" t="str">
            <v>x1</v>
          </cell>
          <cell r="S125" t="str">
            <v/>
          </cell>
          <cell r="Z125" t="str">
            <v/>
          </cell>
          <cell r="AA125" t="str">
            <v/>
          </cell>
          <cell r="AB125" t="str">
            <v/>
          </cell>
          <cell r="AC125" t="str">
            <v/>
          </cell>
          <cell r="AD125" t="str">
            <v/>
          </cell>
          <cell r="AE125" t="str">
            <v>NCX18W1</v>
          </cell>
          <cell r="AF125" t="str">
            <v>NCX18W1</v>
          </cell>
          <cell r="AG125" t="str">
            <v>NCX18W1</v>
          </cell>
          <cell r="AH125" t="str">
            <v/>
          </cell>
          <cell r="AI125" t="str">
            <v/>
          </cell>
          <cell r="AJ125" t="str">
            <v/>
          </cell>
          <cell r="AK125" t="str">
            <v/>
          </cell>
        </row>
        <row r="126">
          <cell r="A126" t="str">
            <v>x1</v>
          </cell>
          <cell r="B126" t="str">
            <v>x1</v>
          </cell>
          <cell r="S126" t="str">
            <v/>
          </cell>
          <cell r="Z126" t="str">
            <v/>
          </cell>
          <cell r="AA126" t="str">
            <v/>
          </cell>
          <cell r="AB126" t="str">
            <v/>
          </cell>
          <cell r="AC126" t="str">
            <v/>
          </cell>
          <cell r="AD126" t="str">
            <v/>
          </cell>
          <cell r="AE126" t="str">
            <v>NCX18W1</v>
          </cell>
          <cell r="AF126" t="str">
            <v>NCX18W1</v>
          </cell>
          <cell r="AG126" t="str">
            <v>NCX18W1</v>
          </cell>
          <cell r="AH126" t="str">
            <v/>
          </cell>
          <cell r="AI126" t="str">
            <v/>
          </cell>
          <cell r="AJ126" t="str">
            <v/>
          </cell>
          <cell r="AK126" t="str">
            <v/>
          </cell>
        </row>
        <row r="127">
          <cell r="A127" t="str">
            <v>x1</v>
          </cell>
          <cell r="B127" t="str">
            <v>x1</v>
          </cell>
          <cell r="S127" t="str">
            <v/>
          </cell>
          <cell r="Z127" t="str">
            <v/>
          </cell>
          <cell r="AA127" t="str">
            <v/>
          </cell>
          <cell r="AB127" t="str">
            <v/>
          </cell>
          <cell r="AC127" t="str">
            <v/>
          </cell>
          <cell r="AD127" t="str">
            <v/>
          </cell>
          <cell r="AE127" t="str">
            <v>NCX18W1</v>
          </cell>
          <cell r="AF127" t="str">
            <v>NCX18W1</v>
          </cell>
          <cell r="AG127" t="str">
            <v>NCX18W1</v>
          </cell>
          <cell r="AH127" t="str">
            <v/>
          </cell>
          <cell r="AI127" t="str">
            <v/>
          </cell>
          <cell r="AJ127" t="str">
            <v/>
          </cell>
          <cell r="AK127" t="str">
            <v/>
          </cell>
        </row>
        <row r="128">
          <cell r="A128" t="str">
            <v>x1</v>
          </cell>
          <cell r="B128" t="str">
            <v>x1</v>
          </cell>
          <cell r="S128" t="str">
            <v/>
          </cell>
          <cell r="Z128" t="str">
            <v/>
          </cell>
          <cell r="AA128" t="str">
            <v/>
          </cell>
          <cell r="AB128" t="str">
            <v/>
          </cell>
          <cell r="AC128" t="str">
            <v/>
          </cell>
          <cell r="AD128" t="str">
            <v/>
          </cell>
          <cell r="AE128" t="str">
            <v>NCX18W1</v>
          </cell>
          <cell r="AF128" t="str">
            <v>NCX18W1</v>
          </cell>
          <cell r="AG128" t="str">
            <v>NCX18W1</v>
          </cell>
          <cell r="AH128" t="str">
            <v/>
          </cell>
          <cell r="AI128" t="str">
            <v/>
          </cell>
          <cell r="AJ128" t="str">
            <v/>
          </cell>
          <cell r="AK128" t="str">
            <v/>
          </cell>
        </row>
        <row r="129">
          <cell r="A129" t="str">
            <v>x1</v>
          </cell>
          <cell r="B129" t="str">
            <v>x1</v>
          </cell>
          <cell r="S129" t="str">
            <v/>
          </cell>
          <cell r="Z129" t="str">
            <v/>
          </cell>
          <cell r="AA129" t="str">
            <v/>
          </cell>
          <cell r="AB129" t="str">
            <v/>
          </cell>
          <cell r="AC129" t="str">
            <v/>
          </cell>
          <cell r="AD129" t="str">
            <v/>
          </cell>
          <cell r="AE129" t="str">
            <v>NCX18W1</v>
          </cell>
          <cell r="AF129" t="str">
            <v>NCX18W1</v>
          </cell>
          <cell r="AG129" t="str">
            <v>NCX18W1</v>
          </cell>
          <cell r="AH129" t="str">
            <v/>
          </cell>
          <cell r="AI129" t="str">
            <v/>
          </cell>
          <cell r="AJ129" t="str">
            <v/>
          </cell>
          <cell r="AK129" t="str">
            <v/>
          </cell>
        </row>
        <row r="130">
          <cell r="A130" t="str">
            <v>x1</v>
          </cell>
          <cell r="B130" t="str">
            <v>x1</v>
          </cell>
          <cell r="S130" t="str">
            <v/>
          </cell>
          <cell r="Z130" t="str">
            <v/>
          </cell>
          <cell r="AA130" t="str">
            <v/>
          </cell>
          <cell r="AB130" t="str">
            <v/>
          </cell>
          <cell r="AC130" t="str">
            <v/>
          </cell>
          <cell r="AD130" t="str">
            <v/>
          </cell>
          <cell r="AE130" t="str">
            <v>NCX18W1</v>
          </cell>
          <cell r="AF130" t="str">
            <v>NCX18W1</v>
          </cell>
          <cell r="AG130" t="str">
            <v>NCX18W1</v>
          </cell>
          <cell r="AH130" t="str">
            <v/>
          </cell>
          <cell r="AI130" t="str">
            <v/>
          </cell>
          <cell r="AJ130" t="str">
            <v/>
          </cell>
          <cell r="AK130" t="str">
            <v/>
          </cell>
        </row>
        <row r="131">
          <cell r="A131" t="str">
            <v>x1</v>
          </cell>
          <cell r="B131" t="str">
            <v>x1</v>
          </cell>
          <cell r="S131" t="str">
            <v/>
          </cell>
          <cell r="Z131" t="str">
            <v/>
          </cell>
          <cell r="AA131" t="str">
            <v/>
          </cell>
          <cell r="AB131" t="str">
            <v/>
          </cell>
          <cell r="AC131" t="str">
            <v/>
          </cell>
          <cell r="AD131" t="str">
            <v/>
          </cell>
          <cell r="AE131" t="str">
            <v>NCX18W1</v>
          </cell>
          <cell r="AF131" t="str">
            <v>NCX18W1</v>
          </cell>
          <cell r="AG131" t="str">
            <v>NCX18W1</v>
          </cell>
          <cell r="AH131" t="str">
            <v/>
          </cell>
          <cell r="AI131" t="str">
            <v/>
          </cell>
          <cell r="AJ131" t="str">
            <v/>
          </cell>
          <cell r="AK131" t="str">
            <v/>
          </cell>
        </row>
        <row r="132">
          <cell r="A132" t="str">
            <v>x1</v>
          </cell>
          <cell r="B132" t="str">
            <v>x1</v>
          </cell>
          <cell r="S132" t="str">
            <v/>
          </cell>
          <cell r="Z132" t="str">
            <v/>
          </cell>
          <cell r="AA132" t="str">
            <v/>
          </cell>
          <cell r="AB132" t="str">
            <v/>
          </cell>
          <cell r="AC132" t="str">
            <v/>
          </cell>
          <cell r="AD132" t="str">
            <v/>
          </cell>
          <cell r="AE132" t="str">
            <v>NCX18W1</v>
          </cell>
          <cell r="AF132" t="str">
            <v>NCX18W1</v>
          </cell>
          <cell r="AG132" t="str">
            <v>NCX18W1</v>
          </cell>
          <cell r="AH132" t="str">
            <v/>
          </cell>
          <cell r="AI132" t="str">
            <v/>
          </cell>
          <cell r="AJ132" t="str">
            <v/>
          </cell>
          <cell r="AK132" t="str">
            <v/>
          </cell>
        </row>
        <row r="133">
          <cell r="A133" t="str">
            <v>x1</v>
          </cell>
          <cell r="B133" t="str">
            <v>x1</v>
          </cell>
          <cell r="S133" t="str">
            <v/>
          </cell>
          <cell r="Z133" t="str">
            <v/>
          </cell>
          <cell r="AA133" t="str">
            <v/>
          </cell>
          <cell r="AB133" t="str">
            <v/>
          </cell>
          <cell r="AC133" t="str">
            <v/>
          </cell>
          <cell r="AD133" t="str">
            <v/>
          </cell>
          <cell r="AE133" t="str">
            <v>NCX18W1</v>
          </cell>
          <cell r="AF133" t="str">
            <v>NCX18W1</v>
          </cell>
          <cell r="AG133" t="str">
            <v>NCX18W1</v>
          </cell>
          <cell r="AH133" t="str">
            <v/>
          </cell>
          <cell r="AI133" t="str">
            <v/>
          </cell>
          <cell r="AJ133" t="str">
            <v/>
          </cell>
          <cell r="AK133" t="str">
            <v/>
          </cell>
        </row>
        <row r="134">
          <cell r="A134" t="str">
            <v>x1</v>
          </cell>
          <cell r="B134" t="str">
            <v>x1</v>
          </cell>
          <cell r="S134" t="str">
            <v/>
          </cell>
          <cell r="Z134" t="str">
            <v/>
          </cell>
          <cell r="AA134" t="str">
            <v/>
          </cell>
          <cell r="AB134" t="str">
            <v/>
          </cell>
          <cell r="AC134" t="str">
            <v/>
          </cell>
          <cell r="AD134" t="str">
            <v/>
          </cell>
          <cell r="AE134" t="str">
            <v>NCX18W1</v>
          </cell>
          <cell r="AF134" t="str">
            <v>NCX18W1</v>
          </cell>
          <cell r="AG134" t="str">
            <v>NCX18W1</v>
          </cell>
          <cell r="AH134" t="str">
            <v/>
          </cell>
          <cell r="AI134" t="str">
            <v/>
          </cell>
          <cell r="AJ134" t="str">
            <v/>
          </cell>
          <cell r="AK134" t="str">
            <v/>
          </cell>
        </row>
        <row r="135">
          <cell r="A135" t="str">
            <v>x1</v>
          </cell>
          <cell r="B135" t="str">
            <v>x1</v>
          </cell>
          <cell r="S135" t="str">
            <v/>
          </cell>
          <cell r="Z135" t="str">
            <v/>
          </cell>
          <cell r="AA135" t="str">
            <v/>
          </cell>
          <cell r="AB135" t="str">
            <v/>
          </cell>
          <cell r="AC135" t="str">
            <v/>
          </cell>
          <cell r="AD135" t="str">
            <v/>
          </cell>
          <cell r="AE135" t="str">
            <v>NCX18W1</v>
          </cell>
          <cell r="AF135" t="str">
            <v>NCX18W1</v>
          </cell>
          <cell r="AG135" t="str">
            <v>NCX18W1</v>
          </cell>
          <cell r="AH135" t="str">
            <v/>
          </cell>
          <cell r="AI135" t="str">
            <v/>
          </cell>
          <cell r="AJ135" t="str">
            <v/>
          </cell>
          <cell r="AK135" t="str">
            <v/>
          </cell>
        </row>
        <row r="136">
          <cell r="A136" t="str">
            <v>x1</v>
          </cell>
          <cell r="B136" t="str">
            <v>x1</v>
          </cell>
          <cell r="S136" t="str">
            <v/>
          </cell>
          <cell r="Z136" t="str">
            <v/>
          </cell>
          <cell r="AA136" t="str">
            <v/>
          </cell>
          <cell r="AB136" t="str">
            <v/>
          </cell>
          <cell r="AC136" t="str">
            <v/>
          </cell>
          <cell r="AD136" t="str">
            <v/>
          </cell>
          <cell r="AE136" t="str">
            <v>NCX18W1</v>
          </cell>
          <cell r="AF136" t="str">
            <v>NCX18W1</v>
          </cell>
          <cell r="AG136" t="str">
            <v>NCX18W1</v>
          </cell>
          <cell r="AH136" t="str">
            <v/>
          </cell>
          <cell r="AI136" t="str">
            <v/>
          </cell>
          <cell r="AJ136" t="str">
            <v/>
          </cell>
          <cell r="AK136" t="str">
            <v/>
          </cell>
        </row>
        <row r="137">
          <cell r="A137" t="str">
            <v>x1</v>
          </cell>
          <cell r="B137" t="str">
            <v>x1</v>
          </cell>
          <cell r="S137" t="str">
            <v/>
          </cell>
          <cell r="Z137" t="str">
            <v/>
          </cell>
          <cell r="AA137" t="str">
            <v/>
          </cell>
          <cell r="AB137" t="str">
            <v/>
          </cell>
          <cell r="AC137" t="str">
            <v/>
          </cell>
          <cell r="AD137" t="str">
            <v/>
          </cell>
          <cell r="AE137" t="str">
            <v>NCX18W1</v>
          </cell>
          <cell r="AF137" t="str">
            <v>NCX18W1</v>
          </cell>
          <cell r="AG137" t="str">
            <v>NCX18W1</v>
          </cell>
          <cell r="AH137" t="str">
            <v/>
          </cell>
          <cell r="AI137" t="str">
            <v/>
          </cell>
          <cell r="AJ137" t="str">
            <v/>
          </cell>
          <cell r="AK137" t="str">
            <v/>
          </cell>
        </row>
        <row r="138">
          <cell r="A138" t="str">
            <v>x1</v>
          </cell>
          <cell r="B138" t="str">
            <v>x1</v>
          </cell>
          <cell r="S138" t="str">
            <v/>
          </cell>
          <cell r="Z138" t="str">
            <v/>
          </cell>
          <cell r="AA138" t="str">
            <v/>
          </cell>
          <cell r="AB138" t="str">
            <v/>
          </cell>
          <cell r="AC138" t="str">
            <v/>
          </cell>
          <cell r="AD138" t="str">
            <v/>
          </cell>
          <cell r="AE138" t="str">
            <v>NCX18W1</v>
          </cell>
          <cell r="AF138" t="str">
            <v>NCX18W1</v>
          </cell>
          <cell r="AG138" t="str">
            <v>NCX18W1</v>
          </cell>
          <cell r="AH138" t="str">
            <v/>
          </cell>
          <cell r="AI138" t="str">
            <v/>
          </cell>
          <cell r="AJ138" t="str">
            <v/>
          </cell>
          <cell r="AK138" t="str">
            <v/>
          </cell>
        </row>
        <row r="139">
          <cell r="A139" t="str">
            <v>x1</v>
          </cell>
          <cell r="B139" t="str">
            <v>x1</v>
          </cell>
          <cell r="S139" t="str">
            <v/>
          </cell>
          <cell r="Z139" t="str">
            <v/>
          </cell>
          <cell r="AA139" t="str">
            <v/>
          </cell>
          <cell r="AB139" t="str">
            <v/>
          </cell>
          <cell r="AC139" t="str">
            <v/>
          </cell>
          <cell r="AD139" t="str">
            <v/>
          </cell>
          <cell r="AE139" t="str">
            <v>NCX18W1</v>
          </cell>
          <cell r="AF139" t="str">
            <v>NCX18W1</v>
          </cell>
          <cell r="AG139" t="str">
            <v>NCX18W1</v>
          </cell>
          <cell r="AH139" t="str">
            <v/>
          </cell>
          <cell r="AI139" t="str">
            <v/>
          </cell>
          <cell r="AJ139" t="str">
            <v/>
          </cell>
          <cell r="AK139" t="str">
            <v/>
          </cell>
        </row>
        <row r="140">
          <cell r="A140" t="str">
            <v>x1</v>
          </cell>
          <cell r="B140" t="str">
            <v>x1</v>
          </cell>
          <cell r="S140" t="str">
            <v/>
          </cell>
          <cell r="Z140" t="str">
            <v/>
          </cell>
          <cell r="AA140" t="str">
            <v/>
          </cell>
          <cell r="AB140" t="str">
            <v/>
          </cell>
          <cell r="AC140" t="str">
            <v/>
          </cell>
          <cell r="AD140" t="str">
            <v/>
          </cell>
          <cell r="AE140" t="str">
            <v>NCX18W1</v>
          </cell>
          <cell r="AF140" t="str">
            <v>NCX18W1</v>
          </cell>
          <cell r="AG140" t="str">
            <v>NCX18W1</v>
          </cell>
          <cell r="AH140" t="str">
            <v/>
          </cell>
          <cell r="AI140" t="str">
            <v/>
          </cell>
          <cell r="AJ140" t="str">
            <v/>
          </cell>
          <cell r="AK140" t="str">
            <v/>
          </cell>
        </row>
        <row r="141">
          <cell r="A141" t="str">
            <v>x1</v>
          </cell>
          <cell r="B141" t="str">
            <v>x1</v>
          </cell>
          <cell r="S141" t="str">
            <v/>
          </cell>
          <cell r="Z141" t="str">
            <v/>
          </cell>
          <cell r="AA141" t="str">
            <v/>
          </cell>
          <cell r="AB141" t="str">
            <v/>
          </cell>
          <cell r="AC141" t="str">
            <v/>
          </cell>
          <cell r="AD141" t="str">
            <v/>
          </cell>
          <cell r="AE141" t="str">
            <v>NCX18W1</v>
          </cell>
          <cell r="AF141" t="str">
            <v>NCX18W1</v>
          </cell>
          <cell r="AG141" t="str">
            <v>NCX18W1</v>
          </cell>
          <cell r="AH141" t="str">
            <v/>
          </cell>
          <cell r="AI141" t="str">
            <v/>
          </cell>
          <cell r="AJ141" t="str">
            <v/>
          </cell>
          <cell r="AK141" t="str">
            <v/>
          </cell>
        </row>
        <row r="142">
          <cell r="A142" t="str">
            <v>x1</v>
          </cell>
          <cell r="B142" t="str">
            <v>x1</v>
          </cell>
          <cell r="S142" t="str">
            <v/>
          </cell>
          <cell r="Z142" t="str">
            <v/>
          </cell>
          <cell r="AA142" t="str">
            <v/>
          </cell>
          <cell r="AB142" t="str">
            <v/>
          </cell>
          <cell r="AC142" t="str">
            <v/>
          </cell>
          <cell r="AD142" t="str">
            <v/>
          </cell>
          <cell r="AE142" t="str">
            <v>NCX18W1</v>
          </cell>
          <cell r="AF142" t="str">
            <v>NCX18W1</v>
          </cell>
          <cell r="AG142" t="str">
            <v>NCX18W1</v>
          </cell>
          <cell r="AH142" t="str">
            <v/>
          </cell>
          <cell r="AI142" t="str">
            <v/>
          </cell>
          <cell r="AJ142" t="str">
            <v/>
          </cell>
          <cell r="AK142" t="str">
            <v/>
          </cell>
        </row>
        <row r="143">
          <cell r="A143" t="str">
            <v>x1</v>
          </cell>
          <cell r="B143" t="str">
            <v>x1</v>
          </cell>
          <cell r="S143" t="str">
            <v/>
          </cell>
          <cell r="Z143" t="str">
            <v/>
          </cell>
          <cell r="AA143" t="str">
            <v/>
          </cell>
          <cell r="AB143" t="str">
            <v/>
          </cell>
          <cell r="AC143" t="str">
            <v/>
          </cell>
          <cell r="AD143" t="str">
            <v/>
          </cell>
          <cell r="AE143" t="str">
            <v>NCX18W1</v>
          </cell>
          <cell r="AF143" t="str">
            <v>NCX18W1</v>
          </cell>
          <cell r="AG143" t="str">
            <v>NCX18W1</v>
          </cell>
          <cell r="AH143" t="str">
            <v/>
          </cell>
          <cell r="AI143" t="str">
            <v/>
          </cell>
          <cell r="AJ143" t="str">
            <v/>
          </cell>
          <cell r="AK143" t="str">
            <v/>
          </cell>
        </row>
        <row r="144">
          <cell r="A144" t="str">
            <v>x1</v>
          </cell>
          <cell r="B144" t="str">
            <v>x1</v>
          </cell>
          <cell r="S144" t="str">
            <v/>
          </cell>
          <cell r="Z144" t="str">
            <v/>
          </cell>
          <cell r="AA144" t="str">
            <v/>
          </cell>
          <cell r="AB144" t="str">
            <v/>
          </cell>
          <cell r="AC144" t="str">
            <v/>
          </cell>
          <cell r="AD144" t="str">
            <v/>
          </cell>
          <cell r="AE144" t="str">
            <v>NCX18W1</v>
          </cell>
          <cell r="AF144" t="str">
            <v>NCX18W1</v>
          </cell>
          <cell r="AG144" t="str">
            <v>NCX18W1</v>
          </cell>
          <cell r="AH144" t="str">
            <v/>
          </cell>
          <cell r="AI144" t="str">
            <v/>
          </cell>
          <cell r="AJ144" t="str">
            <v/>
          </cell>
          <cell r="AK144" t="str">
            <v/>
          </cell>
        </row>
        <row r="145">
          <cell r="A145" t="str">
            <v>x1</v>
          </cell>
          <cell r="B145" t="str">
            <v>x1</v>
          </cell>
          <cell r="S145" t="str">
            <v/>
          </cell>
          <cell r="Z145" t="str">
            <v/>
          </cell>
          <cell r="AA145" t="str">
            <v/>
          </cell>
          <cell r="AB145" t="str">
            <v/>
          </cell>
          <cell r="AC145" t="str">
            <v/>
          </cell>
          <cell r="AD145" t="str">
            <v/>
          </cell>
          <cell r="AE145" t="str">
            <v>NCX18W1</v>
          </cell>
          <cell r="AF145" t="str">
            <v>NCX18W1</v>
          </cell>
          <cell r="AG145" t="str">
            <v>NCX18W1</v>
          </cell>
          <cell r="AH145" t="str">
            <v/>
          </cell>
          <cell r="AI145" t="str">
            <v/>
          </cell>
          <cell r="AJ145" t="str">
            <v/>
          </cell>
          <cell r="AK145" t="str">
            <v/>
          </cell>
        </row>
        <row r="146">
          <cell r="A146" t="str">
            <v>x1</v>
          </cell>
          <cell r="B146" t="str">
            <v>x1</v>
          </cell>
          <cell r="S146" t="str">
            <v/>
          </cell>
          <cell r="Z146" t="str">
            <v/>
          </cell>
          <cell r="AA146" t="str">
            <v/>
          </cell>
          <cell r="AB146" t="str">
            <v/>
          </cell>
          <cell r="AC146" t="str">
            <v/>
          </cell>
          <cell r="AD146" t="str">
            <v/>
          </cell>
          <cell r="AE146" t="str">
            <v>NCX18W1</v>
          </cell>
          <cell r="AF146" t="str">
            <v>NCX18W1</v>
          </cell>
          <cell r="AG146" t="str">
            <v>NCX18W1</v>
          </cell>
          <cell r="AH146" t="str">
            <v/>
          </cell>
          <cell r="AI146" t="str">
            <v/>
          </cell>
          <cell r="AJ146" t="str">
            <v/>
          </cell>
          <cell r="AK146" t="str">
            <v/>
          </cell>
        </row>
        <row r="147">
          <cell r="A147" t="str">
            <v>x1</v>
          </cell>
          <cell r="B147" t="str">
            <v>x1</v>
          </cell>
          <cell r="S147" t="str">
            <v/>
          </cell>
          <cell r="Z147" t="str">
            <v/>
          </cell>
          <cell r="AA147" t="str">
            <v/>
          </cell>
          <cell r="AB147" t="str">
            <v/>
          </cell>
          <cell r="AC147" t="str">
            <v/>
          </cell>
          <cell r="AD147" t="str">
            <v/>
          </cell>
          <cell r="AE147" t="str">
            <v>NCX18W1</v>
          </cell>
          <cell r="AF147" t="str">
            <v>NCX18W1</v>
          </cell>
          <cell r="AG147" t="str">
            <v>NCX18W1</v>
          </cell>
          <cell r="AH147" t="str">
            <v/>
          </cell>
          <cell r="AI147" t="str">
            <v/>
          </cell>
          <cell r="AJ147" t="str">
            <v/>
          </cell>
          <cell r="AK147" t="str">
            <v/>
          </cell>
        </row>
        <row r="148">
          <cell r="A148" t="str">
            <v>x1</v>
          </cell>
          <cell r="B148" t="str">
            <v>x1</v>
          </cell>
          <cell r="S148" t="str">
            <v/>
          </cell>
          <cell r="Z148" t="str">
            <v/>
          </cell>
          <cell r="AA148" t="str">
            <v/>
          </cell>
          <cell r="AB148" t="str">
            <v/>
          </cell>
          <cell r="AC148" t="str">
            <v/>
          </cell>
          <cell r="AD148" t="str">
            <v/>
          </cell>
          <cell r="AE148" t="str">
            <v>NCX18W1</v>
          </cell>
          <cell r="AF148" t="str">
            <v>NCX18W1</v>
          </cell>
          <cell r="AG148" t="str">
            <v>NCX18W1</v>
          </cell>
          <cell r="AH148" t="str">
            <v/>
          </cell>
          <cell r="AI148" t="str">
            <v/>
          </cell>
          <cell r="AJ148" t="str">
            <v/>
          </cell>
          <cell r="AK148" t="str">
            <v/>
          </cell>
        </row>
        <row r="149">
          <cell r="A149" t="str">
            <v>x1</v>
          </cell>
          <cell r="B149" t="str">
            <v>x1</v>
          </cell>
          <cell r="S149" t="str">
            <v/>
          </cell>
          <cell r="Z149" t="str">
            <v/>
          </cell>
          <cell r="AA149" t="str">
            <v/>
          </cell>
          <cell r="AB149" t="str">
            <v/>
          </cell>
          <cell r="AC149" t="str">
            <v/>
          </cell>
          <cell r="AD149" t="str">
            <v/>
          </cell>
          <cell r="AE149" t="str">
            <v>NCX18W1</v>
          </cell>
          <cell r="AF149" t="str">
            <v>NCX18W1</v>
          </cell>
          <cell r="AG149" t="str">
            <v>NCX18W1</v>
          </cell>
          <cell r="AH149" t="str">
            <v/>
          </cell>
          <cell r="AI149" t="str">
            <v/>
          </cell>
          <cell r="AJ149" t="str">
            <v/>
          </cell>
          <cell r="AK149" t="str">
            <v/>
          </cell>
        </row>
        <row r="150">
          <cell r="A150" t="str">
            <v>x1</v>
          </cell>
          <cell r="B150" t="str">
            <v>x1</v>
          </cell>
          <cell r="S150" t="str">
            <v/>
          </cell>
          <cell r="Z150" t="str">
            <v/>
          </cell>
          <cell r="AA150" t="str">
            <v/>
          </cell>
          <cell r="AB150" t="str">
            <v/>
          </cell>
          <cell r="AC150" t="str">
            <v/>
          </cell>
          <cell r="AD150" t="str">
            <v/>
          </cell>
          <cell r="AE150" t="str">
            <v>NCX18W1</v>
          </cell>
          <cell r="AF150" t="str">
            <v>NCX18W1</v>
          </cell>
          <cell r="AG150" t="str">
            <v>NCX18W1</v>
          </cell>
          <cell r="AH150" t="str">
            <v/>
          </cell>
          <cell r="AI150" t="str">
            <v/>
          </cell>
          <cell r="AJ150" t="str">
            <v/>
          </cell>
          <cell r="AK150" t="str">
            <v/>
          </cell>
        </row>
        <row r="151">
          <cell r="A151" t="str">
            <v>x1</v>
          </cell>
          <cell r="B151" t="str">
            <v>x1</v>
          </cell>
          <cell r="S151" t="str">
            <v/>
          </cell>
          <cell r="Z151" t="str">
            <v/>
          </cell>
          <cell r="AA151" t="str">
            <v/>
          </cell>
          <cell r="AB151" t="str">
            <v/>
          </cell>
          <cell r="AC151" t="str">
            <v/>
          </cell>
          <cell r="AD151" t="str">
            <v/>
          </cell>
          <cell r="AE151" t="str">
            <v>NCX18W1</v>
          </cell>
          <cell r="AF151" t="str">
            <v>NCX18W1</v>
          </cell>
          <cell r="AG151" t="str">
            <v>NCX18W1</v>
          </cell>
          <cell r="AH151" t="str">
            <v/>
          </cell>
          <cell r="AI151" t="str">
            <v/>
          </cell>
          <cell r="AJ151" t="str">
            <v/>
          </cell>
          <cell r="AK151" t="str">
            <v/>
          </cell>
        </row>
        <row r="152">
          <cell r="A152" t="str">
            <v>x1</v>
          </cell>
          <cell r="B152" t="str">
            <v>x1</v>
          </cell>
          <cell r="S152" t="str">
            <v/>
          </cell>
          <cell r="Z152" t="str">
            <v/>
          </cell>
          <cell r="AA152" t="str">
            <v/>
          </cell>
          <cell r="AB152" t="str">
            <v/>
          </cell>
          <cell r="AC152" t="str">
            <v/>
          </cell>
          <cell r="AD152" t="str">
            <v/>
          </cell>
          <cell r="AE152" t="str">
            <v>NCX18W1</v>
          </cell>
          <cell r="AF152" t="str">
            <v>NCX18W1</v>
          </cell>
          <cell r="AG152" t="str">
            <v>NCX18W1</v>
          </cell>
          <cell r="AH152" t="str">
            <v/>
          </cell>
          <cell r="AI152" t="str">
            <v/>
          </cell>
          <cell r="AJ152" t="str">
            <v/>
          </cell>
          <cell r="AK152" t="str">
            <v/>
          </cell>
        </row>
        <row r="153">
          <cell r="A153" t="str">
            <v>x1</v>
          </cell>
          <cell r="B153" t="str">
            <v>x1</v>
          </cell>
          <cell r="S153" t="str">
            <v/>
          </cell>
          <cell r="Z153" t="str">
            <v/>
          </cell>
          <cell r="AA153" t="str">
            <v/>
          </cell>
          <cell r="AB153" t="str">
            <v/>
          </cell>
          <cell r="AC153" t="str">
            <v/>
          </cell>
          <cell r="AD153" t="str">
            <v/>
          </cell>
          <cell r="AE153" t="str">
            <v>NCX18W1</v>
          </cell>
          <cell r="AF153" t="str">
            <v>NCX18W1</v>
          </cell>
          <cell r="AG153" t="str">
            <v>NCX18W1</v>
          </cell>
          <cell r="AH153" t="str">
            <v/>
          </cell>
          <cell r="AI153" t="str">
            <v/>
          </cell>
          <cell r="AJ153" t="str">
            <v/>
          </cell>
          <cell r="AK153" t="str">
            <v/>
          </cell>
        </row>
        <row r="154">
          <cell r="A154" t="str">
            <v>x1</v>
          </cell>
          <cell r="B154" t="str">
            <v>x1</v>
          </cell>
          <cell r="S154" t="str">
            <v/>
          </cell>
          <cell r="Z154" t="str">
            <v/>
          </cell>
          <cell r="AA154" t="str">
            <v/>
          </cell>
          <cell r="AB154" t="str">
            <v/>
          </cell>
          <cell r="AC154" t="str">
            <v/>
          </cell>
          <cell r="AD154" t="str">
            <v/>
          </cell>
          <cell r="AE154" t="str">
            <v>NCX18W1</v>
          </cell>
          <cell r="AF154" t="str">
            <v>NCX18W1</v>
          </cell>
          <cell r="AG154" t="str">
            <v>NCX18W1</v>
          </cell>
          <cell r="AH154" t="str">
            <v/>
          </cell>
          <cell r="AI154" t="str">
            <v/>
          </cell>
          <cell r="AJ154" t="str">
            <v/>
          </cell>
          <cell r="AK154" t="str">
            <v/>
          </cell>
        </row>
        <row r="155">
          <cell r="A155" t="str">
            <v>x1</v>
          </cell>
          <cell r="B155" t="str">
            <v>x1</v>
          </cell>
          <cell r="S155" t="str">
            <v/>
          </cell>
          <cell r="Z155" t="str">
            <v/>
          </cell>
          <cell r="AA155" t="str">
            <v/>
          </cell>
          <cell r="AB155" t="str">
            <v/>
          </cell>
          <cell r="AC155" t="str">
            <v/>
          </cell>
          <cell r="AD155" t="str">
            <v/>
          </cell>
          <cell r="AE155" t="str">
            <v>NCX18W1</v>
          </cell>
          <cell r="AF155" t="str">
            <v>NCX18W1</v>
          </cell>
          <cell r="AG155" t="str">
            <v>NCX18W1</v>
          </cell>
          <cell r="AH155" t="str">
            <v/>
          </cell>
          <cell r="AI155" t="str">
            <v/>
          </cell>
          <cell r="AJ155" t="str">
            <v/>
          </cell>
          <cell r="AK155" t="str">
            <v/>
          </cell>
        </row>
        <row r="156">
          <cell r="A156" t="str">
            <v>x1</v>
          </cell>
          <cell r="B156" t="str">
            <v>x1</v>
          </cell>
          <cell r="S156" t="str">
            <v/>
          </cell>
          <cell r="Z156" t="str">
            <v/>
          </cell>
          <cell r="AA156" t="str">
            <v/>
          </cell>
          <cell r="AB156" t="str">
            <v/>
          </cell>
          <cell r="AC156" t="str">
            <v/>
          </cell>
          <cell r="AD156" t="str">
            <v/>
          </cell>
          <cell r="AE156" t="str">
            <v>NCX18W1</v>
          </cell>
          <cell r="AF156" t="str">
            <v>NCX18W1</v>
          </cell>
          <cell r="AG156" t="str">
            <v>NCX18W1</v>
          </cell>
          <cell r="AH156" t="str">
            <v/>
          </cell>
          <cell r="AI156" t="str">
            <v/>
          </cell>
          <cell r="AJ156" t="str">
            <v/>
          </cell>
          <cell r="AK156" t="str">
            <v/>
          </cell>
        </row>
        <row r="157">
          <cell r="A157" t="str">
            <v>x1</v>
          </cell>
          <cell r="B157" t="str">
            <v>x1</v>
          </cell>
          <cell r="S157" t="str">
            <v/>
          </cell>
          <cell r="Z157" t="str">
            <v/>
          </cell>
          <cell r="AA157" t="str">
            <v/>
          </cell>
          <cell r="AB157" t="str">
            <v/>
          </cell>
          <cell r="AC157" t="str">
            <v/>
          </cell>
          <cell r="AD157" t="str">
            <v/>
          </cell>
          <cell r="AE157" t="str">
            <v>NCX18W1</v>
          </cell>
          <cell r="AF157" t="str">
            <v>NCX18W1</v>
          </cell>
          <cell r="AG157" t="str">
            <v>NCX18W1</v>
          </cell>
          <cell r="AH157" t="str">
            <v/>
          </cell>
          <cell r="AI157" t="str">
            <v/>
          </cell>
          <cell r="AJ157" t="str">
            <v/>
          </cell>
          <cell r="AK157" t="str">
            <v/>
          </cell>
        </row>
        <row r="158">
          <cell r="A158" t="str">
            <v>x1</v>
          </cell>
          <cell r="B158" t="str">
            <v>x1</v>
          </cell>
          <cell r="S158" t="str">
            <v/>
          </cell>
          <cell r="Z158" t="str">
            <v/>
          </cell>
          <cell r="AA158" t="str">
            <v/>
          </cell>
          <cell r="AB158" t="str">
            <v/>
          </cell>
          <cell r="AC158" t="str">
            <v/>
          </cell>
          <cell r="AD158" t="str">
            <v/>
          </cell>
          <cell r="AE158" t="str">
            <v>NCX18W1</v>
          </cell>
          <cell r="AF158" t="str">
            <v>NCX18W1</v>
          </cell>
          <cell r="AG158" t="str">
            <v>NCX18W1</v>
          </cell>
          <cell r="AH158" t="str">
            <v/>
          </cell>
          <cell r="AI158" t="str">
            <v/>
          </cell>
          <cell r="AJ158" t="str">
            <v/>
          </cell>
          <cell r="AK158" t="str">
            <v/>
          </cell>
        </row>
        <row r="159">
          <cell r="A159" t="str">
            <v>x1</v>
          </cell>
          <cell r="B159" t="str">
            <v>x1</v>
          </cell>
          <cell r="S159" t="str">
            <v/>
          </cell>
          <cell r="Z159" t="str">
            <v/>
          </cell>
          <cell r="AA159" t="str">
            <v/>
          </cell>
          <cell r="AB159" t="str">
            <v/>
          </cell>
          <cell r="AC159" t="str">
            <v/>
          </cell>
          <cell r="AD159" t="str">
            <v/>
          </cell>
          <cell r="AE159" t="str">
            <v>NCX18W1</v>
          </cell>
          <cell r="AF159" t="str">
            <v>NCX18W1</v>
          </cell>
          <cell r="AG159" t="str">
            <v>NCX18W1</v>
          </cell>
          <cell r="AH159" t="str">
            <v/>
          </cell>
          <cell r="AI159" t="str">
            <v/>
          </cell>
          <cell r="AJ159" t="str">
            <v/>
          </cell>
          <cell r="AK159" t="str">
            <v/>
          </cell>
        </row>
        <row r="160">
          <cell r="A160" t="str">
            <v>x1</v>
          </cell>
          <cell r="B160" t="str">
            <v>x1</v>
          </cell>
          <cell r="S160" t="str">
            <v/>
          </cell>
          <cell r="Z160" t="str">
            <v/>
          </cell>
          <cell r="AA160" t="str">
            <v/>
          </cell>
          <cell r="AB160" t="str">
            <v/>
          </cell>
          <cell r="AC160" t="str">
            <v/>
          </cell>
          <cell r="AD160" t="str">
            <v/>
          </cell>
          <cell r="AE160" t="str">
            <v>NCX18W1</v>
          </cell>
          <cell r="AF160" t="str">
            <v>NCX18W1</v>
          </cell>
          <cell r="AG160" t="str">
            <v>NCX18W1</v>
          </cell>
          <cell r="AH160" t="str">
            <v/>
          </cell>
          <cell r="AI160" t="str">
            <v/>
          </cell>
          <cell r="AJ160" t="str">
            <v/>
          </cell>
          <cell r="AK160" t="str">
            <v/>
          </cell>
        </row>
        <row r="161">
          <cell r="A161" t="str">
            <v>x1</v>
          </cell>
          <cell r="B161" t="str">
            <v>x1</v>
          </cell>
          <cell r="S161" t="str">
            <v/>
          </cell>
          <cell r="Z161" t="str">
            <v/>
          </cell>
          <cell r="AA161" t="str">
            <v/>
          </cell>
          <cell r="AB161" t="str">
            <v/>
          </cell>
          <cell r="AC161" t="str">
            <v/>
          </cell>
          <cell r="AD161" t="str">
            <v/>
          </cell>
          <cell r="AE161" t="str">
            <v>NCX18W1</v>
          </cell>
          <cell r="AF161" t="str">
            <v>NCX18W1</v>
          </cell>
          <cell r="AG161" t="str">
            <v>NCX18W1</v>
          </cell>
          <cell r="AH161" t="str">
            <v/>
          </cell>
          <cell r="AI161" t="str">
            <v/>
          </cell>
          <cell r="AJ161" t="str">
            <v/>
          </cell>
          <cell r="AK161" t="str">
            <v/>
          </cell>
        </row>
        <row r="162">
          <cell r="A162" t="str">
            <v>x1</v>
          </cell>
          <cell r="B162" t="str">
            <v>x1</v>
          </cell>
          <cell r="S162" t="str">
            <v/>
          </cell>
          <cell r="Z162" t="str">
            <v/>
          </cell>
          <cell r="AA162" t="str">
            <v/>
          </cell>
          <cell r="AB162" t="str">
            <v/>
          </cell>
          <cell r="AC162" t="str">
            <v/>
          </cell>
          <cell r="AD162" t="str">
            <v/>
          </cell>
          <cell r="AE162" t="str">
            <v>NCX18W1</v>
          </cell>
          <cell r="AF162" t="str">
            <v>NCX18W1</v>
          </cell>
          <cell r="AG162" t="str">
            <v>NCX18W1</v>
          </cell>
          <cell r="AH162" t="str">
            <v/>
          </cell>
          <cell r="AI162" t="str">
            <v/>
          </cell>
          <cell r="AJ162" t="str">
            <v/>
          </cell>
          <cell r="AK162" t="str">
            <v/>
          </cell>
        </row>
        <row r="163">
          <cell r="A163" t="str">
            <v>x1</v>
          </cell>
          <cell r="B163" t="str">
            <v>x1</v>
          </cell>
          <cell r="S163" t="str">
            <v/>
          </cell>
          <cell r="Z163" t="str">
            <v/>
          </cell>
          <cell r="AA163" t="str">
            <v/>
          </cell>
          <cell r="AB163" t="str">
            <v/>
          </cell>
          <cell r="AC163" t="str">
            <v/>
          </cell>
          <cell r="AD163" t="str">
            <v/>
          </cell>
          <cell r="AE163" t="str">
            <v>NCX18W1</v>
          </cell>
          <cell r="AF163" t="str">
            <v>NCX18W1</v>
          </cell>
          <cell r="AG163" t="str">
            <v>NCX18W1</v>
          </cell>
          <cell r="AH163" t="str">
            <v/>
          </cell>
          <cell r="AI163" t="str">
            <v/>
          </cell>
          <cell r="AJ163" t="str">
            <v/>
          </cell>
          <cell r="AK163" t="str">
            <v/>
          </cell>
        </row>
        <row r="164">
          <cell r="A164" t="str">
            <v>x1</v>
          </cell>
          <cell r="B164" t="str">
            <v>x1</v>
          </cell>
          <cell r="S164" t="str">
            <v/>
          </cell>
          <cell r="Z164" t="str">
            <v/>
          </cell>
          <cell r="AA164" t="str">
            <v/>
          </cell>
          <cell r="AB164" t="str">
            <v/>
          </cell>
          <cell r="AC164" t="str">
            <v/>
          </cell>
          <cell r="AD164" t="str">
            <v/>
          </cell>
          <cell r="AE164" t="str">
            <v>NCX18W1</v>
          </cell>
          <cell r="AF164" t="str">
            <v>NCX18W1</v>
          </cell>
          <cell r="AG164" t="str">
            <v>NCX18W1</v>
          </cell>
          <cell r="AH164" t="str">
            <v/>
          </cell>
          <cell r="AI164" t="str">
            <v/>
          </cell>
          <cell r="AJ164" t="str">
            <v/>
          </cell>
          <cell r="AK164" t="str">
            <v/>
          </cell>
        </row>
        <row r="165">
          <cell r="A165" t="str">
            <v>x1</v>
          </cell>
          <cell r="B165" t="str">
            <v>x1</v>
          </cell>
          <cell r="S165" t="str">
            <v/>
          </cell>
          <cell r="Z165" t="str">
            <v/>
          </cell>
          <cell r="AA165" t="str">
            <v/>
          </cell>
          <cell r="AB165" t="str">
            <v/>
          </cell>
          <cell r="AC165" t="str">
            <v/>
          </cell>
          <cell r="AD165" t="str">
            <v/>
          </cell>
          <cell r="AE165" t="str">
            <v>NCX18W1</v>
          </cell>
          <cell r="AF165" t="str">
            <v>NCX18W1</v>
          </cell>
          <cell r="AG165" t="str">
            <v>NCX18W1</v>
          </cell>
          <cell r="AH165" t="str">
            <v/>
          </cell>
          <cell r="AI165" t="str">
            <v/>
          </cell>
          <cell r="AJ165" t="str">
            <v/>
          </cell>
          <cell r="AK165" t="str">
            <v/>
          </cell>
        </row>
        <row r="166">
          <cell r="A166" t="str">
            <v>x1</v>
          </cell>
          <cell r="B166" t="str">
            <v>x1</v>
          </cell>
          <cell r="S166" t="str">
            <v/>
          </cell>
          <cell r="Z166" t="str">
            <v/>
          </cell>
          <cell r="AA166" t="str">
            <v/>
          </cell>
          <cell r="AB166" t="str">
            <v/>
          </cell>
          <cell r="AC166" t="str">
            <v/>
          </cell>
          <cell r="AD166" t="str">
            <v/>
          </cell>
          <cell r="AE166" t="str">
            <v>NCX18W1</v>
          </cell>
          <cell r="AF166" t="str">
            <v>NCX18W1</v>
          </cell>
          <cell r="AG166" t="str">
            <v>NCX18W1</v>
          </cell>
          <cell r="AH166" t="str">
            <v/>
          </cell>
          <cell r="AI166" t="str">
            <v/>
          </cell>
          <cell r="AJ166" t="str">
            <v/>
          </cell>
          <cell r="AK166" t="str">
            <v/>
          </cell>
        </row>
        <row r="167">
          <cell r="A167" t="str">
            <v>x1</v>
          </cell>
          <cell r="B167" t="str">
            <v>x1</v>
          </cell>
          <cell r="S167" t="str">
            <v/>
          </cell>
          <cell r="Z167" t="str">
            <v/>
          </cell>
          <cell r="AA167" t="str">
            <v/>
          </cell>
          <cell r="AB167" t="str">
            <v/>
          </cell>
          <cell r="AC167" t="str">
            <v/>
          </cell>
          <cell r="AD167" t="str">
            <v/>
          </cell>
          <cell r="AE167" t="str">
            <v>NCX18W1</v>
          </cell>
          <cell r="AF167" t="str">
            <v>NCX18W1</v>
          </cell>
          <cell r="AG167" t="str">
            <v>NCX18W1</v>
          </cell>
          <cell r="AH167" t="str">
            <v/>
          </cell>
          <cell r="AI167" t="str">
            <v/>
          </cell>
          <cell r="AJ167" t="str">
            <v/>
          </cell>
          <cell r="AK167" t="str">
            <v/>
          </cell>
        </row>
        <row r="168">
          <cell r="A168" t="str">
            <v>x1</v>
          </cell>
          <cell r="B168" t="str">
            <v>x1</v>
          </cell>
          <cell r="S168" t="str">
            <v/>
          </cell>
          <cell r="Z168" t="str">
            <v/>
          </cell>
          <cell r="AA168" t="str">
            <v/>
          </cell>
          <cell r="AB168" t="str">
            <v/>
          </cell>
          <cell r="AC168" t="str">
            <v/>
          </cell>
          <cell r="AD168" t="str">
            <v/>
          </cell>
          <cell r="AE168" t="str">
            <v>NCX18W1</v>
          </cell>
          <cell r="AF168" t="str">
            <v>NCX18W1</v>
          </cell>
          <cell r="AG168" t="str">
            <v>NCX18W1</v>
          </cell>
          <cell r="AH168" t="str">
            <v/>
          </cell>
          <cell r="AI168" t="str">
            <v/>
          </cell>
          <cell r="AJ168" t="str">
            <v/>
          </cell>
          <cell r="AK168" t="str">
            <v/>
          </cell>
        </row>
        <row r="169">
          <cell r="A169" t="str">
            <v>x1</v>
          </cell>
          <cell r="B169" t="str">
            <v>x1</v>
          </cell>
          <cell r="S169" t="str">
            <v/>
          </cell>
          <cell r="Z169" t="str">
            <v/>
          </cell>
          <cell r="AA169" t="str">
            <v/>
          </cell>
          <cell r="AB169" t="str">
            <v/>
          </cell>
          <cell r="AC169" t="str">
            <v/>
          </cell>
          <cell r="AD169" t="str">
            <v/>
          </cell>
          <cell r="AE169" t="str">
            <v>NCX18W1</v>
          </cell>
          <cell r="AF169" t="str">
            <v>NCX18W1</v>
          </cell>
          <cell r="AG169" t="str">
            <v>NCX18W1</v>
          </cell>
          <cell r="AH169" t="str">
            <v/>
          </cell>
          <cell r="AI169" t="str">
            <v/>
          </cell>
          <cell r="AJ169" t="str">
            <v/>
          </cell>
          <cell r="AK169" t="str">
            <v/>
          </cell>
        </row>
        <row r="170">
          <cell r="A170" t="str">
            <v>x1</v>
          </cell>
          <cell r="B170" t="str">
            <v>x1</v>
          </cell>
          <cell r="S170" t="str">
            <v/>
          </cell>
          <cell r="Z170" t="str">
            <v/>
          </cell>
          <cell r="AA170" t="str">
            <v/>
          </cell>
          <cell r="AB170" t="str">
            <v/>
          </cell>
          <cell r="AC170" t="str">
            <v/>
          </cell>
          <cell r="AD170" t="str">
            <v/>
          </cell>
          <cell r="AE170" t="str">
            <v>NCX18W1</v>
          </cell>
          <cell r="AF170" t="str">
            <v>NCX18W1</v>
          </cell>
          <cell r="AG170" t="str">
            <v>NCX18W1</v>
          </cell>
          <cell r="AH170" t="str">
            <v/>
          </cell>
          <cell r="AI170" t="str">
            <v/>
          </cell>
          <cell r="AJ170" t="str">
            <v/>
          </cell>
          <cell r="AK170" t="str">
            <v/>
          </cell>
        </row>
        <row r="171">
          <cell r="A171" t="str">
            <v>x1</v>
          </cell>
          <cell r="B171" t="str">
            <v>x1</v>
          </cell>
          <cell r="S171" t="str">
            <v/>
          </cell>
          <cell r="Z171" t="str">
            <v/>
          </cell>
          <cell r="AA171" t="str">
            <v/>
          </cell>
          <cell r="AB171" t="str">
            <v/>
          </cell>
          <cell r="AC171" t="str">
            <v/>
          </cell>
          <cell r="AD171" t="str">
            <v/>
          </cell>
          <cell r="AE171" t="str">
            <v>NCX18W1</v>
          </cell>
          <cell r="AF171" t="str">
            <v>NCX18W1</v>
          </cell>
          <cell r="AG171" t="str">
            <v>NCX18W1</v>
          </cell>
          <cell r="AH171" t="str">
            <v/>
          </cell>
          <cell r="AI171" t="str">
            <v/>
          </cell>
          <cell r="AJ171" t="str">
            <v/>
          </cell>
          <cell r="AK171" t="str">
            <v/>
          </cell>
        </row>
        <row r="172">
          <cell r="A172" t="str">
            <v>x1</v>
          </cell>
          <cell r="B172" t="str">
            <v>x1</v>
          </cell>
          <cell r="S172" t="str">
            <v/>
          </cell>
          <cell r="Z172" t="str">
            <v/>
          </cell>
          <cell r="AA172" t="str">
            <v/>
          </cell>
          <cell r="AB172" t="str">
            <v/>
          </cell>
          <cell r="AC172" t="str">
            <v/>
          </cell>
          <cell r="AD172" t="str">
            <v/>
          </cell>
          <cell r="AE172" t="str">
            <v>NCX18W1</v>
          </cell>
          <cell r="AF172" t="str">
            <v>NCX18W1</v>
          </cell>
          <cell r="AG172" t="str">
            <v>NCX18W1</v>
          </cell>
          <cell r="AH172" t="str">
            <v/>
          </cell>
          <cell r="AI172" t="str">
            <v/>
          </cell>
          <cell r="AJ172" t="str">
            <v/>
          </cell>
          <cell r="AK172" t="str">
            <v/>
          </cell>
        </row>
        <row r="173">
          <cell r="A173" t="str">
            <v>x1</v>
          </cell>
          <cell r="B173" t="str">
            <v>x1</v>
          </cell>
          <cell r="S173" t="str">
            <v/>
          </cell>
          <cell r="Z173" t="str">
            <v/>
          </cell>
          <cell r="AA173" t="str">
            <v/>
          </cell>
          <cell r="AB173" t="str">
            <v/>
          </cell>
          <cell r="AC173" t="str">
            <v/>
          </cell>
          <cell r="AD173" t="str">
            <v/>
          </cell>
          <cell r="AE173" t="str">
            <v>NCX18W1</v>
          </cell>
          <cell r="AF173" t="str">
            <v>NCX18W1</v>
          </cell>
          <cell r="AG173" t="str">
            <v>NCX18W1</v>
          </cell>
          <cell r="AH173" t="str">
            <v/>
          </cell>
          <cell r="AI173" t="str">
            <v/>
          </cell>
          <cell r="AJ173" t="str">
            <v/>
          </cell>
          <cell r="AK173" t="str">
            <v/>
          </cell>
        </row>
        <row r="174">
          <cell r="A174" t="str">
            <v>x1</v>
          </cell>
          <cell r="B174" t="str">
            <v>x1</v>
          </cell>
          <cell r="S174" t="str">
            <v/>
          </cell>
          <cell r="Z174" t="str">
            <v/>
          </cell>
          <cell r="AA174" t="str">
            <v/>
          </cell>
          <cell r="AB174" t="str">
            <v/>
          </cell>
          <cell r="AC174" t="str">
            <v/>
          </cell>
          <cell r="AD174" t="str">
            <v/>
          </cell>
          <cell r="AE174" t="str">
            <v>NCX18W1</v>
          </cell>
          <cell r="AF174" t="str">
            <v>NCX18W1</v>
          </cell>
          <cell r="AG174" t="str">
            <v>NCX18W1</v>
          </cell>
          <cell r="AH174" t="str">
            <v/>
          </cell>
          <cell r="AI174" t="str">
            <v/>
          </cell>
          <cell r="AJ174" t="str">
            <v/>
          </cell>
          <cell r="AK174" t="str">
            <v/>
          </cell>
        </row>
        <row r="175">
          <cell r="A175" t="str">
            <v>x1</v>
          </cell>
          <cell r="B175" t="str">
            <v>x1</v>
          </cell>
          <cell r="S175" t="str">
            <v/>
          </cell>
          <cell r="Z175" t="str">
            <v/>
          </cell>
          <cell r="AA175" t="str">
            <v/>
          </cell>
          <cell r="AB175" t="str">
            <v/>
          </cell>
          <cell r="AC175" t="str">
            <v/>
          </cell>
          <cell r="AD175" t="str">
            <v/>
          </cell>
          <cell r="AE175" t="str">
            <v>NCX18W1</v>
          </cell>
          <cell r="AF175" t="str">
            <v>NCX18W1</v>
          </cell>
          <cell r="AG175" t="str">
            <v>NCX18W1</v>
          </cell>
          <cell r="AH175" t="str">
            <v/>
          </cell>
          <cell r="AI175" t="str">
            <v/>
          </cell>
          <cell r="AJ175" t="str">
            <v/>
          </cell>
          <cell r="AK175" t="str">
            <v/>
          </cell>
        </row>
        <row r="176">
          <cell r="A176" t="str">
            <v>x1</v>
          </cell>
          <cell r="B176" t="str">
            <v>x1</v>
          </cell>
          <cell r="S176" t="str">
            <v/>
          </cell>
          <cell r="Z176" t="str">
            <v/>
          </cell>
          <cell r="AA176" t="str">
            <v/>
          </cell>
          <cell r="AB176" t="str">
            <v/>
          </cell>
          <cell r="AC176" t="str">
            <v/>
          </cell>
          <cell r="AD176" t="str">
            <v/>
          </cell>
          <cell r="AE176" t="str">
            <v>NCX18W1</v>
          </cell>
          <cell r="AF176" t="str">
            <v>NCX18W1</v>
          </cell>
          <cell r="AG176" t="str">
            <v>NCX18W1</v>
          </cell>
          <cell r="AH176" t="str">
            <v/>
          </cell>
          <cell r="AI176" t="str">
            <v/>
          </cell>
          <cell r="AJ176" t="str">
            <v/>
          </cell>
          <cell r="AK176" t="str">
            <v/>
          </cell>
        </row>
        <row r="177">
          <cell r="A177" t="str">
            <v>x1</v>
          </cell>
          <cell r="B177" t="str">
            <v>x1</v>
          </cell>
          <cell r="S177" t="str">
            <v/>
          </cell>
          <cell r="Z177" t="str">
            <v/>
          </cell>
          <cell r="AA177" t="str">
            <v/>
          </cell>
          <cell r="AB177" t="str">
            <v/>
          </cell>
          <cell r="AC177" t="str">
            <v/>
          </cell>
          <cell r="AD177" t="str">
            <v/>
          </cell>
          <cell r="AE177" t="str">
            <v>NCX18W1</v>
          </cell>
          <cell r="AF177" t="str">
            <v>NCX18W1</v>
          </cell>
          <cell r="AG177" t="str">
            <v>NCX18W1</v>
          </cell>
          <cell r="AH177" t="str">
            <v/>
          </cell>
          <cell r="AI177" t="str">
            <v/>
          </cell>
          <cell r="AJ177" t="str">
            <v/>
          </cell>
          <cell r="AK177" t="str">
            <v/>
          </cell>
        </row>
        <row r="178">
          <cell r="A178" t="str">
            <v>x1</v>
          </cell>
          <cell r="B178" t="str">
            <v>x1</v>
          </cell>
          <cell r="S178" t="str">
            <v/>
          </cell>
          <cell r="Z178" t="str">
            <v/>
          </cell>
          <cell r="AA178" t="str">
            <v/>
          </cell>
          <cell r="AB178" t="str">
            <v/>
          </cell>
          <cell r="AC178" t="str">
            <v/>
          </cell>
          <cell r="AD178" t="str">
            <v/>
          </cell>
          <cell r="AE178" t="str">
            <v>NCX18W1</v>
          </cell>
          <cell r="AF178" t="str">
            <v>NCX18W1</v>
          </cell>
          <cell r="AG178" t="str">
            <v>NCX18W1</v>
          </cell>
          <cell r="AH178" t="str">
            <v/>
          </cell>
          <cell r="AI178" t="str">
            <v/>
          </cell>
          <cell r="AJ178" t="str">
            <v/>
          </cell>
          <cell r="AK178" t="str">
            <v/>
          </cell>
        </row>
        <row r="179">
          <cell r="A179" t="str">
            <v>x1</v>
          </cell>
          <cell r="B179" t="str">
            <v>x1</v>
          </cell>
          <cell r="S179" t="str">
            <v/>
          </cell>
          <cell r="Z179" t="str">
            <v/>
          </cell>
          <cell r="AA179" t="str">
            <v/>
          </cell>
          <cell r="AB179" t="str">
            <v/>
          </cell>
          <cell r="AC179" t="str">
            <v/>
          </cell>
          <cell r="AD179" t="str">
            <v/>
          </cell>
          <cell r="AE179" t="str">
            <v>NCX18W1</v>
          </cell>
          <cell r="AF179" t="str">
            <v>NCX18W1</v>
          </cell>
          <cell r="AG179" t="str">
            <v>NCX18W1</v>
          </cell>
          <cell r="AH179" t="str">
            <v/>
          </cell>
          <cell r="AI179" t="str">
            <v/>
          </cell>
          <cell r="AJ179" t="str">
            <v/>
          </cell>
          <cell r="AK179" t="str">
            <v/>
          </cell>
        </row>
        <row r="180">
          <cell r="A180" t="str">
            <v>x1</v>
          </cell>
          <cell r="B180" t="str">
            <v>x1</v>
          </cell>
          <cell r="S180" t="str">
            <v/>
          </cell>
          <cell r="Z180" t="str">
            <v/>
          </cell>
          <cell r="AA180" t="str">
            <v/>
          </cell>
          <cell r="AB180" t="str">
            <v/>
          </cell>
          <cell r="AC180" t="str">
            <v/>
          </cell>
          <cell r="AD180" t="str">
            <v/>
          </cell>
          <cell r="AE180" t="str">
            <v>NCX18W1</v>
          </cell>
          <cell r="AF180" t="str">
            <v>NCX18W1</v>
          </cell>
          <cell r="AG180" t="str">
            <v>NCX18W1</v>
          </cell>
          <cell r="AH180" t="str">
            <v/>
          </cell>
          <cell r="AI180" t="str">
            <v/>
          </cell>
          <cell r="AJ180" t="str">
            <v/>
          </cell>
          <cell r="AK180" t="str">
            <v/>
          </cell>
        </row>
        <row r="181">
          <cell r="A181" t="str">
            <v>x1</v>
          </cell>
          <cell r="B181" t="str">
            <v>x1</v>
          </cell>
          <cell r="S181" t="str">
            <v/>
          </cell>
          <cell r="Z181" t="str">
            <v/>
          </cell>
          <cell r="AA181" t="str">
            <v/>
          </cell>
          <cell r="AB181" t="str">
            <v/>
          </cell>
          <cell r="AC181" t="str">
            <v/>
          </cell>
          <cell r="AD181" t="str">
            <v/>
          </cell>
          <cell r="AE181" t="str">
            <v>NCX18W1</v>
          </cell>
          <cell r="AF181" t="str">
            <v>NCX18W1</v>
          </cell>
          <cell r="AG181" t="str">
            <v>NCX18W1</v>
          </cell>
          <cell r="AH181" t="str">
            <v/>
          </cell>
          <cell r="AI181" t="str">
            <v/>
          </cell>
          <cell r="AJ181" t="str">
            <v/>
          </cell>
          <cell r="AK181" t="str">
            <v/>
          </cell>
        </row>
        <row r="182">
          <cell r="A182" t="str">
            <v>x1</v>
          </cell>
          <cell r="B182" t="str">
            <v>x1</v>
          </cell>
          <cell r="S182" t="str">
            <v/>
          </cell>
          <cell r="Z182" t="str">
            <v/>
          </cell>
          <cell r="AA182" t="str">
            <v/>
          </cell>
          <cell r="AB182" t="str">
            <v/>
          </cell>
          <cell r="AC182" t="str">
            <v/>
          </cell>
          <cell r="AD182" t="str">
            <v/>
          </cell>
          <cell r="AE182" t="str">
            <v>NCX18W1</v>
          </cell>
          <cell r="AF182" t="str">
            <v>NCX18W1</v>
          </cell>
          <cell r="AG182" t="str">
            <v>NCX18W1</v>
          </cell>
          <cell r="AH182" t="str">
            <v/>
          </cell>
          <cell r="AI182" t="str">
            <v/>
          </cell>
          <cell r="AJ182" t="str">
            <v/>
          </cell>
          <cell r="AK182" t="str">
            <v/>
          </cell>
        </row>
        <row r="183">
          <cell r="A183" t="str">
            <v>x1</v>
          </cell>
          <cell r="B183" t="str">
            <v>x1</v>
          </cell>
          <cell r="S183" t="str">
            <v/>
          </cell>
          <cell r="Z183" t="str">
            <v/>
          </cell>
          <cell r="AA183" t="str">
            <v/>
          </cell>
          <cell r="AB183" t="str">
            <v/>
          </cell>
          <cell r="AC183" t="str">
            <v/>
          </cell>
          <cell r="AD183" t="str">
            <v/>
          </cell>
          <cell r="AE183" t="str">
            <v>NCX18W1</v>
          </cell>
          <cell r="AF183" t="str">
            <v>NCX18W1</v>
          </cell>
          <cell r="AG183" t="str">
            <v>NCX18W1</v>
          </cell>
          <cell r="AH183" t="str">
            <v/>
          </cell>
          <cell r="AI183" t="str">
            <v/>
          </cell>
          <cell r="AJ183" t="str">
            <v/>
          </cell>
          <cell r="AK183" t="str">
            <v/>
          </cell>
        </row>
        <row r="184">
          <cell r="A184" t="str">
            <v>x1</v>
          </cell>
          <cell r="B184" t="str">
            <v>x1</v>
          </cell>
          <cell r="S184" t="str">
            <v/>
          </cell>
          <cell r="Z184" t="str">
            <v/>
          </cell>
          <cell r="AA184" t="str">
            <v/>
          </cell>
          <cell r="AB184" t="str">
            <v/>
          </cell>
          <cell r="AC184" t="str">
            <v/>
          </cell>
          <cell r="AD184" t="str">
            <v/>
          </cell>
          <cell r="AE184" t="str">
            <v>NCX18W1</v>
          </cell>
          <cell r="AF184" t="str">
            <v>NCX18W1</v>
          </cell>
          <cell r="AG184" t="str">
            <v>NCX18W1</v>
          </cell>
          <cell r="AH184" t="str">
            <v/>
          </cell>
          <cell r="AI184" t="str">
            <v/>
          </cell>
          <cell r="AJ184" t="str">
            <v/>
          </cell>
          <cell r="AK184" t="str">
            <v/>
          </cell>
        </row>
        <row r="185">
          <cell r="A185" t="str">
            <v>x1</v>
          </cell>
          <cell r="B185" t="str">
            <v>x1</v>
          </cell>
          <cell r="S185" t="str">
            <v/>
          </cell>
          <cell r="Z185" t="str">
            <v/>
          </cell>
          <cell r="AA185" t="str">
            <v/>
          </cell>
          <cell r="AB185" t="str">
            <v/>
          </cell>
          <cell r="AC185" t="str">
            <v/>
          </cell>
          <cell r="AD185" t="str">
            <v/>
          </cell>
          <cell r="AE185" t="str">
            <v>NCX18W1</v>
          </cell>
          <cell r="AF185" t="str">
            <v>NCX18W1</v>
          </cell>
          <cell r="AG185" t="str">
            <v>NCX18W1</v>
          </cell>
          <cell r="AH185" t="str">
            <v/>
          </cell>
          <cell r="AI185" t="str">
            <v/>
          </cell>
          <cell r="AJ185" t="str">
            <v/>
          </cell>
          <cell r="AK185" t="str">
            <v/>
          </cell>
        </row>
        <row r="186">
          <cell r="A186" t="str">
            <v>x1</v>
          </cell>
          <cell r="B186" t="str">
            <v>x1</v>
          </cell>
          <cell r="S186" t="str">
            <v/>
          </cell>
          <cell r="Z186" t="str">
            <v/>
          </cell>
          <cell r="AA186" t="str">
            <v/>
          </cell>
          <cell r="AB186" t="str">
            <v/>
          </cell>
          <cell r="AC186" t="str">
            <v/>
          </cell>
          <cell r="AD186" t="str">
            <v/>
          </cell>
          <cell r="AE186" t="str">
            <v>NCX18W1</v>
          </cell>
          <cell r="AF186" t="str">
            <v>NCX18W1</v>
          </cell>
          <cell r="AG186" t="str">
            <v>NCX18W1</v>
          </cell>
          <cell r="AH186" t="str">
            <v/>
          </cell>
          <cell r="AI186" t="str">
            <v/>
          </cell>
          <cell r="AJ186" t="str">
            <v/>
          </cell>
          <cell r="AK186" t="str">
            <v/>
          </cell>
        </row>
        <row r="187">
          <cell r="A187" t="str">
            <v>x1</v>
          </cell>
          <cell r="B187" t="str">
            <v>x1</v>
          </cell>
          <cell r="S187" t="str">
            <v/>
          </cell>
          <cell r="Z187" t="str">
            <v/>
          </cell>
          <cell r="AA187" t="str">
            <v/>
          </cell>
          <cell r="AB187" t="str">
            <v/>
          </cell>
          <cell r="AC187" t="str">
            <v/>
          </cell>
          <cell r="AD187" t="str">
            <v/>
          </cell>
          <cell r="AE187" t="str">
            <v>NCX18W1</v>
          </cell>
          <cell r="AF187" t="str">
            <v>NCX18W1</v>
          </cell>
          <cell r="AG187" t="str">
            <v>NCX18W1</v>
          </cell>
          <cell r="AH187" t="str">
            <v/>
          </cell>
          <cell r="AI187" t="str">
            <v/>
          </cell>
          <cell r="AJ187" t="str">
            <v/>
          </cell>
          <cell r="AK187" t="str">
            <v/>
          </cell>
        </row>
        <row r="188">
          <cell r="A188" t="str">
            <v>x1</v>
          </cell>
          <cell r="B188" t="str">
            <v>x1</v>
          </cell>
          <cell r="S188" t="str">
            <v/>
          </cell>
          <cell r="Z188" t="str">
            <v/>
          </cell>
          <cell r="AA188" t="str">
            <v/>
          </cell>
          <cell r="AB188" t="str">
            <v/>
          </cell>
          <cell r="AC188" t="str">
            <v/>
          </cell>
          <cell r="AD188" t="str">
            <v/>
          </cell>
          <cell r="AE188" t="str">
            <v>NCX18W1</v>
          </cell>
          <cell r="AF188" t="str">
            <v>NCX18W1</v>
          </cell>
          <cell r="AG188" t="str">
            <v>NCX18W1</v>
          </cell>
          <cell r="AH188" t="str">
            <v/>
          </cell>
          <cell r="AI188" t="str">
            <v/>
          </cell>
          <cell r="AJ188" t="str">
            <v/>
          </cell>
          <cell r="AK188" t="str">
            <v/>
          </cell>
        </row>
        <row r="189">
          <cell r="A189" t="str">
            <v>x1</v>
          </cell>
          <cell r="B189" t="str">
            <v>x1</v>
          </cell>
          <cell r="S189" t="str">
            <v/>
          </cell>
          <cell r="Z189" t="str">
            <v/>
          </cell>
          <cell r="AA189" t="str">
            <v/>
          </cell>
          <cell r="AB189" t="str">
            <v/>
          </cell>
          <cell r="AC189" t="str">
            <v/>
          </cell>
          <cell r="AD189" t="str">
            <v/>
          </cell>
          <cell r="AE189" t="str">
            <v>NCX18W1</v>
          </cell>
          <cell r="AF189" t="str">
            <v>NCX18W1</v>
          </cell>
          <cell r="AG189" t="str">
            <v>NCX18W1</v>
          </cell>
          <cell r="AH189" t="str">
            <v/>
          </cell>
          <cell r="AI189" t="str">
            <v/>
          </cell>
          <cell r="AJ189" t="str">
            <v/>
          </cell>
          <cell r="AK189" t="str">
            <v/>
          </cell>
        </row>
        <row r="190">
          <cell r="A190" t="str">
            <v>x1</v>
          </cell>
          <cell r="B190" t="str">
            <v>x1</v>
          </cell>
          <cell r="S190" t="str">
            <v/>
          </cell>
          <cell r="Z190" t="str">
            <v/>
          </cell>
          <cell r="AA190" t="str">
            <v/>
          </cell>
          <cell r="AB190" t="str">
            <v/>
          </cell>
          <cell r="AC190" t="str">
            <v/>
          </cell>
          <cell r="AD190" t="str">
            <v/>
          </cell>
          <cell r="AE190" t="str">
            <v>NCX18W1</v>
          </cell>
          <cell r="AF190" t="str">
            <v>NCX18W1</v>
          </cell>
          <cell r="AG190" t="str">
            <v>NCX18W1</v>
          </cell>
          <cell r="AH190" t="str">
            <v/>
          </cell>
          <cell r="AI190" t="str">
            <v/>
          </cell>
          <cell r="AJ190" t="str">
            <v/>
          </cell>
          <cell r="AK190" t="str">
            <v/>
          </cell>
        </row>
        <row r="191">
          <cell r="A191" t="str">
            <v>x1</v>
          </cell>
          <cell r="B191" t="str">
            <v>x1</v>
          </cell>
          <cell r="S191" t="str">
            <v/>
          </cell>
          <cell r="Z191" t="str">
            <v/>
          </cell>
          <cell r="AA191" t="str">
            <v/>
          </cell>
          <cell r="AB191" t="str">
            <v/>
          </cell>
          <cell r="AC191" t="str">
            <v/>
          </cell>
          <cell r="AD191" t="str">
            <v/>
          </cell>
          <cell r="AE191" t="str">
            <v>NCX18W1</v>
          </cell>
          <cell r="AF191" t="str">
            <v>NCX18W1</v>
          </cell>
          <cell r="AG191" t="str">
            <v>NCX18W1</v>
          </cell>
          <cell r="AH191" t="str">
            <v/>
          </cell>
          <cell r="AI191" t="str">
            <v/>
          </cell>
          <cell r="AJ191" t="str">
            <v/>
          </cell>
          <cell r="AK191" t="str">
            <v/>
          </cell>
        </row>
        <row r="192">
          <cell r="A192" t="str">
            <v>x1</v>
          </cell>
          <cell r="B192" t="str">
            <v>x1</v>
          </cell>
          <cell r="S192" t="str">
            <v/>
          </cell>
          <cell r="Z192" t="str">
            <v/>
          </cell>
          <cell r="AA192" t="str">
            <v/>
          </cell>
          <cell r="AB192" t="str">
            <v/>
          </cell>
          <cell r="AC192" t="str">
            <v/>
          </cell>
          <cell r="AD192" t="str">
            <v/>
          </cell>
          <cell r="AE192" t="str">
            <v>NCX18W1</v>
          </cell>
          <cell r="AF192" t="str">
            <v>NCX18W1</v>
          </cell>
          <cell r="AG192" t="str">
            <v>NCX18W1</v>
          </cell>
          <cell r="AH192" t="str">
            <v/>
          </cell>
          <cell r="AI192" t="str">
            <v/>
          </cell>
          <cell r="AJ192" t="str">
            <v/>
          </cell>
          <cell r="AK192" t="str">
            <v/>
          </cell>
        </row>
        <row r="193">
          <cell r="A193" t="str">
            <v>x1</v>
          </cell>
          <cell r="B193" t="str">
            <v>x1</v>
          </cell>
          <cell r="S193" t="str">
            <v/>
          </cell>
          <cell r="Z193" t="str">
            <v/>
          </cell>
          <cell r="AA193" t="str">
            <v/>
          </cell>
          <cell r="AB193" t="str">
            <v/>
          </cell>
          <cell r="AC193" t="str">
            <v/>
          </cell>
          <cell r="AD193" t="str">
            <v/>
          </cell>
          <cell r="AE193" t="str">
            <v>NCX18W1</v>
          </cell>
          <cell r="AF193" t="str">
            <v>NCX18W1</v>
          </cell>
          <cell r="AG193" t="str">
            <v>NCX18W1</v>
          </cell>
          <cell r="AH193" t="str">
            <v/>
          </cell>
          <cell r="AI193" t="str">
            <v/>
          </cell>
          <cell r="AJ193" t="str">
            <v/>
          </cell>
          <cell r="AK193" t="str">
            <v/>
          </cell>
        </row>
        <row r="194">
          <cell r="A194" t="str">
            <v>x1</v>
          </cell>
          <cell r="B194" t="str">
            <v>x1</v>
          </cell>
          <cell r="S194" t="str">
            <v/>
          </cell>
          <cell r="Z194" t="str">
            <v/>
          </cell>
          <cell r="AA194" t="str">
            <v/>
          </cell>
          <cell r="AB194" t="str">
            <v/>
          </cell>
          <cell r="AC194" t="str">
            <v/>
          </cell>
          <cell r="AD194" t="str">
            <v/>
          </cell>
          <cell r="AE194" t="str">
            <v>NCX18W1</v>
          </cell>
          <cell r="AF194" t="str">
            <v>NCX18W1</v>
          </cell>
          <cell r="AG194" t="str">
            <v>NCX18W1</v>
          </cell>
          <cell r="AH194" t="str">
            <v/>
          </cell>
          <cell r="AI194" t="str">
            <v/>
          </cell>
          <cell r="AJ194" t="str">
            <v/>
          </cell>
          <cell r="AK194" t="str">
            <v/>
          </cell>
        </row>
        <row r="195">
          <cell r="A195" t="str">
            <v>x1</v>
          </cell>
          <cell r="B195" t="str">
            <v>x1</v>
          </cell>
          <cell r="S195" t="str">
            <v/>
          </cell>
          <cell r="Z195" t="str">
            <v/>
          </cell>
          <cell r="AA195" t="str">
            <v/>
          </cell>
          <cell r="AB195" t="str">
            <v/>
          </cell>
          <cell r="AC195" t="str">
            <v/>
          </cell>
          <cell r="AD195" t="str">
            <v/>
          </cell>
          <cell r="AE195" t="str">
            <v>NCX18W1</v>
          </cell>
          <cell r="AF195" t="str">
            <v>NCX18W1</v>
          </cell>
          <cell r="AG195" t="str">
            <v>NCX18W1</v>
          </cell>
          <cell r="AH195" t="str">
            <v/>
          </cell>
          <cell r="AI195" t="str">
            <v/>
          </cell>
          <cell r="AJ195" t="str">
            <v/>
          </cell>
          <cell r="AK195" t="str">
            <v/>
          </cell>
        </row>
        <row r="196">
          <cell r="A196" t="str">
            <v>x1</v>
          </cell>
          <cell r="B196" t="str">
            <v>x1</v>
          </cell>
          <cell r="S196" t="str">
            <v/>
          </cell>
          <cell r="Z196" t="str">
            <v/>
          </cell>
          <cell r="AA196" t="str">
            <v/>
          </cell>
          <cell r="AB196" t="str">
            <v/>
          </cell>
          <cell r="AC196" t="str">
            <v/>
          </cell>
          <cell r="AD196" t="str">
            <v/>
          </cell>
          <cell r="AE196" t="str">
            <v>NCX18W1</v>
          </cell>
          <cell r="AF196" t="str">
            <v>NCX18W1</v>
          </cell>
          <cell r="AG196" t="str">
            <v>NCX18W1</v>
          </cell>
          <cell r="AH196" t="str">
            <v/>
          </cell>
          <cell r="AI196" t="str">
            <v/>
          </cell>
          <cell r="AJ196" t="str">
            <v/>
          </cell>
          <cell r="AK196" t="str">
            <v/>
          </cell>
        </row>
        <row r="197">
          <cell r="A197" t="str">
            <v>x1</v>
          </cell>
          <cell r="B197" t="str">
            <v>x1</v>
          </cell>
          <cell r="S197" t="str">
            <v/>
          </cell>
          <cell r="Z197" t="str">
            <v/>
          </cell>
          <cell r="AA197" t="str">
            <v/>
          </cell>
          <cell r="AB197" t="str">
            <v/>
          </cell>
          <cell r="AC197" t="str">
            <v/>
          </cell>
          <cell r="AD197" t="str">
            <v/>
          </cell>
          <cell r="AE197" t="str">
            <v>NCX18W1</v>
          </cell>
          <cell r="AF197" t="str">
            <v>NCX18W1</v>
          </cell>
          <cell r="AG197" t="str">
            <v>NCX18W1</v>
          </cell>
          <cell r="AH197" t="str">
            <v/>
          </cell>
          <cell r="AI197" t="str">
            <v/>
          </cell>
          <cell r="AJ197" t="str">
            <v/>
          </cell>
          <cell r="AK197" t="str">
            <v/>
          </cell>
        </row>
        <row r="198">
          <cell r="A198" t="str">
            <v>x1</v>
          </cell>
          <cell r="B198" t="str">
            <v>x1</v>
          </cell>
          <cell r="S198" t="str">
            <v/>
          </cell>
          <cell r="Z198" t="str">
            <v/>
          </cell>
          <cell r="AA198" t="str">
            <v/>
          </cell>
          <cell r="AB198" t="str">
            <v/>
          </cell>
          <cell r="AC198" t="str">
            <v/>
          </cell>
          <cell r="AD198" t="str">
            <v/>
          </cell>
          <cell r="AE198" t="str">
            <v>NCX18W1</v>
          </cell>
          <cell r="AF198" t="str">
            <v>NCX18W1</v>
          </cell>
          <cell r="AG198" t="str">
            <v>NCX18W1</v>
          </cell>
          <cell r="AH198" t="str">
            <v/>
          </cell>
          <cell r="AI198" t="str">
            <v/>
          </cell>
          <cell r="AJ198" t="str">
            <v/>
          </cell>
          <cell r="AK198" t="str">
            <v/>
          </cell>
        </row>
        <row r="199">
          <cell r="A199" t="str">
            <v>x1</v>
          </cell>
          <cell r="B199" t="str">
            <v>x1</v>
          </cell>
          <cell r="S199" t="str">
            <v/>
          </cell>
          <cell r="Z199" t="str">
            <v/>
          </cell>
          <cell r="AA199" t="str">
            <v/>
          </cell>
          <cell r="AB199" t="str">
            <v/>
          </cell>
          <cell r="AC199" t="str">
            <v/>
          </cell>
          <cell r="AD199" t="str">
            <v/>
          </cell>
          <cell r="AE199" t="str">
            <v>NCX18W1</v>
          </cell>
          <cell r="AF199" t="str">
            <v>NCX18W1</v>
          </cell>
          <cell r="AG199" t="str">
            <v>NCX18W1</v>
          </cell>
          <cell r="AH199" t="str">
            <v/>
          </cell>
          <cell r="AI199" t="str">
            <v/>
          </cell>
          <cell r="AJ199" t="str">
            <v/>
          </cell>
          <cell r="AK199" t="str">
            <v/>
          </cell>
        </row>
        <row r="200">
          <cell r="A200" t="str">
            <v>x1</v>
          </cell>
          <cell r="B200" t="str">
            <v>x1</v>
          </cell>
          <cell r="S200" t="str">
            <v/>
          </cell>
          <cell r="Z200" t="str">
            <v/>
          </cell>
          <cell r="AA200" t="str">
            <v/>
          </cell>
          <cell r="AB200" t="str">
            <v/>
          </cell>
          <cell r="AC200" t="str">
            <v/>
          </cell>
          <cell r="AD200" t="str">
            <v/>
          </cell>
          <cell r="AE200" t="str">
            <v>NCX18W1</v>
          </cell>
          <cell r="AF200" t="str">
            <v>NCX18W1</v>
          </cell>
          <cell r="AG200" t="str">
            <v>NCX18W1</v>
          </cell>
          <cell r="AH200" t="str">
            <v/>
          </cell>
          <cell r="AI200" t="str">
            <v/>
          </cell>
          <cell r="AJ200" t="str">
            <v/>
          </cell>
          <cell r="AK200" t="str">
            <v/>
          </cell>
        </row>
        <row r="201">
          <cell r="A201" t="str">
            <v>x1</v>
          </cell>
          <cell r="B201" t="str">
            <v>x1</v>
          </cell>
          <cell r="S201" t="str">
            <v/>
          </cell>
          <cell r="Z201" t="str">
            <v/>
          </cell>
          <cell r="AA201" t="str">
            <v/>
          </cell>
          <cell r="AB201" t="str">
            <v/>
          </cell>
          <cell r="AC201" t="str">
            <v/>
          </cell>
          <cell r="AD201" t="str">
            <v/>
          </cell>
          <cell r="AE201" t="str">
            <v>NCX18W1</v>
          </cell>
          <cell r="AF201" t="str">
            <v>NCX18W1</v>
          </cell>
          <cell r="AG201" t="str">
            <v>NCX18W1</v>
          </cell>
          <cell r="AH201" t="str">
            <v/>
          </cell>
          <cell r="AI201" t="str">
            <v/>
          </cell>
          <cell r="AJ201" t="str">
            <v/>
          </cell>
          <cell r="AK201" t="str">
            <v/>
          </cell>
        </row>
        <row r="202">
          <cell r="A202" t="str">
            <v>x1</v>
          </cell>
          <cell r="B202" t="str">
            <v>x1</v>
          </cell>
          <cell r="S202" t="str">
            <v/>
          </cell>
          <cell r="Z202" t="str">
            <v/>
          </cell>
          <cell r="AA202" t="str">
            <v/>
          </cell>
          <cell r="AB202" t="str">
            <v/>
          </cell>
          <cell r="AC202" t="str">
            <v/>
          </cell>
          <cell r="AD202" t="str">
            <v/>
          </cell>
          <cell r="AE202" t="str">
            <v>NCX18W1</v>
          </cell>
          <cell r="AF202" t="str">
            <v>NCX18W1</v>
          </cell>
          <cell r="AG202" t="str">
            <v>NCX18W1</v>
          </cell>
          <cell r="AH202" t="str">
            <v/>
          </cell>
          <cell r="AI202" t="str">
            <v/>
          </cell>
          <cell r="AJ202" t="str">
            <v/>
          </cell>
          <cell r="AK202" t="str">
            <v/>
          </cell>
        </row>
        <row r="203">
          <cell r="A203" t="str">
            <v>x1</v>
          </cell>
          <cell r="B203" t="str">
            <v>x1</v>
          </cell>
          <cell r="S203" t="str">
            <v/>
          </cell>
          <cell r="Z203" t="str">
            <v/>
          </cell>
          <cell r="AA203" t="str">
            <v/>
          </cell>
          <cell r="AB203" t="str">
            <v/>
          </cell>
          <cell r="AC203" t="str">
            <v/>
          </cell>
          <cell r="AD203" t="str">
            <v/>
          </cell>
          <cell r="AE203" t="str">
            <v>NCX18W1</v>
          </cell>
          <cell r="AF203" t="str">
            <v>NCX18W1</v>
          </cell>
          <cell r="AG203" t="str">
            <v>NCX18W1</v>
          </cell>
          <cell r="AH203" t="str">
            <v/>
          </cell>
          <cell r="AI203" t="str">
            <v/>
          </cell>
          <cell r="AJ203" t="str">
            <v/>
          </cell>
          <cell r="AK203" t="str">
            <v/>
          </cell>
        </row>
        <row r="204">
          <cell r="A204" t="str">
            <v>x1</v>
          </cell>
          <cell r="B204" t="str">
            <v>x1</v>
          </cell>
          <cell r="S204" t="str">
            <v/>
          </cell>
          <cell r="Z204" t="str">
            <v/>
          </cell>
          <cell r="AA204" t="str">
            <v/>
          </cell>
          <cell r="AB204" t="str">
            <v/>
          </cell>
          <cell r="AC204" t="str">
            <v/>
          </cell>
          <cell r="AD204" t="str">
            <v/>
          </cell>
          <cell r="AE204" t="str">
            <v>NCX18W1</v>
          </cell>
          <cell r="AF204" t="str">
            <v>NCX18W1</v>
          </cell>
          <cell r="AG204" t="str">
            <v>NCX18W1</v>
          </cell>
          <cell r="AH204" t="str">
            <v/>
          </cell>
          <cell r="AI204" t="str">
            <v/>
          </cell>
          <cell r="AJ204" t="str">
            <v/>
          </cell>
          <cell r="AK204" t="str">
            <v/>
          </cell>
        </row>
        <row r="205">
          <cell r="A205" t="str">
            <v>x1</v>
          </cell>
          <cell r="B205" t="str">
            <v>x1</v>
          </cell>
          <cell r="S205" t="str">
            <v/>
          </cell>
          <cell r="Z205" t="str">
            <v/>
          </cell>
          <cell r="AA205" t="str">
            <v/>
          </cell>
          <cell r="AB205" t="str">
            <v/>
          </cell>
          <cell r="AC205" t="str">
            <v/>
          </cell>
          <cell r="AD205" t="str">
            <v/>
          </cell>
          <cell r="AE205" t="str">
            <v>NCX18W1</v>
          </cell>
          <cell r="AF205" t="str">
            <v>NCX18W1</v>
          </cell>
          <cell r="AG205" t="str">
            <v>NCX18W1</v>
          </cell>
          <cell r="AH205" t="str">
            <v/>
          </cell>
          <cell r="AI205" t="str">
            <v/>
          </cell>
          <cell r="AJ205" t="str">
            <v/>
          </cell>
          <cell r="AK205" t="str">
            <v/>
          </cell>
        </row>
        <row r="206">
          <cell r="A206" t="str">
            <v>x1</v>
          </cell>
          <cell r="B206" t="str">
            <v>x1</v>
          </cell>
          <cell r="S206" t="str">
            <v/>
          </cell>
          <cell r="Z206" t="str">
            <v/>
          </cell>
          <cell r="AA206" t="str">
            <v/>
          </cell>
          <cell r="AB206" t="str">
            <v/>
          </cell>
          <cell r="AC206" t="str">
            <v/>
          </cell>
          <cell r="AD206" t="str">
            <v/>
          </cell>
          <cell r="AE206" t="str">
            <v>NCX18W1</v>
          </cell>
          <cell r="AF206" t="str">
            <v>NCX18W1</v>
          </cell>
          <cell r="AG206" t="str">
            <v>NCX18W1</v>
          </cell>
          <cell r="AH206" t="str">
            <v/>
          </cell>
          <cell r="AI206" t="str">
            <v/>
          </cell>
          <cell r="AJ206" t="str">
            <v/>
          </cell>
          <cell r="AK206" t="str">
            <v/>
          </cell>
        </row>
        <row r="207">
          <cell r="A207" t="str">
            <v>x1</v>
          </cell>
          <cell r="B207" t="str">
            <v>x1</v>
          </cell>
          <cell r="S207" t="str">
            <v/>
          </cell>
          <cell r="Z207" t="str">
            <v/>
          </cell>
          <cell r="AA207" t="str">
            <v/>
          </cell>
          <cell r="AB207" t="str">
            <v/>
          </cell>
          <cell r="AC207" t="str">
            <v/>
          </cell>
          <cell r="AD207" t="str">
            <v/>
          </cell>
          <cell r="AE207" t="str">
            <v>NCX18W1</v>
          </cell>
          <cell r="AF207" t="str">
            <v>NCX18W1</v>
          </cell>
          <cell r="AG207" t="str">
            <v>NCX18W1</v>
          </cell>
          <cell r="AH207" t="str">
            <v/>
          </cell>
          <cell r="AI207" t="str">
            <v/>
          </cell>
          <cell r="AJ207" t="str">
            <v/>
          </cell>
          <cell r="AK207" t="str">
            <v/>
          </cell>
        </row>
        <row r="208">
          <cell r="A208" t="str">
            <v>x1</v>
          </cell>
          <cell r="B208" t="str">
            <v>x1</v>
          </cell>
          <cell r="S208" t="str">
            <v/>
          </cell>
          <cell r="Z208" t="str">
            <v/>
          </cell>
          <cell r="AA208" t="str">
            <v/>
          </cell>
          <cell r="AB208" t="str">
            <v/>
          </cell>
          <cell r="AC208" t="str">
            <v/>
          </cell>
          <cell r="AD208" t="str">
            <v/>
          </cell>
          <cell r="AE208" t="str">
            <v>NCX18W1</v>
          </cell>
          <cell r="AF208" t="str">
            <v>NCX18W1</v>
          </cell>
          <cell r="AG208" t="str">
            <v>NCX18W1</v>
          </cell>
          <cell r="AH208" t="str">
            <v/>
          </cell>
          <cell r="AI208" t="str">
            <v/>
          </cell>
          <cell r="AJ208" t="str">
            <v/>
          </cell>
          <cell r="AK208" t="str">
            <v/>
          </cell>
        </row>
        <row r="209">
          <cell r="A209" t="str">
            <v>x1</v>
          </cell>
          <cell r="B209" t="str">
            <v>x1</v>
          </cell>
          <cell r="S209" t="str">
            <v/>
          </cell>
          <cell r="Z209" t="str">
            <v/>
          </cell>
          <cell r="AA209" t="str">
            <v/>
          </cell>
          <cell r="AB209" t="str">
            <v/>
          </cell>
          <cell r="AC209" t="str">
            <v/>
          </cell>
          <cell r="AD209" t="str">
            <v/>
          </cell>
          <cell r="AE209" t="str">
            <v>NCX18W1</v>
          </cell>
          <cell r="AF209" t="str">
            <v>NCX18W1</v>
          </cell>
          <cell r="AG209" t="str">
            <v>NCX18W1</v>
          </cell>
          <cell r="AH209" t="str">
            <v/>
          </cell>
          <cell r="AI209" t="str">
            <v/>
          </cell>
          <cell r="AJ209" t="str">
            <v/>
          </cell>
          <cell r="AK209" t="str">
            <v/>
          </cell>
        </row>
        <row r="210">
          <cell r="A210" t="str">
            <v>x1</v>
          </cell>
          <cell r="B210" t="str">
            <v>x1</v>
          </cell>
          <cell r="S210" t="str">
            <v/>
          </cell>
          <cell r="Z210" t="str">
            <v/>
          </cell>
          <cell r="AA210" t="str">
            <v/>
          </cell>
          <cell r="AB210" t="str">
            <v/>
          </cell>
          <cell r="AC210" t="str">
            <v/>
          </cell>
          <cell r="AD210" t="str">
            <v/>
          </cell>
          <cell r="AE210" t="str">
            <v>NCX18W1</v>
          </cell>
          <cell r="AF210" t="str">
            <v>NCX18W1</v>
          </cell>
          <cell r="AG210" t="str">
            <v>NCX18W1</v>
          </cell>
          <cell r="AH210" t="str">
            <v/>
          </cell>
          <cell r="AI210" t="str">
            <v/>
          </cell>
          <cell r="AJ210" t="str">
            <v/>
          </cell>
          <cell r="AK210" t="str">
            <v/>
          </cell>
        </row>
        <row r="211">
          <cell r="A211" t="str">
            <v>x1</v>
          </cell>
          <cell r="B211" t="str">
            <v>x1</v>
          </cell>
          <cell r="S211" t="str">
            <v/>
          </cell>
          <cell r="Z211" t="str">
            <v/>
          </cell>
          <cell r="AA211" t="str">
            <v/>
          </cell>
          <cell r="AB211" t="str">
            <v/>
          </cell>
          <cell r="AC211" t="str">
            <v/>
          </cell>
          <cell r="AD211" t="str">
            <v/>
          </cell>
          <cell r="AE211" t="str">
            <v>NCX18W1</v>
          </cell>
          <cell r="AF211" t="str">
            <v>NCX18W1</v>
          </cell>
          <cell r="AG211" t="str">
            <v>NCX18W1</v>
          </cell>
          <cell r="AH211" t="str">
            <v/>
          </cell>
          <cell r="AI211" t="str">
            <v/>
          </cell>
          <cell r="AJ211" t="str">
            <v/>
          </cell>
          <cell r="AK211" t="str">
            <v/>
          </cell>
        </row>
        <row r="212">
          <cell r="A212" t="str">
            <v>x1</v>
          </cell>
          <cell r="B212" t="str">
            <v>x1</v>
          </cell>
          <cell r="S212" t="str">
            <v/>
          </cell>
          <cell r="Z212" t="str">
            <v/>
          </cell>
          <cell r="AA212" t="str">
            <v/>
          </cell>
          <cell r="AB212" t="str">
            <v/>
          </cell>
          <cell r="AC212" t="str">
            <v/>
          </cell>
          <cell r="AD212" t="str">
            <v/>
          </cell>
          <cell r="AE212" t="str">
            <v>NCX18W1</v>
          </cell>
          <cell r="AF212" t="str">
            <v>NCX18W1</v>
          </cell>
          <cell r="AG212" t="str">
            <v>NCX18W1</v>
          </cell>
          <cell r="AH212" t="str">
            <v/>
          </cell>
          <cell r="AI212" t="str">
            <v/>
          </cell>
          <cell r="AJ212" t="str">
            <v/>
          </cell>
          <cell r="AK212" t="str">
            <v/>
          </cell>
        </row>
        <row r="213">
          <cell r="A213" t="str">
            <v>x1</v>
          </cell>
          <cell r="B213" t="str">
            <v>x1</v>
          </cell>
          <cell r="S213" t="str">
            <v/>
          </cell>
          <cell r="Z213" t="str">
            <v/>
          </cell>
          <cell r="AA213" t="str">
            <v/>
          </cell>
          <cell r="AB213" t="str">
            <v/>
          </cell>
          <cell r="AC213" t="str">
            <v/>
          </cell>
          <cell r="AD213" t="str">
            <v/>
          </cell>
          <cell r="AE213" t="str">
            <v>NCX18W1</v>
          </cell>
          <cell r="AF213" t="str">
            <v>NCX18W1</v>
          </cell>
          <cell r="AG213" t="str">
            <v>NCX18W1</v>
          </cell>
          <cell r="AH213" t="str">
            <v/>
          </cell>
          <cell r="AI213" t="str">
            <v/>
          </cell>
          <cell r="AJ213" t="str">
            <v/>
          </cell>
          <cell r="AK213" t="str">
            <v/>
          </cell>
        </row>
        <row r="214">
          <cell r="A214" t="str">
            <v>x1</v>
          </cell>
          <cell r="B214" t="str">
            <v>x1</v>
          </cell>
          <cell r="S214" t="str">
            <v/>
          </cell>
          <cell r="Z214" t="str">
            <v/>
          </cell>
          <cell r="AA214" t="str">
            <v/>
          </cell>
          <cell r="AB214" t="str">
            <v/>
          </cell>
          <cell r="AC214" t="str">
            <v/>
          </cell>
          <cell r="AD214" t="str">
            <v/>
          </cell>
          <cell r="AE214" t="str">
            <v>NCX18W1</v>
          </cell>
          <cell r="AF214" t="str">
            <v>NCX18W1</v>
          </cell>
          <cell r="AG214" t="str">
            <v>NCX18W1</v>
          </cell>
          <cell r="AH214" t="str">
            <v/>
          </cell>
          <cell r="AI214" t="str">
            <v/>
          </cell>
          <cell r="AJ214" t="str">
            <v/>
          </cell>
          <cell r="AK214" t="str">
            <v/>
          </cell>
        </row>
        <row r="215">
          <cell r="A215" t="str">
            <v>x1</v>
          </cell>
          <cell r="B215" t="str">
            <v>x1</v>
          </cell>
          <cell r="S215" t="str">
            <v/>
          </cell>
          <cell r="Z215" t="str">
            <v/>
          </cell>
          <cell r="AA215" t="str">
            <v/>
          </cell>
          <cell r="AB215" t="str">
            <v/>
          </cell>
          <cell r="AC215" t="str">
            <v/>
          </cell>
          <cell r="AD215" t="str">
            <v/>
          </cell>
          <cell r="AE215" t="str">
            <v>NCX18W1</v>
          </cell>
          <cell r="AF215" t="str">
            <v>NCX18W1</v>
          </cell>
          <cell r="AG215" t="str">
            <v>NCX18W1</v>
          </cell>
          <cell r="AH215" t="str">
            <v/>
          </cell>
          <cell r="AI215" t="str">
            <v/>
          </cell>
          <cell r="AJ215" t="str">
            <v/>
          </cell>
          <cell r="AK215" t="str">
            <v/>
          </cell>
        </row>
        <row r="216">
          <cell r="A216" t="str">
            <v>x1</v>
          </cell>
          <cell r="B216" t="str">
            <v>x1</v>
          </cell>
          <cell r="S216" t="str">
            <v/>
          </cell>
          <cell r="Z216" t="str">
            <v/>
          </cell>
          <cell r="AA216" t="str">
            <v/>
          </cell>
          <cell r="AB216" t="str">
            <v/>
          </cell>
          <cell r="AC216" t="str">
            <v/>
          </cell>
          <cell r="AD216" t="str">
            <v/>
          </cell>
          <cell r="AE216" t="str">
            <v>NCX18W1</v>
          </cell>
          <cell r="AF216" t="str">
            <v>NCX18W1</v>
          </cell>
          <cell r="AG216" t="str">
            <v>NCX18W1</v>
          </cell>
          <cell r="AH216" t="str">
            <v/>
          </cell>
          <cell r="AI216" t="str">
            <v/>
          </cell>
          <cell r="AJ216" t="str">
            <v/>
          </cell>
          <cell r="AK216" t="str">
            <v/>
          </cell>
        </row>
        <row r="217">
          <cell r="A217" t="str">
            <v>x1</v>
          </cell>
          <cell r="B217" t="str">
            <v>x1</v>
          </cell>
          <cell r="S217" t="str">
            <v/>
          </cell>
          <cell r="Z217" t="str">
            <v/>
          </cell>
          <cell r="AA217" t="str">
            <v/>
          </cell>
          <cell r="AB217" t="str">
            <v/>
          </cell>
          <cell r="AC217" t="str">
            <v/>
          </cell>
          <cell r="AD217" t="str">
            <v/>
          </cell>
          <cell r="AE217" t="str">
            <v>NCX18W1</v>
          </cell>
          <cell r="AF217" t="str">
            <v>NCX18W1</v>
          </cell>
          <cell r="AG217" t="str">
            <v>NCX18W1</v>
          </cell>
          <cell r="AH217" t="str">
            <v/>
          </cell>
          <cell r="AI217" t="str">
            <v/>
          </cell>
          <cell r="AJ217" t="str">
            <v/>
          </cell>
          <cell r="AK217" t="str">
            <v/>
          </cell>
        </row>
        <row r="218">
          <cell r="A218" t="str">
            <v>x1</v>
          </cell>
          <cell r="B218" t="str">
            <v>x1</v>
          </cell>
          <cell r="S218" t="str">
            <v/>
          </cell>
          <cell r="Z218" t="str">
            <v/>
          </cell>
          <cell r="AA218" t="str">
            <v/>
          </cell>
          <cell r="AB218" t="str">
            <v/>
          </cell>
          <cell r="AC218" t="str">
            <v/>
          </cell>
          <cell r="AD218" t="str">
            <v/>
          </cell>
          <cell r="AE218" t="str">
            <v>NCX18W1</v>
          </cell>
          <cell r="AF218" t="str">
            <v>NCX18W1</v>
          </cell>
          <cell r="AG218" t="str">
            <v>NCX18W1</v>
          </cell>
          <cell r="AH218" t="str">
            <v/>
          </cell>
          <cell r="AI218" t="str">
            <v/>
          </cell>
          <cell r="AJ218" t="str">
            <v/>
          </cell>
          <cell r="AK218" t="str">
            <v/>
          </cell>
        </row>
        <row r="219">
          <cell r="A219" t="str">
            <v>x1</v>
          </cell>
          <cell r="B219" t="str">
            <v>x1</v>
          </cell>
          <cell r="S219" t="str">
            <v/>
          </cell>
          <cell r="Z219" t="str">
            <v/>
          </cell>
          <cell r="AA219" t="str">
            <v/>
          </cell>
          <cell r="AB219" t="str">
            <v/>
          </cell>
          <cell r="AC219" t="str">
            <v/>
          </cell>
          <cell r="AD219" t="str">
            <v/>
          </cell>
          <cell r="AE219" t="str">
            <v>NCX18W1</v>
          </cell>
          <cell r="AF219" t="str">
            <v>NCX18W1</v>
          </cell>
          <cell r="AG219" t="str">
            <v>NCX18W1</v>
          </cell>
          <cell r="AH219" t="str">
            <v/>
          </cell>
          <cell r="AI219" t="str">
            <v/>
          </cell>
          <cell r="AJ219" t="str">
            <v/>
          </cell>
          <cell r="AK219" t="str">
            <v/>
          </cell>
        </row>
        <row r="220">
          <cell r="A220" t="str">
            <v>x1</v>
          </cell>
          <cell r="B220" t="str">
            <v>x1</v>
          </cell>
          <cell r="S220" t="str">
            <v/>
          </cell>
          <cell r="Z220" t="str">
            <v/>
          </cell>
          <cell r="AA220" t="str">
            <v/>
          </cell>
          <cell r="AB220" t="str">
            <v/>
          </cell>
          <cell r="AC220" t="str">
            <v/>
          </cell>
          <cell r="AD220" t="str">
            <v/>
          </cell>
          <cell r="AE220" t="str">
            <v>NCX18W1</v>
          </cell>
          <cell r="AF220" t="str">
            <v>NCX18W1</v>
          </cell>
          <cell r="AG220" t="str">
            <v>NCX18W1</v>
          </cell>
          <cell r="AH220" t="str">
            <v/>
          </cell>
          <cell r="AI220" t="str">
            <v/>
          </cell>
          <cell r="AJ220" t="str">
            <v/>
          </cell>
          <cell r="AK220" t="str">
            <v/>
          </cell>
        </row>
        <row r="221">
          <cell r="A221" t="str">
            <v>x1</v>
          </cell>
          <cell r="B221" t="str">
            <v>x1</v>
          </cell>
          <cell r="S221" t="str">
            <v/>
          </cell>
          <cell r="Z221" t="str">
            <v/>
          </cell>
          <cell r="AA221" t="str">
            <v/>
          </cell>
          <cell r="AB221" t="str">
            <v/>
          </cell>
          <cell r="AC221" t="str">
            <v/>
          </cell>
          <cell r="AD221" t="str">
            <v/>
          </cell>
          <cell r="AE221" t="str">
            <v>NCX18W1</v>
          </cell>
          <cell r="AF221" t="str">
            <v>NCX18W1</v>
          </cell>
          <cell r="AG221" t="str">
            <v>NCX18W1</v>
          </cell>
          <cell r="AH221" t="str">
            <v/>
          </cell>
          <cell r="AI221" t="str">
            <v/>
          </cell>
          <cell r="AJ221" t="str">
            <v/>
          </cell>
          <cell r="AK221" t="str">
            <v/>
          </cell>
        </row>
        <row r="222">
          <cell r="A222" t="str">
            <v>x1</v>
          </cell>
          <cell r="B222" t="str">
            <v>x1</v>
          </cell>
          <cell r="S222" t="str">
            <v/>
          </cell>
          <cell r="Z222" t="str">
            <v/>
          </cell>
          <cell r="AA222" t="str">
            <v/>
          </cell>
          <cell r="AB222" t="str">
            <v/>
          </cell>
          <cell r="AC222" t="str">
            <v/>
          </cell>
          <cell r="AD222" t="str">
            <v/>
          </cell>
          <cell r="AE222" t="str">
            <v>NCX18W1</v>
          </cell>
          <cell r="AF222" t="str">
            <v>NCX18W1</v>
          </cell>
          <cell r="AG222" t="str">
            <v>NCX18W1</v>
          </cell>
          <cell r="AH222" t="str">
            <v/>
          </cell>
          <cell r="AI222" t="str">
            <v/>
          </cell>
          <cell r="AJ222" t="str">
            <v/>
          </cell>
          <cell r="AK222" t="str">
            <v/>
          </cell>
        </row>
        <row r="223">
          <cell r="A223" t="str">
            <v>x1</v>
          </cell>
          <cell r="B223" t="str">
            <v>x1</v>
          </cell>
          <cell r="S223" t="str">
            <v/>
          </cell>
          <cell r="Z223" t="str">
            <v/>
          </cell>
          <cell r="AA223" t="str">
            <v/>
          </cell>
          <cell r="AB223" t="str">
            <v/>
          </cell>
          <cell r="AC223" t="str">
            <v/>
          </cell>
          <cell r="AD223" t="str">
            <v/>
          </cell>
          <cell r="AE223" t="str">
            <v>NCX18W1</v>
          </cell>
          <cell r="AF223" t="str">
            <v>NCX18W1</v>
          </cell>
          <cell r="AG223" t="str">
            <v>NCX18W1</v>
          </cell>
          <cell r="AH223" t="str">
            <v/>
          </cell>
          <cell r="AI223" t="str">
            <v/>
          </cell>
          <cell r="AJ223" t="str">
            <v/>
          </cell>
          <cell r="AK223" t="str">
            <v/>
          </cell>
        </row>
        <row r="224">
          <cell r="A224" t="str">
            <v>x1</v>
          </cell>
          <cell r="B224" t="str">
            <v>x1</v>
          </cell>
          <cell r="S224" t="str">
            <v/>
          </cell>
          <cell r="Z224" t="str">
            <v/>
          </cell>
          <cell r="AA224" t="str">
            <v/>
          </cell>
          <cell r="AB224" t="str">
            <v/>
          </cell>
          <cell r="AC224" t="str">
            <v/>
          </cell>
          <cell r="AD224" t="str">
            <v/>
          </cell>
          <cell r="AE224" t="str">
            <v>NCX18W1</v>
          </cell>
          <cell r="AF224" t="str">
            <v>NCX18W1</v>
          </cell>
          <cell r="AG224" t="str">
            <v>NCX18W1</v>
          </cell>
          <cell r="AH224" t="str">
            <v/>
          </cell>
          <cell r="AI224" t="str">
            <v/>
          </cell>
          <cell r="AJ224" t="str">
            <v/>
          </cell>
          <cell r="AK224" t="str">
            <v/>
          </cell>
        </row>
        <row r="225">
          <cell r="A225" t="str">
            <v>x1</v>
          </cell>
          <cell r="B225" t="str">
            <v>x1</v>
          </cell>
          <cell r="S225" t="str">
            <v/>
          </cell>
          <cell r="Z225" t="str">
            <v/>
          </cell>
          <cell r="AA225" t="str">
            <v/>
          </cell>
          <cell r="AB225" t="str">
            <v/>
          </cell>
          <cell r="AC225" t="str">
            <v/>
          </cell>
          <cell r="AD225" t="str">
            <v/>
          </cell>
          <cell r="AE225" t="str">
            <v>NCX18W1</v>
          </cell>
          <cell r="AF225" t="str">
            <v>NCX18W1</v>
          </cell>
          <cell r="AG225" t="str">
            <v>NCX18W1</v>
          </cell>
          <cell r="AH225" t="str">
            <v/>
          </cell>
          <cell r="AI225" t="str">
            <v/>
          </cell>
          <cell r="AJ225" t="str">
            <v/>
          </cell>
          <cell r="AK225" t="str">
            <v/>
          </cell>
        </row>
        <row r="226">
          <cell r="A226" t="str">
            <v>x1</v>
          </cell>
          <cell r="B226" t="str">
            <v>x1</v>
          </cell>
          <cell r="S226" t="str">
            <v/>
          </cell>
          <cell r="Z226" t="str">
            <v/>
          </cell>
          <cell r="AA226" t="str">
            <v/>
          </cell>
          <cell r="AB226" t="str">
            <v/>
          </cell>
          <cell r="AC226" t="str">
            <v/>
          </cell>
          <cell r="AD226" t="str">
            <v/>
          </cell>
          <cell r="AE226" t="str">
            <v>NCX18W1</v>
          </cell>
          <cell r="AF226" t="str">
            <v>NCX18W1</v>
          </cell>
          <cell r="AG226" t="str">
            <v>NCX18W1</v>
          </cell>
          <cell r="AH226" t="str">
            <v/>
          </cell>
          <cell r="AI226" t="str">
            <v/>
          </cell>
          <cell r="AJ226" t="str">
            <v/>
          </cell>
          <cell r="AK226" t="str">
            <v/>
          </cell>
        </row>
        <row r="227">
          <cell r="A227" t="str">
            <v>x1</v>
          </cell>
          <cell r="B227" t="str">
            <v>x1</v>
          </cell>
          <cell r="S227" t="str">
            <v/>
          </cell>
          <cell r="Z227" t="str">
            <v/>
          </cell>
          <cell r="AA227" t="str">
            <v/>
          </cell>
          <cell r="AB227" t="str">
            <v/>
          </cell>
          <cell r="AC227" t="str">
            <v/>
          </cell>
          <cell r="AD227" t="str">
            <v/>
          </cell>
          <cell r="AE227" t="str">
            <v>NCX18W1</v>
          </cell>
          <cell r="AF227" t="str">
            <v>NCX18W1</v>
          </cell>
          <cell r="AG227" t="str">
            <v>NCX18W1</v>
          </cell>
          <cell r="AH227" t="str">
            <v/>
          </cell>
          <cell r="AI227" t="str">
            <v/>
          </cell>
          <cell r="AJ227" t="str">
            <v/>
          </cell>
          <cell r="AK227" t="str">
            <v/>
          </cell>
        </row>
        <row r="228">
          <cell r="A228" t="str">
            <v>x1</v>
          </cell>
          <cell r="B228" t="str">
            <v>x1</v>
          </cell>
          <cell r="S228" t="str">
            <v/>
          </cell>
          <cell r="Z228" t="str">
            <v/>
          </cell>
          <cell r="AA228" t="str">
            <v/>
          </cell>
          <cell r="AB228" t="str">
            <v/>
          </cell>
          <cell r="AC228" t="str">
            <v/>
          </cell>
          <cell r="AD228" t="str">
            <v/>
          </cell>
          <cell r="AE228" t="str">
            <v>NCX18W1</v>
          </cell>
          <cell r="AF228" t="str">
            <v>NCX18W1</v>
          </cell>
          <cell r="AG228" t="str">
            <v>NCX18W1</v>
          </cell>
          <cell r="AH228" t="str">
            <v/>
          </cell>
          <cell r="AI228" t="str">
            <v/>
          </cell>
          <cell r="AJ228" t="str">
            <v/>
          </cell>
          <cell r="AK228" t="str">
            <v/>
          </cell>
        </row>
        <row r="229">
          <cell r="A229" t="str">
            <v>x1</v>
          </cell>
          <cell r="B229" t="str">
            <v>x1</v>
          </cell>
          <cell r="S229" t="str">
            <v/>
          </cell>
          <cell r="Z229" t="str">
            <v/>
          </cell>
          <cell r="AA229" t="str">
            <v/>
          </cell>
          <cell r="AB229" t="str">
            <v/>
          </cell>
          <cell r="AC229" t="str">
            <v/>
          </cell>
          <cell r="AD229" t="str">
            <v/>
          </cell>
          <cell r="AE229" t="str">
            <v>NCX18W1</v>
          </cell>
          <cell r="AF229" t="str">
            <v>NCX18W1</v>
          </cell>
          <cell r="AG229" t="str">
            <v>NCX18W1</v>
          </cell>
          <cell r="AH229" t="str">
            <v/>
          </cell>
          <cell r="AI229" t="str">
            <v/>
          </cell>
          <cell r="AJ229" t="str">
            <v/>
          </cell>
          <cell r="AK229" t="str">
            <v/>
          </cell>
        </row>
        <row r="230">
          <cell r="A230" t="str">
            <v>x1</v>
          </cell>
          <cell r="B230" t="str">
            <v>x1</v>
          </cell>
          <cell r="S230" t="str">
            <v/>
          </cell>
          <cell r="Z230" t="str">
            <v/>
          </cell>
          <cell r="AA230" t="str">
            <v/>
          </cell>
          <cell r="AB230" t="str">
            <v/>
          </cell>
          <cell r="AC230" t="str">
            <v/>
          </cell>
          <cell r="AD230" t="str">
            <v/>
          </cell>
          <cell r="AE230" t="str">
            <v>NCX18W1</v>
          </cell>
          <cell r="AF230" t="str">
            <v>NCX18W1</v>
          </cell>
          <cell r="AG230" t="str">
            <v>NCX18W1</v>
          </cell>
          <cell r="AH230" t="str">
            <v/>
          </cell>
          <cell r="AI230" t="str">
            <v/>
          </cell>
          <cell r="AJ230" t="str">
            <v/>
          </cell>
          <cell r="AK230" t="str">
            <v/>
          </cell>
        </row>
        <row r="231">
          <cell r="A231" t="str">
            <v>x1</v>
          </cell>
          <cell r="B231" t="str">
            <v>x1</v>
          </cell>
          <cell r="S231" t="str">
            <v/>
          </cell>
          <cell r="Z231" t="str">
            <v/>
          </cell>
          <cell r="AA231" t="str">
            <v/>
          </cell>
          <cell r="AB231" t="str">
            <v/>
          </cell>
          <cell r="AC231" t="str">
            <v/>
          </cell>
          <cell r="AD231" t="str">
            <v/>
          </cell>
          <cell r="AE231" t="str">
            <v>NCX18W1</v>
          </cell>
          <cell r="AF231" t="str">
            <v>NCX18W1</v>
          </cell>
          <cell r="AG231" t="str">
            <v>NCX18W1</v>
          </cell>
          <cell r="AH231" t="str">
            <v/>
          </cell>
          <cell r="AI231" t="str">
            <v/>
          </cell>
          <cell r="AJ231" t="str">
            <v/>
          </cell>
          <cell r="AK231" t="str">
            <v/>
          </cell>
        </row>
        <row r="232">
          <cell r="A232" t="str">
            <v>x1</v>
          </cell>
          <cell r="B232" t="str">
            <v>x1</v>
          </cell>
          <cell r="S232" t="str">
            <v/>
          </cell>
          <cell r="Z232" t="str">
            <v/>
          </cell>
          <cell r="AA232" t="str">
            <v/>
          </cell>
          <cell r="AB232" t="str">
            <v/>
          </cell>
          <cell r="AC232" t="str">
            <v/>
          </cell>
          <cell r="AD232" t="str">
            <v/>
          </cell>
          <cell r="AE232" t="str">
            <v>NCX18W1</v>
          </cell>
          <cell r="AF232" t="str">
            <v>NCX18W1</v>
          </cell>
          <cell r="AG232" t="str">
            <v>NCX18W1</v>
          </cell>
          <cell r="AH232" t="str">
            <v/>
          </cell>
          <cell r="AI232" t="str">
            <v/>
          </cell>
          <cell r="AJ232" t="str">
            <v/>
          </cell>
          <cell r="AK232" t="str">
            <v/>
          </cell>
        </row>
        <row r="233">
          <cell r="A233" t="str">
            <v>x1</v>
          </cell>
          <cell r="B233" t="str">
            <v>x1</v>
          </cell>
          <cell r="S233" t="str">
            <v/>
          </cell>
          <cell r="Z233" t="str">
            <v/>
          </cell>
          <cell r="AA233" t="str">
            <v/>
          </cell>
          <cell r="AB233" t="str">
            <v/>
          </cell>
          <cell r="AC233" t="str">
            <v/>
          </cell>
          <cell r="AD233" t="str">
            <v/>
          </cell>
          <cell r="AE233" t="str">
            <v>NCX18W1</v>
          </cell>
          <cell r="AF233" t="str">
            <v>NCX18W1</v>
          </cell>
          <cell r="AG233" t="str">
            <v>NCX18W1</v>
          </cell>
          <cell r="AH233" t="str">
            <v/>
          </cell>
          <cell r="AI233" t="str">
            <v/>
          </cell>
          <cell r="AJ233" t="str">
            <v/>
          </cell>
          <cell r="AK233" t="str">
            <v/>
          </cell>
        </row>
        <row r="234">
          <cell r="A234" t="str">
            <v>x1</v>
          </cell>
          <cell r="B234" t="str">
            <v>x1</v>
          </cell>
          <cell r="S234" t="str">
            <v/>
          </cell>
          <cell r="Z234" t="str">
            <v/>
          </cell>
          <cell r="AA234" t="str">
            <v/>
          </cell>
          <cell r="AB234" t="str">
            <v/>
          </cell>
          <cell r="AC234" t="str">
            <v/>
          </cell>
          <cell r="AD234" t="str">
            <v/>
          </cell>
          <cell r="AE234" t="str">
            <v>NCX18W1</v>
          </cell>
          <cell r="AF234" t="str">
            <v>NCX18W1</v>
          </cell>
          <cell r="AG234" t="str">
            <v>NCX18W1</v>
          </cell>
          <cell r="AH234" t="str">
            <v/>
          </cell>
          <cell r="AI234" t="str">
            <v/>
          </cell>
          <cell r="AJ234" t="str">
            <v/>
          </cell>
          <cell r="AK234" t="str">
            <v/>
          </cell>
        </row>
        <row r="235">
          <cell r="A235" t="str">
            <v>x1</v>
          </cell>
          <cell r="B235" t="str">
            <v>x1</v>
          </cell>
          <cell r="S235" t="str">
            <v/>
          </cell>
          <cell r="Z235" t="str">
            <v/>
          </cell>
          <cell r="AA235" t="str">
            <v/>
          </cell>
          <cell r="AB235" t="str">
            <v/>
          </cell>
          <cell r="AC235" t="str">
            <v/>
          </cell>
          <cell r="AD235" t="str">
            <v/>
          </cell>
          <cell r="AE235" t="str">
            <v>NCX18W1</v>
          </cell>
          <cell r="AF235" t="str">
            <v>NCX18W1</v>
          </cell>
          <cell r="AG235" t="str">
            <v>NCX18W1</v>
          </cell>
          <cell r="AH235" t="str">
            <v/>
          </cell>
          <cell r="AI235" t="str">
            <v/>
          </cell>
          <cell r="AJ235" t="str">
            <v/>
          </cell>
          <cell r="AK235" t="str">
            <v/>
          </cell>
        </row>
        <row r="236">
          <cell r="A236" t="str">
            <v>x1</v>
          </cell>
          <cell r="B236" t="str">
            <v>x1</v>
          </cell>
          <cell r="S236" t="str">
            <v/>
          </cell>
          <cell r="Z236" t="str">
            <v/>
          </cell>
          <cell r="AA236" t="str">
            <v/>
          </cell>
          <cell r="AB236" t="str">
            <v/>
          </cell>
          <cell r="AC236" t="str">
            <v/>
          </cell>
          <cell r="AD236" t="str">
            <v/>
          </cell>
          <cell r="AE236" t="str">
            <v>NCX18W1</v>
          </cell>
          <cell r="AF236" t="str">
            <v>NCX18W1</v>
          </cell>
          <cell r="AG236" t="str">
            <v>NCX18W1</v>
          </cell>
          <cell r="AH236" t="str">
            <v/>
          </cell>
          <cell r="AI236" t="str">
            <v/>
          </cell>
          <cell r="AJ236" t="str">
            <v/>
          </cell>
          <cell r="AK236" t="str">
            <v/>
          </cell>
        </row>
        <row r="237">
          <cell r="A237" t="str">
            <v>x1</v>
          </cell>
          <cell r="B237" t="str">
            <v>x1</v>
          </cell>
          <cell r="S237" t="str">
            <v/>
          </cell>
          <cell r="Z237" t="str">
            <v/>
          </cell>
          <cell r="AA237" t="str">
            <v/>
          </cell>
          <cell r="AB237" t="str">
            <v/>
          </cell>
          <cell r="AC237" t="str">
            <v/>
          </cell>
          <cell r="AD237" t="str">
            <v/>
          </cell>
          <cell r="AE237" t="str">
            <v>NCX18W1</v>
          </cell>
          <cell r="AF237" t="str">
            <v>NCX18W1</v>
          </cell>
          <cell r="AG237" t="str">
            <v>NCX18W1</v>
          </cell>
          <cell r="AH237" t="str">
            <v/>
          </cell>
          <cell r="AI237" t="str">
            <v/>
          </cell>
          <cell r="AJ237" t="str">
            <v/>
          </cell>
          <cell r="AK237" t="str">
            <v/>
          </cell>
        </row>
        <row r="238">
          <cell r="A238" t="str">
            <v>x1</v>
          </cell>
          <cell r="B238" t="str">
            <v>x1</v>
          </cell>
          <cell r="S238" t="str">
            <v/>
          </cell>
          <cell r="Z238" t="str">
            <v/>
          </cell>
          <cell r="AA238" t="str">
            <v/>
          </cell>
          <cell r="AB238" t="str">
            <v/>
          </cell>
          <cell r="AC238" t="str">
            <v/>
          </cell>
          <cell r="AD238" t="str">
            <v/>
          </cell>
          <cell r="AE238" t="str">
            <v>NCX18W1</v>
          </cell>
          <cell r="AF238" t="str">
            <v>NCX18W1</v>
          </cell>
          <cell r="AG238" t="str">
            <v>NCX18W1</v>
          </cell>
          <cell r="AH238" t="str">
            <v/>
          </cell>
          <cell r="AI238" t="str">
            <v/>
          </cell>
          <cell r="AJ238" t="str">
            <v/>
          </cell>
          <cell r="AK238" t="str">
            <v/>
          </cell>
        </row>
        <row r="239">
          <cell r="A239" t="str">
            <v>x1</v>
          </cell>
          <cell r="B239" t="str">
            <v>x1</v>
          </cell>
          <cell r="S239" t="str">
            <v/>
          </cell>
          <cell r="Z239" t="str">
            <v/>
          </cell>
          <cell r="AA239" t="str">
            <v/>
          </cell>
          <cell r="AB239" t="str">
            <v/>
          </cell>
          <cell r="AC239" t="str">
            <v/>
          </cell>
          <cell r="AD239" t="str">
            <v/>
          </cell>
          <cell r="AE239" t="str">
            <v>NCX18W1</v>
          </cell>
          <cell r="AF239" t="str">
            <v>NCX18W1</v>
          </cell>
          <cell r="AG239" t="str">
            <v>NCX18W1</v>
          </cell>
          <cell r="AH239" t="str">
            <v/>
          </cell>
          <cell r="AI239" t="str">
            <v/>
          </cell>
          <cell r="AJ239" t="str">
            <v/>
          </cell>
          <cell r="AK239" t="str">
            <v/>
          </cell>
        </row>
        <row r="240">
          <cell r="A240" t="str">
            <v>x1</v>
          </cell>
          <cell r="B240" t="str">
            <v>x1</v>
          </cell>
          <cell r="S240" t="str">
            <v/>
          </cell>
          <cell r="Z240" t="str">
            <v/>
          </cell>
          <cell r="AA240" t="str">
            <v/>
          </cell>
          <cell r="AB240" t="str">
            <v/>
          </cell>
          <cell r="AC240" t="str">
            <v/>
          </cell>
          <cell r="AD240" t="str">
            <v/>
          </cell>
          <cell r="AE240" t="str">
            <v>NCX18W1</v>
          </cell>
          <cell r="AF240" t="str">
            <v>NCX18W1</v>
          </cell>
          <cell r="AG240" t="str">
            <v>NCX18W1</v>
          </cell>
          <cell r="AH240" t="str">
            <v/>
          </cell>
          <cell r="AI240" t="str">
            <v/>
          </cell>
          <cell r="AJ240" t="str">
            <v/>
          </cell>
          <cell r="AK240" t="str">
            <v/>
          </cell>
        </row>
        <row r="241">
          <cell r="A241" t="str">
            <v>x1</v>
          </cell>
          <cell r="B241" t="str">
            <v>x1</v>
          </cell>
          <cell r="S241" t="str">
            <v/>
          </cell>
          <cell r="Z241" t="str">
            <v/>
          </cell>
          <cell r="AA241" t="str">
            <v/>
          </cell>
          <cell r="AB241" t="str">
            <v/>
          </cell>
          <cell r="AC241" t="str">
            <v/>
          </cell>
          <cell r="AD241" t="str">
            <v/>
          </cell>
          <cell r="AE241" t="str">
            <v>NCX18W1</v>
          </cell>
          <cell r="AF241" t="str">
            <v>NCX18W1</v>
          </cell>
          <cell r="AG241" t="str">
            <v>NCX18W1</v>
          </cell>
          <cell r="AH241" t="str">
            <v/>
          </cell>
          <cell r="AI241" t="str">
            <v/>
          </cell>
          <cell r="AJ241" t="str">
            <v/>
          </cell>
          <cell r="AK241" t="str">
            <v/>
          </cell>
        </row>
        <row r="242">
          <cell r="A242" t="str">
            <v>x1</v>
          </cell>
          <cell r="B242" t="str">
            <v>x1</v>
          </cell>
          <cell r="S242" t="str">
            <v/>
          </cell>
          <cell r="Z242" t="str">
            <v/>
          </cell>
          <cell r="AA242" t="str">
            <v/>
          </cell>
          <cell r="AB242" t="str">
            <v/>
          </cell>
          <cell r="AC242" t="str">
            <v/>
          </cell>
          <cell r="AD242" t="str">
            <v/>
          </cell>
          <cell r="AE242" t="str">
            <v>NCX18W1</v>
          </cell>
          <cell r="AF242" t="str">
            <v>NCX18W1</v>
          </cell>
          <cell r="AG242" t="str">
            <v>NCX18W1</v>
          </cell>
          <cell r="AH242" t="str">
            <v/>
          </cell>
          <cell r="AI242" t="str">
            <v/>
          </cell>
          <cell r="AJ242" t="str">
            <v/>
          </cell>
          <cell r="AK242" t="str">
            <v/>
          </cell>
        </row>
        <row r="243">
          <cell r="A243" t="str">
            <v>x1</v>
          </cell>
          <cell r="B243" t="str">
            <v>x1</v>
          </cell>
          <cell r="S243" t="str">
            <v/>
          </cell>
          <cell r="Z243" t="str">
            <v/>
          </cell>
          <cell r="AA243" t="str">
            <v/>
          </cell>
          <cell r="AB243" t="str">
            <v/>
          </cell>
          <cell r="AC243" t="str">
            <v/>
          </cell>
          <cell r="AD243" t="str">
            <v/>
          </cell>
          <cell r="AE243" t="str">
            <v>NCX18W1</v>
          </cell>
          <cell r="AF243" t="str">
            <v>NCX18W1</v>
          </cell>
          <cell r="AG243" t="str">
            <v>NCX18W1</v>
          </cell>
          <cell r="AH243" t="str">
            <v/>
          </cell>
          <cell r="AI243" t="str">
            <v/>
          </cell>
          <cell r="AJ243" t="str">
            <v/>
          </cell>
          <cell r="AK243" t="str">
            <v/>
          </cell>
        </row>
        <row r="244">
          <cell r="A244" t="str">
            <v>x1</v>
          </cell>
          <cell r="B244" t="str">
            <v>x1</v>
          </cell>
          <cell r="S244" t="str">
            <v/>
          </cell>
          <cell r="Z244" t="str">
            <v/>
          </cell>
          <cell r="AA244" t="str">
            <v/>
          </cell>
          <cell r="AB244" t="str">
            <v/>
          </cell>
          <cell r="AC244" t="str">
            <v/>
          </cell>
          <cell r="AD244" t="str">
            <v/>
          </cell>
          <cell r="AE244" t="str">
            <v>NCX18W1</v>
          </cell>
          <cell r="AF244" t="str">
            <v>NCX18W1</v>
          </cell>
          <cell r="AG244" t="str">
            <v>NCX18W1</v>
          </cell>
          <cell r="AH244" t="str">
            <v/>
          </cell>
          <cell r="AI244" t="str">
            <v/>
          </cell>
          <cell r="AJ244" t="str">
            <v/>
          </cell>
          <cell r="AK244" t="str">
            <v/>
          </cell>
        </row>
        <row r="245">
          <cell r="A245" t="str">
            <v>x1</v>
          </cell>
          <cell r="B245" t="str">
            <v>x1</v>
          </cell>
          <cell r="S245" t="str">
            <v/>
          </cell>
          <cell r="Z245" t="str">
            <v/>
          </cell>
          <cell r="AA245" t="str">
            <v/>
          </cell>
          <cell r="AB245" t="str">
            <v/>
          </cell>
          <cell r="AC245" t="str">
            <v/>
          </cell>
          <cell r="AD245" t="str">
            <v/>
          </cell>
          <cell r="AE245" t="str">
            <v>NCX18W1</v>
          </cell>
          <cell r="AF245" t="str">
            <v>NCX18W1</v>
          </cell>
          <cell r="AG245" t="str">
            <v>NCX18W1</v>
          </cell>
          <cell r="AH245" t="str">
            <v/>
          </cell>
          <cell r="AI245" t="str">
            <v/>
          </cell>
          <cell r="AJ245" t="str">
            <v/>
          </cell>
          <cell r="AK245" t="str">
            <v/>
          </cell>
        </row>
        <row r="246">
          <cell r="A246" t="str">
            <v>x1</v>
          </cell>
          <cell r="B246" t="str">
            <v>x1</v>
          </cell>
          <cell r="S246" t="str">
            <v/>
          </cell>
          <cell r="Z246" t="str">
            <v/>
          </cell>
          <cell r="AA246" t="str">
            <v/>
          </cell>
          <cell r="AB246" t="str">
            <v/>
          </cell>
          <cell r="AC246" t="str">
            <v/>
          </cell>
          <cell r="AD246" t="str">
            <v/>
          </cell>
          <cell r="AE246" t="str">
            <v>NCX18W1</v>
          </cell>
          <cell r="AF246" t="str">
            <v>NCX18W1</v>
          </cell>
          <cell r="AG246" t="str">
            <v>NCX18W1</v>
          </cell>
          <cell r="AH246" t="str">
            <v/>
          </cell>
          <cell r="AI246" t="str">
            <v/>
          </cell>
          <cell r="AJ246" t="str">
            <v/>
          </cell>
          <cell r="AK246" t="str">
            <v/>
          </cell>
        </row>
        <row r="247">
          <cell r="A247" t="str">
            <v>x1</v>
          </cell>
          <cell r="B247" t="str">
            <v>x1</v>
          </cell>
          <cell r="S247" t="str">
            <v/>
          </cell>
          <cell r="Z247" t="str">
            <v/>
          </cell>
          <cell r="AA247" t="str">
            <v/>
          </cell>
          <cell r="AB247" t="str">
            <v/>
          </cell>
          <cell r="AC247" t="str">
            <v/>
          </cell>
          <cell r="AD247" t="str">
            <v/>
          </cell>
          <cell r="AE247" t="str">
            <v>NCX18W1</v>
          </cell>
          <cell r="AF247" t="str">
            <v>NCX18W1</v>
          </cell>
          <cell r="AG247" t="str">
            <v>NCX18W1</v>
          </cell>
          <cell r="AH247" t="str">
            <v/>
          </cell>
          <cell r="AI247" t="str">
            <v/>
          </cell>
          <cell r="AJ247" t="str">
            <v/>
          </cell>
          <cell r="AK247" t="str">
            <v/>
          </cell>
        </row>
        <row r="248">
          <cell r="A248" t="str">
            <v>x1</v>
          </cell>
          <cell r="B248" t="str">
            <v>x1</v>
          </cell>
          <cell r="S248" t="str">
            <v/>
          </cell>
          <cell r="Z248" t="str">
            <v/>
          </cell>
          <cell r="AA248" t="str">
            <v/>
          </cell>
          <cell r="AB248" t="str">
            <v/>
          </cell>
          <cell r="AC248" t="str">
            <v/>
          </cell>
          <cell r="AD248" t="str">
            <v/>
          </cell>
          <cell r="AE248" t="str">
            <v>NCX18W1</v>
          </cell>
          <cell r="AF248" t="str">
            <v>NCX18W1</v>
          </cell>
          <cell r="AG248" t="str">
            <v>NCX18W1</v>
          </cell>
          <cell r="AH248" t="str">
            <v/>
          </cell>
          <cell r="AI248" t="str">
            <v/>
          </cell>
          <cell r="AJ248" t="str">
            <v/>
          </cell>
          <cell r="AK248" t="str">
            <v/>
          </cell>
        </row>
        <row r="249">
          <cell r="A249" t="str">
            <v>x1</v>
          </cell>
          <cell r="B249" t="str">
            <v>x1</v>
          </cell>
          <cell r="S249" t="str">
            <v/>
          </cell>
          <cell r="Z249" t="str">
            <v/>
          </cell>
          <cell r="AA249" t="str">
            <v/>
          </cell>
          <cell r="AB249" t="str">
            <v/>
          </cell>
          <cell r="AC249" t="str">
            <v/>
          </cell>
          <cell r="AD249" t="str">
            <v/>
          </cell>
          <cell r="AE249" t="str">
            <v>NCX18W1</v>
          </cell>
          <cell r="AF249" t="str">
            <v>NCX18W1</v>
          </cell>
          <cell r="AG249" t="str">
            <v>NCX18W1</v>
          </cell>
          <cell r="AH249" t="str">
            <v/>
          </cell>
          <cell r="AI249" t="str">
            <v/>
          </cell>
          <cell r="AJ249" t="str">
            <v/>
          </cell>
          <cell r="AK249" t="str">
            <v/>
          </cell>
        </row>
        <row r="250">
          <cell r="A250" t="str">
            <v>x1</v>
          </cell>
          <cell r="B250" t="str">
            <v>x1</v>
          </cell>
          <cell r="S250" t="str">
            <v/>
          </cell>
          <cell r="Z250" t="str">
            <v/>
          </cell>
          <cell r="AA250" t="str">
            <v/>
          </cell>
          <cell r="AB250" t="str">
            <v/>
          </cell>
          <cell r="AC250" t="str">
            <v/>
          </cell>
          <cell r="AD250" t="str">
            <v/>
          </cell>
          <cell r="AE250" t="str">
            <v>NCX18W1</v>
          </cell>
          <cell r="AF250" t="str">
            <v>NCX18W1</v>
          </cell>
          <cell r="AG250" t="str">
            <v>NCX18W1</v>
          </cell>
          <cell r="AH250" t="str">
            <v/>
          </cell>
          <cell r="AI250" t="str">
            <v/>
          </cell>
          <cell r="AJ250" t="str">
            <v/>
          </cell>
          <cell r="AK250" t="str">
            <v/>
          </cell>
        </row>
        <row r="251">
          <cell r="A251" t="str">
            <v>x1</v>
          </cell>
          <cell r="B251" t="str">
            <v>x1</v>
          </cell>
          <cell r="S251" t="str">
            <v/>
          </cell>
          <cell r="Z251" t="str">
            <v/>
          </cell>
          <cell r="AA251" t="str">
            <v/>
          </cell>
          <cell r="AB251" t="str">
            <v/>
          </cell>
          <cell r="AC251" t="str">
            <v/>
          </cell>
          <cell r="AD251" t="str">
            <v/>
          </cell>
          <cell r="AE251" t="str">
            <v>NCX18W1</v>
          </cell>
          <cell r="AF251" t="str">
            <v>NCX18W1</v>
          </cell>
          <cell r="AG251" t="str">
            <v>NCX18W1</v>
          </cell>
          <cell r="AH251" t="str">
            <v/>
          </cell>
          <cell r="AI251" t="str">
            <v/>
          </cell>
          <cell r="AJ251" t="str">
            <v/>
          </cell>
          <cell r="AK251" t="str">
            <v/>
          </cell>
        </row>
        <row r="252">
          <cell r="A252" t="str">
            <v>x1</v>
          </cell>
          <cell r="B252" t="str">
            <v>x1</v>
          </cell>
          <cell r="S252" t="str">
            <v/>
          </cell>
          <cell r="Z252" t="str">
            <v/>
          </cell>
          <cell r="AA252" t="str">
            <v/>
          </cell>
          <cell r="AB252" t="str">
            <v/>
          </cell>
          <cell r="AC252" t="str">
            <v/>
          </cell>
          <cell r="AD252" t="str">
            <v/>
          </cell>
          <cell r="AE252" t="str">
            <v>NCX18W1</v>
          </cell>
          <cell r="AF252" t="str">
            <v>NCX18W1</v>
          </cell>
          <cell r="AG252" t="str">
            <v>NCX18W1</v>
          </cell>
          <cell r="AH252" t="str">
            <v/>
          </cell>
          <cell r="AI252" t="str">
            <v/>
          </cell>
          <cell r="AJ252" t="str">
            <v/>
          </cell>
          <cell r="AK252" t="str">
            <v/>
          </cell>
        </row>
        <row r="253">
          <cell r="A253" t="str">
            <v>x1</v>
          </cell>
          <cell r="B253" t="str">
            <v>x1</v>
          </cell>
          <cell r="S253" t="str">
            <v/>
          </cell>
          <cell r="Z253" t="str">
            <v/>
          </cell>
          <cell r="AA253" t="str">
            <v/>
          </cell>
          <cell r="AB253" t="str">
            <v/>
          </cell>
          <cell r="AC253" t="str">
            <v/>
          </cell>
          <cell r="AD253" t="str">
            <v/>
          </cell>
          <cell r="AE253" t="str">
            <v>NCX18W1</v>
          </cell>
          <cell r="AF253" t="str">
            <v>NCX18W1</v>
          </cell>
          <cell r="AG253" t="str">
            <v>NCX18W1</v>
          </cell>
          <cell r="AH253" t="str">
            <v/>
          </cell>
          <cell r="AI253" t="str">
            <v/>
          </cell>
          <cell r="AJ253" t="str">
            <v/>
          </cell>
          <cell r="AK253" t="str">
            <v/>
          </cell>
        </row>
        <row r="254">
          <cell r="A254" t="str">
            <v>x1</v>
          </cell>
          <cell r="B254" t="str">
            <v>x1</v>
          </cell>
          <cell r="S254" t="str">
            <v/>
          </cell>
          <cell r="Z254" t="str">
            <v/>
          </cell>
          <cell r="AA254" t="str">
            <v/>
          </cell>
          <cell r="AB254" t="str">
            <v/>
          </cell>
          <cell r="AC254" t="str">
            <v/>
          </cell>
          <cell r="AD254" t="str">
            <v/>
          </cell>
          <cell r="AE254" t="str">
            <v>NCX18W1</v>
          </cell>
          <cell r="AF254" t="str">
            <v>NCX18W1</v>
          </cell>
          <cell r="AG254" t="str">
            <v>NCX18W1</v>
          </cell>
          <cell r="AH254" t="str">
            <v/>
          </cell>
          <cell r="AI254" t="str">
            <v/>
          </cell>
          <cell r="AJ254" t="str">
            <v/>
          </cell>
          <cell r="AK254" t="str">
            <v/>
          </cell>
        </row>
        <row r="255">
          <cell r="A255" t="str">
            <v>x1</v>
          </cell>
          <cell r="B255" t="str">
            <v>x1</v>
          </cell>
          <cell r="S255" t="str">
            <v/>
          </cell>
          <cell r="Z255" t="str">
            <v/>
          </cell>
          <cell r="AA255" t="str">
            <v/>
          </cell>
          <cell r="AB255" t="str">
            <v/>
          </cell>
          <cell r="AC255" t="str">
            <v/>
          </cell>
          <cell r="AD255" t="str">
            <v/>
          </cell>
          <cell r="AE255" t="str">
            <v>NCX18W1</v>
          </cell>
          <cell r="AF255" t="str">
            <v>NCX18W1</v>
          </cell>
          <cell r="AG255" t="str">
            <v>NCX18W1</v>
          </cell>
          <cell r="AH255" t="str">
            <v/>
          </cell>
          <cell r="AI255" t="str">
            <v/>
          </cell>
          <cell r="AJ255" t="str">
            <v/>
          </cell>
          <cell r="AK255" t="str">
            <v/>
          </cell>
        </row>
        <row r="256">
          <cell r="A256" t="str">
            <v>x1</v>
          </cell>
          <cell r="B256" t="str">
            <v>x1</v>
          </cell>
          <cell r="S256" t="str">
            <v/>
          </cell>
          <cell r="Z256" t="str">
            <v/>
          </cell>
          <cell r="AA256" t="str">
            <v/>
          </cell>
          <cell r="AB256" t="str">
            <v/>
          </cell>
          <cell r="AC256" t="str">
            <v/>
          </cell>
          <cell r="AD256" t="str">
            <v/>
          </cell>
          <cell r="AE256" t="str">
            <v>NCX18W1</v>
          </cell>
          <cell r="AF256" t="str">
            <v>NCX18W1</v>
          </cell>
          <cell r="AG256" t="str">
            <v>NCX18W1</v>
          </cell>
          <cell r="AH256" t="str">
            <v/>
          </cell>
          <cell r="AI256" t="str">
            <v/>
          </cell>
          <cell r="AJ256" t="str">
            <v/>
          </cell>
          <cell r="AK256" t="str">
            <v/>
          </cell>
        </row>
        <row r="257">
          <cell r="A257" t="str">
            <v>x1</v>
          </cell>
          <cell r="B257" t="str">
            <v>x1</v>
          </cell>
          <cell r="S257" t="str">
            <v/>
          </cell>
          <cell r="Z257" t="str">
            <v/>
          </cell>
          <cell r="AA257" t="str">
            <v/>
          </cell>
          <cell r="AB257" t="str">
            <v/>
          </cell>
          <cell r="AC257" t="str">
            <v/>
          </cell>
          <cell r="AD257" t="str">
            <v/>
          </cell>
          <cell r="AE257" t="str">
            <v>NCX18W1</v>
          </cell>
          <cell r="AF257" t="str">
            <v>NCX18W1</v>
          </cell>
          <cell r="AG257" t="str">
            <v>NCX18W1</v>
          </cell>
          <cell r="AH257" t="str">
            <v/>
          </cell>
          <cell r="AI257" t="str">
            <v/>
          </cell>
          <cell r="AJ257" t="str">
            <v/>
          </cell>
          <cell r="AK257" t="str">
            <v/>
          </cell>
        </row>
        <row r="258">
          <cell r="A258" t="str">
            <v>x1</v>
          </cell>
          <cell r="B258" t="str">
            <v>x1</v>
          </cell>
          <cell r="S258" t="str">
            <v/>
          </cell>
          <cell r="Z258" t="str">
            <v/>
          </cell>
          <cell r="AA258" t="str">
            <v/>
          </cell>
          <cell r="AB258" t="str">
            <v/>
          </cell>
          <cell r="AC258" t="str">
            <v/>
          </cell>
          <cell r="AD258" t="str">
            <v/>
          </cell>
          <cell r="AE258" t="str">
            <v>NCX18W1</v>
          </cell>
          <cell r="AF258" t="str">
            <v>NCX18W1</v>
          </cell>
          <cell r="AG258" t="str">
            <v>NCX18W1</v>
          </cell>
          <cell r="AH258" t="str">
            <v/>
          </cell>
          <cell r="AI258" t="str">
            <v/>
          </cell>
          <cell r="AJ258" t="str">
            <v/>
          </cell>
          <cell r="AK258" t="str">
            <v/>
          </cell>
        </row>
        <row r="259">
          <cell r="A259" t="str">
            <v>x1</v>
          </cell>
          <cell r="B259" t="str">
            <v>x1</v>
          </cell>
          <cell r="S259" t="str">
            <v/>
          </cell>
          <cell r="Z259" t="str">
            <v/>
          </cell>
          <cell r="AA259" t="str">
            <v/>
          </cell>
          <cell r="AB259" t="str">
            <v/>
          </cell>
          <cell r="AC259" t="str">
            <v/>
          </cell>
          <cell r="AD259" t="str">
            <v/>
          </cell>
          <cell r="AE259" t="str">
            <v>NCX18W1</v>
          </cell>
          <cell r="AF259" t="str">
            <v>NCX18W1</v>
          </cell>
          <cell r="AG259" t="str">
            <v>NCX18W1</v>
          </cell>
          <cell r="AH259" t="str">
            <v/>
          </cell>
          <cell r="AI259" t="str">
            <v/>
          </cell>
          <cell r="AJ259" t="str">
            <v/>
          </cell>
          <cell r="AK259" t="str">
            <v/>
          </cell>
        </row>
        <row r="260">
          <cell r="A260" t="str">
            <v>x1</v>
          </cell>
          <cell r="B260" t="str">
            <v>x1</v>
          </cell>
          <cell r="S260" t="str">
            <v/>
          </cell>
          <cell r="Z260" t="str">
            <v/>
          </cell>
          <cell r="AA260" t="str">
            <v/>
          </cell>
          <cell r="AB260" t="str">
            <v/>
          </cell>
          <cell r="AC260" t="str">
            <v/>
          </cell>
          <cell r="AD260" t="str">
            <v/>
          </cell>
          <cell r="AE260" t="str">
            <v>NCX18W1</v>
          </cell>
          <cell r="AF260" t="str">
            <v>NCX18W1</v>
          </cell>
          <cell r="AG260" t="str">
            <v>NCX18W1</v>
          </cell>
          <cell r="AH260" t="str">
            <v/>
          </cell>
          <cell r="AI260" t="str">
            <v/>
          </cell>
          <cell r="AJ260" t="str">
            <v/>
          </cell>
          <cell r="AK260" t="str">
            <v/>
          </cell>
        </row>
        <row r="261">
          <cell r="A261" t="str">
            <v>x1</v>
          </cell>
          <cell r="B261" t="str">
            <v>x1</v>
          </cell>
          <cell r="S261" t="str">
            <v/>
          </cell>
          <cell r="Z261" t="str">
            <v/>
          </cell>
          <cell r="AA261" t="str">
            <v/>
          </cell>
          <cell r="AB261" t="str">
            <v/>
          </cell>
          <cell r="AC261" t="str">
            <v/>
          </cell>
          <cell r="AD261" t="str">
            <v/>
          </cell>
          <cell r="AE261" t="str">
            <v>NCX18W1</v>
          </cell>
          <cell r="AF261" t="str">
            <v>NCX18W1</v>
          </cell>
          <cell r="AG261" t="str">
            <v>NCX18W1</v>
          </cell>
          <cell r="AH261" t="str">
            <v/>
          </cell>
          <cell r="AI261" t="str">
            <v/>
          </cell>
          <cell r="AJ261" t="str">
            <v/>
          </cell>
          <cell r="AK261" t="str">
            <v/>
          </cell>
        </row>
        <row r="262">
          <cell r="A262" t="str">
            <v>x1</v>
          </cell>
          <cell r="B262" t="str">
            <v>x1</v>
          </cell>
          <cell r="S262" t="str">
            <v/>
          </cell>
          <cell r="Z262" t="str">
            <v/>
          </cell>
          <cell r="AA262" t="str">
            <v/>
          </cell>
          <cell r="AB262" t="str">
            <v/>
          </cell>
          <cell r="AC262" t="str">
            <v/>
          </cell>
          <cell r="AD262" t="str">
            <v/>
          </cell>
          <cell r="AE262" t="str">
            <v>NCX18W1</v>
          </cell>
          <cell r="AF262" t="str">
            <v>NCX18W1</v>
          </cell>
          <cell r="AG262" t="str">
            <v>NCX18W1</v>
          </cell>
          <cell r="AH262" t="str">
            <v/>
          </cell>
          <cell r="AI262" t="str">
            <v/>
          </cell>
          <cell r="AJ262" t="str">
            <v/>
          </cell>
          <cell r="AK262" t="str">
            <v/>
          </cell>
        </row>
        <row r="263">
          <cell r="A263" t="str">
            <v>x1</v>
          </cell>
          <cell r="B263" t="str">
            <v>x1</v>
          </cell>
          <cell r="S263" t="str">
            <v/>
          </cell>
          <cell r="Z263" t="str">
            <v/>
          </cell>
          <cell r="AA263" t="str">
            <v/>
          </cell>
          <cell r="AB263" t="str">
            <v/>
          </cell>
          <cell r="AC263" t="str">
            <v/>
          </cell>
          <cell r="AD263" t="str">
            <v/>
          </cell>
          <cell r="AE263" t="str">
            <v>NCX18W1</v>
          </cell>
          <cell r="AF263" t="str">
            <v>NCX18W1</v>
          </cell>
          <cell r="AG263" t="str">
            <v>NCX18W1</v>
          </cell>
          <cell r="AH263" t="str">
            <v/>
          </cell>
          <cell r="AI263" t="str">
            <v/>
          </cell>
          <cell r="AJ263" t="str">
            <v/>
          </cell>
          <cell r="AK263" t="str">
            <v/>
          </cell>
        </row>
        <row r="264">
          <cell r="A264" t="str">
            <v>x1</v>
          </cell>
          <cell r="B264" t="str">
            <v>x1</v>
          </cell>
          <cell r="S264" t="str">
            <v/>
          </cell>
          <cell r="Z264" t="str">
            <v/>
          </cell>
          <cell r="AA264" t="str">
            <v/>
          </cell>
          <cell r="AB264" t="str">
            <v/>
          </cell>
          <cell r="AC264" t="str">
            <v/>
          </cell>
          <cell r="AD264" t="str">
            <v/>
          </cell>
          <cell r="AE264" t="str">
            <v>NCX18W1</v>
          </cell>
          <cell r="AF264" t="str">
            <v>NCX18W1</v>
          </cell>
          <cell r="AG264" t="str">
            <v>NCX18W1</v>
          </cell>
          <cell r="AH264" t="str">
            <v/>
          </cell>
          <cell r="AI264" t="str">
            <v/>
          </cell>
          <cell r="AJ264" t="str">
            <v/>
          </cell>
          <cell r="AK264" t="str">
            <v/>
          </cell>
        </row>
        <row r="265">
          <cell r="A265" t="str">
            <v>x1</v>
          </cell>
          <cell r="B265" t="str">
            <v>x1</v>
          </cell>
          <cell r="S265" t="str">
            <v/>
          </cell>
          <cell r="Z265" t="str">
            <v/>
          </cell>
          <cell r="AA265" t="str">
            <v/>
          </cell>
          <cell r="AB265" t="str">
            <v/>
          </cell>
          <cell r="AC265" t="str">
            <v/>
          </cell>
          <cell r="AD265" t="str">
            <v/>
          </cell>
          <cell r="AE265" t="str">
            <v>NCX18W1</v>
          </cell>
          <cell r="AF265" t="str">
            <v>NCX18W1</v>
          </cell>
          <cell r="AG265" t="str">
            <v>NCX18W1</v>
          </cell>
          <cell r="AH265" t="str">
            <v/>
          </cell>
          <cell r="AI265" t="str">
            <v/>
          </cell>
          <cell r="AJ265" t="str">
            <v/>
          </cell>
          <cell r="AK265" t="str">
            <v/>
          </cell>
        </row>
        <row r="266">
          <cell r="A266" t="str">
            <v>x1</v>
          </cell>
          <cell r="B266" t="str">
            <v>x1</v>
          </cell>
          <cell r="S266" t="str">
            <v/>
          </cell>
          <cell r="Z266" t="str">
            <v/>
          </cell>
          <cell r="AA266" t="str">
            <v/>
          </cell>
          <cell r="AB266" t="str">
            <v/>
          </cell>
          <cell r="AC266" t="str">
            <v/>
          </cell>
          <cell r="AD266" t="str">
            <v/>
          </cell>
          <cell r="AE266" t="str">
            <v>NCX18W1</v>
          </cell>
          <cell r="AF266" t="str">
            <v>NCX18W1</v>
          </cell>
          <cell r="AG266" t="str">
            <v>NCX18W1</v>
          </cell>
          <cell r="AH266" t="str">
            <v/>
          </cell>
          <cell r="AI266" t="str">
            <v/>
          </cell>
          <cell r="AJ266" t="str">
            <v/>
          </cell>
          <cell r="AK266" t="str">
            <v/>
          </cell>
        </row>
        <row r="267">
          <cell r="A267" t="str">
            <v>x1</v>
          </cell>
          <cell r="B267" t="str">
            <v>x1</v>
          </cell>
          <cell r="S267" t="str">
            <v/>
          </cell>
          <cell r="Z267" t="str">
            <v/>
          </cell>
          <cell r="AA267" t="str">
            <v/>
          </cell>
          <cell r="AB267" t="str">
            <v/>
          </cell>
          <cell r="AC267" t="str">
            <v/>
          </cell>
          <cell r="AD267" t="str">
            <v/>
          </cell>
          <cell r="AE267" t="str">
            <v>NCX18W1</v>
          </cell>
          <cell r="AF267" t="str">
            <v>NCX18W1</v>
          </cell>
          <cell r="AG267" t="str">
            <v>NCX18W1</v>
          </cell>
          <cell r="AH267" t="str">
            <v/>
          </cell>
          <cell r="AI267" t="str">
            <v/>
          </cell>
          <cell r="AJ267" t="str">
            <v/>
          </cell>
          <cell r="AK267" t="str">
            <v/>
          </cell>
        </row>
        <row r="268">
          <cell r="A268" t="str">
            <v>x1</v>
          </cell>
          <cell r="B268" t="str">
            <v>x1</v>
          </cell>
          <cell r="S268" t="str">
            <v/>
          </cell>
          <cell r="Z268" t="str">
            <v/>
          </cell>
          <cell r="AA268" t="str">
            <v/>
          </cell>
          <cell r="AB268" t="str">
            <v/>
          </cell>
          <cell r="AC268" t="str">
            <v/>
          </cell>
          <cell r="AD268" t="str">
            <v/>
          </cell>
          <cell r="AE268" t="str">
            <v>NCX18W1</v>
          </cell>
          <cell r="AF268" t="str">
            <v>NCX18W1</v>
          </cell>
          <cell r="AG268" t="str">
            <v>NCX18W1</v>
          </cell>
          <cell r="AH268" t="str">
            <v/>
          </cell>
          <cell r="AI268" t="str">
            <v/>
          </cell>
          <cell r="AJ268" t="str">
            <v/>
          </cell>
          <cell r="AK268" t="str">
            <v/>
          </cell>
        </row>
        <row r="269">
          <cell r="A269" t="str">
            <v>x1</v>
          </cell>
          <cell r="B269" t="str">
            <v>x1</v>
          </cell>
          <cell r="S269" t="str">
            <v/>
          </cell>
          <cell r="Z269" t="str">
            <v/>
          </cell>
          <cell r="AA269" t="str">
            <v/>
          </cell>
          <cell r="AB269" t="str">
            <v/>
          </cell>
          <cell r="AC269" t="str">
            <v/>
          </cell>
          <cell r="AD269" t="str">
            <v/>
          </cell>
          <cell r="AE269" t="str">
            <v>NCX18W1</v>
          </cell>
          <cell r="AF269" t="str">
            <v>NCX18W1</v>
          </cell>
          <cell r="AG269" t="str">
            <v>NCX18W1</v>
          </cell>
          <cell r="AH269" t="str">
            <v/>
          </cell>
          <cell r="AI269" t="str">
            <v/>
          </cell>
          <cell r="AJ269" t="str">
            <v/>
          </cell>
          <cell r="AK269" t="str">
            <v/>
          </cell>
        </row>
        <row r="270">
          <cell r="A270" t="str">
            <v>x1</v>
          </cell>
          <cell r="B270" t="str">
            <v>x1</v>
          </cell>
          <cell r="S270" t="str">
            <v/>
          </cell>
          <cell r="Z270" t="str">
            <v/>
          </cell>
          <cell r="AA270" t="str">
            <v/>
          </cell>
          <cell r="AB270" t="str">
            <v/>
          </cell>
          <cell r="AC270" t="str">
            <v/>
          </cell>
          <cell r="AD270" t="str">
            <v/>
          </cell>
          <cell r="AE270" t="str">
            <v>NCX18W1</v>
          </cell>
          <cell r="AF270" t="str">
            <v>NCX18W1</v>
          </cell>
          <cell r="AG270" t="str">
            <v>NCX18W1</v>
          </cell>
          <cell r="AH270" t="str">
            <v/>
          </cell>
          <cell r="AI270" t="str">
            <v/>
          </cell>
          <cell r="AJ270" t="str">
            <v/>
          </cell>
          <cell r="AK270" t="str">
            <v/>
          </cell>
        </row>
        <row r="271">
          <cell r="A271" t="str">
            <v>x1</v>
          </cell>
          <cell r="B271" t="str">
            <v>x1</v>
          </cell>
          <cell r="S271" t="str">
            <v/>
          </cell>
          <cell r="Z271" t="str">
            <v/>
          </cell>
          <cell r="AA271" t="str">
            <v/>
          </cell>
          <cell r="AB271" t="str">
            <v/>
          </cell>
          <cell r="AC271" t="str">
            <v/>
          </cell>
          <cell r="AD271" t="str">
            <v/>
          </cell>
          <cell r="AE271" t="str">
            <v>NCX18W1</v>
          </cell>
          <cell r="AF271" t="str">
            <v>NCX18W1</v>
          </cell>
          <cell r="AG271" t="str">
            <v>NCX18W1</v>
          </cell>
          <cell r="AH271" t="str">
            <v/>
          </cell>
          <cell r="AI271" t="str">
            <v/>
          </cell>
          <cell r="AJ271" t="str">
            <v/>
          </cell>
          <cell r="AK271" t="str">
            <v/>
          </cell>
        </row>
        <row r="272">
          <cell r="A272" t="str">
            <v>x1</v>
          </cell>
          <cell r="B272" t="str">
            <v>x1</v>
          </cell>
          <cell r="S272" t="str">
            <v/>
          </cell>
          <cell r="Z272" t="str">
            <v/>
          </cell>
          <cell r="AA272" t="str">
            <v/>
          </cell>
          <cell r="AB272" t="str">
            <v/>
          </cell>
          <cell r="AC272" t="str">
            <v/>
          </cell>
          <cell r="AD272" t="str">
            <v/>
          </cell>
          <cell r="AE272" t="str">
            <v>NCX18W1</v>
          </cell>
          <cell r="AF272" t="str">
            <v>NCX18W1</v>
          </cell>
          <cell r="AG272" t="str">
            <v>NCX18W1</v>
          </cell>
          <cell r="AH272" t="str">
            <v/>
          </cell>
          <cell r="AI272" t="str">
            <v/>
          </cell>
          <cell r="AJ272" t="str">
            <v/>
          </cell>
          <cell r="AK272" t="str">
            <v/>
          </cell>
        </row>
        <row r="273">
          <cell r="A273" t="str">
            <v>x1</v>
          </cell>
          <cell r="B273" t="str">
            <v>x1</v>
          </cell>
          <cell r="S273" t="str">
            <v/>
          </cell>
          <cell r="Z273" t="str">
            <v/>
          </cell>
          <cell r="AA273" t="str">
            <v/>
          </cell>
          <cell r="AB273" t="str">
            <v/>
          </cell>
          <cell r="AC273" t="str">
            <v/>
          </cell>
          <cell r="AD273" t="str">
            <v/>
          </cell>
          <cell r="AE273" t="str">
            <v>NCX18W1</v>
          </cell>
          <cell r="AF273" t="str">
            <v>NCX18W1</v>
          </cell>
          <cell r="AG273" t="str">
            <v>NCX18W1</v>
          </cell>
          <cell r="AH273" t="str">
            <v/>
          </cell>
          <cell r="AI273" t="str">
            <v/>
          </cell>
          <cell r="AJ273" t="str">
            <v/>
          </cell>
          <cell r="AK273" t="str">
            <v/>
          </cell>
        </row>
        <row r="274">
          <cell r="A274" t="str">
            <v>x1</v>
          </cell>
          <cell r="B274" t="str">
            <v>x1</v>
          </cell>
          <cell r="S274" t="str">
            <v/>
          </cell>
          <cell r="Z274" t="str">
            <v/>
          </cell>
          <cell r="AA274" t="str">
            <v/>
          </cell>
          <cell r="AB274" t="str">
            <v/>
          </cell>
          <cell r="AC274" t="str">
            <v/>
          </cell>
          <cell r="AD274" t="str">
            <v/>
          </cell>
          <cell r="AE274" t="str">
            <v>NCX18W1</v>
          </cell>
          <cell r="AF274" t="str">
            <v>NCX18W1</v>
          </cell>
          <cell r="AG274" t="str">
            <v>NCX18W1</v>
          </cell>
          <cell r="AH274" t="str">
            <v/>
          </cell>
          <cell r="AI274" t="str">
            <v/>
          </cell>
          <cell r="AJ274" t="str">
            <v/>
          </cell>
          <cell r="AK274" t="str">
            <v/>
          </cell>
        </row>
        <row r="275">
          <cell r="A275" t="str">
            <v>x1</v>
          </cell>
          <cell r="B275" t="str">
            <v>x1</v>
          </cell>
          <cell r="S275" t="str">
            <v/>
          </cell>
          <cell r="Z275" t="str">
            <v/>
          </cell>
          <cell r="AA275" t="str">
            <v/>
          </cell>
          <cell r="AB275" t="str">
            <v/>
          </cell>
          <cell r="AC275" t="str">
            <v/>
          </cell>
          <cell r="AD275" t="str">
            <v/>
          </cell>
          <cell r="AE275" t="str">
            <v>NCX18W1</v>
          </cell>
          <cell r="AF275" t="str">
            <v>NCX18W1</v>
          </cell>
          <cell r="AG275" t="str">
            <v>NCX18W1</v>
          </cell>
          <cell r="AH275" t="str">
            <v/>
          </cell>
          <cell r="AI275" t="str">
            <v/>
          </cell>
          <cell r="AJ275" t="str">
            <v/>
          </cell>
          <cell r="AK275" t="str">
            <v/>
          </cell>
        </row>
        <row r="276">
          <cell r="A276" t="str">
            <v>x1</v>
          </cell>
          <cell r="B276" t="str">
            <v>x1</v>
          </cell>
          <cell r="S276" t="str">
            <v/>
          </cell>
          <cell r="Z276" t="str">
            <v/>
          </cell>
          <cell r="AA276" t="str">
            <v/>
          </cell>
          <cell r="AB276" t="str">
            <v/>
          </cell>
          <cell r="AC276" t="str">
            <v/>
          </cell>
          <cell r="AD276" t="str">
            <v/>
          </cell>
          <cell r="AE276" t="str">
            <v>NCX18W1</v>
          </cell>
          <cell r="AF276" t="str">
            <v>NCX18W1</v>
          </cell>
          <cell r="AG276" t="str">
            <v>NCX18W1</v>
          </cell>
          <cell r="AH276" t="str">
            <v/>
          </cell>
          <cell r="AI276" t="str">
            <v/>
          </cell>
          <cell r="AJ276" t="str">
            <v/>
          </cell>
          <cell r="AK276" t="str">
            <v/>
          </cell>
        </row>
        <row r="277">
          <cell r="A277" t="str">
            <v>x1</v>
          </cell>
          <cell r="B277" t="str">
            <v>x1</v>
          </cell>
          <cell r="S277" t="str">
            <v/>
          </cell>
          <cell r="Z277" t="str">
            <v/>
          </cell>
          <cell r="AA277" t="str">
            <v/>
          </cell>
          <cell r="AB277" t="str">
            <v/>
          </cell>
          <cell r="AC277" t="str">
            <v/>
          </cell>
          <cell r="AD277" t="str">
            <v/>
          </cell>
          <cell r="AE277" t="str">
            <v>NCX18W1</v>
          </cell>
          <cell r="AF277" t="str">
            <v>NCX18W1</v>
          </cell>
          <cell r="AG277" t="str">
            <v>NCX18W1</v>
          </cell>
          <cell r="AH277" t="str">
            <v/>
          </cell>
          <cell r="AI277" t="str">
            <v/>
          </cell>
          <cell r="AJ277" t="str">
            <v/>
          </cell>
          <cell r="AK277" t="str">
            <v/>
          </cell>
        </row>
        <row r="278">
          <cell r="A278" t="str">
            <v>x1</v>
          </cell>
          <cell r="B278" t="str">
            <v>x1</v>
          </cell>
          <cell r="S278" t="str">
            <v/>
          </cell>
          <cell r="Z278" t="str">
            <v/>
          </cell>
          <cell r="AA278" t="str">
            <v/>
          </cell>
          <cell r="AB278" t="str">
            <v/>
          </cell>
          <cell r="AC278" t="str">
            <v/>
          </cell>
          <cell r="AD278" t="str">
            <v/>
          </cell>
          <cell r="AE278" t="str">
            <v>NCX18W1</v>
          </cell>
          <cell r="AF278" t="str">
            <v>NCX18W1</v>
          </cell>
          <cell r="AG278" t="str">
            <v>NCX18W1</v>
          </cell>
          <cell r="AH278" t="str">
            <v/>
          </cell>
          <cell r="AI278" t="str">
            <v/>
          </cell>
          <cell r="AJ278" t="str">
            <v/>
          </cell>
          <cell r="AK278" t="str">
            <v/>
          </cell>
        </row>
        <row r="279">
          <cell r="A279" t="str">
            <v>x1</v>
          </cell>
          <cell r="B279" t="str">
            <v>x1</v>
          </cell>
          <cell r="S279" t="str">
            <v/>
          </cell>
          <cell r="Z279" t="str">
            <v/>
          </cell>
          <cell r="AA279" t="str">
            <v/>
          </cell>
          <cell r="AB279" t="str">
            <v/>
          </cell>
          <cell r="AC279" t="str">
            <v/>
          </cell>
          <cell r="AD279" t="str">
            <v/>
          </cell>
          <cell r="AE279" t="str">
            <v>NCX18W1</v>
          </cell>
          <cell r="AF279" t="str">
            <v>NCX18W1</v>
          </cell>
          <cell r="AG279" t="str">
            <v>NCX18W1</v>
          </cell>
          <cell r="AH279" t="str">
            <v/>
          </cell>
          <cell r="AI279" t="str">
            <v/>
          </cell>
          <cell r="AJ279" t="str">
            <v/>
          </cell>
          <cell r="AK279" t="str">
            <v/>
          </cell>
        </row>
        <row r="280">
          <cell r="A280" t="str">
            <v>x1</v>
          </cell>
          <cell r="B280" t="str">
            <v>x1</v>
          </cell>
          <cell r="S280" t="str">
            <v/>
          </cell>
          <cell r="Z280" t="str">
            <v/>
          </cell>
          <cell r="AA280" t="str">
            <v/>
          </cell>
          <cell r="AB280" t="str">
            <v/>
          </cell>
          <cell r="AC280" t="str">
            <v/>
          </cell>
          <cell r="AD280" t="str">
            <v/>
          </cell>
          <cell r="AE280" t="str">
            <v>NCX18W1</v>
          </cell>
          <cell r="AF280" t="str">
            <v>NCX18W1</v>
          </cell>
          <cell r="AG280" t="str">
            <v>NCX18W1</v>
          </cell>
          <cell r="AH280" t="str">
            <v/>
          </cell>
          <cell r="AI280" t="str">
            <v/>
          </cell>
          <cell r="AJ280" t="str">
            <v/>
          </cell>
          <cell r="AK280" t="str">
            <v/>
          </cell>
        </row>
        <row r="281">
          <cell r="A281" t="str">
            <v>x1</v>
          </cell>
          <cell r="B281" t="str">
            <v>x1</v>
          </cell>
          <cell r="S281" t="str">
            <v/>
          </cell>
          <cell r="Z281" t="str">
            <v/>
          </cell>
          <cell r="AA281" t="str">
            <v/>
          </cell>
          <cell r="AB281" t="str">
            <v/>
          </cell>
          <cell r="AC281" t="str">
            <v/>
          </cell>
          <cell r="AD281" t="str">
            <v/>
          </cell>
          <cell r="AE281" t="str">
            <v>NCX18W1</v>
          </cell>
          <cell r="AF281" t="str">
            <v>NCX18W1</v>
          </cell>
          <cell r="AG281" t="str">
            <v>NCX18W1</v>
          </cell>
          <cell r="AH281" t="str">
            <v/>
          </cell>
          <cell r="AI281" t="str">
            <v/>
          </cell>
          <cell r="AJ281" t="str">
            <v/>
          </cell>
          <cell r="AK281" t="str">
            <v/>
          </cell>
        </row>
        <row r="282">
          <cell r="A282" t="str">
            <v>x1</v>
          </cell>
          <cell r="B282" t="str">
            <v>x1</v>
          </cell>
          <cell r="S282" t="str">
            <v/>
          </cell>
          <cell r="Z282" t="str">
            <v/>
          </cell>
          <cell r="AA282" t="str">
            <v/>
          </cell>
          <cell r="AB282" t="str">
            <v/>
          </cell>
          <cell r="AC282" t="str">
            <v/>
          </cell>
          <cell r="AD282" t="str">
            <v/>
          </cell>
          <cell r="AE282" t="str">
            <v>NCX18W1</v>
          </cell>
          <cell r="AF282" t="str">
            <v>NCX18W1</v>
          </cell>
          <cell r="AG282" t="str">
            <v>NCX18W1</v>
          </cell>
          <cell r="AH282" t="str">
            <v/>
          </cell>
          <cell r="AI282" t="str">
            <v/>
          </cell>
          <cell r="AJ282" t="str">
            <v/>
          </cell>
          <cell r="AK282" t="str">
            <v/>
          </cell>
        </row>
        <row r="283">
          <cell r="A283" t="str">
            <v>x1</v>
          </cell>
          <cell r="B283" t="str">
            <v>x1</v>
          </cell>
          <cell r="S283" t="str">
            <v/>
          </cell>
          <cell r="Z283" t="str">
            <v/>
          </cell>
          <cell r="AA283" t="str">
            <v/>
          </cell>
          <cell r="AB283" t="str">
            <v/>
          </cell>
          <cell r="AC283" t="str">
            <v/>
          </cell>
          <cell r="AD283" t="str">
            <v/>
          </cell>
          <cell r="AE283" t="str">
            <v>NCX18W1</v>
          </cell>
          <cell r="AF283" t="str">
            <v>NCX18W1</v>
          </cell>
          <cell r="AG283" t="str">
            <v>NCX18W1</v>
          </cell>
          <cell r="AH283" t="str">
            <v/>
          </cell>
          <cell r="AI283" t="str">
            <v/>
          </cell>
          <cell r="AJ283" t="str">
            <v/>
          </cell>
          <cell r="AK283" t="str">
            <v/>
          </cell>
        </row>
        <row r="284">
          <cell r="A284" t="str">
            <v>x1</v>
          </cell>
          <cell r="B284" t="str">
            <v>x1</v>
          </cell>
          <cell r="S284" t="str">
            <v/>
          </cell>
          <cell r="Z284" t="str">
            <v/>
          </cell>
          <cell r="AA284" t="str">
            <v/>
          </cell>
          <cell r="AB284" t="str">
            <v/>
          </cell>
          <cell r="AC284" t="str">
            <v/>
          </cell>
          <cell r="AD284" t="str">
            <v/>
          </cell>
          <cell r="AE284" t="str">
            <v>NCX18W1</v>
          </cell>
          <cell r="AF284" t="str">
            <v>NCX18W1</v>
          </cell>
          <cell r="AG284" t="str">
            <v>NCX18W1</v>
          </cell>
          <cell r="AH284" t="str">
            <v/>
          </cell>
          <cell r="AI284" t="str">
            <v/>
          </cell>
          <cell r="AJ284" t="str">
            <v/>
          </cell>
          <cell r="AK284" t="str">
            <v/>
          </cell>
        </row>
        <row r="285">
          <cell r="A285" t="str">
            <v>x1</v>
          </cell>
          <cell r="B285" t="str">
            <v>x1</v>
          </cell>
          <cell r="S285" t="str">
            <v/>
          </cell>
          <cell r="Z285" t="str">
            <v/>
          </cell>
          <cell r="AA285" t="str">
            <v/>
          </cell>
          <cell r="AB285" t="str">
            <v/>
          </cell>
          <cell r="AC285" t="str">
            <v/>
          </cell>
          <cell r="AD285" t="str">
            <v/>
          </cell>
          <cell r="AE285" t="str">
            <v>NCX18W1</v>
          </cell>
          <cell r="AF285" t="str">
            <v>NCX18W1</v>
          </cell>
          <cell r="AG285" t="str">
            <v>NCX18W1</v>
          </cell>
          <cell r="AH285" t="str">
            <v/>
          </cell>
          <cell r="AI285" t="str">
            <v/>
          </cell>
          <cell r="AJ285" t="str">
            <v/>
          </cell>
          <cell r="AK285" t="str">
            <v/>
          </cell>
        </row>
        <row r="286">
          <cell r="A286" t="str">
            <v>x1</v>
          </cell>
          <cell r="B286" t="str">
            <v>x1</v>
          </cell>
          <cell r="S286" t="str">
            <v/>
          </cell>
          <cell r="Z286" t="str">
            <v/>
          </cell>
          <cell r="AA286" t="str">
            <v/>
          </cell>
          <cell r="AB286" t="str">
            <v/>
          </cell>
          <cell r="AC286" t="str">
            <v/>
          </cell>
          <cell r="AD286" t="str">
            <v/>
          </cell>
          <cell r="AE286" t="str">
            <v>NCX18W1</v>
          </cell>
          <cell r="AF286" t="str">
            <v>NCX18W1</v>
          </cell>
          <cell r="AG286" t="str">
            <v>NCX18W1</v>
          </cell>
          <cell r="AH286" t="str">
            <v/>
          </cell>
          <cell r="AI286" t="str">
            <v/>
          </cell>
          <cell r="AJ286" t="str">
            <v/>
          </cell>
          <cell r="AK286" t="str">
            <v/>
          </cell>
        </row>
        <row r="287">
          <cell r="A287" t="str">
            <v>x1</v>
          </cell>
          <cell r="B287" t="str">
            <v>x1</v>
          </cell>
          <cell r="S287" t="str">
            <v/>
          </cell>
          <cell r="Z287" t="str">
            <v/>
          </cell>
          <cell r="AA287" t="str">
            <v/>
          </cell>
          <cell r="AB287" t="str">
            <v/>
          </cell>
          <cell r="AC287" t="str">
            <v/>
          </cell>
          <cell r="AD287" t="str">
            <v/>
          </cell>
          <cell r="AE287" t="str">
            <v>NCX18W1</v>
          </cell>
          <cell r="AF287" t="str">
            <v>NCX18W1</v>
          </cell>
          <cell r="AG287" t="str">
            <v>NCX18W1</v>
          </cell>
          <cell r="AH287" t="str">
            <v/>
          </cell>
          <cell r="AI287" t="str">
            <v/>
          </cell>
          <cell r="AJ287" t="str">
            <v/>
          </cell>
          <cell r="AK287" t="str">
            <v/>
          </cell>
        </row>
        <row r="288">
          <cell r="A288" t="str">
            <v>x1</v>
          </cell>
          <cell r="B288" t="str">
            <v>x1</v>
          </cell>
          <cell r="S288" t="str">
            <v/>
          </cell>
          <cell r="Z288" t="str">
            <v/>
          </cell>
          <cell r="AA288" t="str">
            <v/>
          </cell>
          <cell r="AB288" t="str">
            <v/>
          </cell>
          <cell r="AC288" t="str">
            <v/>
          </cell>
          <cell r="AD288" t="str">
            <v/>
          </cell>
          <cell r="AE288" t="str">
            <v>NCX18W1</v>
          </cell>
          <cell r="AF288" t="str">
            <v>NCX18W1</v>
          </cell>
          <cell r="AG288" t="str">
            <v>NCX18W1</v>
          </cell>
          <cell r="AH288" t="str">
            <v/>
          </cell>
          <cell r="AI288" t="str">
            <v/>
          </cell>
          <cell r="AJ288" t="str">
            <v/>
          </cell>
          <cell r="AK288" t="str">
            <v/>
          </cell>
        </row>
        <row r="289">
          <cell r="A289" t="str">
            <v>x1</v>
          </cell>
          <cell r="B289" t="str">
            <v>x1</v>
          </cell>
          <cell r="S289" t="str">
            <v/>
          </cell>
          <cell r="Z289" t="str">
            <v/>
          </cell>
          <cell r="AA289" t="str">
            <v/>
          </cell>
          <cell r="AB289" t="str">
            <v/>
          </cell>
          <cell r="AC289" t="str">
            <v/>
          </cell>
          <cell r="AD289" t="str">
            <v/>
          </cell>
          <cell r="AE289" t="str">
            <v>NCX18W1</v>
          </cell>
          <cell r="AF289" t="str">
            <v>NCX18W1</v>
          </cell>
          <cell r="AG289" t="str">
            <v>NCX18W1</v>
          </cell>
          <cell r="AH289" t="str">
            <v/>
          </cell>
          <cell r="AI289" t="str">
            <v/>
          </cell>
          <cell r="AJ289" t="str">
            <v/>
          </cell>
          <cell r="AK289" t="str">
            <v/>
          </cell>
        </row>
        <row r="290">
          <cell r="A290" t="str">
            <v>x1</v>
          </cell>
          <cell r="B290" t="str">
            <v>x1</v>
          </cell>
          <cell r="S290" t="str">
            <v/>
          </cell>
          <cell r="Z290" t="str">
            <v/>
          </cell>
          <cell r="AA290" t="str">
            <v/>
          </cell>
          <cell r="AB290" t="str">
            <v/>
          </cell>
          <cell r="AC290" t="str">
            <v/>
          </cell>
          <cell r="AD290" t="str">
            <v/>
          </cell>
          <cell r="AE290" t="str">
            <v>NCX18W1</v>
          </cell>
          <cell r="AF290" t="str">
            <v>NCX18W1</v>
          </cell>
          <cell r="AG290" t="str">
            <v>NCX18W1</v>
          </cell>
          <cell r="AH290" t="str">
            <v/>
          </cell>
          <cell r="AI290" t="str">
            <v/>
          </cell>
          <cell r="AJ290" t="str">
            <v/>
          </cell>
          <cell r="AK290" t="str">
            <v/>
          </cell>
        </row>
        <row r="291">
          <cell r="A291" t="str">
            <v>x1</v>
          </cell>
          <cell r="B291" t="str">
            <v>x1</v>
          </cell>
          <cell r="S291" t="str">
            <v/>
          </cell>
          <cell r="Z291" t="str">
            <v/>
          </cell>
          <cell r="AA291" t="str">
            <v/>
          </cell>
          <cell r="AB291" t="str">
            <v/>
          </cell>
          <cell r="AC291" t="str">
            <v/>
          </cell>
          <cell r="AD291" t="str">
            <v/>
          </cell>
          <cell r="AE291" t="str">
            <v>NCX18W1</v>
          </cell>
          <cell r="AF291" t="str">
            <v>NCX18W1</v>
          </cell>
          <cell r="AG291" t="str">
            <v>NCX18W1</v>
          </cell>
          <cell r="AH291" t="str">
            <v/>
          </cell>
          <cell r="AI291" t="str">
            <v/>
          </cell>
          <cell r="AJ291" t="str">
            <v/>
          </cell>
          <cell r="AK291" t="str">
            <v/>
          </cell>
        </row>
        <row r="292">
          <cell r="A292" t="str">
            <v>x1</v>
          </cell>
          <cell r="B292" t="str">
            <v>x1</v>
          </cell>
          <cell r="S292" t="str">
            <v/>
          </cell>
          <cell r="Z292" t="str">
            <v/>
          </cell>
          <cell r="AA292" t="str">
            <v/>
          </cell>
          <cell r="AB292" t="str">
            <v/>
          </cell>
          <cell r="AC292" t="str">
            <v/>
          </cell>
          <cell r="AD292" t="str">
            <v/>
          </cell>
          <cell r="AE292" t="str">
            <v>NCX18W1</v>
          </cell>
          <cell r="AF292" t="str">
            <v>NCX18W1</v>
          </cell>
          <cell r="AG292" t="str">
            <v>NCX18W1</v>
          </cell>
          <cell r="AH292" t="str">
            <v/>
          </cell>
          <cell r="AI292" t="str">
            <v/>
          </cell>
          <cell r="AJ292" t="str">
            <v/>
          </cell>
          <cell r="AK292" t="str">
            <v/>
          </cell>
        </row>
        <row r="293">
          <cell r="A293" t="str">
            <v>x1</v>
          </cell>
          <cell r="B293" t="str">
            <v>x1</v>
          </cell>
          <cell r="S293" t="str">
            <v/>
          </cell>
          <cell r="Z293" t="str">
            <v/>
          </cell>
          <cell r="AA293" t="str">
            <v/>
          </cell>
          <cell r="AB293" t="str">
            <v/>
          </cell>
          <cell r="AC293" t="str">
            <v/>
          </cell>
          <cell r="AD293" t="str">
            <v/>
          </cell>
          <cell r="AE293" t="str">
            <v>NCX18W1</v>
          </cell>
          <cell r="AF293" t="str">
            <v>NCX18W1</v>
          </cell>
          <cell r="AG293" t="str">
            <v>NCX18W1</v>
          </cell>
          <cell r="AH293" t="str">
            <v/>
          </cell>
          <cell r="AI293" t="str">
            <v/>
          </cell>
          <cell r="AJ293" t="str">
            <v/>
          </cell>
          <cell r="AK293" t="str">
            <v/>
          </cell>
        </row>
        <row r="294">
          <cell r="A294" t="str">
            <v>x1</v>
          </cell>
          <cell r="B294" t="str">
            <v>x1</v>
          </cell>
          <cell r="S294" t="str">
            <v/>
          </cell>
          <cell r="Z294" t="str">
            <v/>
          </cell>
          <cell r="AA294" t="str">
            <v/>
          </cell>
          <cell r="AB294" t="str">
            <v/>
          </cell>
          <cell r="AC294" t="str">
            <v/>
          </cell>
          <cell r="AD294" t="str">
            <v/>
          </cell>
          <cell r="AE294" t="str">
            <v>NCX18W1</v>
          </cell>
          <cell r="AF294" t="str">
            <v>NCX18W1</v>
          </cell>
          <cell r="AG294" t="str">
            <v>NCX18W1</v>
          </cell>
          <cell r="AH294" t="str">
            <v/>
          </cell>
          <cell r="AI294" t="str">
            <v/>
          </cell>
          <cell r="AJ294" t="str">
            <v/>
          </cell>
          <cell r="AK294" t="str">
            <v/>
          </cell>
        </row>
        <row r="295">
          <cell r="A295" t="str">
            <v>x1</v>
          </cell>
          <cell r="B295" t="str">
            <v>x1</v>
          </cell>
          <cell r="S295" t="str">
            <v/>
          </cell>
          <cell r="Z295" t="str">
            <v/>
          </cell>
          <cell r="AA295" t="str">
            <v/>
          </cell>
          <cell r="AB295" t="str">
            <v/>
          </cell>
          <cell r="AC295" t="str">
            <v/>
          </cell>
          <cell r="AD295" t="str">
            <v/>
          </cell>
          <cell r="AE295" t="str">
            <v>NCX18W1</v>
          </cell>
          <cell r="AF295" t="str">
            <v>NCX18W1</v>
          </cell>
          <cell r="AG295" t="str">
            <v>NCX18W1</v>
          </cell>
          <cell r="AH295" t="str">
            <v/>
          </cell>
          <cell r="AI295" t="str">
            <v/>
          </cell>
          <cell r="AJ295" t="str">
            <v/>
          </cell>
          <cell r="AK295" t="str">
            <v/>
          </cell>
        </row>
        <row r="296">
          <cell r="A296" t="str">
            <v>x1</v>
          </cell>
          <cell r="B296" t="str">
            <v>x1</v>
          </cell>
          <cell r="S296" t="str">
            <v/>
          </cell>
          <cell r="Z296" t="str">
            <v/>
          </cell>
          <cell r="AA296" t="str">
            <v/>
          </cell>
          <cell r="AB296" t="str">
            <v/>
          </cell>
          <cell r="AC296" t="str">
            <v/>
          </cell>
          <cell r="AD296" t="str">
            <v/>
          </cell>
          <cell r="AE296" t="str">
            <v>NCX18W1</v>
          </cell>
          <cell r="AF296" t="str">
            <v>NCX18W1</v>
          </cell>
          <cell r="AG296" t="str">
            <v>NCX18W1</v>
          </cell>
          <cell r="AH296" t="str">
            <v/>
          </cell>
          <cell r="AI296" t="str">
            <v/>
          </cell>
          <cell r="AJ296" t="str">
            <v/>
          </cell>
          <cell r="AK296" t="str">
            <v/>
          </cell>
        </row>
        <row r="297">
          <cell r="A297" t="str">
            <v>x1</v>
          </cell>
          <cell r="B297" t="str">
            <v>x1</v>
          </cell>
          <cell r="S297" t="str">
            <v/>
          </cell>
          <cell r="Z297" t="str">
            <v/>
          </cell>
          <cell r="AA297" t="str">
            <v/>
          </cell>
          <cell r="AB297" t="str">
            <v/>
          </cell>
          <cell r="AC297" t="str">
            <v/>
          </cell>
          <cell r="AD297" t="str">
            <v/>
          </cell>
          <cell r="AE297" t="str">
            <v>NCX18W1</v>
          </cell>
          <cell r="AF297" t="str">
            <v>NCX18W1</v>
          </cell>
          <cell r="AG297" t="str">
            <v>NCX18W1</v>
          </cell>
          <cell r="AH297" t="str">
            <v/>
          </cell>
          <cell r="AI297" t="str">
            <v/>
          </cell>
          <cell r="AJ297" t="str">
            <v/>
          </cell>
          <cell r="AK297" t="str">
            <v/>
          </cell>
        </row>
        <row r="298">
          <cell r="A298" t="str">
            <v>x1</v>
          </cell>
          <cell r="B298" t="str">
            <v>x1</v>
          </cell>
          <cell r="S298" t="str">
            <v/>
          </cell>
          <cell r="Z298" t="str">
            <v/>
          </cell>
          <cell r="AA298" t="str">
            <v/>
          </cell>
          <cell r="AB298" t="str">
            <v/>
          </cell>
          <cell r="AC298" t="str">
            <v/>
          </cell>
          <cell r="AD298" t="str">
            <v/>
          </cell>
          <cell r="AE298" t="str">
            <v>NCX18W1</v>
          </cell>
          <cell r="AF298" t="str">
            <v>NCX18W1</v>
          </cell>
          <cell r="AG298" t="str">
            <v>NCX18W1</v>
          </cell>
          <cell r="AH298" t="str">
            <v/>
          </cell>
          <cell r="AI298" t="str">
            <v/>
          </cell>
          <cell r="AJ298" t="str">
            <v/>
          </cell>
          <cell r="AK298" t="str">
            <v/>
          </cell>
        </row>
        <row r="299">
          <cell r="A299" t="str">
            <v>x1</v>
          </cell>
          <cell r="B299" t="str">
            <v>x1</v>
          </cell>
          <cell r="S299" t="str">
            <v/>
          </cell>
          <cell r="Z299" t="str">
            <v/>
          </cell>
          <cell r="AA299" t="str">
            <v/>
          </cell>
          <cell r="AB299" t="str">
            <v/>
          </cell>
          <cell r="AC299" t="str">
            <v/>
          </cell>
          <cell r="AD299" t="str">
            <v/>
          </cell>
          <cell r="AE299" t="str">
            <v>NCX18W1</v>
          </cell>
          <cell r="AF299" t="str">
            <v>NCX18W1</v>
          </cell>
          <cell r="AG299" t="str">
            <v>NCX18W1</v>
          </cell>
          <cell r="AH299" t="str">
            <v/>
          </cell>
          <cell r="AI299" t="str">
            <v/>
          </cell>
          <cell r="AJ299" t="str">
            <v/>
          </cell>
          <cell r="AK299" t="str">
            <v/>
          </cell>
        </row>
        <row r="300">
          <cell r="A300" t="str">
            <v>x1</v>
          </cell>
          <cell r="B300" t="str">
            <v>x1</v>
          </cell>
          <cell r="S300" t="str">
            <v/>
          </cell>
          <cell r="Z300" t="str">
            <v/>
          </cell>
          <cell r="AA300" t="str">
            <v/>
          </cell>
          <cell r="AB300" t="str">
            <v/>
          </cell>
          <cell r="AC300" t="str">
            <v/>
          </cell>
          <cell r="AD300" t="str">
            <v/>
          </cell>
          <cell r="AE300" t="str">
            <v>NCX18W1</v>
          </cell>
          <cell r="AF300" t="str">
            <v>NCX18W1</v>
          </cell>
          <cell r="AG300" t="str">
            <v>NCX18W1</v>
          </cell>
          <cell r="AH300" t="str">
            <v/>
          </cell>
          <cell r="AI300" t="str">
            <v/>
          </cell>
          <cell r="AJ300" t="str">
            <v/>
          </cell>
          <cell r="AK300" t="str">
            <v/>
          </cell>
        </row>
        <row r="301">
          <cell r="A301" t="str">
            <v>x1</v>
          </cell>
          <cell r="B301" t="str">
            <v>x1</v>
          </cell>
          <cell r="S301" t="str">
            <v/>
          </cell>
          <cell r="Z301" t="str">
            <v/>
          </cell>
          <cell r="AA301" t="str">
            <v/>
          </cell>
          <cell r="AB301" t="str">
            <v/>
          </cell>
          <cell r="AC301" t="str">
            <v/>
          </cell>
          <cell r="AD301" t="str">
            <v/>
          </cell>
          <cell r="AE301" t="str">
            <v>NCX18W1</v>
          </cell>
          <cell r="AF301" t="str">
            <v>NCX18W1</v>
          </cell>
          <cell r="AG301" t="str">
            <v>NCX18W1</v>
          </cell>
          <cell r="AH301" t="str">
            <v/>
          </cell>
          <cell r="AI301" t="str">
            <v/>
          </cell>
          <cell r="AJ301" t="str">
            <v/>
          </cell>
          <cell r="AK301" t="str">
            <v/>
          </cell>
        </row>
        <row r="302">
          <cell r="A302" t="str">
            <v>x1</v>
          </cell>
          <cell r="B302" t="str">
            <v>x1</v>
          </cell>
          <cell r="S302" t="str">
            <v/>
          </cell>
          <cell r="Z302" t="str">
            <v/>
          </cell>
          <cell r="AA302" t="str">
            <v/>
          </cell>
          <cell r="AB302" t="str">
            <v/>
          </cell>
          <cell r="AC302" t="str">
            <v/>
          </cell>
          <cell r="AD302" t="str">
            <v/>
          </cell>
          <cell r="AE302" t="str">
            <v>NCX18W1</v>
          </cell>
          <cell r="AF302" t="str">
            <v>NCX18W1</v>
          </cell>
          <cell r="AG302" t="str">
            <v>NCX18W1</v>
          </cell>
          <cell r="AH302" t="str">
            <v/>
          </cell>
          <cell r="AI302" t="str">
            <v/>
          </cell>
          <cell r="AJ302" t="str">
            <v/>
          </cell>
          <cell r="AK302" t="str">
            <v/>
          </cell>
        </row>
        <row r="303">
          <cell r="A303" t="str">
            <v>x1</v>
          </cell>
          <cell r="B303" t="str">
            <v>x1</v>
          </cell>
          <cell r="S303" t="str">
            <v/>
          </cell>
          <cell r="Z303" t="str">
            <v/>
          </cell>
          <cell r="AA303" t="str">
            <v/>
          </cell>
          <cell r="AB303" t="str">
            <v/>
          </cell>
          <cell r="AC303" t="str">
            <v/>
          </cell>
          <cell r="AD303" t="str">
            <v/>
          </cell>
          <cell r="AE303" t="str">
            <v>NCX18W1</v>
          </cell>
          <cell r="AF303" t="str">
            <v>NCX18W1</v>
          </cell>
          <cell r="AG303" t="str">
            <v>NCX18W1</v>
          </cell>
          <cell r="AH303" t="str">
            <v/>
          </cell>
          <cell r="AI303" t="str">
            <v/>
          </cell>
          <cell r="AJ303" t="str">
            <v/>
          </cell>
          <cell r="AK303" t="str">
            <v/>
          </cell>
        </row>
        <row r="304">
          <cell r="A304" t="str">
            <v>x1</v>
          </cell>
          <cell r="B304" t="str">
            <v>x1</v>
          </cell>
          <cell r="S304" t="str">
            <v/>
          </cell>
          <cell r="Z304" t="str">
            <v/>
          </cell>
          <cell r="AA304" t="str">
            <v/>
          </cell>
          <cell r="AB304" t="str">
            <v/>
          </cell>
          <cell r="AC304" t="str">
            <v/>
          </cell>
          <cell r="AD304" t="str">
            <v/>
          </cell>
          <cell r="AE304" t="str">
            <v>NCX18W1</v>
          </cell>
          <cell r="AF304" t="str">
            <v>NCX18W1</v>
          </cell>
          <cell r="AG304" t="str">
            <v>NCX18W1</v>
          </cell>
          <cell r="AH304" t="str">
            <v/>
          </cell>
          <cell r="AI304" t="str">
            <v/>
          </cell>
          <cell r="AJ304" t="str">
            <v/>
          </cell>
          <cell r="AK304" t="str">
            <v/>
          </cell>
        </row>
        <row r="305">
          <cell r="A305" t="str">
            <v>x1</v>
          </cell>
          <cell r="B305" t="str">
            <v>x1</v>
          </cell>
          <cell r="S305" t="str">
            <v/>
          </cell>
          <cell r="Z305" t="str">
            <v/>
          </cell>
          <cell r="AA305" t="str">
            <v/>
          </cell>
          <cell r="AB305" t="str">
            <v/>
          </cell>
          <cell r="AC305" t="str">
            <v/>
          </cell>
          <cell r="AD305" t="str">
            <v/>
          </cell>
          <cell r="AE305" t="str">
            <v>NCX18W1</v>
          </cell>
          <cell r="AF305" t="str">
            <v>NCX18W1</v>
          </cell>
          <cell r="AG305" t="str">
            <v>NCX18W1</v>
          </cell>
          <cell r="AH305" t="str">
            <v/>
          </cell>
          <cell r="AI305" t="str">
            <v/>
          </cell>
          <cell r="AJ305" t="str">
            <v/>
          </cell>
          <cell r="AK305" t="str">
            <v/>
          </cell>
        </row>
        <row r="306">
          <cell r="A306" t="str">
            <v>x1</v>
          </cell>
          <cell r="B306" t="str">
            <v>x1</v>
          </cell>
          <cell r="S306" t="str">
            <v/>
          </cell>
          <cell r="Z306" t="str">
            <v/>
          </cell>
          <cell r="AA306" t="str">
            <v/>
          </cell>
          <cell r="AB306" t="str">
            <v/>
          </cell>
          <cell r="AC306" t="str">
            <v/>
          </cell>
          <cell r="AD306" t="str">
            <v/>
          </cell>
          <cell r="AE306" t="str">
            <v>NCX18W1</v>
          </cell>
          <cell r="AF306" t="str">
            <v>NCX18W1</v>
          </cell>
          <cell r="AG306" t="str">
            <v>NCX18W1</v>
          </cell>
          <cell r="AH306" t="str">
            <v/>
          </cell>
          <cell r="AI306" t="str">
            <v/>
          </cell>
          <cell r="AJ306" t="str">
            <v/>
          </cell>
          <cell r="AK306" t="str">
            <v/>
          </cell>
        </row>
        <row r="307">
          <cell r="A307" t="str">
            <v>x1</v>
          </cell>
          <cell r="B307" t="str">
            <v>x1</v>
          </cell>
          <cell r="S307" t="str">
            <v/>
          </cell>
          <cell r="Z307" t="str">
            <v/>
          </cell>
          <cell r="AA307" t="str">
            <v/>
          </cell>
          <cell r="AB307" t="str">
            <v/>
          </cell>
          <cell r="AC307" t="str">
            <v/>
          </cell>
          <cell r="AD307" t="str">
            <v/>
          </cell>
          <cell r="AE307" t="str">
            <v>NCX18W1</v>
          </cell>
          <cell r="AF307" t="str">
            <v>NCX18W1</v>
          </cell>
          <cell r="AG307" t="str">
            <v>NCX18W1</v>
          </cell>
          <cell r="AH307" t="str">
            <v/>
          </cell>
          <cell r="AI307" t="str">
            <v/>
          </cell>
          <cell r="AJ307" t="str">
            <v/>
          </cell>
          <cell r="AK307" t="str">
            <v/>
          </cell>
        </row>
        <row r="308">
          <cell r="A308" t="str">
            <v>x1</v>
          </cell>
          <cell r="B308" t="str">
            <v>x1</v>
          </cell>
          <cell r="S308" t="str">
            <v/>
          </cell>
          <cell r="Z308" t="str">
            <v/>
          </cell>
          <cell r="AA308" t="str">
            <v/>
          </cell>
          <cell r="AB308" t="str">
            <v/>
          </cell>
          <cell r="AC308" t="str">
            <v/>
          </cell>
          <cell r="AD308" t="str">
            <v/>
          </cell>
          <cell r="AE308" t="str">
            <v>NCX18W1</v>
          </cell>
          <cell r="AF308" t="str">
            <v>NCX18W1</v>
          </cell>
          <cell r="AG308" t="str">
            <v>NCX18W1</v>
          </cell>
          <cell r="AH308" t="str">
            <v/>
          </cell>
          <cell r="AI308" t="str">
            <v/>
          </cell>
          <cell r="AJ308" t="str">
            <v/>
          </cell>
          <cell r="AK308" t="str">
            <v/>
          </cell>
        </row>
        <row r="309">
          <cell r="A309" t="str">
            <v>x1</v>
          </cell>
          <cell r="B309" t="str">
            <v>x1</v>
          </cell>
          <cell r="S309" t="str">
            <v/>
          </cell>
          <cell r="Z309" t="str">
            <v/>
          </cell>
          <cell r="AA309" t="str">
            <v/>
          </cell>
          <cell r="AB309" t="str">
            <v/>
          </cell>
          <cell r="AC309" t="str">
            <v/>
          </cell>
          <cell r="AD309" t="str">
            <v/>
          </cell>
          <cell r="AE309" t="str">
            <v>NCX18W1</v>
          </cell>
          <cell r="AF309" t="str">
            <v>NCX18W1</v>
          </cell>
          <cell r="AG309" t="str">
            <v>NCX18W1</v>
          </cell>
          <cell r="AH309" t="str">
            <v/>
          </cell>
          <cell r="AI309" t="str">
            <v/>
          </cell>
          <cell r="AJ309" t="str">
            <v/>
          </cell>
          <cell r="AK309" t="str">
            <v/>
          </cell>
        </row>
        <row r="310">
          <cell r="A310" t="str">
            <v>x1</v>
          </cell>
          <cell r="B310" t="str">
            <v>x1</v>
          </cell>
          <cell r="S310" t="str">
            <v/>
          </cell>
          <cell r="Z310" t="str">
            <v/>
          </cell>
          <cell r="AA310" t="str">
            <v/>
          </cell>
          <cell r="AB310" t="str">
            <v/>
          </cell>
          <cell r="AC310" t="str">
            <v/>
          </cell>
          <cell r="AD310" t="str">
            <v/>
          </cell>
          <cell r="AE310" t="str">
            <v>NCX18W1</v>
          </cell>
          <cell r="AF310" t="str">
            <v>NCX18W1</v>
          </cell>
          <cell r="AG310" t="str">
            <v>NCX18W1</v>
          </cell>
          <cell r="AH310" t="str">
            <v/>
          </cell>
          <cell r="AI310" t="str">
            <v/>
          </cell>
          <cell r="AJ310" t="str">
            <v/>
          </cell>
          <cell r="AK310" t="str">
            <v/>
          </cell>
        </row>
        <row r="311">
          <cell r="A311" t="str">
            <v>x1</v>
          </cell>
          <cell r="B311" t="str">
            <v>x1</v>
          </cell>
          <cell r="S311" t="str">
            <v/>
          </cell>
          <cell r="Z311" t="str">
            <v/>
          </cell>
          <cell r="AA311" t="str">
            <v/>
          </cell>
          <cell r="AB311" t="str">
            <v/>
          </cell>
          <cell r="AC311" t="str">
            <v/>
          </cell>
          <cell r="AD311" t="str">
            <v/>
          </cell>
          <cell r="AE311" t="str">
            <v>NCX18W1</v>
          </cell>
          <cell r="AF311" t="str">
            <v>NCX18W1</v>
          </cell>
          <cell r="AG311" t="str">
            <v>NCX18W1</v>
          </cell>
          <cell r="AH311" t="str">
            <v/>
          </cell>
          <cell r="AI311" t="str">
            <v/>
          </cell>
          <cell r="AJ311" t="str">
            <v/>
          </cell>
          <cell r="AK311" t="str">
            <v/>
          </cell>
        </row>
        <row r="312">
          <cell r="A312" t="str">
            <v>x1</v>
          </cell>
          <cell r="B312" t="str">
            <v>x1</v>
          </cell>
          <cell r="S312" t="str">
            <v/>
          </cell>
          <cell r="Z312" t="str">
            <v/>
          </cell>
          <cell r="AA312" t="str">
            <v/>
          </cell>
          <cell r="AB312" t="str">
            <v/>
          </cell>
          <cell r="AC312" t="str">
            <v/>
          </cell>
          <cell r="AD312" t="str">
            <v/>
          </cell>
          <cell r="AE312" t="str">
            <v>NCX18W1</v>
          </cell>
          <cell r="AF312" t="str">
            <v>NCX18W1</v>
          </cell>
          <cell r="AG312" t="str">
            <v>NCX18W1</v>
          </cell>
          <cell r="AH312" t="str">
            <v/>
          </cell>
          <cell r="AI312" t="str">
            <v/>
          </cell>
          <cell r="AJ312" t="str">
            <v/>
          </cell>
          <cell r="AK312" t="str">
            <v/>
          </cell>
        </row>
        <row r="313">
          <cell r="A313" t="str">
            <v>x1</v>
          </cell>
          <cell r="B313" t="str">
            <v>x1</v>
          </cell>
          <cell r="S313" t="str">
            <v/>
          </cell>
          <cell r="Z313" t="str">
            <v/>
          </cell>
          <cell r="AA313" t="str">
            <v/>
          </cell>
          <cell r="AB313" t="str">
            <v/>
          </cell>
          <cell r="AC313" t="str">
            <v/>
          </cell>
          <cell r="AD313" t="str">
            <v/>
          </cell>
          <cell r="AE313" t="str">
            <v>NCX18W1</v>
          </cell>
          <cell r="AF313" t="str">
            <v>NCX18W1</v>
          </cell>
          <cell r="AG313" t="str">
            <v>NCX18W1</v>
          </cell>
          <cell r="AH313" t="str">
            <v/>
          </cell>
          <cell r="AI313" t="str">
            <v/>
          </cell>
          <cell r="AJ313" t="str">
            <v/>
          </cell>
          <cell r="AK313" t="str">
            <v/>
          </cell>
        </row>
        <row r="314">
          <cell r="A314" t="str">
            <v>x1</v>
          </cell>
          <cell r="B314" t="str">
            <v>x1</v>
          </cell>
          <cell r="S314" t="str">
            <v/>
          </cell>
          <cell r="Z314" t="str">
            <v/>
          </cell>
          <cell r="AA314" t="str">
            <v/>
          </cell>
          <cell r="AB314" t="str">
            <v/>
          </cell>
          <cell r="AC314" t="str">
            <v/>
          </cell>
          <cell r="AD314" t="str">
            <v/>
          </cell>
          <cell r="AE314" t="str">
            <v>NCX18W1</v>
          </cell>
          <cell r="AF314" t="str">
            <v>NCX18W1</v>
          </cell>
          <cell r="AG314" t="str">
            <v>NCX18W1</v>
          </cell>
          <cell r="AH314" t="str">
            <v/>
          </cell>
          <cell r="AI314" t="str">
            <v/>
          </cell>
          <cell r="AJ314" t="str">
            <v/>
          </cell>
          <cell r="AK314" t="str">
            <v/>
          </cell>
        </row>
        <row r="315">
          <cell r="A315" t="str">
            <v>x1</v>
          </cell>
          <cell r="B315" t="str">
            <v>x1</v>
          </cell>
          <cell r="S315" t="str">
            <v/>
          </cell>
          <cell r="Z315" t="str">
            <v/>
          </cell>
          <cell r="AA315" t="str">
            <v/>
          </cell>
          <cell r="AB315" t="str">
            <v/>
          </cell>
          <cell r="AC315" t="str">
            <v/>
          </cell>
          <cell r="AD315" t="str">
            <v/>
          </cell>
          <cell r="AE315" t="str">
            <v>NCX18W1</v>
          </cell>
          <cell r="AF315" t="str">
            <v>NCX18W1</v>
          </cell>
          <cell r="AG315" t="str">
            <v>NCX18W1</v>
          </cell>
          <cell r="AH315" t="str">
            <v/>
          </cell>
          <cell r="AI315" t="str">
            <v/>
          </cell>
          <cell r="AJ315" t="str">
            <v/>
          </cell>
          <cell r="AK315" t="str">
            <v/>
          </cell>
        </row>
        <row r="316">
          <cell r="A316" t="str">
            <v>x1</v>
          </cell>
          <cell r="B316" t="str">
            <v>x1</v>
          </cell>
          <cell r="S316" t="str">
            <v/>
          </cell>
          <cell r="Z316" t="str">
            <v/>
          </cell>
          <cell r="AA316" t="str">
            <v/>
          </cell>
          <cell r="AB316" t="str">
            <v/>
          </cell>
          <cell r="AC316" t="str">
            <v/>
          </cell>
          <cell r="AD316" t="str">
            <v/>
          </cell>
          <cell r="AE316" t="str">
            <v>NCX18W1</v>
          </cell>
          <cell r="AF316" t="str">
            <v>NCX18W1</v>
          </cell>
          <cell r="AG316" t="str">
            <v>NCX18W1</v>
          </cell>
          <cell r="AH316" t="str">
            <v/>
          </cell>
          <cell r="AI316" t="str">
            <v/>
          </cell>
          <cell r="AJ316" t="str">
            <v/>
          </cell>
          <cell r="AK316" t="str">
            <v/>
          </cell>
        </row>
        <row r="317">
          <cell r="A317" t="str">
            <v>x1</v>
          </cell>
          <cell r="B317" t="str">
            <v>x1</v>
          </cell>
          <cell r="S317" t="str">
            <v/>
          </cell>
          <cell r="Z317" t="str">
            <v/>
          </cell>
          <cell r="AA317" t="str">
            <v/>
          </cell>
          <cell r="AB317" t="str">
            <v/>
          </cell>
          <cell r="AC317" t="str">
            <v/>
          </cell>
          <cell r="AD317" t="str">
            <v/>
          </cell>
          <cell r="AE317" t="str">
            <v>NCX18W1</v>
          </cell>
          <cell r="AF317" t="str">
            <v>NCX18W1</v>
          </cell>
          <cell r="AG317" t="str">
            <v>NCX18W1</v>
          </cell>
          <cell r="AH317" t="str">
            <v/>
          </cell>
          <cell r="AI317" t="str">
            <v/>
          </cell>
          <cell r="AJ317" t="str">
            <v/>
          </cell>
          <cell r="AK317" t="str">
            <v/>
          </cell>
        </row>
        <row r="318">
          <cell r="A318" t="str">
            <v>x1</v>
          </cell>
          <cell r="B318" t="str">
            <v>x1</v>
          </cell>
          <cell r="S318" t="str">
            <v/>
          </cell>
          <cell r="Z318" t="str">
            <v/>
          </cell>
          <cell r="AA318" t="str">
            <v/>
          </cell>
          <cell r="AB318" t="str">
            <v/>
          </cell>
          <cell r="AC318" t="str">
            <v/>
          </cell>
          <cell r="AD318" t="str">
            <v/>
          </cell>
          <cell r="AE318" t="str">
            <v>NCX18W1</v>
          </cell>
          <cell r="AF318" t="str">
            <v>NCX18W1</v>
          </cell>
          <cell r="AG318" t="str">
            <v>NCX18W1</v>
          </cell>
          <cell r="AH318" t="str">
            <v/>
          </cell>
          <cell r="AI318" t="str">
            <v/>
          </cell>
          <cell r="AJ318" t="str">
            <v/>
          </cell>
          <cell r="AK318" t="str">
            <v/>
          </cell>
        </row>
        <row r="319">
          <cell r="A319" t="str">
            <v>x1</v>
          </cell>
          <cell r="B319" t="str">
            <v>x1</v>
          </cell>
          <cell r="S319" t="str">
            <v/>
          </cell>
          <cell r="Z319" t="str">
            <v/>
          </cell>
          <cell r="AA319" t="str">
            <v/>
          </cell>
          <cell r="AB319" t="str">
            <v/>
          </cell>
          <cell r="AC319" t="str">
            <v/>
          </cell>
          <cell r="AD319" t="str">
            <v/>
          </cell>
          <cell r="AE319" t="str">
            <v>NCX18W1</v>
          </cell>
          <cell r="AF319" t="str">
            <v>NCX18W1</v>
          </cell>
          <cell r="AG319" t="str">
            <v>NCX18W1</v>
          </cell>
          <cell r="AH319" t="str">
            <v/>
          </cell>
          <cell r="AI319" t="str">
            <v/>
          </cell>
          <cell r="AJ319" t="str">
            <v/>
          </cell>
          <cell r="AK319" t="str">
            <v/>
          </cell>
        </row>
        <row r="320">
          <cell r="A320" t="str">
            <v>x1</v>
          </cell>
          <cell r="B320" t="str">
            <v>x1</v>
          </cell>
          <cell r="S320" t="str">
            <v/>
          </cell>
          <cell r="Z320" t="str">
            <v/>
          </cell>
          <cell r="AA320" t="str">
            <v/>
          </cell>
          <cell r="AB320" t="str">
            <v/>
          </cell>
          <cell r="AC320" t="str">
            <v/>
          </cell>
          <cell r="AD320" t="str">
            <v/>
          </cell>
          <cell r="AE320" t="str">
            <v>NCX18W1</v>
          </cell>
          <cell r="AF320" t="str">
            <v>NCX18W1</v>
          </cell>
          <cell r="AG320" t="str">
            <v>NCX18W1</v>
          </cell>
          <cell r="AH320" t="str">
            <v/>
          </cell>
          <cell r="AI320" t="str">
            <v/>
          </cell>
          <cell r="AJ320" t="str">
            <v/>
          </cell>
          <cell r="AK320" t="str">
            <v/>
          </cell>
        </row>
        <row r="321">
          <cell r="A321" t="str">
            <v>x1</v>
          </cell>
          <cell r="B321" t="str">
            <v>x1</v>
          </cell>
          <cell r="S321" t="str">
            <v/>
          </cell>
          <cell r="Z321" t="str">
            <v/>
          </cell>
          <cell r="AA321" t="str">
            <v/>
          </cell>
          <cell r="AB321" t="str">
            <v/>
          </cell>
          <cell r="AC321" t="str">
            <v/>
          </cell>
          <cell r="AD321" t="str">
            <v/>
          </cell>
          <cell r="AE321" t="str">
            <v>NCX18W1</v>
          </cell>
          <cell r="AF321" t="str">
            <v>NCX18W1</v>
          </cell>
          <cell r="AG321" t="str">
            <v>NCX18W1</v>
          </cell>
          <cell r="AH321" t="str">
            <v/>
          </cell>
          <cell r="AI321" t="str">
            <v/>
          </cell>
          <cell r="AJ321" t="str">
            <v/>
          </cell>
          <cell r="AK321" t="str">
            <v/>
          </cell>
        </row>
        <row r="322">
          <cell r="A322" t="str">
            <v>x1</v>
          </cell>
          <cell r="B322" t="str">
            <v>x1</v>
          </cell>
          <cell r="S322" t="str">
            <v/>
          </cell>
          <cell r="Z322" t="str">
            <v/>
          </cell>
          <cell r="AA322" t="str">
            <v/>
          </cell>
          <cell r="AB322" t="str">
            <v/>
          </cell>
          <cell r="AC322" t="str">
            <v/>
          </cell>
          <cell r="AD322" t="str">
            <v/>
          </cell>
          <cell r="AE322" t="str">
            <v>NCX18W1</v>
          </cell>
          <cell r="AF322" t="str">
            <v>NCX18W1</v>
          </cell>
          <cell r="AG322" t="str">
            <v>NCX18W1</v>
          </cell>
          <cell r="AH322" t="str">
            <v/>
          </cell>
          <cell r="AI322" t="str">
            <v/>
          </cell>
          <cell r="AJ322" t="str">
            <v/>
          </cell>
          <cell r="AK322" t="str">
            <v/>
          </cell>
        </row>
        <row r="323">
          <cell r="A323" t="str">
            <v>x1</v>
          </cell>
          <cell r="B323" t="str">
            <v>x1</v>
          </cell>
          <cell r="S323" t="str">
            <v/>
          </cell>
          <cell r="Z323" t="str">
            <v/>
          </cell>
          <cell r="AA323" t="str">
            <v/>
          </cell>
          <cell r="AB323" t="str">
            <v/>
          </cell>
          <cell r="AC323" t="str">
            <v/>
          </cell>
          <cell r="AD323" t="str">
            <v/>
          </cell>
          <cell r="AE323" t="str">
            <v>NCX18W1</v>
          </cell>
          <cell r="AF323" t="str">
            <v>NCX18W1</v>
          </cell>
          <cell r="AG323" t="str">
            <v>NCX18W1</v>
          </cell>
          <cell r="AH323" t="str">
            <v/>
          </cell>
          <cell r="AI323" t="str">
            <v/>
          </cell>
          <cell r="AJ323" t="str">
            <v/>
          </cell>
          <cell r="AK323" t="str">
            <v/>
          </cell>
        </row>
        <row r="324">
          <cell r="A324" t="str">
            <v>x1</v>
          </cell>
          <cell r="B324" t="str">
            <v>x1</v>
          </cell>
          <cell r="S324" t="str">
            <v/>
          </cell>
          <cell r="Z324" t="str">
            <v/>
          </cell>
          <cell r="AA324" t="str">
            <v/>
          </cell>
          <cell r="AB324" t="str">
            <v/>
          </cell>
          <cell r="AC324" t="str">
            <v/>
          </cell>
          <cell r="AD324" t="str">
            <v/>
          </cell>
          <cell r="AE324" t="str">
            <v>NCX18W1</v>
          </cell>
          <cell r="AF324" t="str">
            <v>NCX18W1</v>
          </cell>
          <cell r="AG324" t="str">
            <v>NCX18W1</v>
          </cell>
          <cell r="AH324" t="str">
            <v/>
          </cell>
          <cell r="AI324" t="str">
            <v/>
          </cell>
          <cell r="AJ324" t="str">
            <v/>
          </cell>
          <cell r="AK324" t="str">
            <v/>
          </cell>
        </row>
        <row r="325">
          <cell r="A325" t="str">
            <v>x1</v>
          </cell>
          <cell r="B325" t="str">
            <v>x1</v>
          </cell>
          <cell r="S325" t="str">
            <v/>
          </cell>
          <cell r="Z325" t="str">
            <v/>
          </cell>
          <cell r="AA325" t="str">
            <v/>
          </cell>
          <cell r="AB325" t="str">
            <v/>
          </cell>
          <cell r="AC325" t="str">
            <v/>
          </cell>
          <cell r="AD325" t="str">
            <v/>
          </cell>
          <cell r="AE325" t="str">
            <v>NCX18W1</v>
          </cell>
          <cell r="AF325" t="str">
            <v>NCX18W1</v>
          </cell>
          <cell r="AG325" t="str">
            <v>NCX18W1</v>
          </cell>
          <cell r="AH325" t="str">
            <v/>
          </cell>
          <cell r="AI325" t="str">
            <v/>
          </cell>
          <cell r="AJ325" t="str">
            <v/>
          </cell>
          <cell r="AK325" t="str">
            <v/>
          </cell>
        </row>
        <row r="326">
          <cell r="A326" t="str">
            <v>x1</v>
          </cell>
          <cell r="B326" t="str">
            <v>x1</v>
          </cell>
          <cell r="S326" t="str">
            <v/>
          </cell>
          <cell r="Z326" t="str">
            <v/>
          </cell>
          <cell r="AA326" t="str">
            <v/>
          </cell>
          <cell r="AB326" t="str">
            <v/>
          </cell>
          <cell r="AC326" t="str">
            <v/>
          </cell>
          <cell r="AD326" t="str">
            <v/>
          </cell>
          <cell r="AE326" t="str">
            <v>NCX18W1</v>
          </cell>
          <cell r="AF326" t="str">
            <v>NCX18W1</v>
          </cell>
          <cell r="AG326" t="str">
            <v>NCX18W1</v>
          </cell>
          <cell r="AH326" t="str">
            <v/>
          </cell>
          <cell r="AI326" t="str">
            <v/>
          </cell>
          <cell r="AJ326" t="str">
            <v/>
          </cell>
          <cell r="AK326" t="str">
            <v/>
          </cell>
        </row>
        <row r="327">
          <cell r="A327" t="str">
            <v>x1</v>
          </cell>
          <cell r="B327" t="str">
            <v>x1</v>
          </cell>
          <cell r="S327" t="str">
            <v/>
          </cell>
          <cell r="Z327" t="str">
            <v/>
          </cell>
          <cell r="AA327" t="str">
            <v/>
          </cell>
          <cell r="AB327" t="str">
            <v/>
          </cell>
          <cell r="AC327" t="str">
            <v/>
          </cell>
          <cell r="AD327" t="str">
            <v/>
          </cell>
          <cell r="AE327" t="str">
            <v>NCX18W1</v>
          </cell>
          <cell r="AF327" t="str">
            <v>NCX18W1</v>
          </cell>
          <cell r="AG327" t="str">
            <v>NCX18W1</v>
          </cell>
          <cell r="AH327" t="str">
            <v/>
          </cell>
          <cell r="AI327" t="str">
            <v/>
          </cell>
          <cell r="AJ327" t="str">
            <v/>
          </cell>
          <cell r="AK327" t="str">
            <v/>
          </cell>
        </row>
        <row r="328">
          <cell r="A328" t="str">
            <v>x1</v>
          </cell>
          <cell r="B328" t="str">
            <v>x1</v>
          </cell>
          <cell r="S328" t="str">
            <v/>
          </cell>
          <cell r="Z328" t="str">
            <v/>
          </cell>
          <cell r="AA328" t="str">
            <v/>
          </cell>
          <cell r="AB328" t="str">
            <v/>
          </cell>
          <cell r="AC328" t="str">
            <v/>
          </cell>
          <cell r="AD328" t="str">
            <v/>
          </cell>
          <cell r="AE328" t="str">
            <v>NCX18W1</v>
          </cell>
          <cell r="AF328" t="str">
            <v>NCX18W1</v>
          </cell>
          <cell r="AG328" t="str">
            <v>NCX18W1</v>
          </cell>
          <cell r="AH328" t="str">
            <v/>
          </cell>
          <cell r="AI328" t="str">
            <v/>
          </cell>
          <cell r="AJ328" t="str">
            <v/>
          </cell>
          <cell r="AK328" t="str">
            <v/>
          </cell>
        </row>
        <row r="329">
          <cell r="A329" t="str">
            <v>x1</v>
          </cell>
          <cell r="B329" t="str">
            <v>x1</v>
          </cell>
          <cell r="S329" t="str">
            <v/>
          </cell>
          <cell r="Z329" t="str">
            <v/>
          </cell>
          <cell r="AA329" t="str">
            <v/>
          </cell>
          <cell r="AB329" t="str">
            <v/>
          </cell>
          <cell r="AC329" t="str">
            <v/>
          </cell>
          <cell r="AD329" t="str">
            <v/>
          </cell>
          <cell r="AE329" t="str">
            <v>NCX18W1</v>
          </cell>
          <cell r="AF329" t="str">
            <v>NCX18W1</v>
          </cell>
          <cell r="AG329" t="str">
            <v>NCX18W1</v>
          </cell>
          <cell r="AH329" t="str">
            <v/>
          </cell>
          <cell r="AI329" t="str">
            <v/>
          </cell>
          <cell r="AJ329" t="str">
            <v/>
          </cell>
          <cell r="AK329" t="str">
            <v/>
          </cell>
        </row>
        <row r="330">
          <cell r="A330" t="str">
            <v>x1</v>
          </cell>
          <cell r="B330" t="str">
            <v>x1</v>
          </cell>
          <cell r="S330" t="str">
            <v/>
          </cell>
          <cell r="Z330" t="str">
            <v/>
          </cell>
          <cell r="AA330" t="str">
            <v/>
          </cell>
          <cell r="AB330" t="str">
            <v/>
          </cell>
          <cell r="AC330" t="str">
            <v/>
          </cell>
          <cell r="AD330" t="str">
            <v/>
          </cell>
          <cell r="AE330" t="str">
            <v>NCX18W1</v>
          </cell>
          <cell r="AF330" t="str">
            <v>NCX18W1</v>
          </cell>
          <cell r="AG330" t="str">
            <v>NCX18W1</v>
          </cell>
          <cell r="AH330" t="str">
            <v/>
          </cell>
          <cell r="AI330" t="str">
            <v/>
          </cell>
          <cell r="AJ330" t="str">
            <v/>
          </cell>
          <cell r="AK330" t="str">
            <v/>
          </cell>
        </row>
        <row r="331">
          <cell r="A331" t="str">
            <v>x1</v>
          </cell>
          <cell r="B331" t="str">
            <v>x1</v>
          </cell>
          <cell r="S331" t="str">
            <v/>
          </cell>
          <cell r="Z331" t="str">
            <v/>
          </cell>
          <cell r="AA331" t="str">
            <v/>
          </cell>
          <cell r="AB331" t="str">
            <v/>
          </cell>
          <cell r="AC331" t="str">
            <v/>
          </cell>
          <cell r="AD331" t="str">
            <v/>
          </cell>
          <cell r="AE331" t="str">
            <v>NCX18W1</v>
          </cell>
          <cell r="AF331" t="str">
            <v>NCX18W1</v>
          </cell>
          <cell r="AG331" t="str">
            <v>NCX18W1</v>
          </cell>
          <cell r="AH331" t="str">
            <v/>
          </cell>
          <cell r="AI331" t="str">
            <v/>
          </cell>
          <cell r="AJ331" t="str">
            <v/>
          </cell>
          <cell r="AK331" t="str">
            <v/>
          </cell>
        </row>
        <row r="332">
          <cell r="A332" t="str">
            <v>x1</v>
          </cell>
          <cell r="B332" t="str">
            <v>x1</v>
          </cell>
          <cell r="S332" t="str">
            <v/>
          </cell>
          <cell r="Z332" t="str">
            <v/>
          </cell>
          <cell r="AA332" t="str">
            <v/>
          </cell>
          <cell r="AB332" t="str">
            <v/>
          </cell>
          <cell r="AC332" t="str">
            <v/>
          </cell>
          <cell r="AD332" t="str">
            <v/>
          </cell>
          <cell r="AE332" t="str">
            <v>NCX18W1</v>
          </cell>
          <cell r="AF332" t="str">
            <v>NCX18W1</v>
          </cell>
          <cell r="AG332" t="str">
            <v>NCX18W1</v>
          </cell>
          <cell r="AH332" t="str">
            <v/>
          </cell>
          <cell r="AI332" t="str">
            <v/>
          </cell>
          <cell r="AJ332" t="str">
            <v/>
          </cell>
          <cell r="AK332" t="str">
            <v/>
          </cell>
        </row>
        <row r="333">
          <cell r="A333" t="str">
            <v>x1</v>
          </cell>
          <cell r="B333" t="str">
            <v>x1</v>
          </cell>
          <cell r="S333" t="str">
            <v/>
          </cell>
          <cell r="Z333" t="str">
            <v/>
          </cell>
          <cell r="AA333" t="str">
            <v/>
          </cell>
          <cell r="AB333" t="str">
            <v/>
          </cell>
          <cell r="AC333" t="str">
            <v/>
          </cell>
          <cell r="AD333" t="str">
            <v/>
          </cell>
          <cell r="AE333" t="str">
            <v>NCX18W1</v>
          </cell>
          <cell r="AF333" t="str">
            <v>NCX18W1</v>
          </cell>
          <cell r="AG333" t="str">
            <v>NCX18W1</v>
          </cell>
          <cell r="AH333" t="str">
            <v/>
          </cell>
          <cell r="AI333" t="str">
            <v/>
          </cell>
          <cell r="AJ333" t="str">
            <v/>
          </cell>
          <cell r="AK333" t="str">
            <v/>
          </cell>
        </row>
        <row r="334">
          <cell r="A334" t="str">
            <v>x1</v>
          </cell>
          <cell r="B334" t="str">
            <v>x1</v>
          </cell>
          <cell r="S334" t="str">
            <v/>
          </cell>
          <cell r="Z334" t="str">
            <v/>
          </cell>
          <cell r="AA334" t="str">
            <v/>
          </cell>
          <cell r="AB334" t="str">
            <v/>
          </cell>
          <cell r="AC334" t="str">
            <v/>
          </cell>
          <cell r="AD334" t="str">
            <v/>
          </cell>
          <cell r="AE334" t="str">
            <v>NCX18W1</v>
          </cell>
          <cell r="AF334" t="str">
            <v>NCX18W1</v>
          </cell>
          <cell r="AG334" t="str">
            <v>NCX18W1</v>
          </cell>
          <cell r="AH334" t="str">
            <v/>
          </cell>
          <cell r="AI334" t="str">
            <v/>
          </cell>
          <cell r="AJ334" t="str">
            <v/>
          </cell>
          <cell r="AK334" t="str">
            <v/>
          </cell>
        </row>
        <row r="335">
          <cell r="A335" t="str">
            <v>x1</v>
          </cell>
          <cell r="B335" t="str">
            <v>x1</v>
          </cell>
          <cell r="S335" t="str">
            <v/>
          </cell>
          <cell r="Z335" t="str">
            <v/>
          </cell>
          <cell r="AA335" t="str">
            <v/>
          </cell>
          <cell r="AB335" t="str">
            <v/>
          </cell>
          <cell r="AC335" t="str">
            <v/>
          </cell>
          <cell r="AD335" t="str">
            <v/>
          </cell>
          <cell r="AE335" t="str">
            <v>NCX18W1</v>
          </cell>
          <cell r="AF335" t="str">
            <v>NCX18W1</v>
          </cell>
          <cell r="AG335" t="str">
            <v>NCX18W1</v>
          </cell>
          <cell r="AH335" t="str">
            <v/>
          </cell>
          <cell r="AI335" t="str">
            <v/>
          </cell>
          <cell r="AJ335" t="str">
            <v/>
          </cell>
          <cell r="AK335" t="str">
            <v/>
          </cell>
        </row>
        <row r="336">
          <cell r="A336" t="str">
            <v>x1</v>
          </cell>
          <cell r="B336" t="str">
            <v>x1</v>
          </cell>
          <cell r="S336" t="str">
            <v/>
          </cell>
          <cell r="Z336" t="str">
            <v/>
          </cell>
          <cell r="AA336" t="str">
            <v/>
          </cell>
          <cell r="AB336" t="str">
            <v/>
          </cell>
          <cell r="AC336" t="str">
            <v/>
          </cell>
          <cell r="AD336" t="str">
            <v/>
          </cell>
          <cell r="AE336" t="str">
            <v>NCX18W1</v>
          </cell>
          <cell r="AF336" t="str">
            <v>NCX18W1</v>
          </cell>
          <cell r="AG336" t="str">
            <v>NCX18W1</v>
          </cell>
          <cell r="AH336" t="str">
            <v/>
          </cell>
          <cell r="AI336" t="str">
            <v/>
          </cell>
          <cell r="AJ336" t="str">
            <v/>
          </cell>
          <cell r="AK336" t="str">
            <v/>
          </cell>
        </row>
        <row r="337">
          <cell r="A337" t="str">
            <v>x1</v>
          </cell>
          <cell r="B337" t="str">
            <v>x1</v>
          </cell>
          <cell r="S337" t="str">
            <v/>
          </cell>
          <cell r="Z337" t="str">
            <v/>
          </cell>
          <cell r="AA337" t="str">
            <v/>
          </cell>
          <cell r="AB337" t="str">
            <v/>
          </cell>
          <cell r="AC337" t="str">
            <v/>
          </cell>
          <cell r="AD337" t="str">
            <v/>
          </cell>
          <cell r="AE337" t="str">
            <v>NCX18W1</v>
          </cell>
          <cell r="AF337" t="str">
            <v>NCX18W1</v>
          </cell>
          <cell r="AG337" t="str">
            <v>NCX18W1</v>
          </cell>
          <cell r="AH337" t="str">
            <v/>
          </cell>
          <cell r="AI337" t="str">
            <v/>
          </cell>
          <cell r="AJ337" t="str">
            <v/>
          </cell>
          <cell r="AK337" t="str">
            <v/>
          </cell>
        </row>
        <row r="338">
          <cell r="A338" t="str">
            <v>x1</v>
          </cell>
          <cell r="B338" t="str">
            <v>x1</v>
          </cell>
          <cell r="S338" t="str">
            <v/>
          </cell>
          <cell r="Z338" t="str">
            <v/>
          </cell>
          <cell r="AA338" t="str">
            <v/>
          </cell>
          <cell r="AB338" t="str">
            <v/>
          </cell>
          <cell r="AC338" t="str">
            <v/>
          </cell>
          <cell r="AD338" t="str">
            <v/>
          </cell>
          <cell r="AE338" t="str">
            <v>NCX18W1</v>
          </cell>
          <cell r="AF338" t="str">
            <v>NCX18W1</v>
          </cell>
          <cell r="AG338" t="str">
            <v>NCX18W1</v>
          </cell>
          <cell r="AH338" t="str">
            <v/>
          </cell>
          <cell r="AI338" t="str">
            <v/>
          </cell>
          <cell r="AJ338" t="str">
            <v/>
          </cell>
          <cell r="AK338" t="str">
            <v/>
          </cell>
        </row>
        <row r="339">
          <cell r="A339" t="str">
            <v>x1</v>
          </cell>
          <cell r="B339" t="str">
            <v>x1</v>
          </cell>
          <cell r="S339" t="str">
            <v/>
          </cell>
          <cell r="Z339" t="str">
            <v/>
          </cell>
          <cell r="AA339" t="str">
            <v/>
          </cell>
          <cell r="AB339" t="str">
            <v/>
          </cell>
          <cell r="AC339" t="str">
            <v/>
          </cell>
          <cell r="AD339" t="str">
            <v/>
          </cell>
          <cell r="AE339" t="str">
            <v>NCX18W1</v>
          </cell>
          <cell r="AF339" t="str">
            <v>NCX18W1</v>
          </cell>
          <cell r="AG339" t="str">
            <v>NCX18W1</v>
          </cell>
          <cell r="AH339" t="str">
            <v/>
          </cell>
          <cell r="AI339" t="str">
            <v/>
          </cell>
          <cell r="AJ339" t="str">
            <v/>
          </cell>
          <cell r="AK339" t="str">
            <v/>
          </cell>
        </row>
        <row r="340">
          <cell r="A340" t="str">
            <v>x1</v>
          </cell>
          <cell r="B340" t="str">
            <v>x1</v>
          </cell>
          <cell r="S340" t="str">
            <v/>
          </cell>
          <cell r="Z340" t="str">
            <v/>
          </cell>
          <cell r="AA340" t="str">
            <v/>
          </cell>
          <cell r="AB340" t="str">
            <v/>
          </cell>
          <cell r="AC340" t="str">
            <v/>
          </cell>
          <cell r="AD340" t="str">
            <v/>
          </cell>
          <cell r="AE340" t="str">
            <v>NCX18W1</v>
          </cell>
          <cell r="AF340" t="str">
            <v>NCX18W1</v>
          </cell>
          <cell r="AG340" t="str">
            <v>NCX18W1</v>
          </cell>
          <cell r="AH340" t="str">
            <v/>
          </cell>
          <cell r="AI340" t="str">
            <v/>
          </cell>
          <cell r="AJ340" t="str">
            <v/>
          </cell>
          <cell r="AK340" t="str">
            <v/>
          </cell>
        </row>
        <row r="341">
          <cell r="A341" t="str">
            <v>x1</v>
          </cell>
          <cell r="B341" t="str">
            <v>x1</v>
          </cell>
          <cell r="S341" t="str">
            <v/>
          </cell>
          <cell r="Z341" t="str">
            <v/>
          </cell>
          <cell r="AA341" t="str">
            <v/>
          </cell>
          <cell r="AB341" t="str">
            <v/>
          </cell>
          <cell r="AC341" t="str">
            <v/>
          </cell>
          <cell r="AD341" t="str">
            <v/>
          </cell>
          <cell r="AE341" t="str">
            <v>NCX18W1</v>
          </cell>
          <cell r="AF341" t="str">
            <v>NCX18W1</v>
          </cell>
          <cell r="AG341" t="str">
            <v>NCX18W1</v>
          </cell>
          <cell r="AH341" t="str">
            <v/>
          </cell>
          <cell r="AI341" t="str">
            <v/>
          </cell>
          <cell r="AJ341" t="str">
            <v/>
          </cell>
          <cell r="AK341" t="str">
            <v/>
          </cell>
        </row>
        <row r="342">
          <cell r="A342" t="str">
            <v>x1</v>
          </cell>
          <cell r="B342" t="str">
            <v>x1</v>
          </cell>
          <cell r="S342" t="str">
            <v/>
          </cell>
          <cell r="Z342" t="str">
            <v/>
          </cell>
          <cell r="AA342" t="str">
            <v/>
          </cell>
          <cell r="AB342" t="str">
            <v/>
          </cell>
          <cell r="AC342" t="str">
            <v/>
          </cell>
          <cell r="AD342" t="str">
            <v/>
          </cell>
          <cell r="AE342" t="str">
            <v>NCX18W1</v>
          </cell>
          <cell r="AF342" t="str">
            <v>NCX18W1</v>
          </cell>
          <cell r="AG342" t="str">
            <v>NCX18W1</v>
          </cell>
          <cell r="AH342" t="str">
            <v/>
          </cell>
          <cell r="AI342" t="str">
            <v/>
          </cell>
          <cell r="AJ342" t="str">
            <v/>
          </cell>
          <cell r="AK342" t="str">
            <v/>
          </cell>
        </row>
        <row r="343">
          <cell r="A343" t="str">
            <v>x1</v>
          </cell>
          <cell r="B343" t="str">
            <v>x1</v>
          </cell>
          <cell r="S343" t="str">
            <v/>
          </cell>
          <cell r="Z343" t="str">
            <v/>
          </cell>
          <cell r="AA343" t="str">
            <v/>
          </cell>
          <cell r="AB343" t="str">
            <v/>
          </cell>
          <cell r="AC343" t="str">
            <v/>
          </cell>
          <cell r="AD343" t="str">
            <v/>
          </cell>
          <cell r="AE343" t="str">
            <v>NCX18W1</v>
          </cell>
          <cell r="AF343" t="str">
            <v>NCX18W1</v>
          </cell>
          <cell r="AG343" t="str">
            <v>NCX18W1</v>
          </cell>
          <cell r="AH343" t="str">
            <v/>
          </cell>
          <cell r="AI343" t="str">
            <v/>
          </cell>
          <cell r="AJ343" t="str">
            <v/>
          </cell>
          <cell r="AK343" t="str">
            <v/>
          </cell>
        </row>
        <row r="344">
          <cell r="A344" t="str">
            <v>x1</v>
          </cell>
          <cell r="B344" t="str">
            <v>x1</v>
          </cell>
          <cell r="S344" t="str">
            <v/>
          </cell>
          <cell r="Z344" t="str">
            <v/>
          </cell>
          <cell r="AA344" t="str">
            <v/>
          </cell>
          <cell r="AB344" t="str">
            <v/>
          </cell>
          <cell r="AC344" t="str">
            <v/>
          </cell>
          <cell r="AD344" t="str">
            <v/>
          </cell>
          <cell r="AE344" t="str">
            <v>NCX18W1</v>
          </cell>
          <cell r="AF344" t="str">
            <v>NCX18W1</v>
          </cell>
          <cell r="AG344" t="str">
            <v>NCX18W1</v>
          </cell>
          <cell r="AH344" t="str">
            <v/>
          </cell>
          <cell r="AI344" t="str">
            <v/>
          </cell>
          <cell r="AJ344" t="str">
            <v/>
          </cell>
          <cell r="AK344" t="str">
            <v/>
          </cell>
        </row>
        <row r="345">
          <cell r="A345" t="str">
            <v>x1</v>
          </cell>
          <cell r="B345" t="str">
            <v>x1</v>
          </cell>
          <cell r="S345" t="str">
            <v/>
          </cell>
          <cell r="Z345" t="str">
            <v/>
          </cell>
          <cell r="AA345" t="str">
            <v/>
          </cell>
          <cell r="AB345" t="str">
            <v/>
          </cell>
          <cell r="AC345" t="str">
            <v/>
          </cell>
          <cell r="AD345" t="str">
            <v/>
          </cell>
          <cell r="AE345" t="str">
            <v>NCX18W1</v>
          </cell>
          <cell r="AF345" t="str">
            <v>NCX18W1</v>
          </cell>
          <cell r="AG345" t="str">
            <v>NCX18W1</v>
          </cell>
          <cell r="AH345" t="str">
            <v/>
          </cell>
          <cell r="AI345" t="str">
            <v/>
          </cell>
          <cell r="AJ345" t="str">
            <v/>
          </cell>
          <cell r="AK345" t="str">
            <v/>
          </cell>
        </row>
        <row r="346">
          <cell r="A346" t="str">
            <v>x1</v>
          </cell>
          <cell r="B346" t="str">
            <v>x1</v>
          </cell>
          <cell r="S346" t="str">
            <v/>
          </cell>
          <cell r="Z346" t="str">
            <v/>
          </cell>
          <cell r="AA346" t="str">
            <v/>
          </cell>
          <cell r="AB346" t="str">
            <v/>
          </cell>
          <cell r="AC346" t="str">
            <v/>
          </cell>
          <cell r="AD346" t="str">
            <v/>
          </cell>
          <cell r="AE346" t="str">
            <v>NCX18W1</v>
          </cell>
          <cell r="AF346" t="str">
            <v>NCX18W1</v>
          </cell>
          <cell r="AG346" t="str">
            <v>NCX18W1</v>
          </cell>
          <cell r="AH346" t="str">
            <v/>
          </cell>
          <cell r="AI346" t="str">
            <v/>
          </cell>
          <cell r="AJ346" t="str">
            <v/>
          </cell>
          <cell r="AK346" t="str">
            <v/>
          </cell>
        </row>
        <row r="347">
          <cell r="A347" t="str">
            <v>x1</v>
          </cell>
          <cell r="B347" t="str">
            <v>x1</v>
          </cell>
          <cell r="S347" t="str">
            <v/>
          </cell>
          <cell r="Z347" t="str">
            <v/>
          </cell>
          <cell r="AA347" t="str">
            <v/>
          </cell>
          <cell r="AB347" t="str">
            <v/>
          </cell>
          <cell r="AC347" t="str">
            <v/>
          </cell>
          <cell r="AD347" t="str">
            <v/>
          </cell>
          <cell r="AE347" t="str">
            <v>NCX18W1</v>
          </cell>
          <cell r="AF347" t="str">
            <v>NCX18W1</v>
          </cell>
          <cell r="AG347" t="str">
            <v>NCX18W1</v>
          </cell>
          <cell r="AH347" t="str">
            <v/>
          </cell>
          <cell r="AI347" t="str">
            <v/>
          </cell>
          <cell r="AJ347" t="str">
            <v/>
          </cell>
          <cell r="AK347" t="str">
            <v/>
          </cell>
        </row>
        <row r="348">
          <cell r="A348" t="str">
            <v>x1</v>
          </cell>
          <cell r="B348" t="str">
            <v>x1</v>
          </cell>
          <cell r="S348" t="str">
            <v/>
          </cell>
          <cell r="Z348" t="str">
            <v/>
          </cell>
          <cell r="AA348" t="str">
            <v/>
          </cell>
          <cell r="AB348" t="str">
            <v/>
          </cell>
          <cell r="AC348" t="str">
            <v/>
          </cell>
          <cell r="AD348" t="str">
            <v/>
          </cell>
          <cell r="AE348" t="str">
            <v>NCX18W1</v>
          </cell>
          <cell r="AF348" t="str">
            <v>NCX18W1</v>
          </cell>
          <cell r="AG348" t="str">
            <v>NCX18W1</v>
          </cell>
          <cell r="AH348" t="str">
            <v/>
          </cell>
          <cell r="AI348" t="str">
            <v/>
          </cell>
          <cell r="AJ348" t="str">
            <v/>
          </cell>
          <cell r="AK348" t="str">
            <v/>
          </cell>
        </row>
        <row r="349">
          <cell r="A349" t="str">
            <v>x1</v>
          </cell>
          <cell r="B349" t="str">
            <v>x1</v>
          </cell>
          <cell r="S349" t="str">
            <v/>
          </cell>
          <cell r="Z349" t="str">
            <v/>
          </cell>
          <cell r="AA349" t="str">
            <v/>
          </cell>
          <cell r="AB349" t="str">
            <v/>
          </cell>
          <cell r="AC349" t="str">
            <v/>
          </cell>
          <cell r="AD349" t="str">
            <v/>
          </cell>
          <cell r="AE349" t="str">
            <v>NCX18W1</v>
          </cell>
          <cell r="AF349" t="str">
            <v>NCX18W1</v>
          </cell>
          <cell r="AG349" t="str">
            <v>NCX18W1</v>
          </cell>
          <cell r="AH349" t="str">
            <v/>
          </cell>
          <cell r="AI349" t="str">
            <v/>
          </cell>
          <cell r="AJ349" t="str">
            <v/>
          </cell>
          <cell r="AK349" t="str">
            <v/>
          </cell>
        </row>
        <row r="350">
          <cell r="A350" t="str">
            <v>x1</v>
          </cell>
          <cell r="B350" t="str">
            <v>x1</v>
          </cell>
          <cell r="S350" t="str">
            <v/>
          </cell>
          <cell r="Z350" t="str">
            <v/>
          </cell>
          <cell r="AA350" t="str">
            <v/>
          </cell>
          <cell r="AB350" t="str">
            <v/>
          </cell>
          <cell r="AC350" t="str">
            <v/>
          </cell>
          <cell r="AD350" t="str">
            <v/>
          </cell>
          <cell r="AE350" t="str">
            <v>NCX18W1</v>
          </cell>
          <cell r="AF350" t="str">
            <v>NCX18W1</v>
          </cell>
          <cell r="AG350" t="str">
            <v>NCX18W1</v>
          </cell>
          <cell r="AH350" t="str">
            <v/>
          </cell>
          <cell r="AI350" t="str">
            <v/>
          </cell>
          <cell r="AJ350" t="str">
            <v/>
          </cell>
          <cell r="AK350" t="str">
            <v/>
          </cell>
        </row>
        <row r="351">
          <cell r="A351" t="str">
            <v>x1</v>
          </cell>
          <cell r="B351" t="str">
            <v>x1</v>
          </cell>
          <cell r="S351" t="str">
            <v/>
          </cell>
          <cell r="Z351" t="str">
            <v/>
          </cell>
          <cell r="AA351" t="str">
            <v/>
          </cell>
          <cell r="AB351" t="str">
            <v/>
          </cell>
          <cell r="AC351" t="str">
            <v/>
          </cell>
          <cell r="AD351" t="str">
            <v/>
          </cell>
          <cell r="AE351" t="str">
            <v>NCX18W1</v>
          </cell>
          <cell r="AF351" t="str">
            <v>NCX18W1</v>
          </cell>
          <cell r="AG351" t="str">
            <v>NCX18W1</v>
          </cell>
          <cell r="AH351" t="str">
            <v/>
          </cell>
          <cell r="AI351" t="str">
            <v/>
          </cell>
          <cell r="AJ351" t="str">
            <v/>
          </cell>
          <cell r="AK351" t="str">
            <v/>
          </cell>
        </row>
        <row r="352">
          <cell r="A352" t="str">
            <v>x1</v>
          </cell>
          <cell r="B352" t="str">
            <v>x1</v>
          </cell>
          <cell r="S352" t="str">
            <v/>
          </cell>
          <cell r="Z352" t="str">
            <v/>
          </cell>
          <cell r="AA352" t="str">
            <v/>
          </cell>
          <cell r="AB352" t="str">
            <v/>
          </cell>
          <cell r="AC352" t="str">
            <v/>
          </cell>
          <cell r="AD352" t="str">
            <v/>
          </cell>
          <cell r="AE352" t="str">
            <v>NCX18W1</v>
          </cell>
          <cell r="AF352" t="str">
            <v>NCX18W1</v>
          </cell>
          <cell r="AG352" t="str">
            <v>NCX18W1</v>
          </cell>
          <cell r="AH352" t="str">
            <v/>
          </cell>
          <cell r="AI352" t="str">
            <v/>
          </cell>
          <cell r="AJ352" t="str">
            <v/>
          </cell>
          <cell r="AK352" t="str">
            <v/>
          </cell>
        </row>
        <row r="353">
          <cell r="A353" t="str">
            <v>x1</v>
          </cell>
          <cell r="B353" t="str">
            <v>x1</v>
          </cell>
          <cell r="S353" t="str">
            <v/>
          </cell>
          <cell r="Z353" t="str">
            <v/>
          </cell>
          <cell r="AA353" t="str">
            <v/>
          </cell>
          <cell r="AB353" t="str">
            <v/>
          </cell>
          <cell r="AC353" t="str">
            <v/>
          </cell>
          <cell r="AD353" t="str">
            <v/>
          </cell>
          <cell r="AE353" t="str">
            <v>NCX18W1</v>
          </cell>
          <cell r="AF353" t="str">
            <v>NCX18W1</v>
          </cell>
          <cell r="AG353" t="str">
            <v>NCX18W1</v>
          </cell>
          <cell r="AH353" t="str">
            <v/>
          </cell>
          <cell r="AI353" t="str">
            <v/>
          </cell>
          <cell r="AJ353" t="str">
            <v/>
          </cell>
          <cell r="AK353" t="str">
            <v/>
          </cell>
        </row>
        <row r="354">
          <cell r="A354" t="str">
            <v>x1</v>
          </cell>
          <cell r="B354" t="str">
            <v>x1</v>
          </cell>
          <cell r="S354" t="str">
            <v/>
          </cell>
          <cell r="Z354" t="str">
            <v/>
          </cell>
          <cell r="AA354" t="str">
            <v/>
          </cell>
          <cell r="AB354" t="str">
            <v/>
          </cell>
          <cell r="AC354" t="str">
            <v/>
          </cell>
          <cell r="AD354" t="str">
            <v/>
          </cell>
          <cell r="AE354" t="str">
            <v>NCX18W1</v>
          </cell>
          <cell r="AF354" t="str">
            <v>NCX18W1</v>
          </cell>
          <cell r="AG354" t="str">
            <v>NCX18W1</v>
          </cell>
          <cell r="AH354" t="str">
            <v/>
          </cell>
          <cell r="AI354" t="str">
            <v/>
          </cell>
          <cell r="AJ354" t="str">
            <v/>
          </cell>
          <cell r="AK354" t="str">
            <v/>
          </cell>
        </row>
        <row r="355">
          <cell r="A355" t="str">
            <v>x1</v>
          </cell>
          <cell r="B355" t="str">
            <v>x1</v>
          </cell>
          <cell r="S355" t="str">
            <v/>
          </cell>
          <cell r="Z355" t="str">
            <v/>
          </cell>
          <cell r="AA355" t="str">
            <v/>
          </cell>
          <cell r="AB355" t="str">
            <v/>
          </cell>
          <cell r="AC355" t="str">
            <v/>
          </cell>
          <cell r="AD355" t="str">
            <v/>
          </cell>
          <cell r="AE355" t="str">
            <v>NCX18W1</v>
          </cell>
          <cell r="AF355" t="str">
            <v>NCX18W1</v>
          </cell>
          <cell r="AG355" t="str">
            <v>NCX18W1</v>
          </cell>
          <cell r="AH355" t="str">
            <v/>
          </cell>
          <cell r="AI355" t="str">
            <v/>
          </cell>
          <cell r="AJ355" t="str">
            <v/>
          </cell>
          <cell r="AK355" t="str">
            <v/>
          </cell>
        </row>
        <row r="356">
          <cell r="A356" t="str">
            <v>x1</v>
          </cell>
          <cell r="B356" t="str">
            <v>x1</v>
          </cell>
          <cell r="S356" t="str">
            <v/>
          </cell>
          <cell r="Z356" t="str">
            <v/>
          </cell>
          <cell r="AA356" t="str">
            <v/>
          </cell>
          <cell r="AB356" t="str">
            <v/>
          </cell>
          <cell r="AC356" t="str">
            <v/>
          </cell>
          <cell r="AD356" t="str">
            <v/>
          </cell>
          <cell r="AE356" t="str">
            <v>NCX18W1</v>
          </cell>
          <cell r="AF356" t="str">
            <v>NCX18W1</v>
          </cell>
          <cell r="AG356" t="str">
            <v>NCX18W1</v>
          </cell>
          <cell r="AH356" t="str">
            <v/>
          </cell>
          <cell r="AI356" t="str">
            <v/>
          </cell>
          <cell r="AJ356" t="str">
            <v/>
          </cell>
          <cell r="AK356" t="str">
            <v/>
          </cell>
        </row>
        <row r="357">
          <cell r="A357" t="str">
            <v>x1</v>
          </cell>
          <cell r="B357" t="str">
            <v>x1</v>
          </cell>
          <cell r="S357" t="str">
            <v/>
          </cell>
          <cell r="Z357" t="str">
            <v/>
          </cell>
          <cell r="AA357" t="str">
            <v/>
          </cell>
          <cell r="AB357" t="str">
            <v/>
          </cell>
          <cell r="AC357" t="str">
            <v/>
          </cell>
          <cell r="AD357" t="str">
            <v/>
          </cell>
          <cell r="AE357" t="str">
            <v>NCX18W1</v>
          </cell>
          <cell r="AF357" t="str">
            <v>NCX18W1</v>
          </cell>
          <cell r="AG357" t="str">
            <v>NCX18W1</v>
          </cell>
          <cell r="AH357" t="str">
            <v/>
          </cell>
          <cell r="AI357" t="str">
            <v/>
          </cell>
          <cell r="AJ357" t="str">
            <v/>
          </cell>
          <cell r="AK357" t="str">
            <v/>
          </cell>
        </row>
        <row r="358">
          <cell r="A358" t="str">
            <v>x1</v>
          </cell>
          <cell r="B358" t="str">
            <v>x1</v>
          </cell>
          <cell r="S358" t="str">
            <v/>
          </cell>
          <cell r="Z358" t="str">
            <v/>
          </cell>
          <cell r="AA358" t="str">
            <v/>
          </cell>
          <cell r="AB358" t="str">
            <v/>
          </cell>
          <cell r="AC358" t="str">
            <v/>
          </cell>
          <cell r="AD358" t="str">
            <v/>
          </cell>
          <cell r="AE358" t="str">
            <v>NCX18W1</v>
          </cell>
          <cell r="AF358" t="str">
            <v>NCX18W1</v>
          </cell>
          <cell r="AG358" t="str">
            <v>NCX18W1</v>
          </cell>
          <cell r="AH358" t="str">
            <v/>
          </cell>
          <cell r="AI358" t="str">
            <v/>
          </cell>
          <cell r="AJ358" t="str">
            <v/>
          </cell>
          <cell r="AK358" t="str">
            <v/>
          </cell>
        </row>
        <row r="359">
          <cell r="A359" t="str">
            <v>x1</v>
          </cell>
          <cell r="B359" t="str">
            <v>x1</v>
          </cell>
          <cell r="S359" t="str">
            <v/>
          </cell>
          <cell r="Z359" t="str">
            <v/>
          </cell>
          <cell r="AA359" t="str">
            <v/>
          </cell>
          <cell r="AB359" t="str">
            <v/>
          </cell>
          <cell r="AC359" t="str">
            <v/>
          </cell>
          <cell r="AD359" t="str">
            <v/>
          </cell>
          <cell r="AE359" t="str">
            <v>NCX18W1</v>
          </cell>
          <cell r="AF359" t="str">
            <v>NCX18W1</v>
          </cell>
          <cell r="AG359" t="str">
            <v>NCX18W1</v>
          </cell>
          <cell r="AH359" t="str">
            <v/>
          </cell>
          <cell r="AI359" t="str">
            <v/>
          </cell>
          <cell r="AJ359" t="str">
            <v/>
          </cell>
          <cell r="AK359" t="str">
            <v/>
          </cell>
        </row>
        <row r="360">
          <cell r="A360" t="str">
            <v>x1</v>
          </cell>
          <cell r="B360" t="str">
            <v>x1</v>
          </cell>
          <cell r="S360" t="str">
            <v/>
          </cell>
          <cell r="Z360" t="str">
            <v/>
          </cell>
          <cell r="AA360" t="str">
            <v/>
          </cell>
          <cell r="AB360" t="str">
            <v/>
          </cell>
          <cell r="AC360" t="str">
            <v/>
          </cell>
          <cell r="AD360" t="str">
            <v/>
          </cell>
          <cell r="AE360" t="str">
            <v>NCX18W1</v>
          </cell>
          <cell r="AF360" t="str">
            <v>NCX18W1</v>
          </cell>
          <cell r="AG360" t="str">
            <v>NCX18W1</v>
          </cell>
          <cell r="AH360" t="str">
            <v/>
          </cell>
          <cell r="AI360" t="str">
            <v/>
          </cell>
          <cell r="AJ360" t="str">
            <v/>
          </cell>
          <cell r="AK360" t="str">
            <v/>
          </cell>
        </row>
        <row r="361">
          <cell r="A361" t="str">
            <v>x1</v>
          </cell>
          <cell r="B361" t="str">
            <v>x1</v>
          </cell>
          <cell r="S361" t="str">
            <v/>
          </cell>
          <cell r="Z361" t="str">
            <v/>
          </cell>
          <cell r="AA361" t="str">
            <v/>
          </cell>
          <cell r="AB361" t="str">
            <v/>
          </cell>
          <cell r="AC361" t="str">
            <v/>
          </cell>
          <cell r="AD361" t="str">
            <v/>
          </cell>
          <cell r="AE361" t="str">
            <v>NCX18W1</v>
          </cell>
          <cell r="AF361" t="str">
            <v>NCX18W1</v>
          </cell>
          <cell r="AG361" t="str">
            <v>NCX18W1</v>
          </cell>
          <cell r="AH361" t="str">
            <v/>
          </cell>
          <cell r="AI361" t="str">
            <v/>
          </cell>
          <cell r="AJ361" t="str">
            <v/>
          </cell>
          <cell r="AK361" t="str">
            <v/>
          </cell>
        </row>
        <row r="362">
          <cell r="A362" t="str">
            <v>x1</v>
          </cell>
          <cell r="B362" t="str">
            <v>x1</v>
          </cell>
          <cell r="S362" t="str">
            <v/>
          </cell>
          <cell r="Z362" t="str">
            <v/>
          </cell>
          <cell r="AA362" t="str">
            <v/>
          </cell>
          <cell r="AB362" t="str">
            <v/>
          </cell>
          <cell r="AC362" t="str">
            <v/>
          </cell>
          <cell r="AD362" t="str">
            <v/>
          </cell>
          <cell r="AE362" t="str">
            <v>NCX18W1</v>
          </cell>
          <cell r="AF362" t="str">
            <v>NCX18W1</v>
          </cell>
          <cell r="AG362" t="str">
            <v>NCX18W1</v>
          </cell>
          <cell r="AH362" t="str">
            <v/>
          </cell>
          <cell r="AI362" t="str">
            <v/>
          </cell>
          <cell r="AJ362" t="str">
            <v/>
          </cell>
          <cell r="AK362" t="str">
            <v/>
          </cell>
        </row>
        <row r="363">
          <cell r="A363" t="str">
            <v>x1</v>
          </cell>
          <cell r="B363" t="str">
            <v>x1</v>
          </cell>
          <cell r="S363" t="str">
            <v/>
          </cell>
          <cell r="Z363" t="str">
            <v/>
          </cell>
          <cell r="AA363" t="str">
            <v/>
          </cell>
          <cell r="AB363" t="str">
            <v/>
          </cell>
          <cell r="AC363" t="str">
            <v/>
          </cell>
          <cell r="AD363" t="str">
            <v/>
          </cell>
          <cell r="AE363" t="str">
            <v>NCX18W1</v>
          </cell>
          <cell r="AF363" t="str">
            <v>NCX18W1</v>
          </cell>
          <cell r="AG363" t="str">
            <v>NCX18W1</v>
          </cell>
          <cell r="AH363" t="str">
            <v/>
          </cell>
          <cell r="AI363" t="str">
            <v/>
          </cell>
          <cell r="AJ363" t="str">
            <v/>
          </cell>
          <cell r="AK363" t="str">
            <v/>
          </cell>
        </row>
        <row r="364">
          <cell r="A364" t="str">
            <v>x1</v>
          </cell>
          <cell r="B364" t="str">
            <v>x1</v>
          </cell>
          <cell r="S364" t="str">
            <v/>
          </cell>
          <cell r="Z364" t="str">
            <v/>
          </cell>
          <cell r="AA364" t="str">
            <v/>
          </cell>
          <cell r="AB364" t="str">
            <v/>
          </cell>
          <cell r="AC364" t="str">
            <v/>
          </cell>
          <cell r="AD364" t="str">
            <v/>
          </cell>
          <cell r="AE364" t="str">
            <v>NCX18W1</v>
          </cell>
          <cell r="AF364" t="str">
            <v>NCX18W1</v>
          </cell>
          <cell r="AG364" t="str">
            <v>NCX18W1</v>
          </cell>
          <cell r="AH364" t="str">
            <v/>
          </cell>
          <cell r="AI364" t="str">
            <v/>
          </cell>
          <cell r="AJ364" t="str">
            <v/>
          </cell>
          <cell r="AK364" t="str">
            <v/>
          </cell>
        </row>
        <row r="365">
          <cell r="A365" t="str">
            <v>x1</v>
          </cell>
          <cell r="B365" t="str">
            <v>x1</v>
          </cell>
          <cell r="S365" t="str">
            <v/>
          </cell>
          <cell r="Z365" t="str">
            <v/>
          </cell>
          <cell r="AA365" t="str">
            <v/>
          </cell>
          <cell r="AB365" t="str">
            <v/>
          </cell>
          <cell r="AC365" t="str">
            <v/>
          </cell>
          <cell r="AD365" t="str">
            <v/>
          </cell>
          <cell r="AE365" t="str">
            <v>NCX18W1</v>
          </cell>
          <cell r="AF365" t="str">
            <v>NCX18W1</v>
          </cell>
          <cell r="AG365" t="str">
            <v>NCX18W1</v>
          </cell>
          <cell r="AH365" t="str">
            <v/>
          </cell>
          <cell r="AI365" t="str">
            <v/>
          </cell>
          <cell r="AJ365" t="str">
            <v/>
          </cell>
          <cell r="AK365" t="str">
            <v/>
          </cell>
        </row>
        <row r="366">
          <cell r="A366" t="str">
            <v>x1</v>
          </cell>
          <cell r="B366" t="str">
            <v>x1</v>
          </cell>
          <cell r="S366" t="str">
            <v/>
          </cell>
          <cell r="Z366" t="str">
            <v/>
          </cell>
          <cell r="AA366" t="str">
            <v/>
          </cell>
          <cell r="AB366" t="str">
            <v/>
          </cell>
          <cell r="AC366" t="str">
            <v/>
          </cell>
          <cell r="AD366" t="str">
            <v/>
          </cell>
          <cell r="AE366" t="str">
            <v>NCX18W1</v>
          </cell>
          <cell r="AF366" t="str">
            <v>NCX18W1</v>
          </cell>
          <cell r="AG366" t="str">
            <v>NCX18W1</v>
          </cell>
          <cell r="AH366" t="str">
            <v/>
          </cell>
          <cell r="AI366" t="str">
            <v/>
          </cell>
          <cell r="AJ366" t="str">
            <v/>
          </cell>
          <cell r="AK366" t="str">
            <v/>
          </cell>
        </row>
        <row r="367">
          <cell r="A367" t="str">
            <v>x1</v>
          </cell>
          <cell r="B367" t="str">
            <v>x1</v>
          </cell>
          <cell r="S367" t="str">
            <v/>
          </cell>
          <cell r="Z367" t="str">
            <v/>
          </cell>
          <cell r="AA367" t="str">
            <v/>
          </cell>
          <cell r="AB367" t="str">
            <v/>
          </cell>
          <cell r="AC367" t="str">
            <v/>
          </cell>
          <cell r="AD367" t="str">
            <v/>
          </cell>
          <cell r="AE367" t="str">
            <v>NCX18W1</v>
          </cell>
          <cell r="AF367" t="str">
            <v>NCX18W1</v>
          </cell>
          <cell r="AG367" t="str">
            <v>NCX18W1</v>
          </cell>
          <cell r="AH367" t="str">
            <v/>
          </cell>
          <cell r="AI367" t="str">
            <v/>
          </cell>
          <cell r="AJ367" t="str">
            <v/>
          </cell>
          <cell r="AK367" t="str">
            <v/>
          </cell>
        </row>
        <row r="368">
          <cell r="A368" t="str">
            <v>x1</v>
          </cell>
          <cell r="B368" t="str">
            <v>x1</v>
          </cell>
          <cell r="S368" t="str">
            <v/>
          </cell>
          <cell r="Z368" t="str">
            <v/>
          </cell>
          <cell r="AA368" t="str">
            <v/>
          </cell>
          <cell r="AB368" t="str">
            <v/>
          </cell>
          <cell r="AC368" t="str">
            <v/>
          </cell>
          <cell r="AD368" t="str">
            <v/>
          </cell>
          <cell r="AE368" t="str">
            <v>NCX18W1</v>
          </cell>
          <cell r="AF368" t="str">
            <v>NCX18W1</v>
          </cell>
          <cell r="AG368" t="str">
            <v>NCX18W1</v>
          </cell>
          <cell r="AH368" t="str">
            <v/>
          </cell>
          <cell r="AI368" t="str">
            <v/>
          </cell>
          <cell r="AJ368" t="str">
            <v/>
          </cell>
          <cell r="AK368" t="str">
            <v/>
          </cell>
        </row>
        <row r="369">
          <cell r="A369" t="str">
            <v>x1</v>
          </cell>
          <cell r="B369" t="str">
            <v>x1</v>
          </cell>
          <cell r="S369" t="str">
            <v/>
          </cell>
          <cell r="Z369" t="str">
            <v/>
          </cell>
          <cell r="AA369" t="str">
            <v/>
          </cell>
          <cell r="AB369" t="str">
            <v/>
          </cell>
          <cell r="AC369" t="str">
            <v/>
          </cell>
          <cell r="AD369" t="str">
            <v/>
          </cell>
          <cell r="AE369" t="str">
            <v>NCX18W1</v>
          </cell>
          <cell r="AF369" t="str">
            <v>NCX18W1</v>
          </cell>
          <cell r="AG369" t="str">
            <v>NCX18W1</v>
          </cell>
          <cell r="AH369" t="str">
            <v/>
          </cell>
          <cell r="AI369" t="str">
            <v/>
          </cell>
          <cell r="AJ369" t="str">
            <v/>
          </cell>
          <cell r="AK369" t="str">
            <v/>
          </cell>
        </row>
        <row r="370">
          <cell r="A370" t="str">
            <v>x1</v>
          </cell>
          <cell r="B370" t="str">
            <v>x1</v>
          </cell>
          <cell r="S370" t="str">
            <v/>
          </cell>
          <cell r="Z370" t="str">
            <v/>
          </cell>
          <cell r="AA370" t="str">
            <v/>
          </cell>
          <cell r="AB370" t="str">
            <v/>
          </cell>
          <cell r="AC370" t="str">
            <v/>
          </cell>
          <cell r="AD370" t="str">
            <v/>
          </cell>
          <cell r="AE370" t="str">
            <v>NCX18W1</v>
          </cell>
          <cell r="AF370" t="str">
            <v>NCX18W1</v>
          </cell>
          <cell r="AG370" t="str">
            <v>NCX18W1</v>
          </cell>
          <cell r="AH370" t="str">
            <v/>
          </cell>
          <cell r="AI370" t="str">
            <v/>
          </cell>
          <cell r="AJ370" t="str">
            <v/>
          </cell>
          <cell r="AK370" t="str">
            <v/>
          </cell>
        </row>
        <row r="371">
          <cell r="A371" t="str">
            <v>x1</v>
          </cell>
          <cell r="B371" t="str">
            <v>x1</v>
          </cell>
          <cell r="S371" t="str">
            <v/>
          </cell>
          <cell r="Z371" t="str">
            <v/>
          </cell>
          <cell r="AA371" t="str">
            <v/>
          </cell>
          <cell r="AB371" t="str">
            <v/>
          </cell>
          <cell r="AC371" t="str">
            <v/>
          </cell>
          <cell r="AD371" t="str">
            <v/>
          </cell>
          <cell r="AE371" t="str">
            <v>NCX18W1</v>
          </cell>
          <cell r="AF371" t="str">
            <v>NCX18W1</v>
          </cell>
          <cell r="AG371" t="str">
            <v>NCX18W1</v>
          </cell>
          <cell r="AH371" t="str">
            <v/>
          </cell>
          <cell r="AI371" t="str">
            <v/>
          </cell>
          <cell r="AJ371" t="str">
            <v/>
          </cell>
          <cell r="AK371" t="str">
            <v/>
          </cell>
        </row>
        <row r="372">
          <cell r="A372" t="str">
            <v>x1</v>
          </cell>
          <cell r="B372" t="str">
            <v>x1</v>
          </cell>
          <cell r="S372" t="str">
            <v/>
          </cell>
          <cell r="Z372" t="str">
            <v/>
          </cell>
          <cell r="AA372" t="str">
            <v/>
          </cell>
          <cell r="AB372" t="str">
            <v/>
          </cell>
          <cell r="AC372" t="str">
            <v/>
          </cell>
          <cell r="AD372" t="str">
            <v/>
          </cell>
          <cell r="AE372" t="str">
            <v>NCX18W1</v>
          </cell>
          <cell r="AF372" t="str">
            <v>NCX18W1</v>
          </cell>
          <cell r="AG372" t="str">
            <v>NCX18W1</v>
          </cell>
          <cell r="AH372" t="str">
            <v/>
          </cell>
          <cell r="AI372" t="str">
            <v/>
          </cell>
          <cell r="AJ372" t="str">
            <v/>
          </cell>
          <cell r="AK372" t="str">
            <v/>
          </cell>
        </row>
        <row r="373">
          <cell r="A373" t="str">
            <v>x1</v>
          </cell>
          <cell r="B373" t="str">
            <v>x1</v>
          </cell>
          <cell r="S373" t="str">
            <v/>
          </cell>
          <cell r="Z373" t="str">
            <v/>
          </cell>
          <cell r="AA373" t="str">
            <v/>
          </cell>
          <cell r="AB373" t="str">
            <v/>
          </cell>
          <cell r="AC373" t="str">
            <v/>
          </cell>
          <cell r="AD373" t="str">
            <v/>
          </cell>
          <cell r="AE373" t="str">
            <v>NCX18W1</v>
          </cell>
          <cell r="AF373" t="str">
            <v>NCX18W1</v>
          </cell>
          <cell r="AG373" t="str">
            <v>NCX18W1</v>
          </cell>
          <cell r="AH373" t="str">
            <v/>
          </cell>
          <cell r="AI373" t="str">
            <v/>
          </cell>
          <cell r="AJ373" t="str">
            <v/>
          </cell>
          <cell r="AK373" t="str">
            <v/>
          </cell>
        </row>
        <row r="374">
          <cell r="A374" t="str">
            <v>x1</v>
          </cell>
          <cell r="B374" t="str">
            <v>x1</v>
          </cell>
          <cell r="S374" t="str">
            <v/>
          </cell>
          <cell r="Z374" t="str">
            <v/>
          </cell>
          <cell r="AA374" t="str">
            <v/>
          </cell>
          <cell r="AB374" t="str">
            <v/>
          </cell>
          <cell r="AC374" t="str">
            <v/>
          </cell>
          <cell r="AD374" t="str">
            <v/>
          </cell>
          <cell r="AE374" t="str">
            <v>NCX18W1</v>
          </cell>
          <cell r="AF374" t="str">
            <v>NCX18W1</v>
          </cell>
          <cell r="AG374" t="str">
            <v>NCX18W1</v>
          </cell>
          <cell r="AH374" t="str">
            <v/>
          </cell>
          <cell r="AI374" t="str">
            <v/>
          </cell>
          <cell r="AJ374" t="str">
            <v/>
          </cell>
          <cell r="AK374" t="str">
            <v/>
          </cell>
        </row>
        <row r="375">
          <cell r="A375" t="str">
            <v>x1</v>
          </cell>
          <cell r="B375" t="str">
            <v>x1</v>
          </cell>
          <cell r="S375" t="str">
            <v/>
          </cell>
          <cell r="Z375" t="str">
            <v/>
          </cell>
          <cell r="AA375" t="str">
            <v/>
          </cell>
          <cell r="AB375" t="str">
            <v/>
          </cell>
          <cell r="AC375" t="str">
            <v/>
          </cell>
          <cell r="AD375" t="str">
            <v/>
          </cell>
          <cell r="AE375" t="str">
            <v>NCX18W1</v>
          </cell>
          <cell r="AF375" t="str">
            <v>NCX18W1</v>
          </cell>
          <cell r="AG375" t="str">
            <v>NCX18W1</v>
          </cell>
          <cell r="AH375" t="str">
            <v/>
          </cell>
          <cell r="AI375" t="str">
            <v/>
          </cell>
          <cell r="AJ375" t="str">
            <v/>
          </cell>
          <cell r="AK375" t="str">
            <v/>
          </cell>
        </row>
        <row r="376">
          <cell r="A376" t="str">
            <v>x1</v>
          </cell>
          <cell r="B376" t="str">
            <v>x1</v>
          </cell>
          <cell r="S376" t="str">
            <v/>
          </cell>
          <cell r="Z376" t="str">
            <v/>
          </cell>
          <cell r="AA376" t="str">
            <v/>
          </cell>
          <cell r="AB376" t="str">
            <v/>
          </cell>
          <cell r="AC376" t="str">
            <v/>
          </cell>
          <cell r="AD376" t="str">
            <v/>
          </cell>
          <cell r="AE376" t="str">
            <v>NCX18W1</v>
          </cell>
          <cell r="AF376" t="str">
            <v>NCX18W1</v>
          </cell>
          <cell r="AG376" t="str">
            <v>NCX18W1</v>
          </cell>
          <cell r="AH376" t="str">
            <v/>
          </cell>
          <cell r="AI376" t="str">
            <v/>
          </cell>
          <cell r="AJ376" t="str">
            <v/>
          </cell>
          <cell r="AK376" t="str">
            <v/>
          </cell>
        </row>
        <row r="377">
          <cell r="A377" t="str">
            <v>x1</v>
          </cell>
          <cell r="B377" t="str">
            <v>x1</v>
          </cell>
          <cell r="S377" t="str">
            <v/>
          </cell>
          <cell r="Z377" t="str">
            <v/>
          </cell>
          <cell r="AA377" t="str">
            <v/>
          </cell>
          <cell r="AB377" t="str">
            <v/>
          </cell>
          <cell r="AC377" t="str">
            <v/>
          </cell>
          <cell r="AD377" t="str">
            <v/>
          </cell>
          <cell r="AE377" t="str">
            <v>NCX18W1</v>
          </cell>
          <cell r="AF377" t="str">
            <v>NCX18W1</v>
          </cell>
          <cell r="AG377" t="str">
            <v>NCX18W1</v>
          </cell>
          <cell r="AH377" t="str">
            <v/>
          </cell>
          <cell r="AI377" t="str">
            <v/>
          </cell>
          <cell r="AJ377" t="str">
            <v/>
          </cell>
          <cell r="AK377" t="str">
            <v/>
          </cell>
        </row>
        <row r="378">
          <cell r="A378" t="str">
            <v>x1</v>
          </cell>
          <cell r="B378" t="str">
            <v>x1</v>
          </cell>
          <cell r="S378" t="str">
            <v/>
          </cell>
          <cell r="Z378" t="str">
            <v/>
          </cell>
          <cell r="AA378" t="str">
            <v/>
          </cell>
          <cell r="AB378" t="str">
            <v/>
          </cell>
          <cell r="AC378" t="str">
            <v/>
          </cell>
          <cell r="AD378" t="str">
            <v/>
          </cell>
          <cell r="AE378" t="str">
            <v>NCX18W1</v>
          </cell>
          <cell r="AF378" t="str">
            <v>NCX18W1</v>
          </cell>
          <cell r="AG378" t="str">
            <v>NCX18W1</v>
          </cell>
          <cell r="AH378" t="str">
            <v/>
          </cell>
          <cell r="AI378" t="str">
            <v/>
          </cell>
          <cell r="AJ378" t="str">
            <v/>
          </cell>
          <cell r="AK378" t="str">
            <v/>
          </cell>
        </row>
        <row r="379">
          <cell r="A379" t="str">
            <v>x1</v>
          </cell>
          <cell r="B379" t="str">
            <v>x1</v>
          </cell>
          <cell r="S379" t="str">
            <v/>
          </cell>
          <cell r="Z379" t="str">
            <v/>
          </cell>
          <cell r="AA379" t="str">
            <v/>
          </cell>
          <cell r="AB379" t="str">
            <v/>
          </cell>
          <cell r="AC379" t="str">
            <v/>
          </cell>
          <cell r="AD379" t="str">
            <v/>
          </cell>
          <cell r="AE379" t="str">
            <v>NCX18W1</v>
          </cell>
          <cell r="AF379" t="str">
            <v>NCX18W1</v>
          </cell>
          <cell r="AG379" t="str">
            <v>NCX18W1</v>
          </cell>
          <cell r="AH379" t="str">
            <v/>
          </cell>
          <cell r="AI379" t="str">
            <v/>
          </cell>
          <cell r="AJ379" t="str">
            <v/>
          </cell>
          <cell r="AK379" t="str">
            <v/>
          </cell>
        </row>
        <row r="380">
          <cell r="A380" t="str">
            <v>x1</v>
          </cell>
          <cell r="B380" t="str">
            <v>x1</v>
          </cell>
          <cell r="S380" t="str">
            <v/>
          </cell>
          <cell r="Z380" t="str">
            <v/>
          </cell>
          <cell r="AA380" t="str">
            <v/>
          </cell>
          <cell r="AB380" t="str">
            <v/>
          </cell>
          <cell r="AC380" t="str">
            <v/>
          </cell>
          <cell r="AD380" t="str">
            <v/>
          </cell>
          <cell r="AE380" t="str">
            <v>NCX18W1</v>
          </cell>
          <cell r="AF380" t="str">
            <v>NCX18W1</v>
          </cell>
          <cell r="AG380" t="str">
            <v>NCX18W1</v>
          </cell>
          <cell r="AH380" t="str">
            <v/>
          </cell>
          <cell r="AI380" t="str">
            <v/>
          </cell>
          <cell r="AJ380" t="str">
            <v/>
          </cell>
          <cell r="AK380" t="str">
            <v/>
          </cell>
        </row>
        <row r="381">
          <cell r="A381" t="str">
            <v>x1</v>
          </cell>
          <cell r="B381" t="str">
            <v>x1</v>
          </cell>
          <cell r="S381" t="str">
            <v/>
          </cell>
          <cell r="Z381" t="str">
            <v/>
          </cell>
          <cell r="AA381" t="str">
            <v/>
          </cell>
          <cell r="AB381" t="str">
            <v/>
          </cell>
          <cell r="AC381" t="str">
            <v/>
          </cell>
          <cell r="AD381" t="str">
            <v/>
          </cell>
          <cell r="AE381" t="str">
            <v>NCX18W1</v>
          </cell>
          <cell r="AF381" t="str">
            <v>NCX18W1</v>
          </cell>
          <cell r="AG381" t="str">
            <v>NCX18W1</v>
          </cell>
          <cell r="AH381" t="str">
            <v/>
          </cell>
          <cell r="AI381" t="str">
            <v/>
          </cell>
          <cell r="AJ381" t="str">
            <v/>
          </cell>
          <cell r="AK381" t="str">
            <v/>
          </cell>
        </row>
        <row r="382">
          <cell r="A382" t="str">
            <v>x1</v>
          </cell>
          <cell r="B382" t="str">
            <v>x1</v>
          </cell>
          <cell r="S382" t="str">
            <v/>
          </cell>
          <cell r="Z382" t="str">
            <v/>
          </cell>
          <cell r="AA382" t="str">
            <v/>
          </cell>
          <cell r="AB382" t="str">
            <v/>
          </cell>
          <cell r="AC382" t="str">
            <v/>
          </cell>
          <cell r="AD382" t="str">
            <v/>
          </cell>
          <cell r="AE382" t="str">
            <v>NCX18W1</v>
          </cell>
          <cell r="AF382" t="str">
            <v>NCX18W1</v>
          </cell>
          <cell r="AG382" t="str">
            <v>NCX18W1</v>
          </cell>
          <cell r="AH382" t="str">
            <v/>
          </cell>
          <cell r="AI382" t="str">
            <v/>
          </cell>
          <cell r="AJ382" t="str">
            <v/>
          </cell>
          <cell r="AK382" t="str">
            <v/>
          </cell>
        </row>
        <row r="383">
          <cell r="A383" t="str">
            <v>x1</v>
          </cell>
          <cell r="B383" t="str">
            <v>x1</v>
          </cell>
          <cell r="S383" t="str">
            <v/>
          </cell>
          <cell r="Z383" t="str">
            <v/>
          </cell>
          <cell r="AA383" t="str">
            <v/>
          </cell>
          <cell r="AB383" t="str">
            <v/>
          </cell>
          <cell r="AC383" t="str">
            <v/>
          </cell>
          <cell r="AD383" t="str">
            <v/>
          </cell>
          <cell r="AE383" t="str">
            <v>NCX18W1</v>
          </cell>
          <cell r="AF383" t="str">
            <v>NCX18W1</v>
          </cell>
          <cell r="AG383" t="str">
            <v>NCX18W1</v>
          </cell>
          <cell r="AH383" t="str">
            <v/>
          </cell>
          <cell r="AI383" t="str">
            <v/>
          </cell>
          <cell r="AJ383" t="str">
            <v/>
          </cell>
          <cell r="AK383" t="str">
            <v/>
          </cell>
        </row>
        <row r="384">
          <cell r="A384" t="str">
            <v>x1</v>
          </cell>
          <cell r="B384" t="str">
            <v>x1</v>
          </cell>
          <cell r="S384" t="str">
            <v/>
          </cell>
          <cell r="Z384" t="str">
            <v/>
          </cell>
          <cell r="AA384" t="str">
            <v/>
          </cell>
          <cell r="AB384" t="str">
            <v/>
          </cell>
          <cell r="AC384" t="str">
            <v/>
          </cell>
          <cell r="AD384" t="str">
            <v/>
          </cell>
          <cell r="AE384" t="str">
            <v>NCX18W1</v>
          </cell>
          <cell r="AF384" t="str">
            <v>NCX18W1</v>
          </cell>
          <cell r="AG384" t="str">
            <v>NCX18W1</v>
          </cell>
          <cell r="AH384" t="str">
            <v/>
          </cell>
          <cell r="AI384" t="str">
            <v/>
          </cell>
          <cell r="AJ384" t="str">
            <v/>
          </cell>
          <cell r="AK384" t="str">
            <v/>
          </cell>
        </row>
        <row r="385">
          <cell r="A385" t="str">
            <v>x1</v>
          </cell>
          <cell r="B385" t="str">
            <v>x1</v>
          </cell>
          <cell r="S385" t="str">
            <v/>
          </cell>
          <cell r="Z385" t="str">
            <v/>
          </cell>
          <cell r="AA385" t="str">
            <v/>
          </cell>
          <cell r="AB385" t="str">
            <v/>
          </cell>
          <cell r="AC385" t="str">
            <v/>
          </cell>
          <cell r="AD385" t="str">
            <v/>
          </cell>
          <cell r="AE385" t="str">
            <v>NCX18W1</v>
          </cell>
          <cell r="AF385" t="str">
            <v>NCX18W1</v>
          </cell>
          <cell r="AG385" t="str">
            <v>NCX18W1</v>
          </cell>
          <cell r="AH385" t="str">
            <v/>
          </cell>
          <cell r="AI385" t="str">
            <v/>
          </cell>
          <cell r="AJ385" t="str">
            <v/>
          </cell>
          <cell r="AK385" t="str">
            <v/>
          </cell>
        </row>
        <row r="386">
          <cell r="A386" t="str">
            <v>x1</v>
          </cell>
          <cell r="B386" t="str">
            <v>x1</v>
          </cell>
          <cell r="S386" t="str">
            <v/>
          </cell>
          <cell r="Z386" t="str">
            <v/>
          </cell>
          <cell r="AA386" t="str">
            <v/>
          </cell>
          <cell r="AB386" t="str">
            <v/>
          </cell>
          <cell r="AC386" t="str">
            <v/>
          </cell>
          <cell r="AD386" t="str">
            <v/>
          </cell>
          <cell r="AE386" t="str">
            <v>NCX18W1</v>
          </cell>
          <cell r="AF386" t="str">
            <v>NCX18W1</v>
          </cell>
          <cell r="AG386" t="str">
            <v>NCX18W1</v>
          </cell>
          <cell r="AH386" t="str">
            <v/>
          </cell>
          <cell r="AI386" t="str">
            <v/>
          </cell>
          <cell r="AJ386" t="str">
            <v/>
          </cell>
          <cell r="AK386" t="str">
            <v/>
          </cell>
        </row>
        <row r="387">
          <cell r="A387" t="str">
            <v>x1</v>
          </cell>
          <cell r="B387" t="str">
            <v>x1</v>
          </cell>
          <cell r="S387" t="str">
            <v/>
          </cell>
          <cell r="Z387" t="str">
            <v/>
          </cell>
          <cell r="AA387" t="str">
            <v/>
          </cell>
          <cell r="AB387" t="str">
            <v/>
          </cell>
          <cell r="AC387" t="str">
            <v/>
          </cell>
          <cell r="AD387" t="str">
            <v/>
          </cell>
          <cell r="AE387" t="str">
            <v>NCX18W1</v>
          </cell>
          <cell r="AF387" t="str">
            <v>NCX18W1</v>
          </cell>
          <cell r="AG387" t="str">
            <v>NCX18W1</v>
          </cell>
          <cell r="AH387" t="str">
            <v/>
          </cell>
          <cell r="AI387" t="str">
            <v/>
          </cell>
          <cell r="AJ387" t="str">
            <v/>
          </cell>
          <cell r="AK387" t="str">
            <v/>
          </cell>
        </row>
        <row r="388">
          <cell r="A388" t="str">
            <v>x1</v>
          </cell>
          <cell r="B388" t="str">
            <v>x1</v>
          </cell>
          <cell r="S388" t="str">
            <v/>
          </cell>
          <cell r="Z388" t="str">
            <v/>
          </cell>
          <cell r="AA388" t="str">
            <v/>
          </cell>
          <cell r="AB388" t="str">
            <v/>
          </cell>
          <cell r="AC388" t="str">
            <v/>
          </cell>
          <cell r="AD388" t="str">
            <v/>
          </cell>
          <cell r="AE388" t="str">
            <v>NCX18W1</v>
          </cell>
          <cell r="AF388" t="str">
            <v>NCX18W1</v>
          </cell>
          <cell r="AG388" t="str">
            <v>NCX18W1</v>
          </cell>
          <cell r="AH388" t="str">
            <v/>
          </cell>
          <cell r="AI388" t="str">
            <v/>
          </cell>
          <cell r="AJ388" t="str">
            <v/>
          </cell>
          <cell r="AK388" t="str">
            <v/>
          </cell>
        </row>
        <row r="389">
          <cell r="A389" t="str">
            <v>x1</v>
          </cell>
          <cell r="B389" t="str">
            <v>x1</v>
          </cell>
          <cell r="S389" t="str">
            <v/>
          </cell>
          <cell r="Z389" t="str">
            <v/>
          </cell>
          <cell r="AA389" t="str">
            <v/>
          </cell>
          <cell r="AB389" t="str">
            <v/>
          </cell>
          <cell r="AC389" t="str">
            <v/>
          </cell>
          <cell r="AD389" t="str">
            <v/>
          </cell>
          <cell r="AE389" t="str">
            <v>NCX18W1</v>
          </cell>
          <cell r="AF389" t="str">
            <v>NCX18W1</v>
          </cell>
          <cell r="AG389" t="str">
            <v>NCX18W1</v>
          </cell>
          <cell r="AH389" t="str">
            <v/>
          </cell>
          <cell r="AI389" t="str">
            <v/>
          </cell>
          <cell r="AJ389" t="str">
            <v/>
          </cell>
          <cell r="AK389" t="str">
            <v/>
          </cell>
        </row>
        <row r="390">
          <cell r="A390" t="str">
            <v>x1</v>
          </cell>
          <cell r="B390" t="str">
            <v>x1</v>
          </cell>
          <cell r="S390" t="str">
            <v/>
          </cell>
          <cell r="Z390" t="str">
            <v/>
          </cell>
          <cell r="AA390" t="str">
            <v/>
          </cell>
          <cell r="AB390" t="str">
            <v/>
          </cell>
          <cell r="AC390" t="str">
            <v/>
          </cell>
          <cell r="AD390" t="str">
            <v/>
          </cell>
          <cell r="AE390" t="str">
            <v>NCX18W1</v>
          </cell>
          <cell r="AF390" t="str">
            <v>NCX18W1</v>
          </cell>
          <cell r="AG390" t="str">
            <v>NCX18W1</v>
          </cell>
          <cell r="AH390" t="str">
            <v/>
          </cell>
          <cell r="AI390" t="str">
            <v/>
          </cell>
          <cell r="AJ390" t="str">
            <v/>
          </cell>
          <cell r="AK390" t="str">
            <v/>
          </cell>
        </row>
        <row r="391">
          <cell r="A391" t="str">
            <v>x1</v>
          </cell>
          <cell r="B391" t="str">
            <v>x1</v>
          </cell>
          <cell r="S391" t="str">
            <v/>
          </cell>
          <cell r="Z391" t="str">
            <v/>
          </cell>
          <cell r="AA391" t="str">
            <v/>
          </cell>
          <cell r="AB391" t="str">
            <v/>
          </cell>
          <cell r="AC391" t="str">
            <v/>
          </cell>
          <cell r="AD391" t="str">
            <v/>
          </cell>
          <cell r="AE391" t="str">
            <v>NCX18W1</v>
          </cell>
          <cell r="AF391" t="str">
            <v>NCX18W1</v>
          </cell>
          <cell r="AG391" t="str">
            <v>NCX18W1</v>
          </cell>
          <cell r="AH391" t="str">
            <v/>
          </cell>
          <cell r="AI391" t="str">
            <v/>
          </cell>
          <cell r="AJ391" t="str">
            <v/>
          </cell>
          <cell r="AK391" t="str">
            <v/>
          </cell>
        </row>
        <row r="392">
          <cell r="A392" t="str">
            <v>x1</v>
          </cell>
          <cell r="B392" t="str">
            <v>x1</v>
          </cell>
          <cell r="S392" t="str">
            <v/>
          </cell>
          <cell r="Z392" t="str">
            <v/>
          </cell>
          <cell r="AA392" t="str">
            <v/>
          </cell>
          <cell r="AB392" t="str">
            <v/>
          </cell>
          <cell r="AC392" t="str">
            <v/>
          </cell>
          <cell r="AD392" t="str">
            <v/>
          </cell>
          <cell r="AE392" t="str">
            <v>NCX18W1</v>
          </cell>
          <cell r="AF392" t="str">
            <v>NCX18W1</v>
          </cell>
          <cell r="AG392" t="str">
            <v>NCX18W1</v>
          </cell>
          <cell r="AH392" t="str">
            <v/>
          </cell>
          <cell r="AI392" t="str">
            <v/>
          </cell>
          <cell r="AJ392" t="str">
            <v/>
          </cell>
          <cell r="AK392" t="str">
            <v/>
          </cell>
        </row>
        <row r="393">
          <cell r="A393" t="str">
            <v>x1</v>
          </cell>
          <cell r="B393" t="str">
            <v>x1</v>
          </cell>
          <cell r="S393" t="str">
            <v/>
          </cell>
          <cell r="Z393" t="str">
            <v/>
          </cell>
          <cell r="AA393" t="str">
            <v/>
          </cell>
          <cell r="AB393" t="str">
            <v/>
          </cell>
          <cell r="AC393" t="str">
            <v/>
          </cell>
          <cell r="AD393" t="str">
            <v/>
          </cell>
          <cell r="AE393" t="str">
            <v>NCX18W1</v>
          </cell>
          <cell r="AF393" t="str">
            <v>NCX18W1</v>
          </cell>
          <cell r="AG393" t="str">
            <v>NCX18W1</v>
          </cell>
          <cell r="AH393" t="str">
            <v/>
          </cell>
          <cell r="AI393" t="str">
            <v/>
          </cell>
          <cell r="AJ393" t="str">
            <v/>
          </cell>
          <cell r="AK393" t="str">
            <v/>
          </cell>
        </row>
        <row r="394">
          <cell r="A394" t="str">
            <v>x1</v>
          </cell>
          <cell r="B394" t="str">
            <v>x1</v>
          </cell>
          <cell r="S394" t="str">
            <v/>
          </cell>
          <cell r="Z394" t="str">
            <v/>
          </cell>
          <cell r="AA394" t="str">
            <v/>
          </cell>
          <cell r="AB394" t="str">
            <v/>
          </cell>
          <cell r="AC394" t="str">
            <v/>
          </cell>
          <cell r="AD394" t="str">
            <v/>
          </cell>
          <cell r="AE394" t="str">
            <v>NCX18W1</v>
          </cell>
          <cell r="AF394" t="str">
            <v>NCX18W1</v>
          </cell>
          <cell r="AG394" t="str">
            <v>NCX18W1</v>
          </cell>
          <cell r="AH394" t="str">
            <v/>
          </cell>
          <cell r="AI394" t="str">
            <v/>
          </cell>
          <cell r="AJ394" t="str">
            <v/>
          </cell>
          <cell r="AK394" t="str">
            <v/>
          </cell>
        </row>
        <row r="395">
          <cell r="A395" t="str">
            <v>x1</v>
          </cell>
          <cell r="B395" t="str">
            <v>x1</v>
          </cell>
          <cell r="S395" t="str">
            <v/>
          </cell>
          <cell r="Z395" t="str">
            <v/>
          </cell>
          <cell r="AA395" t="str">
            <v/>
          </cell>
          <cell r="AB395" t="str">
            <v/>
          </cell>
          <cell r="AC395" t="str">
            <v/>
          </cell>
          <cell r="AD395" t="str">
            <v/>
          </cell>
          <cell r="AE395" t="str">
            <v>NCX18W1</v>
          </cell>
          <cell r="AF395" t="str">
            <v>NCX18W1</v>
          </cell>
          <cell r="AG395" t="str">
            <v>NCX18W1</v>
          </cell>
          <cell r="AH395" t="str">
            <v/>
          </cell>
          <cell r="AI395" t="str">
            <v/>
          </cell>
          <cell r="AJ395" t="str">
            <v/>
          </cell>
          <cell r="AK395" t="str">
            <v/>
          </cell>
        </row>
        <row r="396">
          <cell r="A396" t="str">
            <v>x1</v>
          </cell>
          <cell r="B396" t="str">
            <v>x1</v>
          </cell>
          <cell r="S396" t="str">
            <v/>
          </cell>
          <cell r="Z396" t="str">
            <v/>
          </cell>
          <cell r="AA396" t="str">
            <v/>
          </cell>
          <cell r="AB396" t="str">
            <v/>
          </cell>
          <cell r="AC396" t="str">
            <v/>
          </cell>
          <cell r="AD396" t="str">
            <v/>
          </cell>
          <cell r="AE396" t="str">
            <v>NCX18W1</v>
          </cell>
          <cell r="AF396" t="str">
            <v>NCX18W1</v>
          </cell>
          <cell r="AG396" t="str">
            <v>NCX18W1</v>
          </cell>
          <cell r="AH396" t="str">
            <v/>
          </cell>
          <cell r="AI396" t="str">
            <v/>
          </cell>
          <cell r="AJ396" t="str">
            <v/>
          </cell>
          <cell r="AK396" t="str">
            <v/>
          </cell>
        </row>
        <row r="397">
          <cell r="A397" t="str">
            <v>x1</v>
          </cell>
          <cell r="B397" t="str">
            <v>x1</v>
          </cell>
          <cell r="S397" t="str">
            <v/>
          </cell>
          <cell r="Z397" t="str">
            <v/>
          </cell>
          <cell r="AA397" t="str">
            <v/>
          </cell>
          <cell r="AB397" t="str">
            <v/>
          </cell>
          <cell r="AC397" t="str">
            <v/>
          </cell>
          <cell r="AD397" t="str">
            <v/>
          </cell>
          <cell r="AE397" t="str">
            <v>NCX18W1</v>
          </cell>
          <cell r="AF397" t="str">
            <v>NCX18W1</v>
          </cell>
          <cell r="AG397" t="str">
            <v>NCX18W1</v>
          </cell>
          <cell r="AH397" t="str">
            <v/>
          </cell>
          <cell r="AI397" t="str">
            <v/>
          </cell>
          <cell r="AJ397" t="str">
            <v/>
          </cell>
          <cell r="AK397" t="str">
            <v/>
          </cell>
        </row>
        <row r="398">
          <cell r="A398" t="str">
            <v>x1</v>
          </cell>
          <cell r="B398" t="str">
            <v>x1</v>
          </cell>
          <cell r="S398" t="str">
            <v/>
          </cell>
          <cell r="Z398" t="str">
            <v/>
          </cell>
          <cell r="AA398" t="str">
            <v/>
          </cell>
          <cell r="AB398" t="str">
            <v/>
          </cell>
          <cell r="AC398" t="str">
            <v/>
          </cell>
          <cell r="AD398" t="str">
            <v/>
          </cell>
          <cell r="AE398" t="str">
            <v>NCX18W1</v>
          </cell>
          <cell r="AF398" t="str">
            <v>NCX18W1</v>
          </cell>
          <cell r="AG398" t="str">
            <v>NCX18W1</v>
          </cell>
          <cell r="AH398" t="str">
            <v/>
          </cell>
          <cell r="AI398" t="str">
            <v/>
          </cell>
          <cell r="AJ398" t="str">
            <v/>
          </cell>
          <cell r="AK398" t="str">
            <v/>
          </cell>
        </row>
        <row r="399">
          <cell r="A399" t="str">
            <v>x1</v>
          </cell>
          <cell r="B399" t="str">
            <v>x1</v>
          </cell>
          <cell r="S399" t="str">
            <v/>
          </cell>
          <cell r="Z399" t="str">
            <v/>
          </cell>
          <cell r="AA399" t="str">
            <v/>
          </cell>
          <cell r="AB399" t="str">
            <v/>
          </cell>
          <cell r="AC399" t="str">
            <v/>
          </cell>
          <cell r="AD399" t="str">
            <v/>
          </cell>
          <cell r="AE399" t="str">
            <v>NCX18W1</v>
          </cell>
          <cell r="AF399" t="str">
            <v>NCX18W1</v>
          </cell>
          <cell r="AG399" t="str">
            <v>NCX18W1</v>
          </cell>
          <cell r="AH399" t="str">
            <v/>
          </cell>
          <cell r="AI399" t="str">
            <v/>
          </cell>
          <cell r="AJ399" t="str">
            <v/>
          </cell>
          <cell r="AK399" t="str">
            <v/>
          </cell>
        </row>
        <row r="400">
          <cell r="A400" t="str">
            <v>x1</v>
          </cell>
          <cell r="B400" t="str">
            <v>x1</v>
          </cell>
          <cell r="S400" t="str">
            <v/>
          </cell>
          <cell r="Z400" t="str">
            <v/>
          </cell>
          <cell r="AA400" t="str">
            <v/>
          </cell>
          <cell r="AB400" t="str">
            <v/>
          </cell>
          <cell r="AC400" t="str">
            <v/>
          </cell>
          <cell r="AD400" t="str">
            <v/>
          </cell>
          <cell r="AE400" t="str">
            <v>NCX18W1</v>
          </cell>
          <cell r="AF400" t="str">
            <v>NCX18W1</v>
          </cell>
          <cell r="AG400" t="str">
            <v>NCX18W1</v>
          </cell>
          <cell r="AH400" t="str">
            <v/>
          </cell>
          <cell r="AI400" t="str">
            <v/>
          </cell>
          <cell r="AJ400" t="str">
            <v/>
          </cell>
          <cell r="AK400" t="str">
            <v/>
          </cell>
        </row>
        <row r="401">
          <cell r="A401" t="str">
            <v>x1</v>
          </cell>
          <cell r="B401" t="str">
            <v>x1</v>
          </cell>
          <cell r="S401" t="str">
            <v/>
          </cell>
          <cell r="Z401" t="str">
            <v/>
          </cell>
          <cell r="AA401" t="str">
            <v/>
          </cell>
          <cell r="AB401" t="str">
            <v/>
          </cell>
          <cell r="AC401" t="str">
            <v/>
          </cell>
          <cell r="AD401" t="str">
            <v/>
          </cell>
          <cell r="AE401" t="str">
            <v>NCX18W1</v>
          </cell>
          <cell r="AF401" t="str">
            <v>NCX18W1</v>
          </cell>
          <cell r="AG401" t="str">
            <v>NCX18W1</v>
          </cell>
          <cell r="AH401" t="str">
            <v/>
          </cell>
          <cell r="AI401" t="str">
            <v/>
          </cell>
          <cell r="AJ401" t="str">
            <v/>
          </cell>
          <cell r="AK401" t="str">
            <v/>
          </cell>
        </row>
        <row r="402">
          <cell r="A402" t="str">
            <v>x1</v>
          </cell>
          <cell r="B402" t="str">
            <v>x1</v>
          </cell>
          <cell r="S402" t="str">
            <v/>
          </cell>
          <cell r="Z402" t="str">
            <v/>
          </cell>
          <cell r="AA402" t="str">
            <v/>
          </cell>
          <cell r="AB402" t="str">
            <v/>
          </cell>
          <cell r="AC402" t="str">
            <v/>
          </cell>
          <cell r="AD402" t="str">
            <v/>
          </cell>
          <cell r="AE402" t="str">
            <v>NCX18W1</v>
          </cell>
          <cell r="AF402" t="str">
            <v>NCX18W1</v>
          </cell>
          <cell r="AG402" t="str">
            <v>NCX18W1</v>
          </cell>
          <cell r="AH402" t="str">
            <v/>
          </cell>
          <cell r="AI402" t="str">
            <v/>
          </cell>
          <cell r="AJ402" t="str">
            <v/>
          </cell>
          <cell r="AK402" t="str">
            <v/>
          </cell>
        </row>
        <row r="403">
          <cell r="A403" t="str">
            <v>x1</v>
          </cell>
          <cell r="B403" t="str">
            <v>x1</v>
          </cell>
          <cell r="S403" t="str">
            <v/>
          </cell>
          <cell r="Z403" t="str">
            <v/>
          </cell>
          <cell r="AA403" t="str">
            <v/>
          </cell>
          <cell r="AB403" t="str">
            <v/>
          </cell>
          <cell r="AC403" t="str">
            <v/>
          </cell>
          <cell r="AD403" t="str">
            <v/>
          </cell>
          <cell r="AE403" t="str">
            <v>NCX18W1</v>
          </cell>
          <cell r="AF403" t="str">
            <v>NCX18W1</v>
          </cell>
          <cell r="AG403" t="str">
            <v>NCX18W1</v>
          </cell>
          <cell r="AH403" t="str">
            <v/>
          </cell>
          <cell r="AI403" t="str">
            <v/>
          </cell>
          <cell r="AJ403" t="str">
            <v/>
          </cell>
          <cell r="AK403" t="str">
            <v/>
          </cell>
        </row>
        <row r="404">
          <cell r="A404" t="str">
            <v>x1</v>
          </cell>
          <cell r="B404" t="str">
            <v>x1</v>
          </cell>
          <cell r="S404" t="str">
            <v/>
          </cell>
          <cell r="Z404" t="str">
            <v/>
          </cell>
          <cell r="AA404" t="str">
            <v/>
          </cell>
          <cell r="AB404" t="str">
            <v/>
          </cell>
          <cell r="AC404" t="str">
            <v/>
          </cell>
          <cell r="AD404" t="str">
            <v/>
          </cell>
          <cell r="AE404" t="str">
            <v>NCX18W1</v>
          </cell>
          <cell r="AF404" t="str">
            <v>NCX18W1</v>
          </cell>
          <cell r="AG404" t="str">
            <v>NCX18W1</v>
          </cell>
          <cell r="AH404" t="str">
            <v/>
          </cell>
          <cell r="AI404" t="str">
            <v/>
          </cell>
          <cell r="AJ404" t="str">
            <v/>
          </cell>
          <cell r="AK404" t="str">
            <v/>
          </cell>
        </row>
        <row r="405">
          <cell r="A405" t="str">
            <v>x1</v>
          </cell>
          <cell r="B405" t="str">
            <v>x1</v>
          </cell>
          <cell r="S405" t="str">
            <v/>
          </cell>
          <cell r="Z405" t="str">
            <v/>
          </cell>
          <cell r="AA405" t="str">
            <v/>
          </cell>
          <cell r="AB405" t="str">
            <v/>
          </cell>
          <cell r="AC405" t="str">
            <v/>
          </cell>
          <cell r="AD405" t="str">
            <v/>
          </cell>
          <cell r="AE405" t="str">
            <v>NCX18W1</v>
          </cell>
          <cell r="AF405" t="str">
            <v>NCX18W1</v>
          </cell>
          <cell r="AG405" t="str">
            <v>NCX18W1</v>
          </cell>
          <cell r="AH405" t="str">
            <v/>
          </cell>
          <cell r="AI405" t="str">
            <v/>
          </cell>
          <cell r="AJ405" t="str">
            <v/>
          </cell>
          <cell r="AK405" t="str">
            <v/>
          </cell>
        </row>
        <row r="406">
          <cell r="A406" t="str">
            <v>x1</v>
          </cell>
          <cell r="B406" t="str">
            <v>x1</v>
          </cell>
          <cell r="S406" t="str">
            <v/>
          </cell>
          <cell r="Z406" t="str">
            <v/>
          </cell>
          <cell r="AA406" t="str">
            <v/>
          </cell>
          <cell r="AB406" t="str">
            <v/>
          </cell>
          <cell r="AC406" t="str">
            <v/>
          </cell>
          <cell r="AD406" t="str">
            <v/>
          </cell>
          <cell r="AE406" t="str">
            <v>NCX18W1</v>
          </cell>
          <cell r="AF406" t="str">
            <v>NCX18W1</v>
          </cell>
          <cell r="AG406" t="str">
            <v>NCX18W1</v>
          </cell>
          <cell r="AH406" t="str">
            <v/>
          </cell>
          <cell r="AI406" t="str">
            <v/>
          </cell>
          <cell r="AJ406" t="str">
            <v/>
          </cell>
          <cell r="AK406" t="str">
            <v/>
          </cell>
        </row>
        <row r="407">
          <cell r="A407" t="str">
            <v>x1</v>
          </cell>
          <cell r="B407" t="str">
            <v>x1</v>
          </cell>
          <cell r="S407" t="str">
            <v/>
          </cell>
          <cell r="Z407" t="str">
            <v/>
          </cell>
          <cell r="AA407" t="str">
            <v/>
          </cell>
          <cell r="AB407" t="str">
            <v/>
          </cell>
          <cell r="AC407" t="str">
            <v/>
          </cell>
          <cell r="AD407" t="str">
            <v/>
          </cell>
          <cell r="AE407" t="str">
            <v>NCX18W1</v>
          </cell>
          <cell r="AF407" t="str">
            <v>NCX18W1</v>
          </cell>
          <cell r="AG407" t="str">
            <v>NCX18W1</v>
          </cell>
          <cell r="AH407" t="str">
            <v/>
          </cell>
          <cell r="AI407" t="str">
            <v/>
          </cell>
          <cell r="AJ407" t="str">
            <v/>
          </cell>
          <cell r="AK407" t="str">
            <v/>
          </cell>
        </row>
        <row r="408">
          <cell r="A408" t="str">
            <v>x1</v>
          </cell>
          <cell r="B408" t="str">
            <v>x1</v>
          </cell>
          <cell r="S408" t="str">
            <v/>
          </cell>
          <cell r="Z408" t="str">
            <v/>
          </cell>
          <cell r="AA408" t="str">
            <v/>
          </cell>
          <cell r="AB408" t="str">
            <v/>
          </cell>
          <cell r="AC408" t="str">
            <v/>
          </cell>
          <cell r="AD408" t="str">
            <v/>
          </cell>
          <cell r="AE408" t="str">
            <v>NCX18W1</v>
          </cell>
          <cell r="AF408" t="str">
            <v>NCX18W1</v>
          </cell>
          <cell r="AG408" t="str">
            <v>NCX18W1</v>
          </cell>
          <cell r="AH408" t="str">
            <v/>
          </cell>
          <cell r="AI408" t="str">
            <v/>
          </cell>
          <cell r="AJ408" t="str">
            <v/>
          </cell>
          <cell r="AK408" t="str">
            <v/>
          </cell>
        </row>
        <row r="409">
          <cell r="A409" t="str">
            <v>x1</v>
          </cell>
          <cell r="B409" t="str">
            <v>x1</v>
          </cell>
          <cell r="S409" t="str">
            <v/>
          </cell>
          <cell r="Z409" t="str">
            <v/>
          </cell>
          <cell r="AA409" t="str">
            <v/>
          </cell>
          <cell r="AB409" t="str">
            <v/>
          </cell>
          <cell r="AC409" t="str">
            <v/>
          </cell>
          <cell r="AD409" t="str">
            <v/>
          </cell>
          <cell r="AE409" t="str">
            <v>NCX18W1</v>
          </cell>
          <cell r="AF409" t="str">
            <v>NCX18W1</v>
          </cell>
          <cell r="AG409" t="str">
            <v>NCX18W1</v>
          </cell>
          <cell r="AH409" t="str">
            <v/>
          </cell>
          <cell r="AI409" t="str">
            <v/>
          </cell>
          <cell r="AJ409" t="str">
            <v/>
          </cell>
          <cell r="AK409" t="str">
            <v/>
          </cell>
        </row>
        <row r="410">
          <cell r="A410" t="str">
            <v>x1</v>
          </cell>
          <cell r="B410" t="str">
            <v>x1</v>
          </cell>
          <cell r="S410" t="str">
            <v/>
          </cell>
          <cell r="Z410" t="str">
            <v/>
          </cell>
          <cell r="AA410" t="str">
            <v/>
          </cell>
          <cell r="AB410" t="str">
            <v/>
          </cell>
          <cell r="AC410" t="str">
            <v/>
          </cell>
          <cell r="AD410" t="str">
            <v/>
          </cell>
          <cell r="AE410" t="str">
            <v>NCX18W1</v>
          </cell>
          <cell r="AF410" t="str">
            <v>NCX18W1</v>
          </cell>
          <cell r="AG410" t="str">
            <v>NCX18W1</v>
          </cell>
          <cell r="AH410" t="str">
            <v/>
          </cell>
          <cell r="AI410" t="str">
            <v/>
          </cell>
          <cell r="AJ410" t="str">
            <v/>
          </cell>
          <cell r="AK410" t="str">
            <v/>
          </cell>
        </row>
        <row r="411">
          <cell r="A411" t="str">
            <v>x1</v>
          </cell>
          <cell r="B411" t="str">
            <v>x1</v>
          </cell>
          <cell r="S411" t="str">
            <v/>
          </cell>
          <cell r="Z411" t="str">
            <v/>
          </cell>
          <cell r="AA411" t="str">
            <v/>
          </cell>
          <cell r="AB411" t="str">
            <v/>
          </cell>
          <cell r="AC411" t="str">
            <v/>
          </cell>
          <cell r="AD411" t="str">
            <v/>
          </cell>
          <cell r="AE411" t="str">
            <v>NCX18W1</v>
          </cell>
          <cell r="AF411" t="str">
            <v>NCX18W1</v>
          </cell>
          <cell r="AG411" t="str">
            <v>NCX18W1</v>
          </cell>
          <cell r="AH411" t="str">
            <v/>
          </cell>
          <cell r="AI411" t="str">
            <v/>
          </cell>
          <cell r="AJ411" t="str">
            <v/>
          </cell>
          <cell r="AK411" t="str">
            <v/>
          </cell>
        </row>
        <row r="412">
          <cell r="A412" t="str">
            <v>x1</v>
          </cell>
          <cell r="B412" t="str">
            <v>x1</v>
          </cell>
          <cell r="S412" t="str">
            <v/>
          </cell>
          <cell r="Z412" t="str">
            <v/>
          </cell>
          <cell r="AA412" t="str">
            <v/>
          </cell>
          <cell r="AB412" t="str">
            <v/>
          </cell>
          <cell r="AC412" t="str">
            <v/>
          </cell>
          <cell r="AD412" t="str">
            <v/>
          </cell>
          <cell r="AE412" t="str">
            <v>NCX18W1</v>
          </cell>
          <cell r="AF412" t="str">
            <v>NCX18W1</v>
          </cell>
          <cell r="AG412" t="str">
            <v>NCX18W1</v>
          </cell>
          <cell r="AH412" t="str">
            <v/>
          </cell>
          <cell r="AI412" t="str">
            <v/>
          </cell>
          <cell r="AJ412" t="str">
            <v/>
          </cell>
          <cell r="AK412" t="str">
            <v/>
          </cell>
        </row>
        <row r="413">
          <cell r="A413" t="str">
            <v>x1</v>
          </cell>
          <cell r="B413" t="str">
            <v>x1</v>
          </cell>
          <cell r="S413" t="str">
            <v/>
          </cell>
          <cell r="Z413" t="str">
            <v/>
          </cell>
          <cell r="AA413" t="str">
            <v/>
          </cell>
          <cell r="AB413" t="str">
            <v/>
          </cell>
          <cell r="AC413" t="str">
            <v/>
          </cell>
          <cell r="AD413" t="str">
            <v/>
          </cell>
          <cell r="AE413" t="str">
            <v>NCX18W1</v>
          </cell>
          <cell r="AF413" t="str">
            <v>NCX18W1</v>
          </cell>
          <cell r="AG413" t="str">
            <v>NCX18W1</v>
          </cell>
          <cell r="AH413" t="str">
            <v/>
          </cell>
          <cell r="AI413" t="str">
            <v/>
          </cell>
          <cell r="AJ413" t="str">
            <v/>
          </cell>
          <cell r="AK413" t="str">
            <v/>
          </cell>
        </row>
        <row r="414">
          <cell r="A414" t="str">
            <v>x1</v>
          </cell>
          <cell r="B414" t="str">
            <v>x1</v>
          </cell>
          <cell r="S414" t="str">
            <v/>
          </cell>
          <cell r="Z414" t="str">
            <v/>
          </cell>
          <cell r="AA414" t="str">
            <v/>
          </cell>
          <cell r="AB414" t="str">
            <v/>
          </cell>
          <cell r="AC414" t="str">
            <v/>
          </cell>
          <cell r="AD414" t="str">
            <v/>
          </cell>
          <cell r="AE414" t="str">
            <v>NCX18W1</v>
          </cell>
          <cell r="AF414" t="str">
            <v>NCX18W1</v>
          </cell>
          <cell r="AG414" t="str">
            <v>NCX18W1</v>
          </cell>
          <cell r="AH414" t="str">
            <v/>
          </cell>
          <cell r="AI414" t="str">
            <v/>
          </cell>
          <cell r="AJ414" t="str">
            <v/>
          </cell>
          <cell r="AK414" t="str">
            <v/>
          </cell>
        </row>
        <row r="415">
          <cell r="A415" t="str">
            <v>x1</v>
          </cell>
          <cell r="B415" t="str">
            <v>x1</v>
          </cell>
          <cell r="S415" t="str">
            <v/>
          </cell>
          <cell r="Z415" t="str">
            <v/>
          </cell>
          <cell r="AA415" t="str">
            <v/>
          </cell>
          <cell r="AB415" t="str">
            <v/>
          </cell>
          <cell r="AC415" t="str">
            <v/>
          </cell>
          <cell r="AD415" t="str">
            <v/>
          </cell>
          <cell r="AE415" t="str">
            <v>NCX18W1</v>
          </cell>
          <cell r="AF415" t="str">
            <v>NCX18W1</v>
          </cell>
          <cell r="AG415" t="str">
            <v>NCX18W1</v>
          </cell>
          <cell r="AH415" t="str">
            <v/>
          </cell>
          <cell r="AI415" t="str">
            <v/>
          </cell>
          <cell r="AJ415" t="str">
            <v/>
          </cell>
          <cell r="AK415" t="str">
            <v/>
          </cell>
        </row>
        <row r="416">
          <cell r="A416" t="str">
            <v>x1</v>
          </cell>
          <cell r="B416" t="str">
            <v>x1</v>
          </cell>
          <cell r="S416" t="str">
            <v/>
          </cell>
          <cell r="Z416" t="str">
            <v/>
          </cell>
          <cell r="AA416" t="str">
            <v/>
          </cell>
          <cell r="AB416" t="str">
            <v/>
          </cell>
          <cell r="AC416" t="str">
            <v/>
          </cell>
          <cell r="AD416" t="str">
            <v/>
          </cell>
          <cell r="AE416" t="str">
            <v>NCX18W1</v>
          </cell>
          <cell r="AF416" t="str">
            <v>NCX18W1</v>
          </cell>
          <cell r="AG416" t="str">
            <v>NCX18W1</v>
          </cell>
          <cell r="AH416" t="str">
            <v/>
          </cell>
          <cell r="AI416" t="str">
            <v/>
          </cell>
          <cell r="AJ416" t="str">
            <v/>
          </cell>
          <cell r="AK416" t="str">
            <v/>
          </cell>
        </row>
        <row r="417">
          <cell r="A417" t="str">
            <v>x1</v>
          </cell>
          <cell r="B417" t="str">
            <v>x1</v>
          </cell>
          <cell r="S417" t="str">
            <v/>
          </cell>
          <cell r="Z417" t="str">
            <v/>
          </cell>
          <cell r="AA417" t="str">
            <v/>
          </cell>
          <cell r="AB417" t="str">
            <v/>
          </cell>
          <cell r="AC417" t="str">
            <v/>
          </cell>
          <cell r="AD417" t="str">
            <v/>
          </cell>
          <cell r="AE417" t="str">
            <v>NCX18W1</v>
          </cell>
          <cell r="AF417" t="str">
            <v>NCX18W1</v>
          </cell>
          <cell r="AG417" t="str">
            <v>NCX18W1</v>
          </cell>
          <cell r="AH417" t="str">
            <v/>
          </cell>
          <cell r="AI417" t="str">
            <v/>
          </cell>
          <cell r="AJ417" t="str">
            <v/>
          </cell>
          <cell r="AK417" t="str">
            <v/>
          </cell>
        </row>
        <row r="418">
          <cell r="A418" t="str">
            <v>x1</v>
          </cell>
          <cell r="B418" t="str">
            <v>x1</v>
          </cell>
          <cell r="S418" t="str">
            <v/>
          </cell>
          <cell r="Z418" t="str">
            <v/>
          </cell>
          <cell r="AA418" t="str">
            <v/>
          </cell>
          <cell r="AB418" t="str">
            <v/>
          </cell>
          <cell r="AC418" t="str">
            <v/>
          </cell>
          <cell r="AD418" t="str">
            <v/>
          </cell>
          <cell r="AE418" t="str">
            <v>NCX18W1</v>
          </cell>
          <cell r="AF418" t="str">
            <v>NCX18W1</v>
          </cell>
          <cell r="AG418" t="str">
            <v>NCX18W1</v>
          </cell>
          <cell r="AH418" t="str">
            <v/>
          </cell>
          <cell r="AI418" t="str">
            <v/>
          </cell>
          <cell r="AJ418" t="str">
            <v/>
          </cell>
          <cell r="AK418" t="str">
            <v/>
          </cell>
        </row>
        <row r="419">
          <cell r="A419" t="str">
            <v>x1</v>
          </cell>
          <cell r="B419" t="str">
            <v>x1</v>
          </cell>
          <cell r="S419" t="str">
            <v/>
          </cell>
          <cell r="Z419" t="str">
            <v/>
          </cell>
          <cell r="AA419" t="str">
            <v/>
          </cell>
          <cell r="AB419" t="str">
            <v/>
          </cell>
          <cell r="AC419" t="str">
            <v/>
          </cell>
          <cell r="AD419" t="str">
            <v/>
          </cell>
          <cell r="AE419" t="str">
            <v>NCX18W1</v>
          </cell>
          <cell r="AF419" t="str">
            <v>NCX18W1</v>
          </cell>
          <cell r="AG419" t="str">
            <v>NCX18W1</v>
          </cell>
          <cell r="AH419" t="str">
            <v/>
          </cell>
          <cell r="AI419" t="str">
            <v/>
          </cell>
          <cell r="AJ419" t="str">
            <v/>
          </cell>
          <cell r="AK419" t="str">
            <v/>
          </cell>
        </row>
        <row r="420">
          <cell r="A420" t="str">
            <v>x1</v>
          </cell>
          <cell r="B420" t="str">
            <v>x1</v>
          </cell>
          <cell r="S420" t="str">
            <v/>
          </cell>
          <cell r="Z420" t="str">
            <v/>
          </cell>
          <cell r="AA420" t="str">
            <v/>
          </cell>
          <cell r="AB420" t="str">
            <v/>
          </cell>
          <cell r="AC420" t="str">
            <v/>
          </cell>
          <cell r="AD420" t="str">
            <v/>
          </cell>
          <cell r="AE420" t="str">
            <v>NCX18W1</v>
          </cell>
          <cell r="AF420" t="str">
            <v>NCX18W1</v>
          </cell>
          <cell r="AG420" t="str">
            <v>NCX18W1</v>
          </cell>
          <cell r="AH420" t="str">
            <v/>
          </cell>
          <cell r="AI420" t="str">
            <v/>
          </cell>
          <cell r="AJ420" t="str">
            <v/>
          </cell>
          <cell r="AK420" t="str">
            <v/>
          </cell>
        </row>
        <row r="421">
          <cell r="A421" t="str">
            <v>x1</v>
          </cell>
          <cell r="B421" t="str">
            <v>x1</v>
          </cell>
          <cell r="S421" t="str">
            <v/>
          </cell>
          <cell r="Z421" t="str">
            <v/>
          </cell>
          <cell r="AA421" t="str">
            <v/>
          </cell>
          <cell r="AB421" t="str">
            <v/>
          </cell>
          <cell r="AC421" t="str">
            <v/>
          </cell>
          <cell r="AD421" t="str">
            <v/>
          </cell>
          <cell r="AE421" t="str">
            <v>NCX18W1</v>
          </cell>
          <cell r="AF421" t="str">
            <v>NCX18W1</v>
          </cell>
          <cell r="AG421" t="str">
            <v>NCX18W1</v>
          </cell>
          <cell r="AH421" t="str">
            <v/>
          </cell>
          <cell r="AI421" t="str">
            <v/>
          </cell>
          <cell r="AJ421" t="str">
            <v/>
          </cell>
          <cell r="AK421" t="str">
            <v/>
          </cell>
        </row>
        <row r="422">
          <cell r="A422" t="str">
            <v>x1</v>
          </cell>
          <cell r="B422" t="str">
            <v>x1</v>
          </cell>
          <cell r="S422" t="str">
            <v/>
          </cell>
          <cell r="Z422" t="str">
            <v/>
          </cell>
          <cell r="AA422" t="str">
            <v/>
          </cell>
          <cell r="AB422" t="str">
            <v/>
          </cell>
          <cell r="AC422" t="str">
            <v/>
          </cell>
          <cell r="AD422" t="str">
            <v/>
          </cell>
          <cell r="AE422" t="str">
            <v>NCX18W1</v>
          </cell>
          <cell r="AF422" t="str">
            <v>NCX18W1</v>
          </cell>
          <cell r="AG422" t="str">
            <v>NCX18W1</v>
          </cell>
          <cell r="AH422" t="str">
            <v/>
          </cell>
          <cell r="AI422" t="str">
            <v/>
          </cell>
          <cell r="AJ422" t="str">
            <v/>
          </cell>
          <cell r="AK422" t="str">
            <v/>
          </cell>
        </row>
        <row r="423">
          <cell r="A423" t="str">
            <v>x1</v>
          </cell>
          <cell r="B423" t="str">
            <v>x1</v>
          </cell>
          <cell r="S423" t="str">
            <v/>
          </cell>
          <cell r="Z423" t="str">
            <v/>
          </cell>
          <cell r="AA423" t="str">
            <v/>
          </cell>
          <cell r="AB423" t="str">
            <v/>
          </cell>
          <cell r="AC423" t="str">
            <v/>
          </cell>
          <cell r="AD423" t="str">
            <v/>
          </cell>
          <cell r="AE423" t="str">
            <v>NCX18W1</v>
          </cell>
          <cell r="AF423" t="str">
            <v>NCX18W1</v>
          </cell>
          <cell r="AG423" t="str">
            <v>NCX18W1</v>
          </cell>
          <cell r="AH423" t="str">
            <v/>
          </cell>
          <cell r="AI423" t="str">
            <v/>
          </cell>
          <cell r="AJ423" t="str">
            <v/>
          </cell>
          <cell r="AK423" t="str">
            <v/>
          </cell>
        </row>
        <row r="424">
          <cell r="A424" t="str">
            <v>x1</v>
          </cell>
          <cell r="B424" t="str">
            <v>x1</v>
          </cell>
          <cell r="S424" t="str">
            <v/>
          </cell>
          <cell r="Z424" t="str">
            <v/>
          </cell>
          <cell r="AA424" t="str">
            <v/>
          </cell>
          <cell r="AB424" t="str">
            <v/>
          </cell>
          <cell r="AC424" t="str">
            <v/>
          </cell>
          <cell r="AD424" t="str">
            <v/>
          </cell>
          <cell r="AE424" t="str">
            <v>NCX18W1</v>
          </cell>
          <cell r="AF424" t="str">
            <v>NCX18W1</v>
          </cell>
          <cell r="AG424" t="str">
            <v>NCX18W1</v>
          </cell>
          <cell r="AH424" t="str">
            <v/>
          </cell>
          <cell r="AI424" t="str">
            <v/>
          </cell>
          <cell r="AJ424" t="str">
            <v/>
          </cell>
          <cell r="AK424" t="str">
            <v/>
          </cell>
        </row>
        <row r="425">
          <cell r="A425" t="str">
            <v>x1</v>
          </cell>
          <cell r="B425" t="str">
            <v>x1</v>
          </cell>
          <cell r="S425" t="str">
            <v/>
          </cell>
          <cell r="Z425" t="str">
            <v/>
          </cell>
          <cell r="AA425" t="str">
            <v/>
          </cell>
          <cell r="AB425" t="str">
            <v/>
          </cell>
          <cell r="AC425" t="str">
            <v/>
          </cell>
          <cell r="AD425" t="str">
            <v/>
          </cell>
          <cell r="AE425" t="str">
            <v>NCX18W1</v>
          </cell>
          <cell r="AF425" t="str">
            <v>NCX18W1</v>
          </cell>
          <cell r="AG425" t="str">
            <v>NCX18W1</v>
          </cell>
          <cell r="AH425" t="str">
            <v/>
          </cell>
          <cell r="AI425" t="str">
            <v/>
          </cell>
          <cell r="AJ425" t="str">
            <v/>
          </cell>
          <cell r="AK425" t="str">
            <v/>
          </cell>
        </row>
        <row r="426">
          <cell r="A426" t="str">
            <v>x1</v>
          </cell>
          <cell r="B426" t="str">
            <v>x1</v>
          </cell>
          <cell r="S426" t="str">
            <v/>
          </cell>
          <cell r="Z426" t="str">
            <v/>
          </cell>
          <cell r="AA426" t="str">
            <v/>
          </cell>
          <cell r="AB426" t="str">
            <v/>
          </cell>
          <cell r="AC426" t="str">
            <v/>
          </cell>
          <cell r="AD426" t="str">
            <v/>
          </cell>
          <cell r="AE426" t="str">
            <v>NCX18W1</v>
          </cell>
          <cell r="AF426" t="str">
            <v>NCX18W1</v>
          </cell>
          <cell r="AG426" t="str">
            <v>NCX18W1</v>
          </cell>
          <cell r="AH426" t="str">
            <v/>
          </cell>
          <cell r="AI426" t="str">
            <v/>
          </cell>
          <cell r="AJ426" t="str">
            <v/>
          </cell>
          <cell r="AK426" t="str">
            <v/>
          </cell>
        </row>
        <row r="427">
          <cell r="A427" t="str">
            <v>x1</v>
          </cell>
          <cell r="B427" t="str">
            <v>x1</v>
          </cell>
          <cell r="S427" t="str">
            <v/>
          </cell>
          <cell r="Z427" t="str">
            <v/>
          </cell>
          <cell r="AA427" t="str">
            <v/>
          </cell>
          <cell r="AB427" t="str">
            <v/>
          </cell>
          <cell r="AC427" t="str">
            <v/>
          </cell>
          <cell r="AD427" t="str">
            <v/>
          </cell>
          <cell r="AE427" t="str">
            <v>NCX18W1</v>
          </cell>
          <cell r="AF427" t="str">
            <v>NCX18W1</v>
          </cell>
          <cell r="AG427" t="str">
            <v>NCX18W1</v>
          </cell>
          <cell r="AH427" t="str">
            <v/>
          </cell>
          <cell r="AI427" t="str">
            <v/>
          </cell>
          <cell r="AJ427" t="str">
            <v/>
          </cell>
          <cell r="AK427" t="str">
            <v/>
          </cell>
        </row>
        <row r="428">
          <cell r="A428" t="str">
            <v>x1</v>
          </cell>
          <cell r="B428" t="str">
            <v>x1</v>
          </cell>
          <cell r="S428" t="str">
            <v/>
          </cell>
          <cell r="Z428" t="str">
            <v/>
          </cell>
          <cell r="AA428" t="str">
            <v/>
          </cell>
          <cell r="AB428" t="str">
            <v/>
          </cell>
          <cell r="AC428" t="str">
            <v/>
          </cell>
          <cell r="AD428" t="str">
            <v/>
          </cell>
          <cell r="AE428" t="str">
            <v>NCX18W1</v>
          </cell>
          <cell r="AF428" t="str">
            <v>NCX18W1</v>
          </cell>
          <cell r="AG428" t="str">
            <v>NCX18W1</v>
          </cell>
          <cell r="AH428" t="str">
            <v/>
          </cell>
          <cell r="AI428" t="str">
            <v/>
          </cell>
          <cell r="AJ428" t="str">
            <v/>
          </cell>
          <cell r="AK428" t="str">
            <v/>
          </cell>
        </row>
        <row r="429">
          <cell r="A429" t="str">
            <v>x1</v>
          </cell>
          <cell r="B429" t="str">
            <v>x1</v>
          </cell>
          <cell r="S429" t="str">
            <v/>
          </cell>
          <cell r="Z429" t="str">
            <v/>
          </cell>
          <cell r="AA429" t="str">
            <v/>
          </cell>
          <cell r="AB429" t="str">
            <v/>
          </cell>
          <cell r="AC429" t="str">
            <v/>
          </cell>
          <cell r="AD429" t="str">
            <v/>
          </cell>
          <cell r="AE429" t="str">
            <v>NCX18W1</v>
          </cell>
          <cell r="AF429" t="str">
            <v>NCX18W1</v>
          </cell>
          <cell r="AG429" t="str">
            <v>NCX18W1</v>
          </cell>
          <cell r="AH429" t="str">
            <v/>
          </cell>
          <cell r="AI429" t="str">
            <v/>
          </cell>
          <cell r="AJ429" t="str">
            <v/>
          </cell>
          <cell r="AK429" t="str">
            <v/>
          </cell>
        </row>
        <row r="430">
          <cell r="A430" t="str">
            <v>x1</v>
          </cell>
          <cell r="B430" t="str">
            <v>x1</v>
          </cell>
          <cell r="S430" t="str">
            <v/>
          </cell>
          <cell r="Z430" t="str">
            <v/>
          </cell>
          <cell r="AA430" t="str">
            <v/>
          </cell>
          <cell r="AB430" t="str">
            <v/>
          </cell>
          <cell r="AC430" t="str">
            <v/>
          </cell>
          <cell r="AD430" t="str">
            <v/>
          </cell>
          <cell r="AE430" t="str">
            <v>NCX18W1</v>
          </cell>
          <cell r="AF430" t="str">
            <v>NCX18W1</v>
          </cell>
          <cell r="AG430" t="str">
            <v>NCX18W1</v>
          </cell>
          <cell r="AH430" t="str">
            <v/>
          </cell>
          <cell r="AI430" t="str">
            <v/>
          </cell>
          <cell r="AJ430" t="str">
            <v/>
          </cell>
          <cell r="AK430" t="str">
            <v/>
          </cell>
        </row>
        <row r="431">
          <cell r="A431" t="str">
            <v>x1</v>
          </cell>
          <cell r="B431" t="str">
            <v>x1</v>
          </cell>
          <cell r="S431" t="str">
            <v/>
          </cell>
          <cell r="Z431" t="str">
            <v/>
          </cell>
          <cell r="AA431" t="str">
            <v/>
          </cell>
          <cell r="AB431" t="str">
            <v/>
          </cell>
          <cell r="AC431" t="str">
            <v/>
          </cell>
          <cell r="AD431" t="str">
            <v/>
          </cell>
          <cell r="AE431" t="str">
            <v>NCX18W1</v>
          </cell>
          <cell r="AF431" t="str">
            <v>NCX18W1</v>
          </cell>
          <cell r="AG431" t="str">
            <v>NCX18W1</v>
          </cell>
          <cell r="AH431" t="str">
            <v/>
          </cell>
          <cell r="AI431" t="str">
            <v/>
          </cell>
          <cell r="AJ431" t="str">
            <v/>
          </cell>
          <cell r="AK431" t="str">
            <v/>
          </cell>
        </row>
        <row r="432">
          <cell r="A432" t="str">
            <v>x1</v>
          </cell>
          <cell r="B432" t="str">
            <v>x1</v>
          </cell>
          <cell r="S432" t="str">
            <v/>
          </cell>
          <cell r="Z432" t="str">
            <v/>
          </cell>
          <cell r="AA432" t="str">
            <v/>
          </cell>
          <cell r="AB432" t="str">
            <v/>
          </cell>
          <cell r="AC432" t="str">
            <v/>
          </cell>
          <cell r="AD432" t="str">
            <v/>
          </cell>
          <cell r="AE432" t="str">
            <v>NCX18W1</v>
          </cell>
          <cell r="AF432" t="str">
            <v>NCX18W1</v>
          </cell>
          <cell r="AG432" t="str">
            <v>NCX18W1</v>
          </cell>
          <cell r="AH432" t="str">
            <v/>
          </cell>
          <cell r="AI432" t="str">
            <v/>
          </cell>
          <cell r="AJ432" t="str">
            <v/>
          </cell>
          <cell r="AK432" t="str">
            <v/>
          </cell>
        </row>
        <row r="433">
          <cell r="A433" t="str">
            <v>x1</v>
          </cell>
          <cell r="B433" t="str">
            <v>x1</v>
          </cell>
          <cell r="S433" t="str">
            <v/>
          </cell>
          <cell r="Z433" t="str">
            <v/>
          </cell>
          <cell r="AA433" t="str">
            <v/>
          </cell>
          <cell r="AB433" t="str">
            <v/>
          </cell>
          <cell r="AC433" t="str">
            <v/>
          </cell>
          <cell r="AD433" t="str">
            <v/>
          </cell>
          <cell r="AE433" t="str">
            <v>NCX18W1</v>
          </cell>
          <cell r="AF433" t="str">
            <v>NCX18W1</v>
          </cell>
          <cell r="AG433" t="str">
            <v>NCX18W1</v>
          </cell>
          <cell r="AH433" t="str">
            <v/>
          </cell>
          <cell r="AI433" t="str">
            <v/>
          </cell>
          <cell r="AJ433" t="str">
            <v/>
          </cell>
          <cell r="AK433" t="str">
            <v/>
          </cell>
        </row>
        <row r="434">
          <cell r="A434" t="str">
            <v>x1</v>
          </cell>
          <cell r="B434" t="str">
            <v>x1</v>
          </cell>
          <cell r="S434" t="str">
            <v/>
          </cell>
          <cell r="Z434" t="str">
            <v/>
          </cell>
          <cell r="AA434" t="str">
            <v/>
          </cell>
          <cell r="AB434" t="str">
            <v/>
          </cell>
          <cell r="AC434" t="str">
            <v/>
          </cell>
          <cell r="AD434" t="str">
            <v/>
          </cell>
          <cell r="AE434" t="str">
            <v>NCX18W1</v>
          </cell>
          <cell r="AF434" t="str">
            <v>NCX18W1</v>
          </cell>
          <cell r="AG434" t="str">
            <v>NCX18W1</v>
          </cell>
          <cell r="AH434" t="str">
            <v/>
          </cell>
          <cell r="AI434" t="str">
            <v/>
          </cell>
          <cell r="AJ434" t="str">
            <v/>
          </cell>
          <cell r="AK434" t="str">
            <v/>
          </cell>
        </row>
        <row r="435">
          <cell r="A435" t="str">
            <v>x1</v>
          </cell>
          <cell r="B435" t="str">
            <v>x1</v>
          </cell>
          <cell r="S435" t="str">
            <v/>
          </cell>
          <cell r="Z435" t="str">
            <v/>
          </cell>
          <cell r="AA435" t="str">
            <v/>
          </cell>
          <cell r="AB435" t="str">
            <v/>
          </cell>
          <cell r="AC435" t="str">
            <v/>
          </cell>
          <cell r="AD435" t="str">
            <v/>
          </cell>
          <cell r="AE435" t="str">
            <v>NCX18W1</v>
          </cell>
          <cell r="AF435" t="str">
            <v>NCX18W1</v>
          </cell>
          <cell r="AG435" t="str">
            <v>NCX18W1</v>
          </cell>
          <cell r="AH435" t="str">
            <v/>
          </cell>
          <cell r="AI435" t="str">
            <v/>
          </cell>
          <cell r="AJ435" t="str">
            <v/>
          </cell>
          <cell r="AK435" t="str">
            <v/>
          </cell>
        </row>
        <row r="436">
          <cell r="A436" t="str">
            <v>x1</v>
          </cell>
          <cell r="B436" t="str">
            <v>x1</v>
          </cell>
          <cell r="S436" t="str">
            <v/>
          </cell>
          <cell r="Z436" t="str">
            <v/>
          </cell>
          <cell r="AA436" t="str">
            <v/>
          </cell>
          <cell r="AB436" t="str">
            <v/>
          </cell>
          <cell r="AC436" t="str">
            <v/>
          </cell>
          <cell r="AD436" t="str">
            <v/>
          </cell>
          <cell r="AE436" t="str">
            <v>NCX18W1</v>
          </cell>
          <cell r="AF436" t="str">
            <v>NCX18W1</v>
          </cell>
          <cell r="AG436" t="str">
            <v>NCX18W1</v>
          </cell>
          <cell r="AH436" t="str">
            <v/>
          </cell>
          <cell r="AI436" t="str">
            <v/>
          </cell>
          <cell r="AJ436" t="str">
            <v/>
          </cell>
          <cell r="AK436" t="str">
            <v/>
          </cell>
        </row>
        <row r="437">
          <cell r="A437" t="str">
            <v>x1</v>
          </cell>
          <cell r="B437" t="str">
            <v>x1</v>
          </cell>
          <cell r="S437" t="str">
            <v/>
          </cell>
          <cell r="Z437" t="str">
            <v/>
          </cell>
          <cell r="AA437" t="str">
            <v/>
          </cell>
          <cell r="AB437" t="str">
            <v/>
          </cell>
          <cell r="AC437" t="str">
            <v/>
          </cell>
          <cell r="AD437" t="str">
            <v/>
          </cell>
          <cell r="AE437" t="str">
            <v>NCX18W1</v>
          </cell>
          <cell r="AF437" t="str">
            <v>NCX18W1</v>
          </cell>
          <cell r="AG437" t="str">
            <v>NCX18W1</v>
          </cell>
          <cell r="AH437" t="str">
            <v/>
          </cell>
          <cell r="AI437" t="str">
            <v/>
          </cell>
          <cell r="AJ437" t="str">
            <v/>
          </cell>
          <cell r="AK437" t="str">
            <v/>
          </cell>
        </row>
        <row r="438">
          <cell r="A438" t="str">
            <v>x1</v>
          </cell>
          <cell r="B438" t="str">
            <v>x1</v>
          </cell>
          <cell r="S438" t="str">
            <v/>
          </cell>
          <cell r="Z438" t="str">
            <v/>
          </cell>
          <cell r="AA438" t="str">
            <v/>
          </cell>
          <cell r="AB438" t="str">
            <v/>
          </cell>
          <cell r="AC438" t="str">
            <v/>
          </cell>
          <cell r="AD438" t="str">
            <v/>
          </cell>
          <cell r="AE438" t="str">
            <v>NCX18W1</v>
          </cell>
          <cell r="AF438" t="str">
            <v>NCX18W1</v>
          </cell>
          <cell r="AG438" t="str">
            <v>NCX18W1</v>
          </cell>
          <cell r="AH438" t="str">
            <v/>
          </cell>
          <cell r="AI438" t="str">
            <v/>
          </cell>
          <cell r="AJ438" t="str">
            <v/>
          </cell>
          <cell r="AK438" t="str">
            <v/>
          </cell>
        </row>
        <row r="439">
          <cell r="A439" t="str">
            <v>x1</v>
          </cell>
          <cell r="B439" t="str">
            <v>x1</v>
          </cell>
          <cell r="S439" t="str">
            <v/>
          </cell>
          <cell r="Z439" t="str">
            <v/>
          </cell>
          <cell r="AA439" t="str">
            <v/>
          </cell>
          <cell r="AB439" t="str">
            <v/>
          </cell>
          <cell r="AC439" t="str">
            <v/>
          </cell>
          <cell r="AD439" t="str">
            <v/>
          </cell>
          <cell r="AE439" t="str">
            <v>NCX18W1</v>
          </cell>
          <cell r="AF439" t="str">
            <v>NCX18W1</v>
          </cell>
          <cell r="AG439" t="str">
            <v>NCX18W1</v>
          </cell>
          <cell r="AH439" t="str">
            <v/>
          </cell>
          <cell r="AI439" t="str">
            <v/>
          </cell>
          <cell r="AJ439" t="str">
            <v/>
          </cell>
          <cell r="AK439" t="str">
            <v/>
          </cell>
        </row>
        <row r="440">
          <cell r="A440" t="str">
            <v>x1</v>
          </cell>
          <cell r="B440" t="str">
            <v>x1</v>
          </cell>
          <cell r="S440" t="str">
            <v/>
          </cell>
          <cell r="Z440" t="str">
            <v/>
          </cell>
          <cell r="AA440" t="str">
            <v/>
          </cell>
          <cell r="AB440" t="str">
            <v/>
          </cell>
          <cell r="AC440" t="str">
            <v/>
          </cell>
          <cell r="AD440" t="str">
            <v/>
          </cell>
          <cell r="AE440" t="str">
            <v>NCX18W1</v>
          </cell>
          <cell r="AF440" t="str">
            <v>NCX18W1</v>
          </cell>
          <cell r="AG440" t="str">
            <v>NCX18W1</v>
          </cell>
          <cell r="AH440" t="str">
            <v/>
          </cell>
          <cell r="AI440" t="str">
            <v/>
          </cell>
          <cell r="AJ440" t="str">
            <v/>
          </cell>
          <cell r="AK440" t="str">
            <v/>
          </cell>
        </row>
        <row r="441">
          <cell r="A441" t="str">
            <v>x1</v>
          </cell>
          <cell r="B441" t="str">
            <v>x1</v>
          </cell>
          <cell r="S441" t="str">
            <v/>
          </cell>
          <cell r="Z441" t="str">
            <v/>
          </cell>
          <cell r="AA441" t="str">
            <v/>
          </cell>
          <cell r="AB441" t="str">
            <v/>
          </cell>
          <cell r="AC441" t="str">
            <v/>
          </cell>
          <cell r="AD441" t="str">
            <v/>
          </cell>
          <cell r="AE441" t="str">
            <v>NCX18W1</v>
          </cell>
          <cell r="AF441" t="str">
            <v>NCX18W1</v>
          </cell>
          <cell r="AG441" t="str">
            <v>NCX18W1</v>
          </cell>
          <cell r="AH441" t="str">
            <v/>
          </cell>
          <cell r="AI441" t="str">
            <v/>
          </cell>
          <cell r="AJ441" t="str">
            <v/>
          </cell>
          <cell r="AK441" t="str">
            <v/>
          </cell>
        </row>
        <row r="442">
          <cell r="A442" t="str">
            <v>x1</v>
          </cell>
          <cell r="B442" t="str">
            <v>x1</v>
          </cell>
          <cell r="S442" t="str">
            <v/>
          </cell>
          <cell r="Z442" t="str">
            <v/>
          </cell>
          <cell r="AA442" t="str">
            <v/>
          </cell>
          <cell r="AB442" t="str">
            <v/>
          </cell>
          <cell r="AC442" t="str">
            <v/>
          </cell>
          <cell r="AD442" t="str">
            <v/>
          </cell>
          <cell r="AE442" t="str">
            <v>NCX18W1</v>
          </cell>
          <cell r="AF442" t="str">
            <v>NCX18W1</v>
          </cell>
          <cell r="AG442" t="str">
            <v>NCX18W1</v>
          </cell>
          <cell r="AH442" t="str">
            <v/>
          </cell>
          <cell r="AI442" t="str">
            <v/>
          </cell>
          <cell r="AJ442" t="str">
            <v/>
          </cell>
          <cell r="AK442" t="str">
            <v/>
          </cell>
        </row>
        <row r="443">
          <cell r="A443" t="str">
            <v>x1</v>
          </cell>
          <cell r="B443" t="str">
            <v>x1</v>
          </cell>
          <cell r="S443" t="str">
            <v/>
          </cell>
          <cell r="Z443" t="str">
            <v/>
          </cell>
          <cell r="AA443" t="str">
            <v/>
          </cell>
          <cell r="AB443" t="str">
            <v/>
          </cell>
          <cell r="AC443" t="str">
            <v/>
          </cell>
          <cell r="AD443" t="str">
            <v/>
          </cell>
          <cell r="AE443" t="str">
            <v>NCX18W1</v>
          </cell>
          <cell r="AF443" t="str">
            <v>NCX18W1</v>
          </cell>
          <cell r="AG443" t="str">
            <v>NCX18W1</v>
          </cell>
          <cell r="AH443" t="str">
            <v/>
          </cell>
          <cell r="AI443" t="str">
            <v/>
          </cell>
          <cell r="AJ443" t="str">
            <v/>
          </cell>
          <cell r="AK443" t="str">
            <v/>
          </cell>
        </row>
        <row r="444">
          <cell r="A444" t="str">
            <v>x1</v>
          </cell>
          <cell r="B444" t="str">
            <v>x1</v>
          </cell>
          <cell r="S444" t="str">
            <v/>
          </cell>
          <cell r="Z444" t="str">
            <v/>
          </cell>
          <cell r="AA444" t="str">
            <v/>
          </cell>
          <cell r="AB444" t="str">
            <v/>
          </cell>
          <cell r="AC444" t="str">
            <v/>
          </cell>
          <cell r="AD444" t="str">
            <v/>
          </cell>
          <cell r="AE444" t="str">
            <v>NCX18W1</v>
          </cell>
          <cell r="AF444" t="str">
            <v>NCX18W1</v>
          </cell>
          <cell r="AG444" t="str">
            <v>NCX18W1</v>
          </cell>
          <cell r="AH444" t="str">
            <v/>
          </cell>
          <cell r="AI444" t="str">
            <v/>
          </cell>
          <cell r="AJ444" t="str">
            <v/>
          </cell>
          <cell r="AK444" t="str">
            <v/>
          </cell>
        </row>
        <row r="445">
          <cell r="A445" t="str">
            <v>x1</v>
          </cell>
          <cell r="B445" t="str">
            <v>x1</v>
          </cell>
          <cell r="S445" t="str">
            <v/>
          </cell>
          <cell r="Z445" t="str">
            <v/>
          </cell>
          <cell r="AA445" t="str">
            <v/>
          </cell>
          <cell r="AB445" t="str">
            <v/>
          </cell>
          <cell r="AC445" t="str">
            <v/>
          </cell>
          <cell r="AD445" t="str">
            <v/>
          </cell>
          <cell r="AE445" t="str">
            <v>NCX18W1</v>
          </cell>
          <cell r="AF445" t="str">
            <v>NCX18W1</v>
          </cell>
          <cell r="AG445" t="str">
            <v>NCX18W1</v>
          </cell>
          <cell r="AH445" t="str">
            <v/>
          </cell>
          <cell r="AI445" t="str">
            <v/>
          </cell>
          <cell r="AJ445" t="str">
            <v/>
          </cell>
          <cell r="AK445" t="str">
            <v/>
          </cell>
        </row>
        <row r="446">
          <cell r="A446" t="str">
            <v>x1</v>
          </cell>
          <cell r="B446" t="str">
            <v>x1</v>
          </cell>
          <cell r="S446" t="str">
            <v/>
          </cell>
          <cell r="Z446" t="str">
            <v/>
          </cell>
          <cell r="AA446" t="str">
            <v/>
          </cell>
          <cell r="AB446" t="str">
            <v/>
          </cell>
          <cell r="AC446" t="str">
            <v/>
          </cell>
          <cell r="AD446" t="str">
            <v/>
          </cell>
          <cell r="AE446" t="str">
            <v>NCX18W1</v>
          </cell>
          <cell r="AF446" t="str">
            <v>NCX18W1</v>
          </cell>
          <cell r="AG446" t="str">
            <v>NCX18W1</v>
          </cell>
          <cell r="AH446" t="str">
            <v/>
          </cell>
          <cell r="AI446" t="str">
            <v/>
          </cell>
          <cell r="AJ446" t="str">
            <v/>
          </cell>
          <cell r="AK446" t="str">
            <v/>
          </cell>
        </row>
        <row r="447">
          <cell r="A447" t="str">
            <v>x1</v>
          </cell>
          <cell r="B447" t="str">
            <v>x1</v>
          </cell>
          <cell r="S447" t="str">
            <v/>
          </cell>
          <cell r="Z447" t="str">
            <v/>
          </cell>
          <cell r="AA447" t="str">
            <v/>
          </cell>
          <cell r="AB447" t="str">
            <v/>
          </cell>
          <cell r="AC447" t="str">
            <v/>
          </cell>
          <cell r="AD447" t="str">
            <v/>
          </cell>
          <cell r="AE447" t="str">
            <v>NCX18W1</v>
          </cell>
          <cell r="AF447" t="str">
            <v>NCX18W1</v>
          </cell>
          <cell r="AG447" t="str">
            <v>NCX18W1</v>
          </cell>
          <cell r="AH447" t="str">
            <v/>
          </cell>
          <cell r="AI447" t="str">
            <v/>
          </cell>
          <cell r="AJ447" t="str">
            <v/>
          </cell>
          <cell r="AK447" t="str">
            <v/>
          </cell>
        </row>
        <row r="448">
          <cell r="A448" t="str">
            <v>x1</v>
          </cell>
          <cell r="B448" t="str">
            <v>x1</v>
          </cell>
          <cell r="S448" t="str">
            <v/>
          </cell>
          <cell r="Z448" t="str">
            <v/>
          </cell>
          <cell r="AA448" t="str">
            <v/>
          </cell>
          <cell r="AB448" t="str">
            <v/>
          </cell>
          <cell r="AC448" t="str">
            <v/>
          </cell>
          <cell r="AD448" t="str">
            <v/>
          </cell>
          <cell r="AE448" t="str">
            <v>NCX18W1</v>
          </cell>
          <cell r="AF448" t="str">
            <v>NCX18W1</v>
          </cell>
          <cell r="AG448" t="str">
            <v>NCX18W1</v>
          </cell>
          <cell r="AH448" t="str">
            <v/>
          </cell>
          <cell r="AI448" t="str">
            <v/>
          </cell>
          <cell r="AJ448" t="str">
            <v/>
          </cell>
          <cell r="AK448" t="str">
            <v/>
          </cell>
        </row>
        <row r="449">
          <cell r="A449" t="str">
            <v>x1</v>
          </cell>
          <cell r="B449" t="str">
            <v>x1</v>
          </cell>
          <cell r="S449" t="str">
            <v/>
          </cell>
          <cell r="Z449" t="str">
            <v/>
          </cell>
          <cell r="AA449" t="str">
            <v/>
          </cell>
          <cell r="AB449" t="str">
            <v/>
          </cell>
          <cell r="AC449" t="str">
            <v/>
          </cell>
          <cell r="AD449" t="str">
            <v/>
          </cell>
          <cell r="AE449" t="str">
            <v>NCX18W1</v>
          </cell>
          <cell r="AF449" t="str">
            <v>NCX18W1</v>
          </cell>
          <cell r="AG449" t="str">
            <v>NCX18W1</v>
          </cell>
          <cell r="AH449" t="str">
            <v/>
          </cell>
          <cell r="AI449" t="str">
            <v/>
          </cell>
          <cell r="AJ449" t="str">
            <v/>
          </cell>
          <cell r="AK449" t="str">
            <v/>
          </cell>
        </row>
        <row r="450">
          <cell r="A450" t="str">
            <v>x1</v>
          </cell>
          <cell r="B450" t="str">
            <v>x1</v>
          </cell>
          <cell r="S450" t="str">
            <v/>
          </cell>
          <cell r="Z450" t="str">
            <v/>
          </cell>
          <cell r="AA450" t="str">
            <v/>
          </cell>
          <cell r="AB450" t="str">
            <v/>
          </cell>
          <cell r="AC450" t="str">
            <v/>
          </cell>
          <cell r="AD450" t="str">
            <v/>
          </cell>
          <cell r="AE450" t="str">
            <v>NCX18W1</v>
          </cell>
          <cell r="AF450" t="str">
            <v>NCX18W1</v>
          </cell>
          <cell r="AG450" t="str">
            <v>NCX18W1</v>
          </cell>
          <cell r="AH450" t="str">
            <v/>
          </cell>
          <cell r="AI450" t="str">
            <v/>
          </cell>
          <cell r="AJ450" t="str">
            <v/>
          </cell>
          <cell r="AK450" t="str">
            <v/>
          </cell>
        </row>
        <row r="451">
          <cell r="A451" t="str">
            <v>x1</v>
          </cell>
          <cell r="B451" t="str">
            <v>x1</v>
          </cell>
          <cell r="S451" t="str">
            <v/>
          </cell>
          <cell r="Z451" t="str">
            <v/>
          </cell>
          <cell r="AA451" t="str">
            <v/>
          </cell>
          <cell r="AB451" t="str">
            <v/>
          </cell>
          <cell r="AC451" t="str">
            <v/>
          </cell>
          <cell r="AD451" t="str">
            <v/>
          </cell>
          <cell r="AE451" t="str">
            <v>NCX18W1</v>
          </cell>
          <cell r="AF451" t="str">
            <v>NCX18W1</v>
          </cell>
          <cell r="AG451" t="str">
            <v>NCX18W1</v>
          </cell>
          <cell r="AH451" t="str">
            <v/>
          </cell>
          <cell r="AI451" t="str">
            <v/>
          </cell>
          <cell r="AJ451" t="str">
            <v/>
          </cell>
          <cell r="AK451" t="str">
            <v/>
          </cell>
        </row>
        <row r="452">
          <cell r="A452" t="str">
            <v>x1</v>
          </cell>
          <cell r="B452" t="str">
            <v>x1</v>
          </cell>
          <cell r="S452" t="str">
            <v/>
          </cell>
          <cell r="Z452" t="str">
            <v/>
          </cell>
          <cell r="AA452" t="str">
            <v/>
          </cell>
          <cell r="AB452" t="str">
            <v/>
          </cell>
          <cell r="AC452" t="str">
            <v/>
          </cell>
          <cell r="AD452" t="str">
            <v/>
          </cell>
          <cell r="AE452" t="str">
            <v>NCX18W1</v>
          </cell>
          <cell r="AF452" t="str">
            <v>NCX18W1</v>
          </cell>
          <cell r="AG452" t="str">
            <v>NCX18W1</v>
          </cell>
          <cell r="AH452" t="str">
            <v/>
          </cell>
          <cell r="AI452" t="str">
            <v/>
          </cell>
          <cell r="AJ452" t="str">
            <v/>
          </cell>
          <cell r="AK452" t="str">
            <v/>
          </cell>
        </row>
        <row r="453">
          <cell r="A453" t="str">
            <v>x1</v>
          </cell>
          <cell r="B453" t="str">
            <v>x1</v>
          </cell>
          <cell r="S453" t="str">
            <v/>
          </cell>
          <cell r="Z453" t="str">
            <v/>
          </cell>
          <cell r="AA453" t="str">
            <v/>
          </cell>
          <cell r="AB453" t="str">
            <v/>
          </cell>
          <cell r="AC453" t="str">
            <v/>
          </cell>
          <cell r="AD453" t="str">
            <v/>
          </cell>
          <cell r="AE453" t="str">
            <v>NCX18W1</v>
          </cell>
          <cell r="AF453" t="str">
            <v>NCX18W1</v>
          </cell>
          <cell r="AG453" t="str">
            <v>NCX18W1</v>
          </cell>
          <cell r="AH453" t="str">
            <v/>
          </cell>
          <cell r="AI453" t="str">
            <v/>
          </cell>
          <cell r="AJ453" t="str">
            <v/>
          </cell>
          <cell r="AK453" t="str">
            <v/>
          </cell>
        </row>
        <row r="454">
          <cell r="A454" t="str">
            <v>x1</v>
          </cell>
          <cell r="B454" t="str">
            <v>x1</v>
          </cell>
          <cell r="S454" t="str">
            <v/>
          </cell>
          <cell r="Z454" t="str">
            <v/>
          </cell>
          <cell r="AA454" t="str">
            <v/>
          </cell>
          <cell r="AB454" t="str">
            <v/>
          </cell>
          <cell r="AC454" t="str">
            <v/>
          </cell>
          <cell r="AD454" t="str">
            <v/>
          </cell>
          <cell r="AE454" t="str">
            <v>NCX18W1</v>
          </cell>
          <cell r="AF454" t="str">
            <v>NCX18W1</v>
          </cell>
          <cell r="AG454" t="str">
            <v>NCX18W1</v>
          </cell>
          <cell r="AH454" t="str">
            <v/>
          </cell>
          <cell r="AI454" t="str">
            <v/>
          </cell>
          <cell r="AJ454" t="str">
            <v/>
          </cell>
          <cell r="AK454" t="str">
            <v/>
          </cell>
        </row>
        <row r="455">
          <cell r="A455" t="str">
            <v>x1</v>
          </cell>
          <cell r="B455" t="str">
            <v>x1</v>
          </cell>
          <cell r="S455" t="str">
            <v/>
          </cell>
          <cell r="Z455" t="str">
            <v/>
          </cell>
          <cell r="AA455" t="str">
            <v/>
          </cell>
          <cell r="AB455" t="str">
            <v/>
          </cell>
          <cell r="AC455" t="str">
            <v/>
          </cell>
          <cell r="AD455" t="str">
            <v/>
          </cell>
          <cell r="AE455" t="str">
            <v>NCX18W1</v>
          </cell>
          <cell r="AF455" t="str">
            <v>NCX18W1</v>
          </cell>
          <cell r="AG455" t="str">
            <v>NCX18W1</v>
          </cell>
          <cell r="AH455" t="str">
            <v/>
          </cell>
          <cell r="AI455" t="str">
            <v/>
          </cell>
          <cell r="AJ455" t="str">
            <v/>
          </cell>
          <cell r="AK455" t="str">
            <v/>
          </cell>
        </row>
        <row r="456">
          <cell r="A456" t="str">
            <v>x1</v>
          </cell>
          <cell r="B456" t="str">
            <v>x1</v>
          </cell>
          <cell r="S456" t="str">
            <v/>
          </cell>
          <cell r="Z456" t="str">
            <v/>
          </cell>
          <cell r="AA456" t="str">
            <v/>
          </cell>
          <cell r="AB456" t="str">
            <v/>
          </cell>
          <cell r="AC456" t="str">
            <v/>
          </cell>
          <cell r="AD456" t="str">
            <v/>
          </cell>
          <cell r="AE456" t="str">
            <v>NCX18W1</v>
          </cell>
          <cell r="AF456" t="str">
            <v>NCX18W1</v>
          </cell>
          <cell r="AG456" t="str">
            <v>NCX18W1</v>
          </cell>
          <cell r="AH456" t="str">
            <v/>
          </cell>
          <cell r="AI456" t="str">
            <v/>
          </cell>
          <cell r="AJ456" t="str">
            <v/>
          </cell>
          <cell r="AK456" t="str">
            <v/>
          </cell>
        </row>
        <row r="457">
          <cell r="A457" t="str">
            <v>x1</v>
          </cell>
          <cell r="B457" t="str">
            <v>x1</v>
          </cell>
          <cell r="S457" t="str">
            <v/>
          </cell>
          <cell r="Z457" t="str">
            <v/>
          </cell>
          <cell r="AA457" t="str">
            <v/>
          </cell>
          <cell r="AB457" t="str">
            <v/>
          </cell>
          <cell r="AC457" t="str">
            <v/>
          </cell>
          <cell r="AD457" t="str">
            <v/>
          </cell>
          <cell r="AE457" t="str">
            <v>NCX18W1</v>
          </cell>
          <cell r="AF457" t="str">
            <v>NCX18W1</v>
          </cell>
          <cell r="AG457" t="str">
            <v>NCX18W1</v>
          </cell>
          <cell r="AH457" t="str">
            <v/>
          </cell>
          <cell r="AI457" t="str">
            <v/>
          </cell>
          <cell r="AJ457" t="str">
            <v/>
          </cell>
          <cell r="AK457" t="str">
            <v/>
          </cell>
        </row>
        <row r="458">
          <cell r="A458" t="str">
            <v>x1</v>
          </cell>
          <cell r="B458" t="str">
            <v>x1</v>
          </cell>
          <cell r="S458" t="str">
            <v/>
          </cell>
          <cell r="Z458" t="str">
            <v/>
          </cell>
          <cell r="AA458" t="str">
            <v/>
          </cell>
          <cell r="AB458" t="str">
            <v/>
          </cell>
          <cell r="AC458" t="str">
            <v/>
          </cell>
          <cell r="AD458" t="str">
            <v/>
          </cell>
          <cell r="AE458" t="str">
            <v>NCX18W1</v>
          </cell>
          <cell r="AF458" t="str">
            <v>NCX18W1</v>
          </cell>
          <cell r="AG458" t="str">
            <v>NCX18W1</v>
          </cell>
          <cell r="AH458" t="str">
            <v/>
          </cell>
          <cell r="AI458" t="str">
            <v/>
          </cell>
          <cell r="AJ458" t="str">
            <v/>
          </cell>
          <cell r="AK458" t="str">
            <v/>
          </cell>
        </row>
        <row r="459">
          <cell r="A459" t="str">
            <v>x1</v>
          </cell>
          <cell r="B459" t="str">
            <v>x1</v>
          </cell>
          <cell r="S459" t="str">
            <v/>
          </cell>
          <cell r="Z459" t="str">
            <v/>
          </cell>
          <cell r="AA459" t="str">
            <v/>
          </cell>
          <cell r="AB459" t="str">
            <v/>
          </cell>
          <cell r="AC459" t="str">
            <v/>
          </cell>
          <cell r="AD459" t="str">
            <v/>
          </cell>
          <cell r="AE459" t="str">
            <v>NCX18W1</v>
          </cell>
          <cell r="AF459" t="str">
            <v>NCX18W1</v>
          </cell>
          <cell r="AG459" t="str">
            <v>NCX18W1</v>
          </cell>
          <cell r="AH459" t="str">
            <v/>
          </cell>
          <cell r="AI459" t="str">
            <v/>
          </cell>
          <cell r="AJ459" t="str">
            <v/>
          </cell>
          <cell r="AK459" t="str">
            <v/>
          </cell>
        </row>
        <row r="460">
          <cell r="A460" t="str">
            <v>x1</v>
          </cell>
          <cell r="B460" t="str">
            <v>x1</v>
          </cell>
          <cell r="S460" t="str">
            <v/>
          </cell>
          <cell r="Z460" t="str">
            <v/>
          </cell>
          <cell r="AA460" t="str">
            <v/>
          </cell>
          <cell r="AB460" t="str">
            <v/>
          </cell>
          <cell r="AC460" t="str">
            <v/>
          </cell>
          <cell r="AD460" t="str">
            <v/>
          </cell>
          <cell r="AE460" t="str">
            <v>NCX18W1</v>
          </cell>
          <cell r="AF460" t="str">
            <v>NCX18W1</v>
          </cell>
          <cell r="AG460" t="str">
            <v>NCX18W1</v>
          </cell>
          <cell r="AH460" t="str">
            <v/>
          </cell>
          <cell r="AI460" t="str">
            <v/>
          </cell>
          <cell r="AJ460" t="str">
            <v/>
          </cell>
          <cell r="AK460" t="str">
            <v/>
          </cell>
        </row>
        <row r="461">
          <cell r="A461" t="str">
            <v>x1</v>
          </cell>
          <cell r="B461" t="str">
            <v>x1</v>
          </cell>
          <cell r="S461" t="str">
            <v/>
          </cell>
          <cell r="Z461" t="str">
            <v/>
          </cell>
          <cell r="AA461" t="str">
            <v/>
          </cell>
          <cell r="AB461" t="str">
            <v/>
          </cell>
          <cell r="AC461" t="str">
            <v/>
          </cell>
          <cell r="AD461" t="str">
            <v/>
          </cell>
          <cell r="AE461" t="str">
            <v>NCX18W1</v>
          </cell>
          <cell r="AF461" t="str">
            <v>NCX18W1</v>
          </cell>
          <cell r="AG461" t="str">
            <v>NCX18W1</v>
          </cell>
          <cell r="AH461" t="str">
            <v/>
          </cell>
          <cell r="AI461" t="str">
            <v/>
          </cell>
          <cell r="AJ461" t="str">
            <v/>
          </cell>
          <cell r="AK461" t="str">
            <v/>
          </cell>
        </row>
        <row r="462">
          <cell r="A462" t="str">
            <v>x1</v>
          </cell>
          <cell r="B462" t="str">
            <v>x1</v>
          </cell>
          <cell r="S462" t="str">
            <v/>
          </cell>
          <cell r="Z462" t="str">
            <v/>
          </cell>
          <cell r="AA462" t="str">
            <v/>
          </cell>
          <cell r="AB462" t="str">
            <v/>
          </cell>
          <cell r="AC462" t="str">
            <v/>
          </cell>
          <cell r="AD462" t="str">
            <v/>
          </cell>
          <cell r="AE462" t="str">
            <v>NCX18W1</v>
          </cell>
          <cell r="AF462" t="str">
            <v>NCX18W1</v>
          </cell>
          <cell r="AG462" t="str">
            <v>NCX18W1</v>
          </cell>
          <cell r="AH462" t="str">
            <v/>
          </cell>
          <cell r="AI462" t="str">
            <v/>
          </cell>
          <cell r="AJ462" t="str">
            <v/>
          </cell>
          <cell r="AK462" t="str">
            <v/>
          </cell>
        </row>
        <row r="463">
          <cell r="A463" t="str">
            <v>x1</v>
          </cell>
          <cell r="B463" t="str">
            <v>x1</v>
          </cell>
          <cell r="S463" t="str">
            <v/>
          </cell>
          <cell r="Z463" t="str">
            <v/>
          </cell>
          <cell r="AA463" t="str">
            <v/>
          </cell>
          <cell r="AB463" t="str">
            <v/>
          </cell>
          <cell r="AC463" t="str">
            <v/>
          </cell>
          <cell r="AD463" t="str">
            <v/>
          </cell>
          <cell r="AE463" t="str">
            <v>NCX18W1</v>
          </cell>
          <cell r="AF463" t="str">
            <v>NCX18W1</v>
          </cell>
          <cell r="AG463" t="str">
            <v>NCX18W1</v>
          </cell>
          <cell r="AH463" t="str">
            <v/>
          </cell>
          <cell r="AI463" t="str">
            <v/>
          </cell>
          <cell r="AJ463" t="str">
            <v/>
          </cell>
          <cell r="AK463" t="str">
            <v/>
          </cell>
        </row>
        <row r="464">
          <cell r="A464" t="str">
            <v>x1</v>
          </cell>
          <cell r="B464" t="str">
            <v>x1</v>
          </cell>
          <cell r="S464" t="str">
            <v/>
          </cell>
          <cell r="Z464" t="str">
            <v/>
          </cell>
          <cell r="AA464" t="str">
            <v/>
          </cell>
          <cell r="AB464" t="str">
            <v/>
          </cell>
          <cell r="AC464" t="str">
            <v/>
          </cell>
          <cell r="AD464" t="str">
            <v/>
          </cell>
          <cell r="AE464" t="str">
            <v>NCX18W1</v>
          </cell>
          <cell r="AF464" t="str">
            <v>NCX18W1</v>
          </cell>
          <cell r="AG464" t="str">
            <v>NCX18W1</v>
          </cell>
          <cell r="AH464" t="str">
            <v/>
          </cell>
          <cell r="AI464" t="str">
            <v/>
          </cell>
          <cell r="AJ464" t="str">
            <v/>
          </cell>
          <cell r="AK464" t="str">
            <v/>
          </cell>
        </row>
        <row r="465">
          <cell r="A465" t="str">
            <v>x1</v>
          </cell>
          <cell r="B465" t="str">
            <v>x1</v>
          </cell>
          <cell r="S465" t="str">
            <v/>
          </cell>
          <cell r="Z465" t="str">
            <v/>
          </cell>
          <cell r="AA465" t="str">
            <v/>
          </cell>
          <cell r="AB465" t="str">
            <v/>
          </cell>
          <cell r="AC465" t="str">
            <v/>
          </cell>
          <cell r="AD465" t="str">
            <v/>
          </cell>
          <cell r="AE465" t="str">
            <v>NCX18W1</v>
          </cell>
          <cell r="AF465" t="str">
            <v>NCX18W1</v>
          </cell>
          <cell r="AG465" t="str">
            <v>NCX18W1</v>
          </cell>
          <cell r="AH465" t="str">
            <v/>
          </cell>
          <cell r="AI465" t="str">
            <v/>
          </cell>
          <cell r="AJ465" t="str">
            <v/>
          </cell>
          <cell r="AK465" t="str">
            <v/>
          </cell>
        </row>
        <row r="466">
          <cell r="A466" t="str">
            <v>x1</v>
          </cell>
          <cell r="B466" t="str">
            <v>x1</v>
          </cell>
          <cell r="S466" t="str">
            <v/>
          </cell>
          <cell r="Z466" t="str">
            <v/>
          </cell>
          <cell r="AA466" t="str">
            <v/>
          </cell>
          <cell r="AB466" t="str">
            <v/>
          </cell>
          <cell r="AC466" t="str">
            <v/>
          </cell>
          <cell r="AD466" t="str">
            <v/>
          </cell>
          <cell r="AE466" t="str">
            <v>NCX18W1</v>
          </cell>
          <cell r="AF466" t="str">
            <v>NCX18W1</v>
          </cell>
          <cell r="AG466" t="str">
            <v>NCX18W1</v>
          </cell>
          <cell r="AH466" t="str">
            <v/>
          </cell>
          <cell r="AI466" t="str">
            <v/>
          </cell>
          <cell r="AJ466" t="str">
            <v/>
          </cell>
          <cell r="AK466" t="str">
            <v/>
          </cell>
        </row>
        <row r="467">
          <cell r="A467" t="str">
            <v>x1</v>
          </cell>
          <cell r="B467" t="str">
            <v>x1</v>
          </cell>
          <cell r="S467" t="str">
            <v/>
          </cell>
          <cell r="Z467" t="str">
            <v/>
          </cell>
          <cell r="AA467" t="str">
            <v/>
          </cell>
          <cell r="AB467" t="str">
            <v/>
          </cell>
          <cell r="AC467" t="str">
            <v/>
          </cell>
          <cell r="AD467" t="str">
            <v/>
          </cell>
          <cell r="AE467" t="str">
            <v>NCX18W1</v>
          </cell>
          <cell r="AF467" t="str">
            <v>NCX18W1</v>
          </cell>
          <cell r="AG467" t="str">
            <v>NCX18W1</v>
          </cell>
          <cell r="AH467" t="str">
            <v/>
          </cell>
          <cell r="AI467" t="str">
            <v/>
          </cell>
          <cell r="AJ467" t="str">
            <v/>
          </cell>
          <cell r="AK467" t="str">
            <v/>
          </cell>
        </row>
        <row r="468">
          <cell r="A468" t="str">
            <v>x1</v>
          </cell>
          <cell r="B468" t="str">
            <v>x1</v>
          </cell>
          <cell r="S468" t="str">
            <v/>
          </cell>
          <cell r="Z468" t="str">
            <v/>
          </cell>
          <cell r="AA468" t="str">
            <v/>
          </cell>
          <cell r="AB468" t="str">
            <v/>
          </cell>
          <cell r="AC468" t="str">
            <v/>
          </cell>
          <cell r="AD468" t="str">
            <v/>
          </cell>
          <cell r="AE468" t="str">
            <v>NCX18W1</v>
          </cell>
          <cell r="AF468" t="str">
            <v>NCX18W1</v>
          </cell>
          <cell r="AG468" t="str">
            <v>NCX18W1</v>
          </cell>
          <cell r="AH468" t="str">
            <v/>
          </cell>
          <cell r="AI468" t="str">
            <v/>
          </cell>
          <cell r="AJ468" t="str">
            <v/>
          </cell>
          <cell r="AK468" t="str">
            <v/>
          </cell>
        </row>
        <row r="469">
          <cell r="A469" t="str">
            <v>x1</v>
          </cell>
          <cell r="B469" t="str">
            <v>x1</v>
          </cell>
          <cell r="S469" t="str">
            <v/>
          </cell>
          <cell r="Z469" t="str">
            <v/>
          </cell>
          <cell r="AA469" t="str">
            <v/>
          </cell>
          <cell r="AB469" t="str">
            <v/>
          </cell>
          <cell r="AC469" t="str">
            <v/>
          </cell>
          <cell r="AD469" t="str">
            <v/>
          </cell>
          <cell r="AE469" t="str">
            <v>NCX18W1</v>
          </cell>
          <cell r="AF469" t="str">
            <v>NCX18W1</v>
          </cell>
          <cell r="AG469" t="str">
            <v>NCX18W1</v>
          </cell>
          <cell r="AH469" t="str">
            <v/>
          </cell>
          <cell r="AI469" t="str">
            <v/>
          </cell>
          <cell r="AJ469" t="str">
            <v/>
          </cell>
          <cell r="AK469" t="str">
            <v/>
          </cell>
        </row>
        <row r="470">
          <cell r="A470" t="str">
            <v>x1</v>
          </cell>
          <cell r="B470" t="str">
            <v>x1</v>
          </cell>
          <cell r="S470" t="str">
            <v/>
          </cell>
          <cell r="Z470" t="str">
            <v/>
          </cell>
          <cell r="AA470" t="str">
            <v/>
          </cell>
          <cell r="AB470" t="str">
            <v/>
          </cell>
          <cell r="AC470" t="str">
            <v/>
          </cell>
          <cell r="AD470" t="str">
            <v/>
          </cell>
          <cell r="AE470" t="str">
            <v>NCX18W1</v>
          </cell>
          <cell r="AF470" t="str">
            <v>NCX18W1</v>
          </cell>
          <cell r="AG470" t="str">
            <v>NCX18W1</v>
          </cell>
          <cell r="AH470" t="str">
            <v/>
          </cell>
          <cell r="AI470" t="str">
            <v/>
          </cell>
          <cell r="AJ470" t="str">
            <v/>
          </cell>
          <cell r="AK470" t="str">
            <v/>
          </cell>
        </row>
        <row r="471">
          <cell r="A471" t="str">
            <v>x1</v>
          </cell>
          <cell r="B471" t="str">
            <v>x1</v>
          </cell>
          <cell r="S471" t="str">
            <v/>
          </cell>
          <cell r="Z471" t="str">
            <v/>
          </cell>
          <cell r="AA471" t="str">
            <v/>
          </cell>
          <cell r="AB471" t="str">
            <v/>
          </cell>
          <cell r="AC471" t="str">
            <v/>
          </cell>
          <cell r="AD471" t="str">
            <v/>
          </cell>
          <cell r="AE471" t="str">
            <v>NCX18W1</v>
          </cell>
          <cell r="AF471" t="str">
            <v>NCX18W1</v>
          </cell>
          <cell r="AG471" t="str">
            <v>NCX18W1</v>
          </cell>
          <cell r="AH471" t="str">
            <v/>
          </cell>
          <cell r="AI471" t="str">
            <v/>
          </cell>
          <cell r="AJ471" t="str">
            <v/>
          </cell>
          <cell r="AK471" t="str">
            <v/>
          </cell>
        </row>
        <row r="472">
          <cell r="A472" t="str">
            <v>x1</v>
          </cell>
          <cell r="B472" t="str">
            <v>x1</v>
          </cell>
          <cell r="S472" t="str">
            <v/>
          </cell>
          <cell r="Z472" t="str">
            <v/>
          </cell>
          <cell r="AA472" t="str">
            <v/>
          </cell>
          <cell r="AB472" t="str">
            <v/>
          </cell>
          <cell r="AC472" t="str">
            <v/>
          </cell>
          <cell r="AD472" t="str">
            <v/>
          </cell>
          <cell r="AE472" t="str">
            <v>NCX18W1</v>
          </cell>
          <cell r="AF472" t="str">
            <v>NCX18W1</v>
          </cell>
          <cell r="AG472" t="str">
            <v>NCX18W1</v>
          </cell>
          <cell r="AH472" t="str">
            <v/>
          </cell>
          <cell r="AI472" t="str">
            <v/>
          </cell>
          <cell r="AJ472" t="str">
            <v/>
          </cell>
          <cell r="AK472" t="str">
            <v/>
          </cell>
        </row>
        <row r="473">
          <cell r="A473" t="str">
            <v>x1</v>
          </cell>
          <cell r="B473" t="str">
            <v>x1</v>
          </cell>
          <cell r="S473" t="str">
            <v/>
          </cell>
          <cell r="Z473" t="str">
            <v/>
          </cell>
          <cell r="AA473" t="str">
            <v/>
          </cell>
          <cell r="AB473" t="str">
            <v/>
          </cell>
          <cell r="AC473" t="str">
            <v/>
          </cell>
          <cell r="AD473" t="str">
            <v/>
          </cell>
          <cell r="AE473" t="str">
            <v>NCX18W1</v>
          </cell>
          <cell r="AF473" t="str">
            <v>NCX18W1</v>
          </cell>
          <cell r="AG473" t="str">
            <v>NCX18W1</v>
          </cell>
          <cell r="AH473" t="str">
            <v/>
          </cell>
          <cell r="AI473" t="str">
            <v/>
          </cell>
          <cell r="AJ473" t="str">
            <v/>
          </cell>
          <cell r="AK473" t="str">
            <v/>
          </cell>
        </row>
        <row r="474">
          <cell r="A474" t="str">
            <v>x1</v>
          </cell>
          <cell r="B474" t="str">
            <v>x1</v>
          </cell>
          <cell r="S474" t="str">
            <v/>
          </cell>
          <cell r="Z474" t="str">
            <v/>
          </cell>
          <cell r="AA474" t="str">
            <v/>
          </cell>
          <cell r="AB474" t="str">
            <v/>
          </cell>
          <cell r="AC474" t="str">
            <v/>
          </cell>
          <cell r="AD474" t="str">
            <v/>
          </cell>
          <cell r="AE474" t="str">
            <v>NCX18W1</v>
          </cell>
          <cell r="AF474" t="str">
            <v>NCX18W1</v>
          </cell>
          <cell r="AG474" t="str">
            <v>NCX18W1</v>
          </cell>
          <cell r="AH474" t="str">
            <v/>
          </cell>
          <cell r="AI474" t="str">
            <v/>
          </cell>
          <cell r="AJ474" t="str">
            <v/>
          </cell>
          <cell r="AK474" t="str">
            <v/>
          </cell>
        </row>
        <row r="475">
          <cell r="A475" t="str">
            <v>x1</v>
          </cell>
          <cell r="B475" t="str">
            <v>x1</v>
          </cell>
          <cell r="S475" t="str">
            <v/>
          </cell>
          <cell r="Z475" t="str">
            <v/>
          </cell>
          <cell r="AA475" t="str">
            <v/>
          </cell>
          <cell r="AB475" t="str">
            <v/>
          </cell>
          <cell r="AC475" t="str">
            <v/>
          </cell>
          <cell r="AD475" t="str">
            <v/>
          </cell>
          <cell r="AE475" t="str">
            <v>NCX18W1</v>
          </cell>
          <cell r="AF475" t="str">
            <v>NCX18W1</v>
          </cell>
          <cell r="AG475" t="str">
            <v>NCX18W1</v>
          </cell>
          <cell r="AH475" t="str">
            <v/>
          </cell>
          <cell r="AI475" t="str">
            <v/>
          </cell>
          <cell r="AJ475" t="str">
            <v/>
          </cell>
          <cell r="AK475" t="str">
            <v/>
          </cell>
        </row>
        <row r="476">
          <cell r="A476" t="str">
            <v>x1</v>
          </cell>
          <cell r="B476" t="str">
            <v>x1</v>
          </cell>
          <cell r="S476" t="str">
            <v/>
          </cell>
          <cell r="Z476" t="str">
            <v/>
          </cell>
          <cell r="AA476" t="str">
            <v/>
          </cell>
          <cell r="AB476" t="str">
            <v/>
          </cell>
          <cell r="AC476" t="str">
            <v/>
          </cell>
          <cell r="AD476" t="str">
            <v/>
          </cell>
          <cell r="AE476" t="str">
            <v>NCX18W1</v>
          </cell>
          <cell r="AF476" t="str">
            <v>NCX18W1</v>
          </cell>
          <cell r="AG476" t="str">
            <v>NCX18W1</v>
          </cell>
          <cell r="AH476" t="str">
            <v/>
          </cell>
          <cell r="AI476" t="str">
            <v/>
          </cell>
          <cell r="AJ476" t="str">
            <v/>
          </cell>
          <cell r="AK476" t="str">
            <v/>
          </cell>
        </row>
        <row r="477">
          <cell r="A477" t="str">
            <v>x1</v>
          </cell>
          <cell r="B477" t="str">
            <v>x1</v>
          </cell>
          <cell r="S477" t="str">
            <v/>
          </cell>
          <cell r="Z477" t="str">
            <v/>
          </cell>
          <cell r="AA477" t="str">
            <v/>
          </cell>
          <cell r="AB477" t="str">
            <v/>
          </cell>
          <cell r="AC477" t="str">
            <v/>
          </cell>
          <cell r="AD477" t="str">
            <v/>
          </cell>
          <cell r="AE477" t="str">
            <v>NCX18W1</v>
          </cell>
          <cell r="AF477" t="str">
            <v>NCX18W1</v>
          </cell>
          <cell r="AG477" t="str">
            <v>NCX18W1</v>
          </cell>
          <cell r="AH477" t="str">
            <v/>
          </cell>
          <cell r="AI477" t="str">
            <v/>
          </cell>
          <cell r="AJ477" t="str">
            <v/>
          </cell>
          <cell r="AK477" t="str">
            <v/>
          </cell>
        </row>
        <row r="478">
          <cell r="A478" t="str">
            <v>x1</v>
          </cell>
          <cell r="B478" t="str">
            <v>x1</v>
          </cell>
          <cell r="S478" t="str">
            <v/>
          </cell>
          <cell r="Z478" t="str">
            <v/>
          </cell>
          <cell r="AA478" t="str">
            <v/>
          </cell>
          <cell r="AB478" t="str">
            <v/>
          </cell>
          <cell r="AC478" t="str">
            <v/>
          </cell>
          <cell r="AD478" t="str">
            <v/>
          </cell>
          <cell r="AE478" t="str">
            <v>NCX18W1</v>
          </cell>
          <cell r="AF478" t="str">
            <v>NCX18W1</v>
          </cell>
          <cell r="AG478" t="str">
            <v>NCX18W1</v>
          </cell>
          <cell r="AH478" t="str">
            <v/>
          </cell>
          <cell r="AI478" t="str">
            <v/>
          </cell>
          <cell r="AJ478" t="str">
            <v/>
          </cell>
          <cell r="AK478" t="str">
            <v/>
          </cell>
        </row>
        <row r="479">
          <cell r="A479" t="str">
            <v>x1</v>
          </cell>
          <cell r="B479" t="str">
            <v>x1</v>
          </cell>
          <cell r="S479" t="str">
            <v/>
          </cell>
          <cell r="Z479" t="str">
            <v/>
          </cell>
          <cell r="AA479" t="str">
            <v/>
          </cell>
          <cell r="AB479" t="str">
            <v/>
          </cell>
          <cell r="AC479" t="str">
            <v/>
          </cell>
          <cell r="AD479" t="str">
            <v/>
          </cell>
          <cell r="AE479" t="str">
            <v>NCX18W1</v>
          </cell>
          <cell r="AF479" t="str">
            <v>NCX18W1</v>
          </cell>
          <cell r="AG479" t="str">
            <v>NCX18W1</v>
          </cell>
          <cell r="AH479" t="str">
            <v/>
          </cell>
          <cell r="AI479" t="str">
            <v/>
          </cell>
          <cell r="AJ479" t="str">
            <v/>
          </cell>
          <cell r="AK479" t="str">
            <v/>
          </cell>
        </row>
        <row r="480">
          <cell r="A480" t="str">
            <v>x1</v>
          </cell>
          <cell r="B480" t="str">
            <v>x1</v>
          </cell>
          <cell r="S480" t="str">
            <v/>
          </cell>
          <cell r="Z480" t="str">
            <v/>
          </cell>
          <cell r="AA480" t="str">
            <v/>
          </cell>
          <cell r="AB480" t="str">
            <v/>
          </cell>
          <cell r="AC480" t="str">
            <v/>
          </cell>
          <cell r="AD480" t="str">
            <v/>
          </cell>
          <cell r="AE480" t="str">
            <v>NCX18W1</v>
          </cell>
          <cell r="AF480" t="str">
            <v>NCX18W1</v>
          </cell>
          <cell r="AG480" t="str">
            <v>NCX18W1</v>
          </cell>
          <cell r="AH480" t="str">
            <v/>
          </cell>
          <cell r="AI480" t="str">
            <v/>
          </cell>
          <cell r="AJ480" t="str">
            <v/>
          </cell>
          <cell r="AK480" t="str">
            <v/>
          </cell>
        </row>
        <row r="481">
          <cell r="A481" t="str">
            <v>x1</v>
          </cell>
          <cell r="B481" t="str">
            <v>x1</v>
          </cell>
          <cell r="S481" t="str">
            <v/>
          </cell>
          <cell r="Z481" t="str">
            <v/>
          </cell>
          <cell r="AA481" t="str">
            <v/>
          </cell>
          <cell r="AB481" t="str">
            <v/>
          </cell>
          <cell r="AC481" t="str">
            <v/>
          </cell>
          <cell r="AD481" t="str">
            <v/>
          </cell>
          <cell r="AE481" t="str">
            <v>NCX18W1</v>
          </cell>
          <cell r="AF481" t="str">
            <v>NCX18W1</v>
          </cell>
          <cell r="AG481" t="str">
            <v>NCX18W1</v>
          </cell>
          <cell r="AH481" t="str">
            <v/>
          </cell>
          <cell r="AI481" t="str">
            <v/>
          </cell>
          <cell r="AJ481" t="str">
            <v/>
          </cell>
          <cell r="AK481" t="str">
            <v/>
          </cell>
        </row>
        <row r="482">
          <cell r="A482" t="str">
            <v>x1</v>
          </cell>
          <cell r="B482" t="str">
            <v>x1</v>
          </cell>
          <cell r="S482" t="str">
            <v/>
          </cell>
          <cell r="Z482" t="str">
            <v/>
          </cell>
          <cell r="AA482" t="str">
            <v/>
          </cell>
          <cell r="AB482" t="str">
            <v/>
          </cell>
          <cell r="AC482" t="str">
            <v/>
          </cell>
          <cell r="AD482" t="str">
            <v/>
          </cell>
          <cell r="AE482" t="str">
            <v>NCX18W1</v>
          </cell>
          <cell r="AF482" t="str">
            <v>NCX18W1</v>
          </cell>
          <cell r="AG482" t="str">
            <v>NCX18W1</v>
          </cell>
          <cell r="AH482" t="str">
            <v/>
          </cell>
          <cell r="AI482" t="str">
            <v/>
          </cell>
          <cell r="AJ482" t="str">
            <v/>
          </cell>
          <cell r="AK482" t="str">
            <v/>
          </cell>
        </row>
        <row r="483">
          <cell r="A483" t="str">
            <v>x1</v>
          </cell>
          <cell r="B483" t="str">
            <v>x1</v>
          </cell>
          <cell r="S483" t="str">
            <v/>
          </cell>
          <cell r="Z483" t="str">
            <v/>
          </cell>
          <cell r="AA483" t="str">
            <v/>
          </cell>
          <cell r="AB483" t="str">
            <v/>
          </cell>
          <cell r="AC483" t="str">
            <v/>
          </cell>
          <cell r="AD483" t="str">
            <v/>
          </cell>
          <cell r="AE483" t="str">
            <v>NCX18W1</v>
          </cell>
          <cell r="AF483" t="str">
            <v>NCX18W1</v>
          </cell>
          <cell r="AG483" t="str">
            <v>NCX18W1</v>
          </cell>
          <cell r="AH483" t="str">
            <v/>
          </cell>
          <cell r="AI483" t="str">
            <v/>
          </cell>
          <cell r="AJ483" t="str">
            <v/>
          </cell>
          <cell r="AK483" t="str">
            <v/>
          </cell>
        </row>
        <row r="484">
          <cell r="A484" t="str">
            <v>x1</v>
          </cell>
          <cell r="B484" t="str">
            <v>x1</v>
          </cell>
          <cell r="S484" t="str">
            <v/>
          </cell>
          <cell r="Z484" t="str">
            <v/>
          </cell>
          <cell r="AA484" t="str">
            <v/>
          </cell>
          <cell r="AB484" t="str">
            <v/>
          </cell>
          <cell r="AC484" t="str">
            <v/>
          </cell>
          <cell r="AD484" t="str">
            <v/>
          </cell>
          <cell r="AE484" t="str">
            <v>NCX18W1</v>
          </cell>
          <cell r="AF484" t="str">
            <v>NCX18W1</v>
          </cell>
          <cell r="AG484" t="str">
            <v>NCX18W1</v>
          </cell>
          <cell r="AH484" t="str">
            <v/>
          </cell>
          <cell r="AI484" t="str">
            <v/>
          </cell>
          <cell r="AJ484" t="str">
            <v/>
          </cell>
          <cell r="AK484" t="str">
            <v/>
          </cell>
        </row>
        <row r="485">
          <cell r="A485" t="str">
            <v>x1</v>
          </cell>
          <cell r="B485" t="str">
            <v>x1</v>
          </cell>
          <cell r="S485" t="str">
            <v/>
          </cell>
          <cell r="Z485" t="str">
            <v/>
          </cell>
          <cell r="AA485" t="str">
            <v/>
          </cell>
          <cell r="AB485" t="str">
            <v/>
          </cell>
          <cell r="AC485" t="str">
            <v/>
          </cell>
          <cell r="AD485" t="str">
            <v/>
          </cell>
          <cell r="AE485" t="str">
            <v>NCX18W1</v>
          </cell>
          <cell r="AF485" t="str">
            <v>NCX18W1</v>
          </cell>
          <cell r="AG485" t="str">
            <v>NCX18W1</v>
          </cell>
          <cell r="AH485" t="str">
            <v/>
          </cell>
          <cell r="AI485" t="str">
            <v/>
          </cell>
          <cell r="AJ485" t="str">
            <v/>
          </cell>
          <cell r="AK485" t="str">
            <v/>
          </cell>
        </row>
        <row r="486">
          <cell r="A486" t="str">
            <v>x1</v>
          </cell>
          <cell r="B486" t="str">
            <v>x1</v>
          </cell>
          <cell r="S486" t="str">
            <v/>
          </cell>
          <cell r="Z486" t="str">
            <v/>
          </cell>
          <cell r="AA486" t="str">
            <v/>
          </cell>
          <cell r="AB486" t="str">
            <v/>
          </cell>
          <cell r="AC486" t="str">
            <v/>
          </cell>
          <cell r="AD486" t="str">
            <v/>
          </cell>
          <cell r="AE486" t="str">
            <v>NCX18W1</v>
          </cell>
          <cell r="AF486" t="str">
            <v>NCX18W1</v>
          </cell>
          <cell r="AG486" t="str">
            <v>NCX18W1</v>
          </cell>
          <cell r="AH486" t="str">
            <v/>
          </cell>
          <cell r="AI486" t="str">
            <v/>
          </cell>
          <cell r="AJ486" t="str">
            <v/>
          </cell>
          <cell r="AK486" t="str">
            <v/>
          </cell>
        </row>
        <row r="487">
          <cell r="A487" t="str">
            <v>x1</v>
          </cell>
          <cell r="B487" t="str">
            <v>x1</v>
          </cell>
          <cell r="S487" t="str">
            <v/>
          </cell>
          <cell r="Z487" t="str">
            <v/>
          </cell>
          <cell r="AA487" t="str">
            <v/>
          </cell>
          <cell r="AB487" t="str">
            <v/>
          </cell>
          <cell r="AC487" t="str">
            <v/>
          </cell>
          <cell r="AD487" t="str">
            <v/>
          </cell>
          <cell r="AE487" t="str">
            <v>NCX18W1</v>
          </cell>
          <cell r="AF487" t="str">
            <v>NCX18W1</v>
          </cell>
          <cell r="AG487" t="str">
            <v>NCX18W1</v>
          </cell>
          <cell r="AH487" t="str">
            <v/>
          </cell>
          <cell r="AI487" t="str">
            <v/>
          </cell>
          <cell r="AJ487" t="str">
            <v/>
          </cell>
          <cell r="AK487" t="str">
            <v/>
          </cell>
        </row>
        <row r="488">
          <cell r="A488" t="str">
            <v>x1</v>
          </cell>
          <cell r="B488" t="str">
            <v>x1</v>
          </cell>
          <cell r="S488" t="str">
            <v/>
          </cell>
          <cell r="Z488" t="str">
            <v/>
          </cell>
          <cell r="AA488" t="str">
            <v/>
          </cell>
          <cell r="AB488" t="str">
            <v/>
          </cell>
          <cell r="AC488" t="str">
            <v/>
          </cell>
          <cell r="AD488" t="str">
            <v/>
          </cell>
          <cell r="AE488" t="str">
            <v>NCX18W1</v>
          </cell>
          <cell r="AF488" t="str">
            <v>NCX18W1</v>
          </cell>
          <cell r="AG488" t="str">
            <v>NCX18W1</v>
          </cell>
          <cell r="AH488" t="str">
            <v/>
          </cell>
          <cell r="AI488" t="str">
            <v/>
          </cell>
          <cell r="AJ488" t="str">
            <v/>
          </cell>
          <cell r="AK488" t="str">
            <v/>
          </cell>
        </row>
        <row r="489">
          <cell r="A489" t="str">
            <v>x1</v>
          </cell>
          <cell r="B489" t="str">
            <v>x1</v>
          </cell>
          <cell r="S489" t="str">
            <v/>
          </cell>
          <cell r="Z489" t="str">
            <v/>
          </cell>
          <cell r="AA489" t="str">
            <v/>
          </cell>
          <cell r="AB489" t="str">
            <v/>
          </cell>
          <cell r="AC489" t="str">
            <v/>
          </cell>
          <cell r="AD489" t="str">
            <v/>
          </cell>
          <cell r="AE489" t="str">
            <v>NCX18W1</v>
          </cell>
          <cell r="AF489" t="str">
            <v>NCX18W1</v>
          </cell>
          <cell r="AG489" t="str">
            <v>NCX18W1</v>
          </cell>
          <cell r="AH489" t="str">
            <v/>
          </cell>
          <cell r="AI489" t="str">
            <v/>
          </cell>
          <cell r="AJ489" t="str">
            <v/>
          </cell>
          <cell r="AK489" t="str">
            <v/>
          </cell>
        </row>
        <row r="490">
          <cell r="A490" t="str">
            <v>x1</v>
          </cell>
          <cell r="B490" t="str">
            <v>x1</v>
          </cell>
          <cell r="S490" t="str">
            <v/>
          </cell>
          <cell r="Z490" t="str">
            <v/>
          </cell>
          <cell r="AA490" t="str">
            <v/>
          </cell>
          <cell r="AB490" t="str">
            <v/>
          </cell>
          <cell r="AC490" t="str">
            <v/>
          </cell>
          <cell r="AD490" t="str">
            <v/>
          </cell>
          <cell r="AE490" t="str">
            <v>NCX18W1</v>
          </cell>
          <cell r="AF490" t="str">
            <v>NCX18W1</v>
          </cell>
          <cell r="AG490" t="str">
            <v>NCX18W1</v>
          </cell>
          <cell r="AH490" t="str">
            <v/>
          </cell>
          <cell r="AI490" t="str">
            <v/>
          </cell>
          <cell r="AJ490" t="str">
            <v/>
          </cell>
          <cell r="AK490" t="str">
            <v/>
          </cell>
        </row>
        <row r="491">
          <cell r="A491" t="str">
            <v>x1</v>
          </cell>
          <cell r="B491" t="str">
            <v>x1</v>
          </cell>
          <cell r="S491" t="str">
            <v/>
          </cell>
          <cell r="Z491" t="str">
            <v/>
          </cell>
          <cell r="AA491" t="str">
            <v/>
          </cell>
          <cell r="AB491" t="str">
            <v/>
          </cell>
          <cell r="AC491" t="str">
            <v/>
          </cell>
          <cell r="AD491" t="str">
            <v/>
          </cell>
          <cell r="AE491" t="str">
            <v>NCX18W1</v>
          </cell>
          <cell r="AF491" t="str">
            <v>NCX18W1</v>
          </cell>
          <cell r="AG491" t="str">
            <v>NCX18W1</v>
          </cell>
          <cell r="AH491" t="str">
            <v/>
          </cell>
          <cell r="AI491" t="str">
            <v/>
          </cell>
          <cell r="AJ491" t="str">
            <v/>
          </cell>
          <cell r="AK491" t="str">
            <v/>
          </cell>
        </row>
        <row r="492">
          <cell r="A492" t="str">
            <v>x1</v>
          </cell>
          <cell r="B492" t="str">
            <v>x1</v>
          </cell>
          <cell r="S492" t="str">
            <v/>
          </cell>
          <cell r="Z492" t="str">
            <v/>
          </cell>
          <cell r="AA492" t="str">
            <v/>
          </cell>
          <cell r="AB492" t="str">
            <v/>
          </cell>
          <cell r="AC492" t="str">
            <v/>
          </cell>
          <cell r="AD492" t="str">
            <v/>
          </cell>
          <cell r="AE492" t="str">
            <v>NCX18W1</v>
          </cell>
          <cell r="AF492" t="str">
            <v>NCX18W1</v>
          </cell>
          <cell r="AG492" t="str">
            <v>NCX18W1</v>
          </cell>
          <cell r="AH492" t="str">
            <v/>
          </cell>
          <cell r="AI492" t="str">
            <v/>
          </cell>
          <cell r="AJ492" t="str">
            <v/>
          </cell>
          <cell r="AK492" t="str">
            <v/>
          </cell>
        </row>
        <row r="493">
          <cell r="A493" t="str">
            <v>x1</v>
          </cell>
          <cell r="B493" t="str">
            <v>x1</v>
          </cell>
          <cell r="S493" t="str">
            <v/>
          </cell>
          <cell r="Z493" t="str">
            <v/>
          </cell>
          <cell r="AA493" t="str">
            <v/>
          </cell>
          <cell r="AB493" t="str">
            <v/>
          </cell>
          <cell r="AC493" t="str">
            <v/>
          </cell>
          <cell r="AD493" t="str">
            <v/>
          </cell>
          <cell r="AE493" t="str">
            <v>NCX18W1</v>
          </cell>
          <cell r="AF493" t="str">
            <v>NCX18W1</v>
          </cell>
          <cell r="AG493" t="str">
            <v>NCX18W1</v>
          </cell>
          <cell r="AH493" t="str">
            <v/>
          </cell>
          <cell r="AI493" t="str">
            <v/>
          </cell>
          <cell r="AJ493" t="str">
            <v/>
          </cell>
          <cell r="AK493" t="str">
            <v/>
          </cell>
        </row>
        <row r="494">
          <cell r="A494" t="str">
            <v>x1</v>
          </cell>
          <cell r="B494" t="str">
            <v>x1</v>
          </cell>
          <cell r="S494" t="str">
            <v/>
          </cell>
          <cell r="Z494" t="str">
            <v/>
          </cell>
          <cell r="AA494" t="str">
            <v/>
          </cell>
          <cell r="AB494" t="str">
            <v/>
          </cell>
          <cell r="AC494" t="str">
            <v/>
          </cell>
          <cell r="AD494" t="str">
            <v/>
          </cell>
          <cell r="AE494" t="str">
            <v>NCX18W1</v>
          </cell>
          <cell r="AF494" t="str">
            <v>NCX18W1</v>
          </cell>
          <cell r="AG494" t="str">
            <v>NCX18W1</v>
          </cell>
          <cell r="AH494" t="str">
            <v/>
          </cell>
          <cell r="AI494" t="str">
            <v/>
          </cell>
          <cell r="AJ494" t="str">
            <v/>
          </cell>
          <cell r="AK494" t="str">
            <v/>
          </cell>
        </row>
        <row r="495">
          <cell r="A495" t="str">
            <v>x1</v>
          </cell>
          <cell r="B495" t="str">
            <v>x1</v>
          </cell>
          <cell r="S495" t="str">
            <v/>
          </cell>
          <cell r="Z495" t="str">
            <v/>
          </cell>
          <cell r="AA495" t="str">
            <v/>
          </cell>
          <cell r="AB495" t="str">
            <v/>
          </cell>
          <cell r="AC495" t="str">
            <v/>
          </cell>
          <cell r="AD495" t="str">
            <v/>
          </cell>
          <cell r="AE495" t="str">
            <v>NCX18W1</v>
          </cell>
          <cell r="AF495" t="str">
            <v>NCX18W1</v>
          </cell>
          <cell r="AG495" t="str">
            <v>NCX18W1</v>
          </cell>
          <cell r="AH495" t="str">
            <v/>
          </cell>
          <cell r="AI495" t="str">
            <v/>
          </cell>
          <cell r="AJ495" t="str">
            <v/>
          </cell>
          <cell r="AK495" t="str">
            <v/>
          </cell>
        </row>
        <row r="496">
          <cell r="A496" t="str">
            <v>x1</v>
          </cell>
          <cell r="B496" t="str">
            <v>x1</v>
          </cell>
          <cell r="S496" t="str">
            <v/>
          </cell>
          <cell r="Z496" t="str">
            <v/>
          </cell>
          <cell r="AA496" t="str">
            <v/>
          </cell>
          <cell r="AB496" t="str">
            <v/>
          </cell>
          <cell r="AC496" t="str">
            <v/>
          </cell>
          <cell r="AD496" t="str">
            <v/>
          </cell>
          <cell r="AE496" t="str">
            <v>NCX18W1</v>
          </cell>
          <cell r="AF496" t="str">
            <v>NCX18W1</v>
          </cell>
          <cell r="AG496" t="str">
            <v>NCX18W1</v>
          </cell>
          <cell r="AH496" t="str">
            <v/>
          </cell>
          <cell r="AI496" t="str">
            <v/>
          </cell>
          <cell r="AJ496" t="str">
            <v/>
          </cell>
          <cell r="AK496" t="str">
            <v/>
          </cell>
        </row>
        <row r="497">
          <cell r="A497" t="str">
            <v>x1</v>
          </cell>
          <cell r="B497" t="str">
            <v>x1</v>
          </cell>
          <cell r="S497" t="str">
            <v/>
          </cell>
          <cell r="Z497" t="str">
            <v/>
          </cell>
          <cell r="AA497" t="str">
            <v/>
          </cell>
          <cell r="AB497" t="str">
            <v/>
          </cell>
          <cell r="AC497" t="str">
            <v/>
          </cell>
          <cell r="AD497" t="str">
            <v/>
          </cell>
          <cell r="AE497" t="str">
            <v>NCX18W1</v>
          </cell>
          <cell r="AF497" t="str">
            <v>NCX18W1</v>
          </cell>
          <cell r="AG497" t="str">
            <v>NCX18W1</v>
          </cell>
          <cell r="AH497" t="str">
            <v/>
          </cell>
          <cell r="AI497" t="str">
            <v/>
          </cell>
          <cell r="AJ497" t="str">
            <v/>
          </cell>
          <cell r="AK497" t="str">
            <v/>
          </cell>
        </row>
        <row r="498">
          <cell r="A498" t="str">
            <v>x1</v>
          </cell>
          <cell r="B498" t="str">
            <v>x1</v>
          </cell>
          <cell r="S498" t="str">
            <v/>
          </cell>
          <cell r="Z498" t="str">
            <v/>
          </cell>
          <cell r="AA498" t="str">
            <v/>
          </cell>
          <cell r="AB498" t="str">
            <v/>
          </cell>
          <cell r="AC498" t="str">
            <v/>
          </cell>
          <cell r="AD498" t="str">
            <v/>
          </cell>
          <cell r="AE498" t="str">
            <v>NCX18W1</v>
          </cell>
          <cell r="AF498" t="str">
            <v>NCX18W1</v>
          </cell>
          <cell r="AG498" t="str">
            <v>NCX18W1</v>
          </cell>
          <cell r="AH498" t="str">
            <v/>
          </cell>
          <cell r="AI498" t="str">
            <v/>
          </cell>
          <cell r="AJ498" t="str">
            <v/>
          </cell>
          <cell r="AK498" t="str">
            <v/>
          </cell>
        </row>
        <row r="499">
          <cell r="A499" t="str">
            <v>x1</v>
          </cell>
          <cell r="B499" t="str">
            <v>x1</v>
          </cell>
          <cell r="S499" t="str">
            <v/>
          </cell>
          <cell r="Z499" t="str">
            <v/>
          </cell>
          <cell r="AA499" t="str">
            <v/>
          </cell>
          <cell r="AB499" t="str">
            <v/>
          </cell>
          <cell r="AC499" t="str">
            <v/>
          </cell>
          <cell r="AD499" t="str">
            <v/>
          </cell>
          <cell r="AE499" t="str">
            <v>NCX18W1</v>
          </cell>
          <cell r="AF499" t="str">
            <v>NCX18W1</v>
          </cell>
          <cell r="AG499" t="str">
            <v>NCX18W1</v>
          </cell>
          <cell r="AH499" t="str">
            <v/>
          </cell>
          <cell r="AI499" t="str">
            <v/>
          </cell>
          <cell r="AJ499" t="str">
            <v/>
          </cell>
          <cell r="AK499" t="str">
            <v/>
          </cell>
        </row>
        <row r="500">
          <cell r="A500" t="str">
            <v>x1</v>
          </cell>
          <cell r="B500" t="str">
            <v>x1</v>
          </cell>
          <cell r="S500" t="str">
            <v/>
          </cell>
          <cell r="Z500" t="str">
            <v/>
          </cell>
          <cell r="AA500" t="str">
            <v/>
          </cell>
          <cell r="AB500" t="str">
            <v/>
          </cell>
          <cell r="AC500" t="str">
            <v/>
          </cell>
          <cell r="AD500" t="str">
            <v/>
          </cell>
          <cell r="AE500" t="str">
            <v>NCX18W1</v>
          </cell>
          <cell r="AF500" t="str">
            <v>NCX18W1</v>
          </cell>
          <cell r="AG500" t="str">
            <v>NCX18W1</v>
          </cell>
          <cell r="AH500" t="str">
            <v/>
          </cell>
          <cell r="AI500" t="str">
            <v/>
          </cell>
          <cell r="AJ500" t="str">
            <v/>
          </cell>
          <cell r="AK500" t="str">
            <v/>
          </cell>
        </row>
        <row r="501">
          <cell r="A501" t="str">
            <v>x1</v>
          </cell>
          <cell r="B501" t="str">
            <v>x1</v>
          </cell>
          <cell r="S501" t="str">
            <v/>
          </cell>
          <cell r="Z501" t="str">
            <v/>
          </cell>
          <cell r="AA501" t="str">
            <v/>
          </cell>
          <cell r="AB501" t="str">
            <v/>
          </cell>
          <cell r="AC501" t="str">
            <v/>
          </cell>
          <cell r="AD501" t="str">
            <v/>
          </cell>
          <cell r="AE501" t="str">
            <v>NCX18W1</v>
          </cell>
          <cell r="AF501" t="str">
            <v>NCX18W1</v>
          </cell>
          <cell r="AG501" t="str">
            <v>NCX18W1</v>
          </cell>
          <cell r="AH501" t="str">
            <v/>
          </cell>
          <cell r="AI501" t="str">
            <v/>
          </cell>
          <cell r="AJ501" t="str">
            <v/>
          </cell>
          <cell r="AK501" t="str">
            <v/>
          </cell>
        </row>
        <row r="502">
          <cell r="A502" t="str">
            <v>x1</v>
          </cell>
          <cell r="B502" t="str">
            <v>x1</v>
          </cell>
          <cell r="S502" t="str">
            <v/>
          </cell>
          <cell r="Z502" t="str">
            <v/>
          </cell>
          <cell r="AA502" t="str">
            <v/>
          </cell>
          <cell r="AB502" t="str">
            <v/>
          </cell>
          <cell r="AC502" t="str">
            <v/>
          </cell>
          <cell r="AD502" t="str">
            <v/>
          </cell>
          <cell r="AE502" t="str">
            <v>NCX18W1</v>
          </cell>
          <cell r="AF502" t="str">
            <v>NCX18W1</v>
          </cell>
          <cell r="AG502" t="str">
            <v>NCX18W1</v>
          </cell>
          <cell r="AH502" t="str">
            <v/>
          </cell>
          <cell r="AI502" t="str">
            <v/>
          </cell>
          <cell r="AJ502" t="str">
            <v/>
          </cell>
          <cell r="AK502" t="str">
            <v/>
          </cell>
        </row>
        <row r="503">
          <cell r="A503" t="str">
            <v>x1</v>
          </cell>
          <cell r="B503" t="str">
            <v>x1</v>
          </cell>
          <cell r="S503" t="str">
            <v/>
          </cell>
          <cell r="Z503" t="str">
            <v/>
          </cell>
          <cell r="AA503" t="str">
            <v/>
          </cell>
          <cell r="AB503" t="str">
            <v/>
          </cell>
          <cell r="AC503" t="str">
            <v/>
          </cell>
          <cell r="AD503" t="str">
            <v/>
          </cell>
          <cell r="AE503" t="str">
            <v>NCX18W1</v>
          </cell>
          <cell r="AF503" t="str">
            <v>NCX18W1</v>
          </cell>
          <cell r="AG503" t="str">
            <v>NCX18W1</v>
          </cell>
          <cell r="AH503" t="str">
            <v/>
          </cell>
          <cell r="AI503" t="str">
            <v/>
          </cell>
          <cell r="AJ503" t="str">
            <v/>
          </cell>
          <cell r="AK503" t="str">
            <v/>
          </cell>
        </row>
        <row r="504">
          <cell r="A504" t="str">
            <v>x1</v>
          </cell>
          <cell r="B504" t="str">
            <v>x1</v>
          </cell>
          <cell r="S504" t="str">
            <v/>
          </cell>
          <cell r="Z504" t="str">
            <v/>
          </cell>
          <cell r="AA504" t="str">
            <v/>
          </cell>
          <cell r="AB504" t="str">
            <v/>
          </cell>
          <cell r="AC504" t="str">
            <v/>
          </cell>
          <cell r="AD504" t="str">
            <v/>
          </cell>
          <cell r="AE504" t="str">
            <v>NCX18W1</v>
          </cell>
          <cell r="AF504" t="str">
            <v>NCX18W1</v>
          </cell>
          <cell r="AG504" t="str">
            <v>NCX18W1</v>
          </cell>
          <cell r="AH504" t="str">
            <v/>
          </cell>
          <cell r="AI504" t="str">
            <v/>
          </cell>
          <cell r="AJ504" t="str">
            <v/>
          </cell>
          <cell r="AK504" t="str">
            <v/>
          </cell>
        </row>
        <row r="505">
          <cell r="A505" t="str">
            <v>x1</v>
          </cell>
          <cell r="B505" t="str">
            <v>x1</v>
          </cell>
          <cell r="S505" t="str">
            <v/>
          </cell>
          <cell r="Z505" t="str">
            <v/>
          </cell>
          <cell r="AA505" t="str">
            <v/>
          </cell>
          <cell r="AB505" t="str">
            <v/>
          </cell>
          <cell r="AC505" t="str">
            <v/>
          </cell>
          <cell r="AD505" t="str">
            <v/>
          </cell>
          <cell r="AE505" t="str">
            <v>NCX18W1</v>
          </cell>
          <cell r="AF505" t="str">
            <v>NCX18W1</v>
          </cell>
          <cell r="AG505" t="str">
            <v>NCX18W1</v>
          </cell>
          <cell r="AH505" t="str">
            <v/>
          </cell>
          <cell r="AI505" t="str">
            <v/>
          </cell>
          <cell r="AJ505" t="str">
            <v/>
          </cell>
          <cell r="AK505" t="str">
            <v/>
          </cell>
        </row>
        <row r="506">
          <cell r="A506" t="str">
            <v>x1</v>
          </cell>
          <cell r="B506" t="str">
            <v>x1</v>
          </cell>
          <cell r="S506" t="str">
            <v/>
          </cell>
          <cell r="Z506" t="str">
            <v/>
          </cell>
          <cell r="AA506" t="str">
            <v/>
          </cell>
          <cell r="AB506" t="str">
            <v/>
          </cell>
          <cell r="AC506" t="str">
            <v/>
          </cell>
          <cell r="AD506" t="str">
            <v/>
          </cell>
          <cell r="AE506" t="str">
            <v>NCX18W1</v>
          </cell>
          <cell r="AF506" t="str">
            <v>NCX18W1</v>
          </cell>
          <cell r="AG506" t="str">
            <v>NCX18W1</v>
          </cell>
          <cell r="AH506" t="str">
            <v/>
          </cell>
          <cell r="AI506" t="str">
            <v/>
          </cell>
          <cell r="AJ506" t="str">
            <v/>
          </cell>
          <cell r="AK506" t="str">
            <v/>
          </cell>
        </row>
        <row r="507">
          <cell r="A507" t="str">
            <v>x1</v>
          </cell>
          <cell r="B507" t="str">
            <v>x1</v>
          </cell>
          <cell r="S507" t="str">
            <v/>
          </cell>
          <cell r="Z507" t="str">
            <v/>
          </cell>
          <cell r="AA507" t="str">
            <v/>
          </cell>
          <cell r="AB507" t="str">
            <v/>
          </cell>
          <cell r="AC507" t="str">
            <v/>
          </cell>
          <cell r="AD507" t="str">
            <v/>
          </cell>
          <cell r="AE507" t="str">
            <v>NCX18W1</v>
          </cell>
          <cell r="AF507" t="str">
            <v>NCX18W1</v>
          </cell>
          <cell r="AG507" t="str">
            <v>NCX18W1</v>
          </cell>
          <cell r="AH507" t="str">
            <v/>
          </cell>
          <cell r="AI507" t="str">
            <v/>
          </cell>
          <cell r="AJ507" t="str">
            <v/>
          </cell>
          <cell r="AK507" t="str">
            <v/>
          </cell>
        </row>
        <row r="508">
          <cell r="A508" t="str">
            <v>x1</v>
          </cell>
          <cell r="B508" t="str">
            <v>x1</v>
          </cell>
          <cell r="S508" t="str">
            <v/>
          </cell>
          <cell r="Z508" t="str">
            <v/>
          </cell>
          <cell r="AA508" t="str">
            <v/>
          </cell>
          <cell r="AB508" t="str">
            <v/>
          </cell>
          <cell r="AC508" t="str">
            <v/>
          </cell>
          <cell r="AD508" t="str">
            <v/>
          </cell>
          <cell r="AE508" t="str">
            <v>NCX18W1</v>
          </cell>
          <cell r="AF508" t="str">
            <v>NCX18W1</v>
          </cell>
          <cell r="AG508" t="str">
            <v>NCX18W1</v>
          </cell>
          <cell r="AH508" t="str">
            <v/>
          </cell>
          <cell r="AI508" t="str">
            <v/>
          </cell>
          <cell r="AJ508" t="str">
            <v/>
          </cell>
          <cell r="AK508" t="str">
            <v/>
          </cell>
        </row>
        <row r="509">
          <cell r="A509" t="str">
            <v>x1</v>
          </cell>
          <cell r="B509" t="str">
            <v>x1</v>
          </cell>
          <cell r="S509" t="str">
            <v/>
          </cell>
          <cell r="Z509" t="str">
            <v/>
          </cell>
          <cell r="AA509" t="str">
            <v/>
          </cell>
          <cell r="AB509" t="str">
            <v/>
          </cell>
          <cell r="AC509" t="str">
            <v/>
          </cell>
          <cell r="AD509" t="str">
            <v/>
          </cell>
          <cell r="AE509" t="str">
            <v>NCX18W1</v>
          </cell>
          <cell r="AF509" t="str">
            <v>NCX18W1</v>
          </cell>
          <cell r="AG509" t="str">
            <v>NCX18W1</v>
          </cell>
          <cell r="AH509" t="str">
            <v/>
          </cell>
          <cell r="AI509" t="str">
            <v/>
          </cell>
          <cell r="AJ509" t="str">
            <v/>
          </cell>
          <cell r="AK509" t="str">
            <v/>
          </cell>
        </row>
        <row r="510">
          <cell r="A510" t="str">
            <v>x1</v>
          </cell>
          <cell r="B510" t="str">
            <v>x1</v>
          </cell>
          <cell r="S510" t="str">
            <v/>
          </cell>
          <cell r="Z510" t="str">
            <v/>
          </cell>
          <cell r="AA510" t="str">
            <v/>
          </cell>
          <cell r="AB510" t="str">
            <v/>
          </cell>
          <cell r="AC510" t="str">
            <v/>
          </cell>
          <cell r="AD510" t="str">
            <v/>
          </cell>
          <cell r="AE510" t="str">
            <v>NCX18W1</v>
          </cell>
          <cell r="AF510" t="str">
            <v>NCX18W1</v>
          </cell>
          <cell r="AG510" t="str">
            <v>NCX18W1</v>
          </cell>
          <cell r="AH510" t="str">
            <v/>
          </cell>
          <cell r="AI510" t="str">
            <v/>
          </cell>
          <cell r="AJ510" t="str">
            <v/>
          </cell>
          <cell r="AK510" t="str">
            <v/>
          </cell>
        </row>
        <row r="511">
          <cell r="A511" t="str">
            <v>x1</v>
          </cell>
          <cell r="B511" t="str">
            <v>x1</v>
          </cell>
          <cell r="S511" t="str">
            <v/>
          </cell>
          <cell r="Z511" t="str">
            <v/>
          </cell>
          <cell r="AA511" t="str">
            <v/>
          </cell>
          <cell r="AB511" t="str">
            <v/>
          </cell>
          <cell r="AC511" t="str">
            <v/>
          </cell>
          <cell r="AD511" t="str">
            <v/>
          </cell>
          <cell r="AE511" t="str">
            <v>NCX18W1</v>
          </cell>
          <cell r="AF511" t="str">
            <v>NCX18W1</v>
          </cell>
          <cell r="AG511" t="str">
            <v>NCX18W1</v>
          </cell>
          <cell r="AH511" t="str">
            <v/>
          </cell>
          <cell r="AI511" t="str">
            <v/>
          </cell>
          <cell r="AJ511" t="str">
            <v/>
          </cell>
          <cell r="AK511" t="str">
            <v/>
          </cell>
        </row>
        <row r="512">
          <cell r="A512" t="str">
            <v>x1</v>
          </cell>
          <cell r="B512" t="str">
            <v>x1</v>
          </cell>
          <cell r="S512" t="str">
            <v/>
          </cell>
          <cell r="Z512" t="str">
            <v/>
          </cell>
          <cell r="AA512" t="str">
            <v/>
          </cell>
          <cell r="AB512" t="str">
            <v/>
          </cell>
          <cell r="AC512" t="str">
            <v/>
          </cell>
          <cell r="AD512" t="str">
            <v/>
          </cell>
          <cell r="AE512" t="str">
            <v>NCX18W1</v>
          </cell>
          <cell r="AF512" t="str">
            <v>NCX18W1</v>
          </cell>
          <cell r="AG512" t="str">
            <v>NCX18W1</v>
          </cell>
          <cell r="AH512" t="str">
            <v/>
          </cell>
          <cell r="AI512" t="str">
            <v/>
          </cell>
          <cell r="AJ512" t="str">
            <v/>
          </cell>
          <cell r="AK512" t="str">
            <v/>
          </cell>
        </row>
        <row r="513">
          <cell r="A513" t="str">
            <v>x1</v>
          </cell>
          <cell r="B513" t="str">
            <v>x1</v>
          </cell>
          <cell r="S513" t="str">
            <v/>
          </cell>
          <cell r="Z513" t="str">
            <v/>
          </cell>
          <cell r="AA513" t="str">
            <v/>
          </cell>
          <cell r="AB513" t="str">
            <v/>
          </cell>
          <cell r="AC513" t="str">
            <v/>
          </cell>
          <cell r="AD513" t="str">
            <v/>
          </cell>
          <cell r="AE513" t="str">
            <v>NCX18W1</v>
          </cell>
          <cell r="AF513" t="str">
            <v>NCX18W1</v>
          </cell>
          <cell r="AG513" t="str">
            <v>NCX18W1</v>
          </cell>
          <cell r="AH513" t="str">
            <v/>
          </cell>
          <cell r="AI513" t="str">
            <v/>
          </cell>
          <cell r="AJ513" t="str">
            <v/>
          </cell>
          <cell r="AK513" t="str">
            <v/>
          </cell>
        </row>
        <row r="514">
          <cell r="A514" t="str">
            <v>x1</v>
          </cell>
          <cell r="B514" t="str">
            <v>x1</v>
          </cell>
          <cell r="S514" t="str">
            <v/>
          </cell>
          <cell r="Z514" t="str">
            <v/>
          </cell>
          <cell r="AA514" t="str">
            <v/>
          </cell>
          <cell r="AB514" t="str">
            <v/>
          </cell>
          <cell r="AC514" t="str">
            <v/>
          </cell>
          <cell r="AD514" t="str">
            <v/>
          </cell>
          <cell r="AE514" t="str">
            <v>NCX18W1</v>
          </cell>
          <cell r="AF514" t="str">
            <v>NCX18W1</v>
          </cell>
          <cell r="AG514" t="str">
            <v>NCX18W1</v>
          </cell>
          <cell r="AH514" t="str">
            <v/>
          </cell>
          <cell r="AI514" t="str">
            <v/>
          </cell>
          <cell r="AJ514" t="str">
            <v/>
          </cell>
          <cell r="AK514" t="str">
            <v/>
          </cell>
        </row>
        <row r="515">
          <cell r="A515" t="str">
            <v>x1</v>
          </cell>
          <cell r="B515" t="str">
            <v>x1</v>
          </cell>
          <cell r="S515" t="str">
            <v/>
          </cell>
          <cell r="Z515" t="str">
            <v/>
          </cell>
          <cell r="AA515" t="str">
            <v/>
          </cell>
          <cell r="AB515" t="str">
            <v/>
          </cell>
          <cell r="AC515" t="str">
            <v/>
          </cell>
          <cell r="AD515" t="str">
            <v/>
          </cell>
          <cell r="AE515" t="str">
            <v>NCX18W1</v>
          </cell>
          <cell r="AF515" t="str">
            <v>NCX18W1</v>
          </cell>
          <cell r="AG515" t="str">
            <v>NCX18W1</v>
          </cell>
          <cell r="AH515" t="str">
            <v/>
          </cell>
          <cell r="AI515" t="str">
            <v/>
          </cell>
          <cell r="AJ515" t="str">
            <v/>
          </cell>
          <cell r="AK515" t="str">
            <v/>
          </cell>
        </row>
        <row r="516">
          <cell r="A516" t="str">
            <v>x1</v>
          </cell>
          <cell r="B516" t="str">
            <v>x1</v>
          </cell>
          <cell r="S516" t="str">
            <v/>
          </cell>
          <cell r="Z516" t="str">
            <v/>
          </cell>
          <cell r="AA516" t="str">
            <v/>
          </cell>
          <cell r="AB516" t="str">
            <v/>
          </cell>
          <cell r="AC516" t="str">
            <v/>
          </cell>
          <cell r="AD516" t="str">
            <v/>
          </cell>
          <cell r="AE516" t="str">
            <v>NCX18W1</v>
          </cell>
          <cell r="AF516" t="str">
            <v>NCX18W1</v>
          </cell>
          <cell r="AG516" t="str">
            <v>NCX18W1</v>
          </cell>
          <cell r="AH516" t="str">
            <v/>
          </cell>
          <cell r="AI516" t="str">
            <v/>
          </cell>
          <cell r="AJ516" t="str">
            <v/>
          </cell>
          <cell r="AK516" t="str">
            <v/>
          </cell>
        </row>
        <row r="517">
          <cell r="A517" t="str">
            <v>x1</v>
          </cell>
          <cell r="B517" t="str">
            <v>x1</v>
          </cell>
          <cell r="S517" t="str">
            <v/>
          </cell>
          <cell r="Z517" t="str">
            <v/>
          </cell>
          <cell r="AA517" t="str">
            <v/>
          </cell>
          <cell r="AB517" t="str">
            <v/>
          </cell>
          <cell r="AC517" t="str">
            <v/>
          </cell>
          <cell r="AD517" t="str">
            <v/>
          </cell>
          <cell r="AE517" t="str">
            <v>NCX18W1</v>
          </cell>
          <cell r="AF517" t="str">
            <v>NCX18W1</v>
          </cell>
          <cell r="AG517" t="str">
            <v>NCX18W1</v>
          </cell>
          <cell r="AH517" t="str">
            <v/>
          </cell>
          <cell r="AI517" t="str">
            <v/>
          </cell>
          <cell r="AJ517" t="str">
            <v/>
          </cell>
          <cell r="AK517" t="str">
            <v/>
          </cell>
        </row>
        <row r="518">
          <cell r="A518" t="str">
            <v>x1</v>
          </cell>
          <cell r="B518" t="str">
            <v>x1</v>
          </cell>
          <cell r="S518" t="str">
            <v/>
          </cell>
          <cell r="Z518" t="str">
            <v/>
          </cell>
          <cell r="AA518" t="str">
            <v/>
          </cell>
          <cell r="AB518" t="str">
            <v/>
          </cell>
          <cell r="AC518" t="str">
            <v/>
          </cell>
          <cell r="AD518" t="str">
            <v/>
          </cell>
          <cell r="AE518" t="str">
            <v>NCX18W1</v>
          </cell>
          <cell r="AF518" t="str">
            <v>NCX18W1</v>
          </cell>
          <cell r="AG518" t="str">
            <v>NCX18W1</v>
          </cell>
          <cell r="AH518" t="str">
            <v/>
          </cell>
          <cell r="AI518" t="str">
            <v/>
          </cell>
          <cell r="AJ518" t="str">
            <v/>
          </cell>
          <cell r="AK518" t="str">
            <v/>
          </cell>
        </row>
        <row r="519">
          <cell r="A519" t="str">
            <v>x1</v>
          </cell>
          <cell r="B519" t="str">
            <v>x1</v>
          </cell>
          <cell r="S519" t="str">
            <v/>
          </cell>
          <cell r="Z519" t="str">
            <v/>
          </cell>
          <cell r="AA519" t="str">
            <v/>
          </cell>
          <cell r="AB519" t="str">
            <v/>
          </cell>
          <cell r="AC519" t="str">
            <v/>
          </cell>
          <cell r="AD519" t="str">
            <v/>
          </cell>
          <cell r="AE519" t="str">
            <v>NCX18W1</v>
          </cell>
          <cell r="AF519" t="str">
            <v>NCX18W1</v>
          </cell>
          <cell r="AG519" t="str">
            <v>NCX18W1</v>
          </cell>
          <cell r="AH519" t="str">
            <v/>
          </cell>
          <cell r="AI519" t="str">
            <v/>
          </cell>
          <cell r="AJ519" t="str">
            <v/>
          </cell>
          <cell r="AK519" t="str">
            <v/>
          </cell>
        </row>
        <row r="520">
          <cell r="A520" t="str">
            <v>x1</v>
          </cell>
          <cell r="B520" t="str">
            <v>x1</v>
          </cell>
          <cell r="S520" t="str">
            <v/>
          </cell>
          <cell r="Z520" t="str">
            <v/>
          </cell>
          <cell r="AA520" t="str">
            <v/>
          </cell>
          <cell r="AB520" t="str">
            <v/>
          </cell>
          <cell r="AC520" t="str">
            <v/>
          </cell>
          <cell r="AD520" t="str">
            <v/>
          </cell>
          <cell r="AE520" t="str">
            <v>NCX18W1</v>
          </cell>
          <cell r="AF520" t="str">
            <v>NCX18W1</v>
          </cell>
          <cell r="AG520" t="str">
            <v>NCX18W1</v>
          </cell>
          <cell r="AH520" t="str">
            <v/>
          </cell>
          <cell r="AI520" t="str">
            <v/>
          </cell>
          <cell r="AJ520" t="str">
            <v/>
          </cell>
          <cell r="AK520" t="str">
            <v/>
          </cell>
        </row>
        <row r="521">
          <cell r="A521" t="str">
            <v>x1</v>
          </cell>
          <cell r="B521" t="str">
            <v>x1</v>
          </cell>
          <cell r="S521" t="str">
            <v/>
          </cell>
          <cell r="Z521" t="str">
            <v/>
          </cell>
          <cell r="AA521" t="str">
            <v/>
          </cell>
          <cell r="AB521" t="str">
            <v/>
          </cell>
          <cell r="AC521" t="str">
            <v/>
          </cell>
          <cell r="AD521" t="str">
            <v/>
          </cell>
          <cell r="AE521" t="str">
            <v>NCX18W1</v>
          </cell>
          <cell r="AF521" t="str">
            <v>NCX18W1</v>
          </cell>
          <cell r="AG521" t="str">
            <v>NCX18W1</v>
          </cell>
          <cell r="AH521" t="str">
            <v/>
          </cell>
          <cell r="AI521" t="str">
            <v/>
          </cell>
          <cell r="AJ521" t="str">
            <v/>
          </cell>
          <cell r="AK521" t="str">
            <v/>
          </cell>
        </row>
        <row r="522">
          <cell r="A522" t="str">
            <v>x1</v>
          </cell>
          <cell r="B522" t="str">
            <v>x1</v>
          </cell>
          <cell r="S522" t="str">
            <v/>
          </cell>
          <cell r="Z522" t="str">
            <v/>
          </cell>
          <cell r="AA522" t="str">
            <v/>
          </cell>
          <cell r="AB522" t="str">
            <v/>
          </cell>
          <cell r="AC522" t="str">
            <v/>
          </cell>
          <cell r="AD522" t="str">
            <v/>
          </cell>
          <cell r="AE522" t="str">
            <v>NCX18W1</v>
          </cell>
          <cell r="AF522" t="str">
            <v>NCX18W1</v>
          </cell>
          <cell r="AG522" t="str">
            <v>NCX18W1</v>
          </cell>
          <cell r="AH522" t="str">
            <v/>
          </cell>
          <cell r="AI522" t="str">
            <v/>
          </cell>
          <cell r="AJ522" t="str">
            <v/>
          </cell>
          <cell r="AK522" t="str">
            <v/>
          </cell>
        </row>
        <row r="523">
          <cell r="A523" t="str">
            <v>x1</v>
          </cell>
          <cell r="B523" t="str">
            <v>x1</v>
          </cell>
          <cell r="S523" t="str">
            <v/>
          </cell>
          <cell r="Z523" t="str">
            <v/>
          </cell>
          <cell r="AA523" t="str">
            <v/>
          </cell>
          <cell r="AB523" t="str">
            <v/>
          </cell>
          <cell r="AC523" t="str">
            <v/>
          </cell>
          <cell r="AD523" t="str">
            <v/>
          </cell>
          <cell r="AE523" t="str">
            <v>NCX18W1</v>
          </cell>
          <cell r="AF523" t="str">
            <v>NCX18W1</v>
          </cell>
          <cell r="AG523" t="str">
            <v>NCX18W1</v>
          </cell>
          <cell r="AH523" t="str">
            <v/>
          </cell>
          <cell r="AI523" t="str">
            <v/>
          </cell>
          <cell r="AJ523" t="str">
            <v/>
          </cell>
          <cell r="AK523" t="str">
            <v/>
          </cell>
        </row>
        <row r="524">
          <cell r="A524" t="str">
            <v>x1</v>
          </cell>
          <cell r="B524" t="str">
            <v>x1</v>
          </cell>
          <cell r="S524" t="str">
            <v/>
          </cell>
          <cell r="Z524" t="str">
            <v/>
          </cell>
          <cell r="AA524" t="str">
            <v/>
          </cell>
          <cell r="AB524" t="str">
            <v/>
          </cell>
          <cell r="AC524" t="str">
            <v/>
          </cell>
          <cell r="AD524" t="str">
            <v/>
          </cell>
          <cell r="AE524" t="str">
            <v>NCX18W1</v>
          </cell>
          <cell r="AF524" t="str">
            <v>NCX18W1</v>
          </cell>
          <cell r="AG524" t="str">
            <v>NCX18W1</v>
          </cell>
          <cell r="AH524" t="str">
            <v/>
          </cell>
          <cell r="AI524" t="str">
            <v/>
          </cell>
          <cell r="AJ524" t="str">
            <v/>
          </cell>
          <cell r="AK524" t="str">
            <v/>
          </cell>
        </row>
        <row r="525">
          <cell r="A525" t="str">
            <v>x1</v>
          </cell>
          <cell r="B525" t="str">
            <v>x1</v>
          </cell>
          <cell r="S525" t="str">
            <v/>
          </cell>
          <cell r="Z525" t="str">
            <v/>
          </cell>
          <cell r="AA525" t="str">
            <v/>
          </cell>
          <cell r="AB525" t="str">
            <v/>
          </cell>
          <cell r="AC525" t="str">
            <v/>
          </cell>
          <cell r="AD525" t="str">
            <v/>
          </cell>
          <cell r="AE525" t="str">
            <v>NCX18W1</v>
          </cell>
          <cell r="AF525" t="str">
            <v>NCX18W1</v>
          </cell>
          <cell r="AG525" t="str">
            <v>NCX18W1</v>
          </cell>
          <cell r="AH525" t="str">
            <v/>
          </cell>
          <cell r="AI525" t="str">
            <v/>
          </cell>
          <cell r="AJ525" t="str">
            <v/>
          </cell>
          <cell r="AK525" t="str">
            <v/>
          </cell>
        </row>
        <row r="526">
          <cell r="A526" t="str">
            <v>x1</v>
          </cell>
          <cell r="B526" t="str">
            <v>x1</v>
          </cell>
          <cell r="S526" t="str">
            <v/>
          </cell>
          <cell r="Z526" t="str">
            <v/>
          </cell>
          <cell r="AA526" t="str">
            <v/>
          </cell>
          <cell r="AB526" t="str">
            <v/>
          </cell>
          <cell r="AC526" t="str">
            <v/>
          </cell>
          <cell r="AD526" t="str">
            <v/>
          </cell>
          <cell r="AE526" t="str">
            <v>NCX18W1</v>
          </cell>
          <cell r="AF526" t="str">
            <v>NCX18W1</v>
          </cell>
          <cell r="AG526" t="str">
            <v>NCX18W1</v>
          </cell>
          <cell r="AH526" t="str">
            <v/>
          </cell>
          <cell r="AI526" t="str">
            <v/>
          </cell>
          <cell r="AJ526" t="str">
            <v/>
          </cell>
          <cell r="AK526" t="str">
            <v/>
          </cell>
        </row>
        <row r="527">
          <cell r="A527" t="str">
            <v>x1</v>
          </cell>
          <cell r="B527" t="str">
            <v>x1</v>
          </cell>
          <cell r="S527" t="str">
            <v/>
          </cell>
          <cell r="Z527" t="str">
            <v/>
          </cell>
          <cell r="AA527" t="str">
            <v/>
          </cell>
          <cell r="AB527" t="str">
            <v/>
          </cell>
          <cell r="AC527" t="str">
            <v/>
          </cell>
          <cell r="AD527" t="str">
            <v/>
          </cell>
          <cell r="AE527" t="str">
            <v>NCX18W1</v>
          </cell>
          <cell r="AF527" t="str">
            <v>NCX18W1</v>
          </cell>
          <cell r="AG527" t="str">
            <v>NCX18W1</v>
          </cell>
          <cell r="AH527" t="str">
            <v/>
          </cell>
          <cell r="AI527" t="str">
            <v/>
          </cell>
          <cell r="AJ527" t="str">
            <v/>
          </cell>
          <cell r="AK527" t="str">
            <v/>
          </cell>
        </row>
        <row r="528">
          <cell r="A528" t="str">
            <v>x1</v>
          </cell>
          <cell r="B528" t="str">
            <v>x1</v>
          </cell>
          <cell r="S528" t="str">
            <v/>
          </cell>
          <cell r="Z528" t="str">
            <v/>
          </cell>
          <cell r="AA528" t="str">
            <v/>
          </cell>
          <cell r="AB528" t="str">
            <v/>
          </cell>
          <cell r="AC528" t="str">
            <v/>
          </cell>
          <cell r="AD528" t="str">
            <v/>
          </cell>
          <cell r="AE528" t="str">
            <v>NCX18W1</v>
          </cell>
          <cell r="AF528" t="str">
            <v>NCX18W1</v>
          </cell>
          <cell r="AG528" t="str">
            <v>NCX18W1</v>
          </cell>
          <cell r="AH528" t="str">
            <v/>
          </cell>
          <cell r="AI528" t="str">
            <v/>
          </cell>
          <cell r="AJ528" t="str">
            <v/>
          </cell>
          <cell r="AK528" t="str">
            <v/>
          </cell>
        </row>
        <row r="529">
          <cell r="A529" t="str">
            <v>x1</v>
          </cell>
          <cell r="B529" t="str">
            <v>x1</v>
          </cell>
          <cell r="S529" t="str">
            <v/>
          </cell>
          <cell r="Z529" t="str">
            <v/>
          </cell>
          <cell r="AA529" t="str">
            <v/>
          </cell>
          <cell r="AB529" t="str">
            <v/>
          </cell>
          <cell r="AC529" t="str">
            <v/>
          </cell>
          <cell r="AD529" t="str">
            <v/>
          </cell>
          <cell r="AE529" t="str">
            <v>NCX18W1</v>
          </cell>
          <cell r="AF529" t="str">
            <v>NCX18W1</v>
          </cell>
          <cell r="AG529" t="str">
            <v>NCX18W1</v>
          </cell>
          <cell r="AH529" t="str">
            <v/>
          </cell>
          <cell r="AI529" t="str">
            <v/>
          </cell>
          <cell r="AJ529" t="str">
            <v/>
          </cell>
          <cell r="AK529" t="str">
            <v/>
          </cell>
        </row>
        <row r="530">
          <cell r="A530" t="str">
            <v>x1</v>
          </cell>
          <cell r="B530" t="str">
            <v>x1</v>
          </cell>
          <cell r="S530" t="str">
            <v/>
          </cell>
          <cell r="Z530" t="str">
            <v/>
          </cell>
          <cell r="AA530" t="str">
            <v/>
          </cell>
          <cell r="AB530" t="str">
            <v/>
          </cell>
          <cell r="AC530" t="str">
            <v/>
          </cell>
          <cell r="AD530" t="str">
            <v/>
          </cell>
          <cell r="AE530" t="str">
            <v>NCX18W1</v>
          </cell>
          <cell r="AF530" t="str">
            <v>NCX18W1</v>
          </cell>
          <cell r="AG530" t="str">
            <v>NCX18W1</v>
          </cell>
          <cell r="AH530" t="str">
            <v/>
          </cell>
          <cell r="AI530" t="str">
            <v/>
          </cell>
          <cell r="AJ530" t="str">
            <v/>
          </cell>
          <cell r="AK530" t="str">
            <v/>
          </cell>
        </row>
        <row r="531">
          <cell r="A531" t="str">
            <v>x1</v>
          </cell>
          <cell r="B531" t="str">
            <v>x1</v>
          </cell>
          <cell r="S531" t="str">
            <v/>
          </cell>
          <cell r="Z531" t="str">
            <v/>
          </cell>
          <cell r="AA531" t="str">
            <v/>
          </cell>
          <cell r="AB531" t="str">
            <v/>
          </cell>
          <cell r="AC531" t="str">
            <v/>
          </cell>
          <cell r="AD531" t="str">
            <v/>
          </cell>
          <cell r="AE531" t="str">
            <v>NCX18W1</v>
          </cell>
          <cell r="AF531" t="str">
            <v>NCX18W1</v>
          </cell>
          <cell r="AG531" t="str">
            <v>NCX18W1</v>
          </cell>
          <cell r="AH531" t="str">
            <v/>
          </cell>
          <cell r="AI531" t="str">
            <v/>
          </cell>
          <cell r="AJ531" t="str">
            <v/>
          </cell>
          <cell r="AK531" t="str">
            <v/>
          </cell>
        </row>
        <row r="532">
          <cell r="A532" t="str">
            <v>x1</v>
          </cell>
          <cell r="B532" t="str">
            <v>x1</v>
          </cell>
          <cell r="S532" t="str">
            <v/>
          </cell>
          <cell r="Z532" t="str">
            <v/>
          </cell>
          <cell r="AA532" t="str">
            <v/>
          </cell>
          <cell r="AB532" t="str">
            <v/>
          </cell>
          <cell r="AC532" t="str">
            <v/>
          </cell>
          <cell r="AD532" t="str">
            <v/>
          </cell>
          <cell r="AE532" t="str">
            <v>NCX18W1</v>
          </cell>
          <cell r="AF532" t="str">
            <v>NCX18W1</v>
          </cell>
          <cell r="AG532" t="str">
            <v>NCX18W1</v>
          </cell>
          <cell r="AH532" t="str">
            <v/>
          </cell>
          <cell r="AI532" t="str">
            <v/>
          </cell>
          <cell r="AJ532" t="str">
            <v/>
          </cell>
          <cell r="AK532" t="str">
            <v/>
          </cell>
        </row>
        <row r="533">
          <cell r="A533" t="str">
            <v>x1</v>
          </cell>
          <cell r="B533" t="str">
            <v>x1</v>
          </cell>
          <cell r="S533" t="str">
            <v/>
          </cell>
          <cell r="Z533" t="str">
            <v/>
          </cell>
          <cell r="AA533" t="str">
            <v/>
          </cell>
          <cell r="AB533" t="str">
            <v/>
          </cell>
          <cell r="AC533" t="str">
            <v/>
          </cell>
          <cell r="AD533" t="str">
            <v/>
          </cell>
          <cell r="AE533" t="str">
            <v>NCX18W1</v>
          </cell>
          <cell r="AF533" t="str">
            <v>NCX18W1</v>
          </cell>
          <cell r="AG533" t="str">
            <v>NCX18W1</v>
          </cell>
          <cell r="AH533" t="str">
            <v/>
          </cell>
          <cell r="AI533" t="str">
            <v/>
          </cell>
          <cell r="AJ533" t="str">
            <v/>
          </cell>
          <cell r="AK533" t="str">
            <v/>
          </cell>
        </row>
        <row r="534">
          <cell r="A534" t="str">
            <v>x1</v>
          </cell>
          <cell r="B534" t="str">
            <v>x1</v>
          </cell>
          <cell r="S534" t="str">
            <v/>
          </cell>
          <cell r="Z534" t="str">
            <v/>
          </cell>
          <cell r="AA534" t="str">
            <v/>
          </cell>
          <cell r="AB534" t="str">
            <v/>
          </cell>
          <cell r="AC534" t="str">
            <v/>
          </cell>
          <cell r="AD534" t="str">
            <v/>
          </cell>
          <cell r="AE534" t="str">
            <v>NCX18W1</v>
          </cell>
          <cell r="AF534" t="str">
            <v>NCX18W1</v>
          </cell>
          <cell r="AG534" t="str">
            <v>NCX18W1</v>
          </cell>
          <cell r="AH534" t="str">
            <v/>
          </cell>
          <cell r="AI534" t="str">
            <v/>
          </cell>
          <cell r="AJ534" t="str">
            <v/>
          </cell>
          <cell r="AK534" t="str">
            <v/>
          </cell>
        </row>
        <row r="535">
          <cell r="A535" t="str">
            <v>x1</v>
          </cell>
          <cell r="B535" t="str">
            <v>x1</v>
          </cell>
          <cell r="S535" t="str">
            <v/>
          </cell>
          <cell r="Z535" t="str">
            <v/>
          </cell>
          <cell r="AA535" t="str">
            <v/>
          </cell>
          <cell r="AB535" t="str">
            <v/>
          </cell>
          <cell r="AC535" t="str">
            <v/>
          </cell>
          <cell r="AD535" t="str">
            <v/>
          </cell>
          <cell r="AE535" t="str">
            <v>NCX18W1</v>
          </cell>
          <cell r="AF535" t="str">
            <v>NCX18W1</v>
          </cell>
          <cell r="AG535" t="str">
            <v>NCX18W1</v>
          </cell>
          <cell r="AH535" t="str">
            <v/>
          </cell>
          <cell r="AI535" t="str">
            <v/>
          </cell>
          <cell r="AJ535" t="str">
            <v/>
          </cell>
          <cell r="AK535" t="str">
            <v/>
          </cell>
        </row>
        <row r="536">
          <cell r="A536" t="str">
            <v>x1</v>
          </cell>
          <cell r="B536" t="str">
            <v>x1</v>
          </cell>
          <cell r="S536" t="str">
            <v/>
          </cell>
          <cell r="Z536" t="str">
            <v/>
          </cell>
          <cell r="AA536" t="str">
            <v/>
          </cell>
          <cell r="AB536" t="str">
            <v/>
          </cell>
          <cell r="AC536" t="str">
            <v/>
          </cell>
          <cell r="AD536" t="str">
            <v/>
          </cell>
          <cell r="AE536" t="str">
            <v>NCX18W1</v>
          </cell>
          <cell r="AF536" t="str">
            <v>NCX18W1</v>
          </cell>
          <cell r="AG536" t="str">
            <v>NCX18W1</v>
          </cell>
          <cell r="AH536" t="str">
            <v/>
          </cell>
          <cell r="AI536" t="str">
            <v/>
          </cell>
          <cell r="AJ536" t="str">
            <v/>
          </cell>
          <cell r="AK536" t="str">
            <v/>
          </cell>
        </row>
        <row r="537">
          <cell r="A537" t="str">
            <v>x1</v>
          </cell>
          <cell r="B537" t="str">
            <v>x1</v>
          </cell>
          <cell r="S537" t="str">
            <v/>
          </cell>
          <cell r="Z537" t="str">
            <v/>
          </cell>
          <cell r="AA537" t="str">
            <v/>
          </cell>
          <cell r="AB537" t="str">
            <v/>
          </cell>
          <cell r="AC537" t="str">
            <v/>
          </cell>
          <cell r="AD537" t="str">
            <v/>
          </cell>
          <cell r="AE537" t="str">
            <v>NCX18W1</v>
          </cell>
          <cell r="AF537" t="str">
            <v>NCX18W1</v>
          </cell>
          <cell r="AG537" t="str">
            <v>NCX18W1</v>
          </cell>
          <cell r="AH537" t="str">
            <v/>
          </cell>
          <cell r="AI537" t="str">
            <v/>
          </cell>
          <cell r="AJ537" t="str">
            <v/>
          </cell>
          <cell r="AK537" t="str">
            <v/>
          </cell>
        </row>
        <row r="538">
          <cell r="A538" t="str">
            <v>x1</v>
          </cell>
          <cell r="B538" t="str">
            <v>x1</v>
          </cell>
          <cell r="S538" t="str">
            <v/>
          </cell>
          <cell r="Z538" t="str">
            <v/>
          </cell>
          <cell r="AA538" t="str">
            <v/>
          </cell>
          <cell r="AB538" t="str">
            <v/>
          </cell>
          <cell r="AC538" t="str">
            <v/>
          </cell>
          <cell r="AD538" t="str">
            <v/>
          </cell>
          <cell r="AE538" t="str">
            <v>NCX18W1</v>
          </cell>
          <cell r="AF538" t="str">
            <v>NCX18W1</v>
          </cell>
          <cell r="AG538" t="str">
            <v>NCX18W1</v>
          </cell>
          <cell r="AH538" t="str">
            <v/>
          </cell>
          <cell r="AI538" t="str">
            <v/>
          </cell>
          <cell r="AJ538" t="str">
            <v/>
          </cell>
          <cell r="AK538" t="str">
            <v/>
          </cell>
        </row>
        <row r="539">
          <cell r="A539" t="str">
            <v>x1</v>
          </cell>
          <cell r="B539" t="str">
            <v>x1</v>
          </cell>
          <cell r="S539" t="str">
            <v/>
          </cell>
          <cell r="Z539" t="str">
            <v/>
          </cell>
          <cell r="AA539" t="str">
            <v/>
          </cell>
          <cell r="AB539" t="str">
            <v/>
          </cell>
          <cell r="AC539" t="str">
            <v/>
          </cell>
          <cell r="AD539" t="str">
            <v/>
          </cell>
          <cell r="AE539" t="str">
            <v>NCX18W1</v>
          </cell>
          <cell r="AF539" t="str">
            <v>NCX18W1</v>
          </cell>
          <cell r="AG539" t="str">
            <v>NCX18W1</v>
          </cell>
          <cell r="AH539" t="str">
            <v/>
          </cell>
          <cell r="AI539" t="str">
            <v/>
          </cell>
          <cell r="AJ539" t="str">
            <v/>
          </cell>
          <cell r="AK539" t="str">
            <v/>
          </cell>
        </row>
        <row r="540">
          <cell r="A540" t="str">
            <v>x1</v>
          </cell>
          <cell r="B540" t="str">
            <v>x1</v>
          </cell>
          <cell r="S540" t="str">
            <v/>
          </cell>
          <cell r="Z540" t="str">
            <v/>
          </cell>
          <cell r="AA540" t="str">
            <v/>
          </cell>
          <cell r="AB540" t="str">
            <v/>
          </cell>
          <cell r="AC540" t="str">
            <v/>
          </cell>
          <cell r="AD540" t="str">
            <v/>
          </cell>
          <cell r="AE540" t="str">
            <v>NCX18W1</v>
          </cell>
          <cell r="AF540" t="str">
            <v>NCX18W1</v>
          </cell>
          <cell r="AG540" t="str">
            <v>NCX18W1</v>
          </cell>
          <cell r="AH540" t="str">
            <v/>
          </cell>
          <cell r="AI540" t="str">
            <v/>
          </cell>
          <cell r="AJ540" t="str">
            <v/>
          </cell>
          <cell r="AK540" t="str">
            <v/>
          </cell>
        </row>
        <row r="541">
          <cell r="A541" t="str">
            <v>x1</v>
          </cell>
          <cell r="B541" t="str">
            <v>x1</v>
          </cell>
          <cell r="S541" t="str">
            <v/>
          </cell>
          <cell r="Z541" t="str">
            <v/>
          </cell>
          <cell r="AA541" t="str">
            <v/>
          </cell>
          <cell r="AB541" t="str">
            <v/>
          </cell>
          <cell r="AC541" t="str">
            <v/>
          </cell>
          <cell r="AD541" t="str">
            <v/>
          </cell>
          <cell r="AE541" t="str">
            <v>NCX18W1</v>
          </cell>
          <cell r="AF541" t="str">
            <v>NCX18W1</v>
          </cell>
          <cell r="AG541" t="str">
            <v>NCX18W1</v>
          </cell>
          <cell r="AH541" t="str">
            <v/>
          </cell>
          <cell r="AI541" t="str">
            <v/>
          </cell>
          <cell r="AJ541" t="str">
            <v/>
          </cell>
          <cell r="AK541" t="str">
            <v/>
          </cell>
        </row>
        <row r="542">
          <cell r="A542" t="str">
            <v>x1</v>
          </cell>
          <cell r="B542" t="str">
            <v>x1</v>
          </cell>
          <cell r="S542" t="str">
            <v/>
          </cell>
          <cell r="Z542" t="str">
            <v/>
          </cell>
          <cell r="AA542" t="str">
            <v/>
          </cell>
          <cell r="AB542" t="str">
            <v/>
          </cell>
          <cell r="AC542" t="str">
            <v/>
          </cell>
          <cell r="AD542" t="str">
            <v/>
          </cell>
          <cell r="AE542" t="str">
            <v>NCX18W1</v>
          </cell>
          <cell r="AF542" t="str">
            <v>NCX18W1</v>
          </cell>
          <cell r="AG542" t="str">
            <v>NCX18W1</v>
          </cell>
          <cell r="AH542" t="str">
            <v/>
          </cell>
          <cell r="AI542" t="str">
            <v/>
          </cell>
          <cell r="AJ542" t="str">
            <v/>
          </cell>
          <cell r="AK542" t="str">
            <v/>
          </cell>
        </row>
        <row r="543">
          <cell r="A543" t="str">
            <v>x1</v>
          </cell>
          <cell r="B543" t="str">
            <v>x1</v>
          </cell>
          <cell r="S543" t="str">
            <v/>
          </cell>
          <cell r="Z543" t="str">
            <v/>
          </cell>
          <cell r="AA543" t="str">
            <v/>
          </cell>
          <cell r="AB543" t="str">
            <v/>
          </cell>
          <cell r="AC543" t="str">
            <v/>
          </cell>
          <cell r="AD543" t="str">
            <v/>
          </cell>
          <cell r="AE543" t="str">
            <v>NCX18W1</v>
          </cell>
          <cell r="AF543" t="str">
            <v>NCX18W1</v>
          </cell>
          <cell r="AG543" t="str">
            <v>NCX18W1</v>
          </cell>
          <cell r="AH543" t="str">
            <v/>
          </cell>
          <cell r="AI543" t="str">
            <v/>
          </cell>
          <cell r="AJ543" t="str">
            <v/>
          </cell>
          <cell r="AK543" t="str">
            <v/>
          </cell>
        </row>
        <row r="544">
          <cell r="A544" t="str">
            <v>x1</v>
          </cell>
          <cell r="B544" t="str">
            <v>x1</v>
          </cell>
          <cell r="S544" t="str">
            <v/>
          </cell>
          <cell r="Z544" t="str">
            <v/>
          </cell>
          <cell r="AA544" t="str">
            <v/>
          </cell>
          <cell r="AB544" t="str">
            <v/>
          </cell>
          <cell r="AC544" t="str">
            <v/>
          </cell>
          <cell r="AD544" t="str">
            <v/>
          </cell>
          <cell r="AE544" t="str">
            <v>NCX18W1</v>
          </cell>
          <cell r="AF544" t="str">
            <v>NCX18W1</v>
          </cell>
          <cell r="AG544" t="str">
            <v>NCX18W1</v>
          </cell>
          <cell r="AH544" t="str">
            <v/>
          </cell>
          <cell r="AI544" t="str">
            <v/>
          </cell>
          <cell r="AJ544" t="str">
            <v/>
          </cell>
          <cell r="AK544" t="str">
            <v/>
          </cell>
        </row>
        <row r="545">
          <cell r="A545" t="str">
            <v>x1</v>
          </cell>
          <cell r="B545" t="str">
            <v>x1</v>
          </cell>
          <cell r="S545" t="str">
            <v/>
          </cell>
          <cell r="Z545" t="str">
            <v/>
          </cell>
          <cell r="AA545" t="str">
            <v/>
          </cell>
          <cell r="AB545" t="str">
            <v/>
          </cell>
          <cell r="AC545" t="str">
            <v/>
          </cell>
          <cell r="AD545" t="str">
            <v/>
          </cell>
          <cell r="AE545" t="str">
            <v>NCX18W1</v>
          </cell>
          <cell r="AF545" t="str">
            <v>NCX18W1</v>
          </cell>
          <cell r="AG545" t="str">
            <v>NCX18W1</v>
          </cell>
          <cell r="AH545" t="str">
            <v/>
          </cell>
          <cell r="AI545" t="str">
            <v/>
          </cell>
          <cell r="AJ545" t="str">
            <v/>
          </cell>
          <cell r="AK545" t="str">
            <v/>
          </cell>
        </row>
        <row r="546">
          <cell r="A546" t="str">
            <v>x1</v>
          </cell>
          <cell r="B546" t="str">
            <v>x1</v>
          </cell>
          <cell r="S546" t="str">
            <v/>
          </cell>
          <cell r="Z546" t="str">
            <v/>
          </cell>
          <cell r="AA546" t="str">
            <v/>
          </cell>
          <cell r="AB546" t="str">
            <v/>
          </cell>
          <cell r="AC546" t="str">
            <v/>
          </cell>
          <cell r="AD546" t="str">
            <v/>
          </cell>
          <cell r="AE546" t="str">
            <v>NCX18W1</v>
          </cell>
          <cell r="AF546" t="str">
            <v>NCX18W1</v>
          </cell>
          <cell r="AG546" t="str">
            <v>NCX18W1</v>
          </cell>
          <cell r="AH546" t="str">
            <v/>
          </cell>
          <cell r="AI546" t="str">
            <v/>
          </cell>
          <cell r="AJ546" t="str">
            <v/>
          </cell>
          <cell r="AK546" t="str">
            <v/>
          </cell>
        </row>
        <row r="547">
          <cell r="A547" t="str">
            <v>x1</v>
          </cell>
          <cell r="B547" t="str">
            <v>x1</v>
          </cell>
          <cell r="S547" t="str">
            <v/>
          </cell>
          <cell r="Z547" t="str">
            <v/>
          </cell>
          <cell r="AA547" t="str">
            <v/>
          </cell>
          <cell r="AB547" t="str">
            <v/>
          </cell>
          <cell r="AC547" t="str">
            <v/>
          </cell>
          <cell r="AD547" t="str">
            <v/>
          </cell>
          <cell r="AE547" t="str">
            <v>NCX18W1</v>
          </cell>
          <cell r="AF547" t="str">
            <v>NCX18W1</v>
          </cell>
          <cell r="AG547" t="str">
            <v>NCX18W1</v>
          </cell>
          <cell r="AH547" t="str">
            <v/>
          </cell>
          <cell r="AI547" t="str">
            <v/>
          </cell>
          <cell r="AJ547" t="str">
            <v/>
          </cell>
          <cell r="AK547" t="str">
            <v/>
          </cell>
        </row>
        <row r="548">
          <cell r="A548" t="str">
            <v>x1</v>
          </cell>
          <cell r="B548" t="str">
            <v>x1</v>
          </cell>
          <cell r="S548" t="str">
            <v/>
          </cell>
          <cell r="Z548" t="str">
            <v/>
          </cell>
          <cell r="AA548" t="str">
            <v/>
          </cell>
          <cell r="AB548" t="str">
            <v/>
          </cell>
          <cell r="AC548" t="str">
            <v/>
          </cell>
          <cell r="AD548" t="str">
            <v/>
          </cell>
          <cell r="AE548" t="str">
            <v>NCX18W1</v>
          </cell>
          <cell r="AF548" t="str">
            <v>NCX18W1</v>
          </cell>
          <cell r="AG548" t="str">
            <v>NCX18W1</v>
          </cell>
          <cell r="AH548" t="str">
            <v/>
          </cell>
          <cell r="AI548" t="str">
            <v/>
          </cell>
          <cell r="AJ548" t="str">
            <v/>
          </cell>
          <cell r="AK548" t="str">
            <v/>
          </cell>
        </row>
        <row r="549">
          <cell r="A549" t="str">
            <v>x1</v>
          </cell>
          <cell r="B549" t="str">
            <v>x1</v>
          </cell>
          <cell r="S549" t="str">
            <v/>
          </cell>
          <cell r="Z549" t="str">
            <v/>
          </cell>
          <cell r="AA549" t="str">
            <v/>
          </cell>
          <cell r="AB549" t="str">
            <v/>
          </cell>
          <cell r="AC549" t="str">
            <v/>
          </cell>
          <cell r="AD549" t="str">
            <v/>
          </cell>
          <cell r="AE549" t="str">
            <v>NCX18W1</v>
          </cell>
          <cell r="AF549" t="str">
            <v>NCX18W1</v>
          </cell>
          <cell r="AG549" t="str">
            <v>NCX18W1</v>
          </cell>
          <cell r="AH549" t="str">
            <v/>
          </cell>
          <cell r="AI549" t="str">
            <v/>
          </cell>
          <cell r="AJ549" t="str">
            <v/>
          </cell>
          <cell r="AK549" t="str">
            <v/>
          </cell>
        </row>
        <row r="550">
          <cell r="A550" t="str">
            <v>x1</v>
          </cell>
          <cell r="B550" t="str">
            <v>x1</v>
          </cell>
          <cell r="S550" t="str">
            <v/>
          </cell>
          <cell r="Z550" t="str">
            <v/>
          </cell>
          <cell r="AA550" t="str">
            <v/>
          </cell>
          <cell r="AB550" t="str">
            <v/>
          </cell>
          <cell r="AC550" t="str">
            <v/>
          </cell>
          <cell r="AD550" t="str">
            <v/>
          </cell>
          <cell r="AE550" t="str">
            <v>NCX18W1</v>
          </cell>
          <cell r="AF550" t="str">
            <v>NCX18W1</v>
          </cell>
          <cell r="AG550" t="str">
            <v>NCX18W1</v>
          </cell>
          <cell r="AH550" t="str">
            <v/>
          </cell>
          <cell r="AI550" t="str">
            <v/>
          </cell>
          <cell r="AJ550" t="str">
            <v/>
          </cell>
          <cell r="AK550" t="str">
            <v/>
          </cell>
        </row>
        <row r="551">
          <cell r="A551" t="str">
            <v>x1</v>
          </cell>
          <cell r="B551" t="str">
            <v>x1</v>
          </cell>
          <cell r="S551" t="str">
            <v/>
          </cell>
          <cell r="Z551" t="str">
            <v/>
          </cell>
          <cell r="AA551" t="str">
            <v/>
          </cell>
          <cell r="AB551" t="str">
            <v/>
          </cell>
          <cell r="AC551" t="str">
            <v/>
          </cell>
          <cell r="AD551" t="str">
            <v/>
          </cell>
          <cell r="AE551" t="str">
            <v>NCX18W1</v>
          </cell>
          <cell r="AF551" t="str">
            <v>NCX18W1</v>
          </cell>
          <cell r="AG551" t="str">
            <v>NCX18W1</v>
          </cell>
          <cell r="AH551" t="str">
            <v/>
          </cell>
          <cell r="AI551" t="str">
            <v/>
          </cell>
          <cell r="AJ551" t="str">
            <v/>
          </cell>
          <cell r="AK551" t="str">
            <v/>
          </cell>
        </row>
        <row r="552">
          <cell r="A552" t="str">
            <v>x1</v>
          </cell>
          <cell r="B552" t="str">
            <v>x1</v>
          </cell>
          <cell r="S552" t="str">
            <v/>
          </cell>
          <cell r="Z552" t="str">
            <v/>
          </cell>
          <cell r="AA552" t="str">
            <v/>
          </cell>
          <cell r="AB552" t="str">
            <v/>
          </cell>
          <cell r="AC552" t="str">
            <v/>
          </cell>
          <cell r="AD552" t="str">
            <v/>
          </cell>
          <cell r="AE552" t="str">
            <v>NCX18W1</v>
          </cell>
          <cell r="AF552" t="str">
            <v>NCX18W1</v>
          </cell>
          <cell r="AG552" t="str">
            <v>NCX18W1</v>
          </cell>
          <cell r="AH552" t="str">
            <v/>
          </cell>
          <cell r="AI552" t="str">
            <v/>
          </cell>
          <cell r="AJ552" t="str">
            <v/>
          </cell>
          <cell r="AK552" t="str">
            <v/>
          </cell>
        </row>
        <row r="553">
          <cell r="A553" t="str">
            <v>x1</v>
          </cell>
          <cell r="B553" t="str">
            <v>x1</v>
          </cell>
          <cell r="S553" t="str">
            <v/>
          </cell>
          <cell r="Z553" t="str">
            <v/>
          </cell>
          <cell r="AA553" t="str">
            <v/>
          </cell>
          <cell r="AB553" t="str">
            <v/>
          </cell>
          <cell r="AC553" t="str">
            <v/>
          </cell>
          <cell r="AD553" t="str">
            <v/>
          </cell>
          <cell r="AE553" t="str">
            <v>NCX18W1</v>
          </cell>
          <cell r="AF553" t="str">
            <v>NCX18W1</v>
          </cell>
          <cell r="AG553" t="str">
            <v>NCX18W1</v>
          </cell>
          <cell r="AH553" t="str">
            <v/>
          </cell>
          <cell r="AI553" t="str">
            <v/>
          </cell>
          <cell r="AJ553" t="str">
            <v/>
          </cell>
          <cell r="AK553" t="str">
            <v/>
          </cell>
        </row>
        <row r="554">
          <cell r="A554" t="str">
            <v>x1</v>
          </cell>
          <cell r="B554" t="str">
            <v>x1</v>
          </cell>
          <cell r="S554" t="str">
            <v/>
          </cell>
          <cell r="Z554" t="str">
            <v/>
          </cell>
          <cell r="AA554" t="str">
            <v/>
          </cell>
          <cell r="AB554" t="str">
            <v/>
          </cell>
          <cell r="AC554" t="str">
            <v/>
          </cell>
          <cell r="AD554" t="str">
            <v/>
          </cell>
          <cell r="AE554" t="str">
            <v>NCX18W1</v>
          </cell>
          <cell r="AF554" t="str">
            <v>NCX18W1</v>
          </cell>
          <cell r="AG554" t="str">
            <v>NCX18W1</v>
          </cell>
          <cell r="AH554" t="str">
            <v/>
          </cell>
          <cell r="AI554" t="str">
            <v/>
          </cell>
          <cell r="AJ554" t="str">
            <v/>
          </cell>
          <cell r="AK554" t="str">
            <v/>
          </cell>
        </row>
        <row r="555">
          <cell r="A555" t="str">
            <v>x1</v>
          </cell>
          <cell r="B555" t="str">
            <v>x1</v>
          </cell>
          <cell r="S555" t="str">
            <v/>
          </cell>
          <cell r="Z555" t="str">
            <v/>
          </cell>
          <cell r="AA555" t="str">
            <v/>
          </cell>
          <cell r="AB555" t="str">
            <v/>
          </cell>
          <cell r="AC555" t="str">
            <v/>
          </cell>
          <cell r="AD555" t="str">
            <v/>
          </cell>
          <cell r="AE555" t="str">
            <v>NCX18W1</v>
          </cell>
          <cell r="AF555" t="str">
            <v>NCX18W1</v>
          </cell>
          <cell r="AG555" t="str">
            <v>NCX18W1</v>
          </cell>
          <cell r="AH555" t="str">
            <v/>
          </cell>
          <cell r="AI555" t="str">
            <v/>
          </cell>
          <cell r="AJ555" t="str">
            <v/>
          </cell>
          <cell r="AK555" t="str">
            <v/>
          </cell>
        </row>
        <row r="556">
          <cell r="A556" t="str">
            <v>x1</v>
          </cell>
          <cell r="B556" t="str">
            <v>x1</v>
          </cell>
          <cell r="S556" t="str">
            <v/>
          </cell>
          <cell r="Z556" t="str">
            <v/>
          </cell>
          <cell r="AA556" t="str">
            <v/>
          </cell>
          <cell r="AB556" t="str">
            <v/>
          </cell>
          <cell r="AC556" t="str">
            <v/>
          </cell>
          <cell r="AD556" t="str">
            <v/>
          </cell>
          <cell r="AE556" t="str">
            <v>NCX18W1</v>
          </cell>
          <cell r="AF556" t="str">
            <v>NCX18W1</v>
          </cell>
          <cell r="AG556" t="str">
            <v>NCX18W1</v>
          </cell>
          <cell r="AH556" t="str">
            <v/>
          </cell>
          <cell r="AI556" t="str">
            <v/>
          </cell>
          <cell r="AJ556" t="str">
            <v/>
          </cell>
          <cell r="AK556" t="str">
            <v/>
          </cell>
        </row>
        <row r="557">
          <cell r="A557" t="str">
            <v>x1</v>
          </cell>
          <cell r="B557" t="str">
            <v>x1</v>
          </cell>
          <cell r="S557" t="str">
            <v/>
          </cell>
          <cell r="Z557" t="str">
            <v/>
          </cell>
          <cell r="AA557" t="str">
            <v/>
          </cell>
          <cell r="AB557" t="str">
            <v/>
          </cell>
          <cell r="AC557" t="str">
            <v/>
          </cell>
          <cell r="AD557" t="str">
            <v/>
          </cell>
          <cell r="AE557" t="str">
            <v>NCX18W1</v>
          </cell>
          <cell r="AF557" t="str">
            <v>NCX18W1</v>
          </cell>
          <cell r="AG557" t="str">
            <v>NCX18W1</v>
          </cell>
          <cell r="AH557" t="str">
            <v/>
          </cell>
          <cell r="AI557" t="str">
            <v/>
          </cell>
          <cell r="AJ557" t="str">
            <v/>
          </cell>
          <cell r="AK557" t="str">
            <v/>
          </cell>
        </row>
        <row r="558">
          <cell r="A558" t="str">
            <v>x1</v>
          </cell>
          <cell r="B558" t="str">
            <v>x1</v>
          </cell>
          <cell r="S558" t="str">
            <v/>
          </cell>
          <cell r="Z558" t="str">
            <v/>
          </cell>
          <cell r="AA558" t="str">
            <v/>
          </cell>
          <cell r="AB558" t="str">
            <v/>
          </cell>
          <cell r="AC558" t="str">
            <v/>
          </cell>
          <cell r="AD558" t="str">
            <v/>
          </cell>
          <cell r="AE558" t="str">
            <v>NCX18W1</v>
          </cell>
          <cell r="AF558" t="str">
            <v>NCX18W1</v>
          </cell>
          <cell r="AG558" t="str">
            <v>NCX18W1</v>
          </cell>
          <cell r="AH558" t="str">
            <v/>
          </cell>
          <cell r="AI558" t="str">
            <v/>
          </cell>
          <cell r="AJ558" t="str">
            <v/>
          </cell>
          <cell r="AK558" t="str">
            <v/>
          </cell>
        </row>
        <row r="559">
          <cell r="A559" t="str">
            <v>x1</v>
          </cell>
          <cell r="B559" t="str">
            <v>x1</v>
          </cell>
          <cell r="S559" t="str">
            <v/>
          </cell>
          <cell r="Z559" t="str">
            <v/>
          </cell>
          <cell r="AA559" t="str">
            <v/>
          </cell>
          <cell r="AB559" t="str">
            <v/>
          </cell>
          <cell r="AC559" t="str">
            <v/>
          </cell>
          <cell r="AD559" t="str">
            <v/>
          </cell>
          <cell r="AE559" t="str">
            <v>NCX18W1</v>
          </cell>
          <cell r="AF559" t="str">
            <v>NCX18W1</v>
          </cell>
          <cell r="AG559" t="str">
            <v>NCX18W1</v>
          </cell>
          <cell r="AH559" t="str">
            <v/>
          </cell>
          <cell r="AI559" t="str">
            <v/>
          </cell>
          <cell r="AJ559" t="str">
            <v/>
          </cell>
          <cell r="AK559" t="str">
            <v/>
          </cell>
        </row>
        <row r="560">
          <cell r="A560" t="str">
            <v>x1</v>
          </cell>
          <cell r="B560" t="str">
            <v>x1</v>
          </cell>
          <cell r="S560" t="str">
            <v/>
          </cell>
          <cell r="Z560" t="str">
            <v/>
          </cell>
          <cell r="AA560" t="str">
            <v/>
          </cell>
          <cell r="AB560" t="str">
            <v/>
          </cell>
          <cell r="AC560" t="str">
            <v/>
          </cell>
          <cell r="AD560" t="str">
            <v/>
          </cell>
          <cell r="AE560" t="str">
            <v>NCX18W1</v>
          </cell>
          <cell r="AF560" t="str">
            <v>NCX18W1</v>
          </cell>
          <cell r="AG560" t="str">
            <v>NCX18W1</v>
          </cell>
          <cell r="AH560" t="str">
            <v/>
          </cell>
          <cell r="AI560" t="str">
            <v/>
          </cell>
          <cell r="AJ560" t="str">
            <v/>
          </cell>
          <cell r="AK560" t="str">
            <v/>
          </cell>
        </row>
        <row r="561">
          <cell r="A561" t="str">
            <v>x1</v>
          </cell>
          <cell r="B561" t="str">
            <v>x1</v>
          </cell>
          <cell r="S561" t="str">
            <v/>
          </cell>
          <cell r="Z561" t="str">
            <v/>
          </cell>
          <cell r="AA561" t="str">
            <v/>
          </cell>
          <cell r="AB561" t="str">
            <v/>
          </cell>
          <cell r="AC561" t="str">
            <v/>
          </cell>
          <cell r="AD561" t="str">
            <v/>
          </cell>
          <cell r="AE561" t="str">
            <v>NCX18W1</v>
          </cell>
          <cell r="AF561" t="str">
            <v>NCX18W1</v>
          </cell>
          <cell r="AG561" t="str">
            <v>NCX18W1</v>
          </cell>
          <cell r="AH561" t="str">
            <v/>
          </cell>
          <cell r="AI561" t="str">
            <v/>
          </cell>
          <cell r="AJ561" t="str">
            <v/>
          </cell>
          <cell r="AK561" t="str">
            <v/>
          </cell>
        </row>
        <row r="562">
          <cell r="A562" t="str">
            <v>x1</v>
          </cell>
          <cell r="B562" t="str">
            <v>x1</v>
          </cell>
          <cell r="S562" t="str">
            <v/>
          </cell>
          <cell r="Z562" t="str">
            <v/>
          </cell>
          <cell r="AA562" t="str">
            <v/>
          </cell>
          <cell r="AB562" t="str">
            <v/>
          </cell>
          <cell r="AC562" t="str">
            <v/>
          </cell>
          <cell r="AD562" t="str">
            <v/>
          </cell>
          <cell r="AE562" t="str">
            <v>NCX18W1</v>
          </cell>
          <cell r="AF562" t="str">
            <v>NCX18W1</v>
          </cell>
          <cell r="AG562" t="str">
            <v>NCX18W1</v>
          </cell>
          <cell r="AH562" t="str">
            <v/>
          </cell>
          <cell r="AI562" t="str">
            <v/>
          </cell>
          <cell r="AJ562" t="str">
            <v/>
          </cell>
          <cell r="AK562" t="str">
            <v/>
          </cell>
        </row>
        <row r="563">
          <cell r="A563" t="str">
            <v>x1</v>
          </cell>
          <cell r="B563" t="str">
            <v>x1</v>
          </cell>
          <cell r="S563" t="str">
            <v/>
          </cell>
          <cell r="Z563" t="str">
            <v/>
          </cell>
          <cell r="AA563" t="str">
            <v/>
          </cell>
          <cell r="AB563" t="str">
            <v/>
          </cell>
          <cell r="AC563" t="str">
            <v/>
          </cell>
          <cell r="AD563" t="str">
            <v/>
          </cell>
          <cell r="AE563" t="str">
            <v>NCX18W1</v>
          </cell>
          <cell r="AF563" t="str">
            <v>NCX18W1</v>
          </cell>
          <cell r="AG563" t="str">
            <v>NCX18W1</v>
          </cell>
          <cell r="AH563" t="str">
            <v/>
          </cell>
          <cell r="AI563" t="str">
            <v/>
          </cell>
          <cell r="AJ563" t="str">
            <v/>
          </cell>
          <cell r="AK563" t="str">
            <v/>
          </cell>
        </row>
        <row r="564">
          <cell r="A564" t="str">
            <v>x1</v>
          </cell>
          <cell r="B564" t="str">
            <v>x1</v>
          </cell>
          <cell r="S564" t="str">
            <v/>
          </cell>
          <cell r="Z564" t="str">
            <v/>
          </cell>
          <cell r="AA564" t="str">
            <v/>
          </cell>
          <cell r="AB564" t="str">
            <v/>
          </cell>
          <cell r="AC564" t="str">
            <v/>
          </cell>
          <cell r="AD564" t="str">
            <v/>
          </cell>
          <cell r="AE564" t="str">
            <v>NCX18W1</v>
          </cell>
          <cell r="AF564" t="str">
            <v>NCX18W1</v>
          </cell>
          <cell r="AG564" t="str">
            <v>NCX18W1</v>
          </cell>
          <cell r="AH564" t="str">
            <v/>
          </cell>
          <cell r="AI564" t="str">
            <v/>
          </cell>
          <cell r="AJ564" t="str">
            <v/>
          </cell>
          <cell r="AK564" t="str">
            <v/>
          </cell>
        </row>
        <row r="565">
          <cell r="A565" t="str">
            <v>x1</v>
          </cell>
          <cell r="B565" t="str">
            <v>x1</v>
          </cell>
          <cell r="S565" t="str">
            <v/>
          </cell>
          <cell r="Z565" t="str">
            <v/>
          </cell>
          <cell r="AA565" t="str">
            <v/>
          </cell>
          <cell r="AB565" t="str">
            <v/>
          </cell>
          <cell r="AC565" t="str">
            <v/>
          </cell>
          <cell r="AD565" t="str">
            <v/>
          </cell>
          <cell r="AE565" t="str">
            <v>NCX18W1</v>
          </cell>
          <cell r="AF565" t="str">
            <v>NCX18W1</v>
          </cell>
          <cell r="AG565" t="str">
            <v>NCX18W1</v>
          </cell>
          <cell r="AH565" t="str">
            <v/>
          </cell>
          <cell r="AI565" t="str">
            <v/>
          </cell>
          <cell r="AJ565" t="str">
            <v/>
          </cell>
          <cell r="AK565" t="str">
            <v/>
          </cell>
        </row>
        <row r="566">
          <cell r="A566" t="str">
            <v>x1</v>
          </cell>
          <cell r="B566" t="str">
            <v>x1</v>
          </cell>
          <cell r="S566" t="str">
            <v/>
          </cell>
          <cell r="Z566" t="str">
            <v/>
          </cell>
          <cell r="AA566" t="str">
            <v/>
          </cell>
          <cell r="AB566" t="str">
            <v/>
          </cell>
          <cell r="AC566" t="str">
            <v/>
          </cell>
          <cell r="AD566" t="str">
            <v/>
          </cell>
          <cell r="AE566" t="str">
            <v>NCX18W1</v>
          </cell>
          <cell r="AF566" t="str">
            <v>NCX18W1</v>
          </cell>
          <cell r="AG566" t="str">
            <v>NCX18W1</v>
          </cell>
          <cell r="AH566" t="str">
            <v/>
          </cell>
          <cell r="AI566" t="str">
            <v/>
          </cell>
          <cell r="AJ566" t="str">
            <v/>
          </cell>
          <cell r="AK566" t="str">
            <v/>
          </cell>
        </row>
        <row r="567">
          <cell r="A567" t="str">
            <v>x1</v>
          </cell>
          <cell r="B567" t="str">
            <v>x1</v>
          </cell>
          <cell r="S567" t="str">
            <v/>
          </cell>
          <cell r="Z567" t="str">
            <v/>
          </cell>
          <cell r="AA567" t="str">
            <v/>
          </cell>
          <cell r="AB567" t="str">
            <v/>
          </cell>
          <cell r="AC567" t="str">
            <v/>
          </cell>
          <cell r="AD567" t="str">
            <v/>
          </cell>
          <cell r="AE567" t="str">
            <v>NCX18W1</v>
          </cell>
          <cell r="AF567" t="str">
            <v>NCX18W1</v>
          </cell>
          <cell r="AG567" t="str">
            <v>NCX18W1</v>
          </cell>
          <cell r="AH567" t="str">
            <v/>
          </cell>
          <cell r="AI567" t="str">
            <v/>
          </cell>
          <cell r="AJ567" t="str">
            <v/>
          </cell>
          <cell r="AK567" t="str">
            <v/>
          </cell>
        </row>
        <row r="568">
          <cell r="A568" t="str">
            <v>x1</v>
          </cell>
          <cell r="B568" t="str">
            <v>x1</v>
          </cell>
          <cell r="S568" t="str">
            <v/>
          </cell>
          <cell r="Z568" t="str">
            <v/>
          </cell>
          <cell r="AA568" t="str">
            <v/>
          </cell>
          <cell r="AB568" t="str">
            <v/>
          </cell>
          <cell r="AC568" t="str">
            <v/>
          </cell>
          <cell r="AD568" t="str">
            <v/>
          </cell>
          <cell r="AE568" t="str">
            <v>NCX18W1</v>
          </cell>
          <cell r="AF568" t="str">
            <v>NCX18W1</v>
          </cell>
          <cell r="AG568" t="str">
            <v>NCX18W1</v>
          </cell>
          <cell r="AH568" t="str">
            <v/>
          </cell>
          <cell r="AI568" t="str">
            <v/>
          </cell>
          <cell r="AJ568" t="str">
            <v/>
          </cell>
          <cell r="AK568" t="str">
            <v/>
          </cell>
        </row>
        <row r="569">
          <cell r="A569" t="str">
            <v>x1</v>
          </cell>
          <cell r="B569" t="str">
            <v>x1</v>
          </cell>
          <cell r="S569" t="str">
            <v/>
          </cell>
          <cell r="Z569" t="str">
            <v/>
          </cell>
          <cell r="AA569" t="str">
            <v/>
          </cell>
          <cell r="AB569" t="str">
            <v/>
          </cell>
          <cell r="AC569" t="str">
            <v/>
          </cell>
          <cell r="AD569" t="str">
            <v/>
          </cell>
          <cell r="AE569" t="str">
            <v>NCX18W1</v>
          </cell>
          <cell r="AF569" t="str">
            <v>NCX18W1</v>
          </cell>
          <cell r="AG569" t="str">
            <v>NCX18W1</v>
          </cell>
          <cell r="AH569" t="str">
            <v/>
          </cell>
          <cell r="AI569" t="str">
            <v/>
          </cell>
          <cell r="AJ569" t="str">
            <v/>
          </cell>
          <cell r="AK569" t="str">
            <v/>
          </cell>
        </row>
        <row r="570">
          <cell r="A570" t="str">
            <v>x1</v>
          </cell>
          <cell r="B570" t="str">
            <v>x1</v>
          </cell>
          <cell r="S570" t="str">
            <v/>
          </cell>
          <cell r="Z570" t="str">
            <v/>
          </cell>
          <cell r="AA570" t="str">
            <v/>
          </cell>
          <cell r="AB570" t="str">
            <v/>
          </cell>
          <cell r="AC570" t="str">
            <v/>
          </cell>
          <cell r="AD570" t="str">
            <v/>
          </cell>
          <cell r="AE570" t="str">
            <v>NCX18W1</v>
          </cell>
          <cell r="AF570" t="str">
            <v>NCX18W1</v>
          </cell>
          <cell r="AG570" t="str">
            <v>NCX18W1</v>
          </cell>
          <cell r="AH570" t="str">
            <v/>
          </cell>
          <cell r="AI570" t="str">
            <v/>
          </cell>
          <cell r="AJ570" t="str">
            <v/>
          </cell>
          <cell r="AK570" t="str">
            <v/>
          </cell>
        </row>
        <row r="571">
          <cell r="A571" t="str">
            <v>x1</v>
          </cell>
          <cell r="B571" t="str">
            <v>x1</v>
          </cell>
          <cell r="S571" t="str">
            <v/>
          </cell>
          <cell r="Z571" t="str">
            <v/>
          </cell>
          <cell r="AA571" t="str">
            <v/>
          </cell>
          <cell r="AB571" t="str">
            <v/>
          </cell>
          <cell r="AC571" t="str">
            <v/>
          </cell>
          <cell r="AD571" t="str">
            <v/>
          </cell>
          <cell r="AE571" t="str">
            <v>NCX18W1</v>
          </cell>
          <cell r="AF571" t="str">
            <v>NCX18W1</v>
          </cell>
          <cell r="AG571" t="str">
            <v>NCX18W1</v>
          </cell>
          <cell r="AH571" t="str">
            <v/>
          </cell>
          <cell r="AI571" t="str">
            <v/>
          </cell>
          <cell r="AJ571" t="str">
            <v/>
          </cell>
          <cell r="AK571" t="str">
            <v/>
          </cell>
        </row>
        <row r="572">
          <cell r="A572" t="str">
            <v>x1</v>
          </cell>
          <cell r="B572" t="str">
            <v>x1</v>
          </cell>
          <cell r="S572" t="str">
            <v/>
          </cell>
          <cell r="Z572" t="str">
            <v/>
          </cell>
          <cell r="AA572" t="str">
            <v/>
          </cell>
          <cell r="AB572" t="str">
            <v/>
          </cell>
          <cell r="AC572" t="str">
            <v/>
          </cell>
          <cell r="AD572" t="str">
            <v/>
          </cell>
          <cell r="AE572" t="str">
            <v>NCX18W1</v>
          </cell>
          <cell r="AF572" t="str">
            <v>NCX18W1</v>
          </cell>
          <cell r="AG572" t="str">
            <v>NCX18W1</v>
          </cell>
          <cell r="AH572" t="str">
            <v/>
          </cell>
          <cell r="AI572" t="str">
            <v/>
          </cell>
          <cell r="AJ572" t="str">
            <v/>
          </cell>
          <cell r="AK572" t="str">
            <v/>
          </cell>
        </row>
        <row r="573">
          <cell r="A573" t="str">
            <v>x1</v>
          </cell>
          <cell r="B573" t="str">
            <v>x1</v>
          </cell>
          <cell r="S573" t="str">
            <v/>
          </cell>
          <cell r="Z573" t="str">
            <v/>
          </cell>
          <cell r="AA573" t="str">
            <v/>
          </cell>
          <cell r="AB573" t="str">
            <v/>
          </cell>
          <cell r="AC573" t="str">
            <v/>
          </cell>
          <cell r="AD573" t="str">
            <v/>
          </cell>
          <cell r="AE573" t="str">
            <v>NCX18W1</v>
          </cell>
          <cell r="AF573" t="str">
            <v>NCX18W1</v>
          </cell>
          <cell r="AG573" t="str">
            <v>NCX18W1</v>
          </cell>
          <cell r="AH573" t="str">
            <v/>
          </cell>
          <cell r="AI573" t="str">
            <v/>
          </cell>
          <cell r="AJ573" t="str">
            <v/>
          </cell>
          <cell r="AK573" t="str">
            <v/>
          </cell>
        </row>
        <row r="574">
          <cell r="A574" t="str">
            <v>x1</v>
          </cell>
          <cell r="B574" t="str">
            <v>x1</v>
          </cell>
          <cell r="S574" t="str">
            <v/>
          </cell>
          <cell r="Z574" t="str">
            <v/>
          </cell>
          <cell r="AA574" t="str">
            <v/>
          </cell>
          <cell r="AB574" t="str">
            <v/>
          </cell>
          <cell r="AC574" t="str">
            <v/>
          </cell>
          <cell r="AD574" t="str">
            <v/>
          </cell>
          <cell r="AE574" t="str">
            <v>NCX18W1</v>
          </cell>
          <cell r="AF574" t="str">
            <v>NCX18W1</v>
          </cell>
          <cell r="AG574" t="str">
            <v>NCX18W1</v>
          </cell>
          <cell r="AH574" t="str">
            <v/>
          </cell>
          <cell r="AI574" t="str">
            <v/>
          </cell>
          <cell r="AJ574" t="str">
            <v/>
          </cell>
          <cell r="AK574" t="str">
            <v/>
          </cell>
        </row>
        <row r="575">
          <cell r="A575" t="str">
            <v>x1</v>
          </cell>
          <cell r="B575" t="str">
            <v>x1</v>
          </cell>
          <cell r="S575" t="str">
            <v/>
          </cell>
          <cell r="Z575" t="str">
            <v/>
          </cell>
          <cell r="AA575" t="str">
            <v/>
          </cell>
          <cell r="AB575" t="str">
            <v/>
          </cell>
          <cell r="AC575" t="str">
            <v/>
          </cell>
          <cell r="AD575" t="str">
            <v/>
          </cell>
          <cell r="AE575" t="str">
            <v>NCX18W1</v>
          </cell>
          <cell r="AF575" t="str">
            <v>NCX18W1</v>
          </cell>
          <cell r="AG575" t="str">
            <v>NCX18W1</v>
          </cell>
          <cell r="AH575" t="str">
            <v/>
          </cell>
          <cell r="AI575" t="str">
            <v/>
          </cell>
          <cell r="AJ575" t="str">
            <v/>
          </cell>
          <cell r="AK575" t="str">
            <v/>
          </cell>
        </row>
        <row r="576">
          <cell r="A576" t="str">
            <v>x1</v>
          </cell>
          <cell r="B576" t="str">
            <v>x1</v>
          </cell>
          <cell r="S576" t="str">
            <v/>
          </cell>
          <cell r="Z576" t="str">
            <v/>
          </cell>
          <cell r="AA576" t="str">
            <v/>
          </cell>
          <cell r="AB576" t="str">
            <v/>
          </cell>
          <cell r="AC576" t="str">
            <v/>
          </cell>
          <cell r="AD576" t="str">
            <v/>
          </cell>
          <cell r="AE576" t="str">
            <v>NCX18W1</v>
          </cell>
          <cell r="AF576" t="str">
            <v>NCX18W1</v>
          </cell>
          <cell r="AG576" t="str">
            <v>NCX18W1</v>
          </cell>
          <cell r="AH576" t="str">
            <v/>
          </cell>
          <cell r="AI576" t="str">
            <v/>
          </cell>
          <cell r="AJ576" t="str">
            <v/>
          </cell>
          <cell r="AK576" t="str">
            <v/>
          </cell>
        </row>
        <row r="577">
          <cell r="A577" t="str">
            <v>x1</v>
          </cell>
          <cell r="B577" t="str">
            <v>x1</v>
          </cell>
          <cell r="S577" t="str">
            <v/>
          </cell>
          <cell r="Z577" t="str">
            <v/>
          </cell>
          <cell r="AA577" t="str">
            <v/>
          </cell>
          <cell r="AB577" t="str">
            <v/>
          </cell>
          <cell r="AC577" t="str">
            <v/>
          </cell>
          <cell r="AD577" t="str">
            <v/>
          </cell>
          <cell r="AE577" t="str">
            <v>NCX18W1</v>
          </cell>
          <cell r="AF577" t="str">
            <v>NCX18W1</v>
          </cell>
          <cell r="AG577" t="str">
            <v>NCX18W1</v>
          </cell>
          <cell r="AH577" t="str">
            <v/>
          </cell>
          <cell r="AI577" t="str">
            <v/>
          </cell>
          <cell r="AJ577" t="str">
            <v/>
          </cell>
          <cell r="AK577" t="str">
            <v/>
          </cell>
        </row>
        <row r="578">
          <cell r="A578" t="str">
            <v>x1</v>
          </cell>
          <cell r="B578" t="str">
            <v>x1</v>
          </cell>
          <cell r="S578" t="str">
            <v/>
          </cell>
          <cell r="Z578" t="str">
            <v/>
          </cell>
          <cell r="AA578" t="str">
            <v/>
          </cell>
          <cell r="AB578" t="str">
            <v/>
          </cell>
          <cell r="AC578" t="str">
            <v/>
          </cell>
          <cell r="AD578" t="str">
            <v/>
          </cell>
          <cell r="AE578" t="str">
            <v>NCX18W1</v>
          </cell>
          <cell r="AF578" t="str">
            <v>NCX18W1</v>
          </cell>
          <cell r="AG578" t="str">
            <v>NCX18W1</v>
          </cell>
          <cell r="AH578" t="str">
            <v/>
          </cell>
          <cell r="AI578" t="str">
            <v/>
          </cell>
          <cell r="AJ578" t="str">
            <v/>
          </cell>
          <cell r="AK578" t="str">
            <v/>
          </cell>
        </row>
        <row r="579">
          <cell r="A579" t="str">
            <v>x1</v>
          </cell>
          <cell r="B579" t="str">
            <v>x1</v>
          </cell>
          <cell r="S579" t="str">
            <v/>
          </cell>
          <cell r="Z579" t="str">
            <v/>
          </cell>
          <cell r="AA579" t="str">
            <v/>
          </cell>
          <cell r="AB579" t="str">
            <v/>
          </cell>
          <cell r="AC579" t="str">
            <v/>
          </cell>
          <cell r="AD579" t="str">
            <v/>
          </cell>
          <cell r="AE579" t="str">
            <v>NCX18W1</v>
          </cell>
          <cell r="AF579" t="str">
            <v>NCX18W1</v>
          </cell>
          <cell r="AG579" t="str">
            <v>NCX18W1</v>
          </cell>
          <cell r="AH579" t="str">
            <v/>
          </cell>
          <cell r="AI579" t="str">
            <v/>
          </cell>
          <cell r="AJ579" t="str">
            <v/>
          </cell>
          <cell r="AK579" t="str">
            <v/>
          </cell>
        </row>
        <row r="580">
          <cell r="A580" t="str">
            <v>x1</v>
          </cell>
          <cell r="B580" t="str">
            <v>x1</v>
          </cell>
          <cell r="S580" t="str">
            <v/>
          </cell>
          <cell r="Z580" t="str">
            <v/>
          </cell>
          <cell r="AA580" t="str">
            <v/>
          </cell>
          <cell r="AB580" t="str">
            <v/>
          </cell>
          <cell r="AC580" t="str">
            <v/>
          </cell>
          <cell r="AD580" t="str">
            <v/>
          </cell>
          <cell r="AE580" t="str">
            <v>NCX18W1</v>
          </cell>
          <cell r="AF580" t="str">
            <v>NCX18W1</v>
          </cell>
          <cell r="AG580" t="str">
            <v>NCX18W1</v>
          </cell>
          <cell r="AH580" t="str">
            <v/>
          </cell>
          <cell r="AI580" t="str">
            <v/>
          </cell>
          <cell r="AJ580" t="str">
            <v/>
          </cell>
          <cell r="AK580" t="str">
            <v/>
          </cell>
        </row>
        <row r="581">
          <cell r="A581" t="str">
            <v>x1</v>
          </cell>
          <cell r="B581" t="str">
            <v>x1</v>
          </cell>
          <cell r="S581" t="str">
            <v/>
          </cell>
          <cell r="Z581" t="str">
            <v/>
          </cell>
          <cell r="AA581" t="str">
            <v/>
          </cell>
          <cell r="AB581" t="str">
            <v/>
          </cell>
          <cell r="AC581" t="str">
            <v/>
          </cell>
          <cell r="AD581" t="str">
            <v/>
          </cell>
          <cell r="AE581" t="str">
            <v>NCX18W1</v>
          </cell>
          <cell r="AF581" t="str">
            <v>NCX18W1</v>
          </cell>
          <cell r="AG581" t="str">
            <v>NCX18W1</v>
          </cell>
          <cell r="AH581" t="str">
            <v/>
          </cell>
          <cell r="AI581" t="str">
            <v/>
          </cell>
          <cell r="AJ581" t="str">
            <v/>
          </cell>
          <cell r="AK581" t="str">
            <v/>
          </cell>
        </row>
        <row r="582">
          <cell r="A582" t="str">
            <v>x1</v>
          </cell>
          <cell r="B582" t="str">
            <v>x1</v>
          </cell>
          <cell r="S582" t="str">
            <v/>
          </cell>
          <cell r="Z582" t="str">
            <v/>
          </cell>
          <cell r="AA582" t="str">
            <v/>
          </cell>
          <cell r="AB582" t="str">
            <v/>
          </cell>
          <cell r="AC582" t="str">
            <v/>
          </cell>
          <cell r="AD582" t="str">
            <v/>
          </cell>
          <cell r="AE582" t="str">
            <v>NCX18W1</v>
          </cell>
          <cell r="AF582" t="str">
            <v>NCX18W1</v>
          </cell>
          <cell r="AG582" t="str">
            <v>NCX18W1</v>
          </cell>
          <cell r="AH582" t="str">
            <v/>
          </cell>
          <cell r="AI582" t="str">
            <v/>
          </cell>
          <cell r="AJ582" t="str">
            <v/>
          </cell>
          <cell r="AK582" t="str">
            <v/>
          </cell>
        </row>
        <row r="583">
          <cell r="A583" t="str">
            <v>x1</v>
          </cell>
          <cell r="B583" t="str">
            <v>x1</v>
          </cell>
          <cell r="S583" t="str">
            <v/>
          </cell>
          <cell r="Z583" t="str">
            <v/>
          </cell>
          <cell r="AA583" t="str">
            <v/>
          </cell>
          <cell r="AB583" t="str">
            <v/>
          </cell>
          <cell r="AC583" t="str">
            <v/>
          </cell>
          <cell r="AD583" t="str">
            <v/>
          </cell>
          <cell r="AE583" t="str">
            <v>NCX18W1</v>
          </cell>
          <cell r="AF583" t="str">
            <v>NCX18W1</v>
          </cell>
          <cell r="AG583" t="str">
            <v>NCX18W1</v>
          </cell>
          <cell r="AH583" t="str">
            <v/>
          </cell>
          <cell r="AI583" t="str">
            <v/>
          </cell>
          <cell r="AJ583" t="str">
            <v/>
          </cell>
          <cell r="AK583" t="str">
            <v/>
          </cell>
        </row>
        <row r="584">
          <cell r="A584" t="str">
            <v>x1</v>
          </cell>
          <cell r="B584" t="str">
            <v>x1</v>
          </cell>
          <cell r="S584" t="str">
            <v/>
          </cell>
          <cell r="Z584" t="str">
            <v/>
          </cell>
          <cell r="AA584" t="str">
            <v/>
          </cell>
          <cell r="AB584" t="str">
            <v/>
          </cell>
          <cell r="AC584" t="str">
            <v/>
          </cell>
          <cell r="AD584" t="str">
            <v/>
          </cell>
          <cell r="AE584" t="str">
            <v>NCX18W1</v>
          </cell>
          <cell r="AF584" t="str">
            <v>NCX18W1</v>
          </cell>
          <cell r="AG584" t="str">
            <v>NCX18W1</v>
          </cell>
          <cell r="AH584" t="str">
            <v/>
          </cell>
          <cell r="AI584" t="str">
            <v/>
          </cell>
          <cell r="AJ584" t="str">
            <v/>
          </cell>
          <cell r="AK584" t="str">
            <v/>
          </cell>
        </row>
        <row r="585">
          <cell r="A585" t="str">
            <v>x1</v>
          </cell>
          <cell r="B585" t="str">
            <v>x1</v>
          </cell>
          <cell r="S585" t="str">
            <v/>
          </cell>
          <cell r="Z585" t="str">
            <v/>
          </cell>
          <cell r="AA585" t="str">
            <v/>
          </cell>
          <cell r="AB585" t="str">
            <v/>
          </cell>
          <cell r="AC585" t="str">
            <v/>
          </cell>
          <cell r="AD585" t="str">
            <v/>
          </cell>
          <cell r="AE585" t="str">
            <v>NCX18W1</v>
          </cell>
          <cell r="AF585" t="str">
            <v>NCX18W1</v>
          </cell>
          <cell r="AG585" t="str">
            <v>NCX18W1</v>
          </cell>
          <cell r="AH585" t="str">
            <v/>
          </cell>
          <cell r="AI585" t="str">
            <v/>
          </cell>
          <cell r="AJ585" t="str">
            <v/>
          </cell>
          <cell r="AK585" t="str">
            <v/>
          </cell>
        </row>
        <row r="586">
          <cell r="A586" t="str">
            <v>x1</v>
          </cell>
          <cell r="B586" t="str">
            <v>x1</v>
          </cell>
          <cell r="S586" t="str">
            <v/>
          </cell>
          <cell r="Z586" t="str">
            <v/>
          </cell>
          <cell r="AA586" t="str">
            <v/>
          </cell>
          <cell r="AB586" t="str">
            <v/>
          </cell>
          <cell r="AC586" t="str">
            <v/>
          </cell>
          <cell r="AD586" t="str">
            <v/>
          </cell>
          <cell r="AE586" t="str">
            <v>NCX18W1</v>
          </cell>
          <cell r="AF586" t="str">
            <v>NCX18W1</v>
          </cell>
          <cell r="AG586" t="str">
            <v>NCX18W1</v>
          </cell>
          <cell r="AH586" t="str">
            <v/>
          </cell>
          <cell r="AI586" t="str">
            <v/>
          </cell>
          <cell r="AJ586" t="str">
            <v/>
          </cell>
          <cell r="AK586" t="str">
            <v/>
          </cell>
        </row>
        <row r="587">
          <cell r="A587" t="str">
            <v>x1</v>
          </cell>
          <cell r="B587" t="str">
            <v>x1</v>
          </cell>
          <cell r="S587" t="str">
            <v/>
          </cell>
          <cell r="Z587" t="str">
            <v/>
          </cell>
          <cell r="AA587" t="str">
            <v/>
          </cell>
          <cell r="AB587" t="str">
            <v/>
          </cell>
          <cell r="AC587" t="str">
            <v/>
          </cell>
          <cell r="AD587" t="str">
            <v/>
          </cell>
          <cell r="AE587" t="str">
            <v>NCX18W1</v>
          </cell>
          <cell r="AF587" t="str">
            <v>NCX18W1</v>
          </cell>
          <cell r="AG587" t="str">
            <v>NCX18W1</v>
          </cell>
          <cell r="AH587" t="str">
            <v/>
          </cell>
          <cell r="AI587" t="str">
            <v/>
          </cell>
          <cell r="AJ587" t="str">
            <v/>
          </cell>
          <cell r="AK587" t="str">
            <v/>
          </cell>
        </row>
        <row r="588">
          <cell r="A588" t="str">
            <v>x1</v>
          </cell>
          <cell r="B588" t="str">
            <v>x1</v>
          </cell>
          <cell r="S588" t="str">
            <v/>
          </cell>
          <cell r="Z588" t="str">
            <v/>
          </cell>
          <cell r="AA588" t="str">
            <v/>
          </cell>
          <cell r="AB588" t="str">
            <v/>
          </cell>
          <cell r="AC588" t="str">
            <v/>
          </cell>
          <cell r="AD588" t="str">
            <v/>
          </cell>
          <cell r="AE588" t="str">
            <v>NCX18W1</v>
          </cell>
          <cell r="AF588" t="str">
            <v>NCX18W1</v>
          </cell>
          <cell r="AG588" t="str">
            <v>NCX18W1</v>
          </cell>
          <cell r="AH588" t="str">
            <v/>
          </cell>
          <cell r="AI588" t="str">
            <v/>
          </cell>
          <cell r="AJ588" t="str">
            <v/>
          </cell>
          <cell r="AK588" t="str">
            <v/>
          </cell>
        </row>
        <row r="589">
          <cell r="A589" t="str">
            <v>x1</v>
          </cell>
          <cell r="B589" t="str">
            <v>x1</v>
          </cell>
          <cell r="S589" t="str">
            <v/>
          </cell>
          <cell r="Z589" t="str">
            <v/>
          </cell>
          <cell r="AA589" t="str">
            <v/>
          </cell>
          <cell r="AB589" t="str">
            <v/>
          </cell>
          <cell r="AC589" t="str">
            <v/>
          </cell>
          <cell r="AD589" t="str">
            <v/>
          </cell>
          <cell r="AE589" t="str">
            <v>NCX18W1</v>
          </cell>
          <cell r="AF589" t="str">
            <v>NCX18W1</v>
          </cell>
          <cell r="AG589" t="str">
            <v>NCX18W1</v>
          </cell>
          <cell r="AH589" t="str">
            <v/>
          </cell>
          <cell r="AI589" t="str">
            <v/>
          </cell>
          <cell r="AJ589" t="str">
            <v/>
          </cell>
          <cell r="AK589" t="str">
            <v/>
          </cell>
        </row>
        <row r="590">
          <cell r="A590" t="str">
            <v>x1</v>
          </cell>
          <cell r="B590" t="str">
            <v>x1</v>
          </cell>
          <cell r="S590" t="str">
            <v/>
          </cell>
          <cell r="Z590" t="str">
            <v/>
          </cell>
          <cell r="AA590" t="str">
            <v/>
          </cell>
          <cell r="AB590" t="str">
            <v/>
          </cell>
          <cell r="AC590" t="str">
            <v/>
          </cell>
          <cell r="AD590" t="str">
            <v/>
          </cell>
          <cell r="AE590" t="str">
            <v>NCX18W1</v>
          </cell>
          <cell r="AF590" t="str">
            <v>NCX18W1</v>
          </cell>
          <cell r="AG590" t="str">
            <v>NCX18W1</v>
          </cell>
          <cell r="AH590" t="str">
            <v/>
          </cell>
          <cell r="AI590" t="str">
            <v/>
          </cell>
          <cell r="AJ590" t="str">
            <v/>
          </cell>
          <cell r="AK590" t="str">
            <v/>
          </cell>
        </row>
        <row r="591">
          <cell r="A591" t="str">
            <v>x1</v>
          </cell>
          <cell r="B591" t="str">
            <v>x1</v>
          </cell>
          <cell r="S591" t="str">
            <v/>
          </cell>
          <cell r="Z591" t="str">
            <v/>
          </cell>
          <cell r="AA591" t="str">
            <v/>
          </cell>
          <cell r="AB591" t="str">
            <v/>
          </cell>
          <cell r="AC591" t="str">
            <v/>
          </cell>
          <cell r="AD591" t="str">
            <v/>
          </cell>
          <cell r="AE591" t="str">
            <v>NCX18W1</v>
          </cell>
          <cell r="AF591" t="str">
            <v>NCX18W1</v>
          </cell>
          <cell r="AG591" t="str">
            <v>NCX18W1</v>
          </cell>
          <cell r="AH591" t="str">
            <v/>
          </cell>
          <cell r="AI591" t="str">
            <v/>
          </cell>
          <cell r="AJ591" t="str">
            <v/>
          </cell>
          <cell r="AK591" t="str">
            <v/>
          </cell>
        </row>
        <row r="592">
          <cell r="A592" t="str">
            <v>x1</v>
          </cell>
          <cell r="B592" t="str">
            <v>x1</v>
          </cell>
          <cell r="S592" t="str">
            <v/>
          </cell>
          <cell r="Z592" t="str">
            <v/>
          </cell>
          <cell r="AA592" t="str">
            <v/>
          </cell>
          <cell r="AB592" t="str">
            <v/>
          </cell>
          <cell r="AC592" t="str">
            <v/>
          </cell>
          <cell r="AD592" t="str">
            <v/>
          </cell>
          <cell r="AE592" t="str">
            <v>NCX18W1</v>
          </cell>
          <cell r="AF592" t="str">
            <v>NCX18W1</v>
          </cell>
          <cell r="AG592" t="str">
            <v>NCX18W1</v>
          </cell>
          <cell r="AH592" t="str">
            <v/>
          </cell>
          <cell r="AI592" t="str">
            <v/>
          </cell>
          <cell r="AJ592" t="str">
            <v/>
          </cell>
          <cell r="AK592" t="str">
            <v/>
          </cell>
        </row>
        <row r="593">
          <cell r="A593" t="str">
            <v>x1</v>
          </cell>
          <cell r="B593" t="str">
            <v>x1</v>
          </cell>
          <cell r="S593" t="str">
            <v/>
          </cell>
          <cell r="Z593" t="str">
            <v/>
          </cell>
          <cell r="AA593" t="str">
            <v/>
          </cell>
          <cell r="AB593" t="str">
            <v/>
          </cell>
          <cell r="AC593" t="str">
            <v/>
          </cell>
          <cell r="AD593" t="str">
            <v/>
          </cell>
          <cell r="AE593" t="str">
            <v>NCX18W1</v>
          </cell>
          <cell r="AF593" t="str">
            <v>NCX18W1</v>
          </cell>
          <cell r="AG593" t="str">
            <v>NCX18W1</v>
          </cell>
          <cell r="AH593" t="str">
            <v/>
          </cell>
          <cell r="AI593" t="str">
            <v/>
          </cell>
          <cell r="AJ593" t="str">
            <v/>
          </cell>
          <cell r="AK593" t="str">
            <v/>
          </cell>
        </row>
        <row r="594">
          <cell r="A594" t="str">
            <v>x1</v>
          </cell>
          <cell r="B594" t="str">
            <v>x1</v>
          </cell>
          <cell r="S594" t="str">
            <v/>
          </cell>
          <cell r="Z594" t="str">
            <v/>
          </cell>
          <cell r="AA594" t="str">
            <v/>
          </cell>
          <cell r="AB594" t="str">
            <v/>
          </cell>
          <cell r="AC594" t="str">
            <v/>
          </cell>
          <cell r="AD594" t="str">
            <v/>
          </cell>
          <cell r="AE594" t="str">
            <v>NCX18W1</v>
          </cell>
          <cell r="AF594" t="str">
            <v>NCX18W1</v>
          </cell>
          <cell r="AG594" t="str">
            <v>NCX18W1</v>
          </cell>
          <cell r="AH594" t="str">
            <v/>
          </cell>
          <cell r="AI594" t="str">
            <v/>
          </cell>
          <cell r="AJ594" t="str">
            <v/>
          </cell>
          <cell r="AK594" t="str">
            <v/>
          </cell>
        </row>
        <row r="595">
          <cell r="A595" t="str">
            <v>x1</v>
          </cell>
          <cell r="B595" t="str">
            <v>x1</v>
          </cell>
          <cell r="S595" t="str">
            <v/>
          </cell>
          <cell r="Z595" t="str">
            <v/>
          </cell>
          <cell r="AA595" t="str">
            <v/>
          </cell>
          <cell r="AB595" t="str">
            <v/>
          </cell>
          <cell r="AC595" t="str">
            <v/>
          </cell>
          <cell r="AD595" t="str">
            <v/>
          </cell>
          <cell r="AE595" t="str">
            <v>NCX18W1</v>
          </cell>
          <cell r="AF595" t="str">
            <v>NCX18W1</v>
          </cell>
          <cell r="AG595" t="str">
            <v>NCX18W1</v>
          </cell>
          <cell r="AH595" t="str">
            <v/>
          </cell>
          <cell r="AI595" t="str">
            <v/>
          </cell>
          <cell r="AJ595" t="str">
            <v/>
          </cell>
          <cell r="AK595" t="str">
            <v/>
          </cell>
        </row>
        <row r="596">
          <cell r="A596" t="str">
            <v>x1</v>
          </cell>
          <cell r="B596" t="str">
            <v>x1</v>
          </cell>
          <cell r="S596" t="str">
            <v/>
          </cell>
          <cell r="Z596" t="str">
            <v/>
          </cell>
          <cell r="AA596" t="str">
            <v/>
          </cell>
          <cell r="AB596" t="str">
            <v/>
          </cell>
          <cell r="AC596" t="str">
            <v/>
          </cell>
          <cell r="AD596" t="str">
            <v/>
          </cell>
          <cell r="AE596" t="str">
            <v>NCX18W1</v>
          </cell>
          <cell r="AF596" t="str">
            <v>NCX18W1</v>
          </cell>
          <cell r="AG596" t="str">
            <v>NCX18W1</v>
          </cell>
          <cell r="AH596" t="str">
            <v/>
          </cell>
          <cell r="AI596" t="str">
            <v/>
          </cell>
          <cell r="AJ596" t="str">
            <v/>
          </cell>
          <cell r="AK596" t="str">
            <v/>
          </cell>
        </row>
        <row r="597">
          <cell r="A597" t="str">
            <v>x1</v>
          </cell>
          <cell r="B597" t="str">
            <v>x1</v>
          </cell>
          <cell r="S597" t="str">
            <v/>
          </cell>
          <cell r="Z597" t="str">
            <v/>
          </cell>
          <cell r="AA597" t="str">
            <v/>
          </cell>
          <cell r="AB597" t="str">
            <v/>
          </cell>
          <cell r="AC597" t="str">
            <v/>
          </cell>
          <cell r="AD597" t="str">
            <v/>
          </cell>
          <cell r="AE597" t="str">
            <v>NCX18W1</v>
          </cell>
          <cell r="AF597" t="str">
            <v>NCX18W1</v>
          </cell>
          <cell r="AG597" t="str">
            <v>NCX18W1</v>
          </cell>
          <cell r="AH597" t="str">
            <v/>
          </cell>
          <cell r="AI597" t="str">
            <v/>
          </cell>
          <cell r="AJ597" t="str">
            <v/>
          </cell>
          <cell r="AK597" t="str">
            <v/>
          </cell>
        </row>
        <row r="598">
          <cell r="A598" t="str">
            <v>x1</v>
          </cell>
          <cell r="B598" t="str">
            <v>x1</v>
          </cell>
          <cell r="S598" t="str">
            <v/>
          </cell>
          <cell r="Z598" t="str">
            <v/>
          </cell>
          <cell r="AA598" t="str">
            <v/>
          </cell>
          <cell r="AB598" t="str">
            <v/>
          </cell>
          <cell r="AC598" t="str">
            <v/>
          </cell>
          <cell r="AD598" t="str">
            <v/>
          </cell>
          <cell r="AE598" t="str">
            <v>NCX18W1</v>
          </cell>
          <cell r="AF598" t="str">
            <v>NCX18W1</v>
          </cell>
          <cell r="AG598" t="str">
            <v>NCX18W1</v>
          </cell>
          <cell r="AH598" t="str">
            <v/>
          </cell>
          <cell r="AI598" t="str">
            <v/>
          </cell>
          <cell r="AJ598" t="str">
            <v/>
          </cell>
          <cell r="AK598" t="str">
            <v/>
          </cell>
        </row>
        <row r="599">
          <cell r="A599" t="str">
            <v>x1</v>
          </cell>
          <cell r="B599" t="str">
            <v>x1</v>
          </cell>
          <cell r="S599" t="str">
            <v/>
          </cell>
          <cell r="Z599" t="str">
            <v/>
          </cell>
          <cell r="AA599" t="str">
            <v/>
          </cell>
          <cell r="AB599" t="str">
            <v/>
          </cell>
          <cell r="AC599" t="str">
            <v/>
          </cell>
          <cell r="AD599" t="str">
            <v/>
          </cell>
          <cell r="AE599" t="str">
            <v>NCX18W1</v>
          </cell>
          <cell r="AF599" t="str">
            <v>NCX18W1</v>
          </cell>
          <cell r="AG599" t="str">
            <v>NCX18W1</v>
          </cell>
          <cell r="AH599" t="str">
            <v/>
          </cell>
          <cell r="AI599" t="str">
            <v/>
          </cell>
          <cell r="AJ599" t="str">
            <v/>
          </cell>
          <cell r="AK599" t="str">
            <v/>
          </cell>
        </row>
        <row r="600">
          <cell r="A600" t="str">
            <v>x1</v>
          </cell>
          <cell r="B600" t="str">
            <v>x1</v>
          </cell>
          <cell r="S600" t="str">
            <v/>
          </cell>
          <cell r="Z600" t="str">
            <v/>
          </cell>
          <cell r="AA600" t="str">
            <v/>
          </cell>
          <cell r="AB600" t="str">
            <v/>
          </cell>
          <cell r="AC600" t="str">
            <v/>
          </cell>
          <cell r="AD600" t="str">
            <v/>
          </cell>
          <cell r="AE600" t="str">
            <v>NCX18W1</v>
          </cell>
          <cell r="AF600" t="str">
            <v>NCX18W1</v>
          </cell>
          <cell r="AG600" t="str">
            <v>NCX18W1</v>
          </cell>
          <cell r="AH600" t="str">
            <v/>
          </cell>
          <cell r="AI600" t="str">
            <v/>
          </cell>
          <cell r="AJ600" t="str">
            <v/>
          </cell>
          <cell r="AK600" t="str">
            <v/>
          </cell>
        </row>
        <row r="601">
          <cell r="A601" t="str">
            <v>x1</v>
          </cell>
          <cell r="B601" t="str">
            <v>x1</v>
          </cell>
          <cell r="S601" t="str">
            <v/>
          </cell>
          <cell r="Z601" t="str">
            <v/>
          </cell>
          <cell r="AA601" t="str">
            <v/>
          </cell>
          <cell r="AB601" t="str">
            <v/>
          </cell>
          <cell r="AC601" t="str">
            <v/>
          </cell>
          <cell r="AD601" t="str">
            <v/>
          </cell>
          <cell r="AE601" t="str">
            <v>NCX18W1</v>
          </cell>
          <cell r="AF601" t="str">
            <v>NCX18W1</v>
          </cell>
          <cell r="AG601" t="str">
            <v>NCX18W1</v>
          </cell>
          <cell r="AH601" t="str">
            <v/>
          </cell>
          <cell r="AI601" t="str">
            <v/>
          </cell>
          <cell r="AJ601" t="str">
            <v/>
          </cell>
          <cell r="AK601" t="str">
            <v/>
          </cell>
        </row>
        <row r="602">
          <cell r="A602" t="str">
            <v>x1</v>
          </cell>
          <cell r="B602" t="str">
            <v>x1</v>
          </cell>
          <cell r="S602" t="str">
            <v/>
          </cell>
          <cell r="Z602" t="str">
            <v/>
          </cell>
          <cell r="AA602" t="str">
            <v/>
          </cell>
          <cell r="AB602" t="str">
            <v/>
          </cell>
          <cell r="AC602" t="str">
            <v/>
          </cell>
          <cell r="AD602" t="str">
            <v/>
          </cell>
          <cell r="AE602" t="str">
            <v>NCX18W1</v>
          </cell>
          <cell r="AF602" t="str">
            <v>NCX18W1</v>
          </cell>
          <cell r="AG602" t="str">
            <v>NCX18W1</v>
          </cell>
          <cell r="AH602" t="str">
            <v/>
          </cell>
          <cell r="AI602" t="str">
            <v/>
          </cell>
          <cell r="AJ602" t="str">
            <v/>
          </cell>
          <cell r="AK602" t="str">
            <v/>
          </cell>
        </row>
        <row r="603">
          <cell r="A603" t="str">
            <v>x1</v>
          </cell>
          <cell r="B603" t="str">
            <v>x1</v>
          </cell>
          <cell r="S603" t="str">
            <v/>
          </cell>
          <cell r="Z603" t="str">
            <v/>
          </cell>
          <cell r="AA603" t="str">
            <v/>
          </cell>
          <cell r="AB603" t="str">
            <v/>
          </cell>
          <cell r="AC603" t="str">
            <v/>
          </cell>
          <cell r="AD603" t="str">
            <v/>
          </cell>
          <cell r="AE603" t="str">
            <v>NCX18W1</v>
          </cell>
          <cell r="AF603" t="str">
            <v>NCX18W1</v>
          </cell>
          <cell r="AG603" t="str">
            <v>NCX18W1</v>
          </cell>
          <cell r="AH603" t="str">
            <v/>
          </cell>
          <cell r="AI603" t="str">
            <v/>
          </cell>
          <cell r="AJ603" t="str">
            <v/>
          </cell>
          <cell r="AK603" t="str">
            <v/>
          </cell>
        </row>
        <row r="604">
          <cell r="A604" t="str">
            <v>x1</v>
          </cell>
          <cell r="B604" t="str">
            <v>x1</v>
          </cell>
          <cell r="S604" t="str">
            <v/>
          </cell>
          <cell r="Z604" t="str">
            <v/>
          </cell>
          <cell r="AA604" t="str">
            <v/>
          </cell>
          <cell r="AB604" t="str">
            <v/>
          </cell>
          <cell r="AC604" t="str">
            <v/>
          </cell>
          <cell r="AD604" t="str">
            <v/>
          </cell>
          <cell r="AE604" t="str">
            <v>NCX18W1</v>
          </cell>
          <cell r="AF604" t="str">
            <v>NCX18W1</v>
          </cell>
          <cell r="AG604" t="str">
            <v>NCX18W1</v>
          </cell>
          <cell r="AH604" t="str">
            <v/>
          </cell>
          <cell r="AI604" t="str">
            <v/>
          </cell>
          <cell r="AJ604" t="str">
            <v/>
          </cell>
          <cell r="AK604" t="str">
            <v/>
          </cell>
        </row>
        <row r="605">
          <cell r="A605" t="str">
            <v>x1</v>
          </cell>
          <cell r="B605" t="str">
            <v>x1</v>
          </cell>
          <cell r="S605" t="str">
            <v/>
          </cell>
          <cell r="Z605" t="str">
            <v/>
          </cell>
          <cell r="AA605" t="str">
            <v/>
          </cell>
          <cell r="AB605" t="str">
            <v/>
          </cell>
          <cell r="AC605" t="str">
            <v/>
          </cell>
          <cell r="AD605" t="str">
            <v/>
          </cell>
          <cell r="AE605" t="str">
            <v>NCX18W1</v>
          </cell>
          <cell r="AF605" t="str">
            <v>NCX18W1</v>
          </cell>
          <cell r="AG605" t="str">
            <v>NCX18W1</v>
          </cell>
          <cell r="AH605" t="str">
            <v/>
          </cell>
          <cell r="AI605" t="str">
            <v/>
          </cell>
          <cell r="AJ605" t="str">
            <v/>
          </cell>
          <cell r="AK605" t="str">
            <v/>
          </cell>
        </row>
        <row r="606">
          <cell r="A606" t="str">
            <v>x1</v>
          </cell>
          <cell r="B606" t="str">
            <v>x1</v>
          </cell>
          <cell r="S606" t="str">
            <v/>
          </cell>
          <cell r="Z606" t="str">
            <v/>
          </cell>
          <cell r="AA606" t="str">
            <v/>
          </cell>
          <cell r="AB606" t="str">
            <v/>
          </cell>
          <cell r="AC606" t="str">
            <v/>
          </cell>
          <cell r="AD606" t="str">
            <v/>
          </cell>
          <cell r="AE606" t="str">
            <v>NCX18W1</v>
          </cell>
          <cell r="AF606" t="str">
            <v>NCX18W1</v>
          </cell>
          <cell r="AG606" t="str">
            <v>NCX18W1</v>
          </cell>
          <cell r="AH606" t="str">
            <v/>
          </cell>
          <cell r="AI606" t="str">
            <v/>
          </cell>
          <cell r="AJ606" t="str">
            <v/>
          </cell>
          <cell r="AK606" t="str">
            <v/>
          </cell>
        </row>
        <row r="607">
          <cell r="A607" t="str">
            <v>x1</v>
          </cell>
          <cell r="B607" t="str">
            <v>x1</v>
          </cell>
          <cell r="S607" t="str">
            <v/>
          </cell>
          <cell r="Z607" t="str">
            <v/>
          </cell>
          <cell r="AA607" t="str">
            <v/>
          </cell>
          <cell r="AB607" t="str">
            <v/>
          </cell>
          <cell r="AC607" t="str">
            <v/>
          </cell>
          <cell r="AD607" t="str">
            <v/>
          </cell>
          <cell r="AE607" t="str">
            <v>NCX18W1</v>
          </cell>
          <cell r="AF607" t="str">
            <v>NCX18W1</v>
          </cell>
          <cell r="AG607" t="str">
            <v>NCX18W1</v>
          </cell>
          <cell r="AH607" t="str">
            <v/>
          </cell>
          <cell r="AI607" t="str">
            <v/>
          </cell>
          <cell r="AJ607" t="str">
            <v/>
          </cell>
          <cell r="AK607" t="str">
            <v/>
          </cell>
        </row>
        <row r="608">
          <cell r="A608" t="str">
            <v>x1</v>
          </cell>
          <cell r="B608" t="str">
            <v>x1</v>
          </cell>
          <cell r="S608" t="str">
            <v/>
          </cell>
          <cell r="Z608" t="str">
            <v/>
          </cell>
          <cell r="AA608" t="str">
            <v/>
          </cell>
          <cell r="AB608" t="str">
            <v/>
          </cell>
          <cell r="AC608" t="str">
            <v/>
          </cell>
          <cell r="AD608" t="str">
            <v/>
          </cell>
          <cell r="AE608" t="str">
            <v>NCX18W1</v>
          </cell>
          <cell r="AF608" t="str">
            <v>NCX18W1</v>
          </cell>
          <cell r="AG608" t="str">
            <v>NCX18W1</v>
          </cell>
          <cell r="AH608" t="str">
            <v/>
          </cell>
          <cell r="AI608" t="str">
            <v/>
          </cell>
          <cell r="AJ608" t="str">
            <v/>
          </cell>
          <cell r="AK608" t="str">
            <v/>
          </cell>
        </row>
        <row r="609">
          <cell r="A609" t="str">
            <v>x1</v>
          </cell>
          <cell r="B609" t="str">
            <v>x1</v>
          </cell>
          <cell r="S609" t="str">
            <v/>
          </cell>
          <cell r="Z609" t="str">
            <v/>
          </cell>
          <cell r="AA609" t="str">
            <v/>
          </cell>
          <cell r="AB609" t="str">
            <v/>
          </cell>
          <cell r="AC609" t="str">
            <v/>
          </cell>
          <cell r="AD609" t="str">
            <v/>
          </cell>
          <cell r="AE609" t="str">
            <v>NCX18W1</v>
          </cell>
          <cell r="AF609" t="str">
            <v>NCX18W1</v>
          </cell>
          <cell r="AG609" t="str">
            <v>NCX18W1</v>
          </cell>
          <cell r="AH609" t="str">
            <v/>
          </cell>
          <cell r="AI609" t="str">
            <v/>
          </cell>
          <cell r="AJ609" t="str">
            <v/>
          </cell>
          <cell r="AK609" t="str">
            <v/>
          </cell>
        </row>
        <row r="610">
          <cell r="A610" t="str">
            <v>x1</v>
          </cell>
          <cell r="B610" t="str">
            <v>x1</v>
          </cell>
          <cell r="S610" t="str">
            <v/>
          </cell>
          <cell r="Z610" t="str">
            <v/>
          </cell>
          <cell r="AA610" t="str">
            <v/>
          </cell>
          <cell r="AB610" t="str">
            <v/>
          </cell>
          <cell r="AC610" t="str">
            <v/>
          </cell>
          <cell r="AD610" t="str">
            <v/>
          </cell>
          <cell r="AE610" t="str">
            <v>NCX18W1</v>
          </cell>
          <cell r="AF610" t="str">
            <v>NCX18W1</v>
          </cell>
          <cell r="AG610" t="str">
            <v>NCX18W1</v>
          </cell>
          <cell r="AH610" t="str">
            <v/>
          </cell>
          <cell r="AI610" t="str">
            <v/>
          </cell>
          <cell r="AJ610" t="str">
            <v/>
          </cell>
          <cell r="AK610" t="str">
            <v/>
          </cell>
        </row>
        <row r="611">
          <cell r="A611" t="str">
            <v>x1</v>
          </cell>
          <cell r="B611" t="str">
            <v>x1</v>
          </cell>
          <cell r="S611" t="str">
            <v/>
          </cell>
          <cell r="Z611" t="str">
            <v/>
          </cell>
          <cell r="AA611" t="str">
            <v/>
          </cell>
          <cell r="AB611" t="str">
            <v/>
          </cell>
          <cell r="AC611" t="str">
            <v/>
          </cell>
          <cell r="AD611" t="str">
            <v/>
          </cell>
          <cell r="AE611" t="str">
            <v>NCX18W1</v>
          </cell>
          <cell r="AF611" t="str">
            <v>NCX18W1</v>
          </cell>
          <cell r="AG611" t="str">
            <v>NCX18W1</v>
          </cell>
          <cell r="AH611" t="str">
            <v/>
          </cell>
          <cell r="AI611" t="str">
            <v/>
          </cell>
          <cell r="AJ611" t="str">
            <v/>
          </cell>
          <cell r="AK611" t="str">
            <v/>
          </cell>
        </row>
        <row r="612">
          <cell r="A612" t="str">
            <v>x1</v>
          </cell>
          <cell r="B612" t="str">
            <v>x1</v>
          </cell>
          <cell r="S612" t="str">
            <v/>
          </cell>
          <cell r="Z612" t="str">
            <v/>
          </cell>
          <cell r="AA612" t="str">
            <v/>
          </cell>
          <cell r="AB612" t="str">
            <v/>
          </cell>
          <cell r="AC612" t="str">
            <v/>
          </cell>
          <cell r="AD612" t="str">
            <v/>
          </cell>
          <cell r="AE612" t="str">
            <v>NCX18W1</v>
          </cell>
          <cell r="AF612" t="str">
            <v>NCX18W1</v>
          </cell>
          <cell r="AG612" t="str">
            <v>NCX18W1</v>
          </cell>
          <cell r="AH612" t="str">
            <v/>
          </cell>
          <cell r="AI612" t="str">
            <v/>
          </cell>
          <cell r="AJ612" t="str">
            <v/>
          </cell>
          <cell r="AK612" t="str">
            <v/>
          </cell>
        </row>
        <row r="613">
          <cell r="A613" t="str">
            <v>x1</v>
          </cell>
          <cell r="B613" t="str">
            <v>x1</v>
          </cell>
          <cell r="S613" t="str">
            <v/>
          </cell>
          <cell r="Z613" t="str">
            <v/>
          </cell>
          <cell r="AA613" t="str">
            <v/>
          </cell>
          <cell r="AB613" t="str">
            <v/>
          </cell>
          <cell r="AC613" t="str">
            <v/>
          </cell>
          <cell r="AD613" t="str">
            <v/>
          </cell>
          <cell r="AE613" t="str">
            <v>NCX18W1</v>
          </cell>
          <cell r="AF613" t="str">
            <v>NCX18W1</v>
          </cell>
          <cell r="AG613" t="str">
            <v>NCX18W1</v>
          </cell>
          <cell r="AH613" t="str">
            <v/>
          </cell>
          <cell r="AI613" t="str">
            <v/>
          </cell>
          <cell r="AJ613" t="str">
            <v/>
          </cell>
          <cell r="AK613" t="str">
            <v/>
          </cell>
        </row>
        <row r="614">
          <cell r="A614" t="str">
            <v>x1</v>
          </cell>
          <cell r="B614" t="str">
            <v>x1</v>
          </cell>
          <cell r="S614" t="str">
            <v/>
          </cell>
          <cell r="Z614" t="str">
            <v/>
          </cell>
          <cell r="AA614" t="str">
            <v/>
          </cell>
          <cell r="AB614" t="str">
            <v/>
          </cell>
          <cell r="AC614" t="str">
            <v/>
          </cell>
          <cell r="AD614" t="str">
            <v/>
          </cell>
          <cell r="AE614" t="str">
            <v>NCX18W1</v>
          </cell>
          <cell r="AF614" t="str">
            <v>NCX18W1</v>
          </cell>
          <cell r="AG614" t="str">
            <v>NCX18W1</v>
          </cell>
          <cell r="AH614" t="str">
            <v/>
          </cell>
          <cell r="AI614" t="str">
            <v/>
          </cell>
          <cell r="AJ614" t="str">
            <v/>
          </cell>
          <cell r="AK614" t="str">
            <v/>
          </cell>
        </row>
        <row r="615">
          <cell r="A615" t="str">
            <v>x1</v>
          </cell>
          <cell r="B615" t="str">
            <v>x1</v>
          </cell>
          <cell r="S615" t="str">
            <v/>
          </cell>
          <cell r="Z615" t="str">
            <v/>
          </cell>
          <cell r="AA615" t="str">
            <v/>
          </cell>
          <cell r="AB615" t="str">
            <v/>
          </cell>
          <cell r="AC615" t="str">
            <v/>
          </cell>
          <cell r="AD615" t="str">
            <v/>
          </cell>
          <cell r="AE615" t="str">
            <v>NCX18W1</v>
          </cell>
          <cell r="AF615" t="str">
            <v>NCX18W1</v>
          </cell>
          <cell r="AG615" t="str">
            <v>NCX18W1</v>
          </cell>
          <cell r="AH615" t="str">
            <v/>
          </cell>
          <cell r="AI615" t="str">
            <v/>
          </cell>
          <cell r="AJ615" t="str">
            <v/>
          </cell>
          <cell r="AK615" t="str">
            <v/>
          </cell>
        </row>
        <row r="616">
          <cell r="A616" t="str">
            <v>x1</v>
          </cell>
          <cell r="B616" t="str">
            <v>x1</v>
          </cell>
          <cell r="S616" t="str">
            <v/>
          </cell>
          <cell r="Z616" t="str">
            <v/>
          </cell>
          <cell r="AA616" t="str">
            <v/>
          </cell>
          <cell r="AB616" t="str">
            <v/>
          </cell>
          <cell r="AC616" t="str">
            <v/>
          </cell>
          <cell r="AD616" t="str">
            <v/>
          </cell>
          <cell r="AE616" t="str">
            <v>NCX18W1</v>
          </cell>
          <cell r="AF616" t="str">
            <v>NCX18W1</v>
          </cell>
          <cell r="AG616" t="str">
            <v>NCX18W1</v>
          </cell>
          <cell r="AH616" t="str">
            <v/>
          </cell>
          <cell r="AI616" t="str">
            <v/>
          </cell>
          <cell r="AJ616" t="str">
            <v/>
          </cell>
          <cell r="AK616" t="str">
            <v/>
          </cell>
        </row>
        <row r="617">
          <cell r="A617" t="str">
            <v>x1</v>
          </cell>
          <cell r="B617" t="str">
            <v>x1</v>
          </cell>
          <cell r="S617" t="str">
            <v/>
          </cell>
          <cell r="Z617" t="str">
            <v/>
          </cell>
          <cell r="AA617" t="str">
            <v/>
          </cell>
          <cell r="AB617" t="str">
            <v/>
          </cell>
          <cell r="AC617" t="str">
            <v/>
          </cell>
          <cell r="AD617" t="str">
            <v/>
          </cell>
          <cell r="AE617" t="str">
            <v>NCX18W1</v>
          </cell>
          <cell r="AF617" t="str">
            <v>NCX18W1</v>
          </cell>
          <cell r="AG617" t="str">
            <v>NCX18W1</v>
          </cell>
          <cell r="AH617" t="str">
            <v/>
          </cell>
          <cell r="AI617" t="str">
            <v/>
          </cell>
          <cell r="AJ617" t="str">
            <v/>
          </cell>
          <cell r="AK617" t="str">
            <v/>
          </cell>
        </row>
        <row r="618">
          <cell r="A618" t="str">
            <v>x1</v>
          </cell>
          <cell r="B618" t="str">
            <v>x1</v>
          </cell>
          <cell r="S618" t="str">
            <v/>
          </cell>
          <cell r="Z618" t="str">
            <v/>
          </cell>
          <cell r="AA618" t="str">
            <v/>
          </cell>
          <cell r="AB618" t="str">
            <v/>
          </cell>
          <cell r="AC618" t="str">
            <v/>
          </cell>
          <cell r="AD618" t="str">
            <v/>
          </cell>
          <cell r="AE618" t="str">
            <v>NCX18W1</v>
          </cell>
          <cell r="AF618" t="str">
            <v>NCX18W1</v>
          </cell>
          <cell r="AG618" t="str">
            <v>NCX18W1</v>
          </cell>
          <cell r="AH618" t="str">
            <v/>
          </cell>
          <cell r="AI618" t="str">
            <v/>
          </cell>
          <cell r="AJ618" t="str">
            <v/>
          </cell>
          <cell r="AK618" t="str">
            <v/>
          </cell>
        </row>
        <row r="619">
          <cell r="A619" t="str">
            <v>x1</v>
          </cell>
          <cell r="B619" t="str">
            <v>x1</v>
          </cell>
          <cell r="S619" t="str">
            <v/>
          </cell>
          <cell r="Z619" t="str">
            <v/>
          </cell>
          <cell r="AA619" t="str">
            <v/>
          </cell>
          <cell r="AB619" t="str">
            <v/>
          </cell>
          <cell r="AC619" t="str">
            <v/>
          </cell>
          <cell r="AD619" t="str">
            <v/>
          </cell>
          <cell r="AE619" t="str">
            <v>NCX18W1</v>
          </cell>
          <cell r="AF619" t="str">
            <v>NCX18W1</v>
          </cell>
          <cell r="AG619" t="str">
            <v>NCX18W1</v>
          </cell>
          <cell r="AH619" t="str">
            <v/>
          </cell>
          <cell r="AI619" t="str">
            <v/>
          </cell>
          <cell r="AJ619" t="str">
            <v/>
          </cell>
          <cell r="AK619" t="str">
            <v/>
          </cell>
        </row>
        <row r="620">
          <cell r="A620" t="str">
            <v>x1</v>
          </cell>
          <cell r="B620" t="str">
            <v>x1</v>
          </cell>
          <cell r="S620" t="str">
            <v/>
          </cell>
          <cell r="Z620" t="str">
            <v/>
          </cell>
          <cell r="AA620" t="str">
            <v/>
          </cell>
          <cell r="AB620" t="str">
            <v/>
          </cell>
          <cell r="AC620" t="str">
            <v/>
          </cell>
          <cell r="AD620" t="str">
            <v/>
          </cell>
          <cell r="AE620" t="str">
            <v>NCX18W1</v>
          </cell>
          <cell r="AF620" t="str">
            <v>NCX18W1</v>
          </cell>
          <cell r="AG620" t="str">
            <v>NCX18W1</v>
          </cell>
          <cell r="AH620" t="str">
            <v/>
          </cell>
          <cell r="AI620" t="str">
            <v/>
          </cell>
          <cell r="AJ620" t="str">
            <v/>
          </cell>
          <cell r="AK620" t="str">
            <v/>
          </cell>
        </row>
        <row r="621">
          <cell r="A621" t="str">
            <v>x1</v>
          </cell>
          <cell r="B621" t="str">
            <v>x1</v>
          </cell>
          <cell r="S621" t="str">
            <v/>
          </cell>
          <cell r="Z621" t="str">
            <v/>
          </cell>
          <cell r="AA621" t="str">
            <v/>
          </cell>
          <cell r="AB621" t="str">
            <v/>
          </cell>
          <cell r="AC621" t="str">
            <v/>
          </cell>
          <cell r="AD621" t="str">
            <v/>
          </cell>
          <cell r="AE621" t="str">
            <v>NCX18W1</v>
          </cell>
          <cell r="AF621" t="str">
            <v>NCX18W1</v>
          </cell>
          <cell r="AG621" t="str">
            <v>NCX18W1</v>
          </cell>
          <cell r="AH621" t="str">
            <v/>
          </cell>
          <cell r="AI621" t="str">
            <v/>
          </cell>
          <cell r="AJ621" t="str">
            <v/>
          </cell>
          <cell r="AK621" t="str">
            <v/>
          </cell>
        </row>
        <row r="622">
          <cell r="A622" t="str">
            <v>x1</v>
          </cell>
          <cell r="B622" t="str">
            <v>x1</v>
          </cell>
          <cell r="S622" t="str">
            <v/>
          </cell>
          <cell r="Z622" t="str">
            <v/>
          </cell>
          <cell r="AA622" t="str">
            <v/>
          </cell>
          <cell r="AB622" t="str">
            <v/>
          </cell>
          <cell r="AC622" t="str">
            <v/>
          </cell>
          <cell r="AD622" t="str">
            <v/>
          </cell>
          <cell r="AE622" t="str">
            <v>NCX18W1</v>
          </cell>
          <cell r="AF622" t="str">
            <v>NCX18W1</v>
          </cell>
          <cell r="AG622" t="str">
            <v>NCX18W1</v>
          </cell>
          <cell r="AH622" t="str">
            <v/>
          </cell>
          <cell r="AI622" t="str">
            <v/>
          </cell>
          <cell r="AJ622" t="str">
            <v/>
          </cell>
          <cell r="AK622" t="str">
            <v/>
          </cell>
        </row>
        <row r="623">
          <cell r="A623" t="str">
            <v>x1</v>
          </cell>
          <cell r="B623" t="str">
            <v>x1</v>
          </cell>
          <cell r="S623" t="str">
            <v/>
          </cell>
          <cell r="Z623" t="str">
            <v/>
          </cell>
          <cell r="AA623" t="str">
            <v/>
          </cell>
          <cell r="AB623" t="str">
            <v/>
          </cell>
          <cell r="AC623" t="str">
            <v/>
          </cell>
          <cell r="AD623" t="str">
            <v/>
          </cell>
          <cell r="AE623" t="str">
            <v>NCX18W1</v>
          </cell>
          <cell r="AF623" t="str">
            <v>NCX18W1</v>
          </cell>
          <cell r="AG623" t="str">
            <v>NCX18W1</v>
          </cell>
          <cell r="AH623" t="str">
            <v/>
          </cell>
          <cell r="AI623" t="str">
            <v/>
          </cell>
          <cell r="AJ623" t="str">
            <v/>
          </cell>
          <cell r="AK623" t="str">
            <v/>
          </cell>
        </row>
        <row r="624">
          <cell r="A624" t="str">
            <v>x1</v>
          </cell>
          <cell r="B624" t="str">
            <v>x1</v>
          </cell>
          <cell r="S624" t="str">
            <v/>
          </cell>
          <cell r="Z624" t="str">
            <v/>
          </cell>
          <cell r="AA624" t="str">
            <v/>
          </cell>
          <cell r="AB624" t="str">
            <v/>
          </cell>
          <cell r="AC624" t="str">
            <v/>
          </cell>
          <cell r="AD624" t="str">
            <v/>
          </cell>
          <cell r="AE624" t="str">
            <v>NCX18W1</v>
          </cell>
          <cell r="AF624" t="str">
            <v>NCX18W1</v>
          </cell>
          <cell r="AG624" t="str">
            <v>NCX18W1</v>
          </cell>
          <cell r="AH624" t="str">
            <v/>
          </cell>
          <cell r="AI624" t="str">
            <v/>
          </cell>
          <cell r="AJ624" t="str">
            <v/>
          </cell>
          <cell r="AK624" t="str">
            <v/>
          </cell>
        </row>
        <row r="625">
          <cell r="A625" t="str">
            <v>x1</v>
          </cell>
          <cell r="B625" t="str">
            <v>x1</v>
          </cell>
          <cell r="S625" t="str">
            <v/>
          </cell>
          <cell r="Z625" t="str">
            <v/>
          </cell>
          <cell r="AA625" t="str">
            <v/>
          </cell>
          <cell r="AB625" t="str">
            <v/>
          </cell>
          <cell r="AC625" t="str">
            <v/>
          </cell>
          <cell r="AD625" t="str">
            <v/>
          </cell>
          <cell r="AE625" t="str">
            <v>NCX18W1</v>
          </cell>
          <cell r="AF625" t="str">
            <v>NCX18W1</v>
          </cell>
          <cell r="AG625" t="str">
            <v>NCX18W1</v>
          </cell>
          <cell r="AH625" t="str">
            <v/>
          </cell>
          <cell r="AI625" t="str">
            <v/>
          </cell>
          <cell r="AJ625" t="str">
            <v/>
          </cell>
          <cell r="AK625" t="str">
            <v/>
          </cell>
        </row>
        <row r="626">
          <cell r="A626" t="str">
            <v>x1</v>
          </cell>
          <cell r="B626" t="str">
            <v>x1</v>
          </cell>
          <cell r="S626" t="str">
            <v/>
          </cell>
          <cell r="Z626" t="str">
            <v/>
          </cell>
          <cell r="AA626" t="str">
            <v/>
          </cell>
          <cell r="AB626" t="str">
            <v/>
          </cell>
          <cell r="AC626" t="str">
            <v/>
          </cell>
          <cell r="AD626" t="str">
            <v/>
          </cell>
          <cell r="AE626" t="str">
            <v>NCX18W1</v>
          </cell>
          <cell r="AF626" t="str">
            <v>NCX18W1</v>
          </cell>
          <cell r="AG626" t="str">
            <v>NCX18W1</v>
          </cell>
          <cell r="AH626" t="str">
            <v/>
          </cell>
          <cell r="AI626" t="str">
            <v/>
          </cell>
          <cell r="AJ626" t="str">
            <v/>
          </cell>
          <cell r="AK626" t="str">
            <v/>
          </cell>
        </row>
        <row r="627">
          <cell r="A627" t="str">
            <v>x1</v>
          </cell>
          <cell r="B627" t="str">
            <v>x1</v>
          </cell>
          <cell r="S627" t="str">
            <v/>
          </cell>
          <cell r="Z627" t="str">
            <v/>
          </cell>
          <cell r="AA627" t="str">
            <v/>
          </cell>
          <cell r="AB627" t="str">
            <v/>
          </cell>
          <cell r="AC627" t="str">
            <v/>
          </cell>
          <cell r="AD627" t="str">
            <v/>
          </cell>
          <cell r="AE627" t="str">
            <v>NCX18W1</v>
          </cell>
          <cell r="AF627" t="str">
            <v>NCX18W1</v>
          </cell>
          <cell r="AG627" t="str">
            <v>NCX18W1</v>
          </cell>
          <cell r="AH627" t="str">
            <v/>
          </cell>
          <cell r="AI627" t="str">
            <v/>
          </cell>
          <cell r="AJ627" t="str">
            <v/>
          </cell>
          <cell r="AK627" t="str">
            <v/>
          </cell>
        </row>
        <row r="628">
          <cell r="A628" t="str">
            <v>x1</v>
          </cell>
          <cell r="B628" t="str">
            <v>x1</v>
          </cell>
          <cell r="S628" t="str">
            <v/>
          </cell>
          <cell r="Z628" t="str">
            <v/>
          </cell>
          <cell r="AA628" t="str">
            <v/>
          </cell>
          <cell r="AB628" t="str">
            <v/>
          </cell>
          <cell r="AC628" t="str">
            <v/>
          </cell>
          <cell r="AD628" t="str">
            <v/>
          </cell>
          <cell r="AE628" t="str">
            <v>NCX18W1</v>
          </cell>
          <cell r="AF628" t="str">
            <v>NCX18W1</v>
          </cell>
          <cell r="AG628" t="str">
            <v>NCX18W1</v>
          </cell>
          <cell r="AH628" t="str">
            <v/>
          </cell>
          <cell r="AI628" t="str">
            <v/>
          </cell>
          <cell r="AJ628" t="str">
            <v/>
          </cell>
          <cell r="AK628" t="str">
            <v/>
          </cell>
        </row>
        <row r="629">
          <cell r="A629" t="str">
            <v>x1</v>
          </cell>
          <cell r="B629" t="str">
            <v>x1</v>
          </cell>
          <cell r="S629" t="str">
            <v/>
          </cell>
          <cell r="Z629" t="str">
            <v/>
          </cell>
          <cell r="AA629" t="str">
            <v/>
          </cell>
          <cell r="AB629" t="str">
            <v/>
          </cell>
          <cell r="AC629" t="str">
            <v/>
          </cell>
          <cell r="AD629" t="str">
            <v/>
          </cell>
          <cell r="AE629" t="str">
            <v>NCX18W1</v>
          </cell>
          <cell r="AF629" t="str">
            <v>NCX18W1</v>
          </cell>
          <cell r="AG629" t="str">
            <v>NCX18W1</v>
          </cell>
          <cell r="AH629" t="str">
            <v/>
          </cell>
          <cell r="AI629" t="str">
            <v/>
          </cell>
          <cell r="AJ629" t="str">
            <v/>
          </cell>
          <cell r="AK629" t="str">
            <v/>
          </cell>
        </row>
        <row r="630">
          <cell r="A630" t="str">
            <v>x1</v>
          </cell>
          <cell r="B630" t="str">
            <v>x1</v>
          </cell>
          <cell r="S630" t="str">
            <v/>
          </cell>
          <cell r="Z630" t="str">
            <v/>
          </cell>
          <cell r="AA630" t="str">
            <v/>
          </cell>
          <cell r="AB630" t="str">
            <v/>
          </cell>
          <cell r="AC630" t="str">
            <v/>
          </cell>
          <cell r="AD630" t="str">
            <v/>
          </cell>
          <cell r="AE630" t="str">
            <v>NCX18W1</v>
          </cell>
          <cell r="AF630" t="str">
            <v>NCX18W1</v>
          </cell>
          <cell r="AG630" t="str">
            <v>NCX18W1</v>
          </cell>
          <cell r="AH630" t="str">
            <v/>
          </cell>
          <cell r="AI630" t="str">
            <v/>
          </cell>
          <cell r="AJ630" t="str">
            <v/>
          </cell>
          <cell r="AK630" t="str">
            <v/>
          </cell>
        </row>
        <row r="631">
          <cell r="A631" t="str">
            <v>x1</v>
          </cell>
          <cell r="B631" t="str">
            <v>x1</v>
          </cell>
          <cell r="S631" t="str">
            <v/>
          </cell>
          <cell r="Z631" t="str">
            <v/>
          </cell>
          <cell r="AA631" t="str">
            <v/>
          </cell>
          <cell r="AB631" t="str">
            <v/>
          </cell>
          <cell r="AC631" t="str">
            <v/>
          </cell>
          <cell r="AD631" t="str">
            <v/>
          </cell>
          <cell r="AE631" t="str">
            <v>NCX18W1</v>
          </cell>
          <cell r="AF631" t="str">
            <v>NCX18W1</v>
          </cell>
          <cell r="AG631" t="str">
            <v>NCX18W1</v>
          </cell>
          <cell r="AH631" t="str">
            <v/>
          </cell>
          <cell r="AI631" t="str">
            <v/>
          </cell>
          <cell r="AJ631" t="str">
            <v/>
          </cell>
          <cell r="AK631" t="str">
            <v/>
          </cell>
        </row>
        <row r="632">
          <cell r="A632" t="str">
            <v>x1</v>
          </cell>
          <cell r="B632" t="str">
            <v>x1</v>
          </cell>
          <cell r="S632" t="str">
            <v/>
          </cell>
          <cell r="Z632" t="str">
            <v/>
          </cell>
          <cell r="AA632" t="str">
            <v/>
          </cell>
          <cell r="AB632" t="str">
            <v/>
          </cell>
          <cell r="AC632" t="str">
            <v/>
          </cell>
          <cell r="AD632" t="str">
            <v/>
          </cell>
          <cell r="AE632" t="str">
            <v>NCX18W1</v>
          </cell>
          <cell r="AF632" t="str">
            <v>NCX18W1</v>
          </cell>
          <cell r="AG632" t="str">
            <v>NCX18W1</v>
          </cell>
          <cell r="AH632" t="str">
            <v/>
          </cell>
          <cell r="AI632" t="str">
            <v/>
          </cell>
          <cell r="AJ632" t="str">
            <v/>
          </cell>
          <cell r="AK632" t="str">
            <v/>
          </cell>
        </row>
        <row r="633">
          <cell r="A633" t="str">
            <v>x1</v>
          </cell>
          <cell r="B633" t="str">
            <v>x1</v>
          </cell>
          <cell r="S633" t="str">
            <v/>
          </cell>
          <cell r="Z633" t="str">
            <v/>
          </cell>
          <cell r="AA633" t="str">
            <v/>
          </cell>
          <cell r="AB633" t="str">
            <v/>
          </cell>
          <cell r="AC633" t="str">
            <v/>
          </cell>
          <cell r="AD633" t="str">
            <v/>
          </cell>
          <cell r="AE633" t="str">
            <v>NCX18W1</v>
          </cell>
          <cell r="AF633" t="str">
            <v>NCX18W1</v>
          </cell>
          <cell r="AG633" t="str">
            <v>NCX18W1</v>
          </cell>
          <cell r="AH633" t="str">
            <v/>
          </cell>
          <cell r="AI633" t="str">
            <v/>
          </cell>
          <cell r="AJ633" t="str">
            <v/>
          </cell>
          <cell r="AK633" t="str">
            <v/>
          </cell>
        </row>
        <row r="634">
          <cell r="A634" t="str">
            <v>x1</v>
          </cell>
          <cell r="B634" t="str">
            <v>x1</v>
          </cell>
          <cell r="S634" t="str">
            <v/>
          </cell>
          <cell r="Z634" t="str">
            <v/>
          </cell>
          <cell r="AA634" t="str">
            <v/>
          </cell>
          <cell r="AB634" t="str">
            <v/>
          </cell>
          <cell r="AC634" t="str">
            <v/>
          </cell>
          <cell r="AD634" t="str">
            <v/>
          </cell>
          <cell r="AE634" t="str">
            <v>NCX18W1</v>
          </cell>
          <cell r="AF634" t="str">
            <v>NCX18W1</v>
          </cell>
          <cell r="AG634" t="str">
            <v>NCX18W1</v>
          </cell>
          <cell r="AH634" t="str">
            <v/>
          </cell>
          <cell r="AI634" t="str">
            <v/>
          </cell>
          <cell r="AJ634" t="str">
            <v/>
          </cell>
          <cell r="AK634" t="str">
            <v/>
          </cell>
        </row>
        <row r="635">
          <cell r="A635" t="str">
            <v>x1</v>
          </cell>
          <cell r="B635" t="str">
            <v>x1</v>
          </cell>
          <cell r="S635" t="str">
            <v/>
          </cell>
          <cell r="Z635" t="str">
            <v/>
          </cell>
          <cell r="AA635" t="str">
            <v/>
          </cell>
          <cell r="AB635" t="str">
            <v/>
          </cell>
          <cell r="AC635" t="str">
            <v/>
          </cell>
          <cell r="AD635" t="str">
            <v/>
          </cell>
          <cell r="AE635" t="str">
            <v>NCX18W1</v>
          </cell>
          <cell r="AF635" t="str">
            <v>NCX18W1</v>
          </cell>
          <cell r="AG635" t="str">
            <v>NCX18W1</v>
          </cell>
          <cell r="AH635" t="str">
            <v/>
          </cell>
          <cell r="AI635" t="str">
            <v/>
          </cell>
          <cell r="AJ635" t="str">
            <v/>
          </cell>
          <cell r="AK635" t="str">
            <v/>
          </cell>
        </row>
        <row r="636">
          <cell r="A636" t="str">
            <v>x1</v>
          </cell>
          <cell r="B636" t="str">
            <v>x1</v>
          </cell>
          <cell r="S636" t="str">
            <v/>
          </cell>
          <cell r="Z636" t="str">
            <v/>
          </cell>
          <cell r="AA636" t="str">
            <v/>
          </cell>
          <cell r="AB636" t="str">
            <v/>
          </cell>
          <cell r="AC636" t="str">
            <v/>
          </cell>
          <cell r="AD636" t="str">
            <v/>
          </cell>
          <cell r="AE636" t="str">
            <v>NCX18W1</v>
          </cell>
          <cell r="AF636" t="str">
            <v>NCX18W1</v>
          </cell>
          <cell r="AG636" t="str">
            <v>NCX18W1</v>
          </cell>
          <cell r="AH636" t="str">
            <v/>
          </cell>
          <cell r="AI636" t="str">
            <v/>
          </cell>
          <cell r="AJ636" t="str">
            <v/>
          </cell>
          <cell r="AK636" t="str">
            <v/>
          </cell>
        </row>
        <row r="637">
          <cell r="A637" t="str">
            <v>x1</v>
          </cell>
          <cell r="B637" t="str">
            <v>x1</v>
          </cell>
          <cell r="S637" t="str">
            <v/>
          </cell>
          <cell r="Z637" t="str">
            <v/>
          </cell>
          <cell r="AA637" t="str">
            <v/>
          </cell>
          <cell r="AB637" t="str">
            <v/>
          </cell>
          <cell r="AC637" t="str">
            <v/>
          </cell>
          <cell r="AD637" t="str">
            <v/>
          </cell>
          <cell r="AE637" t="str">
            <v>NCX18W1</v>
          </cell>
          <cell r="AF637" t="str">
            <v>NCX18W1</v>
          </cell>
          <cell r="AG637" t="str">
            <v>NCX18W1</v>
          </cell>
          <cell r="AH637" t="str">
            <v/>
          </cell>
          <cell r="AI637" t="str">
            <v/>
          </cell>
          <cell r="AJ637" t="str">
            <v/>
          </cell>
          <cell r="AK637" t="str">
            <v/>
          </cell>
        </row>
        <row r="638">
          <cell r="A638" t="str">
            <v>x1</v>
          </cell>
          <cell r="B638" t="str">
            <v>x1</v>
          </cell>
          <cell r="S638" t="str">
            <v/>
          </cell>
          <cell r="Z638" t="str">
            <v/>
          </cell>
          <cell r="AA638" t="str">
            <v/>
          </cell>
          <cell r="AB638" t="str">
            <v/>
          </cell>
          <cell r="AC638" t="str">
            <v/>
          </cell>
          <cell r="AD638" t="str">
            <v/>
          </cell>
          <cell r="AE638" t="str">
            <v>NCX18W1</v>
          </cell>
          <cell r="AF638" t="str">
            <v>NCX18W1</v>
          </cell>
          <cell r="AG638" t="str">
            <v>NCX18W1</v>
          </cell>
          <cell r="AH638" t="str">
            <v/>
          </cell>
          <cell r="AI638" t="str">
            <v/>
          </cell>
          <cell r="AJ638" t="str">
            <v/>
          </cell>
          <cell r="AK638" t="str">
            <v/>
          </cell>
        </row>
        <row r="639">
          <cell r="A639" t="str">
            <v>x1</v>
          </cell>
          <cell r="B639" t="str">
            <v>x1</v>
          </cell>
          <cell r="S639" t="str">
            <v/>
          </cell>
          <cell r="Z639" t="str">
            <v/>
          </cell>
          <cell r="AA639" t="str">
            <v/>
          </cell>
          <cell r="AB639" t="str">
            <v/>
          </cell>
          <cell r="AC639" t="str">
            <v/>
          </cell>
          <cell r="AD639" t="str">
            <v/>
          </cell>
          <cell r="AE639" t="str">
            <v>NCX18W1</v>
          </cell>
          <cell r="AF639" t="str">
            <v>NCX18W1</v>
          </cell>
          <cell r="AG639" t="str">
            <v>NCX18W1</v>
          </cell>
          <cell r="AH639" t="str">
            <v/>
          </cell>
          <cell r="AI639" t="str">
            <v/>
          </cell>
          <cell r="AJ639" t="str">
            <v/>
          </cell>
          <cell r="AK639" t="str">
            <v/>
          </cell>
        </row>
        <row r="640">
          <cell r="A640" t="str">
            <v>x1</v>
          </cell>
          <cell r="B640" t="str">
            <v>x1</v>
          </cell>
          <cell r="S640" t="str">
            <v/>
          </cell>
          <cell r="Z640" t="str">
            <v/>
          </cell>
          <cell r="AA640" t="str">
            <v/>
          </cell>
          <cell r="AB640" t="str">
            <v/>
          </cell>
          <cell r="AC640" t="str">
            <v/>
          </cell>
          <cell r="AD640" t="str">
            <v/>
          </cell>
          <cell r="AE640" t="str">
            <v>NCX18W1</v>
          </cell>
          <cell r="AF640" t="str">
            <v>NCX18W1</v>
          </cell>
          <cell r="AG640" t="str">
            <v>NCX18W1</v>
          </cell>
          <cell r="AH640" t="str">
            <v/>
          </cell>
          <cell r="AI640" t="str">
            <v/>
          </cell>
          <cell r="AJ640" t="str">
            <v/>
          </cell>
          <cell r="AK640" t="str">
            <v/>
          </cell>
        </row>
        <row r="641">
          <cell r="A641" t="str">
            <v>x1</v>
          </cell>
          <cell r="B641" t="str">
            <v>x1</v>
          </cell>
          <cell r="S641" t="str">
            <v/>
          </cell>
          <cell r="Z641" t="str">
            <v/>
          </cell>
          <cell r="AA641" t="str">
            <v/>
          </cell>
          <cell r="AB641" t="str">
            <v/>
          </cell>
          <cell r="AC641" t="str">
            <v/>
          </cell>
          <cell r="AD641" t="str">
            <v/>
          </cell>
          <cell r="AE641" t="str">
            <v>NCX18W1</v>
          </cell>
          <cell r="AF641" t="str">
            <v>NCX18W1</v>
          </cell>
          <cell r="AG641" t="str">
            <v>NCX18W1</v>
          </cell>
          <cell r="AH641" t="str">
            <v/>
          </cell>
          <cell r="AI641" t="str">
            <v/>
          </cell>
          <cell r="AJ641" t="str">
            <v/>
          </cell>
          <cell r="AK641" t="str">
            <v/>
          </cell>
        </row>
        <row r="642">
          <cell r="A642" t="str">
            <v>x1</v>
          </cell>
          <cell r="B642" t="str">
            <v>x1</v>
          </cell>
          <cell r="S642" t="str">
            <v/>
          </cell>
          <cell r="Z642" t="str">
            <v/>
          </cell>
          <cell r="AA642" t="str">
            <v/>
          </cell>
          <cell r="AB642" t="str">
            <v/>
          </cell>
          <cell r="AC642" t="str">
            <v/>
          </cell>
          <cell r="AD642" t="str">
            <v/>
          </cell>
          <cell r="AE642" t="str">
            <v>NCX18W1</v>
          </cell>
          <cell r="AF642" t="str">
            <v>NCX18W1</v>
          </cell>
          <cell r="AG642" t="str">
            <v>NCX18W1</v>
          </cell>
          <cell r="AH642" t="str">
            <v/>
          </cell>
          <cell r="AI642" t="str">
            <v/>
          </cell>
          <cell r="AJ642" t="str">
            <v/>
          </cell>
          <cell r="AK642" t="str">
            <v/>
          </cell>
        </row>
        <row r="643">
          <cell r="A643" t="str">
            <v>x1</v>
          </cell>
          <cell r="B643" t="str">
            <v>x1</v>
          </cell>
          <cell r="S643" t="str">
            <v/>
          </cell>
          <cell r="Z643" t="str">
            <v/>
          </cell>
          <cell r="AA643" t="str">
            <v/>
          </cell>
          <cell r="AB643" t="str">
            <v/>
          </cell>
          <cell r="AC643" t="str">
            <v/>
          </cell>
          <cell r="AD643" t="str">
            <v/>
          </cell>
          <cell r="AE643" t="str">
            <v>NCX18W1</v>
          </cell>
          <cell r="AF643" t="str">
            <v>NCX18W1</v>
          </cell>
          <cell r="AG643" t="str">
            <v>NCX18W1</v>
          </cell>
          <cell r="AH643" t="str">
            <v/>
          </cell>
          <cell r="AI643" t="str">
            <v/>
          </cell>
          <cell r="AJ643" t="str">
            <v/>
          </cell>
          <cell r="AK643" t="str">
            <v/>
          </cell>
        </row>
        <row r="644">
          <cell r="A644" t="str">
            <v>x1</v>
          </cell>
          <cell r="B644" t="str">
            <v>x1</v>
          </cell>
          <cell r="S644" t="str">
            <v/>
          </cell>
          <cell r="Z644" t="str">
            <v/>
          </cell>
          <cell r="AA644" t="str">
            <v/>
          </cell>
          <cell r="AB644" t="str">
            <v/>
          </cell>
          <cell r="AC644" t="str">
            <v/>
          </cell>
          <cell r="AD644" t="str">
            <v/>
          </cell>
          <cell r="AE644" t="str">
            <v>NCX18W1</v>
          </cell>
          <cell r="AF644" t="str">
            <v>NCX18W1</v>
          </cell>
          <cell r="AG644" t="str">
            <v>NCX18W1</v>
          </cell>
          <cell r="AH644" t="str">
            <v/>
          </cell>
          <cell r="AI644" t="str">
            <v/>
          </cell>
          <cell r="AJ644" t="str">
            <v/>
          </cell>
          <cell r="AK644" t="str">
            <v/>
          </cell>
        </row>
        <row r="645">
          <cell r="A645" t="str">
            <v>x1</v>
          </cell>
          <cell r="B645" t="str">
            <v>x1</v>
          </cell>
          <cell r="S645" t="str">
            <v/>
          </cell>
          <cell r="Z645" t="str">
            <v/>
          </cell>
          <cell r="AA645" t="str">
            <v/>
          </cell>
          <cell r="AB645" t="str">
            <v/>
          </cell>
          <cell r="AC645" t="str">
            <v/>
          </cell>
          <cell r="AD645" t="str">
            <v/>
          </cell>
          <cell r="AE645" t="str">
            <v>NCX18W1</v>
          </cell>
          <cell r="AF645" t="str">
            <v>NCX18W1</v>
          </cell>
          <cell r="AG645" t="str">
            <v>NCX18W1</v>
          </cell>
          <cell r="AH645" t="str">
            <v/>
          </cell>
          <cell r="AI645" t="str">
            <v/>
          </cell>
          <cell r="AJ645" t="str">
            <v/>
          </cell>
          <cell r="AK645" t="str">
            <v/>
          </cell>
        </row>
        <row r="646">
          <cell r="A646" t="str">
            <v>x1</v>
          </cell>
          <cell r="B646" t="str">
            <v>x1</v>
          </cell>
          <cell r="S646" t="str">
            <v/>
          </cell>
          <cell r="Z646" t="str">
            <v/>
          </cell>
          <cell r="AA646" t="str">
            <v/>
          </cell>
          <cell r="AB646" t="str">
            <v/>
          </cell>
          <cell r="AC646" t="str">
            <v/>
          </cell>
          <cell r="AD646" t="str">
            <v/>
          </cell>
          <cell r="AE646" t="str">
            <v>NCX18W1</v>
          </cell>
          <cell r="AF646" t="str">
            <v>NCX18W1</v>
          </cell>
          <cell r="AG646" t="str">
            <v>NCX18W1</v>
          </cell>
          <cell r="AH646" t="str">
            <v/>
          </cell>
          <cell r="AI646" t="str">
            <v/>
          </cell>
          <cell r="AJ646" t="str">
            <v/>
          </cell>
          <cell r="AK646" t="str">
            <v/>
          </cell>
        </row>
        <row r="647">
          <cell r="A647" t="str">
            <v>x1</v>
          </cell>
          <cell r="B647" t="str">
            <v>x1</v>
          </cell>
          <cell r="S647" t="str">
            <v/>
          </cell>
          <cell r="Z647" t="str">
            <v/>
          </cell>
          <cell r="AA647" t="str">
            <v/>
          </cell>
          <cell r="AB647" t="str">
            <v/>
          </cell>
          <cell r="AC647" t="str">
            <v/>
          </cell>
          <cell r="AD647" t="str">
            <v/>
          </cell>
          <cell r="AE647" t="str">
            <v>NCX18W1</v>
          </cell>
          <cell r="AF647" t="str">
            <v>NCX18W1</v>
          </cell>
          <cell r="AG647" t="str">
            <v>NCX18W1</v>
          </cell>
          <cell r="AH647" t="str">
            <v/>
          </cell>
          <cell r="AI647" t="str">
            <v/>
          </cell>
          <cell r="AJ647" t="str">
            <v/>
          </cell>
          <cell r="AK647" t="str">
            <v/>
          </cell>
        </row>
        <row r="648">
          <cell r="A648" t="str">
            <v>x1</v>
          </cell>
          <cell r="B648" t="str">
            <v>x1</v>
          </cell>
          <cell r="S648" t="str">
            <v/>
          </cell>
          <cell r="Z648" t="str">
            <v/>
          </cell>
          <cell r="AA648" t="str">
            <v/>
          </cell>
          <cell r="AB648" t="str">
            <v/>
          </cell>
          <cell r="AC648" t="str">
            <v/>
          </cell>
          <cell r="AD648" t="str">
            <v/>
          </cell>
          <cell r="AE648" t="str">
            <v>NCX18W1</v>
          </cell>
          <cell r="AF648" t="str">
            <v>NCX18W1</v>
          </cell>
          <cell r="AG648" t="str">
            <v>NCX18W1</v>
          </cell>
          <cell r="AH648" t="str">
            <v/>
          </cell>
          <cell r="AI648" t="str">
            <v/>
          </cell>
          <cell r="AJ648" t="str">
            <v/>
          </cell>
          <cell r="AK648" t="str">
            <v/>
          </cell>
        </row>
        <row r="649">
          <cell r="A649" t="str">
            <v>x1</v>
          </cell>
          <cell r="B649" t="str">
            <v>x1</v>
          </cell>
          <cell r="S649" t="str">
            <v/>
          </cell>
          <cell r="Z649" t="str">
            <v/>
          </cell>
          <cell r="AA649" t="str">
            <v/>
          </cell>
          <cell r="AB649" t="str">
            <v/>
          </cell>
          <cell r="AC649" t="str">
            <v/>
          </cell>
          <cell r="AD649" t="str">
            <v/>
          </cell>
          <cell r="AE649" t="str">
            <v>NCX18W1</v>
          </cell>
          <cell r="AF649" t="str">
            <v>NCX18W1</v>
          </cell>
          <cell r="AG649" t="str">
            <v>NCX18W1</v>
          </cell>
          <cell r="AH649" t="str">
            <v/>
          </cell>
          <cell r="AI649" t="str">
            <v/>
          </cell>
          <cell r="AJ649" t="str">
            <v/>
          </cell>
          <cell r="AK649" t="str">
            <v/>
          </cell>
        </row>
        <row r="650">
          <cell r="A650" t="str">
            <v>x1</v>
          </cell>
          <cell r="B650" t="str">
            <v>x1</v>
          </cell>
          <cell r="S650" t="str">
            <v/>
          </cell>
          <cell r="Z650" t="str">
            <v/>
          </cell>
          <cell r="AA650" t="str">
            <v/>
          </cell>
          <cell r="AB650" t="str">
            <v/>
          </cell>
          <cell r="AC650" t="str">
            <v/>
          </cell>
          <cell r="AD650" t="str">
            <v/>
          </cell>
          <cell r="AE650" t="str">
            <v>NCX18W1</v>
          </cell>
          <cell r="AF650" t="str">
            <v>NCX18W1</v>
          </cell>
          <cell r="AG650" t="str">
            <v>NCX18W1</v>
          </cell>
          <cell r="AH650" t="str">
            <v/>
          </cell>
          <cell r="AI650" t="str">
            <v/>
          </cell>
          <cell r="AJ650" t="str">
            <v/>
          </cell>
          <cell r="AK650" t="str">
            <v/>
          </cell>
        </row>
        <row r="651">
          <cell r="A651" t="str">
            <v>x1</v>
          </cell>
          <cell r="B651" t="str">
            <v>x1</v>
          </cell>
          <cell r="S651" t="str">
            <v/>
          </cell>
          <cell r="Z651" t="str">
            <v/>
          </cell>
          <cell r="AA651" t="str">
            <v/>
          </cell>
          <cell r="AB651" t="str">
            <v/>
          </cell>
          <cell r="AC651" t="str">
            <v/>
          </cell>
          <cell r="AD651" t="str">
            <v/>
          </cell>
          <cell r="AE651" t="str">
            <v>NCX18W1</v>
          </cell>
          <cell r="AF651" t="str">
            <v>NCX18W1</v>
          </cell>
          <cell r="AG651" t="str">
            <v>NCX18W1</v>
          </cell>
          <cell r="AH651" t="str">
            <v/>
          </cell>
          <cell r="AI651" t="str">
            <v/>
          </cell>
          <cell r="AJ651" t="str">
            <v/>
          </cell>
          <cell r="AK651" t="str">
            <v/>
          </cell>
        </row>
        <row r="652">
          <cell r="A652" t="str">
            <v>x1</v>
          </cell>
          <cell r="B652" t="str">
            <v>x1</v>
          </cell>
          <cell r="S652" t="str">
            <v/>
          </cell>
          <cell r="Z652" t="str">
            <v/>
          </cell>
          <cell r="AA652" t="str">
            <v/>
          </cell>
          <cell r="AB652" t="str">
            <v/>
          </cell>
          <cell r="AC652" t="str">
            <v/>
          </cell>
          <cell r="AD652" t="str">
            <v/>
          </cell>
          <cell r="AE652" t="str">
            <v>NCX18W1</v>
          </cell>
          <cell r="AF652" t="str">
            <v>NCX18W1</v>
          </cell>
          <cell r="AG652" t="str">
            <v>NCX18W1</v>
          </cell>
          <cell r="AH652" t="str">
            <v/>
          </cell>
          <cell r="AI652" t="str">
            <v/>
          </cell>
          <cell r="AJ652" t="str">
            <v/>
          </cell>
          <cell r="AK652" t="str">
            <v/>
          </cell>
        </row>
        <row r="653">
          <cell r="A653" t="str">
            <v>x1</v>
          </cell>
          <cell r="B653" t="str">
            <v>x1</v>
          </cell>
          <cell r="S653" t="str">
            <v/>
          </cell>
          <cell r="Z653" t="str">
            <v/>
          </cell>
          <cell r="AA653" t="str">
            <v/>
          </cell>
          <cell r="AB653" t="str">
            <v/>
          </cell>
          <cell r="AC653" t="str">
            <v/>
          </cell>
          <cell r="AD653" t="str">
            <v/>
          </cell>
          <cell r="AE653" t="str">
            <v>NCX18W1</v>
          </cell>
          <cell r="AF653" t="str">
            <v>NCX18W1</v>
          </cell>
          <cell r="AG653" t="str">
            <v>NCX18W1</v>
          </cell>
          <cell r="AH653" t="str">
            <v/>
          </cell>
          <cell r="AI653" t="str">
            <v/>
          </cell>
          <cell r="AJ653" t="str">
            <v/>
          </cell>
          <cell r="AK653" t="str">
            <v/>
          </cell>
        </row>
        <row r="654">
          <cell r="A654" t="str">
            <v>x1</v>
          </cell>
          <cell r="B654" t="str">
            <v>x1</v>
          </cell>
          <cell r="S654" t="str">
            <v/>
          </cell>
          <cell r="Z654" t="str">
            <v/>
          </cell>
          <cell r="AA654" t="str">
            <v/>
          </cell>
          <cell r="AB654" t="str">
            <v/>
          </cell>
          <cell r="AC654" t="str">
            <v/>
          </cell>
          <cell r="AD654" t="str">
            <v/>
          </cell>
          <cell r="AE654" t="str">
            <v>NCX18W1</v>
          </cell>
          <cell r="AF654" t="str">
            <v>NCX18W1</v>
          </cell>
          <cell r="AG654" t="str">
            <v>NCX18W1</v>
          </cell>
          <cell r="AH654" t="str">
            <v/>
          </cell>
          <cell r="AI654" t="str">
            <v/>
          </cell>
          <cell r="AJ654" t="str">
            <v/>
          </cell>
          <cell r="AK654" t="str">
            <v/>
          </cell>
        </row>
        <row r="655">
          <cell r="A655" t="str">
            <v>x1</v>
          </cell>
          <cell r="B655" t="str">
            <v>x1</v>
          </cell>
          <cell r="S655" t="str">
            <v/>
          </cell>
          <cell r="Z655" t="str">
            <v/>
          </cell>
          <cell r="AA655" t="str">
            <v/>
          </cell>
          <cell r="AB655" t="str">
            <v/>
          </cell>
          <cell r="AC655" t="str">
            <v/>
          </cell>
          <cell r="AD655" t="str">
            <v/>
          </cell>
          <cell r="AE655" t="str">
            <v>NCX18W1</v>
          </cell>
          <cell r="AF655" t="str">
            <v>NCX18W1</v>
          </cell>
          <cell r="AG655" t="str">
            <v>NCX18W1</v>
          </cell>
          <cell r="AH655" t="str">
            <v/>
          </cell>
          <cell r="AI655" t="str">
            <v/>
          </cell>
          <cell r="AJ655" t="str">
            <v/>
          </cell>
          <cell r="AK655" t="str">
            <v/>
          </cell>
        </row>
        <row r="656">
          <cell r="A656" t="str">
            <v>x1</v>
          </cell>
          <cell r="B656" t="str">
            <v>x1</v>
          </cell>
          <cell r="S656" t="str">
            <v/>
          </cell>
          <cell r="Z656" t="str">
            <v/>
          </cell>
          <cell r="AA656" t="str">
            <v/>
          </cell>
          <cell r="AB656" t="str">
            <v/>
          </cell>
          <cell r="AC656" t="str">
            <v/>
          </cell>
          <cell r="AD656" t="str">
            <v/>
          </cell>
          <cell r="AE656" t="str">
            <v>NCX18W1</v>
          </cell>
          <cell r="AF656" t="str">
            <v>NCX18W1</v>
          </cell>
          <cell r="AG656" t="str">
            <v>NCX18W1</v>
          </cell>
          <cell r="AH656" t="str">
            <v/>
          </cell>
          <cell r="AI656" t="str">
            <v/>
          </cell>
          <cell r="AJ656" t="str">
            <v/>
          </cell>
          <cell r="AK656" t="str">
            <v/>
          </cell>
        </row>
        <row r="657">
          <cell r="A657" t="str">
            <v>x1</v>
          </cell>
          <cell r="B657" t="str">
            <v>x1</v>
          </cell>
          <cell r="S657" t="str">
            <v/>
          </cell>
          <cell r="Z657" t="str">
            <v/>
          </cell>
          <cell r="AA657" t="str">
            <v/>
          </cell>
          <cell r="AB657" t="str">
            <v/>
          </cell>
          <cell r="AC657" t="str">
            <v/>
          </cell>
          <cell r="AD657" t="str">
            <v/>
          </cell>
          <cell r="AE657" t="str">
            <v>NCX18W1</v>
          </cell>
          <cell r="AF657" t="str">
            <v>NCX18W1</v>
          </cell>
          <cell r="AG657" t="str">
            <v>NCX18W1</v>
          </cell>
          <cell r="AH657" t="str">
            <v/>
          </cell>
          <cell r="AI657" t="str">
            <v/>
          </cell>
          <cell r="AJ657" t="str">
            <v/>
          </cell>
          <cell r="AK657" t="str">
            <v/>
          </cell>
        </row>
        <row r="658">
          <cell r="A658" t="str">
            <v>x1</v>
          </cell>
          <cell r="B658" t="str">
            <v>x1</v>
          </cell>
          <cell r="S658" t="str">
            <v/>
          </cell>
          <cell r="Z658" t="str">
            <v/>
          </cell>
          <cell r="AA658" t="str">
            <v/>
          </cell>
          <cell r="AB658" t="str">
            <v/>
          </cell>
          <cell r="AC658" t="str">
            <v/>
          </cell>
          <cell r="AD658" t="str">
            <v/>
          </cell>
          <cell r="AE658" t="str">
            <v>NCX18W1</v>
          </cell>
          <cell r="AF658" t="str">
            <v>NCX18W1</v>
          </cell>
          <cell r="AG658" t="str">
            <v>NCX18W1</v>
          </cell>
          <cell r="AH658" t="str">
            <v/>
          </cell>
          <cell r="AI658" t="str">
            <v/>
          </cell>
          <cell r="AJ658" t="str">
            <v/>
          </cell>
          <cell r="AK658" t="str">
            <v/>
          </cell>
        </row>
        <row r="659">
          <cell r="A659" t="str">
            <v>x1</v>
          </cell>
          <cell r="B659" t="str">
            <v>x1</v>
          </cell>
          <cell r="S659" t="str">
            <v/>
          </cell>
          <cell r="Z659" t="str">
            <v/>
          </cell>
          <cell r="AA659" t="str">
            <v/>
          </cell>
          <cell r="AB659" t="str">
            <v/>
          </cell>
          <cell r="AC659" t="str">
            <v/>
          </cell>
          <cell r="AD659" t="str">
            <v/>
          </cell>
          <cell r="AE659" t="str">
            <v>NCX18W1</v>
          </cell>
          <cell r="AF659" t="str">
            <v>NCX18W1</v>
          </cell>
          <cell r="AG659" t="str">
            <v>NCX18W1</v>
          </cell>
          <cell r="AH659" t="str">
            <v/>
          </cell>
          <cell r="AI659" t="str">
            <v/>
          </cell>
          <cell r="AJ659" t="str">
            <v/>
          </cell>
          <cell r="AK659" t="str">
            <v/>
          </cell>
        </row>
        <row r="660">
          <cell r="A660" t="str">
            <v>x1</v>
          </cell>
          <cell r="B660" t="str">
            <v>x1</v>
          </cell>
          <cell r="S660" t="str">
            <v/>
          </cell>
          <cell r="Z660" t="str">
            <v/>
          </cell>
          <cell r="AA660" t="str">
            <v/>
          </cell>
          <cell r="AB660" t="str">
            <v/>
          </cell>
          <cell r="AC660" t="str">
            <v/>
          </cell>
          <cell r="AD660" t="str">
            <v/>
          </cell>
          <cell r="AE660" t="str">
            <v>NCX18W1</v>
          </cell>
          <cell r="AF660" t="str">
            <v>NCX18W1</v>
          </cell>
          <cell r="AG660" t="str">
            <v>NCX18W1</v>
          </cell>
          <cell r="AH660" t="str">
            <v/>
          </cell>
          <cell r="AI660" t="str">
            <v/>
          </cell>
          <cell r="AJ660" t="str">
            <v/>
          </cell>
          <cell r="AK660" t="str">
            <v/>
          </cell>
        </row>
        <row r="661">
          <cell r="A661" t="str">
            <v>x1</v>
          </cell>
          <cell r="B661" t="str">
            <v>x1</v>
          </cell>
          <cell r="S661" t="str">
            <v/>
          </cell>
          <cell r="Z661" t="str">
            <v/>
          </cell>
          <cell r="AA661" t="str">
            <v/>
          </cell>
          <cell r="AB661" t="str">
            <v/>
          </cell>
          <cell r="AC661" t="str">
            <v/>
          </cell>
          <cell r="AD661" t="str">
            <v/>
          </cell>
          <cell r="AE661" t="str">
            <v>NCX18W1</v>
          </cell>
          <cell r="AF661" t="str">
            <v>NCX18W1</v>
          </cell>
          <cell r="AG661" t="str">
            <v>NCX18W1</v>
          </cell>
          <cell r="AH661" t="str">
            <v/>
          </cell>
          <cell r="AI661" t="str">
            <v/>
          </cell>
          <cell r="AJ661" t="str">
            <v/>
          </cell>
          <cell r="AK661" t="str">
            <v/>
          </cell>
        </row>
        <row r="662">
          <cell r="A662" t="str">
            <v>x1</v>
          </cell>
          <cell r="B662" t="str">
            <v>x1</v>
          </cell>
          <cell r="S662" t="str">
            <v/>
          </cell>
          <cell r="Z662" t="str">
            <v/>
          </cell>
          <cell r="AA662" t="str">
            <v/>
          </cell>
          <cell r="AB662" t="str">
            <v/>
          </cell>
          <cell r="AC662" t="str">
            <v/>
          </cell>
          <cell r="AD662" t="str">
            <v/>
          </cell>
          <cell r="AE662" t="str">
            <v>NCX18W1</v>
          </cell>
          <cell r="AF662" t="str">
            <v>NCX18W1</v>
          </cell>
          <cell r="AG662" t="str">
            <v>NCX18W1</v>
          </cell>
          <cell r="AH662" t="str">
            <v/>
          </cell>
          <cell r="AI662" t="str">
            <v/>
          </cell>
          <cell r="AJ662" t="str">
            <v/>
          </cell>
          <cell r="AK662" t="str">
            <v/>
          </cell>
        </row>
        <row r="663">
          <cell r="A663" t="str">
            <v>x1</v>
          </cell>
          <cell r="B663" t="str">
            <v>x1</v>
          </cell>
          <cell r="S663" t="str">
            <v/>
          </cell>
          <cell r="Z663" t="str">
            <v/>
          </cell>
          <cell r="AA663" t="str">
            <v/>
          </cell>
          <cell r="AB663" t="str">
            <v/>
          </cell>
          <cell r="AC663" t="str">
            <v/>
          </cell>
          <cell r="AD663" t="str">
            <v/>
          </cell>
          <cell r="AE663" t="str">
            <v>NCX18W1</v>
          </cell>
          <cell r="AF663" t="str">
            <v>NCX18W1</v>
          </cell>
          <cell r="AG663" t="str">
            <v>NCX18W1</v>
          </cell>
          <cell r="AH663" t="str">
            <v/>
          </cell>
          <cell r="AI663" t="str">
            <v/>
          </cell>
          <cell r="AJ663" t="str">
            <v/>
          </cell>
          <cell r="AK663" t="str">
            <v/>
          </cell>
        </row>
        <row r="664">
          <cell r="A664" t="str">
            <v>x1</v>
          </cell>
          <cell r="B664" t="str">
            <v>x1</v>
          </cell>
          <cell r="S664" t="str">
            <v/>
          </cell>
          <cell r="Z664" t="str">
            <v/>
          </cell>
          <cell r="AA664" t="str">
            <v/>
          </cell>
          <cell r="AB664" t="str">
            <v/>
          </cell>
          <cell r="AC664" t="str">
            <v/>
          </cell>
          <cell r="AD664" t="str">
            <v/>
          </cell>
          <cell r="AE664" t="str">
            <v>NCX18W1</v>
          </cell>
          <cell r="AF664" t="str">
            <v>NCX18W1</v>
          </cell>
          <cell r="AG664" t="str">
            <v>NCX18W1</v>
          </cell>
          <cell r="AH664" t="str">
            <v/>
          </cell>
          <cell r="AI664" t="str">
            <v/>
          </cell>
          <cell r="AJ664" t="str">
            <v/>
          </cell>
          <cell r="AK664" t="str">
            <v/>
          </cell>
        </row>
        <row r="665">
          <cell r="A665" t="str">
            <v>x1</v>
          </cell>
          <cell r="B665" t="str">
            <v>x1</v>
          </cell>
          <cell r="S665" t="str">
            <v/>
          </cell>
          <cell r="Z665" t="str">
            <v/>
          </cell>
          <cell r="AA665" t="str">
            <v/>
          </cell>
          <cell r="AB665" t="str">
            <v/>
          </cell>
          <cell r="AC665" t="str">
            <v/>
          </cell>
          <cell r="AD665" t="str">
            <v/>
          </cell>
          <cell r="AE665" t="str">
            <v>NCX18W1</v>
          </cell>
          <cell r="AF665" t="str">
            <v>NCX18W1</v>
          </cell>
          <cell r="AG665" t="str">
            <v>NCX18W1</v>
          </cell>
          <cell r="AH665" t="str">
            <v/>
          </cell>
          <cell r="AI665" t="str">
            <v/>
          </cell>
          <cell r="AJ665" t="str">
            <v/>
          </cell>
          <cell r="AK665" t="str">
            <v/>
          </cell>
        </row>
        <row r="666">
          <cell r="A666" t="str">
            <v>x1</v>
          </cell>
          <cell r="B666" t="str">
            <v>x1</v>
          </cell>
          <cell r="S666" t="str">
            <v/>
          </cell>
          <cell r="Z666" t="str">
            <v/>
          </cell>
          <cell r="AA666" t="str">
            <v/>
          </cell>
          <cell r="AB666" t="str">
            <v/>
          </cell>
          <cell r="AC666" t="str">
            <v/>
          </cell>
          <cell r="AD666" t="str">
            <v/>
          </cell>
          <cell r="AE666" t="str">
            <v>NCX18W1</v>
          </cell>
          <cell r="AF666" t="str">
            <v>NCX18W1</v>
          </cell>
          <cell r="AG666" t="str">
            <v>NCX18W1</v>
          </cell>
          <cell r="AH666" t="str">
            <v/>
          </cell>
          <cell r="AI666" t="str">
            <v/>
          </cell>
          <cell r="AJ666" t="str">
            <v/>
          </cell>
          <cell r="AK666" t="str">
            <v/>
          </cell>
        </row>
        <row r="667">
          <cell r="A667" t="str">
            <v>x1</v>
          </cell>
          <cell r="B667" t="str">
            <v>x1</v>
          </cell>
          <cell r="S667" t="str">
            <v/>
          </cell>
          <cell r="Z667" t="str">
            <v/>
          </cell>
          <cell r="AA667" t="str">
            <v/>
          </cell>
          <cell r="AB667" t="str">
            <v/>
          </cell>
          <cell r="AC667" t="str">
            <v/>
          </cell>
          <cell r="AD667" t="str">
            <v/>
          </cell>
          <cell r="AE667" t="str">
            <v>NCX18W1</v>
          </cell>
          <cell r="AF667" t="str">
            <v>NCX18W1</v>
          </cell>
          <cell r="AG667" t="str">
            <v>NCX18W1</v>
          </cell>
          <cell r="AH667" t="str">
            <v/>
          </cell>
          <cell r="AI667" t="str">
            <v/>
          </cell>
          <cell r="AJ667" t="str">
            <v/>
          </cell>
          <cell r="AK667" t="str">
            <v/>
          </cell>
        </row>
        <row r="668">
          <cell r="A668" t="str">
            <v>x1</v>
          </cell>
          <cell r="B668" t="str">
            <v>x1</v>
          </cell>
          <cell r="S668" t="str">
            <v/>
          </cell>
          <cell r="Z668" t="str">
            <v/>
          </cell>
          <cell r="AA668" t="str">
            <v/>
          </cell>
          <cell r="AB668" t="str">
            <v/>
          </cell>
          <cell r="AC668" t="str">
            <v/>
          </cell>
          <cell r="AD668" t="str">
            <v/>
          </cell>
          <cell r="AE668" t="str">
            <v>NCX18W1</v>
          </cell>
          <cell r="AF668" t="str">
            <v>NCX18W1</v>
          </cell>
          <cell r="AG668" t="str">
            <v>NCX18W1</v>
          </cell>
          <cell r="AH668" t="str">
            <v/>
          </cell>
          <cell r="AI668" t="str">
            <v/>
          </cell>
          <cell r="AJ668" t="str">
            <v/>
          </cell>
          <cell r="AK668" t="str">
            <v/>
          </cell>
        </row>
        <row r="669">
          <cell r="A669" t="str">
            <v>x1</v>
          </cell>
          <cell r="B669" t="str">
            <v>x1</v>
          </cell>
          <cell r="S669" t="str">
            <v/>
          </cell>
          <cell r="Z669" t="str">
            <v/>
          </cell>
          <cell r="AA669" t="str">
            <v/>
          </cell>
          <cell r="AB669" t="str">
            <v/>
          </cell>
          <cell r="AC669" t="str">
            <v/>
          </cell>
          <cell r="AD669" t="str">
            <v/>
          </cell>
          <cell r="AE669" t="str">
            <v>NCX18W1</v>
          </cell>
          <cell r="AF669" t="str">
            <v>NCX18W1</v>
          </cell>
          <cell r="AG669" t="str">
            <v>NCX18W1</v>
          </cell>
          <cell r="AH669" t="str">
            <v/>
          </cell>
          <cell r="AI669" t="str">
            <v/>
          </cell>
          <cell r="AJ669" t="str">
            <v/>
          </cell>
          <cell r="AK669" t="str">
            <v/>
          </cell>
        </row>
        <row r="670">
          <cell r="A670" t="str">
            <v>x1</v>
          </cell>
          <cell r="B670" t="str">
            <v>x1</v>
          </cell>
          <cell r="S670" t="str">
            <v/>
          </cell>
          <cell r="Z670" t="str">
            <v/>
          </cell>
          <cell r="AA670" t="str">
            <v/>
          </cell>
          <cell r="AB670" t="str">
            <v/>
          </cell>
          <cell r="AC670" t="str">
            <v/>
          </cell>
          <cell r="AD670" t="str">
            <v/>
          </cell>
          <cell r="AE670" t="str">
            <v>NCX18W1</v>
          </cell>
          <cell r="AF670" t="str">
            <v>NCX18W1</v>
          </cell>
          <cell r="AG670" t="str">
            <v>NCX18W1</v>
          </cell>
          <cell r="AH670" t="str">
            <v/>
          </cell>
          <cell r="AI670" t="str">
            <v/>
          </cell>
          <cell r="AJ670" t="str">
            <v/>
          </cell>
          <cell r="AK670" t="str">
            <v/>
          </cell>
        </row>
        <row r="671">
          <cell r="A671" t="str">
            <v>x1</v>
          </cell>
          <cell r="B671" t="str">
            <v>x1</v>
          </cell>
          <cell r="S671" t="str">
            <v/>
          </cell>
          <cell r="Z671" t="str">
            <v/>
          </cell>
          <cell r="AA671" t="str">
            <v/>
          </cell>
          <cell r="AB671" t="str">
            <v/>
          </cell>
          <cell r="AC671" t="str">
            <v/>
          </cell>
          <cell r="AD671" t="str">
            <v/>
          </cell>
          <cell r="AE671" t="str">
            <v>NCX18W1</v>
          </cell>
          <cell r="AF671" t="str">
            <v>NCX18W1</v>
          </cell>
          <cell r="AG671" t="str">
            <v>NCX18W1</v>
          </cell>
          <cell r="AH671" t="str">
            <v/>
          </cell>
          <cell r="AI671" t="str">
            <v/>
          </cell>
          <cell r="AJ671" t="str">
            <v/>
          </cell>
          <cell r="AK671" t="str">
            <v/>
          </cell>
        </row>
        <row r="672">
          <cell r="A672" t="str">
            <v>x1</v>
          </cell>
          <cell r="B672" t="str">
            <v>x1</v>
          </cell>
          <cell r="S672" t="str">
            <v/>
          </cell>
          <cell r="Z672" t="str">
            <v/>
          </cell>
          <cell r="AA672" t="str">
            <v/>
          </cell>
          <cell r="AB672" t="str">
            <v/>
          </cell>
          <cell r="AC672" t="str">
            <v/>
          </cell>
          <cell r="AD672" t="str">
            <v/>
          </cell>
          <cell r="AE672" t="str">
            <v>NCX18W1</v>
          </cell>
          <cell r="AF672" t="str">
            <v>NCX18W1</v>
          </cell>
          <cell r="AG672" t="str">
            <v>NCX18W1</v>
          </cell>
          <cell r="AH672" t="str">
            <v/>
          </cell>
          <cell r="AI672" t="str">
            <v/>
          </cell>
          <cell r="AJ672" t="str">
            <v/>
          </cell>
          <cell r="AK672" t="str">
            <v/>
          </cell>
        </row>
        <row r="673">
          <cell r="A673" t="str">
            <v>x1</v>
          </cell>
          <cell r="B673" t="str">
            <v>x1</v>
          </cell>
          <cell r="S673" t="str">
            <v/>
          </cell>
          <cell r="Z673" t="str">
            <v/>
          </cell>
          <cell r="AA673" t="str">
            <v/>
          </cell>
          <cell r="AB673" t="str">
            <v/>
          </cell>
          <cell r="AC673" t="str">
            <v/>
          </cell>
          <cell r="AD673" t="str">
            <v/>
          </cell>
          <cell r="AE673" t="str">
            <v>NCX18W1</v>
          </cell>
          <cell r="AF673" t="str">
            <v>NCX18W1</v>
          </cell>
          <cell r="AG673" t="str">
            <v>NCX18W1</v>
          </cell>
          <cell r="AH673" t="str">
            <v/>
          </cell>
          <cell r="AI673" t="str">
            <v/>
          </cell>
          <cell r="AJ673" t="str">
            <v/>
          </cell>
          <cell r="AK673" t="str">
            <v/>
          </cell>
        </row>
        <row r="674">
          <cell r="A674" t="str">
            <v>x1</v>
          </cell>
          <cell r="B674" t="str">
            <v>x1</v>
          </cell>
          <cell r="S674" t="str">
            <v/>
          </cell>
          <cell r="Z674" t="str">
            <v/>
          </cell>
          <cell r="AA674" t="str">
            <v/>
          </cell>
          <cell r="AB674" t="str">
            <v/>
          </cell>
          <cell r="AC674" t="str">
            <v/>
          </cell>
          <cell r="AD674" t="str">
            <v/>
          </cell>
          <cell r="AE674" t="str">
            <v>NCX18W1</v>
          </cell>
          <cell r="AF674" t="str">
            <v>NCX18W1</v>
          </cell>
          <cell r="AG674" t="str">
            <v>NCX18W1</v>
          </cell>
          <cell r="AH674" t="str">
            <v/>
          </cell>
          <cell r="AI674" t="str">
            <v/>
          </cell>
          <cell r="AJ674" t="str">
            <v/>
          </cell>
          <cell r="AK674" t="str">
            <v/>
          </cell>
        </row>
        <row r="675">
          <cell r="A675" t="str">
            <v>x1</v>
          </cell>
          <cell r="B675" t="str">
            <v>x1</v>
          </cell>
          <cell r="S675" t="str">
            <v/>
          </cell>
          <cell r="Z675" t="str">
            <v/>
          </cell>
          <cell r="AA675" t="str">
            <v/>
          </cell>
          <cell r="AB675" t="str">
            <v/>
          </cell>
          <cell r="AC675" t="str">
            <v/>
          </cell>
          <cell r="AD675" t="str">
            <v/>
          </cell>
          <cell r="AE675" t="str">
            <v>NCX18W1</v>
          </cell>
          <cell r="AF675" t="str">
            <v>NCX18W1</v>
          </cell>
          <cell r="AG675" t="str">
            <v>NCX18W1</v>
          </cell>
          <cell r="AH675" t="str">
            <v/>
          </cell>
          <cell r="AI675" t="str">
            <v/>
          </cell>
          <cell r="AJ675" t="str">
            <v/>
          </cell>
          <cell r="AK675" t="str">
            <v/>
          </cell>
        </row>
        <row r="676">
          <cell r="A676" t="str">
            <v>x1</v>
          </cell>
          <cell r="B676" t="str">
            <v>x1</v>
          </cell>
          <cell r="S676" t="str">
            <v/>
          </cell>
          <cell r="Z676" t="str">
            <v/>
          </cell>
          <cell r="AA676" t="str">
            <v/>
          </cell>
          <cell r="AB676" t="str">
            <v/>
          </cell>
          <cell r="AC676" t="str">
            <v/>
          </cell>
          <cell r="AD676" t="str">
            <v/>
          </cell>
          <cell r="AE676" t="str">
            <v>NCX18W1</v>
          </cell>
          <cell r="AF676" t="str">
            <v>NCX18W1</v>
          </cell>
          <cell r="AG676" t="str">
            <v>NCX18W1</v>
          </cell>
          <cell r="AH676" t="str">
            <v/>
          </cell>
          <cell r="AI676" t="str">
            <v/>
          </cell>
          <cell r="AJ676" t="str">
            <v/>
          </cell>
          <cell r="AK676" t="str">
            <v/>
          </cell>
        </row>
        <row r="677">
          <cell r="A677" t="str">
            <v>x1</v>
          </cell>
          <cell r="B677" t="str">
            <v>x1</v>
          </cell>
          <cell r="S677" t="str">
            <v/>
          </cell>
          <cell r="Z677" t="str">
            <v/>
          </cell>
          <cell r="AA677" t="str">
            <v/>
          </cell>
          <cell r="AB677" t="str">
            <v/>
          </cell>
          <cell r="AC677" t="str">
            <v/>
          </cell>
          <cell r="AD677" t="str">
            <v/>
          </cell>
          <cell r="AE677" t="str">
            <v>NCX18W1</v>
          </cell>
          <cell r="AF677" t="str">
            <v>NCX18W1</v>
          </cell>
          <cell r="AG677" t="str">
            <v>NCX18W1</v>
          </cell>
          <cell r="AH677" t="str">
            <v/>
          </cell>
          <cell r="AI677" t="str">
            <v/>
          </cell>
          <cell r="AJ677" t="str">
            <v/>
          </cell>
          <cell r="AK677" t="str">
            <v/>
          </cell>
        </row>
        <row r="678">
          <cell r="A678" t="str">
            <v>x1</v>
          </cell>
          <cell r="B678" t="str">
            <v>x1</v>
          </cell>
          <cell r="S678" t="str">
            <v/>
          </cell>
          <cell r="Z678" t="str">
            <v/>
          </cell>
          <cell r="AA678" t="str">
            <v/>
          </cell>
          <cell r="AB678" t="str">
            <v/>
          </cell>
          <cell r="AC678" t="str">
            <v/>
          </cell>
          <cell r="AD678" t="str">
            <v/>
          </cell>
          <cell r="AE678" t="str">
            <v>NCX18W1</v>
          </cell>
          <cell r="AF678" t="str">
            <v>NCX18W1</v>
          </cell>
          <cell r="AG678" t="str">
            <v>NCX18W1</v>
          </cell>
          <cell r="AH678" t="str">
            <v/>
          </cell>
          <cell r="AI678" t="str">
            <v/>
          </cell>
          <cell r="AJ678" t="str">
            <v/>
          </cell>
          <cell r="AK678" t="str">
            <v/>
          </cell>
        </row>
        <row r="679">
          <cell r="A679" t="str">
            <v>x1</v>
          </cell>
          <cell r="B679" t="str">
            <v>x1</v>
          </cell>
          <cell r="S679" t="str">
            <v/>
          </cell>
          <cell r="Z679" t="str">
            <v/>
          </cell>
          <cell r="AA679" t="str">
            <v/>
          </cell>
          <cell r="AB679" t="str">
            <v/>
          </cell>
          <cell r="AC679" t="str">
            <v/>
          </cell>
          <cell r="AD679" t="str">
            <v/>
          </cell>
          <cell r="AE679" t="str">
            <v>NCX18W1</v>
          </cell>
          <cell r="AF679" t="str">
            <v>NCX18W1</v>
          </cell>
          <cell r="AG679" t="str">
            <v>NCX18W1</v>
          </cell>
          <cell r="AH679" t="str">
            <v/>
          </cell>
          <cell r="AI679" t="str">
            <v/>
          </cell>
          <cell r="AJ679" t="str">
            <v/>
          </cell>
          <cell r="AK679" t="str">
            <v/>
          </cell>
        </row>
        <row r="680">
          <cell r="A680" t="str">
            <v>x1</v>
          </cell>
          <cell r="B680" t="str">
            <v>x1</v>
          </cell>
          <cell r="S680" t="str">
            <v/>
          </cell>
          <cell r="Z680" t="str">
            <v/>
          </cell>
          <cell r="AA680" t="str">
            <v/>
          </cell>
          <cell r="AB680" t="str">
            <v/>
          </cell>
          <cell r="AC680" t="str">
            <v/>
          </cell>
          <cell r="AD680" t="str">
            <v/>
          </cell>
          <cell r="AE680" t="str">
            <v>NCX18W1</v>
          </cell>
          <cell r="AF680" t="str">
            <v>NCX18W1</v>
          </cell>
          <cell r="AG680" t="str">
            <v>NCX18W1</v>
          </cell>
          <cell r="AH680" t="str">
            <v/>
          </cell>
          <cell r="AI680" t="str">
            <v/>
          </cell>
          <cell r="AJ680" t="str">
            <v/>
          </cell>
          <cell r="AK680" t="str">
            <v/>
          </cell>
        </row>
        <row r="681">
          <cell r="A681" t="str">
            <v>x1</v>
          </cell>
          <cell r="B681" t="str">
            <v>x1</v>
          </cell>
          <cell r="S681" t="str">
            <v/>
          </cell>
          <cell r="Z681" t="str">
            <v/>
          </cell>
          <cell r="AA681" t="str">
            <v/>
          </cell>
          <cell r="AB681" t="str">
            <v/>
          </cell>
          <cell r="AC681" t="str">
            <v/>
          </cell>
          <cell r="AD681" t="str">
            <v/>
          </cell>
          <cell r="AE681" t="str">
            <v>NCX18W1</v>
          </cell>
          <cell r="AF681" t="str">
            <v>NCX18W1</v>
          </cell>
          <cell r="AG681" t="str">
            <v>NCX18W1</v>
          </cell>
          <cell r="AH681" t="str">
            <v/>
          </cell>
          <cell r="AI681" t="str">
            <v/>
          </cell>
          <cell r="AJ681" t="str">
            <v/>
          </cell>
          <cell r="AK681" t="str">
            <v/>
          </cell>
        </row>
        <row r="682">
          <cell r="A682" t="str">
            <v>x1</v>
          </cell>
          <cell r="B682" t="str">
            <v>x1</v>
          </cell>
          <cell r="S682" t="str">
            <v/>
          </cell>
          <cell r="Z682" t="str">
            <v/>
          </cell>
          <cell r="AA682" t="str">
            <v/>
          </cell>
          <cell r="AB682" t="str">
            <v/>
          </cell>
          <cell r="AC682" t="str">
            <v/>
          </cell>
          <cell r="AD682" t="str">
            <v/>
          </cell>
          <cell r="AE682" t="str">
            <v>NCX18W1</v>
          </cell>
          <cell r="AF682" t="str">
            <v>NCX18W1</v>
          </cell>
          <cell r="AG682" t="str">
            <v>NCX18W1</v>
          </cell>
          <cell r="AH682" t="str">
            <v/>
          </cell>
          <cell r="AI682" t="str">
            <v/>
          </cell>
          <cell r="AJ682" t="str">
            <v/>
          </cell>
          <cell r="AK682" t="str">
            <v/>
          </cell>
        </row>
        <row r="683">
          <cell r="A683" t="str">
            <v>x1</v>
          </cell>
          <cell r="B683" t="str">
            <v>x1</v>
          </cell>
          <cell r="S683" t="str">
            <v/>
          </cell>
          <cell r="Z683" t="str">
            <v/>
          </cell>
          <cell r="AA683" t="str">
            <v/>
          </cell>
          <cell r="AB683" t="str">
            <v/>
          </cell>
          <cell r="AC683" t="str">
            <v/>
          </cell>
          <cell r="AD683" t="str">
            <v/>
          </cell>
          <cell r="AE683" t="str">
            <v>NCX18W1</v>
          </cell>
          <cell r="AF683" t="str">
            <v>NCX18W1</v>
          </cell>
          <cell r="AG683" t="str">
            <v>NCX18W1</v>
          </cell>
          <cell r="AH683" t="str">
            <v/>
          </cell>
          <cell r="AI683" t="str">
            <v/>
          </cell>
          <cell r="AJ683" t="str">
            <v/>
          </cell>
          <cell r="AK683" t="str">
            <v/>
          </cell>
        </row>
        <row r="684">
          <cell r="A684" t="str">
            <v>x1</v>
          </cell>
          <cell r="B684" t="str">
            <v>x1</v>
          </cell>
          <cell r="S684" t="str">
            <v/>
          </cell>
          <cell r="Z684" t="str">
            <v/>
          </cell>
          <cell r="AA684" t="str">
            <v/>
          </cell>
          <cell r="AB684" t="str">
            <v/>
          </cell>
          <cell r="AC684" t="str">
            <v/>
          </cell>
          <cell r="AD684" t="str">
            <v/>
          </cell>
          <cell r="AE684" t="str">
            <v>NCX18W1</v>
          </cell>
          <cell r="AF684" t="str">
            <v>NCX18W1</v>
          </cell>
          <cell r="AG684" t="str">
            <v>NCX18W1</v>
          </cell>
          <cell r="AH684" t="str">
            <v/>
          </cell>
          <cell r="AI684" t="str">
            <v/>
          </cell>
          <cell r="AJ684" t="str">
            <v/>
          </cell>
          <cell r="AK684" t="str">
            <v/>
          </cell>
        </row>
        <row r="685">
          <cell r="A685" t="str">
            <v>x1</v>
          </cell>
          <cell r="B685" t="str">
            <v>x1</v>
          </cell>
          <cell r="S685" t="str">
            <v/>
          </cell>
          <cell r="Z685" t="str">
            <v/>
          </cell>
          <cell r="AA685" t="str">
            <v/>
          </cell>
          <cell r="AB685" t="str">
            <v/>
          </cell>
          <cell r="AC685" t="str">
            <v/>
          </cell>
          <cell r="AD685" t="str">
            <v/>
          </cell>
          <cell r="AE685" t="str">
            <v>NCX18W1</v>
          </cell>
          <cell r="AF685" t="str">
            <v>NCX18W1</v>
          </cell>
          <cell r="AG685" t="str">
            <v>NCX18W1</v>
          </cell>
          <cell r="AH685" t="str">
            <v/>
          </cell>
          <cell r="AI685" t="str">
            <v/>
          </cell>
          <cell r="AJ685" t="str">
            <v/>
          </cell>
          <cell r="AK685" t="str">
            <v/>
          </cell>
        </row>
        <row r="686">
          <cell r="A686" t="str">
            <v>x1</v>
          </cell>
          <cell r="B686" t="str">
            <v>x1</v>
          </cell>
          <cell r="S686" t="str">
            <v/>
          </cell>
          <cell r="Z686" t="str">
            <v/>
          </cell>
          <cell r="AA686" t="str">
            <v/>
          </cell>
          <cell r="AB686" t="str">
            <v/>
          </cell>
          <cell r="AC686" t="str">
            <v/>
          </cell>
          <cell r="AD686" t="str">
            <v/>
          </cell>
          <cell r="AE686" t="str">
            <v>NCX18W1</v>
          </cell>
          <cell r="AF686" t="str">
            <v>NCX18W1</v>
          </cell>
          <cell r="AG686" t="str">
            <v>NCX18W1</v>
          </cell>
          <cell r="AH686" t="str">
            <v/>
          </cell>
          <cell r="AI686" t="str">
            <v/>
          </cell>
          <cell r="AJ686" t="str">
            <v/>
          </cell>
          <cell r="AK686" t="str">
            <v/>
          </cell>
        </row>
        <row r="687">
          <cell r="A687" t="str">
            <v>x1</v>
          </cell>
          <cell r="B687" t="str">
            <v>x1</v>
          </cell>
          <cell r="S687" t="str">
            <v/>
          </cell>
          <cell r="Z687" t="str">
            <v/>
          </cell>
          <cell r="AA687" t="str">
            <v/>
          </cell>
          <cell r="AB687" t="str">
            <v/>
          </cell>
          <cell r="AC687" t="str">
            <v/>
          </cell>
          <cell r="AD687" t="str">
            <v/>
          </cell>
          <cell r="AE687" t="str">
            <v>NCX18W1</v>
          </cell>
          <cell r="AF687" t="str">
            <v>NCX18W1</v>
          </cell>
          <cell r="AG687" t="str">
            <v>NCX18W1</v>
          </cell>
          <cell r="AH687" t="str">
            <v/>
          </cell>
          <cell r="AI687" t="str">
            <v/>
          </cell>
          <cell r="AJ687" t="str">
            <v/>
          </cell>
          <cell r="AK687" t="str">
            <v/>
          </cell>
        </row>
        <row r="688">
          <cell r="A688" t="str">
            <v>x1</v>
          </cell>
          <cell r="B688" t="str">
            <v>x1</v>
          </cell>
          <cell r="S688" t="str">
            <v/>
          </cell>
          <cell r="Z688" t="str">
            <v/>
          </cell>
          <cell r="AA688" t="str">
            <v/>
          </cell>
          <cell r="AB688" t="str">
            <v/>
          </cell>
          <cell r="AC688" t="str">
            <v/>
          </cell>
          <cell r="AD688" t="str">
            <v/>
          </cell>
          <cell r="AE688" t="str">
            <v>NCX18W1</v>
          </cell>
          <cell r="AF688" t="str">
            <v>NCX18W1</v>
          </cell>
          <cell r="AG688" t="str">
            <v>NCX18W1</v>
          </cell>
          <cell r="AH688" t="str">
            <v/>
          </cell>
          <cell r="AI688" t="str">
            <v/>
          </cell>
          <cell r="AJ688" t="str">
            <v/>
          </cell>
          <cell r="AK688" t="str">
            <v/>
          </cell>
        </row>
        <row r="689">
          <cell r="A689" t="str">
            <v>x1</v>
          </cell>
          <cell r="B689" t="str">
            <v>x1</v>
          </cell>
          <cell r="S689" t="str">
            <v/>
          </cell>
          <cell r="Z689" t="str">
            <v/>
          </cell>
          <cell r="AA689" t="str">
            <v/>
          </cell>
          <cell r="AB689" t="str">
            <v/>
          </cell>
          <cell r="AC689" t="str">
            <v/>
          </cell>
          <cell r="AD689" t="str">
            <v/>
          </cell>
          <cell r="AE689" t="str">
            <v>NCX18W1</v>
          </cell>
          <cell r="AF689" t="str">
            <v>NCX18W1</v>
          </cell>
          <cell r="AG689" t="str">
            <v>NCX18W1</v>
          </cell>
          <cell r="AH689" t="str">
            <v/>
          </cell>
          <cell r="AI689" t="str">
            <v/>
          </cell>
          <cell r="AJ689" t="str">
            <v/>
          </cell>
          <cell r="AK689" t="str">
            <v/>
          </cell>
        </row>
        <row r="690">
          <cell r="A690" t="str">
            <v>x1</v>
          </cell>
          <cell r="B690" t="str">
            <v>x1</v>
          </cell>
          <cell r="S690" t="str">
            <v/>
          </cell>
          <cell r="Z690" t="str">
            <v/>
          </cell>
          <cell r="AA690" t="str">
            <v/>
          </cell>
          <cell r="AB690" t="str">
            <v/>
          </cell>
          <cell r="AC690" t="str">
            <v/>
          </cell>
          <cell r="AD690" t="str">
            <v/>
          </cell>
          <cell r="AE690" t="str">
            <v>NCX18W1</v>
          </cell>
          <cell r="AF690" t="str">
            <v>NCX18W1</v>
          </cell>
          <cell r="AG690" t="str">
            <v>NCX18W1</v>
          </cell>
          <cell r="AH690" t="str">
            <v/>
          </cell>
          <cell r="AI690" t="str">
            <v/>
          </cell>
          <cell r="AJ690" t="str">
            <v/>
          </cell>
          <cell r="AK690" t="str">
            <v/>
          </cell>
        </row>
        <row r="691">
          <cell r="A691" t="str">
            <v>x1</v>
          </cell>
          <cell r="B691" t="str">
            <v>x1</v>
          </cell>
          <cell r="S691" t="str">
            <v/>
          </cell>
          <cell r="Z691" t="str">
            <v/>
          </cell>
          <cell r="AA691" t="str">
            <v/>
          </cell>
          <cell r="AB691" t="str">
            <v/>
          </cell>
          <cell r="AC691" t="str">
            <v/>
          </cell>
          <cell r="AD691" t="str">
            <v/>
          </cell>
          <cell r="AE691" t="str">
            <v>NCX18W1</v>
          </cell>
          <cell r="AF691" t="str">
            <v>NCX18W1</v>
          </cell>
          <cell r="AG691" t="str">
            <v>NCX18W1</v>
          </cell>
          <cell r="AH691" t="str">
            <v/>
          </cell>
          <cell r="AI691" t="str">
            <v/>
          </cell>
          <cell r="AJ691" t="str">
            <v/>
          </cell>
          <cell r="AK691" t="str">
            <v/>
          </cell>
        </row>
        <row r="692">
          <cell r="A692" t="str">
            <v>x1</v>
          </cell>
          <cell r="B692" t="str">
            <v>x1</v>
          </cell>
          <cell r="S692" t="str">
            <v/>
          </cell>
          <cell r="Z692" t="str">
            <v/>
          </cell>
          <cell r="AA692" t="str">
            <v/>
          </cell>
          <cell r="AB692" t="str">
            <v/>
          </cell>
          <cell r="AC692" t="str">
            <v/>
          </cell>
          <cell r="AD692" t="str">
            <v/>
          </cell>
          <cell r="AE692" t="str">
            <v>NCX18W1</v>
          </cell>
          <cell r="AF692" t="str">
            <v>NCX18W1</v>
          </cell>
          <cell r="AG692" t="str">
            <v>NCX18W1</v>
          </cell>
          <cell r="AH692" t="str">
            <v/>
          </cell>
          <cell r="AI692" t="str">
            <v/>
          </cell>
          <cell r="AJ692" t="str">
            <v/>
          </cell>
          <cell r="AK692" t="str">
            <v/>
          </cell>
        </row>
        <row r="693">
          <cell r="A693" t="str">
            <v>x1</v>
          </cell>
          <cell r="B693" t="str">
            <v>x1</v>
          </cell>
          <cell r="S693" t="str">
            <v/>
          </cell>
          <cell r="Z693" t="str">
            <v/>
          </cell>
          <cell r="AA693" t="str">
            <v/>
          </cell>
          <cell r="AB693" t="str">
            <v/>
          </cell>
          <cell r="AC693" t="str">
            <v/>
          </cell>
          <cell r="AD693" t="str">
            <v/>
          </cell>
          <cell r="AE693" t="str">
            <v>NCX18W1</v>
          </cell>
          <cell r="AF693" t="str">
            <v>NCX18W1</v>
          </cell>
          <cell r="AG693" t="str">
            <v>NCX18W1</v>
          </cell>
          <cell r="AH693" t="str">
            <v/>
          </cell>
          <cell r="AI693" t="str">
            <v/>
          </cell>
          <cell r="AJ693" t="str">
            <v/>
          </cell>
          <cell r="AK693" t="str">
            <v/>
          </cell>
        </row>
        <row r="694">
          <cell r="A694" t="str">
            <v>x1</v>
          </cell>
          <cell r="B694" t="str">
            <v>x1</v>
          </cell>
          <cell r="S694" t="str">
            <v/>
          </cell>
          <cell r="Z694" t="str">
            <v/>
          </cell>
          <cell r="AA694" t="str">
            <v/>
          </cell>
          <cell r="AB694" t="str">
            <v/>
          </cell>
          <cell r="AC694" t="str">
            <v/>
          </cell>
          <cell r="AD694" t="str">
            <v/>
          </cell>
          <cell r="AE694" t="str">
            <v>NCX18W1</v>
          </cell>
          <cell r="AF694" t="str">
            <v>NCX18W1</v>
          </cell>
          <cell r="AG694" t="str">
            <v>NCX18W1</v>
          </cell>
          <cell r="AH694" t="str">
            <v/>
          </cell>
          <cell r="AI694" t="str">
            <v/>
          </cell>
          <cell r="AJ694" t="str">
            <v/>
          </cell>
          <cell r="AK694" t="str">
            <v/>
          </cell>
        </row>
        <row r="695">
          <cell r="A695" t="str">
            <v>x1</v>
          </cell>
          <cell r="B695" t="str">
            <v>x1</v>
          </cell>
          <cell r="S695" t="str">
            <v/>
          </cell>
          <cell r="Z695" t="str">
            <v/>
          </cell>
          <cell r="AA695" t="str">
            <v/>
          </cell>
          <cell r="AB695" t="str">
            <v/>
          </cell>
          <cell r="AC695" t="str">
            <v/>
          </cell>
          <cell r="AD695" t="str">
            <v/>
          </cell>
          <cell r="AE695" t="str">
            <v>NCX18W1</v>
          </cell>
          <cell r="AF695" t="str">
            <v>NCX18W1</v>
          </cell>
          <cell r="AG695" t="str">
            <v>NCX18W1</v>
          </cell>
          <cell r="AH695" t="str">
            <v/>
          </cell>
          <cell r="AI695" t="str">
            <v/>
          </cell>
          <cell r="AJ695" t="str">
            <v/>
          </cell>
          <cell r="AK695" t="str">
            <v/>
          </cell>
        </row>
        <row r="696">
          <cell r="A696" t="str">
            <v>x1</v>
          </cell>
          <cell r="B696" t="str">
            <v>x1</v>
          </cell>
          <cell r="S696" t="str">
            <v/>
          </cell>
          <cell r="Z696" t="str">
            <v/>
          </cell>
          <cell r="AA696" t="str">
            <v/>
          </cell>
          <cell r="AB696" t="str">
            <v/>
          </cell>
          <cell r="AC696" t="str">
            <v/>
          </cell>
          <cell r="AD696" t="str">
            <v/>
          </cell>
          <cell r="AE696" t="str">
            <v>NCX18W1</v>
          </cell>
          <cell r="AF696" t="str">
            <v>NCX18W1</v>
          </cell>
          <cell r="AG696" t="str">
            <v>NCX18W1</v>
          </cell>
          <cell r="AH696" t="str">
            <v/>
          </cell>
          <cell r="AI696" t="str">
            <v/>
          </cell>
          <cell r="AJ696" t="str">
            <v/>
          </cell>
          <cell r="AK696" t="str">
            <v/>
          </cell>
        </row>
        <row r="697">
          <cell r="A697" t="str">
            <v>x1</v>
          </cell>
          <cell r="B697" t="str">
            <v>x1</v>
          </cell>
          <cell r="S697" t="str">
            <v/>
          </cell>
          <cell r="Z697" t="str">
            <v/>
          </cell>
          <cell r="AA697" t="str">
            <v/>
          </cell>
          <cell r="AB697" t="str">
            <v/>
          </cell>
          <cell r="AC697" t="str">
            <v/>
          </cell>
          <cell r="AD697" t="str">
            <v/>
          </cell>
          <cell r="AE697" t="str">
            <v>NCX18W1</v>
          </cell>
          <cell r="AF697" t="str">
            <v>NCX18W1</v>
          </cell>
          <cell r="AG697" t="str">
            <v>NCX18W1</v>
          </cell>
          <cell r="AH697" t="str">
            <v/>
          </cell>
          <cell r="AI697" t="str">
            <v/>
          </cell>
          <cell r="AJ697" t="str">
            <v/>
          </cell>
          <cell r="AK697" t="str">
            <v/>
          </cell>
        </row>
        <row r="698">
          <cell r="A698" t="str">
            <v>x1</v>
          </cell>
          <cell r="B698" t="str">
            <v>x1</v>
          </cell>
          <cell r="S698" t="str">
            <v/>
          </cell>
          <cell r="Z698" t="str">
            <v/>
          </cell>
          <cell r="AA698" t="str">
            <v/>
          </cell>
          <cell r="AB698" t="str">
            <v/>
          </cell>
          <cell r="AC698" t="str">
            <v/>
          </cell>
          <cell r="AD698" t="str">
            <v/>
          </cell>
          <cell r="AE698" t="str">
            <v>NCX18W1</v>
          </cell>
          <cell r="AF698" t="str">
            <v>NCX18W1</v>
          </cell>
          <cell r="AG698" t="str">
            <v>NCX18W1</v>
          </cell>
          <cell r="AH698" t="str">
            <v/>
          </cell>
          <cell r="AI698" t="str">
            <v/>
          </cell>
          <cell r="AJ698" t="str">
            <v/>
          </cell>
          <cell r="AK698" t="str">
            <v/>
          </cell>
        </row>
        <row r="699">
          <cell r="A699" t="str">
            <v>x1</v>
          </cell>
          <cell r="B699" t="str">
            <v>x1</v>
          </cell>
          <cell r="S699" t="str">
            <v/>
          </cell>
          <cell r="Z699" t="str">
            <v/>
          </cell>
          <cell r="AA699" t="str">
            <v/>
          </cell>
          <cell r="AB699" t="str">
            <v/>
          </cell>
          <cell r="AC699" t="str">
            <v/>
          </cell>
          <cell r="AD699" t="str">
            <v/>
          </cell>
          <cell r="AE699" t="str">
            <v>NCX18W1</v>
          </cell>
          <cell r="AF699" t="str">
            <v>NCX18W1</v>
          </cell>
          <cell r="AG699" t="str">
            <v>NCX18W1</v>
          </cell>
          <cell r="AH699" t="str">
            <v/>
          </cell>
          <cell r="AI699" t="str">
            <v/>
          </cell>
          <cell r="AJ699" t="str">
            <v/>
          </cell>
          <cell r="AK699" t="str">
            <v/>
          </cell>
        </row>
        <row r="700">
          <cell r="A700" t="str">
            <v>x1</v>
          </cell>
          <cell r="B700" t="str">
            <v>x1</v>
          </cell>
          <cell r="S700" t="str">
            <v/>
          </cell>
          <cell r="Z700" t="str">
            <v/>
          </cell>
          <cell r="AA700" t="str">
            <v/>
          </cell>
          <cell r="AB700" t="str">
            <v/>
          </cell>
          <cell r="AC700" t="str">
            <v/>
          </cell>
          <cell r="AD700" t="str">
            <v/>
          </cell>
          <cell r="AE700" t="str">
            <v>NCX18W1</v>
          </cell>
          <cell r="AF700" t="str">
            <v>NCX18W1</v>
          </cell>
          <cell r="AG700" t="str">
            <v>NCX18W1</v>
          </cell>
          <cell r="AH700" t="str">
            <v/>
          </cell>
          <cell r="AI700" t="str">
            <v/>
          </cell>
          <cell r="AJ700" t="str">
            <v/>
          </cell>
          <cell r="AK700" t="str">
            <v/>
          </cell>
        </row>
        <row r="701">
          <cell r="A701" t="str">
            <v>x1</v>
          </cell>
          <cell r="B701" t="str">
            <v>x1</v>
          </cell>
          <cell r="S701" t="str">
            <v/>
          </cell>
          <cell r="Z701" t="str">
            <v/>
          </cell>
          <cell r="AA701" t="str">
            <v/>
          </cell>
          <cell r="AB701" t="str">
            <v/>
          </cell>
          <cell r="AC701" t="str">
            <v/>
          </cell>
          <cell r="AD701" t="str">
            <v/>
          </cell>
          <cell r="AE701" t="str">
            <v>NCX18W1</v>
          </cell>
          <cell r="AF701" t="str">
            <v>NCX18W1</v>
          </cell>
          <cell r="AG701" t="str">
            <v>NCX18W1</v>
          </cell>
          <cell r="AH701" t="str">
            <v/>
          </cell>
          <cell r="AI701" t="str">
            <v/>
          </cell>
          <cell r="AJ701" t="str">
            <v/>
          </cell>
          <cell r="AK701" t="str">
            <v/>
          </cell>
        </row>
        <row r="702">
          <cell r="A702" t="str">
            <v>x1</v>
          </cell>
          <cell r="B702" t="str">
            <v>x1</v>
          </cell>
          <cell r="S702" t="str">
            <v/>
          </cell>
          <cell r="Z702" t="str">
            <v/>
          </cell>
          <cell r="AA702" t="str">
            <v/>
          </cell>
          <cell r="AB702" t="str">
            <v/>
          </cell>
          <cell r="AC702" t="str">
            <v/>
          </cell>
          <cell r="AD702" t="str">
            <v/>
          </cell>
          <cell r="AE702" t="str">
            <v>NCX18W1</v>
          </cell>
          <cell r="AF702" t="str">
            <v>NCX18W1</v>
          </cell>
          <cell r="AG702" t="str">
            <v>NCX18W1</v>
          </cell>
          <cell r="AH702" t="str">
            <v/>
          </cell>
          <cell r="AI702" t="str">
            <v/>
          </cell>
          <cell r="AJ702" t="str">
            <v/>
          </cell>
          <cell r="AK702" t="str">
            <v/>
          </cell>
        </row>
        <row r="703">
          <cell r="A703" t="str">
            <v>x1</v>
          </cell>
          <cell r="B703" t="str">
            <v>x1</v>
          </cell>
          <cell r="S703" t="str">
            <v/>
          </cell>
          <cell r="Z703" t="str">
            <v/>
          </cell>
          <cell r="AA703" t="str">
            <v/>
          </cell>
          <cell r="AB703" t="str">
            <v/>
          </cell>
          <cell r="AC703" t="str">
            <v/>
          </cell>
          <cell r="AD703" t="str">
            <v/>
          </cell>
          <cell r="AE703" t="str">
            <v>NCX18W1</v>
          </cell>
          <cell r="AF703" t="str">
            <v>NCX18W1</v>
          </cell>
          <cell r="AG703" t="str">
            <v>NCX18W1</v>
          </cell>
          <cell r="AH703" t="str">
            <v/>
          </cell>
          <cell r="AI703" t="str">
            <v/>
          </cell>
          <cell r="AJ703" t="str">
            <v/>
          </cell>
          <cell r="AK703" t="str">
            <v/>
          </cell>
        </row>
        <row r="704">
          <cell r="A704" t="str">
            <v>x1</v>
          </cell>
          <cell r="B704" t="str">
            <v>x1</v>
          </cell>
          <cell r="S704" t="str">
            <v/>
          </cell>
          <cell r="Z704" t="str">
            <v/>
          </cell>
          <cell r="AA704" t="str">
            <v/>
          </cell>
          <cell r="AB704" t="str">
            <v/>
          </cell>
          <cell r="AC704" t="str">
            <v/>
          </cell>
          <cell r="AD704" t="str">
            <v/>
          </cell>
          <cell r="AE704" t="str">
            <v>NCX18W1</v>
          </cell>
          <cell r="AF704" t="str">
            <v>NCX18W1</v>
          </cell>
          <cell r="AG704" t="str">
            <v>NCX18W1</v>
          </cell>
          <cell r="AH704" t="str">
            <v/>
          </cell>
          <cell r="AI704" t="str">
            <v/>
          </cell>
          <cell r="AJ704" t="str">
            <v/>
          </cell>
          <cell r="AK704" t="str">
            <v/>
          </cell>
        </row>
        <row r="705">
          <cell r="A705" t="str">
            <v>x1</v>
          </cell>
          <cell r="B705" t="str">
            <v>x1</v>
          </cell>
          <cell r="S705" t="str">
            <v/>
          </cell>
          <cell r="Z705" t="str">
            <v/>
          </cell>
          <cell r="AA705" t="str">
            <v/>
          </cell>
          <cell r="AB705" t="str">
            <v/>
          </cell>
          <cell r="AC705" t="str">
            <v/>
          </cell>
          <cell r="AD705" t="str">
            <v/>
          </cell>
          <cell r="AE705" t="str">
            <v>NCX18W1</v>
          </cell>
          <cell r="AF705" t="str">
            <v>NCX18W1</v>
          </cell>
          <cell r="AG705" t="str">
            <v>NCX18W1</v>
          </cell>
          <cell r="AH705" t="str">
            <v/>
          </cell>
          <cell r="AI705" t="str">
            <v/>
          </cell>
          <cell r="AJ705" t="str">
            <v/>
          </cell>
          <cell r="AK705" t="str">
            <v/>
          </cell>
        </row>
        <row r="706">
          <cell r="A706" t="str">
            <v>x1</v>
          </cell>
          <cell r="B706" t="str">
            <v>x1</v>
          </cell>
          <cell r="S706" t="str">
            <v/>
          </cell>
          <cell r="Z706" t="str">
            <v/>
          </cell>
          <cell r="AA706" t="str">
            <v/>
          </cell>
          <cell r="AB706" t="str">
            <v/>
          </cell>
          <cell r="AC706" t="str">
            <v/>
          </cell>
          <cell r="AD706" t="str">
            <v/>
          </cell>
          <cell r="AE706" t="str">
            <v>NCX18W1</v>
          </cell>
          <cell r="AF706" t="str">
            <v>NCX18W1</v>
          </cell>
          <cell r="AG706" t="str">
            <v>NCX18W1</v>
          </cell>
          <cell r="AH706" t="str">
            <v/>
          </cell>
          <cell r="AI706" t="str">
            <v/>
          </cell>
          <cell r="AJ706" t="str">
            <v/>
          </cell>
          <cell r="AK706" t="str">
            <v/>
          </cell>
        </row>
        <row r="707">
          <cell r="A707" t="str">
            <v>x1</v>
          </cell>
          <cell r="B707" t="str">
            <v>x1</v>
          </cell>
          <cell r="S707" t="str">
            <v/>
          </cell>
          <cell r="Z707" t="str">
            <v/>
          </cell>
          <cell r="AA707" t="str">
            <v/>
          </cell>
          <cell r="AB707" t="str">
            <v/>
          </cell>
          <cell r="AC707" t="str">
            <v/>
          </cell>
          <cell r="AD707" t="str">
            <v/>
          </cell>
          <cell r="AE707" t="str">
            <v>NCX18W1</v>
          </cell>
          <cell r="AF707" t="str">
            <v>NCX18W1</v>
          </cell>
          <cell r="AG707" t="str">
            <v>NCX18W1</v>
          </cell>
          <cell r="AH707" t="str">
            <v/>
          </cell>
          <cell r="AI707" t="str">
            <v/>
          </cell>
          <cell r="AJ707" t="str">
            <v/>
          </cell>
          <cell r="AK707" t="str">
            <v/>
          </cell>
        </row>
        <row r="708">
          <cell r="A708" t="str">
            <v>x1</v>
          </cell>
          <cell r="B708" t="str">
            <v>x1</v>
          </cell>
          <cell r="S708" t="str">
            <v/>
          </cell>
          <cell r="Z708" t="str">
            <v/>
          </cell>
          <cell r="AA708" t="str">
            <v/>
          </cell>
          <cell r="AB708" t="str">
            <v/>
          </cell>
          <cell r="AC708" t="str">
            <v/>
          </cell>
          <cell r="AD708" t="str">
            <v/>
          </cell>
          <cell r="AE708" t="str">
            <v>NCX18W1</v>
          </cell>
          <cell r="AF708" t="str">
            <v>NCX18W1</v>
          </cell>
          <cell r="AG708" t="str">
            <v>NCX18W1</v>
          </cell>
          <cell r="AH708" t="str">
            <v/>
          </cell>
          <cell r="AI708" t="str">
            <v/>
          </cell>
          <cell r="AJ708" t="str">
            <v/>
          </cell>
          <cell r="AK708" t="str">
            <v/>
          </cell>
        </row>
        <row r="709">
          <cell r="A709" t="str">
            <v>x1</v>
          </cell>
          <cell r="B709" t="str">
            <v>x1</v>
          </cell>
          <cell r="S709" t="str">
            <v/>
          </cell>
          <cell r="Z709" t="str">
            <v/>
          </cell>
          <cell r="AA709" t="str">
            <v/>
          </cell>
          <cell r="AB709" t="str">
            <v/>
          </cell>
          <cell r="AC709" t="str">
            <v/>
          </cell>
          <cell r="AD709" t="str">
            <v/>
          </cell>
          <cell r="AE709" t="str">
            <v>NCX18W1</v>
          </cell>
          <cell r="AF709" t="str">
            <v>NCX18W1</v>
          </cell>
          <cell r="AG709" t="str">
            <v>NCX18W1</v>
          </cell>
          <cell r="AH709" t="str">
            <v/>
          </cell>
          <cell r="AI709" t="str">
            <v/>
          </cell>
          <cell r="AJ709" t="str">
            <v/>
          </cell>
          <cell r="AK709" t="str">
            <v/>
          </cell>
        </row>
        <row r="710">
          <cell r="A710" t="str">
            <v>x1</v>
          </cell>
          <cell r="B710" t="str">
            <v>x1</v>
          </cell>
          <cell r="S710" t="str">
            <v/>
          </cell>
          <cell r="Z710" t="str">
            <v/>
          </cell>
          <cell r="AA710" t="str">
            <v/>
          </cell>
          <cell r="AB710" t="str">
            <v/>
          </cell>
          <cell r="AC710" t="str">
            <v/>
          </cell>
          <cell r="AD710" t="str">
            <v/>
          </cell>
          <cell r="AE710" t="str">
            <v>NCX18W1</v>
          </cell>
          <cell r="AF710" t="str">
            <v>NCX18W1</v>
          </cell>
          <cell r="AG710" t="str">
            <v>NCX18W1</v>
          </cell>
          <cell r="AH710" t="str">
            <v/>
          </cell>
          <cell r="AI710" t="str">
            <v/>
          </cell>
          <cell r="AJ710" t="str">
            <v/>
          </cell>
          <cell r="AK710" t="str">
            <v/>
          </cell>
        </row>
        <row r="711">
          <cell r="A711" t="str">
            <v>x1</v>
          </cell>
          <cell r="B711" t="str">
            <v>x1</v>
          </cell>
          <cell r="S711" t="str">
            <v/>
          </cell>
          <cell r="Z711" t="str">
            <v/>
          </cell>
          <cell r="AA711" t="str">
            <v/>
          </cell>
          <cell r="AB711" t="str">
            <v/>
          </cell>
          <cell r="AC711" t="str">
            <v/>
          </cell>
          <cell r="AD711" t="str">
            <v/>
          </cell>
          <cell r="AE711" t="str">
            <v>NCX18W1</v>
          </cell>
          <cell r="AF711" t="str">
            <v>NCX18W1</v>
          </cell>
          <cell r="AG711" t="str">
            <v>NCX18W1</v>
          </cell>
          <cell r="AH711" t="str">
            <v/>
          </cell>
          <cell r="AI711" t="str">
            <v/>
          </cell>
          <cell r="AJ711" t="str">
            <v/>
          </cell>
          <cell r="AK711" t="str">
            <v/>
          </cell>
        </row>
        <row r="712">
          <cell r="A712" t="str">
            <v>x1</v>
          </cell>
          <cell r="B712" t="str">
            <v>x1</v>
          </cell>
          <cell r="S712" t="str">
            <v/>
          </cell>
          <cell r="Z712" t="str">
            <v/>
          </cell>
          <cell r="AA712" t="str">
            <v/>
          </cell>
          <cell r="AB712" t="str">
            <v/>
          </cell>
          <cell r="AC712" t="str">
            <v/>
          </cell>
          <cell r="AD712" t="str">
            <v/>
          </cell>
          <cell r="AE712" t="str">
            <v>NCX18W1</v>
          </cell>
          <cell r="AF712" t="str">
            <v>NCX18W1</v>
          </cell>
          <cell r="AG712" t="str">
            <v>NCX18W1</v>
          </cell>
          <cell r="AH712" t="str">
            <v/>
          </cell>
          <cell r="AI712" t="str">
            <v/>
          </cell>
          <cell r="AJ712" t="str">
            <v/>
          </cell>
          <cell r="AK712" t="str">
            <v/>
          </cell>
        </row>
        <row r="713">
          <cell r="A713" t="str">
            <v>x1</v>
          </cell>
          <cell r="B713" t="str">
            <v>x1</v>
          </cell>
          <cell r="S713" t="str">
            <v/>
          </cell>
          <cell r="Z713" t="str">
            <v/>
          </cell>
          <cell r="AA713" t="str">
            <v/>
          </cell>
          <cell r="AB713" t="str">
            <v/>
          </cell>
          <cell r="AC713" t="str">
            <v/>
          </cell>
          <cell r="AD713" t="str">
            <v/>
          </cell>
          <cell r="AE713" t="str">
            <v>NCX18W1</v>
          </cell>
          <cell r="AF713" t="str">
            <v>NCX18W1</v>
          </cell>
          <cell r="AG713" t="str">
            <v>NCX18W1</v>
          </cell>
          <cell r="AH713" t="str">
            <v/>
          </cell>
          <cell r="AI713" t="str">
            <v/>
          </cell>
          <cell r="AJ713" t="str">
            <v/>
          </cell>
          <cell r="AK713" t="str">
            <v/>
          </cell>
        </row>
        <row r="714">
          <cell r="A714" t="str">
            <v>x1</v>
          </cell>
          <cell r="B714" t="str">
            <v>x1</v>
          </cell>
          <cell r="S714" t="str">
            <v/>
          </cell>
          <cell r="Z714" t="str">
            <v/>
          </cell>
          <cell r="AA714" t="str">
            <v/>
          </cell>
          <cell r="AB714" t="str">
            <v/>
          </cell>
          <cell r="AC714" t="str">
            <v/>
          </cell>
          <cell r="AD714" t="str">
            <v/>
          </cell>
          <cell r="AE714" t="str">
            <v>NCX18W1</v>
          </cell>
          <cell r="AF714" t="str">
            <v>NCX18W1</v>
          </cell>
          <cell r="AG714" t="str">
            <v>NCX18W1</v>
          </cell>
          <cell r="AH714" t="str">
            <v/>
          </cell>
          <cell r="AI714" t="str">
            <v/>
          </cell>
          <cell r="AJ714" t="str">
            <v/>
          </cell>
          <cell r="AK714" t="str">
            <v/>
          </cell>
        </row>
        <row r="715">
          <cell r="A715" t="str">
            <v>x1</v>
          </cell>
          <cell r="B715" t="str">
            <v>x1</v>
          </cell>
          <cell r="S715" t="str">
            <v/>
          </cell>
          <cell r="Z715" t="str">
            <v/>
          </cell>
          <cell r="AA715" t="str">
            <v/>
          </cell>
          <cell r="AB715" t="str">
            <v/>
          </cell>
          <cell r="AC715" t="str">
            <v/>
          </cell>
          <cell r="AD715" t="str">
            <v/>
          </cell>
          <cell r="AE715" t="str">
            <v>NCX18W1</v>
          </cell>
          <cell r="AF715" t="str">
            <v>NCX18W1</v>
          </cell>
          <cell r="AG715" t="str">
            <v>NCX18W1</v>
          </cell>
          <cell r="AH715" t="str">
            <v/>
          </cell>
          <cell r="AI715" t="str">
            <v/>
          </cell>
          <cell r="AJ715" t="str">
            <v/>
          </cell>
          <cell r="AK715" t="str">
            <v/>
          </cell>
        </row>
        <row r="716">
          <cell r="A716" t="str">
            <v>x1</v>
          </cell>
          <cell r="B716" t="str">
            <v>x1</v>
          </cell>
          <cell r="S716" t="str">
            <v/>
          </cell>
          <cell r="Z716" t="str">
            <v/>
          </cell>
          <cell r="AA716" t="str">
            <v/>
          </cell>
          <cell r="AB716" t="str">
            <v/>
          </cell>
          <cell r="AC716" t="str">
            <v/>
          </cell>
          <cell r="AD716" t="str">
            <v/>
          </cell>
          <cell r="AE716" t="str">
            <v>NCX18W1</v>
          </cell>
          <cell r="AF716" t="str">
            <v>NCX18W1</v>
          </cell>
          <cell r="AG716" t="str">
            <v>NCX18W1</v>
          </cell>
          <cell r="AH716" t="str">
            <v/>
          </cell>
          <cell r="AI716" t="str">
            <v/>
          </cell>
          <cell r="AJ716" t="str">
            <v/>
          </cell>
          <cell r="AK716" t="str">
            <v/>
          </cell>
        </row>
        <row r="717">
          <cell r="A717" t="str">
            <v>x1</v>
          </cell>
          <cell r="B717" t="str">
            <v>x1</v>
          </cell>
          <cell r="S717" t="str">
            <v/>
          </cell>
          <cell r="Z717" t="str">
            <v/>
          </cell>
          <cell r="AA717" t="str">
            <v/>
          </cell>
          <cell r="AB717" t="str">
            <v/>
          </cell>
          <cell r="AC717" t="str">
            <v/>
          </cell>
          <cell r="AD717" t="str">
            <v/>
          </cell>
          <cell r="AE717" t="str">
            <v>NCX18W1</v>
          </cell>
          <cell r="AF717" t="str">
            <v>NCX18W1</v>
          </cell>
          <cell r="AG717" t="str">
            <v>NCX18W1</v>
          </cell>
          <cell r="AH717" t="str">
            <v/>
          </cell>
          <cell r="AI717" t="str">
            <v/>
          </cell>
          <cell r="AJ717" t="str">
            <v/>
          </cell>
          <cell r="AK717" t="str">
            <v/>
          </cell>
        </row>
        <row r="718">
          <cell r="A718" t="str">
            <v>x1</v>
          </cell>
          <cell r="B718" t="str">
            <v>x1</v>
          </cell>
          <cell r="S718" t="str">
            <v/>
          </cell>
          <cell r="Z718" t="str">
            <v/>
          </cell>
          <cell r="AA718" t="str">
            <v/>
          </cell>
          <cell r="AB718" t="str">
            <v/>
          </cell>
          <cell r="AC718" t="str">
            <v/>
          </cell>
          <cell r="AD718" t="str">
            <v/>
          </cell>
          <cell r="AE718" t="str">
            <v>NCX18W1</v>
          </cell>
          <cell r="AF718" t="str">
            <v>NCX18W1</v>
          </cell>
          <cell r="AG718" t="str">
            <v>NCX18W1</v>
          </cell>
          <cell r="AH718" t="str">
            <v/>
          </cell>
          <cell r="AI718" t="str">
            <v/>
          </cell>
          <cell r="AJ718" t="str">
            <v/>
          </cell>
          <cell r="AK718" t="str">
            <v/>
          </cell>
        </row>
        <row r="719">
          <cell r="A719" t="str">
            <v>x1</v>
          </cell>
          <cell r="B719" t="str">
            <v>x1</v>
          </cell>
          <cell r="S719" t="str">
            <v/>
          </cell>
          <cell r="Z719" t="str">
            <v/>
          </cell>
          <cell r="AA719" t="str">
            <v/>
          </cell>
          <cell r="AB719" t="str">
            <v/>
          </cell>
          <cell r="AC719" t="str">
            <v/>
          </cell>
          <cell r="AD719" t="str">
            <v/>
          </cell>
          <cell r="AE719" t="str">
            <v>NCX18W1</v>
          </cell>
          <cell r="AF719" t="str">
            <v>NCX18W1</v>
          </cell>
          <cell r="AG719" t="str">
            <v>NCX18W1</v>
          </cell>
          <cell r="AH719" t="str">
            <v/>
          </cell>
          <cell r="AI719" t="str">
            <v/>
          </cell>
          <cell r="AJ719" t="str">
            <v/>
          </cell>
          <cell r="AK719" t="str">
            <v/>
          </cell>
        </row>
        <row r="720">
          <cell r="A720" t="str">
            <v>x1</v>
          </cell>
          <cell r="B720" t="str">
            <v>x1</v>
          </cell>
          <cell r="S720" t="str">
            <v/>
          </cell>
          <cell r="Z720" t="str">
            <v/>
          </cell>
          <cell r="AA720" t="str">
            <v/>
          </cell>
          <cell r="AB720" t="str">
            <v/>
          </cell>
          <cell r="AC720" t="str">
            <v/>
          </cell>
          <cell r="AD720" t="str">
            <v/>
          </cell>
          <cell r="AE720" t="str">
            <v>NCX18W1</v>
          </cell>
          <cell r="AF720" t="str">
            <v>NCX18W1</v>
          </cell>
          <cell r="AG720" t="str">
            <v>NCX18W1</v>
          </cell>
          <cell r="AH720" t="str">
            <v/>
          </cell>
          <cell r="AI720" t="str">
            <v/>
          </cell>
          <cell r="AJ720" t="str">
            <v/>
          </cell>
          <cell r="AK720" t="str">
            <v/>
          </cell>
        </row>
        <row r="721">
          <cell r="A721" t="str">
            <v>x1</v>
          </cell>
          <cell r="B721" t="str">
            <v>x1</v>
          </cell>
          <cell r="S721" t="str">
            <v/>
          </cell>
          <cell r="Z721" t="str">
            <v/>
          </cell>
          <cell r="AA721" t="str">
            <v/>
          </cell>
          <cell r="AB721" t="str">
            <v/>
          </cell>
          <cell r="AC721" t="str">
            <v/>
          </cell>
          <cell r="AD721" t="str">
            <v/>
          </cell>
          <cell r="AE721" t="str">
            <v>NCX18W1</v>
          </cell>
          <cell r="AF721" t="str">
            <v>NCX18W1</v>
          </cell>
          <cell r="AG721" t="str">
            <v>NCX18W1</v>
          </cell>
          <cell r="AH721" t="str">
            <v/>
          </cell>
          <cell r="AI721" t="str">
            <v/>
          </cell>
          <cell r="AJ721" t="str">
            <v/>
          </cell>
          <cell r="AK721" t="str">
            <v/>
          </cell>
        </row>
        <row r="722">
          <cell r="A722" t="str">
            <v>x1</v>
          </cell>
          <cell r="B722" t="str">
            <v>x1</v>
          </cell>
          <cell r="S722" t="str">
            <v/>
          </cell>
          <cell r="Z722" t="str">
            <v/>
          </cell>
          <cell r="AA722" t="str">
            <v/>
          </cell>
          <cell r="AB722" t="str">
            <v/>
          </cell>
          <cell r="AC722" t="str">
            <v/>
          </cell>
          <cell r="AD722" t="str">
            <v/>
          </cell>
          <cell r="AE722" t="str">
            <v>NCX18W1</v>
          </cell>
          <cell r="AF722" t="str">
            <v>NCX18W1</v>
          </cell>
          <cell r="AG722" t="str">
            <v>NCX18W1</v>
          </cell>
          <cell r="AH722" t="str">
            <v/>
          </cell>
          <cell r="AI722" t="str">
            <v/>
          </cell>
          <cell r="AJ722" t="str">
            <v/>
          </cell>
          <cell r="AK722" t="str">
            <v/>
          </cell>
        </row>
        <row r="723">
          <cell r="A723" t="str">
            <v>x1</v>
          </cell>
          <cell r="B723" t="str">
            <v>x1</v>
          </cell>
          <cell r="S723" t="str">
            <v/>
          </cell>
          <cell r="Z723" t="str">
            <v/>
          </cell>
          <cell r="AA723" t="str">
            <v/>
          </cell>
          <cell r="AB723" t="str">
            <v/>
          </cell>
          <cell r="AC723" t="str">
            <v/>
          </cell>
          <cell r="AD723" t="str">
            <v/>
          </cell>
          <cell r="AE723" t="str">
            <v>NCX18W1</v>
          </cell>
          <cell r="AF723" t="str">
            <v>NCX18W1</v>
          </cell>
          <cell r="AG723" t="str">
            <v>NCX18W1</v>
          </cell>
          <cell r="AH723" t="str">
            <v/>
          </cell>
          <cell r="AI723" t="str">
            <v/>
          </cell>
          <cell r="AJ723" t="str">
            <v/>
          </cell>
          <cell r="AK723" t="str">
            <v/>
          </cell>
        </row>
        <row r="724">
          <cell r="A724" t="str">
            <v>x1</v>
          </cell>
          <cell r="B724" t="str">
            <v>x1</v>
          </cell>
          <cell r="S724" t="str">
            <v/>
          </cell>
          <cell r="Z724" t="str">
            <v/>
          </cell>
          <cell r="AA724" t="str">
            <v/>
          </cell>
          <cell r="AB724" t="str">
            <v/>
          </cell>
          <cell r="AC724" t="str">
            <v/>
          </cell>
          <cell r="AD724" t="str">
            <v/>
          </cell>
          <cell r="AE724" t="str">
            <v>NCX18W1</v>
          </cell>
          <cell r="AF724" t="str">
            <v>NCX18W1</v>
          </cell>
          <cell r="AG724" t="str">
            <v>NCX18W1</v>
          </cell>
          <cell r="AH724" t="str">
            <v/>
          </cell>
          <cell r="AI724" t="str">
            <v/>
          </cell>
          <cell r="AJ724" t="str">
            <v/>
          </cell>
          <cell r="AK724" t="str">
            <v/>
          </cell>
        </row>
        <row r="725">
          <cell r="A725" t="str">
            <v>x1</v>
          </cell>
          <cell r="B725" t="str">
            <v>x1</v>
          </cell>
          <cell r="S725" t="str">
            <v/>
          </cell>
          <cell r="Z725" t="str">
            <v/>
          </cell>
          <cell r="AA725" t="str">
            <v/>
          </cell>
          <cell r="AB725" t="str">
            <v/>
          </cell>
          <cell r="AC725" t="str">
            <v/>
          </cell>
          <cell r="AD725" t="str">
            <v/>
          </cell>
          <cell r="AE725" t="str">
            <v>NCX18W1</v>
          </cell>
          <cell r="AF725" t="str">
            <v>NCX18W1</v>
          </cell>
          <cell r="AG725" t="str">
            <v>NCX18W1</v>
          </cell>
          <cell r="AH725" t="str">
            <v/>
          </cell>
          <cell r="AI725" t="str">
            <v/>
          </cell>
          <cell r="AJ725" t="str">
            <v/>
          </cell>
          <cell r="AK725" t="str">
            <v/>
          </cell>
        </row>
        <row r="726">
          <cell r="A726" t="str">
            <v>x1</v>
          </cell>
          <cell r="B726" t="str">
            <v>x1</v>
          </cell>
          <cell r="S726" t="str">
            <v/>
          </cell>
          <cell r="Z726" t="str">
            <v/>
          </cell>
          <cell r="AA726" t="str">
            <v/>
          </cell>
          <cell r="AB726" t="str">
            <v/>
          </cell>
          <cell r="AC726" t="str">
            <v/>
          </cell>
          <cell r="AD726" t="str">
            <v/>
          </cell>
          <cell r="AE726" t="str">
            <v>NCX18W1</v>
          </cell>
          <cell r="AF726" t="str">
            <v>NCX18W1</v>
          </cell>
          <cell r="AG726" t="str">
            <v>NCX18W1</v>
          </cell>
          <cell r="AH726" t="str">
            <v/>
          </cell>
          <cell r="AI726" t="str">
            <v/>
          </cell>
          <cell r="AJ726" t="str">
            <v/>
          </cell>
          <cell r="AK726" t="str">
            <v/>
          </cell>
        </row>
        <row r="727">
          <cell r="A727" t="str">
            <v>x1</v>
          </cell>
          <cell r="B727" t="str">
            <v>x1</v>
          </cell>
          <cell r="S727" t="str">
            <v/>
          </cell>
          <cell r="Z727" t="str">
            <v/>
          </cell>
          <cell r="AA727" t="str">
            <v/>
          </cell>
          <cell r="AB727" t="str">
            <v/>
          </cell>
          <cell r="AC727" t="str">
            <v/>
          </cell>
          <cell r="AD727" t="str">
            <v/>
          </cell>
          <cell r="AE727" t="str">
            <v>NCX18W1</v>
          </cell>
          <cell r="AF727" t="str">
            <v>NCX18W1</v>
          </cell>
          <cell r="AG727" t="str">
            <v>NCX18W1</v>
          </cell>
          <cell r="AH727" t="str">
            <v/>
          </cell>
          <cell r="AI727" t="str">
            <v/>
          </cell>
          <cell r="AJ727" t="str">
            <v/>
          </cell>
          <cell r="AK727" t="str">
            <v/>
          </cell>
        </row>
        <row r="728">
          <cell r="A728" t="str">
            <v>x1</v>
          </cell>
          <cell r="B728" t="str">
            <v>x1</v>
          </cell>
          <cell r="S728" t="str">
            <v/>
          </cell>
          <cell r="Z728" t="str">
            <v/>
          </cell>
          <cell r="AA728" t="str">
            <v/>
          </cell>
          <cell r="AB728" t="str">
            <v/>
          </cell>
          <cell r="AC728" t="str">
            <v/>
          </cell>
          <cell r="AD728" t="str">
            <v/>
          </cell>
          <cell r="AE728" t="str">
            <v>NCX18W1</v>
          </cell>
          <cell r="AF728" t="str">
            <v>NCX18W1</v>
          </cell>
          <cell r="AG728" t="str">
            <v>NCX18W1</v>
          </cell>
          <cell r="AH728" t="str">
            <v/>
          </cell>
          <cell r="AI728" t="str">
            <v/>
          </cell>
          <cell r="AJ728" t="str">
            <v/>
          </cell>
          <cell r="AK728" t="str">
            <v/>
          </cell>
        </row>
        <row r="729">
          <cell r="A729" t="str">
            <v>x1</v>
          </cell>
          <cell r="B729" t="str">
            <v>x1</v>
          </cell>
          <cell r="S729" t="str">
            <v/>
          </cell>
          <cell r="Z729" t="str">
            <v/>
          </cell>
          <cell r="AA729" t="str">
            <v/>
          </cell>
          <cell r="AB729" t="str">
            <v/>
          </cell>
          <cell r="AC729" t="str">
            <v/>
          </cell>
          <cell r="AD729" t="str">
            <v/>
          </cell>
          <cell r="AE729" t="str">
            <v>NCX18W1</v>
          </cell>
          <cell r="AF729" t="str">
            <v>NCX18W1</v>
          </cell>
          <cell r="AG729" t="str">
            <v>NCX18W1</v>
          </cell>
          <cell r="AH729" t="str">
            <v/>
          </cell>
          <cell r="AI729" t="str">
            <v/>
          </cell>
          <cell r="AJ729" t="str">
            <v/>
          </cell>
          <cell r="AK729" t="str">
            <v/>
          </cell>
        </row>
        <row r="730">
          <cell r="A730" t="str">
            <v>x1</v>
          </cell>
          <cell r="B730" t="str">
            <v>x1</v>
          </cell>
          <cell r="S730" t="str">
            <v/>
          </cell>
          <cell r="Z730" t="str">
            <v/>
          </cell>
          <cell r="AA730" t="str">
            <v/>
          </cell>
          <cell r="AB730" t="str">
            <v/>
          </cell>
          <cell r="AC730" t="str">
            <v/>
          </cell>
          <cell r="AD730" t="str">
            <v/>
          </cell>
          <cell r="AE730" t="str">
            <v>NCX18W1</v>
          </cell>
          <cell r="AF730" t="str">
            <v>NCX18W1</v>
          </cell>
          <cell r="AG730" t="str">
            <v>NCX18W1</v>
          </cell>
          <cell r="AH730" t="str">
            <v/>
          </cell>
          <cell r="AI730" t="str">
            <v/>
          </cell>
          <cell r="AJ730" t="str">
            <v/>
          </cell>
          <cell r="AK730" t="str">
            <v/>
          </cell>
        </row>
        <row r="731">
          <cell r="A731" t="str">
            <v>x1</v>
          </cell>
          <cell r="B731" t="str">
            <v>x1</v>
          </cell>
          <cell r="S731" t="str">
            <v/>
          </cell>
          <cell r="Z731" t="str">
            <v/>
          </cell>
          <cell r="AA731" t="str">
            <v/>
          </cell>
          <cell r="AB731" t="str">
            <v/>
          </cell>
          <cell r="AC731" t="str">
            <v/>
          </cell>
          <cell r="AD731" t="str">
            <v/>
          </cell>
          <cell r="AE731" t="str">
            <v>NCX18W1</v>
          </cell>
          <cell r="AF731" t="str">
            <v>NCX18W1</v>
          </cell>
          <cell r="AG731" t="str">
            <v>NCX18W1</v>
          </cell>
          <cell r="AH731" t="str">
            <v/>
          </cell>
          <cell r="AI731" t="str">
            <v/>
          </cell>
          <cell r="AJ731" t="str">
            <v/>
          </cell>
          <cell r="AK731" t="str">
            <v/>
          </cell>
        </row>
        <row r="732">
          <cell r="A732" t="str">
            <v>x1</v>
          </cell>
          <cell r="B732" t="str">
            <v>x1</v>
          </cell>
          <cell r="S732" t="str">
            <v/>
          </cell>
          <cell r="Z732" t="str">
            <v/>
          </cell>
          <cell r="AA732" t="str">
            <v/>
          </cell>
          <cell r="AB732" t="str">
            <v/>
          </cell>
          <cell r="AC732" t="str">
            <v/>
          </cell>
          <cell r="AD732" t="str">
            <v/>
          </cell>
          <cell r="AE732" t="str">
            <v>NCX18W1</v>
          </cell>
          <cell r="AF732" t="str">
            <v>NCX18W1</v>
          </cell>
          <cell r="AG732" t="str">
            <v>NCX18W1</v>
          </cell>
          <cell r="AH732" t="str">
            <v/>
          </cell>
          <cell r="AI732" t="str">
            <v/>
          </cell>
          <cell r="AJ732" t="str">
            <v/>
          </cell>
          <cell r="AK732" t="str">
            <v/>
          </cell>
        </row>
        <row r="733">
          <cell r="A733" t="str">
            <v>x1</v>
          </cell>
          <cell r="B733" t="str">
            <v>x1</v>
          </cell>
          <cell r="S733" t="str">
            <v/>
          </cell>
          <cell r="Z733" t="str">
            <v/>
          </cell>
          <cell r="AA733" t="str">
            <v/>
          </cell>
          <cell r="AB733" t="str">
            <v/>
          </cell>
          <cell r="AC733" t="str">
            <v/>
          </cell>
          <cell r="AD733" t="str">
            <v/>
          </cell>
          <cell r="AE733" t="str">
            <v>NCX18W1</v>
          </cell>
          <cell r="AF733" t="str">
            <v>NCX18W1</v>
          </cell>
          <cell r="AG733" t="str">
            <v>NCX18W1</v>
          </cell>
          <cell r="AH733" t="str">
            <v/>
          </cell>
          <cell r="AI733" t="str">
            <v/>
          </cell>
          <cell r="AJ733" t="str">
            <v/>
          </cell>
          <cell r="AK733" t="str">
            <v/>
          </cell>
        </row>
        <row r="734">
          <cell r="A734" t="str">
            <v>x1</v>
          </cell>
          <cell r="B734" t="str">
            <v>x1</v>
          </cell>
          <cell r="S734" t="str">
            <v/>
          </cell>
          <cell r="Z734" t="str">
            <v/>
          </cell>
          <cell r="AA734" t="str">
            <v/>
          </cell>
          <cell r="AB734" t="str">
            <v/>
          </cell>
          <cell r="AC734" t="str">
            <v/>
          </cell>
          <cell r="AD734" t="str">
            <v/>
          </cell>
          <cell r="AE734" t="str">
            <v>NCX18W1</v>
          </cell>
          <cell r="AF734" t="str">
            <v>NCX18W1</v>
          </cell>
          <cell r="AG734" t="str">
            <v>NCX18W1</v>
          </cell>
          <cell r="AH734" t="str">
            <v/>
          </cell>
          <cell r="AI734" t="str">
            <v/>
          </cell>
          <cell r="AJ734" t="str">
            <v/>
          </cell>
          <cell r="AK734" t="str">
            <v/>
          </cell>
        </row>
        <row r="735">
          <cell r="A735" t="str">
            <v>x1</v>
          </cell>
          <cell r="B735" t="str">
            <v>x1</v>
          </cell>
          <cell r="S735" t="str">
            <v/>
          </cell>
          <cell r="Z735" t="str">
            <v/>
          </cell>
          <cell r="AA735" t="str">
            <v/>
          </cell>
          <cell r="AB735" t="str">
            <v/>
          </cell>
          <cell r="AC735" t="str">
            <v/>
          </cell>
          <cell r="AD735" t="str">
            <v/>
          </cell>
          <cell r="AE735" t="str">
            <v>NCX18W1</v>
          </cell>
          <cell r="AF735" t="str">
            <v>NCX18W1</v>
          </cell>
          <cell r="AG735" t="str">
            <v>NCX18W1</v>
          </cell>
          <cell r="AH735" t="str">
            <v/>
          </cell>
          <cell r="AI735" t="str">
            <v/>
          </cell>
          <cell r="AJ735" t="str">
            <v/>
          </cell>
          <cell r="AK735" t="str">
            <v/>
          </cell>
        </row>
        <row r="736">
          <cell r="A736" t="str">
            <v>x1</v>
          </cell>
          <cell r="B736" t="str">
            <v>x1</v>
          </cell>
          <cell r="S736" t="str">
            <v/>
          </cell>
          <cell r="Z736" t="str">
            <v/>
          </cell>
          <cell r="AA736" t="str">
            <v/>
          </cell>
          <cell r="AB736" t="str">
            <v/>
          </cell>
          <cell r="AC736" t="str">
            <v/>
          </cell>
          <cell r="AD736" t="str">
            <v/>
          </cell>
          <cell r="AE736" t="str">
            <v>NCX18W1</v>
          </cell>
          <cell r="AF736" t="str">
            <v>NCX18W1</v>
          </cell>
          <cell r="AG736" t="str">
            <v>NCX18W1</v>
          </cell>
          <cell r="AH736" t="str">
            <v/>
          </cell>
          <cell r="AI736" t="str">
            <v/>
          </cell>
          <cell r="AJ736" t="str">
            <v/>
          </cell>
          <cell r="AK736" t="str">
            <v/>
          </cell>
        </row>
        <row r="737">
          <cell r="A737" t="str">
            <v>x1</v>
          </cell>
          <cell r="B737" t="str">
            <v>x1</v>
          </cell>
          <cell r="S737" t="str">
            <v/>
          </cell>
          <cell r="Z737" t="str">
            <v/>
          </cell>
          <cell r="AA737" t="str">
            <v/>
          </cell>
          <cell r="AB737" t="str">
            <v/>
          </cell>
          <cell r="AC737" t="str">
            <v/>
          </cell>
          <cell r="AD737" t="str">
            <v/>
          </cell>
          <cell r="AE737" t="str">
            <v>NCX18W1</v>
          </cell>
          <cell r="AF737" t="str">
            <v>NCX18W1</v>
          </cell>
          <cell r="AG737" t="str">
            <v>NCX18W1</v>
          </cell>
          <cell r="AH737" t="str">
            <v/>
          </cell>
          <cell r="AI737" t="str">
            <v/>
          </cell>
          <cell r="AJ737" t="str">
            <v/>
          </cell>
          <cell r="AK737" t="str">
            <v/>
          </cell>
        </row>
        <row r="738">
          <cell r="A738" t="str">
            <v>x1</v>
          </cell>
          <cell r="B738" t="str">
            <v>x1</v>
          </cell>
          <cell r="S738" t="str">
            <v/>
          </cell>
          <cell r="Z738" t="str">
            <v/>
          </cell>
          <cell r="AA738" t="str">
            <v/>
          </cell>
          <cell r="AB738" t="str">
            <v/>
          </cell>
          <cell r="AC738" t="str">
            <v/>
          </cell>
          <cell r="AD738" t="str">
            <v/>
          </cell>
          <cell r="AE738" t="str">
            <v>NCX18W1</v>
          </cell>
          <cell r="AF738" t="str">
            <v>NCX18W1</v>
          </cell>
          <cell r="AG738" t="str">
            <v>NCX18W1</v>
          </cell>
          <cell r="AH738" t="str">
            <v/>
          </cell>
          <cell r="AI738" t="str">
            <v/>
          </cell>
          <cell r="AJ738" t="str">
            <v/>
          </cell>
          <cell r="AK738" t="str">
            <v/>
          </cell>
        </row>
        <row r="739">
          <cell r="A739" t="str">
            <v>x1</v>
          </cell>
          <cell r="B739" t="str">
            <v>x1</v>
          </cell>
          <cell r="S739" t="str">
            <v/>
          </cell>
          <cell r="Z739" t="str">
            <v/>
          </cell>
          <cell r="AA739" t="str">
            <v/>
          </cell>
          <cell r="AB739" t="str">
            <v/>
          </cell>
          <cell r="AC739" t="str">
            <v/>
          </cell>
          <cell r="AD739" t="str">
            <v/>
          </cell>
          <cell r="AE739" t="str">
            <v>NCX18W1</v>
          </cell>
          <cell r="AF739" t="str">
            <v>NCX18W1</v>
          </cell>
          <cell r="AG739" t="str">
            <v>NCX18W1</v>
          </cell>
          <cell r="AH739" t="str">
            <v/>
          </cell>
          <cell r="AI739" t="str">
            <v/>
          </cell>
          <cell r="AJ739" t="str">
            <v/>
          </cell>
          <cell r="AK739" t="str">
            <v/>
          </cell>
        </row>
        <row r="740">
          <cell r="A740" t="str">
            <v>x1</v>
          </cell>
          <cell r="B740" t="str">
            <v>x1</v>
          </cell>
          <cell r="S740" t="str">
            <v/>
          </cell>
          <cell r="Z740" t="str">
            <v/>
          </cell>
          <cell r="AA740" t="str">
            <v/>
          </cell>
          <cell r="AB740" t="str">
            <v/>
          </cell>
          <cell r="AC740" t="str">
            <v/>
          </cell>
          <cell r="AD740" t="str">
            <v/>
          </cell>
          <cell r="AE740" t="str">
            <v>NCX18W1</v>
          </cell>
          <cell r="AF740" t="str">
            <v>NCX18W1</v>
          </cell>
          <cell r="AG740" t="str">
            <v>NCX18W1</v>
          </cell>
          <cell r="AH740" t="str">
            <v/>
          </cell>
          <cell r="AI740" t="str">
            <v/>
          </cell>
          <cell r="AJ740" t="str">
            <v/>
          </cell>
          <cell r="AK740" t="str">
            <v/>
          </cell>
        </row>
        <row r="741">
          <cell r="A741" t="str">
            <v>x1</v>
          </cell>
          <cell r="B741" t="str">
            <v>x1</v>
          </cell>
          <cell r="S741" t="str">
            <v/>
          </cell>
          <cell r="Z741" t="str">
            <v/>
          </cell>
          <cell r="AA741" t="str">
            <v/>
          </cell>
          <cell r="AB741" t="str">
            <v/>
          </cell>
          <cell r="AC741" t="str">
            <v/>
          </cell>
          <cell r="AD741" t="str">
            <v/>
          </cell>
          <cell r="AE741" t="str">
            <v>NCX18W1</v>
          </cell>
          <cell r="AF741" t="str">
            <v>NCX18W1</v>
          </cell>
          <cell r="AG741" t="str">
            <v>NCX18W1</v>
          </cell>
          <cell r="AH741" t="str">
            <v/>
          </cell>
          <cell r="AI741" t="str">
            <v/>
          </cell>
          <cell r="AJ741" t="str">
            <v/>
          </cell>
          <cell r="AK741" t="str">
            <v/>
          </cell>
        </row>
        <row r="742">
          <cell r="A742" t="str">
            <v>x1</v>
          </cell>
          <cell r="B742" t="str">
            <v>x1</v>
          </cell>
          <cell r="S742" t="str">
            <v/>
          </cell>
          <cell r="Z742" t="str">
            <v/>
          </cell>
          <cell r="AA742" t="str">
            <v/>
          </cell>
          <cell r="AB742" t="str">
            <v/>
          </cell>
          <cell r="AC742" t="str">
            <v/>
          </cell>
          <cell r="AD742" t="str">
            <v/>
          </cell>
          <cell r="AE742" t="str">
            <v>NCX18W1</v>
          </cell>
          <cell r="AF742" t="str">
            <v>NCX18W1</v>
          </cell>
          <cell r="AG742" t="str">
            <v>NCX18W1</v>
          </cell>
          <cell r="AH742" t="str">
            <v/>
          </cell>
          <cell r="AI742" t="str">
            <v/>
          </cell>
          <cell r="AJ742" t="str">
            <v/>
          </cell>
          <cell r="AK742" t="str">
            <v/>
          </cell>
        </row>
        <row r="743">
          <cell r="A743" t="str">
            <v>x1</v>
          </cell>
          <cell r="B743" t="str">
            <v>x1</v>
          </cell>
          <cell r="S743" t="str">
            <v/>
          </cell>
          <cell r="Z743" t="str">
            <v/>
          </cell>
          <cell r="AA743" t="str">
            <v/>
          </cell>
          <cell r="AB743" t="str">
            <v/>
          </cell>
          <cell r="AC743" t="str">
            <v/>
          </cell>
          <cell r="AD743" t="str">
            <v/>
          </cell>
          <cell r="AE743" t="str">
            <v>NCX18W1</v>
          </cell>
          <cell r="AF743" t="str">
            <v>NCX18W1</v>
          </cell>
          <cell r="AG743" t="str">
            <v>NCX18W1</v>
          </cell>
          <cell r="AH743" t="str">
            <v/>
          </cell>
          <cell r="AI743" t="str">
            <v/>
          </cell>
          <cell r="AJ743" t="str">
            <v/>
          </cell>
          <cell r="AK743" t="str">
            <v/>
          </cell>
        </row>
        <row r="744">
          <cell r="A744" t="str">
            <v>x1</v>
          </cell>
          <cell r="B744" t="str">
            <v>x1</v>
          </cell>
          <cell r="S744" t="str">
            <v/>
          </cell>
          <cell r="Z744" t="str">
            <v/>
          </cell>
          <cell r="AA744" t="str">
            <v/>
          </cell>
          <cell r="AB744" t="str">
            <v/>
          </cell>
          <cell r="AC744" t="str">
            <v/>
          </cell>
          <cell r="AD744" t="str">
            <v/>
          </cell>
          <cell r="AE744" t="str">
            <v>NCX18W1</v>
          </cell>
          <cell r="AF744" t="str">
            <v>NCX18W1</v>
          </cell>
          <cell r="AG744" t="str">
            <v>NCX18W1</v>
          </cell>
          <cell r="AH744" t="str">
            <v/>
          </cell>
          <cell r="AI744" t="str">
            <v/>
          </cell>
          <cell r="AJ744" t="str">
            <v/>
          </cell>
          <cell r="AK744" t="str">
            <v/>
          </cell>
        </row>
        <row r="745">
          <cell r="A745" t="str">
            <v>x1</v>
          </cell>
          <cell r="B745" t="str">
            <v>x1</v>
          </cell>
          <cell r="S745" t="str">
            <v/>
          </cell>
          <cell r="Z745" t="str">
            <v/>
          </cell>
          <cell r="AA745" t="str">
            <v/>
          </cell>
          <cell r="AB745" t="str">
            <v/>
          </cell>
          <cell r="AC745" t="str">
            <v/>
          </cell>
          <cell r="AD745" t="str">
            <v/>
          </cell>
          <cell r="AE745" t="str">
            <v>NCX18W1</v>
          </cell>
          <cell r="AF745" t="str">
            <v>NCX18W1</v>
          </cell>
          <cell r="AG745" t="str">
            <v>NCX18W1</v>
          </cell>
          <cell r="AH745" t="str">
            <v/>
          </cell>
          <cell r="AI745" t="str">
            <v/>
          </cell>
          <cell r="AJ745" t="str">
            <v/>
          </cell>
          <cell r="AK745" t="str">
            <v/>
          </cell>
        </row>
        <row r="746">
          <cell r="A746" t="str">
            <v>x1</v>
          </cell>
          <cell r="B746" t="str">
            <v>x1</v>
          </cell>
          <cell r="S746" t="str">
            <v/>
          </cell>
          <cell r="Z746" t="str">
            <v/>
          </cell>
          <cell r="AA746" t="str">
            <v/>
          </cell>
          <cell r="AB746" t="str">
            <v/>
          </cell>
          <cell r="AC746" t="str">
            <v/>
          </cell>
          <cell r="AD746" t="str">
            <v/>
          </cell>
          <cell r="AE746" t="str">
            <v>NCX18W1</v>
          </cell>
          <cell r="AF746" t="str">
            <v>NCX18W1</v>
          </cell>
          <cell r="AG746" t="str">
            <v>NCX18W1</v>
          </cell>
          <cell r="AH746" t="str">
            <v/>
          </cell>
          <cell r="AI746" t="str">
            <v/>
          </cell>
          <cell r="AJ746" t="str">
            <v/>
          </cell>
          <cell r="AK746" t="str">
            <v/>
          </cell>
        </row>
        <row r="747">
          <cell r="A747" t="str">
            <v>x1</v>
          </cell>
          <cell r="B747" t="str">
            <v>x1</v>
          </cell>
          <cell r="S747" t="str">
            <v/>
          </cell>
          <cell r="Z747" t="str">
            <v/>
          </cell>
          <cell r="AA747" t="str">
            <v/>
          </cell>
          <cell r="AB747" t="str">
            <v/>
          </cell>
          <cell r="AC747" t="str">
            <v/>
          </cell>
          <cell r="AD747" t="str">
            <v/>
          </cell>
          <cell r="AE747" t="str">
            <v>NCX18W1</v>
          </cell>
          <cell r="AF747" t="str">
            <v>NCX18W1</v>
          </cell>
          <cell r="AG747" t="str">
            <v>NCX18W1</v>
          </cell>
          <cell r="AH747" t="str">
            <v/>
          </cell>
          <cell r="AI747" t="str">
            <v/>
          </cell>
          <cell r="AJ747" t="str">
            <v/>
          </cell>
          <cell r="AK747" t="str">
            <v/>
          </cell>
        </row>
        <row r="748">
          <cell r="A748" t="str">
            <v>x1</v>
          </cell>
          <cell r="B748" t="str">
            <v>x1</v>
          </cell>
          <cell r="S748" t="str">
            <v/>
          </cell>
          <cell r="Z748" t="str">
            <v/>
          </cell>
          <cell r="AA748" t="str">
            <v/>
          </cell>
          <cell r="AB748" t="str">
            <v/>
          </cell>
          <cell r="AC748" t="str">
            <v/>
          </cell>
          <cell r="AD748" t="str">
            <v/>
          </cell>
          <cell r="AE748" t="str">
            <v>NCX18W1</v>
          </cell>
          <cell r="AF748" t="str">
            <v>NCX18W1</v>
          </cell>
          <cell r="AG748" t="str">
            <v>NCX18W1</v>
          </cell>
          <cell r="AH748" t="str">
            <v/>
          </cell>
          <cell r="AI748" t="str">
            <v/>
          </cell>
          <cell r="AJ748" t="str">
            <v/>
          </cell>
          <cell r="AK748" t="str">
            <v/>
          </cell>
        </row>
        <row r="749">
          <cell r="A749" t="str">
            <v>x1</v>
          </cell>
          <cell r="B749" t="str">
            <v>x1</v>
          </cell>
          <cell r="S749" t="str">
            <v/>
          </cell>
          <cell r="Z749" t="str">
            <v/>
          </cell>
          <cell r="AA749" t="str">
            <v/>
          </cell>
          <cell r="AB749" t="str">
            <v/>
          </cell>
          <cell r="AC749" t="str">
            <v/>
          </cell>
          <cell r="AD749" t="str">
            <v/>
          </cell>
          <cell r="AE749" t="str">
            <v>NCX18W1</v>
          </cell>
          <cell r="AF749" t="str">
            <v>NCX18W1</v>
          </cell>
          <cell r="AG749" t="str">
            <v>NCX18W1</v>
          </cell>
          <cell r="AH749" t="str">
            <v/>
          </cell>
          <cell r="AI749" t="str">
            <v/>
          </cell>
          <cell r="AJ749" t="str">
            <v/>
          </cell>
          <cell r="AK749" t="str">
            <v/>
          </cell>
        </row>
        <row r="750">
          <cell r="A750" t="str">
            <v>x1</v>
          </cell>
          <cell r="B750" t="str">
            <v>x1</v>
          </cell>
          <cell r="S750" t="str">
            <v/>
          </cell>
          <cell r="Z750" t="str">
            <v/>
          </cell>
          <cell r="AA750" t="str">
            <v/>
          </cell>
          <cell r="AB750" t="str">
            <v/>
          </cell>
          <cell r="AC750" t="str">
            <v/>
          </cell>
          <cell r="AD750" t="str">
            <v/>
          </cell>
          <cell r="AE750" t="str">
            <v>NCX18W1</v>
          </cell>
          <cell r="AF750" t="str">
            <v>NCX18W1</v>
          </cell>
          <cell r="AG750" t="str">
            <v>NCX18W1</v>
          </cell>
          <cell r="AH750" t="str">
            <v/>
          </cell>
          <cell r="AI750" t="str">
            <v/>
          </cell>
          <cell r="AJ750" t="str">
            <v/>
          </cell>
          <cell r="AK750" t="str">
            <v/>
          </cell>
        </row>
        <row r="751">
          <cell r="A751" t="str">
            <v>x1</v>
          </cell>
          <cell r="B751" t="str">
            <v>x1</v>
          </cell>
          <cell r="S751" t="str">
            <v/>
          </cell>
          <cell r="Z751" t="str">
            <v/>
          </cell>
          <cell r="AA751" t="str">
            <v/>
          </cell>
          <cell r="AB751" t="str">
            <v/>
          </cell>
          <cell r="AC751" t="str">
            <v/>
          </cell>
          <cell r="AD751" t="str">
            <v/>
          </cell>
          <cell r="AE751" t="str">
            <v>NCX18W1</v>
          </cell>
          <cell r="AF751" t="str">
            <v>NCX18W1</v>
          </cell>
          <cell r="AG751" t="str">
            <v>NCX18W1</v>
          </cell>
          <cell r="AH751" t="str">
            <v/>
          </cell>
          <cell r="AI751" t="str">
            <v/>
          </cell>
          <cell r="AJ751" t="str">
            <v/>
          </cell>
          <cell r="AK751" t="str">
            <v/>
          </cell>
        </row>
        <row r="752">
          <cell r="A752" t="str">
            <v>x1</v>
          </cell>
          <cell r="B752" t="str">
            <v>x1</v>
          </cell>
          <cell r="S752" t="str">
            <v/>
          </cell>
          <cell r="Z752" t="str">
            <v/>
          </cell>
          <cell r="AA752" t="str">
            <v/>
          </cell>
          <cell r="AB752" t="str">
            <v/>
          </cell>
          <cell r="AC752" t="str">
            <v/>
          </cell>
          <cell r="AD752" t="str">
            <v/>
          </cell>
          <cell r="AE752" t="str">
            <v>NCX18W1</v>
          </cell>
          <cell r="AF752" t="str">
            <v>NCX18W1</v>
          </cell>
          <cell r="AG752" t="str">
            <v>NCX18W1</v>
          </cell>
          <cell r="AH752" t="str">
            <v/>
          </cell>
          <cell r="AI752" t="str">
            <v/>
          </cell>
          <cell r="AJ752" t="str">
            <v/>
          </cell>
          <cell r="AK752" t="str">
            <v/>
          </cell>
        </row>
        <row r="753">
          <cell r="A753" t="str">
            <v>x1</v>
          </cell>
          <cell r="B753" t="str">
            <v>x1</v>
          </cell>
          <cell r="S753" t="str">
            <v/>
          </cell>
          <cell r="Z753" t="str">
            <v/>
          </cell>
          <cell r="AA753" t="str">
            <v/>
          </cell>
          <cell r="AB753" t="str">
            <v/>
          </cell>
          <cell r="AC753" t="str">
            <v/>
          </cell>
          <cell r="AD753" t="str">
            <v/>
          </cell>
          <cell r="AE753" t="str">
            <v>NCX18W1</v>
          </cell>
          <cell r="AF753" t="str">
            <v>NCX18W1</v>
          </cell>
          <cell r="AG753" t="str">
            <v>NCX18W1</v>
          </cell>
          <cell r="AH753" t="str">
            <v/>
          </cell>
          <cell r="AI753" t="str">
            <v/>
          </cell>
          <cell r="AJ753" t="str">
            <v/>
          </cell>
          <cell r="AK753" t="str">
            <v/>
          </cell>
        </row>
        <row r="754">
          <cell r="A754" t="str">
            <v>x1</v>
          </cell>
          <cell r="B754" t="str">
            <v>x1</v>
          </cell>
          <cell r="S754" t="str">
            <v/>
          </cell>
          <cell r="Z754" t="str">
            <v/>
          </cell>
          <cell r="AA754" t="str">
            <v/>
          </cell>
          <cell r="AB754" t="str">
            <v/>
          </cell>
          <cell r="AC754" t="str">
            <v/>
          </cell>
          <cell r="AD754" t="str">
            <v/>
          </cell>
          <cell r="AE754" t="str">
            <v>NCX18W1</v>
          </cell>
          <cell r="AF754" t="str">
            <v>NCX18W1</v>
          </cell>
          <cell r="AG754" t="str">
            <v>NCX18W1</v>
          </cell>
          <cell r="AH754" t="str">
            <v/>
          </cell>
          <cell r="AI754" t="str">
            <v/>
          </cell>
          <cell r="AJ754" t="str">
            <v/>
          </cell>
          <cell r="AK754" t="str">
            <v/>
          </cell>
        </row>
        <row r="755">
          <cell r="A755" t="str">
            <v>x1</v>
          </cell>
          <cell r="B755" t="str">
            <v>x1</v>
          </cell>
          <cell r="S755" t="str">
            <v/>
          </cell>
          <cell r="Z755" t="str">
            <v/>
          </cell>
          <cell r="AA755" t="str">
            <v/>
          </cell>
          <cell r="AB755" t="str">
            <v/>
          </cell>
          <cell r="AC755" t="str">
            <v/>
          </cell>
          <cell r="AD755" t="str">
            <v/>
          </cell>
          <cell r="AE755" t="str">
            <v>NCX18W1</v>
          </cell>
          <cell r="AF755" t="str">
            <v>NCX18W1</v>
          </cell>
          <cell r="AG755" t="str">
            <v>NCX18W1</v>
          </cell>
          <cell r="AH755" t="str">
            <v/>
          </cell>
          <cell r="AI755" t="str">
            <v/>
          </cell>
          <cell r="AJ755" t="str">
            <v/>
          </cell>
          <cell r="AK755" t="str">
            <v/>
          </cell>
        </row>
        <row r="756">
          <cell r="A756" t="str">
            <v>x1</v>
          </cell>
          <cell r="B756" t="str">
            <v>x1</v>
          </cell>
          <cell r="S756" t="str">
            <v/>
          </cell>
          <cell r="Z756" t="str">
            <v/>
          </cell>
          <cell r="AA756" t="str">
            <v/>
          </cell>
          <cell r="AB756" t="str">
            <v/>
          </cell>
          <cell r="AC756" t="str">
            <v/>
          </cell>
          <cell r="AD756" t="str">
            <v/>
          </cell>
          <cell r="AE756" t="str">
            <v>NCX18W1</v>
          </cell>
          <cell r="AF756" t="str">
            <v>NCX18W1</v>
          </cell>
          <cell r="AG756" t="str">
            <v>NCX18W1</v>
          </cell>
          <cell r="AH756" t="str">
            <v/>
          </cell>
          <cell r="AI756" t="str">
            <v/>
          </cell>
          <cell r="AJ756" t="str">
            <v/>
          </cell>
          <cell r="AK756" t="str">
            <v/>
          </cell>
        </row>
        <row r="757">
          <cell r="A757" t="str">
            <v>x1</v>
          </cell>
          <cell r="B757" t="str">
            <v>x1</v>
          </cell>
          <cell r="S757" t="str">
            <v/>
          </cell>
          <cell r="Z757" t="str">
            <v/>
          </cell>
          <cell r="AA757" t="str">
            <v/>
          </cell>
          <cell r="AB757" t="str">
            <v/>
          </cell>
          <cell r="AC757" t="str">
            <v/>
          </cell>
          <cell r="AD757" t="str">
            <v/>
          </cell>
          <cell r="AE757" t="str">
            <v>NCX18W1</v>
          </cell>
          <cell r="AF757" t="str">
            <v>NCX18W1</v>
          </cell>
          <cell r="AG757" t="str">
            <v>NCX18W1</v>
          </cell>
          <cell r="AH757" t="str">
            <v/>
          </cell>
          <cell r="AI757" t="str">
            <v/>
          </cell>
          <cell r="AJ757" t="str">
            <v/>
          </cell>
          <cell r="AK757" t="str">
            <v/>
          </cell>
        </row>
        <row r="758">
          <cell r="A758" t="str">
            <v>x1</v>
          </cell>
          <cell r="B758" t="str">
            <v>x1</v>
          </cell>
          <cell r="S758" t="str">
            <v/>
          </cell>
          <cell r="Z758" t="str">
            <v/>
          </cell>
          <cell r="AA758" t="str">
            <v/>
          </cell>
          <cell r="AB758" t="str">
            <v/>
          </cell>
          <cell r="AC758" t="str">
            <v/>
          </cell>
          <cell r="AD758" t="str">
            <v/>
          </cell>
          <cell r="AE758" t="str">
            <v>NCX18W1</v>
          </cell>
          <cell r="AF758" t="str">
            <v>NCX18W1</v>
          </cell>
          <cell r="AG758" t="str">
            <v>NCX18W1</v>
          </cell>
          <cell r="AH758" t="str">
            <v/>
          </cell>
          <cell r="AI758" t="str">
            <v/>
          </cell>
          <cell r="AJ758" t="str">
            <v/>
          </cell>
          <cell r="AK758" t="str">
            <v/>
          </cell>
        </row>
        <row r="759">
          <cell r="A759" t="str">
            <v>x1</v>
          </cell>
          <cell r="B759" t="str">
            <v>x1</v>
          </cell>
          <cell r="S759" t="str">
            <v/>
          </cell>
          <cell r="Z759" t="str">
            <v/>
          </cell>
          <cell r="AA759" t="str">
            <v/>
          </cell>
          <cell r="AB759" t="str">
            <v/>
          </cell>
          <cell r="AC759" t="str">
            <v/>
          </cell>
          <cell r="AD759" t="str">
            <v/>
          </cell>
          <cell r="AE759" t="str">
            <v>NCX18W1</v>
          </cell>
          <cell r="AF759" t="str">
            <v>NCX18W1</v>
          </cell>
          <cell r="AG759" t="str">
            <v>NCX18W1</v>
          </cell>
          <cell r="AH759" t="str">
            <v/>
          </cell>
          <cell r="AI759" t="str">
            <v/>
          </cell>
          <cell r="AJ759" t="str">
            <v/>
          </cell>
          <cell r="AK759" t="str">
            <v/>
          </cell>
        </row>
        <row r="760">
          <cell r="A760" t="str">
            <v>x1</v>
          </cell>
          <cell r="B760" t="str">
            <v>x1</v>
          </cell>
          <cell r="S760" t="str">
            <v/>
          </cell>
          <cell r="Z760" t="str">
            <v/>
          </cell>
          <cell r="AA760" t="str">
            <v/>
          </cell>
          <cell r="AB760" t="str">
            <v/>
          </cell>
          <cell r="AC760" t="str">
            <v/>
          </cell>
          <cell r="AD760" t="str">
            <v/>
          </cell>
          <cell r="AE760" t="str">
            <v>NCX18W1</v>
          </cell>
          <cell r="AF760" t="str">
            <v>NCX18W1</v>
          </cell>
          <cell r="AG760" t="str">
            <v>NCX18W1</v>
          </cell>
          <cell r="AH760" t="str">
            <v/>
          </cell>
          <cell r="AI760" t="str">
            <v/>
          </cell>
          <cell r="AJ760" t="str">
            <v/>
          </cell>
          <cell r="AK760" t="str">
            <v/>
          </cell>
        </row>
        <row r="761">
          <cell r="A761" t="str">
            <v>x1</v>
          </cell>
          <cell r="B761" t="str">
            <v>x1</v>
          </cell>
          <cell r="S761" t="str">
            <v/>
          </cell>
          <cell r="Z761" t="str">
            <v/>
          </cell>
          <cell r="AA761" t="str">
            <v/>
          </cell>
          <cell r="AB761" t="str">
            <v/>
          </cell>
          <cell r="AC761" t="str">
            <v/>
          </cell>
          <cell r="AD761" t="str">
            <v/>
          </cell>
          <cell r="AE761" t="str">
            <v>NCX18W1</v>
          </cell>
          <cell r="AF761" t="str">
            <v>NCX18W1</v>
          </cell>
          <cell r="AG761" t="str">
            <v>NCX18W1</v>
          </cell>
          <cell r="AH761" t="str">
            <v/>
          </cell>
          <cell r="AI761" t="str">
            <v/>
          </cell>
          <cell r="AJ761" t="str">
            <v/>
          </cell>
          <cell r="AK761" t="str">
            <v/>
          </cell>
        </row>
        <row r="762">
          <cell r="A762" t="str">
            <v>x1</v>
          </cell>
          <cell r="B762" t="str">
            <v>x1</v>
          </cell>
          <cell r="S762" t="str">
            <v/>
          </cell>
          <cell r="Z762" t="str">
            <v/>
          </cell>
          <cell r="AA762" t="str">
            <v/>
          </cell>
          <cell r="AB762" t="str">
            <v/>
          </cell>
          <cell r="AC762" t="str">
            <v/>
          </cell>
          <cell r="AD762" t="str">
            <v/>
          </cell>
          <cell r="AE762" t="str">
            <v>NCX18W1</v>
          </cell>
          <cell r="AF762" t="str">
            <v>NCX18W1</v>
          </cell>
          <cell r="AG762" t="str">
            <v>NCX18W1</v>
          </cell>
          <cell r="AH762" t="str">
            <v/>
          </cell>
          <cell r="AI762" t="str">
            <v/>
          </cell>
          <cell r="AJ762" t="str">
            <v/>
          </cell>
          <cell r="AK762" t="str">
            <v/>
          </cell>
        </row>
        <row r="763">
          <cell r="A763" t="str">
            <v>x1</v>
          </cell>
          <cell r="B763" t="str">
            <v>x1</v>
          </cell>
          <cell r="S763" t="str">
            <v/>
          </cell>
          <cell r="Z763" t="str">
            <v/>
          </cell>
          <cell r="AA763" t="str">
            <v/>
          </cell>
          <cell r="AB763" t="str">
            <v/>
          </cell>
          <cell r="AC763" t="str">
            <v/>
          </cell>
          <cell r="AD763" t="str">
            <v/>
          </cell>
          <cell r="AE763" t="str">
            <v>NCX18W1</v>
          </cell>
          <cell r="AF763" t="str">
            <v>NCX18W1</v>
          </cell>
          <cell r="AG763" t="str">
            <v>NCX18W1</v>
          </cell>
          <cell r="AH763" t="str">
            <v/>
          </cell>
          <cell r="AI763" t="str">
            <v/>
          </cell>
          <cell r="AJ763" t="str">
            <v/>
          </cell>
          <cell r="AK763" t="str">
            <v/>
          </cell>
        </row>
        <row r="764">
          <cell r="A764" t="str">
            <v>x1</v>
          </cell>
          <cell r="B764" t="str">
            <v>x1</v>
          </cell>
          <cell r="S764" t="str">
            <v/>
          </cell>
          <cell r="Z764" t="str">
            <v/>
          </cell>
          <cell r="AA764" t="str">
            <v/>
          </cell>
          <cell r="AB764" t="str">
            <v/>
          </cell>
          <cell r="AC764" t="str">
            <v/>
          </cell>
          <cell r="AD764" t="str">
            <v/>
          </cell>
          <cell r="AE764" t="str">
            <v>NCX18W1</v>
          </cell>
          <cell r="AF764" t="str">
            <v>NCX18W1</v>
          </cell>
          <cell r="AG764" t="str">
            <v>NCX18W1</v>
          </cell>
          <cell r="AH764" t="str">
            <v/>
          </cell>
          <cell r="AI764" t="str">
            <v/>
          </cell>
          <cell r="AJ764" t="str">
            <v/>
          </cell>
          <cell r="AK764" t="str">
            <v/>
          </cell>
        </row>
        <row r="765">
          <cell r="A765" t="str">
            <v>x1</v>
          </cell>
          <cell r="B765" t="str">
            <v>x1</v>
          </cell>
          <cell r="S765" t="str">
            <v/>
          </cell>
          <cell r="Z765" t="str">
            <v/>
          </cell>
          <cell r="AA765" t="str">
            <v/>
          </cell>
          <cell r="AB765" t="str">
            <v/>
          </cell>
          <cell r="AC765" t="str">
            <v/>
          </cell>
          <cell r="AD765" t="str">
            <v/>
          </cell>
          <cell r="AE765" t="str">
            <v>NCX18W1</v>
          </cell>
          <cell r="AF765" t="str">
            <v>NCX18W1</v>
          </cell>
          <cell r="AG765" t="str">
            <v>NCX18W1</v>
          </cell>
          <cell r="AH765" t="str">
            <v/>
          </cell>
          <cell r="AI765" t="str">
            <v/>
          </cell>
          <cell r="AJ765" t="str">
            <v/>
          </cell>
          <cell r="AK765" t="str">
            <v/>
          </cell>
        </row>
        <row r="766">
          <cell r="A766" t="str">
            <v>x1</v>
          </cell>
          <cell r="B766" t="str">
            <v>x1</v>
          </cell>
          <cell r="S766" t="str">
            <v/>
          </cell>
          <cell r="Z766" t="str">
            <v/>
          </cell>
          <cell r="AA766" t="str">
            <v/>
          </cell>
          <cell r="AB766" t="str">
            <v/>
          </cell>
          <cell r="AC766" t="str">
            <v/>
          </cell>
          <cell r="AD766" t="str">
            <v/>
          </cell>
          <cell r="AE766" t="str">
            <v>NCX18W1</v>
          </cell>
          <cell r="AF766" t="str">
            <v>NCX18W1</v>
          </cell>
          <cell r="AG766" t="str">
            <v>NCX18W1</v>
          </cell>
          <cell r="AH766" t="str">
            <v/>
          </cell>
          <cell r="AI766" t="str">
            <v/>
          </cell>
          <cell r="AJ766" t="str">
            <v/>
          </cell>
          <cell r="AK766" t="str">
            <v/>
          </cell>
        </row>
        <row r="767">
          <cell r="A767" t="str">
            <v>x1</v>
          </cell>
          <cell r="B767" t="str">
            <v>x1</v>
          </cell>
          <cell r="S767" t="str">
            <v/>
          </cell>
          <cell r="Z767" t="str">
            <v/>
          </cell>
          <cell r="AA767" t="str">
            <v/>
          </cell>
          <cell r="AB767" t="str">
            <v/>
          </cell>
          <cell r="AC767" t="str">
            <v/>
          </cell>
          <cell r="AD767" t="str">
            <v/>
          </cell>
          <cell r="AE767" t="str">
            <v>NCX18W1</v>
          </cell>
          <cell r="AF767" t="str">
            <v>NCX18W1</v>
          </cell>
          <cell r="AG767" t="str">
            <v>NCX18W1</v>
          </cell>
          <cell r="AH767" t="str">
            <v/>
          </cell>
          <cell r="AI767" t="str">
            <v/>
          </cell>
          <cell r="AJ767" t="str">
            <v/>
          </cell>
          <cell r="AK767" t="str">
            <v/>
          </cell>
        </row>
        <row r="768">
          <cell r="A768" t="str">
            <v>x1</v>
          </cell>
          <cell r="B768" t="str">
            <v>x1</v>
          </cell>
          <cell r="S768" t="str">
            <v/>
          </cell>
          <cell r="Z768" t="str">
            <v/>
          </cell>
          <cell r="AA768" t="str">
            <v/>
          </cell>
          <cell r="AB768" t="str">
            <v/>
          </cell>
          <cell r="AC768" t="str">
            <v/>
          </cell>
          <cell r="AD768" t="str">
            <v/>
          </cell>
          <cell r="AE768" t="str">
            <v>NCX18W1</v>
          </cell>
          <cell r="AF768" t="str">
            <v>NCX18W1</v>
          </cell>
          <cell r="AG768" t="str">
            <v>NCX18W1</v>
          </cell>
          <cell r="AH768" t="str">
            <v/>
          </cell>
          <cell r="AI768" t="str">
            <v/>
          </cell>
          <cell r="AJ768" t="str">
            <v/>
          </cell>
          <cell r="AK768" t="str">
            <v/>
          </cell>
        </row>
        <row r="769">
          <cell r="A769" t="str">
            <v>x1</v>
          </cell>
          <cell r="B769" t="str">
            <v>x1</v>
          </cell>
          <cell r="S769" t="str">
            <v/>
          </cell>
          <cell r="Z769" t="str">
            <v/>
          </cell>
          <cell r="AA769" t="str">
            <v/>
          </cell>
          <cell r="AB769" t="str">
            <v/>
          </cell>
          <cell r="AC769" t="str">
            <v/>
          </cell>
          <cell r="AD769" t="str">
            <v/>
          </cell>
          <cell r="AE769" t="str">
            <v>NCX18W1</v>
          </cell>
          <cell r="AF769" t="str">
            <v>NCX18W1</v>
          </cell>
          <cell r="AG769" t="str">
            <v>NCX18W1</v>
          </cell>
          <cell r="AH769" t="str">
            <v/>
          </cell>
          <cell r="AI769" t="str">
            <v/>
          </cell>
          <cell r="AJ769" t="str">
            <v/>
          </cell>
          <cell r="AK769" t="str">
            <v/>
          </cell>
        </row>
        <row r="770">
          <cell r="A770" t="str">
            <v>x1</v>
          </cell>
          <cell r="B770" t="str">
            <v>x1</v>
          </cell>
          <cell r="S770" t="str">
            <v/>
          </cell>
          <cell r="Z770" t="str">
            <v/>
          </cell>
          <cell r="AA770" t="str">
            <v/>
          </cell>
          <cell r="AB770" t="str">
            <v/>
          </cell>
          <cell r="AC770" t="str">
            <v/>
          </cell>
          <cell r="AD770" t="str">
            <v/>
          </cell>
          <cell r="AE770" t="str">
            <v>NCX18W1</v>
          </cell>
          <cell r="AF770" t="str">
            <v>NCX18W1</v>
          </cell>
          <cell r="AG770" t="str">
            <v>NCX18W1</v>
          </cell>
          <cell r="AH770" t="str">
            <v/>
          </cell>
          <cell r="AI770" t="str">
            <v/>
          </cell>
          <cell r="AJ770" t="str">
            <v/>
          </cell>
          <cell r="AK770" t="str">
            <v/>
          </cell>
        </row>
        <row r="771">
          <cell r="A771" t="str">
            <v>x1</v>
          </cell>
          <cell r="B771" t="str">
            <v>x1</v>
          </cell>
          <cell r="S771" t="str">
            <v/>
          </cell>
          <cell r="Z771" t="str">
            <v/>
          </cell>
          <cell r="AA771" t="str">
            <v/>
          </cell>
          <cell r="AB771" t="str">
            <v/>
          </cell>
          <cell r="AC771" t="str">
            <v/>
          </cell>
          <cell r="AD771" t="str">
            <v/>
          </cell>
          <cell r="AE771" t="str">
            <v>NCX18W1</v>
          </cell>
          <cell r="AF771" t="str">
            <v>NCX18W1</v>
          </cell>
          <cell r="AG771" t="str">
            <v>NCX18W1</v>
          </cell>
          <cell r="AH771" t="str">
            <v/>
          </cell>
          <cell r="AI771" t="str">
            <v/>
          </cell>
          <cell r="AJ771" t="str">
            <v/>
          </cell>
          <cell r="AK771" t="str">
            <v/>
          </cell>
        </row>
        <row r="772">
          <cell r="A772" t="str">
            <v>x1</v>
          </cell>
          <cell r="B772" t="str">
            <v>x1</v>
          </cell>
          <cell r="S772" t="str">
            <v/>
          </cell>
          <cell r="Z772" t="str">
            <v/>
          </cell>
          <cell r="AA772" t="str">
            <v/>
          </cell>
          <cell r="AB772" t="str">
            <v/>
          </cell>
          <cell r="AC772" t="str">
            <v/>
          </cell>
          <cell r="AD772" t="str">
            <v/>
          </cell>
          <cell r="AE772" t="str">
            <v>NCX18W1</v>
          </cell>
          <cell r="AF772" t="str">
            <v>NCX18W1</v>
          </cell>
          <cell r="AG772" t="str">
            <v>NCX18W1</v>
          </cell>
          <cell r="AH772" t="str">
            <v/>
          </cell>
          <cell r="AI772" t="str">
            <v/>
          </cell>
          <cell r="AJ772" t="str">
            <v/>
          </cell>
          <cell r="AK772" t="str">
            <v/>
          </cell>
        </row>
        <row r="773">
          <cell r="A773" t="str">
            <v>x1</v>
          </cell>
          <cell r="B773" t="str">
            <v>x1</v>
          </cell>
          <cell r="S773" t="str">
            <v/>
          </cell>
          <cell r="Z773" t="str">
            <v/>
          </cell>
          <cell r="AA773" t="str">
            <v/>
          </cell>
          <cell r="AB773" t="str">
            <v/>
          </cell>
          <cell r="AC773" t="str">
            <v/>
          </cell>
          <cell r="AD773" t="str">
            <v/>
          </cell>
          <cell r="AE773" t="str">
            <v>NCX18W1</v>
          </cell>
          <cell r="AF773" t="str">
            <v>NCX18W1</v>
          </cell>
          <cell r="AG773" t="str">
            <v>NCX18W1</v>
          </cell>
          <cell r="AH773" t="str">
            <v/>
          </cell>
          <cell r="AI773" t="str">
            <v/>
          </cell>
          <cell r="AJ773" t="str">
            <v/>
          </cell>
          <cell r="AK773" t="str">
            <v/>
          </cell>
        </row>
        <row r="774">
          <cell r="A774" t="str">
            <v>x1</v>
          </cell>
          <cell r="B774" t="str">
            <v>x1</v>
          </cell>
          <cell r="S774" t="str">
            <v/>
          </cell>
          <cell r="Z774" t="str">
            <v/>
          </cell>
          <cell r="AA774" t="str">
            <v/>
          </cell>
          <cell r="AB774" t="str">
            <v/>
          </cell>
          <cell r="AC774" t="str">
            <v/>
          </cell>
          <cell r="AD774" t="str">
            <v/>
          </cell>
          <cell r="AE774" t="str">
            <v>NCX18W1</v>
          </cell>
          <cell r="AF774" t="str">
            <v>NCX18W1</v>
          </cell>
          <cell r="AG774" t="str">
            <v>NCX18W1</v>
          </cell>
          <cell r="AH774" t="str">
            <v/>
          </cell>
          <cell r="AI774" t="str">
            <v/>
          </cell>
          <cell r="AJ774" t="str">
            <v/>
          </cell>
          <cell r="AK774" t="str">
            <v/>
          </cell>
        </row>
        <row r="775">
          <cell r="A775" t="str">
            <v>x1</v>
          </cell>
          <cell r="B775" t="str">
            <v>x1</v>
          </cell>
          <cell r="S775" t="str">
            <v/>
          </cell>
          <cell r="Z775" t="str">
            <v/>
          </cell>
          <cell r="AA775" t="str">
            <v/>
          </cell>
          <cell r="AB775" t="str">
            <v/>
          </cell>
          <cell r="AC775" t="str">
            <v/>
          </cell>
          <cell r="AD775" t="str">
            <v/>
          </cell>
          <cell r="AE775" t="str">
            <v>NCX18W1</v>
          </cell>
          <cell r="AF775" t="str">
            <v>NCX18W1</v>
          </cell>
          <cell r="AG775" t="str">
            <v>NCX18W1</v>
          </cell>
          <cell r="AH775" t="str">
            <v/>
          </cell>
          <cell r="AI775" t="str">
            <v/>
          </cell>
          <cell r="AJ775" t="str">
            <v/>
          </cell>
          <cell r="AK775" t="str">
            <v/>
          </cell>
        </row>
        <row r="776">
          <cell r="A776" t="str">
            <v>x1</v>
          </cell>
          <cell r="B776" t="str">
            <v>x1</v>
          </cell>
          <cell r="S776" t="str">
            <v/>
          </cell>
          <cell r="Z776" t="str">
            <v/>
          </cell>
          <cell r="AA776" t="str">
            <v/>
          </cell>
          <cell r="AB776" t="str">
            <v/>
          </cell>
          <cell r="AC776" t="str">
            <v/>
          </cell>
          <cell r="AD776" t="str">
            <v/>
          </cell>
          <cell r="AE776" t="str">
            <v>NCX18W1</v>
          </cell>
          <cell r="AF776" t="str">
            <v>NCX18W1</v>
          </cell>
          <cell r="AG776" t="str">
            <v>NCX18W1</v>
          </cell>
          <cell r="AH776" t="str">
            <v/>
          </cell>
          <cell r="AI776" t="str">
            <v/>
          </cell>
          <cell r="AJ776" t="str">
            <v/>
          </cell>
          <cell r="AK776" t="str">
            <v/>
          </cell>
        </row>
        <row r="777">
          <cell r="A777" t="str">
            <v>x1</v>
          </cell>
          <cell r="B777" t="str">
            <v>x1</v>
          </cell>
          <cell r="S777" t="str">
            <v/>
          </cell>
          <cell r="Z777" t="str">
            <v/>
          </cell>
          <cell r="AA777" t="str">
            <v/>
          </cell>
          <cell r="AB777" t="str">
            <v/>
          </cell>
          <cell r="AC777" t="str">
            <v/>
          </cell>
          <cell r="AD777" t="str">
            <v/>
          </cell>
          <cell r="AE777" t="str">
            <v>NCX18W1</v>
          </cell>
          <cell r="AF777" t="str">
            <v>NCX18W1</v>
          </cell>
          <cell r="AG777" t="str">
            <v>NCX18W1</v>
          </cell>
          <cell r="AH777" t="str">
            <v/>
          </cell>
          <cell r="AI777" t="str">
            <v/>
          </cell>
          <cell r="AJ777" t="str">
            <v/>
          </cell>
          <cell r="AK777" t="str">
            <v/>
          </cell>
        </row>
        <row r="778">
          <cell r="A778" t="str">
            <v>x1</v>
          </cell>
          <cell r="B778" t="str">
            <v>x1</v>
          </cell>
          <cell r="S778" t="str">
            <v/>
          </cell>
          <cell r="Z778" t="str">
            <v/>
          </cell>
          <cell r="AA778" t="str">
            <v/>
          </cell>
          <cell r="AB778" t="str">
            <v/>
          </cell>
          <cell r="AC778" t="str">
            <v/>
          </cell>
          <cell r="AD778" t="str">
            <v/>
          </cell>
          <cell r="AE778" t="str">
            <v>NCX18W1</v>
          </cell>
          <cell r="AF778" t="str">
            <v>NCX18W1</v>
          </cell>
          <cell r="AG778" t="str">
            <v>NCX18W1</v>
          </cell>
          <cell r="AH778" t="str">
            <v/>
          </cell>
          <cell r="AI778" t="str">
            <v/>
          </cell>
          <cell r="AJ778" t="str">
            <v/>
          </cell>
          <cell r="AK778" t="str">
            <v/>
          </cell>
        </row>
        <row r="779">
          <cell r="A779" t="str">
            <v>x1</v>
          </cell>
          <cell r="B779" t="str">
            <v>x1</v>
          </cell>
          <cell r="S779" t="str">
            <v/>
          </cell>
          <cell r="Z779" t="str">
            <v/>
          </cell>
          <cell r="AA779" t="str">
            <v/>
          </cell>
          <cell r="AB779" t="str">
            <v/>
          </cell>
          <cell r="AC779" t="str">
            <v/>
          </cell>
          <cell r="AD779" t="str">
            <v/>
          </cell>
          <cell r="AE779" t="str">
            <v>NCX18W1</v>
          </cell>
          <cell r="AF779" t="str">
            <v>NCX18W1</v>
          </cell>
          <cell r="AG779" t="str">
            <v>NCX18W1</v>
          </cell>
          <cell r="AH779" t="str">
            <v/>
          </cell>
          <cell r="AI779" t="str">
            <v/>
          </cell>
          <cell r="AJ779" t="str">
            <v/>
          </cell>
          <cell r="AK779" t="str">
            <v/>
          </cell>
        </row>
        <row r="780">
          <cell r="A780" t="str">
            <v>x1</v>
          </cell>
          <cell r="B780" t="str">
            <v>x1</v>
          </cell>
          <cell r="S780" t="str">
            <v/>
          </cell>
          <cell r="Z780" t="str">
            <v/>
          </cell>
          <cell r="AA780" t="str">
            <v/>
          </cell>
          <cell r="AB780" t="str">
            <v/>
          </cell>
          <cell r="AC780" t="str">
            <v/>
          </cell>
          <cell r="AD780" t="str">
            <v/>
          </cell>
          <cell r="AE780" t="str">
            <v>NCX18W1</v>
          </cell>
          <cell r="AF780" t="str">
            <v>NCX18W1</v>
          </cell>
          <cell r="AG780" t="str">
            <v>NCX18W1</v>
          </cell>
          <cell r="AH780" t="str">
            <v/>
          </cell>
          <cell r="AI780" t="str">
            <v/>
          </cell>
          <cell r="AJ780" t="str">
            <v/>
          </cell>
          <cell r="AK780" t="str">
            <v/>
          </cell>
        </row>
        <row r="781">
          <cell r="A781" t="str">
            <v>x1</v>
          </cell>
          <cell r="B781" t="str">
            <v>x1</v>
          </cell>
          <cell r="S781" t="str">
            <v/>
          </cell>
          <cell r="Z781" t="str">
            <v/>
          </cell>
          <cell r="AA781" t="str">
            <v/>
          </cell>
          <cell r="AB781" t="str">
            <v/>
          </cell>
          <cell r="AC781" t="str">
            <v/>
          </cell>
          <cell r="AD781" t="str">
            <v/>
          </cell>
          <cell r="AE781" t="str">
            <v>NCX18W1</v>
          </cell>
          <cell r="AF781" t="str">
            <v>NCX18W1</v>
          </cell>
          <cell r="AG781" t="str">
            <v>NCX18W1</v>
          </cell>
          <cell r="AH781" t="str">
            <v/>
          </cell>
          <cell r="AI781" t="str">
            <v/>
          </cell>
          <cell r="AJ781" t="str">
            <v/>
          </cell>
          <cell r="AK781" t="str">
            <v/>
          </cell>
        </row>
        <row r="782">
          <cell r="A782" t="str">
            <v>x1</v>
          </cell>
          <cell r="B782" t="str">
            <v>x1</v>
          </cell>
          <cell r="S782" t="str">
            <v/>
          </cell>
          <cell r="Z782" t="str">
            <v/>
          </cell>
          <cell r="AA782" t="str">
            <v/>
          </cell>
          <cell r="AB782" t="str">
            <v/>
          </cell>
          <cell r="AC782" t="str">
            <v/>
          </cell>
          <cell r="AD782" t="str">
            <v/>
          </cell>
          <cell r="AE782" t="str">
            <v>NCX18W1</v>
          </cell>
          <cell r="AF782" t="str">
            <v>NCX18W1</v>
          </cell>
          <cell r="AG782" t="str">
            <v>NCX18W1</v>
          </cell>
          <cell r="AH782" t="str">
            <v/>
          </cell>
          <cell r="AI782" t="str">
            <v/>
          </cell>
          <cell r="AJ782" t="str">
            <v/>
          </cell>
          <cell r="AK782" t="str">
            <v/>
          </cell>
        </row>
        <row r="783">
          <cell r="A783" t="str">
            <v>x1</v>
          </cell>
          <cell r="B783" t="str">
            <v>x1</v>
          </cell>
          <cell r="S783" t="str">
            <v/>
          </cell>
          <cell r="Z783" t="str">
            <v/>
          </cell>
          <cell r="AA783" t="str">
            <v/>
          </cell>
          <cell r="AB783" t="str">
            <v/>
          </cell>
          <cell r="AC783" t="str">
            <v/>
          </cell>
          <cell r="AD783" t="str">
            <v/>
          </cell>
          <cell r="AE783" t="str">
            <v>NCX18W1</v>
          </cell>
          <cell r="AF783" t="str">
            <v>NCX18W1</v>
          </cell>
          <cell r="AG783" t="str">
            <v>NCX18W1</v>
          </cell>
          <cell r="AH783" t="str">
            <v/>
          </cell>
          <cell r="AI783" t="str">
            <v/>
          </cell>
          <cell r="AJ783" t="str">
            <v/>
          </cell>
          <cell r="AK783" t="str">
            <v/>
          </cell>
        </row>
        <row r="784">
          <cell r="A784" t="str">
            <v>x1</v>
          </cell>
          <cell r="B784" t="str">
            <v>x1</v>
          </cell>
          <cell r="S784" t="str">
            <v/>
          </cell>
          <cell r="Z784" t="str">
            <v/>
          </cell>
          <cell r="AA784" t="str">
            <v/>
          </cell>
          <cell r="AB784" t="str">
            <v/>
          </cell>
          <cell r="AC784" t="str">
            <v/>
          </cell>
          <cell r="AD784" t="str">
            <v/>
          </cell>
          <cell r="AE784" t="str">
            <v>NCX18W1</v>
          </cell>
          <cell r="AF784" t="str">
            <v>NCX18W1</v>
          </cell>
          <cell r="AG784" t="str">
            <v>NCX18W1</v>
          </cell>
          <cell r="AH784" t="str">
            <v/>
          </cell>
          <cell r="AI784" t="str">
            <v/>
          </cell>
          <cell r="AJ784" t="str">
            <v/>
          </cell>
          <cell r="AK784" t="str">
            <v/>
          </cell>
        </row>
        <row r="785">
          <cell r="A785" t="str">
            <v>x1</v>
          </cell>
          <cell r="B785" t="str">
            <v>x1</v>
          </cell>
          <cell r="S785" t="str">
            <v/>
          </cell>
          <cell r="Z785" t="str">
            <v/>
          </cell>
          <cell r="AA785" t="str">
            <v/>
          </cell>
          <cell r="AB785" t="str">
            <v/>
          </cell>
          <cell r="AC785" t="str">
            <v/>
          </cell>
          <cell r="AD785" t="str">
            <v/>
          </cell>
          <cell r="AE785" t="str">
            <v>NCX18W1</v>
          </cell>
          <cell r="AF785" t="str">
            <v>NCX18W1</v>
          </cell>
          <cell r="AG785" t="str">
            <v>NCX18W1</v>
          </cell>
          <cell r="AH785" t="str">
            <v/>
          </cell>
          <cell r="AI785" t="str">
            <v/>
          </cell>
          <cell r="AJ785" t="str">
            <v/>
          </cell>
          <cell r="AK785" t="str">
            <v/>
          </cell>
        </row>
        <row r="786">
          <cell r="A786" t="str">
            <v>x1</v>
          </cell>
          <cell r="B786" t="str">
            <v>x1</v>
          </cell>
          <cell r="S786" t="str">
            <v/>
          </cell>
          <cell r="Z786" t="str">
            <v/>
          </cell>
          <cell r="AA786" t="str">
            <v/>
          </cell>
          <cell r="AB786" t="str">
            <v/>
          </cell>
          <cell r="AC786" t="str">
            <v/>
          </cell>
          <cell r="AD786" t="str">
            <v/>
          </cell>
          <cell r="AE786" t="str">
            <v>NCX18W1</v>
          </cell>
          <cell r="AF786" t="str">
            <v>NCX18W1</v>
          </cell>
          <cell r="AG786" t="str">
            <v>NCX18W1</v>
          </cell>
          <cell r="AH786" t="str">
            <v/>
          </cell>
          <cell r="AI786" t="str">
            <v/>
          </cell>
          <cell r="AJ786" t="str">
            <v/>
          </cell>
          <cell r="AK786" t="str">
            <v/>
          </cell>
        </row>
        <row r="787">
          <cell r="A787" t="str">
            <v>x1</v>
          </cell>
          <cell r="B787" t="str">
            <v>x1</v>
          </cell>
          <cell r="S787" t="str">
            <v/>
          </cell>
          <cell r="Z787" t="str">
            <v/>
          </cell>
          <cell r="AA787" t="str">
            <v/>
          </cell>
          <cell r="AB787" t="str">
            <v/>
          </cell>
          <cell r="AC787" t="str">
            <v/>
          </cell>
          <cell r="AD787" t="str">
            <v/>
          </cell>
          <cell r="AE787" t="str">
            <v>NCX18W1</v>
          </cell>
          <cell r="AF787" t="str">
            <v>NCX18W1</v>
          </cell>
          <cell r="AG787" t="str">
            <v>NCX18W1</v>
          </cell>
          <cell r="AH787" t="str">
            <v/>
          </cell>
          <cell r="AI787" t="str">
            <v/>
          </cell>
          <cell r="AJ787" t="str">
            <v/>
          </cell>
          <cell r="AK787" t="str">
            <v/>
          </cell>
        </row>
        <row r="788">
          <cell r="A788" t="str">
            <v>x1</v>
          </cell>
          <cell r="B788" t="str">
            <v>x1</v>
          </cell>
          <cell r="S788" t="str">
            <v/>
          </cell>
          <cell r="Z788" t="str">
            <v/>
          </cell>
          <cell r="AA788" t="str">
            <v/>
          </cell>
          <cell r="AB788" t="str">
            <v/>
          </cell>
          <cell r="AC788" t="str">
            <v/>
          </cell>
          <cell r="AD788" t="str">
            <v/>
          </cell>
          <cell r="AE788" t="str">
            <v>NCX18W1</v>
          </cell>
          <cell r="AF788" t="str">
            <v>NCX18W1</v>
          </cell>
          <cell r="AG788" t="str">
            <v>NCX18W1</v>
          </cell>
          <cell r="AH788" t="str">
            <v/>
          </cell>
          <cell r="AI788" t="str">
            <v/>
          </cell>
          <cell r="AJ788" t="str">
            <v/>
          </cell>
          <cell r="AK788" t="str">
            <v/>
          </cell>
        </row>
        <row r="789">
          <cell r="A789" t="str">
            <v>x1</v>
          </cell>
          <cell r="B789" t="str">
            <v>x1</v>
          </cell>
          <cell r="S789" t="str">
            <v/>
          </cell>
          <cell r="Z789" t="str">
            <v/>
          </cell>
          <cell r="AA789" t="str">
            <v/>
          </cell>
          <cell r="AB789" t="str">
            <v/>
          </cell>
          <cell r="AC789" t="str">
            <v/>
          </cell>
          <cell r="AD789" t="str">
            <v/>
          </cell>
          <cell r="AE789" t="str">
            <v>NCX18W1</v>
          </cell>
          <cell r="AF789" t="str">
            <v>NCX18W1</v>
          </cell>
          <cell r="AG789" t="str">
            <v>NCX18W1</v>
          </cell>
          <cell r="AH789" t="str">
            <v/>
          </cell>
          <cell r="AI789" t="str">
            <v/>
          </cell>
          <cell r="AJ789" t="str">
            <v/>
          </cell>
          <cell r="AK789" t="str">
            <v/>
          </cell>
        </row>
        <row r="790">
          <cell r="A790" t="str">
            <v>x1</v>
          </cell>
          <cell r="B790" t="str">
            <v>x1</v>
          </cell>
          <cell r="S790" t="str">
            <v/>
          </cell>
          <cell r="Z790" t="str">
            <v/>
          </cell>
          <cell r="AA790" t="str">
            <v/>
          </cell>
          <cell r="AB790" t="str">
            <v/>
          </cell>
          <cell r="AC790" t="str">
            <v/>
          </cell>
          <cell r="AD790" t="str">
            <v/>
          </cell>
          <cell r="AE790" t="str">
            <v>NCX18W1</v>
          </cell>
          <cell r="AF790" t="str">
            <v>NCX18W1</v>
          </cell>
          <cell r="AG790" t="str">
            <v>NCX18W1</v>
          </cell>
          <cell r="AH790" t="str">
            <v/>
          </cell>
          <cell r="AI790" t="str">
            <v/>
          </cell>
          <cell r="AJ790" t="str">
            <v/>
          </cell>
          <cell r="AK790" t="str">
            <v/>
          </cell>
        </row>
        <row r="791">
          <cell r="A791" t="str">
            <v>x1</v>
          </cell>
          <cell r="B791" t="str">
            <v>x1</v>
          </cell>
          <cell r="S791" t="str">
            <v/>
          </cell>
          <cell r="Z791" t="str">
            <v/>
          </cell>
          <cell r="AA791" t="str">
            <v/>
          </cell>
          <cell r="AB791" t="str">
            <v/>
          </cell>
          <cell r="AC791" t="str">
            <v/>
          </cell>
          <cell r="AD791" t="str">
            <v/>
          </cell>
          <cell r="AE791" t="str">
            <v>NCX18W1</v>
          </cell>
          <cell r="AF791" t="str">
            <v>NCX18W1</v>
          </cell>
          <cell r="AG791" t="str">
            <v>NCX18W1</v>
          </cell>
          <cell r="AH791" t="str">
            <v/>
          </cell>
          <cell r="AI791" t="str">
            <v/>
          </cell>
          <cell r="AJ791" t="str">
            <v/>
          </cell>
          <cell r="AK791" t="str">
            <v/>
          </cell>
        </row>
        <row r="792">
          <cell r="A792" t="str">
            <v>x1</v>
          </cell>
          <cell r="B792" t="str">
            <v>x1</v>
          </cell>
          <cell r="S792" t="str">
            <v/>
          </cell>
          <cell r="Z792" t="str">
            <v/>
          </cell>
          <cell r="AA792" t="str">
            <v/>
          </cell>
          <cell r="AB792" t="str">
            <v/>
          </cell>
          <cell r="AC792" t="str">
            <v/>
          </cell>
          <cell r="AD792" t="str">
            <v/>
          </cell>
          <cell r="AE792" t="str">
            <v>NCX18W1</v>
          </cell>
          <cell r="AF792" t="str">
            <v>NCX18W1</v>
          </cell>
          <cell r="AG792" t="str">
            <v>NCX18W1</v>
          </cell>
          <cell r="AH792" t="str">
            <v/>
          </cell>
          <cell r="AI792" t="str">
            <v/>
          </cell>
          <cell r="AJ792" t="str">
            <v/>
          </cell>
          <cell r="AK792" t="str">
            <v/>
          </cell>
        </row>
        <row r="793">
          <cell r="A793" t="str">
            <v>x1</v>
          </cell>
          <cell r="B793" t="str">
            <v>x1</v>
          </cell>
          <cell r="S793" t="str">
            <v/>
          </cell>
          <cell r="Z793" t="str">
            <v/>
          </cell>
          <cell r="AA793" t="str">
            <v/>
          </cell>
          <cell r="AB793" t="str">
            <v/>
          </cell>
          <cell r="AC793" t="str">
            <v/>
          </cell>
          <cell r="AD793" t="str">
            <v/>
          </cell>
          <cell r="AE793" t="str">
            <v>NCX18W1</v>
          </cell>
          <cell r="AF793" t="str">
            <v>NCX18W1</v>
          </cell>
          <cell r="AG793" t="str">
            <v>NCX18W1</v>
          </cell>
          <cell r="AH793" t="str">
            <v/>
          </cell>
          <cell r="AI793" t="str">
            <v/>
          </cell>
          <cell r="AJ793" t="str">
            <v/>
          </cell>
          <cell r="AK793" t="str">
            <v/>
          </cell>
        </row>
        <row r="794">
          <cell r="A794" t="str">
            <v>x1</v>
          </cell>
          <cell r="B794" t="str">
            <v>x1</v>
          </cell>
          <cell r="S794" t="str">
            <v/>
          </cell>
          <cell r="Z794" t="str">
            <v/>
          </cell>
          <cell r="AA794" t="str">
            <v/>
          </cell>
          <cell r="AB794" t="str">
            <v/>
          </cell>
          <cell r="AC794" t="str">
            <v/>
          </cell>
          <cell r="AD794" t="str">
            <v/>
          </cell>
          <cell r="AE794" t="str">
            <v>NCX18W1</v>
          </cell>
          <cell r="AF794" t="str">
            <v>NCX18W1</v>
          </cell>
          <cell r="AG794" t="str">
            <v>NCX18W1</v>
          </cell>
          <cell r="AH794" t="str">
            <v/>
          </cell>
          <cell r="AI794" t="str">
            <v/>
          </cell>
          <cell r="AJ794" t="str">
            <v/>
          </cell>
          <cell r="AK794" t="str">
            <v/>
          </cell>
        </row>
        <row r="795">
          <cell r="A795" t="str">
            <v>x1</v>
          </cell>
          <cell r="B795" t="str">
            <v>x1</v>
          </cell>
          <cell r="S795" t="str">
            <v/>
          </cell>
          <cell r="Z795" t="str">
            <v/>
          </cell>
          <cell r="AA795" t="str">
            <v/>
          </cell>
          <cell r="AB795" t="str">
            <v/>
          </cell>
          <cell r="AC795" t="str">
            <v/>
          </cell>
          <cell r="AD795" t="str">
            <v/>
          </cell>
          <cell r="AE795" t="str">
            <v>NCX18W1</v>
          </cell>
          <cell r="AF795" t="str">
            <v>NCX18W1</v>
          </cell>
          <cell r="AG795" t="str">
            <v>NCX18W1</v>
          </cell>
          <cell r="AH795" t="str">
            <v/>
          </cell>
          <cell r="AI795" t="str">
            <v/>
          </cell>
          <cell r="AJ795" t="str">
            <v/>
          </cell>
          <cell r="AK795" t="str">
            <v/>
          </cell>
        </row>
        <row r="796">
          <cell r="A796" t="str">
            <v>x1</v>
          </cell>
          <cell r="B796" t="str">
            <v>x1</v>
          </cell>
          <cell r="S796" t="str">
            <v/>
          </cell>
          <cell r="Z796" t="str">
            <v/>
          </cell>
          <cell r="AA796" t="str">
            <v/>
          </cell>
          <cell r="AB796" t="str">
            <v/>
          </cell>
          <cell r="AC796" t="str">
            <v/>
          </cell>
          <cell r="AD796" t="str">
            <v/>
          </cell>
          <cell r="AE796" t="str">
            <v>NCX18W1</v>
          </cell>
          <cell r="AF796" t="str">
            <v>NCX18W1</v>
          </cell>
          <cell r="AG796" t="str">
            <v>NCX18W1</v>
          </cell>
          <cell r="AH796" t="str">
            <v/>
          </cell>
          <cell r="AI796" t="str">
            <v/>
          </cell>
          <cell r="AJ796" t="str">
            <v/>
          </cell>
          <cell r="AK796" t="str">
            <v/>
          </cell>
        </row>
        <row r="797">
          <cell r="A797" t="str">
            <v>x1</v>
          </cell>
          <cell r="B797" t="str">
            <v>x1</v>
          </cell>
          <cell r="S797" t="str">
            <v/>
          </cell>
          <cell r="Z797" t="str">
            <v/>
          </cell>
          <cell r="AA797" t="str">
            <v/>
          </cell>
          <cell r="AB797" t="str">
            <v/>
          </cell>
          <cell r="AC797" t="str">
            <v/>
          </cell>
          <cell r="AD797" t="str">
            <v/>
          </cell>
          <cell r="AE797" t="str">
            <v>NCX18W1</v>
          </cell>
          <cell r="AF797" t="str">
            <v>NCX18W1</v>
          </cell>
          <cell r="AG797" t="str">
            <v>NCX18W1</v>
          </cell>
          <cell r="AH797" t="str">
            <v/>
          </cell>
          <cell r="AI797" t="str">
            <v/>
          </cell>
          <cell r="AJ797" t="str">
            <v/>
          </cell>
          <cell r="AK797" t="str">
            <v/>
          </cell>
        </row>
        <row r="798">
          <cell r="A798" t="str">
            <v>x1</v>
          </cell>
          <cell r="B798" t="str">
            <v>x1</v>
          </cell>
          <cell r="S798" t="str">
            <v/>
          </cell>
          <cell r="Z798" t="str">
            <v/>
          </cell>
          <cell r="AA798" t="str">
            <v/>
          </cell>
          <cell r="AB798" t="str">
            <v/>
          </cell>
          <cell r="AC798" t="str">
            <v/>
          </cell>
          <cell r="AD798" t="str">
            <v/>
          </cell>
          <cell r="AE798" t="str">
            <v>NCX18W1</v>
          </cell>
          <cell r="AF798" t="str">
            <v>NCX18W1</v>
          </cell>
          <cell r="AG798" t="str">
            <v>NCX18W1</v>
          </cell>
          <cell r="AH798" t="str">
            <v/>
          </cell>
          <cell r="AI798" t="str">
            <v/>
          </cell>
          <cell r="AJ798" t="str">
            <v/>
          </cell>
          <cell r="AK798" t="str">
            <v/>
          </cell>
        </row>
        <row r="799">
          <cell r="A799" t="str">
            <v>x1</v>
          </cell>
          <cell r="B799" t="str">
            <v>x1</v>
          </cell>
          <cell r="S799" t="str">
            <v/>
          </cell>
          <cell r="Z799" t="str">
            <v/>
          </cell>
          <cell r="AA799" t="str">
            <v/>
          </cell>
          <cell r="AB799" t="str">
            <v/>
          </cell>
          <cell r="AC799" t="str">
            <v/>
          </cell>
          <cell r="AD799" t="str">
            <v/>
          </cell>
          <cell r="AE799" t="str">
            <v>NCX18W1</v>
          </cell>
          <cell r="AF799" t="str">
            <v>NCX18W1</v>
          </cell>
          <cell r="AG799" t="str">
            <v>NCX18W1</v>
          </cell>
          <cell r="AH799" t="str">
            <v/>
          </cell>
          <cell r="AI799" t="str">
            <v/>
          </cell>
          <cell r="AJ799" t="str">
            <v/>
          </cell>
          <cell r="AK799" t="str">
            <v/>
          </cell>
        </row>
        <row r="800">
          <cell r="A800" t="str">
            <v>x1</v>
          </cell>
          <cell r="B800" t="str">
            <v>x1</v>
          </cell>
          <cell r="S800" t="str">
            <v/>
          </cell>
          <cell r="Z800" t="str">
            <v/>
          </cell>
          <cell r="AA800" t="str">
            <v/>
          </cell>
          <cell r="AB800" t="str">
            <v/>
          </cell>
          <cell r="AC800" t="str">
            <v/>
          </cell>
          <cell r="AD800" t="str">
            <v/>
          </cell>
          <cell r="AE800" t="str">
            <v>NCX18W1</v>
          </cell>
          <cell r="AF800" t="str">
            <v>NCX18W1</v>
          </cell>
          <cell r="AG800" t="str">
            <v>NCX18W1</v>
          </cell>
          <cell r="AH800" t="str">
            <v/>
          </cell>
          <cell r="AI800" t="str">
            <v/>
          </cell>
          <cell r="AJ800" t="str">
            <v/>
          </cell>
          <cell r="AK800" t="str">
            <v/>
          </cell>
        </row>
        <row r="801">
          <cell r="A801" t="str">
            <v>x1</v>
          </cell>
          <cell r="B801" t="str">
            <v>x1</v>
          </cell>
          <cell r="S801" t="str">
            <v/>
          </cell>
          <cell r="Z801" t="str">
            <v/>
          </cell>
          <cell r="AA801" t="str">
            <v/>
          </cell>
          <cell r="AB801" t="str">
            <v/>
          </cell>
          <cell r="AC801" t="str">
            <v/>
          </cell>
          <cell r="AD801" t="str">
            <v/>
          </cell>
          <cell r="AE801" t="str">
            <v>NCX18W1</v>
          </cell>
          <cell r="AF801" t="str">
            <v>NCX18W1</v>
          </cell>
          <cell r="AG801" t="str">
            <v>NCX18W1</v>
          </cell>
          <cell r="AH801" t="str">
            <v/>
          </cell>
          <cell r="AI801" t="str">
            <v/>
          </cell>
          <cell r="AJ801" t="str">
            <v/>
          </cell>
          <cell r="AK801" t="str">
            <v/>
          </cell>
        </row>
        <row r="802">
          <cell r="A802" t="str">
            <v>x1</v>
          </cell>
          <cell r="B802" t="str">
            <v>x1</v>
          </cell>
          <cell r="S802" t="str">
            <v/>
          </cell>
          <cell r="Z802" t="str">
            <v/>
          </cell>
          <cell r="AA802" t="str">
            <v/>
          </cell>
          <cell r="AB802" t="str">
            <v/>
          </cell>
          <cell r="AC802" t="str">
            <v/>
          </cell>
          <cell r="AD802" t="str">
            <v/>
          </cell>
          <cell r="AE802" t="str">
            <v>NCX18W1</v>
          </cell>
          <cell r="AF802" t="str">
            <v>NCX18W1</v>
          </cell>
          <cell r="AG802" t="str">
            <v>NCX18W1</v>
          </cell>
          <cell r="AH802" t="str">
            <v/>
          </cell>
          <cell r="AI802" t="str">
            <v/>
          </cell>
          <cell r="AJ802" t="str">
            <v/>
          </cell>
          <cell r="AK802" t="str">
            <v/>
          </cell>
        </row>
        <row r="803">
          <cell r="A803" t="str">
            <v>x1</v>
          </cell>
          <cell r="B803" t="str">
            <v>x1</v>
          </cell>
          <cell r="S803" t="str">
            <v/>
          </cell>
          <cell r="Z803" t="str">
            <v/>
          </cell>
          <cell r="AA803" t="str">
            <v/>
          </cell>
          <cell r="AB803" t="str">
            <v/>
          </cell>
          <cell r="AC803" t="str">
            <v/>
          </cell>
          <cell r="AD803" t="str">
            <v/>
          </cell>
          <cell r="AE803" t="str">
            <v>NCX18W1</v>
          </cell>
          <cell r="AF803" t="str">
            <v>NCX18W1</v>
          </cell>
          <cell r="AG803" t="str">
            <v>NCX18W1</v>
          </cell>
          <cell r="AH803" t="str">
            <v/>
          </cell>
          <cell r="AI803" t="str">
            <v/>
          </cell>
          <cell r="AJ803" t="str">
            <v/>
          </cell>
          <cell r="AK803" t="str">
            <v/>
          </cell>
        </row>
        <row r="804">
          <cell r="A804" t="str">
            <v>x1</v>
          </cell>
          <cell r="B804" t="str">
            <v>x1</v>
          </cell>
          <cell r="S804" t="str">
            <v/>
          </cell>
          <cell r="Z804" t="str">
            <v/>
          </cell>
          <cell r="AA804" t="str">
            <v/>
          </cell>
          <cell r="AB804" t="str">
            <v/>
          </cell>
          <cell r="AC804" t="str">
            <v/>
          </cell>
          <cell r="AD804" t="str">
            <v/>
          </cell>
          <cell r="AE804" t="str">
            <v>NCX18W1</v>
          </cell>
          <cell r="AF804" t="str">
            <v>NCX18W1</v>
          </cell>
          <cell r="AG804" t="str">
            <v>NCX18W1</v>
          </cell>
          <cell r="AH804" t="str">
            <v/>
          </cell>
          <cell r="AI804" t="str">
            <v/>
          </cell>
          <cell r="AJ804" t="str">
            <v/>
          </cell>
          <cell r="AK804" t="str">
            <v/>
          </cell>
        </row>
        <row r="805">
          <cell r="A805" t="str">
            <v>x1</v>
          </cell>
          <cell r="B805" t="str">
            <v>x1</v>
          </cell>
          <cell r="S805" t="str">
            <v/>
          </cell>
          <cell r="Z805" t="str">
            <v/>
          </cell>
          <cell r="AA805" t="str">
            <v/>
          </cell>
          <cell r="AB805" t="str">
            <v/>
          </cell>
          <cell r="AC805" t="str">
            <v/>
          </cell>
          <cell r="AD805" t="str">
            <v/>
          </cell>
          <cell r="AE805" t="str">
            <v>NCX18W1</v>
          </cell>
          <cell r="AF805" t="str">
            <v>NCX18W1</v>
          </cell>
          <cell r="AG805" t="str">
            <v>NCX18W1</v>
          </cell>
          <cell r="AH805" t="str">
            <v/>
          </cell>
          <cell r="AI805" t="str">
            <v/>
          </cell>
          <cell r="AJ805" t="str">
            <v/>
          </cell>
          <cell r="AK805" t="str">
            <v/>
          </cell>
        </row>
        <row r="806">
          <cell r="A806" t="str">
            <v>x1</v>
          </cell>
          <cell r="B806" t="str">
            <v>x1</v>
          </cell>
          <cell r="S806" t="str">
            <v/>
          </cell>
          <cell r="Z806" t="str">
            <v/>
          </cell>
          <cell r="AA806" t="str">
            <v/>
          </cell>
          <cell r="AB806" t="str">
            <v/>
          </cell>
          <cell r="AC806" t="str">
            <v/>
          </cell>
          <cell r="AD806" t="str">
            <v/>
          </cell>
          <cell r="AE806" t="str">
            <v>NCX18W1</v>
          </cell>
          <cell r="AF806" t="str">
            <v>NCX18W1</v>
          </cell>
          <cell r="AG806" t="str">
            <v>NCX18W1</v>
          </cell>
          <cell r="AH806" t="str">
            <v/>
          </cell>
          <cell r="AI806" t="str">
            <v/>
          </cell>
          <cell r="AJ806" t="str">
            <v/>
          </cell>
          <cell r="AK806" t="str">
            <v/>
          </cell>
        </row>
        <row r="807">
          <cell r="A807" t="str">
            <v>x1</v>
          </cell>
          <cell r="B807" t="str">
            <v>x1</v>
          </cell>
          <cell r="S807" t="str">
            <v/>
          </cell>
          <cell r="Z807" t="str">
            <v/>
          </cell>
          <cell r="AA807" t="str">
            <v/>
          </cell>
          <cell r="AB807" t="str">
            <v/>
          </cell>
          <cell r="AC807" t="str">
            <v/>
          </cell>
          <cell r="AD807" t="str">
            <v/>
          </cell>
          <cell r="AE807" t="str">
            <v>NCX18W1</v>
          </cell>
          <cell r="AF807" t="str">
            <v>NCX18W1</v>
          </cell>
          <cell r="AG807" t="str">
            <v>NCX18W1</v>
          </cell>
          <cell r="AH807" t="str">
            <v/>
          </cell>
          <cell r="AI807" t="str">
            <v/>
          </cell>
          <cell r="AJ807" t="str">
            <v/>
          </cell>
          <cell r="AK807" t="str">
            <v/>
          </cell>
        </row>
        <row r="808">
          <cell r="A808" t="str">
            <v>x1</v>
          </cell>
          <cell r="B808" t="str">
            <v>x1</v>
          </cell>
          <cell r="S808" t="str">
            <v/>
          </cell>
          <cell r="Z808" t="str">
            <v/>
          </cell>
          <cell r="AA808" t="str">
            <v/>
          </cell>
          <cell r="AB808" t="str">
            <v/>
          </cell>
          <cell r="AC808" t="str">
            <v/>
          </cell>
          <cell r="AD808" t="str">
            <v/>
          </cell>
          <cell r="AE808" t="str">
            <v>NCX18W1</v>
          </cell>
          <cell r="AF808" t="str">
            <v>NCX18W1</v>
          </cell>
          <cell r="AG808" t="str">
            <v>NCX18W1</v>
          </cell>
          <cell r="AH808" t="str">
            <v/>
          </cell>
          <cell r="AI808" t="str">
            <v/>
          </cell>
          <cell r="AJ808" t="str">
            <v/>
          </cell>
          <cell r="AK808" t="str">
            <v/>
          </cell>
        </row>
        <row r="809">
          <cell r="A809" t="str">
            <v>x1</v>
          </cell>
          <cell r="B809" t="str">
            <v>x1</v>
          </cell>
          <cell r="S809" t="str">
            <v/>
          </cell>
          <cell r="Z809" t="str">
            <v/>
          </cell>
          <cell r="AA809" t="str">
            <v/>
          </cell>
          <cell r="AB809" t="str">
            <v/>
          </cell>
          <cell r="AC809" t="str">
            <v/>
          </cell>
          <cell r="AD809" t="str">
            <v/>
          </cell>
          <cell r="AE809" t="str">
            <v>NCX18W1</v>
          </cell>
          <cell r="AF809" t="str">
            <v>NCX18W1</v>
          </cell>
          <cell r="AG809" t="str">
            <v>NCX18W1</v>
          </cell>
          <cell r="AH809" t="str">
            <v/>
          </cell>
          <cell r="AI809" t="str">
            <v/>
          </cell>
          <cell r="AJ809" t="str">
            <v/>
          </cell>
          <cell r="AK809" t="str">
            <v/>
          </cell>
        </row>
        <row r="810">
          <cell r="A810" t="str">
            <v>x1</v>
          </cell>
          <cell r="B810" t="str">
            <v>x1</v>
          </cell>
          <cell r="S810" t="str">
            <v/>
          </cell>
          <cell r="Z810" t="str">
            <v/>
          </cell>
          <cell r="AA810" t="str">
            <v/>
          </cell>
          <cell r="AB810" t="str">
            <v/>
          </cell>
          <cell r="AC810" t="str">
            <v/>
          </cell>
          <cell r="AD810" t="str">
            <v/>
          </cell>
          <cell r="AE810" t="str">
            <v>NCX18W1</v>
          </cell>
          <cell r="AF810" t="str">
            <v>NCX18W1</v>
          </cell>
          <cell r="AG810" t="str">
            <v>NCX18W1</v>
          </cell>
          <cell r="AH810" t="str">
            <v/>
          </cell>
          <cell r="AI810" t="str">
            <v/>
          </cell>
          <cell r="AJ810" t="str">
            <v/>
          </cell>
          <cell r="AK810" t="str">
            <v/>
          </cell>
        </row>
        <row r="811">
          <cell r="A811" t="str">
            <v>x1</v>
          </cell>
          <cell r="B811" t="str">
            <v>x1</v>
          </cell>
          <cell r="S811" t="str">
            <v/>
          </cell>
          <cell r="Z811" t="str">
            <v/>
          </cell>
          <cell r="AA811" t="str">
            <v/>
          </cell>
          <cell r="AB811" t="str">
            <v/>
          </cell>
          <cell r="AC811" t="str">
            <v/>
          </cell>
          <cell r="AD811" t="str">
            <v/>
          </cell>
          <cell r="AE811" t="str">
            <v>NCX18W1</v>
          </cell>
          <cell r="AF811" t="str">
            <v>NCX18W1</v>
          </cell>
          <cell r="AG811" t="str">
            <v>NCX18W1</v>
          </cell>
          <cell r="AH811" t="str">
            <v/>
          </cell>
          <cell r="AI811" t="str">
            <v/>
          </cell>
          <cell r="AJ811" t="str">
            <v/>
          </cell>
          <cell r="AK811" t="str">
            <v/>
          </cell>
        </row>
        <row r="812">
          <cell r="A812" t="str">
            <v>x1</v>
          </cell>
          <cell r="B812" t="str">
            <v>x1</v>
          </cell>
          <cell r="S812" t="str">
            <v/>
          </cell>
          <cell r="Z812" t="str">
            <v/>
          </cell>
          <cell r="AA812" t="str">
            <v/>
          </cell>
          <cell r="AB812" t="str">
            <v/>
          </cell>
          <cell r="AC812" t="str">
            <v/>
          </cell>
          <cell r="AD812" t="str">
            <v/>
          </cell>
          <cell r="AE812" t="str">
            <v>NCX18W1</v>
          </cell>
          <cell r="AF812" t="str">
            <v>NCX18W1</v>
          </cell>
          <cell r="AG812" t="str">
            <v>NCX18W1</v>
          </cell>
          <cell r="AH812" t="str">
            <v/>
          </cell>
          <cell r="AI812" t="str">
            <v/>
          </cell>
          <cell r="AJ812" t="str">
            <v/>
          </cell>
          <cell r="AK812" t="str">
            <v/>
          </cell>
        </row>
        <row r="813">
          <cell r="A813" t="str">
            <v>x1</v>
          </cell>
          <cell r="B813" t="str">
            <v>x1</v>
          </cell>
          <cell r="S813" t="str">
            <v/>
          </cell>
          <cell r="Z813" t="str">
            <v/>
          </cell>
          <cell r="AA813" t="str">
            <v/>
          </cell>
          <cell r="AB813" t="str">
            <v/>
          </cell>
          <cell r="AC813" t="str">
            <v/>
          </cell>
          <cell r="AD813" t="str">
            <v/>
          </cell>
          <cell r="AE813" t="str">
            <v>NCX18W1</v>
          </cell>
          <cell r="AF813" t="str">
            <v>NCX18W1</v>
          </cell>
          <cell r="AG813" t="str">
            <v>NCX18W1</v>
          </cell>
          <cell r="AH813" t="str">
            <v/>
          </cell>
          <cell r="AI813" t="str">
            <v/>
          </cell>
          <cell r="AJ813" t="str">
            <v/>
          </cell>
          <cell r="AK813" t="str">
            <v/>
          </cell>
        </row>
        <row r="814">
          <cell r="A814" t="str">
            <v>x1</v>
          </cell>
          <cell r="B814" t="str">
            <v>x1</v>
          </cell>
          <cell r="S814" t="str">
            <v/>
          </cell>
          <cell r="Z814" t="str">
            <v/>
          </cell>
          <cell r="AA814" t="str">
            <v/>
          </cell>
          <cell r="AB814" t="str">
            <v/>
          </cell>
          <cell r="AC814" t="str">
            <v/>
          </cell>
          <cell r="AD814" t="str">
            <v/>
          </cell>
          <cell r="AE814" t="str">
            <v>NCX18W1</v>
          </cell>
          <cell r="AF814" t="str">
            <v>NCX18W1</v>
          </cell>
          <cell r="AG814" t="str">
            <v>NCX18W1</v>
          </cell>
          <cell r="AH814" t="str">
            <v/>
          </cell>
          <cell r="AI814" t="str">
            <v/>
          </cell>
          <cell r="AJ814" t="str">
            <v/>
          </cell>
          <cell r="AK814" t="str">
            <v/>
          </cell>
        </row>
        <row r="815">
          <cell r="A815" t="str">
            <v>x1</v>
          </cell>
          <cell r="B815" t="str">
            <v>x1</v>
          </cell>
          <cell r="S815" t="str">
            <v/>
          </cell>
          <cell r="Z815" t="str">
            <v/>
          </cell>
          <cell r="AA815" t="str">
            <v/>
          </cell>
          <cell r="AB815" t="str">
            <v/>
          </cell>
          <cell r="AC815" t="str">
            <v/>
          </cell>
          <cell r="AD815" t="str">
            <v/>
          </cell>
          <cell r="AE815" t="str">
            <v>NCX18W1</v>
          </cell>
          <cell r="AF815" t="str">
            <v>NCX18W1</v>
          </cell>
          <cell r="AG815" t="str">
            <v>NCX18W1</v>
          </cell>
          <cell r="AH815" t="str">
            <v/>
          </cell>
          <cell r="AI815" t="str">
            <v/>
          </cell>
          <cell r="AJ815" t="str">
            <v/>
          </cell>
          <cell r="AK815" t="str">
            <v/>
          </cell>
        </row>
        <row r="816">
          <cell r="A816" t="str">
            <v>x1</v>
          </cell>
          <cell r="B816" t="str">
            <v>x1</v>
          </cell>
          <cell r="S816" t="str">
            <v/>
          </cell>
          <cell r="Z816" t="str">
            <v/>
          </cell>
          <cell r="AA816" t="str">
            <v/>
          </cell>
          <cell r="AB816" t="str">
            <v/>
          </cell>
          <cell r="AC816" t="str">
            <v/>
          </cell>
          <cell r="AD816" t="str">
            <v/>
          </cell>
          <cell r="AE816" t="str">
            <v>NCX18W1</v>
          </cell>
          <cell r="AF816" t="str">
            <v>NCX18W1</v>
          </cell>
          <cell r="AG816" t="str">
            <v>NCX18W1</v>
          </cell>
          <cell r="AH816" t="str">
            <v/>
          </cell>
          <cell r="AI816" t="str">
            <v/>
          </cell>
          <cell r="AJ816" t="str">
            <v/>
          </cell>
          <cell r="AK816" t="str">
            <v/>
          </cell>
        </row>
        <row r="817">
          <cell r="A817" t="str">
            <v>x1</v>
          </cell>
          <cell r="B817" t="str">
            <v>x1</v>
          </cell>
          <cell r="S817" t="str">
            <v/>
          </cell>
          <cell r="Z817" t="str">
            <v/>
          </cell>
          <cell r="AA817" t="str">
            <v/>
          </cell>
          <cell r="AB817" t="str">
            <v/>
          </cell>
          <cell r="AC817" t="str">
            <v/>
          </cell>
          <cell r="AD817" t="str">
            <v/>
          </cell>
          <cell r="AE817" t="str">
            <v>NCX18W1</v>
          </cell>
          <cell r="AF817" t="str">
            <v>NCX18W1</v>
          </cell>
          <cell r="AG817" t="str">
            <v>NCX18W1</v>
          </cell>
          <cell r="AH817" t="str">
            <v/>
          </cell>
          <cell r="AI817" t="str">
            <v/>
          </cell>
          <cell r="AJ817" t="str">
            <v/>
          </cell>
          <cell r="AK817" t="str">
            <v/>
          </cell>
        </row>
        <row r="818">
          <cell r="A818" t="str">
            <v>x1</v>
          </cell>
          <cell r="B818" t="str">
            <v>x1</v>
          </cell>
          <cell r="S818" t="str">
            <v/>
          </cell>
          <cell r="Z818" t="str">
            <v/>
          </cell>
          <cell r="AA818" t="str">
            <v/>
          </cell>
          <cell r="AB818" t="str">
            <v/>
          </cell>
          <cell r="AC818" t="str">
            <v/>
          </cell>
          <cell r="AD818" t="str">
            <v/>
          </cell>
          <cell r="AE818" t="str">
            <v>NCX18W1</v>
          </cell>
          <cell r="AF818" t="str">
            <v>NCX18W1</v>
          </cell>
          <cell r="AG818" t="str">
            <v>NCX18W1</v>
          </cell>
          <cell r="AH818" t="str">
            <v/>
          </cell>
          <cell r="AI818" t="str">
            <v/>
          </cell>
          <cell r="AJ818" t="str">
            <v/>
          </cell>
          <cell r="AK818" t="str">
            <v/>
          </cell>
        </row>
        <row r="819">
          <cell r="A819" t="str">
            <v>x1</v>
          </cell>
          <cell r="B819" t="str">
            <v>x1</v>
          </cell>
          <cell r="S819" t="str">
            <v/>
          </cell>
          <cell r="Z819" t="str">
            <v/>
          </cell>
          <cell r="AA819" t="str">
            <v/>
          </cell>
          <cell r="AB819" t="str">
            <v/>
          </cell>
          <cell r="AC819" t="str">
            <v/>
          </cell>
          <cell r="AD819" t="str">
            <v/>
          </cell>
          <cell r="AE819" t="str">
            <v>NCX18W1</v>
          </cell>
          <cell r="AF819" t="str">
            <v>NCX18W1</v>
          </cell>
          <cell r="AG819" t="str">
            <v>NCX18W1</v>
          </cell>
          <cell r="AH819" t="str">
            <v/>
          </cell>
          <cell r="AI819" t="str">
            <v/>
          </cell>
          <cell r="AJ819" t="str">
            <v/>
          </cell>
          <cell r="AK819" t="str">
            <v/>
          </cell>
        </row>
        <row r="820">
          <cell r="A820" t="str">
            <v>x1</v>
          </cell>
          <cell r="B820" t="str">
            <v>x1</v>
          </cell>
          <cell r="S820" t="str">
            <v/>
          </cell>
          <cell r="Z820" t="str">
            <v/>
          </cell>
          <cell r="AA820" t="str">
            <v/>
          </cell>
          <cell r="AB820" t="str">
            <v/>
          </cell>
          <cell r="AC820" t="str">
            <v/>
          </cell>
          <cell r="AD820" t="str">
            <v/>
          </cell>
          <cell r="AE820" t="str">
            <v>NCX18W1</v>
          </cell>
          <cell r="AF820" t="str">
            <v>NCX18W1</v>
          </cell>
          <cell r="AG820" t="str">
            <v>NCX18W1</v>
          </cell>
          <cell r="AH820" t="str">
            <v/>
          </cell>
          <cell r="AI820" t="str">
            <v/>
          </cell>
          <cell r="AJ820" t="str">
            <v/>
          </cell>
          <cell r="AK820" t="str">
            <v/>
          </cell>
        </row>
        <row r="821">
          <cell r="A821" t="str">
            <v>x1</v>
          </cell>
          <cell r="B821" t="str">
            <v>x1</v>
          </cell>
          <cell r="S821" t="str">
            <v/>
          </cell>
          <cell r="Z821" t="str">
            <v/>
          </cell>
          <cell r="AA821" t="str">
            <v/>
          </cell>
          <cell r="AB821" t="str">
            <v/>
          </cell>
          <cell r="AC821" t="str">
            <v/>
          </cell>
          <cell r="AD821" t="str">
            <v/>
          </cell>
          <cell r="AE821" t="str">
            <v>NCX18W1</v>
          </cell>
          <cell r="AF821" t="str">
            <v>NCX18W1</v>
          </cell>
          <cell r="AG821" t="str">
            <v>NCX18W1</v>
          </cell>
          <cell r="AH821" t="str">
            <v/>
          </cell>
          <cell r="AI821" t="str">
            <v/>
          </cell>
          <cell r="AJ821" t="str">
            <v/>
          </cell>
          <cell r="AK821" t="str">
            <v/>
          </cell>
        </row>
        <row r="822">
          <cell r="A822" t="str">
            <v>x1</v>
          </cell>
          <cell r="B822" t="str">
            <v>x1</v>
          </cell>
          <cell r="S822" t="str">
            <v/>
          </cell>
          <cell r="Z822" t="str">
            <v/>
          </cell>
          <cell r="AA822" t="str">
            <v/>
          </cell>
          <cell r="AB822" t="str">
            <v/>
          </cell>
          <cell r="AC822" t="str">
            <v/>
          </cell>
          <cell r="AD822" t="str">
            <v/>
          </cell>
          <cell r="AE822" t="str">
            <v>NCX18W1</v>
          </cell>
          <cell r="AF822" t="str">
            <v>NCX18W1</v>
          </cell>
          <cell r="AG822" t="str">
            <v>NCX18W1</v>
          </cell>
          <cell r="AH822" t="str">
            <v/>
          </cell>
          <cell r="AI822" t="str">
            <v/>
          </cell>
          <cell r="AJ822" t="str">
            <v/>
          </cell>
          <cell r="AK822" t="str">
            <v/>
          </cell>
        </row>
        <row r="823">
          <cell r="A823" t="str">
            <v>x1</v>
          </cell>
          <cell r="B823" t="str">
            <v>x1</v>
          </cell>
          <cell r="S823" t="str">
            <v/>
          </cell>
          <cell r="Z823" t="str">
            <v/>
          </cell>
          <cell r="AA823" t="str">
            <v/>
          </cell>
          <cell r="AB823" t="str">
            <v/>
          </cell>
          <cell r="AC823" t="str">
            <v/>
          </cell>
          <cell r="AD823" t="str">
            <v/>
          </cell>
          <cell r="AE823" t="str">
            <v>NCX18W1</v>
          </cell>
          <cell r="AF823" t="str">
            <v>NCX18W1</v>
          </cell>
          <cell r="AG823" t="str">
            <v>NCX18W1</v>
          </cell>
          <cell r="AH823" t="str">
            <v/>
          </cell>
          <cell r="AI823" t="str">
            <v/>
          </cell>
          <cell r="AJ823" t="str">
            <v/>
          </cell>
          <cell r="AK823" t="str">
            <v/>
          </cell>
        </row>
        <row r="824">
          <cell r="A824" t="str">
            <v>x1</v>
          </cell>
          <cell r="B824" t="str">
            <v>x1</v>
          </cell>
          <cell r="S824" t="str">
            <v/>
          </cell>
          <cell r="Z824" t="str">
            <v/>
          </cell>
          <cell r="AA824" t="str">
            <v/>
          </cell>
          <cell r="AB824" t="str">
            <v/>
          </cell>
          <cell r="AC824" t="str">
            <v/>
          </cell>
          <cell r="AD824" t="str">
            <v/>
          </cell>
          <cell r="AE824" t="str">
            <v>NCX18W1</v>
          </cell>
          <cell r="AF824" t="str">
            <v>NCX18W1</v>
          </cell>
          <cell r="AG824" t="str">
            <v>NCX18W1</v>
          </cell>
          <cell r="AH824" t="str">
            <v/>
          </cell>
          <cell r="AI824" t="str">
            <v/>
          </cell>
          <cell r="AJ824" t="str">
            <v/>
          </cell>
          <cell r="AK824" t="str">
            <v/>
          </cell>
        </row>
        <row r="825">
          <cell r="A825" t="str">
            <v>x1</v>
          </cell>
          <cell r="B825" t="str">
            <v>x1</v>
          </cell>
          <cell r="S825" t="str">
            <v/>
          </cell>
          <cell r="Z825" t="str">
            <v/>
          </cell>
          <cell r="AA825" t="str">
            <v/>
          </cell>
          <cell r="AB825" t="str">
            <v/>
          </cell>
          <cell r="AC825" t="str">
            <v/>
          </cell>
          <cell r="AD825" t="str">
            <v/>
          </cell>
          <cell r="AE825" t="str">
            <v>NCX18W1</v>
          </cell>
          <cell r="AF825" t="str">
            <v>NCX18W1</v>
          </cell>
          <cell r="AG825" t="str">
            <v>NCX18W1</v>
          </cell>
          <cell r="AH825" t="str">
            <v/>
          </cell>
          <cell r="AI825" t="str">
            <v/>
          </cell>
          <cell r="AJ825" t="str">
            <v/>
          </cell>
          <cell r="AK825" t="str">
            <v/>
          </cell>
        </row>
        <row r="826">
          <cell r="A826" t="str">
            <v>x1</v>
          </cell>
          <cell r="B826" t="str">
            <v>x1</v>
          </cell>
          <cell r="S826" t="str">
            <v/>
          </cell>
          <cell r="Z826" t="str">
            <v/>
          </cell>
          <cell r="AA826" t="str">
            <v/>
          </cell>
          <cell r="AB826" t="str">
            <v/>
          </cell>
          <cell r="AC826" t="str">
            <v/>
          </cell>
          <cell r="AD826" t="str">
            <v/>
          </cell>
          <cell r="AE826" t="str">
            <v>NCX18W1</v>
          </cell>
          <cell r="AF826" t="str">
            <v>NCX18W1</v>
          </cell>
          <cell r="AG826" t="str">
            <v>NCX18W1</v>
          </cell>
          <cell r="AH826" t="str">
            <v/>
          </cell>
          <cell r="AI826" t="str">
            <v/>
          </cell>
          <cell r="AJ826" t="str">
            <v/>
          </cell>
          <cell r="AK826" t="str">
            <v/>
          </cell>
        </row>
        <row r="827">
          <cell r="A827" t="str">
            <v>x1</v>
          </cell>
          <cell r="B827" t="str">
            <v>x1</v>
          </cell>
          <cell r="S827" t="str">
            <v/>
          </cell>
          <cell r="Z827" t="str">
            <v/>
          </cell>
          <cell r="AA827" t="str">
            <v/>
          </cell>
          <cell r="AB827" t="str">
            <v/>
          </cell>
          <cell r="AC827" t="str">
            <v/>
          </cell>
          <cell r="AD827" t="str">
            <v/>
          </cell>
          <cell r="AE827" t="str">
            <v>NCX18W1</v>
          </cell>
          <cell r="AF827" t="str">
            <v>NCX18W1</v>
          </cell>
          <cell r="AG827" t="str">
            <v>NCX18W1</v>
          </cell>
          <cell r="AH827" t="str">
            <v/>
          </cell>
          <cell r="AI827" t="str">
            <v/>
          </cell>
          <cell r="AJ827" t="str">
            <v/>
          </cell>
          <cell r="AK827" t="str">
            <v/>
          </cell>
        </row>
        <row r="828">
          <cell r="A828" t="str">
            <v>x1</v>
          </cell>
          <cell r="B828" t="str">
            <v>x1</v>
          </cell>
          <cell r="S828" t="str">
            <v/>
          </cell>
          <cell r="Z828" t="str">
            <v/>
          </cell>
          <cell r="AA828" t="str">
            <v/>
          </cell>
          <cell r="AB828" t="str">
            <v/>
          </cell>
          <cell r="AC828" t="str">
            <v/>
          </cell>
          <cell r="AD828" t="str">
            <v/>
          </cell>
          <cell r="AE828" t="str">
            <v>NCX18W1</v>
          </cell>
          <cell r="AF828" t="str">
            <v>NCX18W1</v>
          </cell>
          <cell r="AG828" t="str">
            <v>NCX18W1</v>
          </cell>
          <cell r="AH828" t="str">
            <v/>
          </cell>
          <cell r="AI828" t="str">
            <v/>
          </cell>
          <cell r="AJ828" t="str">
            <v/>
          </cell>
          <cell r="AK828" t="str">
            <v/>
          </cell>
        </row>
        <row r="829">
          <cell r="A829" t="str">
            <v>x1</v>
          </cell>
          <cell r="B829" t="str">
            <v>x1</v>
          </cell>
          <cell r="S829" t="str">
            <v/>
          </cell>
          <cell r="Z829" t="str">
            <v/>
          </cell>
          <cell r="AA829" t="str">
            <v/>
          </cell>
          <cell r="AB829" t="str">
            <v/>
          </cell>
          <cell r="AC829" t="str">
            <v/>
          </cell>
          <cell r="AD829" t="str">
            <v/>
          </cell>
          <cell r="AE829" t="str">
            <v>NCX18W1</v>
          </cell>
          <cell r="AF829" t="str">
            <v>NCX18W1</v>
          </cell>
          <cell r="AG829" t="str">
            <v>NCX18W1</v>
          </cell>
          <cell r="AH829" t="str">
            <v/>
          </cell>
          <cell r="AI829" t="str">
            <v/>
          </cell>
          <cell r="AJ829" t="str">
            <v/>
          </cell>
          <cell r="AK829" t="str">
            <v/>
          </cell>
        </row>
        <row r="830">
          <cell r="A830" t="str">
            <v>x1</v>
          </cell>
          <cell r="B830" t="str">
            <v>x1</v>
          </cell>
          <cell r="S830" t="str">
            <v/>
          </cell>
          <cell r="Z830" t="str">
            <v/>
          </cell>
          <cell r="AA830" t="str">
            <v/>
          </cell>
          <cell r="AB830" t="str">
            <v/>
          </cell>
          <cell r="AC830" t="str">
            <v/>
          </cell>
          <cell r="AD830" t="str">
            <v/>
          </cell>
          <cell r="AE830" t="str">
            <v>NCX18W1</v>
          </cell>
          <cell r="AF830" t="str">
            <v>NCX18W1</v>
          </cell>
          <cell r="AG830" t="str">
            <v>NCX18W1</v>
          </cell>
          <cell r="AH830" t="str">
            <v/>
          </cell>
          <cell r="AI830" t="str">
            <v/>
          </cell>
          <cell r="AJ830" t="str">
            <v/>
          </cell>
          <cell r="AK830" t="str">
            <v/>
          </cell>
        </row>
        <row r="831">
          <cell r="A831" t="str">
            <v>x1</v>
          </cell>
          <cell r="B831" t="str">
            <v>x1</v>
          </cell>
          <cell r="S831" t="str">
            <v/>
          </cell>
          <cell r="Z831" t="str">
            <v/>
          </cell>
          <cell r="AA831" t="str">
            <v/>
          </cell>
          <cell r="AB831" t="str">
            <v/>
          </cell>
          <cell r="AC831" t="str">
            <v/>
          </cell>
          <cell r="AD831" t="str">
            <v/>
          </cell>
          <cell r="AE831" t="str">
            <v>NCX18W1</v>
          </cell>
          <cell r="AF831" t="str">
            <v>NCX18W1</v>
          </cell>
          <cell r="AG831" t="str">
            <v>NCX18W1</v>
          </cell>
          <cell r="AH831" t="str">
            <v/>
          </cell>
          <cell r="AI831" t="str">
            <v/>
          </cell>
          <cell r="AJ831" t="str">
            <v/>
          </cell>
          <cell r="AK831" t="str">
            <v/>
          </cell>
        </row>
        <row r="832">
          <cell r="A832" t="str">
            <v>x1</v>
          </cell>
          <cell r="B832" t="str">
            <v>x1</v>
          </cell>
          <cell r="S832" t="str">
            <v/>
          </cell>
          <cell r="Z832" t="str">
            <v/>
          </cell>
          <cell r="AA832" t="str">
            <v/>
          </cell>
          <cell r="AB832" t="str">
            <v/>
          </cell>
          <cell r="AC832" t="str">
            <v/>
          </cell>
          <cell r="AD832" t="str">
            <v/>
          </cell>
          <cell r="AE832" t="str">
            <v>NCX18W1</v>
          </cell>
          <cell r="AF832" t="str">
            <v>NCX18W1</v>
          </cell>
          <cell r="AG832" t="str">
            <v>NCX18W1</v>
          </cell>
          <cell r="AH832" t="str">
            <v/>
          </cell>
          <cell r="AI832" t="str">
            <v/>
          </cell>
          <cell r="AJ832" t="str">
            <v/>
          </cell>
          <cell r="AK832" t="str">
            <v/>
          </cell>
        </row>
        <row r="833">
          <cell r="A833" t="str">
            <v>x1</v>
          </cell>
          <cell r="B833" t="str">
            <v>x1</v>
          </cell>
          <cell r="S833" t="str">
            <v/>
          </cell>
          <cell r="Z833" t="str">
            <v/>
          </cell>
          <cell r="AA833" t="str">
            <v/>
          </cell>
          <cell r="AB833" t="str">
            <v/>
          </cell>
          <cell r="AC833" t="str">
            <v/>
          </cell>
          <cell r="AD833" t="str">
            <v/>
          </cell>
          <cell r="AE833" t="str">
            <v>NCX18W1</v>
          </cell>
          <cell r="AF833" t="str">
            <v>NCX18W1</v>
          </cell>
          <cell r="AG833" t="str">
            <v>NCX18W1</v>
          </cell>
          <cell r="AH833" t="str">
            <v/>
          </cell>
          <cell r="AI833" t="str">
            <v/>
          </cell>
          <cell r="AJ833" t="str">
            <v/>
          </cell>
          <cell r="AK833" t="str">
            <v/>
          </cell>
        </row>
        <row r="834">
          <cell r="A834" t="str">
            <v>x1</v>
          </cell>
          <cell r="B834" t="str">
            <v>x1</v>
          </cell>
          <cell r="S834" t="str">
            <v/>
          </cell>
          <cell r="Z834" t="str">
            <v/>
          </cell>
          <cell r="AA834" t="str">
            <v/>
          </cell>
          <cell r="AB834" t="str">
            <v/>
          </cell>
          <cell r="AC834" t="str">
            <v/>
          </cell>
          <cell r="AD834" t="str">
            <v/>
          </cell>
          <cell r="AE834" t="str">
            <v>NCX18W1</v>
          </cell>
          <cell r="AF834" t="str">
            <v>NCX18W1</v>
          </cell>
          <cell r="AG834" t="str">
            <v>NCX18W1</v>
          </cell>
          <cell r="AH834" t="str">
            <v/>
          </cell>
          <cell r="AI834" t="str">
            <v/>
          </cell>
          <cell r="AJ834" t="str">
            <v/>
          </cell>
          <cell r="AK834" t="str">
            <v/>
          </cell>
        </row>
        <row r="835">
          <cell r="A835" t="str">
            <v>x1</v>
          </cell>
          <cell r="B835" t="str">
            <v>x1</v>
          </cell>
          <cell r="S835" t="str">
            <v/>
          </cell>
          <cell r="Z835" t="str">
            <v/>
          </cell>
          <cell r="AA835" t="str">
            <v/>
          </cell>
          <cell r="AB835" t="str">
            <v/>
          </cell>
          <cell r="AC835" t="str">
            <v/>
          </cell>
          <cell r="AD835" t="str">
            <v/>
          </cell>
          <cell r="AE835" t="str">
            <v>NCX18W1</v>
          </cell>
          <cell r="AF835" t="str">
            <v>NCX18W1</v>
          </cell>
          <cell r="AG835" t="str">
            <v>NCX18W1</v>
          </cell>
          <cell r="AH835" t="str">
            <v/>
          </cell>
          <cell r="AI835" t="str">
            <v/>
          </cell>
          <cell r="AJ835" t="str">
            <v/>
          </cell>
          <cell r="AK835" t="str">
            <v/>
          </cell>
        </row>
        <row r="836">
          <cell r="A836" t="str">
            <v>x1</v>
          </cell>
          <cell r="B836" t="str">
            <v>x1</v>
          </cell>
          <cell r="S836" t="str">
            <v/>
          </cell>
          <cell r="Z836" t="str">
            <v/>
          </cell>
          <cell r="AA836" t="str">
            <v/>
          </cell>
          <cell r="AB836" t="str">
            <v/>
          </cell>
          <cell r="AC836" t="str">
            <v/>
          </cell>
          <cell r="AD836" t="str">
            <v/>
          </cell>
          <cell r="AE836" t="str">
            <v>NCX18W1</v>
          </cell>
          <cell r="AF836" t="str">
            <v>NCX18W1</v>
          </cell>
          <cell r="AG836" t="str">
            <v>NCX18W1</v>
          </cell>
          <cell r="AH836" t="str">
            <v/>
          </cell>
          <cell r="AI836" t="str">
            <v/>
          </cell>
          <cell r="AJ836" t="str">
            <v/>
          </cell>
          <cell r="AK836" t="str">
            <v/>
          </cell>
        </row>
        <row r="837">
          <cell r="A837" t="str">
            <v>x1</v>
          </cell>
          <cell r="B837" t="str">
            <v>x1</v>
          </cell>
          <cell r="S837" t="str">
            <v/>
          </cell>
          <cell r="Z837" t="str">
            <v/>
          </cell>
          <cell r="AA837" t="str">
            <v/>
          </cell>
          <cell r="AB837" t="str">
            <v/>
          </cell>
          <cell r="AC837" t="str">
            <v/>
          </cell>
          <cell r="AD837" t="str">
            <v/>
          </cell>
          <cell r="AE837" t="str">
            <v>NCX18W1</v>
          </cell>
          <cell r="AF837" t="str">
            <v>NCX18W1</v>
          </cell>
          <cell r="AG837" t="str">
            <v>NCX18W1</v>
          </cell>
          <cell r="AH837" t="str">
            <v/>
          </cell>
          <cell r="AI837" t="str">
            <v/>
          </cell>
          <cell r="AJ837" t="str">
            <v/>
          </cell>
          <cell r="AK837" t="str">
            <v/>
          </cell>
        </row>
        <row r="838">
          <cell r="A838" t="str">
            <v>x1</v>
          </cell>
          <cell r="B838" t="str">
            <v>x1</v>
          </cell>
          <cell r="S838" t="str">
            <v/>
          </cell>
          <cell r="Z838" t="str">
            <v/>
          </cell>
          <cell r="AA838" t="str">
            <v/>
          </cell>
          <cell r="AB838" t="str">
            <v/>
          </cell>
          <cell r="AC838" t="str">
            <v/>
          </cell>
          <cell r="AD838" t="str">
            <v/>
          </cell>
          <cell r="AE838" t="str">
            <v>NCX18W1</v>
          </cell>
          <cell r="AF838" t="str">
            <v>NCX18W1</v>
          </cell>
          <cell r="AG838" t="str">
            <v>NCX18W1</v>
          </cell>
          <cell r="AH838" t="str">
            <v/>
          </cell>
          <cell r="AI838" t="str">
            <v/>
          </cell>
          <cell r="AJ838" t="str">
            <v/>
          </cell>
          <cell r="AK838" t="str">
            <v/>
          </cell>
        </row>
        <row r="839">
          <cell r="A839" t="str">
            <v>x1</v>
          </cell>
          <cell r="B839" t="str">
            <v>x1</v>
          </cell>
          <cell r="S839" t="str">
            <v/>
          </cell>
          <cell r="Z839" t="str">
            <v/>
          </cell>
          <cell r="AA839" t="str">
            <v/>
          </cell>
          <cell r="AB839" t="str">
            <v/>
          </cell>
          <cell r="AC839" t="str">
            <v/>
          </cell>
          <cell r="AD839" t="str">
            <v/>
          </cell>
          <cell r="AE839" t="str">
            <v>NCX18W1</v>
          </cell>
          <cell r="AF839" t="str">
            <v>NCX18W1</v>
          </cell>
          <cell r="AG839" t="str">
            <v>NCX18W1</v>
          </cell>
          <cell r="AH839" t="str">
            <v/>
          </cell>
          <cell r="AI839" t="str">
            <v/>
          </cell>
          <cell r="AJ839" t="str">
            <v/>
          </cell>
          <cell r="AK839" t="str">
            <v/>
          </cell>
        </row>
        <row r="840">
          <cell r="A840" t="str">
            <v>x1</v>
          </cell>
          <cell r="B840" t="str">
            <v>x1</v>
          </cell>
          <cell r="S840" t="str">
            <v/>
          </cell>
          <cell r="Z840" t="str">
            <v/>
          </cell>
          <cell r="AA840" t="str">
            <v/>
          </cell>
          <cell r="AB840" t="str">
            <v/>
          </cell>
          <cell r="AC840" t="str">
            <v/>
          </cell>
          <cell r="AD840" t="str">
            <v/>
          </cell>
          <cell r="AE840" t="str">
            <v>NCX18W1</v>
          </cell>
          <cell r="AF840" t="str">
            <v>NCX18W1</v>
          </cell>
          <cell r="AG840" t="str">
            <v>NCX18W1</v>
          </cell>
          <cell r="AH840" t="str">
            <v/>
          </cell>
          <cell r="AI840" t="str">
            <v/>
          </cell>
          <cell r="AJ840" t="str">
            <v/>
          </cell>
          <cell r="AK840" t="str">
            <v/>
          </cell>
        </row>
        <row r="841">
          <cell r="A841" t="str">
            <v>x1</v>
          </cell>
          <cell r="B841" t="str">
            <v>x1</v>
          </cell>
          <cell r="S841" t="str">
            <v/>
          </cell>
          <cell r="Z841" t="str">
            <v/>
          </cell>
          <cell r="AA841" t="str">
            <v/>
          </cell>
          <cell r="AB841" t="str">
            <v/>
          </cell>
          <cell r="AC841" t="str">
            <v/>
          </cell>
          <cell r="AD841" t="str">
            <v/>
          </cell>
          <cell r="AE841" t="str">
            <v>NCX18W1</v>
          </cell>
          <cell r="AF841" t="str">
            <v>NCX18W1</v>
          </cell>
          <cell r="AG841" t="str">
            <v>NCX18W1</v>
          </cell>
          <cell r="AH841" t="str">
            <v/>
          </cell>
          <cell r="AI841" t="str">
            <v/>
          </cell>
          <cell r="AJ841" t="str">
            <v/>
          </cell>
          <cell r="AK841" t="str">
            <v/>
          </cell>
        </row>
        <row r="842">
          <cell r="A842" t="str">
            <v>x1</v>
          </cell>
          <cell r="B842" t="str">
            <v>x1</v>
          </cell>
          <cell r="S842" t="str">
            <v/>
          </cell>
          <cell r="Z842" t="str">
            <v/>
          </cell>
          <cell r="AA842" t="str">
            <v/>
          </cell>
          <cell r="AB842" t="str">
            <v/>
          </cell>
          <cell r="AC842" t="str">
            <v/>
          </cell>
          <cell r="AD842" t="str">
            <v/>
          </cell>
          <cell r="AE842" t="str">
            <v>NCX18W1</v>
          </cell>
          <cell r="AF842" t="str">
            <v>NCX18W1</v>
          </cell>
          <cell r="AG842" t="str">
            <v>NCX18W1</v>
          </cell>
          <cell r="AH842" t="str">
            <v/>
          </cell>
          <cell r="AI842" t="str">
            <v/>
          </cell>
          <cell r="AJ842" t="str">
            <v/>
          </cell>
          <cell r="AK842" t="str">
            <v/>
          </cell>
        </row>
        <row r="843">
          <cell r="A843" t="str">
            <v>x1</v>
          </cell>
          <cell r="B843" t="str">
            <v>x1</v>
          </cell>
          <cell r="S843" t="str">
            <v/>
          </cell>
          <cell r="Z843" t="str">
            <v/>
          </cell>
          <cell r="AA843" t="str">
            <v/>
          </cell>
          <cell r="AB843" t="str">
            <v/>
          </cell>
          <cell r="AC843" t="str">
            <v/>
          </cell>
          <cell r="AD843" t="str">
            <v/>
          </cell>
          <cell r="AE843" t="str">
            <v>NCX18W1</v>
          </cell>
          <cell r="AF843" t="str">
            <v>NCX18W1</v>
          </cell>
          <cell r="AG843" t="str">
            <v>NCX18W1</v>
          </cell>
          <cell r="AH843" t="str">
            <v/>
          </cell>
          <cell r="AI843" t="str">
            <v/>
          </cell>
          <cell r="AJ843" t="str">
            <v/>
          </cell>
          <cell r="AK843" t="str">
            <v/>
          </cell>
        </row>
        <row r="844">
          <cell r="A844" t="str">
            <v>x1</v>
          </cell>
          <cell r="B844" t="str">
            <v>x1</v>
          </cell>
          <cell r="S844" t="str">
            <v/>
          </cell>
          <cell r="Z844" t="str">
            <v/>
          </cell>
          <cell r="AA844" t="str">
            <v/>
          </cell>
          <cell r="AB844" t="str">
            <v/>
          </cell>
          <cell r="AC844" t="str">
            <v/>
          </cell>
          <cell r="AD844" t="str">
            <v/>
          </cell>
          <cell r="AE844" t="str">
            <v>NCX18W1</v>
          </cell>
          <cell r="AF844" t="str">
            <v>NCX18W1</v>
          </cell>
          <cell r="AG844" t="str">
            <v>NCX18W1</v>
          </cell>
          <cell r="AH844" t="str">
            <v/>
          </cell>
          <cell r="AI844" t="str">
            <v/>
          </cell>
          <cell r="AJ844" t="str">
            <v/>
          </cell>
          <cell r="AK844" t="str">
            <v/>
          </cell>
        </row>
        <row r="845">
          <cell r="A845" t="str">
            <v>x1</v>
          </cell>
          <cell r="B845" t="str">
            <v>x1</v>
          </cell>
          <cell r="S845" t="str">
            <v/>
          </cell>
          <cell r="Z845" t="str">
            <v/>
          </cell>
          <cell r="AA845" t="str">
            <v/>
          </cell>
          <cell r="AB845" t="str">
            <v/>
          </cell>
          <cell r="AC845" t="str">
            <v/>
          </cell>
          <cell r="AD845" t="str">
            <v/>
          </cell>
          <cell r="AE845" t="str">
            <v>NCX18W1</v>
          </cell>
          <cell r="AF845" t="str">
            <v>NCX18W1</v>
          </cell>
          <cell r="AG845" t="str">
            <v>NCX18W1</v>
          </cell>
          <cell r="AH845" t="str">
            <v/>
          </cell>
          <cell r="AI845" t="str">
            <v/>
          </cell>
          <cell r="AJ845" t="str">
            <v/>
          </cell>
          <cell r="AK845" t="str">
            <v/>
          </cell>
        </row>
        <row r="846">
          <cell r="A846" t="str">
            <v>x1</v>
          </cell>
          <cell r="B846" t="str">
            <v>x1</v>
          </cell>
          <cell r="S846" t="str">
            <v/>
          </cell>
          <cell r="Z846" t="str">
            <v/>
          </cell>
          <cell r="AA846" t="str">
            <v/>
          </cell>
          <cell r="AB846" t="str">
            <v/>
          </cell>
          <cell r="AC846" t="str">
            <v/>
          </cell>
          <cell r="AD846" t="str">
            <v/>
          </cell>
          <cell r="AE846" t="str">
            <v>NCX18W1</v>
          </cell>
          <cell r="AF846" t="str">
            <v>NCX18W1</v>
          </cell>
          <cell r="AG846" t="str">
            <v>NCX18W1</v>
          </cell>
          <cell r="AH846" t="str">
            <v/>
          </cell>
          <cell r="AI846" t="str">
            <v/>
          </cell>
          <cell r="AJ846" t="str">
            <v/>
          </cell>
          <cell r="AK846" t="str">
            <v/>
          </cell>
        </row>
        <row r="847">
          <cell r="A847" t="str">
            <v>x1</v>
          </cell>
          <cell r="B847" t="str">
            <v>x1</v>
          </cell>
          <cell r="S847" t="str">
            <v/>
          </cell>
          <cell r="Z847" t="str">
            <v/>
          </cell>
          <cell r="AA847" t="str">
            <v/>
          </cell>
          <cell r="AB847" t="str">
            <v/>
          </cell>
          <cell r="AC847" t="str">
            <v/>
          </cell>
          <cell r="AD847" t="str">
            <v/>
          </cell>
          <cell r="AE847" t="str">
            <v>NCX18W1</v>
          </cell>
          <cell r="AF847" t="str">
            <v>NCX18W1</v>
          </cell>
          <cell r="AG847" t="str">
            <v>NCX18W1</v>
          </cell>
          <cell r="AH847" t="str">
            <v/>
          </cell>
          <cell r="AI847" t="str">
            <v/>
          </cell>
          <cell r="AJ847" t="str">
            <v/>
          </cell>
          <cell r="AK847" t="str">
            <v/>
          </cell>
        </row>
        <row r="848">
          <cell r="A848" t="str">
            <v>x1</v>
          </cell>
          <cell r="B848" t="str">
            <v>x1</v>
          </cell>
          <cell r="S848" t="str">
            <v/>
          </cell>
          <cell r="Z848" t="str">
            <v/>
          </cell>
          <cell r="AA848" t="str">
            <v/>
          </cell>
          <cell r="AB848" t="str">
            <v/>
          </cell>
          <cell r="AC848" t="str">
            <v/>
          </cell>
          <cell r="AD848" t="str">
            <v/>
          </cell>
          <cell r="AE848" t="str">
            <v>NCX18W1</v>
          </cell>
          <cell r="AF848" t="str">
            <v>NCX18W1</v>
          </cell>
          <cell r="AG848" t="str">
            <v>NCX18W1</v>
          </cell>
          <cell r="AH848" t="str">
            <v/>
          </cell>
          <cell r="AI848" t="str">
            <v/>
          </cell>
          <cell r="AJ848" t="str">
            <v/>
          </cell>
          <cell r="AK848" t="str">
            <v/>
          </cell>
        </row>
        <row r="849">
          <cell r="A849" t="str">
            <v>x1</v>
          </cell>
          <cell r="B849" t="str">
            <v>x1</v>
          </cell>
          <cell r="S849" t="str">
            <v/>
          </cell>
          <cell r="Z849" t="str">
            <v/>
          </cell>
          <cell r="AA849" t="str">
            <v/>
          </cell>
          <cell r="AB849" t="str">
            <v/>
          </cell>
          <cell r="AC849" t="str">
            <v/>
          </cell>
          <cell r="AD849" t="str">
            <v/>
          </cell>
          <cell r="AE849" t="str">
            <v>NCX18W1</v>
          </cell>
          <cell r="AF849" t="str">
            <v>NCX18W1</v>
          </cell>
          <cell r="AG849" t="str">
            <v>NCX18W1</v>
          </cell>
          <cell r="AH849" t="str">
            <v/>
          </cell>
          <cell r="AI849" t="str">
            <v/>
          </cell>
          <cell r="AJ849" t="str">
            <v/>
          </cell>
          <cell r="AK849" t="str">
            <v/>
          </cell>
        </row>
        <row r="850">
          <cell r="A850" t="str">
            <v>x1</v>
          </cell>
          <cell r="B850" t="str">
            <v>x1</v>
          </cell>
          <cell r="S850" t="str">
            <v/>
          </cell>
          <cell r="Z850" t="str">
            <v/>
          </cell>
          <cell r="AA850" t="str">
            <v/>
          </cell>
          <cell r="AB850" t="str">
            <v/>
          </cell>
          <cell r="AC850" t="str">
            <v/>
          </cell>
          <cell r="AD850" t="str">
            <v/>
          </cell>
          <cell r="AE850" t="str">
            <v>NCX18W1</v>
          </cell>
          <cell r="AF850" t="str">
            <v>NCX18W1</v>
          </cell>
          <cell r="AG850" t="str">
            <v>NCX18W1</v>
          </cell>
          <cell r="AH850" t="str">
            <v/>
          </cell>
          <cell r="AI850" t="str">
            <v/>
          </cell>
          <cell r="AJ850" t="str">
            <v/>
          </cell>
          <cell r="AK850" t="str">
            <v/>
          </cell>
        </row>
        <row r="851">
          <cell r="A851" t="str">
            <v>x1</v>
          </cell>
          <cell r="B851" t="str">
            <v>x1</v>
          </cell>
          <cell r="S851" t="str">
            <v/>
          </cell>
          <cell r="Z851" t="str">
            <v/>
          </cell>
          <cell r="AA851" t="str">
            <v/>
          </cell>
          <cell r="AB851" t="str">
            <v/>
          </cell>
          <cell r="AC851" t="str">
            <v/>
          </cell>
          <cell r="AD851" t="str">
            <v/>
          </cell>
          <cell r="AE851" t="str">
            <v>NCX18W1</v>
          </cell>
          <cell r="AF851" t="str">
            <v>NCX18W1</v>
          </cell>
          <cell r="AG851" t="str">
            <v>NCX18W1</v>
          </cell>
          <cell r="AH851" t="str">
            <v/>
          </cell>
          <cell r="AI851" t="str">
            <v/>
          </cell>
          <cell r="AJ851" t="str">
            <v/>
          </cell>
          <cell r="AK851" t="str">
            <v/>
          </cell>
        </row>
        <row r="852">
          <cell r="A852" t="str">
            <v>x1</v>
          </cell>
          <cell r="B852" t="str">
            <v>x1</v>
          </cell>
          <cell r="S852" t="str">
            <v/>
          </cell>
          <cell r="Z852" t="str">
            <v/>
          </cell>
          <cell r="AA852" t="str">
            <v/>
          </cell>
          <cell r="AB852" t="str">
            <v/>
          </cell>
          <cell r="AC852" t="str">
            <v/>
          </cell>
          <cell r="AD852" t="str">
            <v/>
          </cell>
          <cell r="AE852" t="str">
            <v>NCX18W1</v>
          </cell>
          <cell r="AF852" t="str">
            <v>NCX18W1</v>
          </cell>
          <cell r="AG852" t="str">
            <v>NCX18W1</v>
          </cell>
          <cell r="AH852" t="str">
            <v/>
          </cell>
          <cell r="AI852" t="str">
            <v/>
          </cell>
          <cell r="AJ852" t="str">
            <v/>
          </cell>
          <cell r="AK852" t="str">
            <v/>
          </cell>
        </row>
        <row r="853">
          <cell r="A853" t="str">
            <v>x1</v>
          </cell>
          <cell r="B853" t="str">
            <v>x1</v>
          </cell>
          <cell r="S853" t="str">
            <v/>
          </cell>
          <cell r="Z853" t="str">
            <v/>
          </cell>
          <cell r="AA853" t="str">
            <v/>
          </cell>
          <cell r="AB853" t="str">
            <v/>
          </cell>
          <cell r="AC853" t="str">
            <v/>
          </cell>
          <cell r="AD853" t="str">
            <v/>
          </cell>
          <cell r="AE853" t="str">
            <v>NCX18W1</v>
          </cell>
          <cell r="AF853" t="str">
            <v>NCX18W1</v>
          </cell>
          <cell r="AG853" t="str">
            <v>NCX18W1</v>
          </cell>
          <cell r="AH853" t="str">
            <v/>
          </cell>
          <cell r="AI853" t="str">
            <v/>
          </cell>
          <cell r="AJ853" t="str">
            <v/>
          </cell>
          <cell r="AK853" t="str">
            <v/>
          </cell>
        </row>
        <row r="854">
          <cell r="A854" t="str">
            <v>x1</v>
          </cell>
          <cell r="B854" t="str">
            <v>x1</v>
          </cell>
          <cell r="S854" t="str">
            <v/>
          </cell>
          <cell r="Z854" t="str">
            <v/>
          </cell>
          <cell r="AA854" t="str">
            <v/>
          </cell>
          <cell r="AB854" t="str">
            <v/>
          </cell>
          <cell r="AC854" t="str">
            <v/>
          </cell>
          <cell r="AD854" t="str">
            <v/>
          </cell>
          <cell r="AE854" t="str">
            <v>NCX18W1</v>
          </cell>
          <cell r="AF854" t="str">
            <v>NCX18W1</v>
          </cell>
          <cell r="AG854" t="str">
            <v>NCX18W1</v>
          </cell>
          <cell r="AH854" t="str">
            <v/>
          </cell>
          <cell r="AI854" t="str">
            <v/>
          </cell>
          <cell r="AJ854" t="str">
            <v/>
          </cell>
          <cell r="AK854" t="str">
            <v/>
          </cell>
        </row>
        <row r="855">
          <cell r="A855" t="str">
            <v>x1</v>
          </cell>
          <cell r="B855" t="str">
            <v>x1</v>
          </cell>
          <cell r="S855" t="str">
            <v/>
          </cell>
          <cell r="Z855" t="str">
            <v/>
          </cell>
          <cell r="AA855" t="str">
            <v/>
          </cell>
          <cell r="AB855" t="str">
            <v/>
          </cell>
          <cell r="AC855" t="str">
            <v/>
          </cell>
          <cell r="AD855" t="str">
            <v/>
          </cell>
          <cell r="AE855" t="str">
            <v>NCX18W1</v>
          </cell>
          <cell r="AF855" t="str">
            <v>NCX18W1</v>
          </cell>
          <cell r="AG855" t="str">
            <v>NCX18W1</v>
          </cell>
          <cell r="AH855" t="str">
            <v/>
          </cell>
          <cell r="AI855" t="str">
            <v/>
          </cell>
          <cell r="AJ855" t="str">
            <v/>
          </cell>
          <cell r="AK855" t="str">
            <v/>
          </cell>
        </row>
        <row r="856">
          <cell r="A856" t="str">
            <v>x1</v>
          </cell>
          <cell r="B856" t="str">
            <v>x1</v>
          </cell>
          <cell r="S856" t="str">
            <v/>
          </cell>
          <cell r="Z856" t="str">
            <v/>
          </cell>
          <cell r="AA856" t="str">
            <v/>
          </cell>
          <cell r="AB856" t="str">
            <v/>
          </cell>
          <cell r="AC856" t="str">
            <v/>
          </cell>
          <cell r="AD856" t="str">
            <v/>
          </cell>
          <cell r="AE856" t="str">
            <v>NCX18W1</v>
          </cell>
          <cell r="AF856" t="str">
            <v>NCX18W1</v>
          </cell>
          <cell r="AG856" t="str">
            <v>NCX18W1</v>
          </cell>
          <cell r="AH856" t="str">
            <v/>
          </cell>
          <cell r="AI856" t="str">
            <v/>
          </cell>
          <cell r="AJ856" t="str">
            <v/>
          </cell>
          <cell r="AK856" t="str">
            <v/>
          </cell>
        </row>
        <row r="857">
          <cell r="A857" t="str">
            <v>x1</v>
          </cell>
          <cell r="B857" t="str">
            <v>x1</v>
          </cell>
          <cell r="S857" t="str">
            <v/>
          </cell>
          <cell r="Z857" t="str">
            <v/>
          </cell>
          <cell r="AA857" t="str">
            <v/>
          </cell>
          <cell r="AB857" t="str">
            <v/>
          </cell>
          <cell r="AC857" t="str">
            <v/>
          </cell>
          <cell r="AD857" t="str">
            <v/>
          </cell>
          <cell r="AE857" t="str">
            <v>NCX18W1</v>
          </cell>
          <cell r="AF857" t="str">
            <v>NCX18W1</v>
          </cell>
          <cell r="AG857" t="str">
            <v>NCX18W1</v>
          </cell>
          <cell r="AH857" t="str">
            <v/>
          </cell>
          <cell r="AI857" t="str">
            <v/>
          </cell>
          <cell r="AJ857" t="str">
            <v/>
          </cell>
          <cell r="AK857" t="str">
            <v/>
          </cell>
        </row>
        <row r="858">
          <cell r="A858" t="str">
            <v>x1</v>
          </cell>
          <cell r="B858" t="str">
            <v>x1</v>
          </cell>
          <cell r="S858" t="str">
            <v/>
          </cell>
          <cell r="Z858" t="str">
            <v/>
          </cell>
          <cell r="AA858" t="str">
            <v/>
          </cell>
          <cell r="AB858" t="str">
            <v/>
          </cell>
          <cell r="AC858" t="str">
            <v/>
          </cell>
          <cell r="AD858" t="str">
            <v/>
          </cell>
          <cell r="AE858" t="str">
            <v>NCX18W1</v>
          </cell>
          <cell r="AF858" t="str">
            <v>NCX18W1</v>
          </cell>
          <cell r="AG858" t="str">
            <v>NCX18W1</v>
          </cell>
          <cell r="AH858" t="str">
            <v/>
          </cell>
          <cell r="AI858" t="str">
            <v/>
          </cell>
          <cell r="AJ858" t="str">
            <v/>
          </cell>
          <cell r="AK858" t="str">
            <v/>
          </cell>
        </row>
        <row r="859">
          <cell r="A859" t="str">
            <v>x1</v>
          </cell>
          <cell r="B859" t="str">
            <v>x1</v>
          </cell>
          <cell r="S859" t="str">
            <v/>
          </cell>
          <cell r="Z859" t="str">
            <v/>
          </cell>
          <cell r="AA859" t="str">
            <v/>
          </cell>
          <cell r="AB859" t="str">
            <v/>
          </cell>
          <cell r="AC859" t="str">
            <v/>
          </cell>
          <cell r="AD859" t="str">
            <v/>
          </cell>
          <cell r="AE859" t="str">
            <v>NCX18W1</v>
          </cell>
          <cell r="AF859" t="str">
            <v>NCX18W1</v>
          </cell>
          <cell r="AG859" t="str">
            <v>NCX18W1</v>
          </cell>
          <cell r="AH859" t="str">
            <v/>
          </cell>
          <cell r="AI859" t="str">
            <v/>
          </cell>
          <cell r="AJ859" t="str">
            <v/>
          </cell>
          <cell r="AK859" t="str">
            <v/>
          </cell>
        </row>
        <row r="860">
          <cell r="A860" t="str">
            <v>x1</v>
          </cell>
          <cell r="B860" t="str">
            <v>x1</v>
          </cell>
          <cell r="S860" t="str">
            <v/>
          </cell>
          <cell r="Z860" t="str">
            <v/>
          </cell>
          <cell r="AA860" t="str">
            <v/>
          </cell>
          <cell r="AB860" t="str">
            <v/>
          </cell>
          <cell r="AC860" t="str">
            <v/>
          </cell>
          <cell r="AD860" t="str">
            <v/>
          </cell>
          <cell r="AE860" t="str">
            <v>NCX18W1</v>
          </cell>
          <cell r="AF860" t="str">
            <v>NCX18W1</v>
          </cell>
          <cell r="AG860" t="str">
            <v>NCX18W1</v>
          </cell>
          <cell r="AH860" t="str">
            <v/>
          </cell>
          <cell r="AI860" t="str">
            <v/>
          </cell>
          <cell r="AJ860" t="str">
            <v/>
          </cell>
          <cell r="AK860" t="str">
            <v/>
          </cell>
        </row>
        <row r="861">
          <cell r="A861" t="str">
            <v>x1</v>
          </cell>
          <cell r="B861" t="str">
            <v>x1</v>
          </cell>
          <cell r="S861" t="str">
            <v/>
          </cell>
          <cell r="Z861" t="str">
            <v/>
          </cell>
          <cell r="AA861" t="str">
            <v/>
          </cell>
          <cell r="AB861" t="str">
            <v/>
          </cell>
          <cell r="AC861" t="str">
            <v/>
          </cell>
          <cell r="AD861" t="str">
            <v/>
          </cell>
          <cell r="AE861" t="str">
            <v>NCX18W1</v>
          </cell>
          <cell r="AF861" t="str">
            <v>NCX18W1</v>
          </cell>
          <cell r="AG861" t="str">
            <v>NCX18W1</v>
          </cell>
          <cell r="AH861" t="str">
            <v/>
          </cell>
          <cell r="AI861" t="str">
            <v/>
          </cell>
          <cell r="AJ861" t="str">
            <v/>
          </cell>
          <cell r="AK861" t="str">
            <v/>
          </cell>
        </row>
        <row r="862">
          <cell r="A862" t="str">
            <v>x1</v>
          </cell>
          <cell r="B862" t="str">
            <v>x1</v>
          </cell>
          <cell r="S862" t="str">
            <v/>
          </cell>
          <cell r="Z862" t="str">
            <v/>
          </cell>
          <cell r="AA862" t="str">
            <v/>
          </cell>
          <cell r="AB862" t="str">
            <v/>
          </cell>
          <cell r="AC862" t="str">
            <v/>
          </cell>
          <cell r="AD862" t="str">
            <v/>
          </cell>
          <cell r="AE862" t="str">
            <v>NCX18W1</v>
          </cell>
          <cell r="AF862" t="str">
            <v>NCX18W1</v>
          </cell>
          <cell r="AG862" t="str">
            <v>NCX18W1</v>
          </cell>
          <cell r="AH862" t="str">
            <v/>
          </cell>
          <cell r="AI862" t="str">
            <v/>
          </cell>
          <cell r="AJ862" t="str">
            <v/>
          </cell>
          <cell r="AK862" t="str">
            <v/>
          </cell>
        </row>
        <row r="863">
          <cell r="A863" t="str">
            <v>x1</v>
          </cell>
          <cell r="B863" t="str">
            <v>x1</v>
          </cell>
          <cell r="S863" t="str">
            <v/>
          </cell>
          <cell r="Z863" t="str">
            <v/>
          </cell>
          <cell r="AA863" t="str">
            <v/>
          </cell>
          <cell r="AB863" t="str">
            <v/>
          </cell>
          <cell r="AC863" t="str">
            <v/>
          </cell>
          <cell r="AD863" t="str">
            <v/>
          </cell>
          <cell r="AE863" t="str">
            <v>NCX18W1</v>
          </cell>
          <cell r="AF863" t="str">
            <v>NCX18W1</v>
          </cell>
          <cell r="AG863" t="str">
            <v>NCX18W1</v>
          </cell>
          <cell r="AH863" t="str">
            <v/>
          </cell>
          <cell r="AI863" t="str">
            <v/>
          </cell>
          <cell r="AJ863" t="str">
            <v/>
          </cell>
          <cell r="AK863" t="str">
            <v/>
          </cell>
        </row>
        <row r="864">
          <cell r="A864" t="str">
            <v>x1</v>
          </cell>
          <cell r="B864" t="str">
            <v>x1</v>
          </cell>
          <cell r="S864" t="str">
            <v/>
          </cell>
          <cell r="Z864" t="str">
            <v/>
          </cell>
          <cell r="AA864" t="str">
            <v/>
          </cell>
          <cell r="AB864" t="str">
            <v/>
          </cell>
          <cell r="AC864" t="str">
            <v/>
          </cell>
          <cell r="AD864" t="str">
            <v/>
          </cell>
          <cell r="AE864" t="str">
            <v>NCX18W1</v>
          </cell>
          <cell r="AF864" t="str">
            <v>NCX18W1</v>
          </cell>
          <cell r="AG864" t="str">
            <v>NCX18W1</v>
          </cell>
          <cell r="AH864" t="str">
            <v/>
          </cell>
          <cell r="AI864" t="str">
            <v/>
          </cell>
          <cell r="AJ864" t="str">
            <v/>
          </cell>
          <cell r="AK864" t="str">
            <v/>
          </cell>
        </row>
        <row r="865">
          <cell r="A865" t="str">
            <v>x1</v>
          </cell>
          <cell r="B865" t="str">
            <v>x1</v>
          </cell>
          <cell r="S865" t="str">
            <v/>
          </cell>
          <cell r="Z865" t="str">
            <v/>
          </cell>
          <cell r="AA865" t="str">
            <v/>
          </cell>
          <cell r="AB865" t="str">
            <v/>
          </cell>
          <cell r="AC865" t="str">
            <v/>
          </cell>
          <cell r="AD865" t="str">
            <v/>
          </cell>
          <cell r="AE865" t="str">
            <v>NCX18W1</v>
          </cell>
          <cell r="AF865" t="str">
            <v>NCX18W1</v>
          </cell>
          <cell r="AG865" t="str">
            <v>NCX18W1</v>
          </cell>
          <cell r="AH865" t="str">
            <v/>
          </cell>
          <cell r="AI865" t="str">
            <v/>
          </cell>
          <cell r="AJ865" t="str">
            <v/>
          </cell>
          <cell r="AK865" t="str">
            <v/>
          </cell>
        </row>
        <row r="866">
          <cell r="A866" t="str">
            <v>x1</v>
          </cell>
          <cell r="B866" t="str">
            <v>x1</v>
          </cell>
          <cell r="S866" t="str">
            <v/>
          </cell>
          <cell r="Z866" t="str">
            <v/>
          </cell>
          <cell r="AA866" t="str">
            <v/>
          </cell>
          <cell r="AB866" t="str">
            <v/>
          </cell>
          <cell r="AC866" t="str">
            <v/>
          </cell>
          <cell r="AD866" t="str">
            <v/>
          </cell>
          <cell r="AE866" t="str">
            <v>NCX18W1</v>
          </cell>
          <cell r="AF866" t="str">
            <v>NCX18W1</v>
          </cell>
          <cell r="AG866" t="str">
            <v>NCX18W1</v>
          </cell>
          <cell r="AH866" t="str">
            <v/>
          </cell>
          <cell r="AI866" t="str">
            <v/>
          </cell>
          <cell r="AJ866" t="str">
            <v/>
          </cell>
          <cell r="AK866" t="str">
            <v/>
          </cell>
        </row>
        <row r="867">
          <cell r="A867" t="str">
            <v>x1</v>
          </cell>
          <cell r="B867" t="str">
            <v>x1</v>
          </cell>
          <cell r="S867" t="str">
            <v/>
          </cell>
          <cell r="Z867" t="str">
            <v/>
          </cell>
          <cell r="AA867" t="str">
            <v/>
          </cell>
          <cell r="AB867" t="str">
            <v/>
          </cell>
          <cell r="AC867" t="str">
            <v/>
          </cell>
          <cell r="AD867" t="str">
            <v/>
          </cell>
          <cell r="AE867" t="str">
            <v>NCX18W1</v>
          </cell>
          <cell r="AF867" t="str">
            <v>NCX18W1</v>
          </cell>
          <cell r="AG867" t="str">
            <v>NCX18W1</v>
          </cell>
          <cell r="AH867" t="str">
            <v/>
          </cell>
          <cell r="AI867" t="str">
            <v/>
          </cell>
          <cell r="AJ867" t="str">
            <v/>
          </cell>
          <cell r="AK867" t="str">
            <v/>
          </cell>
        </row>
        <row r="868">
          <cell r="A868" t="str">
            <v>x1</v>
          </cell>
          <cell r="B868" t="str">
            <v>x1</v>
          </cell>
          <cell r="S868" t="str">
            <v/>
          </cell>
          <cell r="Z868" t="str">
            <v/>
          </cell>
          <cell r="AA868" t="str">
            <v/>
          </cell>
          <cell r="AB868" t="str">
            <v/>
          </cell>
          <cell r="AC868" t="str">
            <v/>
          </cell>
          <cell r="AD868" t="str">
            <v/>
          </cell>
          <cell r="AE868" t="str">
            <v>NCX18W1</v>
          </cell>
          <cell r="AF868" t="str">
            <v>NCX18W1</v>
          </cell>
          <cell r="AG868" t="str">
            <v>NCX18W1</v>
          </cell>
          <cell r="AH868" t="str">
            <v/>
          </cell>
          <cell r="AI868" t="str">
            <v/>
          </cell>
          <cell r="AJ868" t="str">
            <v/>
          </cell>
          <cell r="AK868" t="str">
            <v/>
          </cell>
        </row>
        <row r="869">
          <cell r="A869" t="str">
            <v>x1</v>
          </cell>
          <cell r="B869" t="str">
            <v>x1</v>
          </cell>
          <cell r="S869" t="str">
            <v/>
          </cell>
          <cell r="Z869" t="str">
            <v/>
          </cell>
          <cell r="AA869" t="str">
            <v/>
          </cell>
          <cell r="AB869" t="str">
            <v/>
          </cell>
          <cell r="AC869" t="str">
            <v/>
          </cell>
          <cell r="AD869" t="str">
            <v/>
          </cell>
          <cell r="AE869" t="str">
            <v>NCX18W1</v>
          </cell>
          <cell r="AF869" t="str">
            <v>NCX18W1</v>
          </cell>
          <cell r="AG869" t="str">
            <v>NCX18W1</v>
          </cell>
          <cell r="AH869" t="str">
            <v/>
          </cell>
          <cell r="AI869" t="str">
            <v/>
          </cell>
          <cell r="AJ869" t="str">
            <v/>
          </cell>
          <cell r="AK869" t="str">
            <v/>
          </cell>
        </row>
        <row r="870">
          <cell r="A870" t="str">
            <v>x1</v>
          </cell>
          <cell r="B870" t="str">
            <v>x1</v>
          </cell>
          <cell r="S870" t="str">
            <v/>
          </cell>
          <cell r="Z870" t="str">
            <v/>
          </cell>
          <cell r="AA870" t="str">
            <v/>
          </cell>
          <cell r="AB870" t="str">
            <v/>
          </cell>
          <cell r="AC870" t="str">
            <v/>
          </cell>
          <cell r="AD870" t="str">
            <v/>
          </cell>
          <cell r="AE870" t="str">
            <v>NCX18W1</v>
          </cell>
          <cell r="AF870" t="str">
            <v>NCX18W1</v>
          </cell>
          <cell r="AG870" t="str">
            <v>NCX18W1</v>
          </cell>
          <cell r="AH870" t="str">
            <v/>
          </cell>
          <cell r="AI870" t="str">
            <v/>
          </cell>
          <cell r="AJ870" t="str">
            <v/>
          </cell>
          <cell r="AK870" t="str">
            <v/>
          </cell>
        </row>
        <row r="871">
          <cell r="A871" t="str">
            <v>x1</v>
          </cell>
          <cell r="B871" t="str">
            <v>x1</v>
          </cell>
          <cell r="S871" t="str">
            <v/>
          </cell>
          <cell r="Z871" t="str">
            <v/>
          </cell>
          <cell r="AA871" t="str">
            <v/>
          </cell>
          <cell r="AB871" t="str">
            <v/>
          </cell>
          <cell r="AC871" t="str">
            <v/>
          </cell>
          <cell r="AD871" t="str">
            <v/>
          </cell>
          <cell r="AE871" t="str">
            <v>NCX18W1</v>
          </cell>
          <cell r="AF871" t="str">
            <v>NCX18W1</v>
          </cell>
          <cell r="AG871" t="str">
            <v>NCX18W1</v>
          </cell>
          <cell r="AH871" t="str">
            <v/>
          </cell>
          <cell r="AI871" t="str">
            <v/>
          </cell>
          <cell r="AJ871" t="str">
            <v/>
          </cell>
          <cell r="AK871" t="str">
            <v/>
          </cell>
        </row>
        <row r="872">
          <cell r="A872" t="str">
            <v>x1</v>
          </cell>
          <cell r="B872" t="str">
            <v>x1</v>
          </cell>
          <cell r="S872" t="str">
            <v/>
          </cell>
          <cell r="Z872" t="str">
            <v/>
          </cell>
          <cell r="AA872" t="str">
            <v/>
          </cell>
          <cell r="AB872" t="str">
            <v/>
          </cell>
          <cell r="AC872" t="str">
            <v/>
          </cell>
          <cell r="AD872" t="str">
            <v/>
          </cell>
          <cell r="AE872" t="str">
            <v>NCX18W1</v>
          </cell>
          <cell r="AF872" t="str">
            <v>NCX18W1</v>
          </cell>
          <cell r="AG872" t="str">
            <v>NCX18W1</v>
          </cell>
          <cell r="AH872" t="str">
            <v/>
          </cell>
          <cell r="AI872" t="str">
            <v/>
          </cell>
          <cell r="AJ872" t="str">
            <v/>
          </cell>
          <cell r="AK872" t="str">
            <v/>
          </cell>
        </row>
        <row r="873">
          <cell r="A873" t="str">
            <v>x1</v>
          </cell>
          <cell r="B873" t="str">
            <v>x1</v>
          </cell>
          <cell r="S873" t="str">
            <v/>
          </cell>
          <cell r="Z873" t="str">
            <v/>
          </cell>
          <cell r="AA873" t="str">
            <v/>
          </cell>
          <cell r="AB873" t="str">
            <v/>
          </cell>
          <cell r="AC873" t="str">
            <v/>
          </cell>
          <cell r="AD873" t="str">
            <v/>
          </cell>
          <cell r="AE873" t="str">
            <v>NCX18W1</v>
          </cell>
          <cell r="AF873" t="str">
            <v>NCX18W1</v>
          </cell>
          <cell r="AG873" t="str">
            <v>NCX18W1</v>
          </cell>
          <cell r="AH873" t="str">
            <v/>
          </cell>
          <cell r="AI873" t="str">
            <v/>
          </cell>
          <cell r="AJ873" t="str">
            <v/>
          </cell>
          <cell r="AK873" t="str">
            <v/>
          </cell>
        </row>
        <row r="874">
          <cell r="A874" t="str">
            <v>x1</v>
          </cell>
          <cell r="B874" t="str">
            <v>x1</v>
          </cell>
          <cell r="S874" t="str">
            <v/>
          </cell>
          <cell r="Z874" t="str">
            <v/>
          </cell>
          <cell r="AA874" t="str">
            <v/>
          </cell>
          <cell r="AB874" t="str">
            <v/>
          </cell>
          <cell r="AC874" t="str">
            <v/>
          </cell>
          <cell r="AD874" t="str">
            <v/>
          </cell>
          <cell r="AE874" t="str">
            <v>NCX18W1</v>
          </cell>
          <cell r="AF874" t="str">
            <v>NCX18W1</v>
          </cell>
          <cell r="AG874" t="str">
            <v>NCX18W1</v>
          </cell>
          <cell r="AH874" t="str">
            <v/>
          </cell>
          <cell r="AI874" t="str">
            <v/>
          </cell>
          <cell r="AJ874" t="str">
            <v/>
          </cell>
          <cell r="AK874" t="str">
            <v/>
          </cell>
        </row>
        <row r="875">
          <cell r="A875" t="str">
            <v>x1</v>
          </cell>
          <cell r="B875" t="str">
            <v>x1</v>
          </cell>
          <cell r="S875" t="str">
            <v/>
          </cell>
          <cell r="Z875" t="str">
            <v/>
          </cell>
          <cell r="AA875" t="str">
            <v/>
          </cell>
          <cell r="AB875" t="str">
            <v/>
          </cell>
          <cell r="AC875" t="str">
            <v/>
          </cell>
          <cell r="AD875" t="str">
            <v/>
          </cell>
          <cell r="AE875" t="str">
            <v>NCX18W1</v>
          </cell>
          <cell r="AF875" t="str">
            <v>NCX18W1</v>
          </cell>
          <cell r="AG875" t="str">
            <v>NCX18W1</v>
          </cell>
          <cell r="AH875" t="str">
            <v/>
          </cell>
          <cell r="AI875" t="str">
            <v/>
          </cell>
          <cell r="AJ875" t="str">
            <v/>
          </cell>
          <cell r="AK875" t="str">
            <v/>
          </cell>
        </row>
        <row r="876">
          <cell r="A876" t="str">
            <v>x1</v>
          </cell>
          <cell r="B876" t="str">
            <v>x1</v>
          </cell>
          <cell r="S876" t="str">
            <v/>
          </cell>
          <cell r="Z876" t="str">
            <v/>
          </cell>
          <cell r="AA876" t="str">
            <v/>
          </cell>
          <cell r="AB876" t="str">
            <v/>
          </cell>
          <cell r="AC876" t="str">
            <v/>
          </cell>
          <cell r="AD876" t="str">
            <v/>
          </cell>
          <cell r="AE876" t="str">
            <v>NCX18W1</v>
          </cell>
          <cell r="AF876" t="str">
            <v>NCX18W1</v>
          </cell>
          <cell r="AG876" t="str">
            <v>NCX18W1</v>
          </cell>
          <cell r="AH876" t="str">
            <v/>
          </cell>
          <cell r="AI876" t="str">
            <v/>
          </cell>
          <cell r="AJ876" t="str">
            <v/>
          </cell>
          <cell r="AK876" t="str">
            <v/>
          </cell>
        </row>
        <row r="877">
          <cell r="A877" t="str">
            <v>x1</v>
          </cell>
          <cell r="B877" t="str">
            <v>x1</v>
          </cell>
          <cell r="S877" t="str">
            <v/>
          </cell>
          <cell r="Z877" t="str">
            <v/>
          </cell>
          <cell r="AA877" t="str">
            <v/>
          </cell>
          <cell r="AB877" t="str">
            <v/>
          </cell>
          <cell r="AC877" t="str">
            <v/>
          </cell>
          <cell r="AD877" t="str">
            <v/>
          </cell>
          <cell r="AE877" t="str">
            <v>NCX18W1</v>
          </cell>
          <cell r="AF877" t="str">
            <v>NCX18W1</v>
          </cell>
          <cell r="AG877" t="str">
            <v>NCX18W1</v>
          </cell>
          <cell r="AH877" t="str">
            <v/>
          </cell>
          <cell r="AI877" t="str">
            <v/>
          </cell>
          <cell r="AJ877" t="str">
            <v/>
          </cell>
          <cell r="AK877" t="str">
            <v/>
          </cell>
        </row>
        <row r="878">
          <cell r="A878" t="str">
            <v>x1</v>
          </cell>
          <cell r="B878" t="str">
            <v>x1</v>
          </cell>
          <cell r="S878" t="str">
            <v/>
          </cell>
          <cell r="Z878" t="str">
            <v/>
          </cell>
          <cell r="AA878" t="str">
            <v/>
          </cell>
          <cell r="AB878" t="str">
            <v/>
          </cell>
          <cell r="AC878" t="str">
            <v/>
          </cell>
          <cell r="AD878" t="str">
            <v/>
          </cell>
          <cell r="AE878" t="str">
            <v>NCX18W1</v>
          </cell>
          <cell r="AF878" t="str">
            <v>NCX18W1</v>
          </cell>
          <cell r="AG878" t="str">
            <v>NCX18W1</v>
          </cell>
          <cell r="AH878" t="str">
            <v/>
          </cell>
          <cell r="AI878" t="str">
            <v/>
          </cell>
          <cell r="AJ878" t="str">
            <v/>
          </cell>
          <cell r="AK878" t="str">
            <v/>
          </cell>
        </row>
        <row r="879">
          <cell r="A879" t="str">
            <v>x1</v>
          </cell>
          <cell r="B879" t="str">
            <v>x1</v>
          </cell>
          <cell r="S879" t="str">
            <v/>
          </cell>
          <cell r="Z879" t="str">
            <v/>
          </cell>
          <cell r="AA879" t="str">
            <v/>
          </cell>
          <cell r="AB879" t="str">
            <v/>
          </cell>
          <cell r="AC879" t="str">
            <v/>
          </cell>
          <cell r="AD879" t="str">
            <v/>
          </cell>
          <cell r="AE879" t="str">
            <v>NCX18W1</v>
          </cell>
          <cell r="AF879" t="str">
            <v>NCX18W1</v>
          </cell>
          <cell r="AG879" t="str">
            <v>NCX18W1</v>
          </cell>
          <cell r="AH879" t="str">
            <v/>
          </cell>
          <cell r="AI879" t="str">
            <v/>
          </cell>
          <cell r="AJ879" t="str">
            <v/>
          </cell>
          <cell r="AK879" t="str">
            <v/>
          </cell>
        </row>
        <row r="880">
          <cell r="A880" t="str">
            <v>x1</v>
          </cell>
          <cell r="B880" t="str">
            <v>x1</v>
          </cell>
          <cell r="S880" t="str">
            <v/>
          </cell>
          <cell r="Z880" t="str">
            <v/>
          </cell>
          <cell r="AA880" t="str">
            <v/>
          </cell>
          <cell r="AB880" t="str">
            <v/>
          </cell>
          <cell r="AC880" t="str">
            <v/>
          </cell>
          <cell r="AD880" t="str">
            <v/>
          </cell>
          <cell r="AE880" t="str">
            <v>NCX18W1</v>
          </cell>
          <cell r="AF880" t="str">
            <v>NCX18W1</v>
          </cell>
          <cell r="AG880" t="str">
            <v>NCX18W1</v>
          </cell>
          <cell r="AH880" t="str">
            <v/>
          </cell>
          <cell r="AI880" t="str">
            <v/>
          </cell>
          <cell r="AJ880" t="str">
            <v/>
          </cell>
          <cell r="AK880" t="str">
            <v/>
          </cell>
        </row>
        <row r="881">
          <cell r="A881" t="str">
            <v>x1</v>
          </cell>
          <cell r="B881" t="str">
            <v>x1</v>
          </cell>
          <cell r="S881" t="str">
            <v/>
          </cell>
          <cell r="Z881" t="str">
            <v/>
          </cell>
          <cell r="AA881" t="str">
            <v/>
          </cell>
          <cell r="AB881" t="str">
            <v/>
          </cell>
          <cell r="AC881" t="str">
            <v/>
          </cell>
          <cell r="AD881" t="str">
            <v/>
          </cell>
          <cell r="AE881" t="str">
            <v>NCX18W1</v>
          </cell>
          <cell r="AF881" t="str">
            <v>NCX18W1</v>
          </cell>
          <cell r="AG881" t="str">
            <v>NCX18W1</v>
          </cell>
          <cell r="AH881" t="str">
            <v/>
          </cell>
          <cell r="AI881" t="str">
            <v/>
          </cell>
          <cell r="AJ881" t="str">
            <v/>
          </cell>
          <cell r="AK881" t="str">
            <v/>
          </cell>
        </row>
        <row r="882">
          <cell r="A882" t="str">
            <v>x1</v>
          </cell>
          <cell r="B882" t="str">
            <v>x1</v>
          </cell>
          <cell r="S882" t="str">
            <v/>
          </cell>
          <cell r="Z882" t="str">
            <v/>
          </cell>
          <cell r="AA882" t="str">
            <v/>
          </cell>
          <cell r="AB882" t="str">
            <v/>
          </cell>
          <cell r="AC882" t="str">
            <v/>
          </cell>
          <cell r="AD882" t="str">
            <v/>
          </cell>
          <cell r="AE882" t="str">
            <v>NCX18W1</v>
          </cell>
          <cell r="AF882" t="str">
            <v>NCX18W1</v>
          </cell>
          <cell r="AG882" t="str">
            <v>NCX18W1</v>
          </cell>
          <cell r="AH882" t="str">
            <v/>
          </cell>
          <cell r="AI882" t="str">
            <v/>
          </cell>
          <cell r="AJ882" t="str">
            <v/>
          </cell>
          <cell r="AK882" t="str">
            <v/>
          </cell>
        </row>
        <row r="883">
          <cell r="A883" t="str">
            <v>x1</v>
          </cell>
          <cell r="B883" t="str">
            <v>x1</v>
          </cell>
          <cell r="S883" t="str">
            <v/>
          </cell>
          <cell r="Z883" t="str">
            <v/>
          </cell>
          <cell r="AA883" t="str">
            <v/>
          </cell>
          <cell r="AB883" t="str">
            <v/>
          </cell>
          <cell r="AC883" t="str">
            <v/>
          </cell>
          <cell r="AD883" t="str">
            <v/>
          </cell>
          <cell r="AE883" t="str">
            <v>NCX18W1</v>
          </cell>
          <cell r="AF883" t="str">
            <v>NCX18W1</v>
          </cell>
          <cell r="AG883" t="str">
            <v>NCX18W1</v>
          </cell>
          <cell r="AH883" t="str">
            <v/>
          </cell>
          <cell r="AI883" t="str">
            <v/>
          </cell>
          <cell r="AJ883" t="str">
            <v/>
          </cell>
          <cell r="AK883" t="str">
            <v/>
          </cell>
        </row>
        <row r="884">
          <cell r="A884" t="str">
            <v>x1</v>
          </cell>
          <cell r="B884" t="str">
            <v>x1</v>
          </cell>
          <cell r="S884" t="str">
            <v/>
          </cell>
          <cell r="Z884" t="str">
            <v/>
          </cell>
          <cell r="AA884" t="str">
            <v/>
          </cell>
          <cell r="AB884" t="str">
            <v/>
          </cell>
          <cell r="AC884" t="str">
            <v/>
          </cell>
          <cell r="AD884" t="str">
            <v/>
          </cell>
          <cell r="AE884" t="str">
            <v>NCX18W1</v>
          </cell>
          <cell r="AF884" t="str">
            <v>NCX18W1</v>
          </cell>
          <cell r="AG884" t="str">
            <v>NCX18W1</v>
          </cell>
          <cell r="AH884" t="str">
            <v/>
          </cell>
          <cell r="AI884" t="str">
            <v/>
          </cell>
          <cell r="AJ884" t="str">
            <v/>
          </cell>
          <cell r="AK884" t="str">
            <v/>
          </cell>
        </row>
        <row r="885">
          <cell r="A885" t="str">
            <v>x1</v>
          </cell>
          <cell r="B885" t="str">
            <v>x1</v>
          </cell>
          <cell r="S885" t="str">
            <v/>
          </cell>
          <cell r="Z885" t="str">
            <v/>
          </cell>
          <cell r="AA885" t="str">
            <v/>
          </cell>
          <cell r="AB885" t="str">
            <v/>
          </cell>
          <cell r="AC885" t="str">
            <v/>
          </cell>
          <cell r="AD885" t="str">
            <v/>
          </cell>
          <cell r="AE885" t="str">
            <v>NCX18W1</v>
          </cell>
          <cell r="AF885" t="str">
            <v>NCX18W1</v>
          </cell>
          <cell r="AG885" t="str">
            <v>NCX18W1</v>
          </cell>
          <cell r="AH885" t="str">
            <v/>
          </cell>
          <cell r="AI885" t="str">
            <v/>
          </cell>
          <cell r="AJ885" t="str">
            <v/>
          </cell>
          <cell r="AK885" t="str">
            <v/>
          </cell>
        </row>
        <row r="886">
          <cell r="A886" t="str">
            <v>x1</v>
          </cell>
          <cell r="B886" t="str">
            <v>x1</v>
          </cell>
          <cell r="S886" t="str">
            <v/>
          </cell>
          <cell r="Z886" t="str">
            <v/>
          </cell>
          <cell r="AA886" t="str">
            <v/>
          </cell>
          <cell r="AB886" t="str">
            <v/>
          </cell>
          <cell r="AC886" t="str">
            <v/>
          </cell>
          <cell r="AD886" t="str">
            <v/>
          </cell>
          <cell r="AE886" t="str">
            <v>NCX18W1</v>
          </cell>
          <cell r="AF886" t="str">
            <v>NCX18W1</v>
          </cell>
          <cell r="AG886" t="str">
            <v>NCX18W1</v>
          </cell>
          <cell r="AH886" t="str">
            <v/>
          </cell>
          <cell r="AI886" t="str">
            <v/>
          </cell>
          <cell r="AJ886" t="str">
            <v/>
          </cell>
          <cell r="AK886" t="str">
            <v/>
          </cell>
        </row>
        <row r="887">
          <cell r="A887" t="str">
            <v>x1</v>
          </cell>
          <cell r="B887" t="str">
            <v>x1</v>
          </cell>
          <cell r="S887" t="str">
            <v/>
          </cell>
          <cell r="Z887" t="str">
            <v/>
          </cell>
          <cell r="AA887" t="str">
            <v/>
          </cell>
          <cell r="AB887" t="str">
            <v/>
          </cell>
          <cell r="AC887" t="str">
            <v/>
          </cell>
          <cell r="AD887" t="str">
            <v/>
          </cell>
          <cell r="AE887" t="str">
            <v>NCX18W1</v>
          </cell>
          <cell r="AF887" t="str">
            <v>NCX18W1</v>
          </cell>
          <cell r="AG887" t="str">
            <v>NCX18W1</v>
          </cell>
          <cell r="AH887" t="str">
            <v/>
          </cell>
          <cell r="AI887" t="str">
            <v/>
          </cell>
          <cell r="AJ887" t="str">
            <v/>
          </cell>
          <cell r="AK887" t="str">
            <v/>
          </cell>
        </row>
        <row r="888">
          <cell r="A888" t="str">
            <v>x1</v>
          </cell>
          <cell r="B888" t="str">
            <v>x1</v>
          </cell>
          <cell r="S888" t="str">
            <v/>
          </cell>
          <cell r="Z888" t="str">
            <v/>
          </cell>
          <cell r="AA888" t="str">
            <v/>
          </cell>
          <cell r="AB888" t="str">
            <v/>
          </cell>
          <cell r="AC888" t="str">
            <v/>
          </cell>
          <cell r="AD888" t="str">
            <v/>
          </cell>
          <cell r="AE888" t="str">
            <v>NCX18W1</v>
          </cell>
          <cell r="AF888" t="str">
            <v>NCX18W1</v>
          </cell>
          <cell r="AG888" t="str">
            <v>NCX18W1</v>
          </cell>
          <cell r="AH888" t="str">
            <v/>
          </cell>
          <cell r="AI888" t="str">
            <v/>
          </cell>
          <cell r="AJ888" t="str">
            <v/>
          </cell>
          <cell r="AK888" t="str">
            <v/>
          </cell>
        </row>
        <row r="889">
          <cell r="A889" t="str">
            <v>x1</v>
          </cell>
          <cell r="B889" t="str">
            <v>x1</v>
          </cell>
          <cell r="S889" t="str">
            <v/>
          </cell>
          <cell r="Z889" t="str">
            <v/>
          </cell>
          <cell r="AA889" t="str">
            <v/>
          </cell>
          <cell r="AB889" t="str">
            <v/>
          </cell>
          <cell r="AC889" t="str">
            <v/>
          </cell>
          <cell r="AD889" t="str">
            <v/>
          </cell>
          <cell r="AE889" t="str">
            <v>NCX18W1</v>
          </cell>
          <cell r="AF889" t="str">
            <v>NCX18W1</v>
          </cell>
          <cell r="AG889" t="str">
            <v>NCX18W1</v>
          </cell>
          <cell r="AH889" t="str">
            <v/>
          </cell>
          <cell r="AI889" t="str">
            <v/>
          </cell>
          <cell r="AJ889" t="str">
            <v/>
          </cell>
          <cell r="AK889" t="str">
            <v/>
          </cell>
        </row>
        <row r="890">
          <cell r="A890" t="str">
            <v>x1</v>
          </cell>
          <cell r="B890" t="str">
            <v>x1</v>
          </cell>
          <cell r="S890" t="str">
            <v/>
          </cell>
          <cell r="Z890" t="str">
            <v/>
          </cell>
          <cell r="AA890" t="str">
            <v/>
          </cell>
          <cell r="AB890" t="str">
            <v/>
          </cell>
          <cell r="AC890" t="str">
            <v/>
          </cell>
          <cell r="AD890" t="str">
            <v/>
          </cell>
          <cell r="AE890" t="str">
            <v>NCX18W1</v>
          </cell>
          <cell r="AF890" t="str">
            <v>NCX18W1</v>
          </cell>
          <cell r="AG890" t="str">
            <v>NCX18W1</v>
          </cell>
          <cell r="AH890" t="str">
            <v/>
          </cell>
          <cell r="AI890" t="str">
            <v/>
          </cell>
          <cell r="AJ890" t="str">
            <v/>
          </cell>
          <cell r="AK890" t="str">
            <v/>
          </cell>
        </row>
        <row r="891">
          <cell r="A891" t="str">
            <v>x1</v>
          </cell>
          <cell r="B891" t="str">
            <v>x1</v>
          </cell>
          <cell r="S891" t="str">
            <v/>
          </cell>
          <cell r="Z891" t="str">
            <v/>
          </cell>
          <cell r="AA891" t="str">
            <v/>
          </cell>
          <cell r="AB891" t="str">
            <v/>
          </cell>
          <cell r="AC891" t="str">
            <v/>
          </cell>
          <cell r="AD891" t="str">
            <v/>
          </cell>
          <cell r="AE891" t="str">
            <v>NCX18W1</v>
          </cell>
          <cell r="AF891" t="str">
            <v>NCX18W1</v>
          </cell>
          <cell r="AG891" t="str">
            <v>NCX18W1</v>
          </cell>
          <cell r="AH891" t="str">
            <v/>
          </cell>
          <cell r="AI891" t="str">
            <v/>
          </cell>
          <cell r="AJ891" t="str">
            <v/>
          </cell>
          <cell r="AK891" t="str">
            <v/>
          </cell>
        </row>
        <row r="892">
          <cell r="A892" t="str">
            <v>x1</v>
          </cell>
          <cell r="B892" t="str">
            <v>x1</v>
          </cell>
          <cell r="S892" t="str">
            <v/>
          </cell>
          <cell r="Z892" t="str">
            <v/>
          </cell>
          <cell r="AA892" t="str">
            <v/>
          </cell>
          <cell r="AB892" t="str">
            <v/>
          </cell>
          <cell r="AC892" t="str">
            <v/>
          </cell>
          <cell r="AD892" t="str">
            <v/>
          </cell>
          <cell r="AE892" t="str">
            <v>NCX18W1</v>
          </cell>
          <cell r="AF892" t="str">
            <v>NCX18W1</v>
          </cell>
          <cell r="AG892" t="str">
            <v>NCX18W1</v>
          </cell>
          <cell r="AH892" t="str">
            <v/>
          </cell>
          <cell r="AI892" t="str">
            <v/>
          </cell>
          <cell r="AJ892" t="str">
            <v/>
          </cell>
          <cell r="AK892" t="str">
            <v/>
          </cell>
        </row>
        <row r="893">
          <cell r="A893" t="str">
            <v>x1</v>
          </cell>
          <cell r="B893" t="str">
            <v>x1</v>
          </cell>
          <cell r="S893" t="str">
            <v/>
          </cell>
          <cell r="Z893" t="str">
            <v/>
          </cell>
          <cell r="AA893" t="str">
            <v/>
          </cell>
          <cell r="AB893" t="str">
            <v/>
          </cell>
          <cell r="AC893" t="str">
            <v/>
          </cell>
          <cell r="AD893" t="str">
            <v/>
          </cell>
          <cell r="AE893" t="str">
            <v>NCX18W1</v>
          </cell>
          <cell r="AF893" t="str">
            <v>NCX18W1</v>
          </cell>
          <cell r="AG893" t="str">
            <v>NCX18W1</v>
          </cell>
          <cell r="AH893" t="str">
            <v/>
          </cell>
          <cell r="AI893" t="str">
            <v/>
          </cell>
          <cell r="AJ893" t="str">
            <v/>
          </cell>
          <cell r="AK893" t="str">
            <v/>
          </cell>
        </row>
        <row r="894">
          <cell r="A894" t="str">
            <v>x1</v>
          </cell>
          <cell r="B894" t="str">
            <v>x1</v>
          </cell>
          <cell r="S894" t="str">
            <v/>
          </cell>
          <cell r="Z894" t="str">
            <v/>
          </cell>
          <cell r="AA894" t="str">
            <v/>
          </cell>
          <cell r="AB894" t="str">
            <v/>
          </cell>
          <cell r="AC894" t="str">
            <v/>
          </cell>
          <cell r="AD894" t="str">
            <v/>
          </cell>
          <cell r="AE894" t="str">
            <v>NCX18W1</v>
          </cell>
          <cell r="AF894" t="str">
            <v>NCX18W1</v>
          </cell>
          <cell r="AG894" t="str">
            <v>NCX18W1</v>
          </cell>
          <cell r="AH894" t="str">
            <v/>
          </cell>
          <cell r="AI894" t="str">
            <v/>
          </cell>
          <cell r="AJ894" t="str">
            <v/>
          </cell>
          <cell r="AK894" t="str">
            <v/>
          </cell>
        </row>
        <row r="895">
          <cell r="A895" t="str">
            <v>x1</v>
          </cell>
          <cell r="B895" t="str">
            <v>x1</v>
          </cell>
          <cell r="S895" t="str">
            <v/>
          </cell>
          <cell r="Z895" t="str">
            <v/>
          </cell>
          <cell r="AA895" t="str">
            <v/>
          </cell>
          <cell r="AB895" t="str">
            <v/>
          </cell>
          <cell r="AC895" t="str">
            <v/>
          </cell>
          <cell r="AD895" t="str">
            <v/>
          </cell>
          <cell r="AE895" t="str">
            <v>NCX18W1</v>
          </cell>
          <cell r="AF895" t="str">
            <v>NCX18W1</v>
          </cell>
          <cell r="AG895" t="str">
            <v>NCX18W1</v>
          </cell>
          <cell r="AH895" t="str">
            <v/>
          </cell>
          <cell r="AI895" t="str">
            <v/>
          </cell>
          <cell r="AJ895" t="str">
            <v/>
          </cell>
          <cell r="AK895" t="str">
            <v/>
          </cell>
        </row>
        <row r="896">
          <cell r="A896" t="str">
            <v>x1</v>
          </cell>
          <cell r="B896" t="str">
            <v>x1</v>
          </cell>
          <cell r="S896" t="str">
            <v/>
          </cell>
          <cell r="Z896" t="str">
            <v/>
          </cell>
          <cell r="AA896" t="str">
            <v/>
          </cell>
          <cell r="AB896" t="str">
            <v/>
          </cell>
          <cell r="AC896" t="str">
            <v/>
          </cell>
          <cell r="AD896" t="str">
            <v/>
          </cell>
          <cell r="AE896" t="str">
            <v>NCX18W1</v>
          </cell>
          <cell r="AF896" t="str">
            <v>NCX18W1</v>
          </cell>
          <cell r="AG896" t="str">
            <v>NCX18W1</v>
          </cell>
          <cell r="AH896" t="str">
            <v/>
          </cell>
          <cell r="AI896" t="str">
            <v/>
          </cell>
          <cell r="AJ896" t="str">
            <v/>
          </cell>
          <cell r="AK896" t="str">
            <v/>
          </cell>
        </row>
        <row r="897">
          <cell r="A897" t="str">
            <v>x1</v>
          </cell>
          <cell r="B897" t="str">
            <v>x1</v>
          </cell>
          <cell r="S897" t="str">
            <v/>
          </cell>
          <cell r="Z897" t="str">
            <v/>
          </cell>
          <cell r="AA897" t="str">
            <v/>
          </cell>
          <cell r="AB897" t="str">
            <v/>
          </cell>
          <cell r="AC897" t="str">
            <v/>
          </cell>
          <cell r="AD897" t="str">
            <v/>
          </cell>
          <cell r="AE897" t="str">
            <v>NCX18W1</v>
          </cell>
          <cell r="AF897" t="str">
            <v>NCX18W1</v>
          </cell>
          <cell r="AG897" t="str">
            <v>NCX18W1</v>
          </cell>
          <cell r="AH897" t="str">
            <v/>
          </cell>
          <cell r="AI897" t="str">
            <v/>
          </cell>
          <cell r="AJ897" t="str">
            <v/>
          </cell>
          <cell r="AK897" t="str">
            <v/>
          </cell>
        </row>
        <row r="898">
          <cell r="A898" t="str">
            <v>x1</v>
          </cell>
          <cell r="B898" t="str">
            <v>x1</v>
          </cell>
          <cell r="S898" t="str">
            <v/>
          </cell>
          <cell r="Z898" t="str">
            <v/>
          </cell>
          <cell r="AA898" t="str">
            <v/>
          </cell>
          <cell r="AB898" t="str">
            <v/>
          </cell>
          <cell r="AC898" t="str">
            <v/>
          </cell>
          <cell r="AD898" t="str">
            <v/>
          </cell>
          <cell r="AE898" t="str">
            <v>NCX18W1</v>
          </cell>
          <cell r="AF898" t="str">
            <v>NCX18W1</v>
          </cell>
          <cell r="AG898" t="str">
            <v>NCX18W1</v>
          </cell>
          <cell r="AH898" t="str">
            <v/>
          </cell>
          <cell r="AI898" t="str">
            <v/>
          </cell>
          <cell r="AJ898" t="str">
            <v/>
          </cell>
          <cell r="AK898" t="str">
            <v/>
          </cell>
        </row>
        <row r="899">
          <cell r="A899" t="str">
            <v>x1</v>
          </cell>
          <cell r="B899" t="str">
            <v>x1</v>
          </cell>
          <cell r="S899" t="str">
            <v/>
          </cell>
          <cell r="Z899" t="str">
            <v/>
          </cell>
          <cell r="AA899" t="str">
            <v/>
          </cell>
          <cell r="AB899" t="str">
            <v/>
          </cell>
          <cell r="AC899" t="str">
            <v/>
          </cell>
          <cell r="AD899" t="str">
            <v/>
          </cell>
          <cell r="AE899" t="str">
            <v>NCX18W1</v>
          </cell>
          <cell r="AF899" t="str">
            <v>NCX18W1</v>
          </cell>
          <cell r="AG899" t="str">
            <v>NCX18W1</v>
          </cell>
          <cell r="AH899" t="str">
            <v/>
          </cell>
          <cell r="AI899" t="str">
            <v/>
          </cell>
          <cell r="AJ899" t="str">
            <v/>
          </cell>
          <cell r="AK899" t="str">
            <v/>
          </cell>
        </row>
        <row r="900">
          <cell r="A900" t="str">
            <v>x1</v>
          </cell>
          <cell r="B900" t="str">
            <v>x1</v>
          </cell>
          <cell r="S900" t="str">
            <v/>
          </cell>
          <cell r="Z900" t="str">
            <v/>
          </cell>
          <cell r="AA900" t="str">
            <v/>
          </cell>
          <cell r="AB900" t="str">
            <v/>
          </cell>
          <cell r="AC900" t="str">
            <v/>
          </cell>
          <cell r="AD900" t="str">
            <v/>
          </cell>
          <cell r="AE900" t="str">
            <v>NCX18W1</v>
          </cell>
          <cell r="AF900" t="str">
            <v>NCX18W1</v>
          </cell>
          <cell r="AG900" t="str">
            <v>NCX18W1</v>
          </cell>
          <cell r="AH900" t="str">
            <v/>
          </cell>
          <cell r="AI900" t="str">
            <v/>
          </cell>
          <cell r="AJ900" t="str">
            <v/>
          </cell>
          <cell r="AK900" t="str">
            <v/>
          </cell>
        </row>
        <row r="901">
          <cell r="A901" t="str">
            <v>x1</v>
          </cell>
          <cell r="B901" t="str">
            <v>x1</v>
          </cell>
          <cell r="S901" t="str">
            <v/>
          </cell>
          <cell r="Z901" t="str">
            <v/>
          </cell>
          <cell r="AA901" t="str">
            <v/>
          </cell>
          <cell r="AB901" t="str">
            <v/>
          </cell>
          <cell r="AC901" t="str">
            <v/>
          </cell>
          <cell r="AD901" t="str">
            <v/>
          </cell>
          <cell r="AE901" t="str">
            <v>NCX18W1</v>
          </cell>
          <cell r="AF901" t="str">
            <v>NCX18W1</v>
          </cell>
          <cell r="AG901" t="str">
            <v>NCX18W1</v>
          </cell>
          <cell r="AH901" t="str">
            <v/>
          </cell>
          <cell r="AI901" t="str">
            <v/>
          </cell>
          <cell r="AJ901" t="str">
            <v/>
          </cell>
          <cell r="AK901" t="str">
            <v/>
          </cell>
        </row>
        <row r="902">
          <cell r="A902" t="str">
            <v>x1</v>
          </cell>
          <cell r="B902" t="str">
            <v>x1</v>
          </cell>
          <cell r="S902" t="str">
            <v/>
          </cell>
          <cell r="Z902" t="str">
            <v/>
          </cell>
          <cell r="AA902" t="str">
            <v/>
          </cell>
          <cell r="AB902" t="str">
            <v/>
          </cell>
          <cell r="AC902" t="str">
            <v/>
          </cell>
          <cell r="AD902" t="str">
            <v/>
          </cell>
          <cell r="AE902" t="str">
            <v>NCX18W1</v>
          </cell>
          <cell r="AF902" t="str">
            <v>NCX18W1</v>
          </cell>
          <cell r="AG902" t="str">
            <v>NCX18W1</v>
          </cell>
          <cell r="AH902" t="str">
            <v/>
          </cell>
          <cell r="AI902" t="str">
            <v/>
          </cell>
          <cell r="AJ902" t="str">
            <v/>
          </cell>
          <cell r="AK902" t="str">
            <v/>
          </cell>
        </row>
        <row r="903">
          <cell r="A903" t="str">
            <v>x1</v>
          </cell>
          <cell r="B903" t="str">
            <v>x1</v>
          </cell>
          <cell r="S903" t="str">
            <v/>
          </cell>
          <cell r="Z903" t="str">
            <v/>
          </cell>
          <cell r="AA903" t="str">
            <v/>
          </cell>
          <cell r="AB903" t="str">
            <v/>
          </cell>
          <cell r="AC903" t="str">
            <v/>
          </cell>
          <cell r="AD903" t="str">
            <v/>
          </cell>
          <cell r="AE903" t="str">
            <v>NCX18W1</v>
          </cell>
          <cell r="AF903" t="str">
            <v>NCX18W1</v>
          </cell>
          <cell r="AG903" t="str">
            <v>NCX18W1</v>
          </cell>
          <cell r="AH903" t="str">
            <v/>
          </cell>
          <cell r="AI903" t="str">
            <v/>
          </cell>
          <cell r="AJ903" t="str">
            <v/>
          </cell>
          <cell r="AK903" t="str">
            <v/>
          </cell>
        </row>
        <row r="904">
          <cell r="A904" t="str">
            <v>x1</v>
          </cell>
          <cell r="B904" t="str">
            <v>x1</v>
          </cell>
          <cell r="S904" t="str">
            <v/>
          </cell>
          <cell r="Z904" t="str">
            <v/>
          </cell>
          <cell r="AA904" t="str">
            <v/>
          </cell>
          <cell r="AB904" t="str">
            <v/>
          </cell>
          <cell r="AC904" t="str">
            <v/>
          </cell>
          <cell r="AD904" t="str">
            <v/>
          </cell>
          <cell r="AE904" t="str">
            <v>NCX18W1</v>
          </cell>
          <cell r="AF904" t="str">
            <v>NCX18W1</v>
          </cell>
          <cell r="AG904" t="str">
            <v>NCX18W1</v>
          </cell>
          <cell r="AH904" t="str">
            <v/>
          </cell>
          <cell r="AI904" t="str">
            <v/>
          </cell>
          <cell r="AJ904" t="str">
            <v/>
          </cell>
          <cell r="AK904" t="str">
            <v/>
          </cell>
        </row>
        <row r="905">
          <cell r="A905" t="str">
            <v>x1</v>
          </cell>
          <cell r="B905" t="str">
            <v>x1</v>
          </cell>
          <cell r="S905" t="str">
            <v/>
          </cell>
          <cell r="Z905" t="str">
            <v/>
          </cell>
          <cell r="AA905" t="str">
            <v/>
          </cell>
          <cell r="AB905" t="str">
            <v/>
          </cell>
          <cell r="AC905" t="str">
            <v/>
          </cell>
          <cell r="AD905" t="str">
            <v/>
          </cell>
          <cell r="AE905" t="str">
            <v>NCX18W1</v>
          </cell>
          <cell r="AF905" t="str">
            <v>NCX18W1</v>
          </cell>
          <cell r="AG905" t="str">
            <v>NCX18W1</v>
          </cell>
          <cell r="AH905" t="str">
            <v/>
          </cell>
          <cell r="AI905" t="str">
            <v/>
          </cell>
          <cell r="AJ905" t="str">
            <v/>
          </cell>
          <cell r="AK905" t="str">
            <v/>
          </cell>
        </row>
        <row r="906">
          <cell r="A906" t="str">
            <v>x1</v>
          </cell>
          <cell r="B906" t="str">
            <v>x1</v>
          </cell>
          <cell r="S906" t="str">
            <v/>
          </cell>
          <cell r="Z906" t="str">
            <v/>
          </cell>
          <cell r="AA906" t="str">
            <v/>
          </cell>
          <cell r="AB906" t="str">
            <v/>
          </cell>
          <cell r="AC906" t="str">
            <v/>
          </cell>
          <cell r="AD906" t="str">
            <v/>
          </cell>
          <cell r="AE906" t="str">
            <v>NCX18W1</v>
          </cell>
          <cell r="AF906" t="str">
            <v>NCX18W1</v>
          </cell>
          <cell r="AG906" t="str">
            <v>NCX18W1</v>
          </cell>
          <cell r="AH906" t="str">
            <v/>
          </cell>
          <cell r="AI906" t="str">
            <v/>
          </cell>
          <cell r="AJ906" t="str">
            <v/>
          </cell>
          <cell r="AK906" t="str">
            <v/>
          </cell>
        </row>
        <row r="907">
          <cell r="A907" t="str">
            <v>x1</v>
          </cell>
          <cell r="B907" t="str">
            <v>x1</v>
          </cell>
          <cell r="S907" t="str">
            <v/>
          </cell>
          <cell r="Z907" t="str">
            <v/>
          </cell>
          <cell r="AA907" t="str">
            <v/>
          </cell>
          <cell r="AB907" t="str">
            <v/>
          </cell>
          <cell r="AC907" t="str">
            <v/>
          </cell>
          <cell r="AD907" t="str">
            <v/>
          </cell>
          <cell r="AE907" t="str">
            <v>NCX18W1</v>
          </cell>
          <cell r="AF907" t="str">
            <v>NCX18W1</v>
          </cell>
          <cell r="AG907" t="str">
            <v>NCX18W1</v>
          </cell>
          <cell r="AH907" t="str">
            <v/>
          </cell>
          <cell r="AI907" t="str">
            <v/>
          </cell>
          <cell r="AJ907" t="str">
            <v/>
          </cell>
          <cell r="AK907" t="str">
            <v/>
          </cell>
        </row>
        <row r="908">
          <cell r="A908" t="str">
            <v>x1</v>
          </cell>
          <cell r="B908" t="str">
            <v>x1</v>
          </cell>
          <cell r="S908" t="str">
            <v/>
          </cell>
          <cell r="Z908" t="str">
            <v/>
          </cell>
          <cell r="AA908" t="str">
            <v/>
          </cell>
          <cell r="AB908" t="str">
            <v/>
          </cell>
          <cell r="AC908" t="str">
            <v/>
          </cell>
          <cell r="AD908" t="str">
            <v/>
          </cell>
          <cell r="AE908" t="str">
            <v>NCX18W1</v>
          </cell>
          <cell r="AF908" t="str">
            <v>NCX18W1</v>
          </cell>
          <cell r="AG908" t="str">
            <v>NCX18W1</v>
          </cell>
          <cell r="AH908" t="str">
            <v/>
          </cell>
          <cell r="AI908" t="str">
            <v/>
          </cell>
          <cell r="AJ908" t="str">
            <v/>
          </cell>
          <cell r="AK908" t="str">
            <v/>
          </cell>
        </row>
        <row r="909">
          <cell r="A909" t="str">
            <v>x1</v>
          </cell>
          <cell r="B909" t="str">
            <v>x1</v>
          </cell>
          <cell r="S909" t="str">
            <v/>
          </cell>
          <cell r="Z909" t="str">
            <v/>
          </cell>
          <cell r="AA909" t="str">
            <v/>
          </cell>
          <cell r="AB909" t="str">
            <v/>
          </cell>
          <cell r="AC909" t="str">
            <v/>
          </cell>
          <cell r="AD909" t="str">
            <v/>
          </cell>
          <cell r="AE909" t="str">
            <v>NCX18W1</v>
          </cell>
          <cell r="AF909" t="str">
            <v>NCX18W1</v>
          </cell>
          <cell r="AG909" t="str">
            <v>NCX18W1</v>
          </cell>
          <cell r="AH909" t="str">
            <v/>
          </cell>
          <cell r="AI909" t="str">
            <v/>
          </cell>
          <cell r="AJ909" t="str">
            <v/>
          </cell>
          <cell r="AK909" t="str">
            <v/>
          </cell>
        </row>
        <row r="910">
          <cell r="A910" t="str">
            <v>x1</v>
          </cell>
          <cell r="B910" t="str">
            <v>x1</v>
          </cell>
          <cell r="S910" t="str">
            <v/>
          </cell>
          <cell r="Z910" t="str">
            <v/>
          </cell>
          <cell r="AA910" t="str">
            <v/>
          </cell>
          <cell r="AB910" t="str">
            <v/>
          </cell>
          <cell r="AC910" t="str">
            <v/>
          </cell>
          <cell r="AD910" t="str">
            <v/>
          </cell>
          <cell r="AE910" t="str">
            <v>NCX18W1</v>
          </cell>
          <cell r="AF910" t="str">
            <v>NCX18W1</v>
          </cell>
          <cell r="AG910" t="str">
            <v>NCX18W1</v>
          </cell>
          <cell r="AH910" t="str">
            <v/>
          </cell>
          <cell r="AI910" t="str">
            <v/>
          </cell>
          <cell r="AJ910" t="str">
            <v/>
          </cell>
          <cell r="AK910" t="str">
            <v/>
          </cell>
        </row>
        <row r="911">
          <cell r="A911" t="str">
            <v>x1</v>
          </cell>
          <cell r="B911" t="str">
            <v>x1</v>
          </cell>
          <cell r="S911" t="str">
            <v/>
          </cell>
          <cell r="Z911" t="str">
            <v/>
          </cell>
          <cell r="AA911" t="str">
            <v/>
          </cell>
          <cell r="AB911" t="str">
            <v/>
          </cell>
          <cell r="AC911" t="str">
            <v/>
          </cell>
          <cell r="AD911" t="str">
            <v/>
          </cell>
          <cell r="AE911" t="str">
            <v>NCX18W1</v>
          </cell>
          <cell r="AF911" t="str">
            <v>NCX18W1</v>
          </cell>
          <cell r="AG911" t="str">
            <v>NCX18W1</v>
          </cell>
          <cell r="AH911" t="str">
            <v/>
          </cell>
          <cell r="AI911" t="str">
            <v/>
          </cell>
          <cell r="AJ911" t="str">
            <v/>
          </cell>
          <cell r="AK911" t="str">
            <v/>
          </cell>
        </row>
        <row r="912">
          <cell r="A912" t="str">
            <v>x1</v>
          </cell>
          <cell r="B912" t="str">
            <v>x1</v>
          </cell>
          <cell r="S912" t="str">
            <v/>
          </cell>
          <cell r="Z912" t="str">
            <v/>
          </cell>
          <cell r="AA912" t="str">
            <v/>
          </cell>
          <cell r="AB912" t="str">
            <v/>
          </cell>
          <cell r="AC912" t="str">
            <v/>
          </cell>
          <cell r="AD912" t="str">
            <v/>
          </cell>
          <cell r="AE912" t="str">
            <v>NCX18W1</v>
          </cell>
          <cell r="AF912" t="str">
            <v>NCX18W1</v>
          </cell>
          <cell r="AG912" t="str">
            <v>NCX18W1</v>
          </cell>
          <cell r="AH912" t="str">
            <v/>
          </cell>
          <cell r="AI912" t="str">
            <v/>
          </cell>
          <cell r="AJ912" t="str">
            <v/>
          </cell>
          <cell r="AK912" t="str">
            <v/>
          </cell>
        </row>
        <row r="913">
          <cell r="A913" t="str">
            <v>x1</v>
          </cell>
          <cell r="B913" t="str">
            <v>x1</v>
          </cell>
          <cell r="S913" t="str">
            <v/>
          </cell>
          <cell r="Z913" t="str">
            <v/>
          </cell>
          <cell r="AA913" t="str">
            <v/>
          </cell>
          <cell r="AB913" t="str">
            <v/>
          </cell>
          <cell r="AC913" t="str">
            <v/>
          </cell>
          <cell r="AD913" t="str">
            <v/>
          </cell>
          <cell r="AE913" t="str">
            <v>NCX18W1</v>
          </cell>
          <cell r="AF913" t="str">
            <v>NCX18W1</v>
          </cell>
          <cell r="AG913" t="str">
            <v>NCX18W1</v>
          </cell>
          <cell r="AH913" t="str">
            <v/>
          </cell>
          <cell r="AI913" t="str">
            <v/>
          </cell>
          <cell r="AJ913" t="str">
            <v/>
          </cell>
          <cell r="AK913" t="str">
            <v/>
          </cell>
        </row>
        <row r="914">
          <cell r="A914" t="str">
            <v>x1</v>
          </cell>
          <cell r="B914" t="str">
            <v>x1</v>
          </cell>
          <cell r="S914" t="str">
            <v/>
          </cell>
          <cell r="Z914" t="str">
            <v/>
          </cell>
          <cell r="AA914" t="str">
            <v/>
          </cell>
          <cell r="AB914" t="str">
            <v/>
          </cell>
          <cell r="AC914" t="str">
            <v/>
          </cell>
          <cell r="AD914" t="str">
            <v/>
          </cell>
          <cell r="AE914" t="str">
            <v>NCX18W1</v>
          </cell>
          <cell r="AF914" t="str">
            <v>NCX18W1</v>
          </cell>
          <cell r="AG914" t="str">
            <v>NCX18W1</v>
          </cell>
          <cell r="AH914" t="str">
            <v/>
          </cell>
          <cell r="AI914" t="str">
            <v/>
          </cell>
          <cell r="AJ914" t="str">
            <v/>
          </cell>
          <cell r="AK914" t="str">
            <v/>
          </cell>
        </row>
        <row r="915">
          <cell r="A915" t="str">
            <v>x1</v>
          </cell>
          <cell r="B915" t="str">
            <v>x1</v>
          </cell>
          <cell r="S915" t="str">
            <v/>
          </cell>
          <cell r="Z915" t="str">
            <v/>
          </cell>
          <cell r="AA915" t="str">
            <v/>
          </cell>
          <cell r="AB915" t="str">
            <v/>
          </cell>
          <cell r="AC915" t="str">
            <v/>
          </cell>
          <cell r="AD915" t="str">
            <v/>
          </cell>
          <cell r="AE915" t="str">
            <v>NCX18W1</v>
          </cell>
          <cell r="AF915" t="str">
            <v>NCX18W1</v>
          </cell>
          <cell r="AG915" t="str">
            <v>NCX18W1</v>
          </cell>
          <cell r="AH915" t="str">
            <v/>
          </cell>
          <cell r="AI915" t="str">
            <v/>
          </cell>
          <cell r="AJ915" t="str">
            <v/>
          </cell>
          <cell r="AK915" t="str">
            <v/>
          </cell>
        </row>
        <row r="916">
          <cell r="A916" t="str">
            <v>x1</v>
          </cell>
          <cell r="B916" t="str">
            <v>x1</v>
          </cell>
          <cell r="S916" t="str">
            <v/>
          </cell>
          <cell r="Z916" t="str">
            <v/>
          </cell>
          <cell r="AA916" t="str">
            <v/>
          </cell>
          <cell r="AB916" t="str">
            <v/>
          </cell>
          <cell r="AC916" t="str">
            <v/>
          </cell>
          <cell r="AD916" t="str">
            <v/>
          </cell>
          <cell r="AE916" t="str">
            <v>NCX18W1</v>
          </cell>
          <cell r="AF916" t="str">
            <v>NCX18W1</v>
          </cell>
          <cell r="AG916" t="str">
            <v>NCX18W1</v>
          </cell>
          <cell r="AH916" t="str">
            <v/>
          </cell>
          <cell r="AI916" t="str">
            <v/>
          </cell>
          <cell r="AJ916" t="str">
            <v/>
          </cell>
          <cell r="AK916" t="str">
            <v/>
          </cell>
        </row>
        <row r="917">
          <cell r="A917" t="str">
            <v>x1</v>
          </cell>
          <cell r="B917" t="str">
            <v>x1</v>
          </cell>
          <cell r="S917" t="str">
            <v/>
          </cell>
          <cell r="Z917" t="str">
            <v/>
          </cell>
          <cell r="AA917" t="str">
            <v/>
          </cell>
          <cell r="AB917" t="str">
            <v/>
          </cell>
          <cell r="AC917" t="str">
            <v/>
          </cell>
          <cell r="AD917" t="str">
            <v/>
          </cell>
          <cell r="AE917" t="str">
            <v>NCX18W1</v>
          </cell>
          <cell r="AF917" t="str">
            <v>NCX18W1</v>
          </cell>
          <cell r="AG917" t="str">
            <v>NCX18W1</v>
          </cell>
          <cell r="AH917" t="str">
            <v/>
          </cell>
          <cell r="AI917" t="str">
            <v/>
          </cell>
          <cell r="AJ917" t="str">
            <v/>
          </cell>
          <cell r="AK917" t="str">
            <v/>
          </cell>
        </row>
        <row r="918">
          <cell r="A918" t="str">
            <v>x1</v>
          </cell>
          <cell r="B918" t="str">
            <v>x1</v>
          </cell>
          <cell r="S918" t="str">
            <v/>
          </cell>
          <cell r="Z918" t="str">
            <v/>
          </cell>
          <cell r="AA918" t="str">
            <v/>
          </cell>
          <cell r="AB918" t="str">
            <v/>
          </cell>
          <cell r="AC918" t="str">
            <v/>
          </cell>
          <cell r="AD918" t="str">
            <v/>
          </cell>
          <cell r="AE918" t="str">
            <v>NCX18W1</v>
          </cell>
          <cell r="AF918" t="str">
            <v>NCX18W1</v>
          </cell>
          <cell r="AG918" t="str">
            <v>NCX18W1</v>
          </cell>
          <cell r="AH918" t="str">
            <v/>
          </cell>
          <cell r="AI918" t="str">
            <v/>
          </cell>
          <cell r="AJ918" t="str">
            <v/>
          </cell>
          <cell r="AK918" t="str">
            <v/>
          </cell>
        </row>
        <row r="919">
          <cell r="A919" t="str">
            <v>x1</v>
          </cell>
          <cell r="B919" t="str">
            <v>x1</v>
          </cell>
          <cell r="S919" t="str">
            <v/>
          </cell>
          <cell r="Z919" t="str">
            <v/>
          </cell>
          <cell r="AA919" t="str">
            <v/>
          </cell>
          <cell r="AB919" t="str">
            <v/>
          </cell>
          <cell r="AC919" t="str">
            <v/>
          </cell>
          <cell r="AD919" t="str">
            <v/>
          </cell>
          <cell r="AE919" t="str">
            <v>NCX18W1</v>
          </cell>
          <cell r="AF919" t="str">
            <v>NCX18W1</v>
          </cell>
          <cell r="AG919" t="str">
            <v>NCX18W1</v>
          </cell>
          <cell r="AH919" t="str">
            <v/>
          </cell>
          <cell r="AI919" t="str">
            <v/>
          </cell>
          <cell r="AJ919" t="str">
            <v/>
          </cell>
          <cell r="AK919" t="str">
            <v/>
          </cell>
        </row>
        <row r="920">
          <cell r="A920" t="str">
            <v>x1</v>
          </cell>
          <cell r="B920" t="str">
            <v>x1</v>
          </cell>
          <cell r="S920" t="str">
            <v/>
          </cell>
          <cell r="Z920" t="str">
            <v/>
          </cell>
          <cell r="AA920" t="str">
            <v/>
          </cell>
          <cell r="AB920" t="str">
            <v/>
          </cell>
          <cell r="AC920" t="str">
            <v/>
          </cell>
          <cell r="AD920" t="str">
            <v/>
          </cell>
          <cell r="AE920" t="str">
            <v>NCX18W1</v>
          </cell>
          <cell r="AF920" t="str">
            <v>NCX18W1</v>
          </cell>
          <cell r="AG920" t="str">
            <v>NCX18W1</v>
          </cell>
          <cell r="AH920" t="str">
            <v/>
          </cell>
          <cell r="AI920" t="str">
            <v/>
          </cell>
          <cell r="AJ920" t="str">
            <v/>
          </cell>
          <cell r="AK920" t="str">
            <v/>
          </cell>
        </row>
        <row r="921">
          <cell r="A921" t="str">
            <v>x1</v>
          </cell>
          <cell r="B921" t="str">
            <v>x1</v>
          </cell>
          <cell r="S921" t="str">
            <v/>
          </cell>
          <cell r="Z921" t="str">
            <v/>
          </cell>
          <cell r="AA921" t="str">
            <v/>
          </cell>
          <cell r="AB921" t="str">
            <v/>
          </cell>
          <cell r="AC921" t="str">
            <v/>
          </cell>
          <cell r="AD921" t="str">
            <v/>
          </cell>
          <cell r="AE921" t="str">
            <v>NCX18W1</v>
          </cell>
          <cell r="AF921" t="str">
            <v>NCX18W1</v>
          </cell>
          <cell r="AG921" t="str">
            <v>NCX18W1</v>
          </cell>
          <cell r="AH921" t="str">
            <v/>
          </cell>
          <cell r="AI921" t="str">
            <v/>
          </cell>
          <cell r="AJ921" t="str">
            <v/>
          </cell>
          <cell r="AK921" t="str">
            <v/>
          </cell>
        </row>
        <row r="922">
          <cell r="A922" t="str">
            <v>x1</v>
          </cell>
          <cell r="B922" t="str">
            <v>x1</v>
          </cell>
          <cell r="S922" t="str">
            <v/>
          </cell>
          <cell r="Z922" t="str">
            <v/>
          </cell>
          <cell r="AA922" t="str">
            <v/>
          </cell>
          <cell r="AB922" t="str">
            <v/>
          </cell>
          <cell r="AC922" t="str">
            <v/>
          </cell>
          <cell r="AD922" t="str">
            <v/>
          </cell>
          <cell r="AE922" t="str">
            <v>NCX18W1</v>
          </cell>
          <cell r="AF922" t="str">
            <v>NCX18W1</v>
          </cell>
          <cell r="AG922" t="str">
            <v>NCX18W1</v>
          </cell>
          <cell r="AH922" t="str">
            <v/>
          </cell>
          <cell r="AI922" t="str">
            <v/>
          </cell>
          <cell r="AJ922" t="str">
            <v/>
          </cell>
          <cell r="AK922" t="str">
            <v/>
          </cell>
        </row>
        <row r="923">
          <cell r="A923" t="str">
            <v>x1</v>
          </cell>
          <cell r="B923" t="str">
            <v>x1</v>
          </cell>
          <cell r="S923" t="str">
            <v/>
          </cell>
          <cell r="Z923" t="str">
            <v/>
          </cell>
          <cell r="AA923" t="str">
            <v/>
          </cell>
          <cell r="AB923" t="str">
            <v/>
          </cell>
          <cell r="AC923" t="str">
            <v/>
          </cell>
          <cell r="AD923" t="str">
            <v/>
          </cell>
          <cell r="AE923" t="str">
            <v>NCX18W1</v>
          </cell>
          <cell r="AF923" t="str">
            <v>NCX18W1</v>
          </cell>
          <cell r="AG923" t="str">
            <v>NCX18W1</v>
          </cell>
          <cell r="AH923" t="str">
            <v/>
          </cell>
          <cell r="AI923" t="str">
            <v/>
          </cell>
          <cell r="AJ923" t="str">
            <v/>
          </cell>
          <cell r="AK923" t="str">
            <v/>
          </cell>
        </row>
        <row r="924">
          <cell r="A924" t="str">
            <v>x1</v>
          </cell>
          <cell r="B924" t="str">
            <v>x1</v>
          </cell>
          <cell r="S924" t="str">
            <v/>
          </cell>
          <cell r="Z924" t="str">
            <v/>
          </cell>
          <cell r="AA924" t="str">
            <v/>
          </cell>
          <cell r="AB924" t="str">
            <v/>
          </cell>
          <cell r="AC924" t="str">
            <v/>
          </cell>
          <cell r="AD924" t="str">
            <v/>
          </cell>
          <cell r="AE924" t="str">
            <v>NCX18W1</v>
          </cell>
          <cell r="AF924" t="str">
            <v>NCX18W1</v>
          </cell>
          <cell r="AG924" t="str">
            <v>NCX18W1</v>
          </cell>
          <cell r="AH924" t="str">
            <v/>
          </cell>
          <cell r="AI924" t="str">
            <v/>
          </cell>
          <cell r="AJ924" t="str">
            <v/>
          </cell>
          <cell r="AK924" t="str">
            <v/>
          </cell>
        </row>
        <row r="925">
          <cell r="A925" t="str">
            <v>x1</v>
          </cell>
          <cell r="B925" t="str">
            <v>x1</v>
          </cell>
          <cell r="S925" t="str">
            <v/>
          </cell>
          <cell r="Z925" t="str">
            <v/>
          </cell>
          <cell r="AA925" t="str">
            <v/>
          </cell>
          <cell r="AB925" t="str">
            <v/>
          </cell>
          <cell r="AC925" t="str">
            <v/>
          </cell>
          <cell r="AD925" t="str">
            <v/>
          </cell>
          <cell r="AE925" t="str">
            <v>NCX18W1</v>
          </cell>
          <cell r="AF925" t="str">
            <v>NCX18W1</v>
          </cell>
          <cell r="AG925" t="str">
            <v>NCX18W1</v>
          </cell>
          <cell r="AH925" t="str">
            <v/>
          </cell>
          <cell r="AI925" t="str">
            <v/>
          </cell>
          <cell r="AJ925" t="str">
            <v/>
          </cell>
          <cell r="AK925" t="str">
            <v/>
          </cell>
        </row>
        <row r="926">
          <cell r="A926" t="str">
            <v>x1</v>
          </cell>
          <cell r="B926" t="str">
            <v>x1</v>
          </cell>
          <cell r="S926" t="str">
            <v/>
          </cell>
          <cell r="Z926" t="str">
            <v/>
          </cell>
          <cell r="AA926" t="str">
            <v/>
          </cell>
          <cell r="AB926" t="str">
            <v/>
          </cell>
          <cell r="AC926" t="str">
            <v/>
          </cell>
          <cell r="AD926" t="str">
            <v/>
          </cell>
          <cell r="AE926" t="str">
            <v>NCX18W1</v>
          </cell>
          <cell r="AF926" t="str">
            <v>NCX18W1</v>
          </cell>
          <cell r="AG926" t="str">
            <v>NCX18W1</v>
          </cell>
          <cell r="AH926" t="str">
            <v/>
          </cell>
          <cell r="AI926" t="str">
            <v/>
          </cell>
          <cell r="AJ926" t="str">
            <v/>
          </cell>
          <cell r="AK926" t="str">
            <v/>
          </cell>
        </row>
        <row r="927">
          <cell r="A927" t="str">
            <v>x1</v>
          </cell>
          <cell r="B927" t="str">
            <v>x1</v>
          </cell>
          <cell r="S927" t="str">
            <v/>
          </cell>
          <cell r="Z927" t="str">
            <v/>
          </cell>
          <cell r="AA927" t="str">
            <v/>
          </cell>
          <cell r="AB927" t="str">
            <v/>
          </cell>
          <cell r="AC927" t="str">
            <v/>
          </cell>
          <cell r="AD927" t="str">
            <v/>
          </cell>
          <cell r="AE927" t="str">
            <v>NCX18W1</v>
          </cell>
          <cell r="AF927" t="str">
            <v>NCX18W1</v>
          </cell>
          <cell r="AG927" t="str">
            <v>NCX18W1</v>
          </cell>
          <cell r="AH927" t="str">
            <v/>
          </cell>
          <cell r="AI927" t="str">
            <v/>
          </cell>
          <cell r="AJ927" t="str">
            <v/>
          </cell>
          <cell r="AK927" t="str">
            <v/>
          </cell>
        </row>
        <row r="928">
          <cell r="A928" t="str">
            <v>x1</v>
          </cell>
          <cell r="B928" t="str">
            <v>x1</v>
          </cell>
          <cell r="S928" t="str">
            <v/>
          </cell>
          <cell r="Z928" t="str">
            <v/>
          </cell>
          <cell r="AA928" t="str">
            <v/>
          </cell>
          <cell r="AB928" t="str">
            <v/>
          </cell>
          <cell r="AC928" t="str">
            <v/>
          </cell>
          <cell r="AD928" t="str">
            <v/>
          </cell>
          <cell r="AE928" t="str">
            <v>NCX18W1</v>
          </cell>
          <cell r="AF928" t="str">
            <v>NCX18W1</v>
          </cell>
          <cell r="AG928" t="str">
            <v>NCX18W1</v>
          </cell>
          <cell r="AH928" t="str">
            <v/>
          </cell>
          <cell r="AI928" t="str">
            <v/>
          </cell>
          <cell r="AJ928" t="str">
            <v/>
          </cell>
          <cell r="AK928" t="str">
            <v/>
          </cell>
        </row>
        <row r="929">
          <cell r="A929" t="str">
            <v>x1</v>
          </cell>
          <cell r="B929" t="str">
            <v>x1</v>
          </cell>
          <cell r="S929" t="str">
            <v/>
          </cell>
          <cell r="Z929" t="str">
            <v/>
          </cell>
          <cell r="AA929" t="str">
            <v/>
          </cell>
          <cell r="AB929" t="str">
            <v/>
          </cell>
          <cell r="AC929" t="str">
            <v/>
          </cell>
          <cell r="AD929" t="str">
            <v/>
          </cell>
          <cell r="AE929" t="str">
            <v>NCX18W1</v>
          </cell>
          <cell r="AF929" t="str">
            <v>NCX18W1</v>
          </cell>
          <cell r="AG929" t="str">
            <v>NCX18W1</v>
          </cell>
          <cell r="AH929" t="str">
            <v/>
          </cell>
          <cell r="AI929" t="str">
            <v/>
          </cell>
          <cell r="AJ929" t="str">
            <v/>
          </cell>
          <cell r="AK929" t="str">
            <v/>
          </cell>
        </row>
        <row r="930">
          <cell r="A930" t="str">
            <v>x1</v>
          </cell>
          <cell r="B930" t="str">
            <v>x1</v>
          </cell>
          <cell r="S930" t="str">
            <v/>
          </cell>
          <cell r="Z930" t="str">
            <v/>
          </cell>
          <cell r="AA930" t="str">
            <v/>
          </cell>
          <cell r="AB930" t="str">
            <v/>
          </cell>
          <cell r="AC930" t="str">
            <v/>
          </cell>
          <cell r="AD930" t="str">
            <v/>
          </cell>
          <cell r="AE930" t="str">
            <v>NCX18W1</v>
          </cell>
          <cell r="AF930" t="str">
            <v>NCX18W1</v>
          </cell>
          <cell r="AG930" t="str">
            <v>NCX18W1</v>
          </cell>
          <cell r="AH930" t="str">
            <v/>
          </cell>
          <cell r="AI930" t="str">
            <v/>
          </cell>
          <cell r="AJ930" t="str">
            <v/>
          </cell>
          <cell r="AK930" t="str">
            <v/>
          </cell>
        </row>
        <row r="931">
          <cell r="A931" t="str">
            <v>x1</v>
          </cell>
          <cell r="B931" t="str">
            <v>x1</v>
          </cell>
          <cell r="S931" t="str">
            <v/>
          </cell>
          <cell r="Z931" t="str">
            <v/>
          </cell>
          <cell r="AA931" t="str">
            <v/>
          </cell>
          <cell r="AB931" t="str">
            <v/>
          </cell>
          <cell r="AC931" t="str">
            <v/>
          </cell>
          <cell r="AD931" t="str">
            <v/>
          </cell>
          <cell r="AE931" t="str">
            <v>NCX18W1</v>
          </cell>
          <cell r="AF931" t="str">
            <v>NCX18W1</v>
          </cell>
          <cell r="AG931" t="str">
            <v>NCX18W1</v>
          </cell>
          <cell r="AH931" t="str">
            <v/>
          </cell>
          <cell r="AI931" t="str">
            <v/>
          </cell>
          <cell r="AJ931" t="str">
            <v/>
          </cell>
          <cell r="AK931" t="str">
            <v/>
          </cell>
        </row>
        <row r="932">
          <cell r="A932" t="str">
            <v>x1</v>
          </cell>
          <cell r="B932" t="str">
            <v>x1</v>
          </cell>
          <cell r="S932" t="str">
            <v/>
          </cell>
          <cell r="Z932" t="str">
            <v/>
          </cell>
          <cell r="AA932" t="str">
            <v/>
          </cell>
          <cell r="AB932" t="str">
            <v/>
          </cell>
          <cell r="AC932" t="str">
            <v/>
          </cell>
          <cell r="AD932" t="str">
            <v/>
          </cell>
          <cell r="AE932" t="str">
            <v>NCX18W1</v>
          </cell>
          <cell r="AF932" t="str">
            <v>NCX18W1</v>
          </cell>
          <cell r="AG932" t="str">
            <v>NCX18W1</v>
          </cell>
          <cell r="AH932" t="str">
            <v/>
          </cell>
          <cell r="AI932" t="str">
            <v/>
          </cell>
          <cell r="AJ932" t="str">
            <v/>
          </cell>
          <cell r="AK932" t="str">
            <v/>
          </cell>
        </row>
        <row r="933">
          <cell r="A933" t="str">
            <v>x1</v>
          </cell>
          <cell r="B933" t="str">
            <v>x1</v>
          </cell>
          <cell r="S933" t="str">
            <v/>
          </cell>
          <cell r="Z933" t="str">
            <v/>
          </cell>
          <cell r="AA933" t="str">
            <v/>
          </cell>
          <cell r="AB933" t="str">
            <v/>
          </cell>
          <cell r="AC933" t="str">
            <v/>
          </cell>
          <cell r="AD933" t="str">
            <v/>
          </cell>
          <cell r="AE933" t="str">
            <v>NCX18W1</v>
          </cell>
          <cell r="AF933" t="str">
            <v>NCX18W1</v>
          </cell>
          <cell r="AG933" t="str">
            <v>NCX18W1</v>
          </cell>
          <cell r="AH933" t="str">
            <v/>
          </cell>
          <cell r="AI933" t="str">
            <v/>
          </cell>
          <cell r="AJ933" t="str">
            <v/>
          </cell>
          <cell r="AK933" t="str">
            <v/>
          </cell>
        </row>
        <row r="934">
          <cell r="A934" t="str">
            <v>x1</v>
          </cell>
          <cell r="B934" t="str">
            <v>x1</v>
          </cell>
          <cell r="S934" t="str">
            <v/>
          </cell>
          <cell r="Z934" t="str">
            <v/>
          </cell>
          <cell r="AA934" t="str">
            <v/>
          </cell>
          <cell r="AB934" t="str">
            <v/>
          </cell>
          <cell r="AC934" t="str">
            <v/>
          </cell>
          <cell r="AD934" t="str">
            <v/>
          </cell>
          <cell r="AE934" t="str">
            <v>NCX18W1</v>
          </cell>
          <cell r="AF934" t="str">
            <v>NCX18W1</v>
          </cell>
          <cell r="AG934" t="str">
            <v>NCX18W1</v>
          </cell>
          <cell r="AH934" t="str">
            <v/>
          </cell>
          <cell r="AI934" t="str">
            <v/>
          </cell>
          <cell r="AJ934" t="str">
            <v/>
          </cell>
          <cell r="AK934" t="str">
            <v/>
          </cell>
        </row>
        <row r="935">
          <cell r="A935" t="str">
            <v>x1</v>
          </cell>
          <cell r="B935" t="str">
            <v>x1</v>
          </cell>
          <cell r="S935" t="str">
            <v/>
          </cell>
          <cell r="Z935" t="str">
            <v/>
          </cell>
          <cell r="AA935" t="str">
            <v/>
          </cell>
          <cell r="AB935" t="str">
            <v/>
          </cell>
          <cell r="AC935" t="str">
            <v/>
          </cell>
          <cell r="AD935" t="str">
            <v/>
          </cell>
          <cell r="AE935" t="str">
            <v>NCX18W1</v>
          </cell>
          <cell r="AF935" t="str">
            <v>NCX18W1</v>
          </cell>
          <cell r="AG935" t="str">
            <v>NCX18W1</v>
          </cell>
          <cell r="AH935" t="str">
            <v/>
          </cell>
          <cell r="AI935" t="str">
            <v/>
          </cell>
          <cell r="AJ935" t="str">
            <v/>
          </cell>
          <cell r="AK935" t="str">
            <v/>
          </cell>
        </row>
        <row r="936">
          <cell r="A936" t="str">
            <v>x1</v>
          </cell>
          <cell r="B936" t="str">
            <v>x1</v>
          </cell>
          <cell r="S936" t="str">
            <v/>
          </cell>
          <cell r="Z936" t="str">
            <v/>
          </cell>
          <cell r="AA936" t="str">
            <v/>
          </cell>
          <cell r="AB936" t="str">
            <v/>
          </cell>
          <cell r="AC936" t="str">
            <v/>
          </cell>
          <cell r="AD936" t="str">
            <v/>
          </cell>
          <cell r="AE936" t="str">
            <v>NCX18W1</v>
          </cell>
          <cell r="AF936" t="str">
            <v>NCX18W1</v>
          </cell>
          <cell r="AG936" t="str">
            <v>NCX18W1</v>
          </cell>
          <cell r="AH936" t="str">
            <v/>
          </cell>
          <cell r="AI936" t="str">
            <v/>
          </cell>
          <cell r="AJ936" t="str">
            <v/>
          </cell>
          <cell r="AK936" t="str">
            <v/>
          </cell>
        </row>
        <row r="937">
          <cell r="A937" t="str">
            <v>x1</v>
          </cell>
          <cell r="B937" t="str">
            <v>x1</v>
          </cell>
          <cell r="S937" t="str">
            <v/>
          </cell>
          <cell r="Z937" t="str">
            <v/>
          </cell>
          <cell r="AA937" t="str">
            <v/>
          </cell>
          <cell r="AB937" t="str">
            <v/>
          </cell>
          <cell r="AC937" t="str">
            <v/>
          </cell>
          <cell r="AD937" t="str">
            <v/>
          </cell>
          <cell r="AE937" t="str">
            <v>NCX18W1</v>
          </cell>
          <cell r="AF937" t="str">
            <v>NCX18W1</v>
          </cell>
          <cell r="AG937" t="str">
            <v>NCX18W1</v>
          </cell>
          <cell r="AH937" t="str">
            <v/>
          </cell>
          <cell r="AI937" t="str">
            <v/>
          </cell>
          <cell r="AJ937" t="str">
            <v/>
          </cell>
          <cell r="AK937" t="str">
            <v/>
          </cell>
        </row>
        <row r="938">
          <cell r="A938" t="str">
            <v>x1</v>
          </cell>
          <cell r="B938" t="str">
            <v>x1</v>
          </cell>
          <cell r="S938" t="str">
            <v/>
          </cell>
          <cell r="Z938" t="str">
            <v/>
          </cell>
          <cell r="AA938" t="str">
            <v/>
          </cell>
          <cell r="AB938" t="str">
            <v/>
          </cell>
          <cell r="AC938" t="str">
            <v/>
          </cell>
          <cell r="AD938" t="str">
            <v/>
          </cell>
          <cell r="AE938" t="str">
            <v>NCX18W1</v>
          </cell>
          <cell r="AF938" t="str">
            <v>NCX18W1</v>
          </cell>
          <cell r="AG938" t="str">
            <v>NCX18W1</v>
          </cell>
          <cell r="AH938" t="str">
            <v/>
          </cell>
          <cell r="AI938" t="str">
            <v/>
          </cell>
          <cell r="AJ938" t="str">
            <v/>
          </cell>
          <cell r="AK938" t="str">
            <v/>
          </cell>
        </row>
        <row r="939">
          <cell r="A939" t="str">
            <v>x1</v>
          </cell>
          <cell r="B939" t="str">
            <v>x1</v>
          </cell>
          <cell r="S939" t="str">
            <v/>
          </cell>
          <cell r="Z939" t="str">
            <v/>
          </cell>
          <cell r="AA939" t="str">
            <v/>
          </cell>
          <cell r="AB939" t="str">
            <v/>
          </cell>
          <cell r="AC939" t="str">
            <v/>
          </cell>
          <cell r="AD939" t="str">
            <v/>
          </cell>
          <cell r="AE939" t="str">
            <v>NCX18W1</v>
          </cell>
          <cell r="AF939" t="str">
            <v>NCX18W1</v>
          </cell>
          <cell r="AG939" t="str">
            <v>NCX18W1</v>
          </cell>
          <cell r="AH939" t="str">
            <v/>
          </cell>
          <cell r="AI939" t="str">
            <v/>
          </cell>
          <cell r="AJ939" t="str">
            <v/>
          </cell>
          <cell r="AK939" t="str">
            <v/>
          </cell>
        </row>
        <row r="940">
          <cell r="A940" t="str">
            <v>x1</v>
          </cell>
          <cell r="B940" t="str">
            <v>x1</v>
          </cell>
          <cell r="S940" t="str">
            <v/>
          </cell>
          <cell r="Z940" t="str">
            <v/>
          </cell>
          <cell r="AA940" t="str">
            <v/>
          </cell>
          <cell r="AB940" t="str">
            <v/>
          </cell>
          <cell r="AC940" t="str">
            <v/>
          </cell>
          <cell r="AD940" t="str">
            <v/>
          </cell>
          <cell r="AE940" t="str">
            <v>NCX18W1</v>
          </cell>
          <cell r="AF940" t="str">
            <v>NCX18W1</v>
          </cell>
          <cell r="AG940" t="str">
            <v>NCX18W1</v>
          </cell>
          <cell r="AH940" t="str">
            <v/>
          </cell>
          <cell r="AI940" t="str">
            <v/>
          </cell>
          <cell r="AJ940" t="str">
            <v/>
          </cell>
          <cell r="AK940" t="str">
            <v/>
          </cell>
        </row>
        <row r="941">
          <cell r="A941" t="str">
            <v>x1</v>
          </cell>
          <cell r="B941" t="str">
            <v>x1</v>
          </cell>
          <cell r="S941" t="str">
            <v/>
          </cell>
          <cell r="Z941" t="str">
            <v/>
          </cell>
          <cell r="AA941" t="str">
            <v/>
          </cell>
          <cell r="AB941" t="str">
            <v/>
          </cell>
          <cell r="AC941" t="str">
            <v/>
          </cell>
          <cell r="AD941" t="str">
            <v/>
          </cell>
          <cell r="AE941" t="str">
            <v>NCX18W1</v>
          </cell>
          <cell r="AF941" t="str">
            <v>NCX18W1</v>
          </cell>
          <cell r="AG941" t="str">
            <v>NCX18W1</v>
          </cell>
          <cell r="AH941" t="str">
            <v/>
          </cell>
          <cell r="AI941" t="str">
            <v/>
          </cell>
          <cell r="AJ941" t="str">
            <v/>
          </cell>
          <cell r="AK941" t="str">
            <v/>
          </cell>
        </row>
        <row r="942">
          <cell r="A942" t="str">
            <v>x1</v>
          </cell>
          <cell r="B942" t="str">
            <v>x1</v>
          </cell>
          <cell r="S942" t="str">
            <v/>
          </cell>
          <cell r="Z942" t="str">
            <v/>
          </cell>
          <cell r="AA942" t="str">
            <v/>
          </cell>
          <cell r="AB942" t="str">
            <v/>
          </cell>
          <cell r="AC942" t="str">
            <v/>
          </cell>
          <cell r="AD942" t="str">
            <v/>
          </cell>
          <cell r="AE942" t="str">
            <v>NCX18W1</v>
          </cell>
          <cell r="AF942" t="str">
            <v>NCX18W1</v>
          </cell>
          <cell r="AG942" t="str">
            <v>NCX18W1</v>
          </cell>
          <cell r="AH942" t="str">
            <v/>
          </cell>
          <cell r="AI942" t="str">
            <v/>
          </cell>
          <cell r="AJ942" t="str">
            <v/>
          </cell>
          <cell r="AK942" t="str">
            <v/>
          </cell>
        </row>
        <row r="943">
          <cell r="A943" t="str">
            <v>x1</v>
          </cell>
          <cell r="B943" t="str">
            <v>x1</v>
          </cell>
          <cell r="S943" t="str">
            <v/>
          </cell>
          <cell r="Z943" t="str">
            <v/>
          </cell>
          <cell r="AA943" t="str">
            <v/>
          </cell>
          <cell r="AB943" t="str">
            <v/>
          </cell>
          <cell r="AC943" t="str">
            <v/>
          </cell>
          <cell r="AD943" t="str">
            <v/>
          </cell>
          <cell r="AE943" t="str">
            <v>NCX18W1</v>
          </cell>
          <cell r="AF943" t="str">
            <v>NCX18W1</v>
          </cell>
          <cell r="AG943" t="str">
            <v>NCX18W1</v>
          </cell>
          <cell r="AH943" t="str">
            <v/>
          </cell>
          <cell r="AI943" t="str">
            <v/>
          </cell>
          <cell r="AJ943" t="str">
            <v/>
          </cell>
          <cell r="AK943" t="str">
            <v/>
          </cell>
        </row>
        <row r="944">
          <cell r="A944" t="str">
            <v>x1</v>
          </cell>
          <cell r="B944" t="str">
            <v>x1</v>
          </cell>
          <cell r="S944" t="str">
            <v/>
          </cell>
          <cell r="Z944" t="str">
            <v/>
          </cell>
          <cell r="AA944" t="str">
            <v/>
          </cell>
          <cell r="AB944" t="str">
            <v/>
          </cell>
          <cell r="AC944" t="str">
            <v/>
          </cell>
          <cell r="AD944" t="str">
            <v/>
          </cell>
          <cell r="AE944" t="str">
            <v>NCX18W1</v>
          </cell>
          <cell r="AF944" t="str">
            <v>NCX18W1</v>
          </cell>
          <cell r="AG944" t="str">
            <v>NCX18W1</v>
          </cell>
          <cell r="AH944" t="str">
            <v/>
          </cell>
          <cell r="AI944" t="str">
            <v/>
          </cell>
          <cell r="AJ944" t="str">
            <v/>
          </cell>
          <cell r="AK944" t="str">
            <v/>
          </cell>
        </row>
        <row r="945">
          <cell r="A945" t="str">
            <v>x1</v>
          </cell>
          <cell r="B945" t="str">
            <v>x1</v>
          </cell>
          <cell r="S945" t="str">
            <v/>
          </cell>
          <cell r="Z945" t="str">
            <v/>
          </cell>
          <cell r="AA945" t="str">
            <v/>
          </cell>
          <cell r="AB945" t="str">
            <v/>
          </cell>
          <cell r="AC945" t="str">
            <v/>
          </cell>
          <cell r="AD945" t="str">
            <v/>
          </cell>
          <cell r="AE945" t="str">
            <v>NCX18W1</v>
          </cell>
          <cell r="AF945" t="str">
            <v>NCX18W1</v>
          </cell>
          <cell r="AG945" t="str">
            <v>NCX18W1</v>
          </cell>
          <cell r="AH945" t="str">
            <v/>
          </cell>
          <cell r="AI945" t="str">
            <v/>
          </cell>
          <cell r="AJ945" t="str">
            <v/>
          </cell>
          <cell r="AK945" t="str">
            <v/>
          </cell>
        </row>
        <row r="946">
          <cell r="A946" t="str">
            <v>x1</v>
          </cell>
          <cell r="B946" t="str">
            <v>x1</v>
          </cell>
          <cell r="S946" t="str">
            <v/>
          </cell>
          <cell r="Z946" t="str">
            <v/>
          </cell>
          <cell r="AA946" t="str">
            <v/>
          </cell>
          <cell r="AB946" t="str">
            <v/>
          </cell>
          <cell r="AC946" t="str">
            <v/>
          </cell>
          <cell r="AD946" t="str">
            <v/>
          </cell>
          <cell r="AE946" t="str">
            <v>NCX18W1</v>
          </cell>
          <cell r="AF946" t="str">
            <v>NCX18W1</v>
          </cell>
          <cell r="AG946" t="str">
            <v>NCX18W1</v>
          </cell>
          <cell r="AH946" t="str">
            <v/>
          </cell>
          <cell r="AI946" t="str">
            <v/>
          </cell>
          <cell r="AJ946" t="str">
            <v/>
          </cell>
          <cell r="AK946" t="str">
            <v/>
          </cell>
        </row>
        <row r="947">
          <cell r="A947" t="str">
            <v>x1</v>
          </cell>
          <cell r="B947" t="str">
            <v>x1</v>
          </cell>
          <cell r="S947" t="str">
            <v/>
          </cell>
          <cell r="Z947" t="str">
            <v/>
          </cell>
          <cell r="AA947" t="str">
            <v/>
          </cell>
          <cell r="AB947" t="str">
            <v/>
          </cell>
          <cell r="AC947" t="str">
            <v/>
          </cell>
          <cell r="AD947" t="str">
            <v/>
          </cell>
          <cell r="AE947" t="str">
            <v>NCX18W1</v>
          </cell>
          <cell r="AF947" t="str">
            <v>NCX18W1</v>
          </cell>
          <cell r="AG947" t="str">
            <v>NCX18W1</v>
          </cell>
          <cell r="AH947" t="str">
            <v/>
          </cell>
          <cell r="AI947" t="str">
            <v/>
          </cell>
          <cell r="AJ947" t="str">
            <v/>
          </cell>
          <cell r="AK947" t="str">
            <v/>
          </cell>
        </row>
        <row r="948">
          <cell r="A948" t="str">
            <v>x1</v>
          </cell>
          <cell r="B948" t="str">
            <v>x1</v>
          </cell>
          <cell r="S948" t="str">
            <v/>
          </cell>
          <cell r="Z948" t="str">
            <v/>
          </cell>
          <cell r="AA948" t="str">
            <v/>
          </cell>
          <cell r="AB948" t="str">
            <v/>
          </cell>
          <cell r="AC948" t="str">
            <v/>
          </cell>
          <cell r="AD948" t="str">
            <v/>
          </cell>
          <cell r="AE948" t="str">
            <v>NCX18W1</v>
          </cell>
          <cell r="AF948" t="str">
            <v>NCX18W1</v>
          </cell>
          <cell r="AG948" t="str">
            <v>NCX18W1</v>
          </cell>
          <cell r="AH948" t="str">
            <v/>
          </cell>
          <cell r="AI948" t="str">
            <v/>
          </cell>
          <cell r="AJ948" t="str">
            <v/>
          </cell>
          <cell r="AK948" t="str">
            <v/>
          </cell>
        </row>
        <row r="949">
          <cell r="A949" t="str">
            <v>x1</v>
          </cell>
          <cell r="B949" t="str">
            <v>x1</v>
          </cell>
          <cell r="S949" t="str">
            <v/>
          </cell>
          <cell r="Z949" t="str">
            <v/>
          </cell>
          <cell r="AA949" t="str">
            <v/>
          </cell>
          <cell r="AB949" t="str">
            <v/>
          </cell>
          <cell r="AC949" t="str">
            <v/>
          </cell>
          <cell r="AD949" t="str">
            <v/>
          </cell>
          <cell r="AE949" t="str">
            <v>NCX18W1</v>
          </cell>
          <cell r="AF949" t="str">
            <v>NCX18W1</v>
          </cell>
          <cell r="AG949" t="str">
            <v>NCX18W1</v>
          </cell>
          <cell r="AH949" t="str">
            <v/>
          </cell>
          <cell r="AI949" t="str">
            <v/>
          </cell>
          <cell r="AJ949" t="str">
            <v/>
          </cell>
          <cell r="AK949" t="str">
            <v/>
          </cell>
        </row>
        <row r="950">
          <cell r="A950" t="str">
            <v>x1</v>
          </cell>
          <cell r="B950" t="str">
            <v>x1</v>
          </cell>
          <cell r="S950" t="str">
            <v/>
          </cell>
          <cell r="Z950" t="str">
            <v/>
          </cell>
          <cell r="AA950" t="str">
            <v/>
          </cell>
          <cell r="AB950" t="str">
            <v/>
          </cell>
          <cell r="AC950" t="str">
            <v/>
          </cell>
          <cell r="AD950" t="str">
            <v/>
          </cell>
          <cell r="AE950" t="str">
            <v>NCX18W1</v>
          </cell>
          <cell r="AF950" t="str">
            <v>NCX18W1</v>
          </cell>
          <cell r="AG950" t="str">
            <v>NCX18W1</v>
          </cell>
          <cell r="AH950" t="str">
            <v/>
          </cell>
          <cell r="AI950" t="str">
            <v/>
          </cell>
          <cell r="AJ950" t="str">
            <v/>
          </cell>
          <cell r="AK950" t="str">
            <v/>
          </cell>
        </row>
        <row r="951">
          <cell r="A951" t="str">
            <v>x1</v>
          </cell>
          <cell r="B951" t="str">
            <v>x1</v>
          </cell>
          <cell r="S951" t="str">
            <v/>
          </cell>
          <cell r="Z951" t="str">
            <v/>
          </cell>
          <cell r="AA951" t="str">
            <v/>
          </cell>
          <cell r="AB951" t="str">
            <v/>
          </cell>
          <cell r="AC951" t="str">
            <v/>
          </cell>
          <cell r="AD951" t="str">
            <v/>
          </cell>
          <cell r="AE951" t="str">
            <v>NCX18W1</v>
          </cell>
          <cell r="AF951" t="str">
            <v>NCX18W1</v>
          </cell>
          <cell r="AG951" t="str">
            <v>NCX18W1</v>
          </cell>
          <cell r="AH951" t="str">
            <v/>
          </cell>
          <cell r="AI951" t="str">
            <v/>
          </cell>
          <cell r="AJ951" t="str">
            <v/>
          </cell>
          <cell r="AK951" t="str">
            <v/>
          </cell>
        </row>
        <row r="952">
          <cell r="A952" t="str">
            <v>x1</v>
          </cell>
          <cell r="B952" t="str">
            <v>x1</v>
          </cell>
          <cell r="S952" t="str">
            <v/>
          </cell>
          <cell r="Z952" t="str">
            <v/>
          </cell>
          <cell r="AA952" t="str">
            <v/>
          </cell>
          <cell r="AB952" t="str">
            <v/>
          </cell>
          <cell r="AC952" t="str">
            <v/>
          </cell>
          <cell r="AD952" t="str">
            <v/>
          </cell>
          <cell r="AE952" t="str">
            <v>NCX18W1</v>
          </cell>
          <cell r="AF952" t="str">
            <v>NCX18W1</v>
          </cell>
          <cell r="AG952" t="str">
            <v>NCX18W1</v>
          </cell>
          <cell r="AH952" t="str">
            <v/>
          </cell>
          <cell r="AI952" t="str">
            <v/>
          </cell>
          <cell r="AJ952" t="str">
            <v/>
          </cell>
          <cell r="AK952" t="str">
            <v/>
          </cell>
        </row>
        <row r="953">
          <cell r="A953" t="str">
            <v>x1</v>
          </cell>
          <cell r="B953" t="str">
            <v>x1</v>
          </cell>
          <cell r="S953" t="str">
            <v/>
          </cell>
          <cell r="Z953" t="str">
            <v/>
          </cell>
          <cell r="AA953" t="str">
            <v/>
          </cell>
          <cell r="AB953" t="str">
            <v/>
          </cell>
          <cell r="AC953" t="str">
            <v/>
          </cell>
          <cell r="AD953" t="str">
            <v/>
          </cell>
          <cell r="AE953" t="str">
            <v>NCX18W1</v>
          </cell>
          <cell r="AF953" t="str">
            <v>NCX18W1</v>
          </cell>
          <cell r="AG953" t="str">
            <v>NCX18W1</v>
          </cell>
          <cell r="AH953" t="str">
            <v/>
          </cell>
          <cell r="AI953" t="str">
            <v/>
          </cell>
          <cell r="AJ953" t="str">
            <v/>
          </cell>
          <cell r="AK953" t="str">
            <v/>
          </cell>
        </row>
        <row r="954">
          <cell r="A954" t="str">
            <v>x1</v>
          </cell>
          <cell r="B954" t="str">
            <v>x1</v>
          </cell>
          <cell r="S954" t="str">
            <v/>
          </cell>
          <cell r="Z954" t="str">
            <v/>
          </cell>
          <cell r="AA954" t="str">
            <v/>
          </cell>
          <cell r="AB954" t="str">
            <v/>
          </cell>
          <cell r="AC954" t="str">
            <v/>
          </cell>
          <cell r="AD954" t="str">
            <v/>
          </cell>
          <cell r="AE954" t="str">
            <v>NCX18W1</v>
          </cell>
          <cell r="AF954" t="str">
            <v>NCX18W1</v>
          </cell>
          <cell r="AG954" t="str">
            <v>NCX18W1</v>
          </cell>
          <cell r="AH954" t="str">
            <v/>
          </cell>
          <cell r="AI954" t="str">
            <v/>
          </cell>
          <cell r="AJ954" t="str">
            <v/>
          </cell>
          <cell r="AK954" t="str">
            <v/>
          </cell>
        </row>
        <row r="955">
          <cell r="A955" t="str">
            <v>x1</v>
          </cell>
          <cell r="B955" t="str">
            <v>x1</v>
          </cell>
          <cell r="S955" t="str">
            <v/>
          </cell>
          <cell r="Z955" t="str">
            <v/>
          </cell>
          <cell r="AA955" t="str">
            <v/>
          </cell>
          <cell r="AB955" t="str">
            <v/>
          </cell>
          <cell r="AC955" t="str">
            <v/>
          </cell>
          <cell r="AD955" t="str">
            <v/>
          </cell>
          <cell r="AE955" t="str">
            <v>NCX18W1</v>
          </cell>
          <cell r="AF955" t="str">
            <v>NCX18W1</v>
          </cell>
          <cell r="AG955" t="str">
            <v>NCX18W1</v>
          </cell>
          <cell r="AH955" t="str">
            <v/>
          </cell>
          <cell r="AI955" t="str">
            <v/>
          </cell>
          <cell r="AJ955" t="str">
            <v/>
          </cell>
          <cell r="AK955" t="str">
            <v/>
          </cell>
        </row>
        <row r="956">
          <cell r="A956" t="str">
            <v>x1</v>
          </cell>
          <cell r="B956" t="str">
            <v>x1</v>
          </cell>
          <cell r="S956" t="str">
            <v/>
          </cell>
          <cell r="Z956" t="str">
            <v/>
          </cell>
          <cell r="AA956" t="str">
            <v/>
          </cell>
          <cell r="AB956" t="str">
            <v/>
          </cell>
          <cell r="AC956" t="str">
            <v/>
          </cell>
          <cell r="AD956" t="str">
            <v/>
          </cell>
          <cell r="AE956" t="str">
            <v>NCX18W1</v>
          </cell>
          <cell r="AF956" t="str">
            <v>NCX18W1</v>
          </cell>
          <cell r="AG956" t="str">
            <v>NCX18W1</v>
          </cell>
          <cell r="AH956" t="str">
            <v/>
          </cell>
          <cell r="AI956" t="str">
            <v/>
          </cell>
          <cell r="AJ956" t="str">
            <v/>
          </cell>
          <cell r="AK956" t="str">
            <v/>
          </cell>
        </row>
        <row r="957">
          <cell r="A957" t="str">
            <v>x1</v>
          </cell>
          <cell r="B957" t="str">
            <v>x1</v>
          </cell>
          <cell r="S957" t="str">
            <v/>
          </cell>
          <cell r="Z957" t="str">
            <v/>
          </cell>
          <cell r="AA957" t="str">
            <v/>
          </cell>
          <cell r="AB957" t="str">
            <v/>
          </cell>
          <cell r="AC957" t="str">
            <v/>
          </cell>
          <cell r="AD957" t="str">
            <v/>
          </cell>
          <cell r="AE957" t="str">
            <v>NCX18W1</v>
          </cell>
          <cell r="AF957" t="str">
            <v>NCX18W1</v>
          </cell>
          <cell r="AG957" t="str">
            <v>NCX18W1</v>
          </cell>
          <cell r="AH957" t="str">
            <v/>
          </cell>
          <cell r="AI957" t="str">
            <v/>
          </cell>
          <cell r="AJ957" t="str">
            <v/>
          </cell>
          <cell r="AK957" t="str">
            <v/>
          </cell>
        </row>
        <row r="958">
          <cell r="A958" t="str">
            <v>x1</v>
          </cell>
          <cell r="B958" t="str">
            <v>x1</v>
          </cell>
          <cell r="S958" t="str">
            <v/>
          </cell>
          <cell r="Z958" t="str">
            <v/>
          </cell>
          <cell r="AA958" t="str">
            <v/>
          </cell>
          <cell r="AB958" t="str">
            <v/>
          </cell>
          <cell r="AC958" t="str">
            <v/>
          </cell>
          <cell r="AD958" t="str">
            <v/>
          </cell>
          <cell r="AE958" t="str">
            <v>NCX18W1</v>
          </cell>
          <cell r="AF958" t="str">
            <v>NCX18W1</v>
          </cell>
          <cell r="AG958" t="str">
            <v>NCX18W1</v>
          </cell>
          <cell r="AH958" t="str">
            <v/>
          </cell>
          <cell r="AI958" t="str">
            <v/>
          </cell>
          <cell r="AJ958" t="str">
            <v/>
          </cell>
          <cell r="AK958" t="str">
            <v/>
          </cell>
        </row>
        <row r="959">
          <cell r="A959" t="str">
            <v>x1</v>
          </cell>
          <cell r="B959" t="str">
            <v>x1</v>
          </cell>
          <cell r="S959" t="str">
            <v/>
          </cell>
          <cell r="Z959" t="str">
            <v/>
          </cell>
          <cell r="AA959" t="str">
            <v/>
          </cell>
          <cell r="AB959" t="str">
            <v/>
          </cell>
          <cell r="AC959" t="str">
            <v/>
          </cell>
          <cell r="AD959" t="str">
            <v/>
          </cell>
          <cell r="AE959" t="str">
            <v>NCX18W1</v>
          </cell>
          <cell r="AF959" t="str">
            <v>NCX18W1</v>
          </cell>
          <cell r="AG959" t="str">
            <v>NCX18W1</v>
          </cell>
          <cell r="AH959" t="str">
            <v/>
          </cell>
          <cell r="AI959" t="str">
            <v/>
          </cell>
          <cell r="AJ959" t="str">
            <v/>
          </cell>
          <cell r="AK959" t="str">
            <v/>
          </cell>
        </row>
        <row r="960">
          <cell r="A960" t="str">
            <v>x1</v>
          </cell>
          <cell r="B960" t="str">
            <v>x1</v>
          </cell>
          <cell r="S960" t="str">
            <v/>
          </cell>
          <cell r="Z960" t="str">
            <v/>
          </cell>
          <cell r="AA960" t="str">
            <v/>
          </cell>
          <cell r="AB960" t="str">
            <v/>
          </cell>
          <cell r="AC960" t="str">
            <v/>
          </cell>
          <cell r="AD960" t="str">
            <v/>
          </cell>
          <cell r="AE960" t="str">
            <v>NCX18W1</v>
          </cell>
          <cell r="AF960" t="str">
            <v>NCX18W1</v>
          </cell>
          <cell r="AG960" t="str">
            <v>NCX18W1</v>
          </cell>
          <cell r="AH960" t="str">
            <v/>
          </cell>
          <cell r="AI960" t="str">
            <v/>
          </cell>
          <cell r="AJ960" t="str">
            <v/>
          </cell>
          <cell r="AK960" t="str">
            <v/>
          </cell>
        </row>
        <row r="961">
          <cell r="A961" t="str">
            <v>x1</v>
          </cell>
          <cell r="B961" t="str">
            <v>x1</v>
          </cell>
          <cell r="S961" t="str">
            <v/>
          </cell>
          <cell r="Z961" t="str">
            <v/>
          </cell>
          <cell r="AA961" t="str">
            <v/>
          </cell>
          <cell r="AB961" t="str">
            <v/>
          </cell>
          <cell r="AC961" t="str">
            <v/>
          </cell>
          <cell r="AD961" t="str">
            <v/>
          </cell>
          <cell r="AE961" t="str">
            <v>NCX18W1</v>
          </cell>
          <cell r="AF961" t="str">
            <v>NCX18W1</v>
          </cell>
          <cell r="AG961" t="str">
            <v>NCX18W1</v>
          </cell>
          <cell r="AH961" t="str">
            <v/>
          </cell>
          <cell r="AI961" t="str">
            <v/>
          </cell>
          <cell r="AJ961" t="str">
            <v/>
          </cell>
          <cell r="AK961" t="str">
            <v/>
          </cell>
        </row>
        <row r="962">
          <cell r="A962" t="str">
            <v>x1</v>
          </cell>
          <cell r="B962" t="str">
            <v>x1</v>
          </cell>
          <cell r="S962" t="str">
            <v/>
          </cell>
          <cell r="Z962" t="str">
            <v/>
          </cell>
          <cell r="AA962" t="str">
            <v/>
          </cell>
          <cell r="AB962" t="str">
            <v/>
          </cell>
          <cell r="AC962" t="str">
            <v/>
          </cell>
          <cell r="AD962" t="str">
            <v/>
          </cell>
          <cell r="AE962" t="str">
            <v>NCX18W1</v>
          </cell>
          <cell r="AF962" t="str">
            <v>NCX18W1</v>
          </cell>
          <cell r="AG962" t="str">
            <v>NCX18W1</v>
          </cell>
          <cell r="AH962" t="str">
            <v/>
          </cell>
          <cell r="AI962" t="str">
            <v/>
          </cell>
          <cell r="AJ962" t="str">
            <v/>
          </cell>
          <cell r="AK962" t="str">
            <v/>
          </cell>
        </row>
        <row r="963">
          <cell r="A963" t="str">
            <v>x1</v>
          </cell>
          <cell r="B963" t="str">
            <v>x1</v>
          </cell>
          <cell r="S963" t="str">
            <v/>
          </cell>
          <cell r="Z963" t="str">
            <v/>
          </cell>
          <cell r="AA963" t="str">
            <v/>
          </cell>
          <cell r="AB963" t="str">
            <v/>
          </cell>
          <cell r="AC963" t="str">
            <v/>
          </cell>
          <cell r="AD963" t="str">
            <v/>
          </cell>
          <cell r="AE963" t="str">
            <v>NCX18W1</v>
          </cell>
          <cell r="AF963" t="str">
            <v>NCX18W1</v>
          </cell>
          <cell r="AG963" t="str">
            <v>NCX18W1</v>
          </cell>
          <cell r="AH963" t="str">
            <v/>
          </cell>
          <cell r="AI963" t="str">
            <v/>
          </cell>
          <cell r="AJ963" t="str">
            <v/>
          </cell>
          <cell r="AK963" t="str">
            <v/>
          </cell>
        </row>
        <row r="964">
          <cell r="A964" t="str">
            <v>x1</v>
          </cell>
          <cell r="B964" t="str">
            <v>x1</v>
          </cell>
          <cell r="S964" t="str">
            <v/>
          </cell>
          <cell r="Z964" t="str">
            <v/>
          </cell>
          <cell r="AA964" t="str">
            <v/>
          </cell>
          <cell r="AB964" t="str">
            <v/>
          </cell>
          <cell r="AC964" t="str">
            <v/>
          </cell>
          <cell r="AD964" t="str">
            <v/>
          </cell>
          <cell r="AE964" t="str">
            <v>NCX18W1</v>
          </cell>
          <cell r="AF964" t="str">
            <v>NCX18W1</v>
          </cell>
          <cell r="AG964" t="str">
            <v>NCX18W1</v>
          </cell>
          <cell r="AH964" t="str">
            <v/>
          </cell>
          <cell r="AI964" t="str">
            <v/>
          </cell>
          <cell r="AJ964" t="str">
            <v/>
          </cell>
          <cell r="AK964" t="str">
            <v/>
          </cell>
        </row>
        <row r="965">
          <cell r="A965" t="str">
            <v>x1</v>
          </cell>
          <cell r="B965" t="str">
            <v>x1</v>
          </cell>
          <cell r="S965" t="str">
            <v/>
          </cell>
          <cell r="Z965" t="str">
            <v/>
          </cell>
          <cell r="AA965" t="str">
            <v/>
          </cell>
          <cell r="AB965" t="str">
            <v/>
          </cell>
          <cell r="AC965" t="str">
            <v/>
          </cell>
          <cell r="AD965" t="str">
            <v/>
          </cell>
          <cell r="AE965" t="str">
            <v>NCX18W1</v>
          </cell>
          <cell r="AF965" t="str">
            <v>NCX18W1</v>
          </cell>
          <cell r="AG965" t="str">
            <v>NCX18W1</v>
          </cell>
          <cell r="AH965" t="str">
            <v/>
          </cell>
          <cell r="AI965" t="str">
            <v/>
          </cell>
          <cell r="AJ965" t="str">
            <v/>
          </cell>
          <cell r="AK965" t="str">
            <v/>
          </cell>
        </row>
        <row r="966">
          <cell r="A966" t="str">
            <v>x1</v>
          </cell>
          <cell r="B966" t="str">
            <v>x1</v>
          </cell>
          <cell r="S966" t="str">
            <v/>
          </cell>
          <cell r="Z966" t="str">
            <v/>
          </cell>
          <cell r="AA966" t="str">
            <v/>
          </cell>
          <cell r="AB966" t="str">
            <v/>
          </cell>
          <cell r="AC966" t="str">
            <v/>
          </cell>
          <cell r="AD966" t="str">
            <v/>
          </cell>
          <cell r="AE966" t="str">
            <v>NCX18W1</v>
          </cell>
          <cell r="AF966" t="str">
            <v>NCX18W1</v>
          </cell>
          <cell r="AG966" t="str">
            <v>NCX18W1</v>
          </cell>
          <cell r="AH966" t="str">
            <v/>
          </cell>
          <cell r="AI966" t="str">
            <v/>
          </cell>
          <cell r="AJ966" t="str">
            <v/>
          </cell>
          <cell r="AK966" t="str">
            <v/>
          </cell>
        </row>
        <row r="967">
          <cell r="A967" t="str">
            <v>x1</v>
          </cell>
          <cell r="B967" t="str">
            <v>x1</v>
          </cell>
          <cell r="S967" t="str">
            <v/>
          </cell>
          <cell r="Z967" t="str">
            <v/>
          </cell>
          <cell r="AA967" t="str">
            <v/>
          </cell>
          <cell r="AB967" t="str">
            <v/>
          </cell>
          <cell r="AC967" t="str">
            <v/>
          </cell>
          <cell r="AD967" t="str">
            <v/>
          </cell>
          <cell r="AE967" t="str">
            <v>NCX18W1</v>
          </cell>
          <cell r="AF967" t="str">
            <v>NCX18W1</v>
          </cell>
          <cell r="AG967" t="str">
            <v>NCX18W1</v>
          </cell>
          <cell r="AH967" t="str">
            <v/>
          </cell>
          <cell r="AI967" t="str">
            <v/>
          </cell>
          <cell r="AJ967" t="str">
            <v/>
          </cell>
          <cell r="AK967" t="str">
            <v/>
          </cell>
        </row>
        <row r="968">
          <cell r="A968" t="str">
            <v>x1</v>
          </cell>
          <cell r="B968" t="str">
            <v>x1</v>
          </cell>
          <cell r="S968" t="str">
            <v/>
          </cell>
          <cell r="Z968" t="str">
            <v/>
          </cell>
          <cell r="AA968" t="str">
            <v/>
          </cell>
          <cell r="AB968" t="str">
            <v/>
          </cell>
          <cell r="AC968" t="str">
            <v/>
          </cell>
          <cell r="AD968" t="str">
            <v/>
          </cell>
          <cell r="AE968" t="str">
            <v>NCX18W1</v>
          </cell>
          <cell r="AF968" t="str">
            <v>NCX18W1</v>
          </cell>
          <cell r="AG968" t="str">
            <v>NCX18W1</v>
          </cell>
          <cell r="AH968" t="str">
            <v/>
          </cell>
          <cell r="AI968" t="str">
            <v/>
          </cell>
          <cell r="AJ968" t="str">
            <v/>
          </cell>
          <cell r="AK968" t="str">
            <v/>
          </cell>
        </row>
        <row r="969">
          <cell r="A969" t="str">
            <v>x1</v>
          </cell>
          <cell r="B969" t="str">
            <v>x1</v>
          </cell>
          <cell r="S969" t="str">
            <v/>
          </cell>
          <cell r="Z969" t="str">
            <v/>
          </cell>
          <cell r="AA969" t="str">
            <v/>
          </cell>
          <cell r="AB969" t="str">
            <v/>
          </cell>
          <cell r="AC969" t="str">
            <v/>
          </cell>
          <cell r="AD969" t="str">
            <v/>
          </cell>
          <cell r="AE969" t="str">
            <v>NCX18W1</v>
          </cell>
          <cell r="AF969" t="str">
            <v>NCX18W1</v>
          </cell>
          <cell r="AG969" t="str">
            <v>NCX18W1</v>
          </cell>
          <cell r="AH969" t="str">
            <v/>
          </cell>
          <cell r="AI969" t="str">
            <v/>
          </cell>
          <cell r="AJ969" t="str">
            <v/>
          </cell>
          <cell r="AK969" t="str">
            <v/>
          </cell>
        </row>
        <row r="970">
          <cell r="A970" t="str">
            <v>x1</v>
          </cell>
          <cell r="B970" t="str">
            <v>x1</v>
          </cell>
          <cell r="S970" t="str">
            <v/>
          </cell>
          <cell r="Z970" t="str">
            <v/>
          </cell>
          <cell r="AA970" t="str">
            <v/>
          </cell>
          <cell r="AB970" t="str">
            <v/>
          </cell>
          <cell r="AC970" t="str">
            <v/>
          </cell>
          <cell r="AD970" t="str">
            <v/>
          </cell>
          <cell r="AE970" t="str">
            <v>NCX18W1</v>
          </cell>
          <cell r="AF970" t="str">
            <v>NCX18W1</v>
          </cell>
          <cell r="AG970" t="str">
            <v>NCX18W1</v>
          </cell>
          <cell r="AH970" t="str">
            <v/>
          </cell>
          <cell r="AI970" t="str">
            <v/>
          </cell>
          <cell r="AJ970" t="str">
            <v/>
          </cell>
          <cell r="AK970" t="str">
            <v/>
          </cell>
        </row>
        <row r="971">
          <cell r="A971" t="str">
            <v>x1</v>
          </cell>
          <cell r="B971" t="str">
            <v>x1</v>
          </cell>
          <cell r="S971" t="str">
            <v/>
          </cell>
          <cell r="Z971" t="str">
            <v/>
          </cell>
          <cell r="AA971" t="str">
            <v/>
          </cell>
          <cell r="AB971" t="str">
            <v/>
          </cell>
          <cell r="AC971" t="str">
            <v/>
          </cell>
          <cell r="AD971" t="str">
            <v/>
          </cell>
          <cell r="AE971" t="str">
            <v>NCX18W1</v>
          </cell>
          <cell r="AF971" t="str">
            <v>NCX18W1</v>
          </cell>
          <cell r="AG971" t="str">
            <v>NCX18W1</v>
          </cell>
          <cell r="AH971" t="str">
            <v/>
          </cell>
          <cell r="AI971" t="str">
            <v/>
          </cell>
          <cell r="AJ971" t="str">
            <v/>
          </cell>
          <cell r="AK971" t="str">
            <v/>
          </cell>
        </row>
        <row r="972">
          <cell r="A972" t="str">
            <v>x1</v>
          </cell>
          <cell r="B972" t="str">
            <v>x1</v>
          </cell>
          <cell r="S972" t="str">
            <v/>
          </cell>
          <cell r="Z972" t="str">
            <v/>
          </cell>
          <cell r="AA972" t="str">
            <v/>
          </cell>
          <cell r="AB972" t="str">
            <v/>
          </cell>
          <cell r="AC972" t="str">
            <v/>
          </cell>
          <cell r="AD972" t="str">
            <v/>
          </cell>
          <cell r="AE972" t="str">
            <v>NCX18W1</v>
          </cell>
          <cell r="AF972" t="str">
            <v>NCX18W1</v>
          </cell>
          <cell r="AG972" t="str">
            <v>NCX18W1</v>
          </cell>
          <cell r="AH972" t="str">
            <v/>
          </cell>
          <cell r="AI972" t="str">
            <v/>
          </cell>
          <cell r="AJ972" t="str">
            <v/>
          </cell>
          <cell r="AK972" t="str">
            <v/>
          </cell>
        </row>
        <row r="973">
          <cell r="A973" t="str">
            <v>x1</v>
          </cell>
          <cell r="B973" t="str">
            <v>x1</v>
          </cell>
          <cell r="S973" t="str">
            <v/>
          </cell>
          <cell r="Z973" t="str">
            <v/>
          </cell>
          <cell r="AA973" t="str">
            <v/>
          </cell>
          <cell r="AB973" t="str">
            <v/>
          </cell>
          <cell r="AC973" t="str">
            <v/>
          </cell>
          <cell r="AD973" t="str">
            <v/>
          </cell>
          <cell r="AE973" t="str">
            <v>NCX18W1</v>
          </cell>
          <cell r="AF973" t="str">
            <v>NCX18W1</v>
          </cell>
          <cell r="AG973" t="str">
            <v>NCX18W1</v>
          </cell>
          <cell r="AH973" t="str">
            <v/>
          </cell>
          <cell r="AI973" t="str">
            <v/>
          </cell>
          <cell r="AJ973" t="str">
            <v/>
          </cell>
          <cell r="AK973" t="str">
            <v/>
          </cell>
        </row>
        <row r="974">
          <cell r="A974" t="str">
            <v>x1</v>
          </cell>
          <cell r="B974" t="str">
            <v>x1</v>
          </cell>
          <cell r="S974" t="str">
            <v/>
          </cell>
          <cell r="Z974" t="str">
            <v/>
          </cell>
          <cell r="AA974" t="str">
            <v/>
          </cell>
          <cell r="AB974" t="str">
            <v/>
          </cell>
          <cell r="AC974" t="str">
            <v/>
          </cell>
          <cell r="AD974" t="str">
            <v/>
          </cell>
          <cell r="AE974" t="str">
            <v>NCX18W1</v>
          </cell>
          <cell r="AF974" t="str">
            <v>NCX18W1</v>
          </cell>
          <cell r="AG974" t="str">
            <v>NCX18W1</v>
          </cell>
          <cell r="AH974" t="str">
            <v/>
          </cell>
          <cell r="AI974" t="str">
            <v/>
          </cell>
          <cell r="AJ974" t="str">
            <v/>
          </cell>
          <cell r="AK974" t="str">
            <v/>
          </cell>
        </row>
        <row r="975">
          <cell r="A975" t="str">
            <v>x1</v>
          </cell>
          <cell r="B975" t="str">
            <v>x1</v>
          </cell>
          <cell r="S975" t="str">
            <v/>
          </cell>
          <cell r="Z975" t="str">
            <v/>
          </cell>
          <cell r="AA975" t="str">
            <v/>
          </cell>
          <cell r="AB975" t="str">
            <v/>
          </cell>
          <cell r="AC975" t="str">
            <v/>
          </cell>
          <cell r="AD975" t="str">
            <v/>
          </cell>
          <cell r="AE975" t="str">
            <v>NCX18W1</v>
          </cell>
          <cell r="AF975" t="str">
            <v>NCX18W1</v>
          </cell>
          <cell r="AG975" t="str">
            <v>NCX18W1</v>
          </cell>
          <cell r="AH975" t="str">
            <v/>
          </cell>
          <cell r="AI975" t="str">
            <v/>
          </cell>
          <cell r="AJ975" t="str">
            <v/>
          </cell>
          <cell r="AK975" t="str">
            <v/>
          </cell>
        </row>
        <row r="976">
          <cell r="A976" t="str">
            <v>x1</v>
          </cell>
          <cell r="B976" t="str">
            <v>x1</v>
          </cell>
          <cell r="S976" t="str">
            <v/>
          </cell>
          <cell r="Z976" t="str">
            <v/>
          </cell>
          <cell r="AA976" t="str">
            <v/>
          </cell>
          <cell r="AB976" t="str">
            <v/>
          </cell>
          <cell r="AC976" t="str">
            <v/>
          </cell>
          <cell r="AD976" t="str">
            <v/>
          </cell>
          <cell r="AE976" t="str">
            <v>NCX18W1</v>
          </cell>
          <cell r="AF976" t="str">
            <v>NCX18W1</v>
          </cell>
          <cell r="AG976" t="str">
            <v>NCX18W1</v>
          </cell>
          <cell r="AH976" t="str">
            <v/>
          </cell>
          <cell r="AI976" t="str">
            <v/>
          </cell>
          <cell r="AJ976" t="str">
            <v/>
          </cell>
          <cell r="AK976" t="str">
            <v/>
          </cell>
        </row>
        <row r="977">
          <cell r="A977" t="str">
            <v>x1</v>
          </cell>
          <cell r="B977" t="str">
            <v>x1</v>
          </cell>
          <cell r="S977" t="str">
            <v/>
          </cell>
          <cell r="Z977" t="str">
            <v/>
          </cell>
          <cell r="AA977" t="str">
            <v/>
          </cell>
          <cell r="AB977" t="str">
            <v/>
          </cell>
          <cell r="AC977" t="str">
            <v/>
          </cell>
          <cell r="AD977" t="str">
            <v/>
          </cell>
          <cell r="AE977" t="str">
            <v>NCX18W1</v>
          </cell>
          <cell r="AF977" t="str">
            <v>NCX18W1</v>
          </cell>
          <cell r="AG977" t="str">
            <v>NCX18W1</v>
          </cell>
          <cell r="AH977" t="str">
            <v/>
          </cell>
          <cell r="AI977" t="str">
            <v/>
          </cell>
          <cell r="AJ977" t="str">
            <v/>
          </cell>
          <cell r="AK977" t="str">
            <v/>
          </cell>
        </row>
        <row r="978">
          <cell r="A978" t="str">
            <v>x1</v>
          </cell>
          <cell r="B978" t="str">
            <v>x1</v>
          </cell>
          <cell r="S978" t="str">
            <v/>
          </cell>
          <cell r="Z978" t="str">
            <v/>
          </cell>
          <cell r="AA978" t="str">
            <v/>
          </cell>
          <cell r="AB978" t="str">
            <v/>
          </cell>
          <cell r="AC978" t="str">
            <v/>
          </cell>
          <cell r="AD978" t="str">
            <v/>
          </cell>
          <cell r="AE978" t="str">
            <v>NCX18W1</v>
          </cell>
          <cell r="AF978" t="str">
            <v>NCX18W1</v>
          </cell>
          <cell r="AG978" t="str">
            <v>NCX18W1</v>
          </cell>
          <cell r="AH978" t="str">
            <v/>
          </cell>
          <cell r="AI978" t="str">
            <v/>
          </cell>
          <cell r="AJ978" t="str">
            <v/>
          </cell>
          <cell r="AK978" t="str">
            <v/>
          </cell>
        </row>
        <row r="979">
          <cell r="A979" t="str">
            <v>x1</v>
          </cell>
          <cell r="B979" t="str">
            <v>x1</v>
          </cell>
          <cell r="S979" t="str">
            <v/>
          </cell>
          <cell r="Z979" t="str">
            <v/>
          </cell>
          <cell r="AA979" t="str">
            <v/>
          </cell>
          <cell r="AB979" t="str">
            <v/>
          </cell>
          <cell r="AC979" t="str">
            <v/>
          </cell>
          <cell r="AD979" t="str">
            <v/>
          </cell>
          <cell r="AE979" t="str">
            <v>NCX18W1</v>
          </cell>
          <cell r="AF979" t="str">
            <v>NCX18W1</v>
          </cell>
          <cell r="AG979" t="str">
            <v>NCX18W1</v>
          </cell>
          <cell r="AH979" t="str">
            <v/>
          </cell>
          <cell r="AI979" t="str">
            <v/>
          </cell>
          <cell r="AJ979" t="str">
            <v/>
          </cell>
          <cell r="AK979" t="str">
            <v/>
          </cell>
        </row>
        <row r="980">
          <cell r="A980" t="str">
            <v>x1</v>
          </cell>
          <cell r="B980" t="str">
            <v>x1</v>
          </cell>
          <cell r="S980" t="str">
            <v/>
          </cell>
          <cell r="Z980" t="str">
            <v/>
          </cell>
          <cell r="AA980" t="str">
            <v/>
          </cell>
          <cell r="AB980" t="str">
            <v/>
          </cell>
          <cell r="AC980" t="str">
            <v/>
          </cell>
          <cell r="AD980" t="str">
            <v/>
          </cell>
          <cell r="AE980" t="str">
            <v>NCX18W1</v>
          </cell>
          <cell r="AF980" t="str">
            <v>NCX18W1</v>
          </cell>
          <cell r="AG980" t="str">
            <v>NCX18W1</v>
          </cell>
          <cell r="AH980" t="str">
            <v/>
          </cell>
          <cell r="AI980" t="str">
            <v/>
          </cell>
          <cell r="AJ980" t="str">
            <v/>
          </cell>
          <cell r="AK980" t="str">
            <v/>
          </cell>
        </row>
        <row r="981">
          <cell r="A981" t="str">
            <v>x1</v>
          </cell>
          <cell r="B981" t="str">
            <v>x1</v>
          </cell>
          <cell r="S981" t="str">
            <v/>
          </cell>
          <cell r="Z981" t="str">
            <v/>
          </cell>
          <cell r="AA981" t="str">
            <v/>
          </cell>
          <cell r="AB981" t="str">
            <v/>
          </cell>
          <cell r="AC981" t="str">
            <v/>
          </cell>
          <cell r="AD981" t="str">
            <v/>
          </cell>
          <cell r="AE981" t="str">
            <v>NCX18W1</v>
          </cell>
          <cell r="AF981" t="str">
            <v>NCX18W1</v>
          </cell>
          <cell r="AG981" t="str">
            <v>NCX18W1</v>
          </cell>
          <cell r="AH981" t="str">
            <v/>
          </cell>
          <cell r="AI981" t="str">
            <v/>
          </cell>
          <cell r="AJ981" t="str">
            <v/>
          </cell>
          <cell r="AK981" t="str">
            <v/>
          </cell>
        </row>
        <row r="982">
          <cell r="A982" t="str">
            <v>x1</v>
          </cell>
          <cell r="B982" t="str">
            <v>x1</v>
          </cell>
          <cell r="S982" t="str">
            <v/>
          </cell>
          <cell r="Z982" t="str">
            <v/>
          </cell>
          <cell r="AA982" t="str">
            <v/>
          </cell>
          <cell r="AB982" t="str">
            <v/>
          </cell>
          <cell r="AC982" t="str">
            <v/>
          </cell>
          <cell r="AD982" t="str">
            <v/>
          </cell>
          <cell r="AE982" t="str">
            <v>NCX18W1</v>
          </cell>
          <cell r="AF982" t="str">
            <v>NCX18W1</v>
          </cell>
          <cell r="AG982" t="str">
            <v>NCX18W1</v>
          </cell>
          <cell r="AH982" t="str">
            <v/>
          </cell>
          <cell r="AI982" t="str">
            <v/>
          </cell>
          <cell r="AJ982" t="str">
            <v/>
          </cell>
          <cell r="AK982" t="str">
            <v/>
          </cell>
        </row>
        <row r="983">
          <cell r="A983" t="str">
            <v>x1</v>
          </cell>
          <cell r="B983" t="str">
            <v>x1</v>
          </cell>
          <cell r="S983" t="str">
            <v/>
          </cell>
          <cell r="Z983" t="str">
            <v/>
          </cell>
          <cell r="AA983" t="str">
            <v/>
          </cell>
          <cell r="AB983" t="str">
            <v/>
          </cell>
          <cell r="AC983" t="str">
            <v/>
          </cell>
          <cell r="AD983" t="str">
            <v/>
          </cell>
          <cell r="AE983" t="str">
            <v>NCX18W1</v>
          </cell>
          <cell r="AF983" t="str">
            <v>NCX18W1</v>
          </cell>
          <cell r="AG983" t="str">
            <v>NCX18W1</v>
          </cell>
          <cell r="AH983" t="str">
            <v/>
          </cell>
          <cell r="AI983" t="str">
            <v/>
          </cell>
          <cell r="AJ983" t="str">
            <v/>
          </cell>
          <cell r="AK983" t="str">
            <v/>
          </cell>
        </row>
        <row r="984">
          <cell r="A984" t="str">
            <v>x1</v>
          </cell>
          <cell r="B984" t="str">
            <v>x1</v>
          </cell>
          <cell r="S984" t="str">
            <v/>
          </cell>
          <cell r="Z984" t="str">
            <v/>
          </cell>
          <cell r="AA984" t="str">
            <v/>
          </cell>
          <cell r="AB984" t="str">
            <v/>
          </cell>
          <cell r="AC984" t="str">
            <v/>
          </cell>
          <cell r="AD984" t="str">
            <v/>
          </cell>
          <cell r="AE984" t="str">
            <v>NCX18W1</v>
          </cell>
          <cell r="AF984" t="str">
            <v>NCX18W1</v>
          </cell>
          <cell r="AG984" t="str">
            <v>NCX18W1</v>
          </cell>
          <cell r="AH984" t="str">
            <v/>
          </cell>
          <cell r="AI984" t="str">
            <v/>
          </cell>
          <cell r="AJ984" t="str">
            <v/>
          </cell>
          <cell r="AK984" t="str">
            <v/>
          </cell>
        </row>
        <row r="985">
          <cell r="A985" t="str">
            <v>x1</v>
          </cell>
          <cell r="B985" t="str">
            <v>x1</v>
          </cell>
          <cell r="S985" t="str">
            <v/>
          </cell>
          <cell r="Z985" t="str">
            <v/>
          </cell>
          <cell r="AA985" t="str">
            <v/>
          </cell>
          <cell r="AB985" t="str">
            <v/>
          </cell>
          <cell r="AC985" t="str">
            <v/>
          </cell>
          <cell r="AD985" t="str">
            <v/>
          </cell>
          <cell r="AE985" t="str">
            <v>NCX18W1</v>
          </cell>
          <cell r="AF985" t="str">
            <v>NCX18W1</v>
          </cell>
          <cell r="AG985" t="str">
            <v>NCX18W1</v>
          </cell>
          <cell r="AH985" t="str">
            <v/>
          </cell>
          <cell r="AI985" t="str">
            <v/>
          </cell>
          <cell r="AJ985" t="str">
            <v/>
          </cell>
          <cell r="AK985" t="str">
            <v/>
          </cell>
        </row>
        <row r="986">
          <cell r="A986" t="str">
            <v>x1</v>
          </cell>
          <cell r="B986" t="str">
            <v>x1</v>
          </cell>
          <cell r="S986" t="str">
            <v/>
          </cell>
          <cell r="Z986" t="str">
            <v/>
          </cell>
          <cell r="AA986" t="str">
            <v/>
          </cell>
          <cell r="AB986" t="str">
            <v/>
          </cell>
          <cell r="AC986" t="str">
            <v/>
          </cell>
          <cell r="AD986" t="str">
            <v/>
          </cell>
          <cell r="AE986" t="str">
            <v>NCX18W1</v>
          </cell>
          <cell r="AF986" t="str">
            <v>NCX18W1</v>
          </cell>
          <cell r="AG986" t="str">
            <v>NCX18W1</v>
          </cell>
          <cell r="AH986" t="str">
            <v/>
          </cell>
          <cell r="AI986" t="str">
            <v/>
          </cell>
          <cell r="AJ986" t="str">
            <v/>
          </cell>
          <cell r="AK986" t="str">
            <v/>
          </cell>
        </row>
        <row r="987">
          <cell r="A987" t="str">
            <v>x1</v>
          </cell>
          <cell r="B987" t="str">
            <v>x1</v>
          </cell>
          <cell r="S987" t="str">
            <v/>
          </cell>
          <cell r="Z987" t="str">
            <v/>
          </cell>
          <cell r="AA987" t="str">
            <v/>
          </cell>
          <cell r="AB987" t="str">
            <v/>
          </cell>
          <cell r="AC987" t="str">
            <v/>
          </cell>
          <cell r="AD987" t="str">
            <v/>
          </cell>
          <cell r="AE987" t="str">
            <v>NCX18W1</v>
          </cell>
          <cell r="AF987" t="str">
            <v>NCX18W1</v>
          </cell>
          <cell r="AG987" t="str">
            <v>NCX18W1</v>
          </cell>
          <cell r="AH987" t="str">
            <v/>
          </cell>
          <cell r="AI987" t="str">
            <v/>
          </cell>
          <cell r="AJ987" t="str">
            <v/>
          </cell>
          <cell r="AK987" t="str">
            <v/>
          </cell>
        </row>
        <row r="988">
          <cell r="A988" t="str">
            <v>x1</v>
          </cell>
          <cell r="B988" t="str">
            <v>x1</v>
          </cell>
          <cell r="S988" t="str">
            <v/>
          </cell>
          <cell r="Z988" t="str">
            <v/>
          </cell>
          <cell r="AA988" t="str">
            <v/>
          </cell>
          <cell r="AB988" t="str">
            <v/>
          </cell>
          <cell r="AC988" t="str">
            <v/>
          </cell>
          <cell r="AD988" t="str">
            <v/>
          </cell>
          <cell r="AE988" t="str">
            <v>NCX18W1</v>
          </cell>
          <cell r="AF988" t="str">
            <v>NCX18W1</v>
          </cell>
          <cell r="AG988" t="str">
            <v>NCX18W1</v>
          </cell>
          <cell r="AH988" t="str">
            <v/>
          </cell>
          <cell r="AI988" t="str">
            <v/>
          </cell>
          <cell r="AJ988" t="str">
            <v/>
          </cell>
          <cell r="AK988" t="str">
            <v/>
          </cell>
        </row>
        <row r="989">
          <cell r="A989" t="str">
            <v>x1</v>
          </cell>
          <cell r="B989" t="str">
            <v>x1</v>
          </cell>
          <cell r="S989" t="str">
            <v/>
          </cell>
          <cell r="Z989" t="str">
            <v/>
          </cell>
          <cell r="AA989" t="str">
            <v/>
          </cell>
          <cell r="AB989" t="str">
            <v/>
          </cell>
          <cell r="AC989" t="str">
            <v/>
          </cell>
          <cell r="AD989" t="str">
            <v/>
          </cell>
          <cell r="AE989" t="str">
            <v>NCX18W1</v>
          </cell>
          <cell r="AF989" t="str">
            <v>NCX18W1</v>
          </cell>
          <cell r="AG989" t="str">
            <v>NCX18W1</v>
          </cell>
          <cell r="AH989" t="str">
            <v/>
          </cell>
          <cell r="AI989" t="str">
            <v/>
          </cell>
          <cell r="AJ989" t="str">
            <v/>
          </cell>
          <cell r="AK989" t="str">
            <v/>
          </cell>
        </row>
        <row r="990">
          <cell r="A990" t="str">
            <v>x1</v>
          </cell>
          <cell r="B990" t="str">
            <v>x1</v>
          </cell>
          <cell r="S990" t="str">
            <v/>
          </cell>
          <cell r="Z990" t="str">
            <v/>
          </cell>
          <cell r="AA990" t="str">
            <v/>
          </cell>
          <cell r="AB990" t="str">
            <v/>
          </cell>
          <cell r="AC990" t="str">
            <v/>
          </cell>
          <cell r="AD990" t="str">
            <v/>
          </cell>
          <cell r="AE990" t="str">
            <v>NCX18W1</v>
          </cell>
          <cell r="AF990" t="str">
            <v>NCX18W1</v>
          </cell>
          <cell r="AG990" t="str">
            <v>NCX18W1</v>
          </cell>
          <cell r="AH990" t="str">
            <v/>
          </cell>
          <cell r="AI990" t="str">
            <v/>
          </cell>
          <cell r="AJ990" t="str">
            <v/>
          </cell>
          <cell r="AK990" t="str">
            <v/>
          </cell>
        </row>
        <row r="991">
          <cell r="A991" t="str">
            <v>x1</v>
          </cell>
          <cell r="B991" t="str">
            <v>x1</v>
          </cell>
          <cell r="S991" t="str">
            <v/>
          </cell>
          <cell r="Z991" t="str">
            <v/>
          </cell>
          <cell r="AA991" t="str">
            <v/>
          </cell>
          <cell r="AB991" t="str">
            <v/>
          </cell>
          <cell r="AC991" t="str">
            <v/>
          </cell>
          <cell r="AD991" t="str">
            <v/>
          </cell>
          <cell r="AE991" t="str">
            <v>NCX18W1</v>
          </cell>
          <cell r="AF991" t="str">
            <v>NCX18W1</v>
          </cell>
          <cell r="AG991" t="str">
            <v>NCX18W1</v>
          </cell>
          <cell r="AH991" t="str">
            <v/>
          </cell>
          <cell r="AI991" t="str">
            <v/>
          </cell>
          <cell r="AJ991" t="str">
            <v/>
          </cell>
          <cell r="AK991" t="str">
            <v/>
          </cell>
        </row>
        <row r="992">
          <cell r="A992" t="str">
            <v>x1</v>
          </cell>
          <cell r="B992" t="str">
            <v>x1</v>
          </cell>
          <cell r="S992" t="str">
            <v/>
          </cell>
          <cell r="Z992" t="str">
            <v/>
          </cell>
          <cell r="AA992" t="str">
            <v/>
          </cell>
          <cell r="AB992" t="str">
            <v/>
          </cell>
          <cell r="AC992" t="str">
            <v/>
          </cell>
          <cell r="AD992" t="str">
            <v/>
          </cell>
          <cell r="AE992" t="str">
            <v>NCX18W1</v>
          </cell>
          <cell r="AF992" t="str">
            <v>NCX18W1</v>
          </cell>
          <cell r="AG992" t="str">
            <v>NCX18W1</v>
          </cell>
          <cell r="AH992" t="str">
            <v/>
          </cell>
          <cell r="AI992" t="str">
            <v/>
          </cell>
          <cell r="AJ992" t="str">
            <v/>
          </cell>
          <cell r="AK992" t="str">
            <v/>
          </cell>
        </row>
        <row r="993">
          <cell r="A993" t="str">
            <v>x1</v>
          </cell>
          <cell r="B993" t="str">
            <v>x1</v>
          </cell>
          <cell r="S993" t="str">
            <v/>
          </cell>
          <cell r="Z993" t="str">
            <v/>
          </cell>
          <cell r="AA993" t="str">
            <v/>
          </cell>
          <cell r="AB993" t="str">
            <v/>
          </cell>
          <cell r="AC993" t="str">
            <v/>
          </cell>
          <cell r="AD993" t="str">
            <v/>
          </cell>
          <cell r="AE993" t="str">
            <v>NCX18W1</v>
          </cell>
          <cell r="AF993" t="str">
            <v>NCX18W1</v>
          </cell>
          <cell r="AG993" t="str">
            <v>NCX18W1</v>
          </cell>
          <cell r="AH993" t="str">
            <v/>
          </cell>
          <cell r="AI993" t="str">
            <v/>
          </cell>
          <cell r="AJ993" t="str">
            <v/>
          </cell>
          <cell r="AK993" t="str">
            <v/>
          </cell>
        </row>
        <row r="994">
          <cell r="A994" t="str">
            <v>x1</v>
          </cell>
          <cell r="B994" t="str">
            <v>x1</v>
          </cell>
          <cell r="S994" t="str">
            <v/>
          </cell>
          <cell r="Z994" t="str">
            <v/>
          </cell>
          <cell r="AA994" t="str">
            <v/>
          </cell>
          <cell r="AB994" t="str">
            <v/>
          </cell>
          <cell r="AC994" t="str">
            <v/>
          </cell>
          <cell r="AD994" t="str">
            <v/>
          </cell>
          <cell r="AE994" t="str">
            <v>NCX18W1</v>
          </cell>
          <cell r="AF994" t="str">
            <v>NCX18W1</v>
          </cell>
          <cell r="AG994" t="str">
            <v>NCX18W1</v>
          </cell>
          <cell r="AH994" t="str">
            <v/>
          </cell>
          <cell r="AI994" t="str">
            <v/>
          </cell>
          <cell r="AJ994" t="str">
            <v/>
          </cell>
          <cell r="AK994" t="str">
            <v/>
          </cell>
        </row>
        <row r="995">
          <cell r="A995" t="str">
            <v>x1</v>
          </cell>
          <cell r="B995" t="str">
            <v>x1</v>
          </cell>
          <cell r="S995" t="str">
            <v/>
          </cell>
          <cell r="Z995" t="str">
            <v/>
          </cell>
          <cell r="AA995" t="str">
            <v/>
          </cell>
          <cell r="AB995" t="str">
            <v/>
          </cell>
          <cell r="AC995" t="str">
            <v/>
          </cell>
          <cell r="AD995" t="str">
            <v/>
          </cell>
          <cell r="AE995" t="str">
            <v>NCX18W1</v>
          </cell>
          <cell r="AF995" t="str">
            <v>NCX18W1</v>
          </cell>
          <cell r="AG995" t="str">
            <v>NCX18W1</v>
          </cell>
          <cell r="AH995" t="str">
            <v/>
          </cell>
          <cell r="AI995" t="str">
            <v/>
          </cell>
          <cell r="AJ995" t="str">
            <v/>
          </cell>
          <cell r="AK995" t="str">
            <v/>
          </cell>
        </row>
        <row r="996">
          <cell r="A996" t="str">
            <v>x1</v>
          </cell>
          <cell r="B996" t="str">
            <v>x1</v>
          </cell>
          <cell r="S996" t="str">
            <v/>
          </cell>
          <cell r="Z996" t="str">
            <v/>
          </cell>
          <cell r="AA996" t="str">
            <v/>
          </cell>
          <cell r="AB996" t="str">
            <v/>
          </cell>
          <cell r="AC996" t="str">
            <v/>
          </cell>
          <cell r="AD996" t="str">
            <v/>
          </cell>
          <cell r="AE996" t="str">
            <v>NCX18W1</v>
          </cell>
          <cell r="AF996" t="str">
            <v>NCX18W1</v>
          </cell>
          <cell r="AG996" t="str">
            <v>NCX18W1</v>
          </cell>
          <cell r="AH996" t="str">
            <v/>
          </cell>
          <cell r="AI996" t="str">
            <v/>
          </cell>
          <cell r="AJ996" t="str">
            <v/>
          </cell>
          <cell r="AK996" t="str">
            <v/>
          </cell>
        </row>
        <row r="997">
          <cell r="A997" t="str">
            <v>x1</v>
          </cell>
          <cell r="B997" t="str">
            <v>x1</v>
          </cell>
          <cell r="S997" t="str">
            <v/>
          </cell>
          <cell r="Z997" t="str">
            <v/>
          </cell>
          <cell r="AA997" t="str">
            <v/>
          </cell>
          <cell r="AB997" t="str">
            <v/>
          </cell>
          <cell r="AC997" t="str">
            <v/>
          </cell>
          <cell r="AD997" t="str">
            <v/>
          </cell>
          <cell r="AE997" t="str">
            <v>NCX18W1</v>
          </cell>
          <cell r="AF997" t="str">
            <v>NCX18W1</v>
          </cell>
          <cell r="AG997" t="str">
            <v>NCX18W1</v>
          </cell>
          <cell r="AH997" t="str">
            <v/>
          </cell>
          <cell r="AI997" t="str">
            <v/>
          </cell>
          <cell r="AJ997" t="str">
            <v/>
          </cell>
          <cell r="AK997" t="str">
            <v/>
          </cell>
        </row>
        <row r="998">
          <cell r="A998" t="str">
            <v>x1</v>
          </cell>
          <cell r="B998" t="str">
            <v>x1</v>
          </cell>
          <cell r="S998" t="str">
            <v/>
          </cell>
          <cell r="Z998" t="str">
            <v/>
          </cell>
          <cell r="AA998" t="str">
            <v/>
          </cell>
          <cell r="AB998" t="str">
            <v/>
          </cell>
          <cell r="AC998" t="str">
            <v/>
          </cell>
          <cell r="AD998" t="str">
            <v/>
          </cell>
          <cell r="AE998" t="str">
            <v>NCX18W1</v>
          </cell>
          <cell r="AF998" t="str">
            <v>NCX18W1</v>
          </cell>
          <cell r="AG998" t="str">
            <v>NCX18W1</v>
          </cell>
          <cell r="AH998" t="str">
            <v/>
          </cell>
          <cell r="AI998" t="str">
            <v/>
          </cell>
          <cell r="AJ998" t="str">
            <v/>
          </cell>
          <cell r="AK998" t="str">
            <v/>
          </cell>
        </row>
        <row r="999">
          <cell r="A999" t="str">
            <v>x1</v>
          </cell>
          <cell r="B999" t="str">
            <v>x1</v>
          </cell>
          <cell r="S999" t="str">
            <v/>
          </cell>
          <cell r="Z999" t="str">
            <v/>
          </cell>
          <cell r="AA999" t="str">
            <v/>
          </cell>
          <cell r="AB999" t="str">
            <v/>
          </cell>
          <cell r="AC999" t="str">
            <v/>
          </cell>
          <cell r="AD999" t="str">
            <v/>
          </cell>
          <cell r="AE999" t="str">
            <v>NCX18W1</v>
          </cell>
          <cell r="AF999" t="str">
            <v>NCX18W1</v>
          </cell>
          <cell r="AG999" t="str">
            <v>NCX18W1</v>
          </cell>
          <cell r="AH999" t="str">
            <v/>
          </cell>
          <cell r="AI999" t="str">
            <v/>
          </cell>
          <cell r="AJ999" t="str">
            <v/>
          </cell>
          <cell r="AK999" t="str">
            <v/>
          </cell>
        </row>
        <row r="1000">
          <cell r="A1000" t="str">
            <v>x1</v>
          </cell>
          <cell r="B1000" t="str">
            <v>x1</v>
          </cell>
          <cell r="S1000" t="str">
            <v/>
          </cell>
          <cell r="Z1000" t="str">
            <v/>
          </cell>
          <cell r="AA1000" t="str">
            <v/>
          </cell>
          <cell r="AB1000" t="str">
            <v/>
          </cell>
          <cell r="AC1000" t="str">
            <v/>
          </cell>
          <cell r="AD1000" t="str">
            <v/>
          </cell>
          <cell r="AE1000" t="str">
            <v>NCX18W1</v>
          </cell>
          <cell r="AF1000" t="str">
            <v>NCX18W1</v>
          </cell>
          <cell r="AG1000" t="str">
            <v>NCX18W1</v>
          </cell>
          <cell r="AH1000" t="str">
            <v/>
          </cell>
          <cell r="AI1000" t="str">
            <v/>
          </cell>
          <cell r="AJ1000" t="str">
            <v/>
          </cell>
          <cell r="AK1000" t="str">
            <v/>
          </cell>
        </row>
        <row r="1001">
          <cell r="A1001" t="str">
            <v>x1</v>
          </cell>
          <cell r="B1001" t="str">
            <v>x1</v>
          </cell>
          <cell r="S1001" t="str">
            <v/>
          </cell>
          <cell r="Z1001" t="str">
            <v/>
          </cell>
          <cell r="AA1001" t="str">
            <v/>
          </cell>
          <cell r="AB1001" t="str">
            <v/>
          </cell>
          <cell r="AC1001" t="str">
            <v/>
          </cell>
          <cell r="AD1001" t="str">
            <v/>
          </cell>
          <cell r="AE1001" t="str">
            <v>NCX18W1</v>
          </cell>
          <cell r="AF1001" t="str">
            <v>NCX18W1</v>
          </cell>
          <cell r="AG1001" t="str">
            <v>NCX18W1</v>
          </cell>
          <cell r="AH1001" t="str">
            <v/>
          </cell>
          <cell r="AI1001" t="str">
            <v/>
          </cell>
          <cell r="AJ1001" t="str">
            <v/>
          </cell>
          <cell r="AK1001" t="str">
            <v/>
          </cell>
        </row>
        <row r="1002">
          <cell r="A1002" t="str">
            <v>x1</v>
          </cell>
          <cell r="B1002" t="str">
            <v>x1</v>
          </cell>
          <cell r="S1002" t="str">
            <v/>
          </cell>
          <cell r="Z1002" t="str">
            <v/>
          </cell>
          <cell r="AA1002" t="str">
            <v/>
          </cell>
          <cell r="AB1002" t="str">
            <v/>
          </cell>
          <cell r="AC1002" t="str">
            <v/>
          </cell>
          <cell r="AD1002" t="str">
            <v/>
          </cell>
          <cell r="AE1002" t="str">
            <v>NCX18W1</v>
          </cell>
          <cell r="AF1002" t="str">
            <v>NCX18W1</v>
          </cell>
          <cell r="AG1002" t="str">
            <v>NCX18W1</v>
          </cell>
          <cell r="AH1002" t="str">
            <v/>
          </cell>
          <cell r="AI1002" t="str">
            <v/>
          </cell>
          <cell r="AJ1002" t="str">
            <v/>
          </cell>
          <cell r="AK1002" t="str">
            <v/>
          </cell>
        </row>
        <row r="1003">
          <cell r="A1003" t="str">
            <v>x1</v>
          </cell>
          <cell r="B1003" t="str">
            <v>x1</v>
          </cell>
          <cell r="S1003" t="str">
            <v/>
          </cell>
          <cell r="Z1003" t="str">
            <v/>
          </cell>
          <cell r="AA1003" t="str">
            <v/>
          </cell>
          <cell r="AB1003" t="str">
            <v/>
          </cell>
          <cell r="AC1003" t="str">
            <v/>
          </cell>
          <cell r="AD1003" t="str">
            <v/>
          </cell>
          <cell r="AE1003" t="str">
            <v>NCX18W1</v>
          </cell>
          <cell r="AF1003" t="str">
            <v>NCX18W1</v>
          </cell>
          <cell r="AG1003" t="str">
            <v>NCX18W1</v>
          </cell>
          <cell r="AH1003" t="str">
            <v/>
          </cell>
          <cell r="AI1003" t="str">
            <v/>
          </cell>
          <cell r="AJ1003" t="str">
            <v/>
          </cell>
          <cell r="AK1003" t="str">
            <v/>
          </cell>
        </row>
        <row r="1004">
          <cell r="A1004" t="str">
            <v>x1</v>
          </cell>
          <cell r="B1004" t="str">
            <v>x1</v>
          </cell>
          <cell r="S1004" t="str">
            <v/>
          </cell>
          <cell r="Z1004" t="str">
            <v/>
          </cell>
          <cell r="AA1004" t="str">
            <v/>
          </cell>
          <cell r="AB1004" t="str">
            <v/>
          </cell>
          <cell r="AC1004" t="str">
            <v/>
          </cell>
          <cell r="AD1004" t="str">
            <v/>
          </cell>
          <cell r="AE1004" t="str">
            <v>NCX18W1</v>
          </cell>
          <cell r="AF1004" t="str">
            <v>NCX18W1</v>
          </cell>
          <cell r="AG1004" t="str">
            <v>NCX18W1</v>
          </cell>
          <cell r="AH1004" t="str">
            <v/>
          </cell>
          <cell r="AI1004" t="str">
            <v/>
          </cell>
          <cell r="AJ1004" t="str">
            <v/>
          </cell>
          <cell r="AK1004" t="str">
            <v/>
          </cell>
        </row>
        <row r="1005">
          <cell r="U1005">
            <v>0</v>
          </cell>
          <cell r="V1005">
            <v>0</v>
          </cell>
          <cell r="W1005">
            <v>0</v>
          </cell>
          <cell r="X100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5462569-074B-4885-A9B5-683D2437179F}">
  <we:reference id="wa200003696" version="1.2.0.0" store="en-US" storeType="OMEX"/>
  <we:alternateReferences>
    <we:reference id="WA200003696" version="1.2.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ustomProperty" Target="../customProperty2.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printerSettings" Target="../printerSettings/printerSettings8.bin"/><Relationship Id="rId5" Type="http://schemas.openxmlformats.org/officeDocument/2006/relationships/printerSettings" Target="../printerSettings/printerSettings7.bin"/><Relationship Id="rId4" Type="http://schemas.openxmlformats.org/officeDocument/2006/relationships/printerSettings" Target="../printerSettings/printerSettings6.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ustomProperty" Target="../customProperty4.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printerSettings" Target="../printerSettings/printerSettings14.bin"/><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ustomProperty" Target="../customProperty5.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customProperty" Target="../customProperty9.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ustomProperty" Target="../customProperty10.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11.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9.bin"/><Relationship Id="rId7" Type="http://schemas.openxmlformats.org/officeDocument/2006/relationships/customProperty" Target="../customProperty12.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01">
    <pageSetUpPr autoPageBreaks="0"/>
  </sheetPr>
  <dimension ref="A1:J30"/>
  <sheetViews>
    <sheetView showZeros="0" topLeftCell="B1" zoomScaleNormal="100" workbookViewId="0">
      <pane ySplit="10" topLeftCell="A25" activePane="bottomLeft" state="frozen"/>
      <selection pane="bottomLeft" activeCell="C6" sqref="C6"/>
    </sheetView>
  </sheetViews>
  <sheetFormatPr defaultRowHeight="12.5" x14ac:dyDescent="0.25"/>
  <cols>
    <col min="1" max="1" width="1" style="11" customWidth="1"/>
    <col min="2" max="2" width="13.7265625" style="11" customWidth="1"/>
    <col min="3" max="3" width="30.7265625" style="11" customWidth="1"/>
    <col min="4" max="4" width="17.7265625" style="11" customWidth="1"/>
    <col min="5" max="5" width="41.7265625" style="38" customWidth="1"/>
    <col min="6" max="6" width="8.54296875" style="11" customWidth="1"/>
    <col min="7" max="7" width="13.81640625" hidden="1" customWidth="1"/>
    <col min="8" max="8" width="3.26953125" style="93" hidden="1" customWidth="1"/>
    <col min="9" max="9" width="10.1796875" hidden="1" customWidth="1"/>
    <col min="10" max="10" width="8.1796875" hidden="1" customWidth="1"/>
  </cols>
  <sheetData>
    <row r="1" spans="1:10" ht="6.75" customHeight="1" x14ac:dyDescent="0.25"/>
    <row r="2" spans="1:10" ht="15.5" x14ac:dyDescent="0.35">
      <c r="B2" s="333" t="s">
        <v>5216</v>
      </c>
      <c r="C2" s="334"/>
      <c r="D2" s="334"/>
      <c r="E2" s="110" t="s">
        <v>7737</v>
      </c>
      <c r="G2" s="9"/>
    </row>
    <row r="3" spans="1:10" ht="59.25" customHeight="1" x14ac:dyDescent="0.25">
      <c r="B3" s="330" t="s">
        <v>5465</v>
      </c>
      <c r="C3" s="331"/>
      <c r="D3" s="331"/>
      <c r="E3" s="332"/>
    </row>
    <row r="4" spans="1:10" x14ac:dyDescent="0.25">
      <c r="B4" s="122"/>
      <c r="E4" s="123"/>
      <c r="H4"/>
      <c r="I4" s="212" t="s">
        <v>6</v>
      </c>
    </row>
    <row r="5" spans="1:10" x14ac:dyDescent="0.25">
      <c r="B5" s="124" t="s">
        <v>5025</v>
      </c>
      <c r="C5" s="125" t="s">
        <v>736</v>
      </c>
      <c r="D5" s="126" t="s">
        <v>5217</v>
      </c>
      <c r="E5" s="12" t="s">
        <v>7746</v>
      </c>
      <c r="G5" s="128" t="str">
        <f>IF($C$5="","",IF($E$5="Ja","DAM","MIX"))</f>
        <v>MIX</v>
      </c>
      <c r="H5"/>
      <c r="I5" s="211">
        <v>45291</v>
      </c>
    </row>
    <row r="6" spans="1:10" x14ac:dyDescent="0.25">
      <c r="B6" s="122" t="s">
        <v>5027</v>
      </c>
      <c r="C6" s="127" t="s">
        <v>7751</v>
      </c>
      <c r="D6" s="97" t="s">
        <v>5028</v>
      </c>
      <c r="E6" s="128" t="str">
        <f>IFERROR(VLOOKUP(C$5,ClubsTotaal,2,0),"")</f>
        <v>NCX19J3</v>
      </c>
      <c r="G6" s="128" t="str">
        <f>IFERROR(VLOOKUP(C$5,ClubsTotaal,7,0),"")</f>
        <v>ZWT</v>
      </c>
      <c r="H6"/>
      <c r="I6" s="211">
        <v>45657</v>
      </c>
    </row>
    <row r="7" spans="1:10" x14ac:dyDescent="0.25">
      <c r="B7" s="122" t="s">
        <v>5029</v>
      </c>
      <c r="C7" s="127" t="s">
        <v>7752</v>
      </c>
      <c r="D7" s="97" t="s">
        <v>5030</v>
      </c>
      <c r="E7" s="128" t="str">
        <f>IFERROR(VLOOKUP(C$5,ClubsTotaal,3,0),"")</f>
        <v>DORDRECHT</v>
      </c>
      <c r="G7" s="170"/>
      <c r="H7"/>
      <c r="I7" s="93"/>
    </row>
    <row r="8" spans="1:10" x14ac:dyDescent="0.25">
      <c r="B8" s="122" t="s">
        <v>5031</v>
      </c>
      <c r="C8" s="127" t="s">
        <v>7753</v>
      </c>
      <c r="D8" s="97" t="s">
        <v>6760</v>
      </c>
      <c r="E8" s="128" t="str">
        <f>IFERROR(VLOOKUP(C$5,ClubsTotaal,4,0),"")</f>
        <v>E</v>
      </c>
      <c r="G8" s="128"/>
      <c r="H8"/>
      <c r="I8" s="93"/>
    </row>
    <row r="9" spans="1:10" x14ac:dyDescent="0.25">
      <c r="B9" s="129" t="s">
        <v>5032</v>
      </c>
      <c r="C9" s="127" t="s">
        <v>7754</v>
      </c>
      <c r="D9" s="130" t="s">
        <v>5033</v>
      </c>
      <c r="E9" s="128" t="str">
        <f>IFERROR(VLOOKUP(C$5,ClubsTotaal,5,0),"")</f>
        <v>Zuid-Hollandse Eilanden</v>
      </c>
      <c r="H9"/>
      <c r="I9" s="93"/>
    </row>
    <row r="10" spans="1:10" s="90" customFormat="1" x14ac:dyDescent="0.25">
      <c r="A10" s="88"/>
      <c r="B10" s="88"/>
      <c r="C10" s="89"/>
      <c r="D10" s="207" t="s">
        <v>7054</v>
      </c>
      <c r="E10" s="208">
        <v>45291</v>
      </c>
      <c r="F10" s="88"/>
      <c r="G10" s="209"/>
      <c r="I10" s="210"/>
    </row>
    <row r="11" spans="1:10" ht="15.5" x14ac:dyDescent="0.35">
      <c r="B11" s="333" t="s">
        <v>6133</v>
      </c>
      <c r="C11" s="334"/>
      <c r="D11" s="334"/>
      <c r="E11" s="335"/>
    </row>
    <row r="12" spans="1:10" ht="165" customHeight="1" x14ac:dyDescent="0.25">
      <c r="B12" s="330" t="s">
        <v>7060</v>
      </c>
      <c r="C12" s="331"/>
      <c r="D12" s="331"/>
      <c r="E12" s="332"/>
    </row>
    <row r="13" spans="1:10" x14ac:dyDescent="0.25">
      <c r="B13" s="122"/>
      <c r="E13" s="131"/>
    </row>
    <row r="14" spans="1:10" ht="13" x14ac:dyDescent="0.3">
      <c r="B14" s="13" t="s">
        <v>5034</v>
      </c>
      <c r="C14" s="14" t="s">
        <v>0</v>
      </c>
      <c r="D14" s="14" t="s">
        <v>5035</v>
      </c>
      <c r="E14" s="15" t="s">
        <v>5036</v>
      </c>
      <c r="G14" s="132" t="s">
        <v>5219</v>
      </c>
      <c r="H14" s="94" t="s">
        <v>5041</v>
      </c>
      <c r="I14" s="132" t="s">
        <v>5205</v>
      </c>
      <c r="J14" s="132" t="s">
        <v>6127</v>
      </c>
    </row>
    <row r="15" spans="1:10" x14ac:dyDescent="0.25">
      <c r="B15" s="81" t="s">
        <v>5218</v>
      </c>
      <c r="C15" s="91" t="str">
        <f>C5</f>
        <v>Oranje Wit (D)</v>
      </c>
      <c r="D15" s="92" t="str">
        <f>E6</f>
        <v>NCX19J3</v>
      </c>
      <c r="E15" s="92">
        <f t="shared" ref="E15:E22" si="0">IFERROR(VLOOKUP(C15,ClubsTotaal,6,0),"")</f>
        <v>9687</v>
      </c>
      <c r="G15" s="132"/>
      <c r="H15" s="94"/>
      <c r="I15" s="95" t="str">
        <f t="shared" ref="I15:I22" si="1">D15</f>
        <v>NCX19J3</v>
      </c>
      <c r="J15" s="132"/>
    </row>
    <row r="16" spans="1:10" x14ac:dyDescent="0.25">
      <c r="B16" s="133" t="s">
        <v>5268</v>
      </c>
      <c r="C16" s="162"/>
      <c r="D16" s="92" t="str">
        <f t="shared" ref="D16:D22" si="2">IFERROR(VLOOKUP(C16,ClubsTotaal,2,0),"")</f>
        <v/>
      </c>
      <c r="E16" s="92" t="str">
        <f t="shared" si="0"/>
        <v/>
      </c>
      <c r="G16" s="132" t="str">
        <f>IF(ISBLANK(C16),"",IFERROR(VLOOKUP(C16,C$15:C15,1,0),""))</f>
        <v/>
      </c>
      <c r="H16" s="94" t="str">
        <f>IF(OR(C16="",D16=""),"",B16)</f>
        <v/>
      </c>
      <c r="I16" s="95" t="str">
        <f t="shared" si="1"/>
        <v/>
      </c>
      <c r="J16" s="132">
        <f>IF(H16="",0,COUNTIF(Leden!$BJ$5:$BJ$354,Basis!H16)+COUNTIF(Leden!$BK$5:$BK$354,Basis!H16))</f>
        <v>0</v>
      </c>
    </row>
    <row r="17" spans="2:10" x14ac:dyDescent="0.25">
      <c r="B17" s="133" t="s">
        <v>5269</v>
      </c>
      <c r="C17" s="134"/>
      <c r="D17" s="92" t="str">
        <f t="shared" si="2"/>
        <v/>
      </c>
      <c r="E17" s="92" t="str">
        <f t="shared" si="0"/>
        <v/>
      </c>
      <c r="G17" s="132" t="str">
        <f>IF(ISBLANK(C17),"",IFERROR(VLOOKUP(C17,C$15:C16,1,0),""))</f>
        <v/>
      </c>
      <c r="H17" s="94" t="str">
        <f t="shared" ref="H17:H22" si="3">IF(OR(C17="",D17=""),"",B17)</f>
        <v/>
      </c>
      <c r="I17" s="95" t="str">
        <f t="shared" si="1"/>
        <v/>
      </c>
      <c r="J17" s="132">
        <f>IF(H17="",0,COUNTIF(Leden!$BJ$5:$BJ$354,Basis!H17)+COUNTIF(Leden!$BK$5:$BK$354,Basis!H17))</f>
        <v>0</v>
      </c>
    </row>
    <row r="18" spans="2:10" x14ac:dyDescent="0.25">
      <c r="B18" s="135" t="s">
        <v>5270</v>
      </c>
      <c r="C18" s="134"/>
      <c r="D18" s="92" t="str">
        <f t="shared" si="2"/>
        <v/>
      </c>
      <c r="E18" s="92" t="str">
        <f t="shared" si="0"/>
        <v/>
      </c>
      <c r="G18" s="132" t="str">
        <f>IF(ISBLANK(C18),"",IFERROR(VLOOKUP(C18,C$15:C17,1,0),""))</f>
        <v/>
      </c>
      <c r="H18" s="94" t="str">
        <f t="shared" si="3"/>
        <v/>
      </c>
      <c r="I18" s="95" t="str">
        <f t="shared" si="1"/>
        <v/>
      </c>
      <c r="J18" s="132">
        <f>IF(H18="",0,COUNTIF(Leden!$BJ$5:$BJ$354,Basis!H18)+COUNTIF(Leden!$BK$5:$BK$354,Basis!H18))</f>
        <v>0</v>
      </c>
    </row>
    <row r="19" spans="2:10" x14ac:dyDescent="0.25">
      <c r="B19" s="135" t="s">
        <v>5271</v>
      </c>
      <c r="C19" s="134"/>
      <c r="D19" s="92" t="str">
        <f t="shared" si="2"/>
        <v/>
      </c>
      <c r="E19" s="92" t="str">
        <f t="shared" si="0"/>
        <v/>
      </c>
      <c r="G19" s="132" t="str">
        <f>IF(ISBLANK(C19),"",IFERROR(VLOOKUP(C19,C$15:C18,1,0),""))</f>
        <v/>
      </c>
      <c r="H19" s="94" t="str">
        <f t="shared" si="3"/>
        <v/>
      </c>
      <c r="I19" s="95" t="str">
        <f t="shared" si="1"/>
        <v/>
      </c>
      <c r="J19" s="132">
        <f>IF(H19="",0,COUNTIF(Leden!$BJ$5:$BJ$354,Basis!H19)+COUNTIF(Leden!$BK$5:$BK$354,Basis!H19))</f>
        <v>0</v>
      </c>
    </row>
    <row r="20" spans="2:10" x14ac:dyDescent="0.25">
      <c r="B20" s="135" t="s">
        <v>5272</v>
      </c>
      <c r="C20" s="134"/>
      <c r="D20" s="92" t="str">
        <f t="shared" si="2"/>
        <v/>
      </c>
      <c r="E20" s="92" t="str">
        <f t="shared" si="0"/>
        <v/>
      </c>
      <c r="G20" s="132" t="str">
        <f>IF(ISBLANK(C20),"",IFERROR(VLOOKUP(C20,C$15:C17,1,0),""))</f>
        <v/>
      </c>
      <c r="H20" s="94" t="str">
        <f t="shared" si="3"/>
        <v/>
      </c>
      <c r="I20" s="95" t="str">
        <f t="shared" si="1"/>
        <v/>
      </c>
      <c r="J20" s="132">
        <f>IF(H20="",0,COUNTIF(Leden!$BJ$5:$BJ$354,Basis!H20)+COUNTIF(Leden!$BK$5:$BK$354,Basis!H20))</f>
        <v>0</v>
      </c>
    </row>
    <row r="21" spans="2:10" x14ac:dyDescent="0.25">
      <c r="B21" s="135" t="s">
        <v>7115</v>
      </c>
      <c r="C21" s="134"/>
      <c r="D21" s="92" t="str">
        <f t="shared" si="2"/>
        <v/>
      </c>
      <c r="E21" s="92" t="str">
        <f>IFERROR(VLOOKUP(C21,ClubsTotaal,6,0),"")</f>
        <v/>
      </c>
      <c r="G21" s="132" t="str">
        <f>IF(ISBLANK(C21),"",IFERROR(VLOOKUP(C21,C$15:C18,1,0),""))</f>
        <v/>
      </c>
      <c r="H21" s="94" t="str">
        <f t="shared" si="3"/>
        <v/>
      </c>
      <c r="I21" s="95" t="str">
        <f t="shared" si="1"/>
        <v/>
      </c>
      <c r="J21" s="132">
        <f>IF(H21="",0,COUNTIF(Leden!$BJ$5:$BJ$354,Basis!H21)+COUNTIF(Leden!$BK$5:$BK$354,Basis!H21))</f>
        <v>0</v>
      </c>
    </row>
    <row r="22" spans="2:10" x14ac:dyDescent="0.25">
      <c r="B22" s="135" t="s">
        <v>7116</v>
      </c>
      <c r="C22" s="134"/>
      <c r="D22" s="92" t="str">
        <f t="shared" si="2"/>
        <v/>
      </c>
      <c r="E22" s="92" t="str">
        <f t="shared" si="0"/>
        <v/>
      </c>
      <c r="G22" s="132" t="str">
        <f>IF(ISBLANK(C22),"",IFERROR(VLOOKUP(C22,C$15:C19,1,0),""))</f>
        <v/>
      </c>
      <c r="H22" s="94" t="str">
        <f t="shared" si="3"/>
        <v/>
      </c>
      <c r="I22" s="95" t="str">
        <f t="shared" si="1"/>
        <v/>
      </c>
      <c r="J22" s="132">
        <f>IF(H22="",0,COUNTIF(Leden!$BJ$5:$BJ$354,Basis!H22)+COUNTIF(Leden!$BK$5:$BK$354,Basis!H22))</f>
        <v>0</v>
      </c>
    </row>
    <row r="24" spans="2:10" x14ac:dyDescent="0.25">
      <c r="B24" s="124"/>
      <c r="C24" s="136"/>
      <c r="D24" s="136"/>
      <c r="E24" s="137"/>
    </row>
    <row r="25" spans="2:10" x14ac:dyDescent="0.25">
      <c r="B25" s="122"/>
      <c r="E25" s="131"/>
    </row>
    <row r="26" spans="2:10" x14ac:dyDescent="0.25">
      <c r="B26" s="129"/>
      <c r="C26" s="138"/>
      <c r="D26" s="138"/>
      <c r="E26" s="139"/>
    </row>
    <row r="28" spans="2:10" x14ac:dyDescent="0.25">
      <c r="B28" s="124"/>
      <c r="C28" s="136"/>
      <c r="D28" s="136"/>
      <c r="E28" s="137"/>
    </row>
    <row r="29" spans="2:10" x14ac:dyDescent="0.25">
      <c r="B29" s="122"/>
      <c r="E29" s="131"/>
    </row>
    <row r="30" spans="2:10" x14ac:dyDescent="0.25">
      <c r="B30" s="129"/>
      <c r="C30" s="138"/>
      <c r="D30" s="138"/>
      <c r="E30" s="139"/>
    </row>
  </sheetData>
  <sheetProtection algorithmName="SHA-512" hashValue="L5ZMBltr3y2gmOu/+1pavtK1QeNX9w0wljbKRovG+ArRCGbTsTUoAQB7MMVR1qS+o1BnmSBAuQn/2jffKi4Jcg==" saltValue="TDqkqJ1MvzvXTEQEVsR+Cg==" spinCount="100000" sheet="1" objects="1" scenarios="1"/>
  <customSheetViews>
    <customSheetView guid="{E487D5E1-83A7-4888-8182-62C36658C6DD}" zeroValues="0">
      <pane ySplit="10" topLeftCell="A11" activePane="bottomLeft" state="frozen"/>
      <selection pane="bottomLeft" activeCell="D35" sqref="D35"/>
      <pageMargins left="0.7" right="0.7" top="0.75" bottom="0.75" header="0.3" footer="0.3"/>
      <pageSetup paperSize="9" orientation="portrait" horizontalDpi="300" verticalDpi="300" r:id="rId1"/>
    </customSheetView>
    <customSheetView guid="{7E4B9849-E07B-47B0-9D0B-83F25B91D056}" zeroValues="0" hiddenColumns="1">
      <pane ySplit="10" topLeftCell="A11" activePane="bottomLeft" state="frozen"/>
      <selection pane="bottomLeft" activeCell="K2" sqref="K2"/>
      <pageMargins left="0.7" right="0.7" top="0.75" bottom="0.75" header="0.3" footer="0.3"/>
    </customSheetView>
    <customSheetView guid="{A92DE01B-2CB0-4F64-8278-F91981EA503E}" zeroValues="0" hiddenColumns="1">
      <pane ySplit="10" topLeftCell="A11" activePane="bottomLeft" state="frozen"/>
      <selection pane="bottomLeft" activeCell="B2" sqref="B2:D2"/>
      <pageMargins left="0.7" right="0.7" top="0.75" bottom="0.75" header="0.3" footer="0.3"/>
    </customSheetView>
    <customSheetView guid="{B14951B3-AFAF-487A-AE5E-98031D77C79A}" zeroValues="0" hiddenColumns="1">
      <pane ySplit="10" topLeftCell="A11" activePane="bottomLeft" state="frozen"/>
      <selection pane="bottomLeft" activeCell="K2" sqref="K2"/>
      <pageMargins left="0.7" right="0.7" top="0.75" bottom="0.75" header="0.3" footer="0.3"/>
    </customSheetView>
    <customSheetView guid="{5A20CB27-8576-49F3-89F2-769591A41DE7}" zeroValues="0" hiddenColumns="1">
      <pane ySplit="10" topLeftCell="A11" activePane="bottomLeft" state="frozen"/>
      <selection pane="bottomLeft" activeCell="K2" sqref="K2"/>
      <pageMargins left="0.7" right="0.7" top="0.75" bottom="0.75" header="0.3" footer="0.3"/>
    </customSheetView>
  </customSheetViews>
  <mergeCells count="4">
    <mergeCell ref="B3:E3"/>
    <mergeCell ref="B12:E12"/>
    <mergeCell ref="B11:E11"/>
    <mergeCell ref="B2:D2"/>
  </mergeCells>
  <conditionalFormatting sqref="C6:C9">
    <cfRule type="expression" dxfId="1085" priority="5">
      <formula>AND(C6="",C$5&lt;&gt;"")</formula>
    </cfRule>
  </conditionalFormatting>
  <conditionalFormatting sqref="C5">
    <cfRule type="expression" dxfId="1084" priority="6">
      <formula>AND(C5&lt;&gt;"",E6="")</formula>
    </cfRule>
  </conditionalFormatting>
  <conditionalFormatting sqref="E5">
    <cfRule type="expression" dxfId="1083" priority="7">
      <formula>AND(E5="",C$5&lt;&gt;"")</formula>
    </cfRule>
  </conditionalFormatting>
  <conditionalFormatting sqref="C16:C22">
    <cfRule type="expression" dxfId="1082" priority="2" stopIfTrue="1">
      <formula>AND(C16&lt;&gt;"",OR(ISERROR(D16),D16="",G16&lt;&gt;""))</formula>
    </cfRule>
    <cfRule type="expression" dxfId="1081" priority="3">
      <formula>$J16=0</formula>
    </cfRule>
  </conditionalFormatting>
  <dataValidations count="3">
    <dataValidation type="list" allowBlank="1" showInputMessage="1" showErrorMessage="1" sqref="C5 C16:C22" xr:uid="{00000000-0002-0000-0000-000000000000}">
      <formula1>Clubs</formula1>
    </dataValidation>
    <dataValidation type="list" allowBlank="1" showInputMessage="1" showErrorMessage="1" sqref="E5" xr:uid="{00000000-0002-0000-0000-000001000000}">
      <formula1>"Ja,Nee"</formula1>
    </dataValidation>
    <dataValidation type="list" allowBlank="1" showInputMessage="1" showErrorMessage="1" sqref="E10" xr:uid="{00000000-0002-0000-0000-000002000000}">
      <formula1>$I$5:$I$6</formula1>
    </dataValidation>
  </dataValidations>
  <pageMargins left="0.7" right="0.7" top="0.75" bottom="0.75" header="0.3" footer="0.3"/>
  <pageSetup paperSize="9" orientation="portrait" r:id="rId2"/>
  <customProperties>
    <customPr name="LastActive" r:id="rId3"/>
  </customProperties>
  <ignoredErrors>
    <ignoredError sqref="B16:B22"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12292" r:id="rId6" name="Button 4">
              <controlPr defaultSize="0" print="0" autoFill="0" autoPict="0" macro="[0]!CheckFormulier">
                <anchor moveWithCells="1">
                  <from>
                    <xdr:col>1</xdr:col>
                    <xdr:colOff>57150</xdr:colOff>
                    <xdr:row>27</xdr:row>
                    <xdr:rowOff>133350</xdr:rowOff>
                  </from>
                  <to>
                    <xdr:col>4</xdr:col>
                    <xdr:colOff>2705100</xdr:colOff>
                    <xdr:row>29</xdr:row>
                    <xdr:rowOff>95250</xdr:rowOff>
                  </to>
                </anchor>
              </controlPr>
            </control>
          </mc:Choice>
        </mc:AlternateContent>
        <mc:AlternateContent xmlns:mc="http://schemas.openxmlformats.org/markup-compatibility/2006">
          <mc:Choice Requires="x14">
            <control shapeId="12295" r:id="rId7" name="Button 7">
              <controlPr defaultSize="0" print="0" autoFill="0" autoPict="0" macro="[0]!ImportA2File">
                <anchor moveWithCells="1">
                  <from>
                    <xdr:col>1</xdr:col>
                    <xdr:colOff>57150</xdr:colOff>
                    <xdr:row>23</xdr:row>
                    <xdr:rowOff>57150</xdr:rowOff>
                  </from>
                  <to>
                    <xdr:col>4</xdr:col>
                    <xdr:colOff>2698750</xdr:colOff>
                    <xdr:row>25</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02">
    <pageSetUpPr autoPageBreaks="0"/>
  </sheetPr>
  <dimension ref="A1:BP355"/>
  <sheetViews>
    <sheetView topLeftCell="D1" zoomScale="80" zoomScaleNormal="80" workbookViewId="0">
      <pane ySplit="4" topLeftCell="A40" activePane="bottomLeft" state="frozen"/>
      <selection activeCell="D1" sqref="D1"/>
      <selection pane="bottomLeft" activeCell="K40" sqref="K40"/>
    </sheetView>
  </sheetViews>
  <sheetFormatPr defaultColWidth="9.1796875" defaultRowHeight="12.5" x14ac:dyDescent="0.25"/>
  <cols>
    <col min="1" max="3" width="8.7265625" style="23" hidden="1" customWidth="1"/>
    <col min="4" max="5" width="5.54296875" style="21" customWidth="1"/>
    <col min="6" max="6" width="5.54296875" style="21" hidden="1" customWidth="1"/>
    <col min="7" max="7" width="1.26953125" style="24" bestFit="1" customWidth="1"/>
    <col min="8" max="8" width="4.1796875" style="21" bestFit="1" customWidth="1"/>
    <col min="9" max="9" width="10.26953125" style="23" bestFit="1" customWidth="1"/>
    <col min="10" max="10" width="26.7265625" style="23" bestFit="1" customWidth="1"/>
    <col min="11" max="11" width="18.7265625" style="23" bestFit="1" customWidth="1"/>
    <col min="12" max="12" width="11.26953125" style="24" bestFit="1" customWidth="1"/>
    <col min="13" max="13" width="1.26953125" style="24" customWidth="1"/>
    <col min="14" max="15" width="3.54296875" style="25" bestFit="1" customWidth="1"/>
    <col min="16" max="16" width="1.26953125" style="101" customWidth="1"/>
    <col min="17" max="20" width="5.54296875" style="25" customWidth="1"/>
    <col min="21" max="21" width="5.54296875" style="25" hidden="1" customWidth="1"/>
    <col min="22" max="22" width="1" style="21" customWidth="1"/>
    <col min="23" max="24" width="3" style="26" customWidth="1"/>
    <col min="25" max="25" width="3" style="26" bestFit="1" customWidth="1"/>
    <col min="26" max="26" width="3" style="26" customWidth="1"/>
    <col min="27" max="27" width="3" style="26" hidden="1" customWidth="1"/>
    <col min="28" max="28" width="3.1796875" style="286" customWidth="1"/>
    <col min="29" max="29" width="6" style="175" hidden="1" customWidth="1"/>
    <col min="30" max="34" width="4.453125" style="90" hidden="1" customWidth="1"/>
    <col min="35" max="36" width="10" style="178" hidden="1" customWidth="1"/>
    <col min="37" max="41" width="5.54296875" style="178" hidden="1" customWidth="1"/>
    <col min="42" max="42" width="1.7265625" style="93" hidden="1" customWidth="1"/>
    <col min="43" max="43" width="3.7265625" hidden="1" customWidth="1"/>
    <col min="44" max="45" width="2.453125" hidden="1" customWidth="1"/>
    <col min="46" max="46" width="2.7265625" hidden="1" customWidth="1"/>
    <col min="47" max="47" width="8" hidden="1" customWidth="1"/>
    <col min="48" max="50" width="3.81640625" hidden="1" customWidth="1"/>
    <col min="51" max="51" width="1.7265625" hidden="1" customWidth="1"/>
    <col min="52" max="54" width="3.7265625" style="93" hidden="1" customWidth="1"/>
    <col min="55" max="55" width="1.7265625" style="93" hidden="1" customWidth="1"/>
    <col min="56" max="56" width="3" style="93" hidden="1" customWidth="1"/>
    <col min="57" max="57" width="2.453125" style="93" hidden="1" customWidth="1"/>
    <col min="58" max="58" width="2.7265625" style="93" hidden="1" customWidth="1"/>
    <col min="59" max="59" width="2.453125" style="93" hidden="1" customWidth="1"/>
    <col min="60" max="60" width="2.7265625" style="93" hidden="1" customWidth="1"/>
    <col min="61" max="61" width="1.7265625" hidden="1" customWidth="1"/>
    <col min="62" max="62" width="2.7265625" style="93" hidden="1" customWidth="1"/>
    <col min="63" max="63" width="2.453125" style="93" hidden="1" customWidth="1"/>
    <col min="64" max="64" width="2.26953125" hidden="1" customWidth="1"/>
    <col min="65" max="65" width="3.81640625" style="93" hidden="1" customWidth="1"/>
    <col min="66" max="66" width="9.54296875" hidden="1" customWidth="1"/>
    <col min="67" max="67" width="3.453125" hidden="1" customWidth="1"/>
    <col min="68" max="68" width="38.81640625" hidden="1" customWidth="1"/>
    <col min="69" max="16384" width="9.1796875" style="23"/>
  </cols>
  <sheetData>
    <row r="1" spans="1:68" s="34" customFormat="1" ht="18" customHeight="1" x14ac:dyDescent="0.25">
      <c r="A1" s="290"/>
      <c r="B1" s="290"/>
      <c r="C1" s="290"/>
      <c r="D1" s="341" t="s">
        <v>7108</v>
      </c>
      <c r="E1" s="342"/>
      <c r="F1" s="342"/>
      <c r="G1" s="342"/>
      <c r="H1" s="342"/>
      <c r="I1" s="342"/>
      <c r="J1" s="342"/>
      <c r="K1" s="342"/>
      <c r="L1" s="342"/>
      <c r="M1" s="342"/>
      <c r="N1" s="342"/>
      <c r="O1" s="342"/>
      <c r="P1" s="342"/>
      <c r="Q1" s="342"/>
      <c r="R1" s="342"/>
      <c r="S1" s="342"/>
      <c r="T1" s="342"/>
      <c r="U1" s="342"/>
      <c r="V1" s="342"/>
      <c r="W1" s="342"/>
      <c r="X1" s="342"/>
      <c r="Y1" s="342"/>
      <c r="Z1" s="343"/>
      <c r="AA1" s="306"/>
      <c r="AB1" s="285"/>
      <c r="AC1" s="175">
        <v>99.99</v>
      </c>
      <c r="AD1" s="176"/>
      <c r="AE1" s="176"/>
      <c r="AF1" s="176"/>
      <c r="AG1" s="176"/>
      <c r="AH1" s="176"/>
      <c r="AI1" s="176">
        <f>COUNTIF(O5:O9,"")</f>
        <v>5</v>
      </c>
      <c r="AJ1" s="176">
        <f>COUNTIFS(D5:D9,"S1",O5:O9,"3")</f>
        <v>0</v>
      </c>
      <c r="AK1" s="176"/>
      <c r="AL1" s="176"/>
      <c r="AM1" s="176"/>
      <c r="AN1" s="176"/>
      <c r="AO1" s="176"/>
      <c r="AP1" s="176" t="s">
        <v>7046</v>
      </c>
      <c r="AQ1" s="176"/>
      <c r="AR1" s="176"/>
      <c r="AS1" s="176"/>
      <c r="AT1" s="176"/>
      <c r="AU1" s="176"/>
      <c r="AV1" s="176"/>
      <c r="AW1" s="176"/>
      <c r="AX1" s="176"/>
      <c r="AY1" s="176" t="s">
        <v>7046</v>
      </c>
      <c r="AZ1" s="176"/>
      <c r="BA1" s="176"/>
      <c r="BB1" s="176"/>
      <c r="BC1" s="176" t="s">
        <v>7046</v>
      </c>
      <c r="BD1" s="176"/>
      <c r="BE1" s="176"/>
      <c r="BF1" s="176"/>
      <c r="BG1" s="176"/>
      <c r="BH1" s="176"/>
      <c r="BI1" s="176" t="s">
        <v>7046</v>
      </c>
      <c r="BJ1" s="203"/>
      <c r="BK1" s="203" t="s">
        <v>7046</v>
      </c>
      <c r="BL1" s="177"/>
      <c r="BM1" s="176"/>
      <c r="BN1" s="176"/>
      <c r="BO1" s="176"/>
      <c r="BP1" s="177"/>
    </row>
    <row r="2" spans="1:68" ht="153.75" customHeight="1" x14ac:dyDescent="0.25">
      <c r="A2" s="291" t="s">
        <v>7106</v>
      </c>
      <c r="B2" s="291" t="s">
        <v>7107</v>
      </c>
      <c r="D2" s="330" t="s">
        <v>7117</v>
      </c>
      <c r="E2" s="331"/>
      <c r="F2" s="331"/>
      <c r="G2" s="331"/>
      <c r="H2" s="331"/>
      <c r="I2" s="331"/>
      <c r="J2" s="331"/>
      <c r="K2" s="331"/>
      <c r="L2" s="331"/>
      <c r="M2" s="331"/>
      <c r="N2" s="331"/>
      <c r="O2" s="331"/>
      <c r="P2" s="331"/>
      <c r="Q2" s="331"/>
      <c r="R2" s="331"/>
      <c r="S2" s="331"/>
      <c r="T2" s="331"/>
      <c r="U2" s="331"/>
      <c r="V2" s="331"/>
      <c r="W2" s="331"/>
      <c r="X2" s="331"/>
      <c r="Y2" s="331"/>
      <c r="Z2" s="331"/>
      <c r="AA2" s="347"/>
    </row>
    <row r="3" spans="1:68" s="109" customFormat="1" ht="18.75" customHeight="1" x14ac:dyDescent="0.25">
      <c r="A3" s="292" cm="1">
        <f t="array" ref="A3">laatsteRij("A")</f>
        <v>354</v>
      </c>
      <c r="B3" s="292" cm="1">
        <f t="array" ref="B3">IsPunten(Basis!E6)</f>
        <v>0</v>
      </c>
      <c r="D3" s="302"/>
      <c r="E3" s="303"/>
      <c r="F3" s="304"/>
      <c r="G3" s="305"/>
      <c r="H3" s="336" t="s">
        <v>7123</v>
      </c>
      <c r="I3" s="336"/>
      <c r="J3" s="336"/>
      <c r="K3" s="337"/>
      <c r="L3" s="338" t="s">
        <v>7122</v>
      </c>
      <c r="M3" s="339"/>
      <c r="N3" s="340"/>
      <c r="O3" s="340"/>
      <c r="P3" s="344" t="s">
        <v>7743</v>
      </c>
      <c r="Q3" s="345"/>
      <c r="R3" s="345"/>
      <c r="S3" s="345"/>
      <c r="T3" s="345"/>
      <c r="U3" s="345"/>
      <c r="V3" s="344"/>
      <c r="W3" s="345"/>
      <c r="X3" s="345"/>
      <c r="Y3" s="345"/>
      <c r="Z3" s="346"/>
      <c r="AA3" s="307"/>
      <c r="AB3" s="287"/>
      <c r="AC3" s="293"/>
      <c r="AD3" s="294" t="s">
        <v>5500</v>
      </c>
      <c r="AE3" s="295" t="s">
        <v>5701</v>
      </c>
      <c r="AF3" s="295" t="s">
        <v>5266</v>
      </c>
      <c r="AG3" s="295" t="s">
        <v>5267</v>
      </c>
      <c r="AH3" s="296" t="s">
        <v>5501</v>
      </c>
      <c r="AI3" s="297"/>
      <c r="AJ3" s="297"/>
      <c r="AK3" s="294" t="s">
        <v>5500</v>
      </c>
      <c r="AL3" s="295" t="s">
        <v>5701</v>
      </c>
      <c r="AM3" s="295" t="s">
        <v>5266</v>
      </c>
      <c r="AN3" s="295" t="s">
        <v>5267</v>
      </c>
      <c r="AO3" s="296" t="s">
        <v>5501</v>
      </c>
      <c r="AP3" s="298"/>
      <c r="AQ3" s="298"/>
      <c r="AR3" s="298" t="s">
        <v>22</v>
      </c>
      <c r="AS3" s="298" t="s">
        <v>27</v>
      </c>
      <c r="AT3" s="298" t="s">
        <v>30</v>
      </c>
      <c r="AU3" s="298"/>
      <c r="AV3" s="298" t="s">
        <v>22</v>
      </c>
      <c r="AW3" s="298" t="s">
        <v>27</v>
      </c>
      <c r="AX3" s="298" t="s">
        <v>30</v>
      </c>
      <c r="AY3" s="298"/>
      <c r="AZ3" s="298" t="s">
        <v>22</v>
      </c>
      <c r="BA3" s="298" t="s">
        <v>27</v>
      </c>
      <c r="BB3" s="298" t="s">
        <v>30</v>
      </c>
      <c r="BC3" s="298"/>
      <c r="BD3" s="299" t="s">
        <v>5702</v>
      </c>
      <c r="BE3" s="299" t="s">
        <v>5703</v>
      </c>
      <c r="BF3" s="299" t="s">
        <v>7032</v>
      </c>
      <c r="BG3" s="299" t="s">
        <v>5043</v>
      </c>
      <c r="BH3" s="299" t="s">
        <v>10</v>
      </c>
      <c r="BJ3" s="300"/>
      <c r="BK3" s="301"/>
      <c r="BM3" s="298"/>
      <c r="BN3" s="109" t="str">
        <f>CONCATENATE(BM5,BM6,BM7,BM8,BM9,BM10,BM11,BM12)</f>
        <v>0</v>
      </c>
      <c r="BP3" s="109" t="s">
        <v>5265</v>
      </c>
    </row>
    <row r="4" spans="1:68" s="107" customFormat="1" ht="33.75" customHeight="1" x14ac:dyDescent="0.25">
      <c r="A4" s="103" t="s">
        <v>7024</v>
      </c>
      <c r="B4" s="104" t="s">
        <v>5038</v>
      </c>
      <c r="C4" s="289" t="s">
        <v>5037</v>
      </c>
      <c r="D4" s="112" t="s">
        <v>8562</v>
      </c>
      <c r="E4" s="112" t="s">
        <v>8563</v>
      </c>
      <c r="F4" s="112" t="s">
        <v>8564</v>
      </c>
      <c r="G4" s="429" t="s">
        <v>5039</v>
      </c>
      <c r="H4" s="105" t="s">
        <v>5040</v>
      </c>
      <c r="I4" s="106" t="s">
        <v>5224</v>
      </c>
      <c r="J4" s="106" t="s">
        <v>5225</v>
      </c>
      <c r="K4" s="106" t="s">
        <v>5226</v>
      </c>
      <c r="L4" s="309" t="s">
        <v>5227</v>
      </c>
      <c r="M4" s="429"/>
      <c r="N4" s="112" t="s">
        <v>7030</v>
      </c>
      <c r="O4" s="112" t="s">
        <v>7592</v>
      </c>
      <c r="P4" s="429"/>
      <c r="Q4" s="112" t="s">
        <v>7027</v>
      </c>
      <c r="R4" s="112" t="s">
        <v>7028</v>
      </c>
      <c r="S4" s="112" t="s">
        <v>7029</v>
      </c>
      <c r="T4" s="423" t="s">
        <v>7590</v>
      </c>
      <c r="U4" s="112" t="s">
        <v>7591</v>
      </c>
      <c r="V4" s="429"/>
      <c r="W4" s="284" t="s">
        <v>7031</v>
      </c>
      <c r="X4" s="284" t="s">
        <v>7118</v>
      </c>
      <c r="Y4" s="284" t="s">
        <v>7593</v>
      </c>
      <c r="Z4" s="284" t="s">
        <v>7594</v>
      </c>
      <c r="AA4" s="284" t="s">
        <v>7595</v>
      </c>
      <c r="AB4" s="288"/>
      <c r="AC4" s="179" t="s">
        <v>5223</v>
      </c>
      <c r="AD4" s="180" t="s">
        <v>5220</v>
      </c>
      <c r="AE4" s="180" t="s">
        <v>5221</v>
      </c>
      <c r="AF4" s="180" t="s">
        <v>5222</v>
      </c>
      <c r="AG4" s="180" t="s">
        <v>5220</v>
      </c>
      <c r="AH4" s="180" t="s">
        <v>5221</v>
      </c>
      <c r="AI4" s="181" t="s">
        <v>7035</v>
      </c>
      <c r="AJ4" s="181" t="s">
        <v>7586</v>
      </c>
      <c r="AK4" s="181" t="s">
        <v>5048</v>
      </c>
      <c r="AL4" s="181" t="s">
        <v>5047</v>
      </c>
      <c r="AM4" s="181" t="s">
        <v>5049</v>
      </c>
      <c r="AN4" s="181" t="s">
        <v>5048</v>
      </c>
      <c r="AO4" s="181" t="s">
        <v>5047</v>
      </c>
      <c r="AP4" s="182"/>
      <c r="AQ4" s="183" t="s">
        <v>5045</v>
      </c>
      <c r="AR4" s="183" t="s">
        <v>5042</v>
      </c>
      <c r="AS4" s="183" t="s">
        <v>5043</v>
      </c>
      <c r="AT4" s="183" t="s">
        <v>5044</v>
      </c>
      <c r="AU4" s="183" t="s">
        <v>5046</v>
      </c>
      <c r="AV4" s="184" t="s">
        <v>5042</v>
      </c>
      <c r="AW4" s="184" t="s">
        <v>5043</v>
      </c>
      <c r="AX4" s="184" t="s">
        <v>5044</v>
      </c>
      <c r="AY4" s="184"/>
      <c r="AZ4" s="184" t="s">
        <v>5042</v>
      </c>
      <c r="BA4" s="184" t="s">
        <v>5043</v>
      </c>
      <c r="BB4" s="184" t="s">
        <v>5044</v>
      </c>
      <c r="BC4" s="184"/>
      <c r="BD4" s="282" t="s">
        <v>5042</v>
      </c>
      <c r="BE4" s="282" t="s">
        <v>5043</v>
      </c>
      <c r="BF4" s="282" t="s">
        <v>5044</v>
      </c>
      <c r="BG4" s="282" t="s">
        <v>5042</v>
      </c>
      <c r="BH4" s="282" t="s">
        <v>5043</v>
      </c>
      <c r="BI4" s="183"/>
      <c r="BJ4" s="204" t="s">
        <v>7036</v>
      </c>
      <c r="BK4" s="205" t="s">
        <v>7037</v>
      </c>
      <c r="BL4" s="183"/>
      <c r="BM4" s="185" t="s">
        <v>5041</v>
      </c>
      <c r="BN4" s="186" t="s">
        <v>5205</v>
      </c>
      <c r="BO4" s="183"/>
      <c r="BP4" s="186" t="s">
        <v>7120</v>
      </c>
    </row>
    <row r="5" spans="1:68" ht="12.75" customHeight="1" x14ac:dyDescent="0.25">
      <c r="A5" s="17" t="str">
        <f>D5&amp;"x1"</f>
        <v>S1x1</v>
      </c>
      <c r="B5" s="18" t="str">
        <f>E5&amp;"x1"</f>
        <v>S1x1</v>
      </c>
      <c r="C5" s="156" t="str">
        <f>F5&amp;"x1"</f>
        <v>x1</v>
      </c>
      <c r="D5" s="19" t="s">
        <v>5050</v>
      </c>
      <c r="E5" s="19" t="s">
        <v>5050</v>
      </c>
      <c r="F5" s="19"/>
      <c r="G5" s="430"/>
      <c r="H5" s="19" t="s">
        <v>5044</v>
      </c>
      <c r="I5" s="141" t="s">
        <v>7758</v>
      </c>
      <c r="J5" s="141" t="s">
        <v>7759</v>
      </c>
      <c r="K5" s="141" t="s">
        <v>7760</v>
      </c>
      <c r="L5" s="113">
        <v>34885</v>
      </c>
      <c r="M5" s="430"/>
      <c r="N5" s="20"/>
      <c r="O5" s="20"/>
      <c r="P5" s="432"/>
      <c r="Q5" s="20" t="s">
        <v>5050</v>
      </c>
      <c r="R5" s="20" t="s">
        <v>5050</v>
      </c>
      <c r="S5" s="20" t="s">
        <v>5050</v>
      </c>
      <c r="T5" s="424" t="s">
        <v>5050</v>
      </c>
      <c r="U5" s="283"/>
      <c r="V5" s="434"/>
      <c r="W5" s="22"/>
      <c r="X5" s="22"/>
      <c r="Y5" s="22"/>
      <c r="Z5" s="22"/>
      <c r="AA5" s="22"/>
      <c r="AC5" s="187">
        <f>lft(L5,Peildatum)</f>
        <v>28.49</v>
      </c>
      <c r="AD5" s="202"/>
      <c r="AE5" s="202"/>
      <c r="AF5" s="202"/>
      <c r="AG5" s="202"/>
      <c r="AH5" s="202"/>
      <c r="AI5" s="188" t="str">
        <f>IFERROR(VLOOKUP(LEFT(N5 &amp; "0",1),CbRc,2,0),"")</f>
        <v>NCX19J3</v>
      </c>
      <c r="AJ5" s="188" t="str">
        <f>IFERROR(VLOOKUP(LEFT(O5 &amp; "0",1),CbRc,2,0),"")</f>
        <v>NCX19J3</v>
      </c>
      <c r="AK5" s="188" t="str">
        <f>IF(ISNA(VLOOKUP(AI5&amp;Q5,IsTm1A,1,0)),"",Q5)</f>
        <v>S1</v>
      </c>
      <c r="AL5" s="188" t="str">
        <f>IF(ISNA(VLOOKUP($AI5&amp;R5,IsTm2D,1,0)),"",R5)</f>
        <v>S1</v>
      </c>
      <c r="AM5" s="188" t="str">
        <f>IF(ISNA(VLOOKUP($AI5&amp;S5,IsTm3G,1,0)),"",S5)</f>
        <v>S1</v>
      </c>
      <c r="AN5" s="188"/>
      <c r="AO5" s="188"/>
      <c r="AP5" s="178"/>
      <c r="AR5">
        <v>0</v>
      </c>
      <c r="AS5">
        <v>0</v>
      </c>
      <c r="AT5">
        <v>0</v>
      </c>
      <c r="AZ5" s="93" t="str">
        <f t="shared" ref="AZ5:AZ36" si="0">IF(D5="","",IFERROR(VLOOKUP(D5,AV:AV,1,0),"FOUT"))</f>
        <v>S1</v>
      </c>
      <c r="BA5" s="93" t="str">
        <f t="shared" ref="BA5:BA36" si="1">IF(E5="","",IFERROR(VLOOKUP(E5,AW:AW,1,0),"FOUT"))</f>
        <v>S1</v>
      </c>
      <c r="BD5" s="94">
        <f t="shared" ref="BD5:BD68" si="2">IF(OR(Q5="",W5=""),0,SUMIFS(W$5:W$354,$BJ$5:$BJ$354,$BJ5,Q$5:Q$354,Q5))</f>
        <v>0</v>
      </c>
      <c r="BE5" s="94">
        <f t="shared" ref="BE5:BE68" si="3">IF(OR(R5="",X5=""),0,SUMIFS(X$5:X$354,$BJ$5:$BJ$354,$BJ5,R$5:R$354,R5))</f>
        <v>0</v>
      </c>
      <c r="BF5" s="94">
        <f t="shared" ref="BF5:BF68" si="4">IF(OR(S5="",Y5=""),0,SUMIFS(Y$5:Y$354,$BJ$5:$BJ$354,$BJ5,S$5:S$354,S5))</f>
        <v>0</v>
      </c>
      <c r="BG5" s="94">
        <f t="shared" ref="BG5:BG68" si="5">IF(OR(T5="",Z5=""),0,SUMIFS(Z$5:Z$354,$BK$5:$BK$354,$BK5,T$5:T$354,T5))</f>
        <v>0</v>
      </c>
      <c r="BH5" s="94">
        <f t="shared" ref="BH5:BH68" si="6">IF(OR(U5="",AA5=""),0,SUMIFS(AA$5:AA$354,$BK$5:$BK$354,$BK5,U$5:U$354,U5))</f>
        <v>0</v>
      </c>
      <c r="BJ5" s="94" t="str">
        <f t="shared" ref="BJ5:BJ36" si="7">LEFT(N5&amp;"0",1)</f>
        <v>0</v>
      </c>
      <c r="BK5" s="94" t="str">
        <f t="shared" ref="BK5:BK36" si="8">LEFT(O5&amp;"0",1)</f>
        <v>0</v>
      </c>
      <c r="BM5" s="189" t="s">
        <v>5273</v>
      </c>
      <c r="BN5" s="132" t="str">
        <f>Basis!I15</f>
        <v>NCX19J3</v>
      </c>
      <c r="BP5" s="186" t="s">
        <v>7119</v>
      </c>
    </row>
    <row r="6" spans="1:68" ht="12.75" customHeight="1" x14ac:dyDescent="0.25">
      <c r="A6" s="17" t="str">
        <f>D6&amp;"x"&amp;TEXT(COUNTIF(D$5:D5,D6)+1,0)</f>
        <v>S1x2</v>
      </c>
      <c r="B6" s="18" t="str">
        <f>E6&amp;"x"&amp;TEXT(COUNTIF(E$5:E5,E6)+1,0)</f>
        <v>S1x2</v>
      </c>
      <c r="C6" s="18" t="str">
        <f>F6&amp;"x"&amp;TEXT(COUNTIF(F$5:F5,F6)+1,0)</f>
        <v>x1</v>
      </c>
      <c r="D6" s="19" t="s">
        <v>5050</v>
      </c>
      <c r="E6" s="19" t="s">
        <v>5050</v>
      </c>
      <c r="F6" s="19"/>
      <c r="G6" s="430"/>
      <c r="H6" s="19" t="s">
        <v>5044</v>
      </c>
      <c r="I6" s="141" t="s">
        <v>7761</v>
      </c>
      <c r="J6" s="141" t="s">
        <v>7762</v>
      </c>
      <c r="K6" s="141" t="s">
        <v>7763</v>
      </c>
      <c r="L6" s="113">
        <v>36111</v>
      </c>
      <c r="M6" s="431"/>
      <c r="N6" s="20"/>
      <c r="O6" s="20"/>
      <c r="P6" s="433"/>
      <c r="Q6" s="20" t="s">
        <v>5050</v>
      </c>
      <c r="R6" s="20" t="s">
        <v>5050</v>
      </c>
      <c r="S6" s="20" t="s">
        <v>5050</v>
      </c>
      <c r="T6" s="424" t="s">
        <v>5050</v>
      </c>
      <c r="U6" s="283"/>
      <c r="V6" s="435"/>
      <c r="W6" s="22"/>
      <c r="X6" s="22"/>
      <c r="Y6" s="22"/>
      <c r="Z6" s="22"/>
      <c r="AA6" s="22"/>
      <c r="AC6" s="187">
        <f>lft(L6,Peildatum)</f>
        <v>25.13</v>
      </c>
      <c r="AD6" s="202"/>
      <c r="AE6" s="202"/>
      <c r="AF6" s="202"/>
      <c r="AG6" s="202"/>
      <c r="AH6" s="202"/>
      <c r="AI6" s="188" t="str">
        <f>IFERROR(VLOOKUP(LEFT(N6 &amp; "0",1),CbRc,2,0),"")</f>
        <v>NCX19J3</v>
      </c>
      <c r="AJ6" s="188" t="str">
        <f>IFERROR(VLOOKUP(LEFT(O6 &amp; "0",1),CbRc,2,0),"")</f>
        <v>NCX19J3</v>
      </c>
      <c r="AK6" s="188" t="str">
        <f>IF(ISNA(VLOOKUP(AI6&amp;Q6,IsTm1A,1,0)),"",Q6)</f>
        <v>S1</v>
      </c>
      <c r="AL6" s="188" t="str">
        <f>IF(ISNA(VLOOKUP($AI6&amp;R6,IsTm2D,1,0)),"",R6)</f>
        <v>S1</v>
      </c>
      <c r="AM6" s="188" t="str">
        <f>IF(ISNA(VLOOKUP($AI6&amp;S6,IsTm3G,1,0)),"",S6)</f>
        <v>S1</v>
      </c>
      <c r="AN6" s="188"/>
      <c r="AO6" s="188"/>
      <c r="AP6" s="178"/>
      <c r="AQ6">
        <v>1</v>
      </c>
      <c r="AR6">
        <f t="shared" ref="AR6:AR37" si="9">AR5+IF(COUNTIF(D:D,AU6)=0,0,1)</f>
        <v>1</v>
      </c>
      <c r="AS6">
        <f t="shared" ref="AS6:AS37" si="10">AS5+IF(COUNTIF(E:E,AU6)=0,0,1)</f>
        <v>1</v>
      </c>
      <c r="AT6">
        <f t="shared" ref="AT6:AT37" si="11">AT5+IF(COUNTIF(F:F,AU6)=0,0,1)</f>
        <v>0</v>
      </c>
      <c r="AU6" t="s">
        <v>5050</v>
      </c>
      <c r="AV6" t="str">
        <f t="shared" ref="AV6:AV37" si="12">IFERROR(VLOOKUP(AQ6,AR:AU,4,0),"")</f>
        <v>S1</v>
      </c>
      <c r="AW6" t="str">
        <f t="shared" ref="AW6:AW37" si="13">IFERROR(VLOOKUP(AQ6,AS:AU,3,0),"")</f>
        <v>S1</v>
      </c>
      <c r="AZ6" s="93" t="str">
        <f t="shared" si="0"/>
        <v>S1</v>
      </c>
      <c r="BA6" s="93" t="str">
        <f t="shared" si="1"/>
        <v>S1</v>
      </c>
      <c r="BD6" s="94">
        <f t="shared" si="2"/>
        <v>0</v>
      </c>
      <c r="BE6" s="94">
        <f t="shared" si="3"/>
        <v>0</v>
      </c>
      <c r="BF6" s="94">
        <f t="shared" si="4"/>
        <v>0</v>
      </c>
      <c r="BG6" s="94">
        <f t="shared" si="5"/>
        <v>0</v>
      </c>
      <c r="BH6" s="94">
        <f t="shared" si="6"/>
        <v>0</v>
      </c>
      <c r="BJ6" s="94" t="str">
        <f t="shared" si="7"/>
        <v>0</v>
      </c>
      <c r="BK6" s="94" t="str">
        <f t="shared" si="8"/>
        <v>0</v>
      </c>
      <c r="BM6" s="189" t="str">
        <f>Basis!H16</f>
        <v/>
      </c>
      <c r="BN6" s="132" t="str">
        <f>Basis!I16</f>
        <v/>
      </c>
      <c r="BP6" s="202" t="s">
        <v>7047</v>
      </c>
    </row>
    <row r="7" spans="1:68" ht="12.75" customHeight="1" x14ac:dyDescent="0.25">
      <c r="A7" s="17" t="str">
        <f>D7&amp;"x"&amp;TEXT(COUNTIF(D$5:D6,D7)+1,0)</f>
        <v>S1x3</v>
      </c>
      <c r="B7" s="18" t="str">
        <f>E7&amp;"x"&amp;TEXT(COUNTIF(E$5:E6,E7)+1,0)</f>
        <v>S1x3</v>
      </c>
      <c r="C7" s="18" t="str">
        <f>F7&amp;"x"&amp;TEXT(COUNTIF(F$5:F6,F7)+1,0)</f>
        <v>x1</v>
      </c>
      <c r="D7" s="19" t="s">
        <v>5050</v>
      </c>
      <c r="E7" s="19" t="s">
        <v>5050</v>
      </c>
      <c r="F7" s="19"/>
      <c r="G7" s="431"/>
      <c r="H7" s="19" t="s">
        <v>5044</v>
      </c>
      <c r="I7" s="141" t="s">
        <v>7764</v>
      </c>
      <c r="J7" s="141" t="s">
        <v>7765</v>
      </c>
      <c r="K7" s="141" t="s">
        <v>7766</v>
      </c>
      <c r="L7" s="113">
        <v>37307</v>
      </c>
      <c r="M7" s="431"/>
      <c r="N7" s="20"/>
      <c r="O7" s="20"/>
      <c r="P7" s="433"/>
      <c r="Q7" s="20" t="s">
        <v>5051</v>
      </c>
      <c r="R7" s="20" t="s">
        <v>5050</v>
      </c>
      <c r="S7" s="20" t="s">
        <v>5050</v>
      </c>
      <c r="T7" s="424" t="s">
        <v>5050</v>
      </c>
      <c r="U7" s="283"/>
      <c r="V7" s="435"/>
      <c r="W7" s="22"/>
      <c r="X7" s="22"/>
      <c r="Y7" s="22"/>
      <c r="Z7" s="22"/>
      <c r="AA7" s="22"/>
      <c r="AC7" s="187">
        <f>lft(L7,Peildatum)</f>
        <v>21.86</v>
      </c>
      <c r="AD7" s="202"/>
      <c r="AE7" s="202"/>
      <c r="AF7" s="202"/>
      <c r="AG7" s="202"/>
      <c r="AH7" s="202"/>
      <c r="AI7" s="188" t="str">
        <f>IFERROR(VLOOKUP(LEFT(N7 &amp; "0",1),CbRc,2,0),"")</f>
        <v>NCX19J3</v>
      </c>
      <c r="AJ7" s="188" t="str">
        <f>IFERROR(VLOOKUP(LEFT(O7 &amp; "0",1),CbRc,2,0),"")</f>
        <v>NCX19J3</v>
      </c>
      <c r="AK7" s="188" t="str">
        <f>IF(ISNA(VLOOKUP(AI7&amp;Q7,IsTm1A,1,0)),"",Q7)</f>
        <v>S2</v>
      </c>
      <c r="AL7" s="188" t="str">
        <f>IF(ISNA(VLOOKUP($AI7&amp;R7,IsTm2D,1,0)),"",R7)</f>
        <v>S1</v>
      </c>
      <c r="AM7" s="188" t="str">
        <f>IF(ISNA(VLOOKUP($AI7&amp;S7,IsTm3G,1,0)),"",S7)</f>
        <v>S1</v>
      </c>
      <c r="AN7" s="188"/>
      <c r="AO7" s="188"/>
      <c r="AP7" s="178"/>
      <c r="AQ7">
        <v>2</v>
      </c>
      <c r="AR7">
        <f t="shared" si="9"/>
        <v>2</v>
      </c>
      <c r="AS7">
        <f t="shared" si="10"/>
        <v>2</v>
      </c>
      <c r="AT7">
        <f t="shared" si="11"/>
        <v>0</v>
      </c>
      <c r="AU7" t="s">
        <v>5051</v>
      </c>
      <c r="AV7" t="str">
        <f t="shared" si="12"/>
        <v>S2</v>
      </c>
      <c r="AW7" t="str">
        <f t="shared" si="13"/>
        <v>S2</v>
      </c>
      <c r="AZ7" s="93" t="str">
        <f t="shared" si="0"/>
        <v>S1</v>
      </c>
      <c r="BA7" s="93" t="str">
        <f t="shared" si="1"/>
        <v>S1</v>
      </c>
      <c r="BD7" s="94">
        <f t="shared" si="2"/>
        <v>0</v>
      </c>
      <c r="BE7" s="94">
        <f t="shared" si="3"/>
        <v>0</v>
      </c>
      <c r="BF7" s="94">
        <f t="shared" si="4"/>
        <v>0</v>
      </c>
      <c r="BG7" s="94">
        <f t="shared" si="5"/>
        <v>0</v>
      </c>
      <c r="BH7" s="94">
        <f t="shared" si="6"/>
        <v>0</v>
      </c>
      <c r="BJ7" s="94" t="str">
        <f t="shared" si="7"/>
        <v>0</v>
      </c>
      <c r="BK7" s="94" t="str">
        <f t="shared" si="8"/>
        <v>0</v>
      </c>
      <c r="BM7" s="189" t="str">
        <f>Basis!H17</f>
        <v/>
      </c>
      <c r="BN7" s="132" t="str">
        <f>Basis!I17</f>
        <v/>
      </c>
      <c r="BP7" s="202" t="s">
        <v>7048</v>
      </c>
    </row>
    <row r="8" spans="1:68" ht="12.75" customHeight="1" x14ac:dyDescent="0.25">
      <c r="A8" s="17" t="str">
        <f>D8&amp;"x"&amp;TEXT(COUNTIF(D$5:D7,D8)+1,0)</f>
        <v>S1x4</v>
      </c>
      <c r="B8" s="18" t="str">
        <f>E8&amp;"x"&amp;TEXT(COUNTIF(E$5:E7,E8)+1,0)</f>
        <v>S1x4</v>
      </c>
      <c r="C8" s="18" t="str">
        <f>F8&amp;"x"&amp;TEXT(COUNTIF(F$5:F7,F8)+1,0)</f>
        <v>x1</v>
      </c>
      <c r="D8" s="19" t="s">
        <v>5050</v>
      </c>
      <c r="E8" s="19" t="s">
        <v>5050</v>
      </c>
      <c r="F8" s="19"/>
      <c r="G8" s="431"/>
      <c r="H8" s="19" t="s">
        <v>5044</v>
      </c>
      <c r="I8" s="141" t="s">
        <v>7767</v>
      </c>
      <c r="J8" s="141" t="s">
        <v>7768</v>
      </c>
      <c r="K8" s="141" t="s">
        <v>7769</v>
      </c>
      <c r="L8" s="113">
        <v>37684</v>
      </c>
      <c r="M8" s="431"/>
      <c r="N8" s="20"/>
      <c r="O8" s="20"/>
      <c r="P8" s="433"/>
      <c r="Q8" s="20" t="s">
        <v>5054</v>
      </c>
      <c r="R8" s="20" t="s">
        <v>5054</v>
      </c>
      <c r="S8" s="20" t="s">
        <v>5054</v>
      </c>
      <c r="T8" s="424" t="s">
        <v>5050</v>
      </c>
      <c r="U8" s="283"/>
      <c r="V8" s="435"/>
      <c r="W8" s="22"/>
      <c r="X8" s="22"/>
      <c r="Y8" s="22"/>
      <c r="Z8" s="22"/>
      <c r="AA8" s="22"/>
      <c r="AC8" s="187">
        <f>lft(L8,Peildatum)</f>
        <v>20.83</v>
      </c>
      <c r="AD8" s="202"/>
      <c r="AE8" s="202"/>
      <c r="AF8" s="202"/>
      <c r="AG8" s="202"/>
      <c r="AH8" s="202"/>
      <c r="AI8" s="188" t="str">
        <f>IFERROR(VLOOKUP(LEFT(N8 &amp; "0",1),CbRc,2,0),"")</f>
        <v>NCX19J3</v>
      </c>
      <c r="AJ8" s="188" t="str">
        <f>IFERROR(VLOOKUP(LEFT(O8 &amp; "0",1),CbRc,2,0),"")</f>
        <v>NCX19J3</v>
      </c>
      <c r="AK8" s="188" t="str">
        <f>IF(ISNA(VLOOKUP(AI8&amp;Q8,IsTm1A,1,0)),"",Q8)</f>
        <v>S5</v>
      </c>
      <c r="AL8" s="188" t="str">
        <f>IF(ISNA(VLOOKUP($AI8&amp;R8,IsTm2D,1,0)),"",R8)</f>
        <v>S5</v>
      </c>
      <c r="AM8" s="188" t="str">
        <f>IF(ISNA(VLOOKUP($AI8&amp;S8,IsTm3G,1,0)),"",S8)</f>
        <v>S5</v>
      </c>
      <c r="AN8" s="188"/>
      <c r="AO8" s="188"/>
      <c r="AP8" s="178"/>
      <c r="AQ8">
        <v>3</v>
      </c>
      <c r="AR8">
        <f t="shared" si="9"/>
        <v>3</v>
      </c>
      <c r="AS8">
        <f t="shared" si="10"/>
        <v>3</v>
      </c>
      <c r="AT8">
        <f t="shared" si="11"/>
        <v>0</v>
      </c>
      <c r="AU8" t="s">
        <v>5052</v>
      </c>
      <c r="AV8" t="str">
        <f t="shared" si="12"/>
        <v>S3</v>
      </c>
      <c r="AW8" t="str">
        <f t="shared" si="13"/>
        <v>S3</v>
      </c>
      <c r="AZ8" s="93" t="str">
        <f t="shared" si="0"/>
        <v>S1</v>
      </c>
      <c r="BA8" s="93" t="str">
        <f t="shared" si="1"/>
        <v>S1</v>
      </c>
      <c r="BD8" s="94">
        <f t="shared" si="2"/>
        <v>0</v>
      </c>
      <c r="BE8" s="94">
        <f t="shared" si="3"/>
        <v>0</v>
      </c>
      <c r="BF8" s="94">
        <f t="shared" si="4"/>
        <v>0</v>
      </c>
      <c r="BG8" s="94">
        <f t="shared" si="5"/>
        <v>0</v>
      </c>
      <c r="BH8" s="94">
        <f t="shared" si="6"/>
        <v>0</v>
      </c>
      <c r="BJ8" s="94" t="str">
        <f t="shared" si="7"/>
        <v>0</v>
      </c>
      <c r="BK8" s="94" t="str">
        <f t="shared" si="8"/>
        <v>0</v>
      </c>
      <c r="BM8" s="189" t="str">
        <f>Basis!H18</f>
        <v/>
      </c>
      <c r="BN8" s="132" t="str">
        <f>Basis!I18</f>
        <v/>
      </c>
      <c r="BP8" s="202" t="s">
        <v>7743</v>
      </c>
    </row>
    <row r="9" spans="1:68" ht="12.75" customHeight="1" x14ac:dyDescent="0.25">
      <c r="A9" s="17" t="str">
        <f>D9&amp;"x"&amp;TEXT(COUNTIF(D$5:D8,D9)+1,0)</f>
        <v>S1x5</v>
      </c>
      <c r="B9" s="18" t="str">
        <f>E9&amp;"x"&amp;TEXT(COUNTIF(E$5:E8,E9)+1,0)</f>
        <v>S1x5</v>
      </c>
      <c r="C9" s="18" t="str">
        <f>F9&amp;"x"&amp;TEXT(COUNTIF(F$5:F8,F9)+1,0)</f>
        <v>x1</v>
      </c>
      <c r="D9" s="19" t="s">
        <v>5050</v>
      </c>
      <c r="E9" s="19" t="s">
        <v>5050</v>
      </c>
      <c r="F9" s="19"/>
      <c r="G9" s="431"/>
      <c r="H9" s="19" t="s">
        <v>5275</v>
      </c>
      <c r="I9" s="141" t="s">
        <v>7799</v>
      </c>
      <c r="J9" s="141" t="s">
        <v>7800</v>
      </c>
      <c r="K9" s="141" t="s">
        <v>7801</v>
      </c>
      <c r="L9" s="113">
        <v>35550</v>
      </c>
      <c r="M9" s="431"/>
      <c r="N9" s="20"/>
      <c r="O9" s="20"/>
      <c r="P9" s="433"/>
      <c r="Q9" s="20" t="s">
        <v>5050</v>
      </c>
      <c r="R9" s="20" t="s">
        <v>5051</v>
      </c>
      <c r="S9" s="20" t="s">
        <v>5051</v>
      </c>
      <c r="T9" s="424" t="s">
        <v>5051</v>
      </c>
      <c r="U9" s="283"/>
      <c r="V9" s="435"/>
      <c r="W9" s="22"/>
      <c r="X9" s="22"/>
      <c r="Y9" s="22"/>
      <c r="Z9" s="22"/>
      <c r="AA9" s="22"/>
      <c r="AC9" s="187">
        <f>lft(L9,Peildatum)</f>
        <v>26.67</v>
      </c>
      <c r="AD9" s="202"/>
      <c r="AE9" s="202"/>
      <c r="AF9" s="202"/>
      <c r="AG9" s="202"/>
      <c r="AH9" s="202"/>
      <c r="AI9" s="188" t="str">
        <f>IFERROR(VLOOKUP(LEFT(N9 &amp; "0",1),CbRc,2,0),"")</f>
        <v>NCX19J3</v>
      </c>
      <c r="AJ9" s="188" t="str">
        <f>IFERROR(VLOOKUP(LEFT(O9 &amp; "0",1),CbRc,2,0),"")</f>
        <v>NCX19J3</v>
      </c>
      <c r="AK9" s="188" t="str">
        <f>IF(ISNA(VLOOKUP(AI9&amp;Q9,IsTm1A,1,0)),"",Q9)</f>
        <v>S1</v>
      </c>
      <c r="AL9" s="188" t="str">
        <f>IF(ISNA(VLOOKUP($AI9&amp;R9,IsTm2D,1,0)),"",R9)</f>
        <v>S2</v>
      </c>
      <c r="AM9" s="188" t="str">
        <f>IF(ISNA(VLOOKUP($AI9&amp;S9,IsTm3G,1,0)),"",S9)</f>
        <v>S2</v>
      </c>
      <c r="AN9" s="188"/>
      <c r="AO9" s="188"/>
      <c r="AP9" s="178"/>
      <c r="AQ9">
        <v>4</v>
      </c>
      <c r="AR9">
        <f t="shared" si="9"/>
        <v>4</v>
      </c>
      <c r="AS9">
        <f t="shared" si="10"/>
        <v>4</v>
      </c>
      <c r="AT9">
        <f t="shared" si="11"/>
        <v>0</v>
      </c>
      <c r="AU9" t="s">
        <v>5053</v>
      </c>
      <c r="AV9" t="str">
        <f t="shared" si="12"/>
        <v>S4</v>
      </c>
      <c r="AW9" t="str">
        <f t="shared" si="13"/>
        <v>S4</v>
      </c>
      <c r="AZ9" s="93" t="str">
        <f t="shared" si="0"/>
        <v>S1</v>
      </c>
      <c r="BA9" s="93" t="str">
        <f t="shared" si="1"/>
        <v>S1</v>
      </c>
      <c r="BD9" s="94">
        <f t="shared" si="2"/>
        <v>0</v>
      </c>
      <c r="BE9" s="94">
        <f t="shared" si="3"/>
        <v>0</v>
      </c>
      <c r="BF9" s="94">
        <f t="shared" si="4"/>
        <v>0</v>
      </c>
      <c r="BG9" s="94">
        <f t="shared" si="5"/>
        <v>0</v>
      </c>
      <c r="BH9" s="94">
        <f t="shared" si="6"/>
        <v>0</v>
      </c>
      <c r="BJ9" s="94" t="str">
        <f t="shared" si="7"/>
        <v>0</v>
      </c>
      <c r="BK9" s="94" t="str">
        <f t="shared" si="8"/>
        <v>0</v>
      </c>
      <c r="BM9" s="189" t="str">
        <f>Basis!H19</f>
        <v/>
      </c>
      <c r="BN9" s="132" t="str">
        <f>Basis!I19</f>
        <v/>
      </c>
      <c r="BP9" s="202" t="s">
        <v>7739</v>
      </c>
    </row>
    <row r="10" spans="1:68" ht="12.75" customHeight="1" x14ac:dyDescent="0.25">
      <c r="A10" s="17" t="str">
        <f>D10&amp;"x"&amp;TEXT(COUNTIF(D$5:D9,D10)+1,0)</f>
        <v>S1x6</v>
      </c>
      <c r="B10" s="18" t="str">
        <f>E10&amp;"x"&amp;TEXT(COUNTIF(E$5:E9,E10)+1,0)</f>
        <v>S1x6</v>
      </c>
      <c r="C10" s="18" t="str">
        <f>F10&amp;"x"&amp;TEXT(COUNTIF(F$5:F9,F10)+1,0)</f>
        <v>x1</v>
      </c>
      <c r="D10" s="19" t="s">
        <v>5050</v>
      </c>
      <c r="E10" s="19" t="s">
        <v>5050</v>
      </c>
      <c r="F10" s="19"/>
      <c r="G10" s="431"/>
      <c r="H10" s="19" t="s">
        <v>5275</v>
      </c>
      <c r="I10" s="141" t="s">
        <v>7773</v>
      </c>
      <c r="J10" s="141" t="s">
        <v>7774</v>
      </c>
      <c r="K10" s="141" t="s">
        <v>7775</v>
      </c>
      <c r="L10" s="113">
        <v>35873</v>
      </c>
      <c r="M10" s="431"/>
      <c r="N10" s="20"/>
      <c r="O10" s="20"/>
      <c r="P10" s="433"/>
      <c r="Q10" s="20" t="s">
        <v>5051</v>
      </c>
      <c r="R10" s="20" t="s">
        <v>5050</v>
      </c>
      <c r="S10" s="20" t="s">
        <v>5050</v>
      </c>
      <c r="T10" s="424" t="s">
        <v>5050</v>
      </c>
      <c r="U10" s="283"/>
      <c r="V10" s="435"/>
      <c r="W10" s="22"/>
      <c r="X10" s="22"/>
      <c r="Y10" s="22"/>
      <c r="Z10" s="22"/>
      <c r="AA10" s="22"/>
      <c r="AC10" s="187">
        <f>lft(L10,Peildatum)</f>
        <v>25.79</v>
      </c>
      <c r="AD10" s="202"/>
      <c r="AE10" s="202"/>
      <c r="AF10" s="202"/>
      <c r="AG10" s="202"/>
      <c r="AH10" s="202"/>
      <c r="AI10" s="188" t="str">
        <f>IFERROR(VLOOKUP(LEFT(N10 &amp; "0",1),CbRc,2,0),"")</f>
        <v>NCX19J3</v>
      </c>
      <c r="AJ10" s="188" t="str">
        <f>IFERROR(VLOOKUP(LEFT(O10 &amp; "0",1),CbRc,2,0),"")</f>
        <v>NCX19J3</v>
      </c>
      <c r="AK10" s="188" t="str">
        <f>IF(ISNA(VLOOKUP(AI10&amp;Q10,IsTm1A,1,0)),"",Q10)</f>
        <v>S2</v>
      </c>
      <c r="AL10" s="188" t="str">
        <f>IF(ISNA(VLOOKUP($AI10&amp;R10,IsTm2D,1,0)),"",R10)</f>
        <v>S1</v>
      </c>
      <c r="AM10" s="188" t="str">
        <f>IF(ISNA(VLOOKUP($AI10&amp;S10,IsTm3G,1,0)),"",S10)</f>
        <v>S1</v>
      </c>
      <c r="AN10" s="188"/>
      <c r="AO10" s="188"/>
      <c r="AP10" s="178"/>
      <c r="AQ10">
        <v>5</v>
      </c>
      <c r="AR10">
        <f t="shared" si="9"/>
        <v>5</v>
      </c>
      <c r="AS10">
        <f t="shared" si="10"/>
        <v>5</v>
      </c>
      <c r="AT10">
        <f t="shared" si="11"/>
        <v>0</v>
      </c>
      <c r="AU10" t="s">
        <v>5054</v>
      </c>
      <c r="AV10" t="str">
        <f t="shared" si="12"/>
        <v>S5</v>
      </c>
      <c r="AW10" t="str">
        <f t="shared" si="13"/>
        <v>S5</v>
      </c>
      <c r="AZ10" s="93" t="str">
        <f t="shared" si="0"/>
        <v>S1</v>
      </c>
      <c r="BA10" s="93" t="str">
        <f t="shared" si="1"/>
        <v>S1</v>
      </c>
      <c r="BD10" s="94">
        <f t="shared" si="2"/>
        <v>0</v>
      </c>
      <c r="BE10" s="94">
        <f t="shared" si="3"/>
        <v>0</v>
      </c>
      <c r="BF10" s="94">
        <f t="shared" si="4"/>
        <v>0</v>
      </c>
      <c r="BG10" s="94">
        <f t="shared" si="5"/>
        <v>0</v>
      </c>
      <c r="BH10" s="94">
        <f t="shared" si="6"/>
        <v>0</v>
      </c>
      <c r="BJ10" s="94" t="str">
        <f t="shared" si="7"/>
        <v>0</v>
      </c>
      <c r="BK10" s="94" t="str">
        <f t="shared" si="8"/>
        <v>0</v>
      </c>
      <c r="BM10" s="189" t="str">
        <f>Basis!H20</f>
        <v/>
      </c>
      <c r="BN10" s="132" t="str">
        <f>Basis!I20</f>
        <v/>
      </c>
      <c r="BP10" s="202" t="s">
        <v>7744</v>
      </c>
    </row>
    <row r="11" spans="1:68" ht="12.75" customHeight="1" x14ac:dyDescent="0.25">
      <c r="A11" s="17" t="str">
        <f>D11&amp;"x"&amp;TEXT(COUNTIF(D$5:D10,D11)+1,0)</f>
        <v>S1x7</v>
      </c>
      <c r="B11" s="18" t="str">
        <f>E11&amp;"x"&amp;TEXT(COUNTIF(E$5:E10,E11)+1,0)</f>
        <v>S1x7</v>
      </c>
      <c r="C11" s="18" t="str">
        <f>F11&amp;"x"&amp;TEXT(COUNTIF(F$5:F10,F11)+1,0)</f>
        <v>x1</v>
      </c>
      <c r="D11" s="19" t="s">
        <v>5050</v>
      </c>
      <c r="E11" s="19" t="s">
        <v>5050</v>
      </c>
      <c r="F11" s="19"/>
      <c r="G11" s="431"/>
      <c r="H11" s="19" t="s">
        <v>5275</v>
      </c>
      <c r="I11" s="141" t="s">
        <v>7776</v>
      </c>
      <c r="J11" s="141" t="s">
        <v>7777</v>
      </c>
      <c r="K11" s="141" t="s">
        <v>7778</v>
      </c>
      <c r="L11" s="113">
        <v>36077</v>
      </c>
      <c r="M11" s="431"/>
      <c r="N11" s="20"/>
      <c r="O11" s="20"/>
      <c r="P11" s="433"/>
      <c r="Q11" s="20" t="s">
        <v>5050</v>
      </c>
      <c r="R11" s="20" t="s">
        <v>5050</v>
      </c>
      <c r="S11" s="20" t="s">
        <v>5050</v>
      </c>
      <c r="T11" s="424" t="s">
        <v>5050</v>
      </c>
      <c r="U11" s="283"/>
      <c r="V11" s="435"/>
      <c r="W11" s="22"/>
      <c r="X11" s="22"/>
      <c r="Y11" s="22"/>
      <c r="Z11" s="22"/>
      <c r="AA11" s="22"/>
      <c r="AC11" s="187">
        <f>lft(L11,Peildatum)</f>
        <v>25.23</v>
      </c>
      <c r="AD11" s="202"/>
      <c r="AE11" s="202"/>
      <c r="AF11" s="202"/>
      <c r="AG11" s="202"/>
      <c r="AH11" s="202"/>
      <c r="AI11" s="188" t="str">
        <f>IFERROR(VLOOKUP(LEFT(N11 &amp; "0",1),CbRc,2,0),"")</f>
        <v>NCX19J3</v>
      </c>
      <c r="AJ11" s="188" t="str">
        <f>IFERROR(VLOOKUP(LEFT(O11 &amp; "0",1),CbRc,2,0),"")</f>
        <v>NCX19J3</v>
      </c>
      <c r="AK11" s="188" t="str">
        <f>IF(ISNA(VLOOKUP(AI11&amp;Q11,IsTm1A,1,0)),"",Q11)</f>
        <v>S1</v>
      </c>
      <c r="AL11" s="188" t="str">
        <f>IF(ISNA(VLOOKUP($AI11&amp;R11,IsTm2D,1,0)),"",R11)</f>
        <v>S1</v>
      </c>
      <c r="AM11" s="188" t="str">
        <f>IF(ISNA(VLOOKUP($AI11&amp;S11,IsTm3G,1,0)),"",S11)</f>
        <v>S1</v>
      </c>
      <c r="AN11" s="188"/>
      <c r="AO11" s="188"/>
      <c r="AP11" s="178"/>
      <c r="AQ11">
        <v>6</v>
      </c>
      <c r="AR11">
        <f t="shared" si="9"/>
        <v>6</v>
      </c>
      <c r="AS11">
        <f t="shared" si="10"/>
        <v>6</v>
      </c>
      <c r="AT11">
        <f t="shared" si="11"/>
        <v>0</v>
      </c>
      <c r="AU11" t="s">
        <v>5055</v>
      </c>
      <c r="AV11" t="str">
        <f t="shared" si="12"/>
        <v>S6</v>
      </c>
      <c r="AW11" t="str">
        <f t="shared" si="13"/>
        <v>S6</v>
      </c>
      <c r="AZ11" s="93" t="str">
        <f t="shared" si="0"/>
        <v>S1</v>
      </c>
      <c r="BA11" s="93" t="str">
        <f t="shared" si="1"/>
        <v>S1</v>
      </c>
      <c r="BD11" s="94">
        <f t="shared" si="2"/>
        <v>0</v>
      </c>
      <c r="BE11" s="94">
        <f t="shared" si="3"/>
        <v>0</v>
      </c>
      <c r="BF11" s="94">
        <f t="shared" si="4"/>
        <v>0</v>
      </c>
      <c r="BG11" s="94">
        <f t="shared" si="5"/>
        <v>0</v>
      </c>
      <c r="BH11" s="94">
        <f t="shared" si="6"/>
        <v>0</v>
      </c>
      <c r="BJ11" s="94" t="str">
        <f t="shared" si="7"/>
        <v>0</v>
      </c>
      <c r="BK11" s="94" t="str">
        <f t="shared" si="8"/>
        <v>0</v>
      </c>
      <c r="BM11" s="189" t="str">
        <f>Basis!H21</f>
        <v/>
      </c>
      <c r="BN11" s="132" t="str">
        <f>Basis!I21</f>
        <v/>
      </c>
      <c r="BP11" s="202" t="s">
        <v>7745</v>
      </c>
    </row>
    <row r="12" spans="1:68" ht="12.75" customHeight="1" x14ac:dyDescent="0.25">
      <c r="A12" s="17" t="str">
        <f>D12&amp;"x"&amp;TEXT(COUNTIF(D$5:D11,D12)+1,0)</f>
        <v>S1x8</v>
      </c>
      <c r="B12" s="18" t="str">
        <f>E12&amp;"x"&amp;TEXT(COUNTIF(E$5:E11,E12)+1,0)</f>
        <v>S1x8</v>
      </c>
      <c r="C12" s="18" t="str">
        <f>F12&amp;"x"&amp;TEXT(COUNTIF(F$5:F11,F12)+1,0)</f>
        <v>x1</v>
      </c>
      <c r="D12" s="19" t="s">
        <v>5050</v>
      </c>
      <c r="E12" s="19" t="s">
        <v>5050</v>
      </c>
      <c r="F12" s="19"/>
      <c r="G12" s="431"/>
      <c r="H12" s="19" t="s">
        <v>5275</v>
      </c>
      <c r="I12" s="141" t="s">
        <v>7779</v>
      </c>
      <c r="J12" s="141" t="s">
        <v>7780</v>
      </c>
      <c r="K12" s="141" t="s">
        <v>7781</v>
      </c>
      <c r="L12" s="113">
        <v>36567</v>
      </c>
      <c r="M12" s="431"/>
      <c r="N12" s="20"/>
      <c r="O12" s="20"/>
      <c r="P12" s="433"/>
      <c r="Q12" s="20" t="s">
        <v>5050</v>
      </c>
      <c r="R12" s="20" t="s">
        <v>5050</v>
      </c>
      <c r="S12" s="20" t="s">
        <v>5050</v>
      </c>
      <c r="T12" s="424" t="s">
        <v>5050</v>
      </c>
      <c r="U12" s="283"/>
      <c r="V12" s="435"/>
      <c r="W12" s="22"/>
      <c r="X12" s="22"/>
      <c r="Y12" s="22"/>
      <c r="Z12" s="22"/>
      <c r="AA12" s="22"/>
      <c r="AC12" s="187">
        <f>lft(L12,Peildatum)</f>
        <v>23.89</v>
      </c>
      <c r="AD12" s="202"/>
      <c r="AE12" s="202"/>
      <c r="AF12" s="202"/>
      <c r="AG12" s="202"/>
      <c r="AH12" s="202"/>
      <c r="AI12" s="188" t="str">
        <f>IFERROR(VLOOKUP(LEFT(N12 &amp; "0",1),CbRc,2,0),"")</f>
        <v>NCX19J3</v>
      </c>
      <c r="AJ12" s="188" t="str">
        <f>IFERROR(VLOOKUP(LEFT(O12 &amp; "0",1),CbRc,2,0),"")</f>
        <v>NCX19J3</v>
      </c>
      <c r="AK12" s="188" t="str">
        <f>IF(ISNA(VLOOKUP(AI12&amp;Q12,IsTm1A,1,0)),"",Q12)</f>
        <v>S1</v>
      </c>
      <c r="AL12" s="188" t="str">
        <f>IF(ISNA(VLOOKUP($AI12&amp;R12,IsTm2D,1,0)),"",R12)</f>
        <v>S1</v>
      </c>
      <c r="AM12" s="188" t="str">
        <f>IF(ISNA(VLOOKUP($AI12&amp;S12,IsTm3G,1,0)),"",S12)</f>
        <v>S1</v>
      </c>
      <c r="AN12" s="188"/>
      <c r="AO12" s="188"/>
      <c r="AP12" s="178"/>
      <c r="AQ12">
        <v>7</v>
      </c>
      <c r="AR12">
        <f t="shared" si="9"/>
        <v>7</v>
      </c>
      <c r="AS12">
        <f t="shared" si="10"/>
        <v>7</v>
      </c>
      <c r="AT12">
        <f t="shared" si="11"/>
        <v>0</v>
      </c>
      <c r="AU12" t="s">
        <v>5056</v>
      </c>
      <c r="AV12" t="str">
        <f t="shared" si="12"/>
        <v>S7</v>
      </c>
      <c r="AW12" t="str">
        <f t="shared" si="13"/>
        <v>S7</v>
      </c>
      <c r="AZ12" s="93" t="str">
        <f t="shared" si="0"/>
        <v>S1</v>
      </c>
      <c r="BA12" s="93" t="str">
        <f t="shared" si="1"/>
        <v>S1</v>
      </c>
      <c r="BD12" s="94">
        <f t="shared" si="2"/>
        <v>0</v>
      </c>
      <c r="BE12" s="94">
        <f t="shared" si="3"/>
        <v>0</v>
      </c>
      <c r="BF12" s="94">
        <f t="shared" si="4"/>
        <v>0</v>
      </c>
      <c r="BG12" s="94">
        <f t="shared" si="5"/>
        <v>0</v>
      </c>
      <c r="BH12" s="94">
        <f t="shared" si="6"/>
        <v>0</v>
      </c>
      <c r="BJ12" s="94" t="str">
        <f t="shared" si="7"/>
        <v>0</v>
      </c>
      <c r="BK12" s="94" t="str">
        <f t="shared" si="8"/>
        <v>0</v>
      </c>
      <c r="BM12" s="189" t="str">
        <f>Basis!H22</f>
        <v/>
      </c>
      <c r="BN12" s="132" t="str">
        <f>Basis!I22</f>
        <v/>
      </c>
      <c r="BP12" s="202" t="s">
        <v>7740</v>
      </c>
    </row>
    <row r="13" spans="1:68" ht="12.75" customHeight="1" x14ac:dyDescent="0.25">
      <c r="A13" s="17" t="str">
        <f>D13&amp;"x"&amp;TEXT(COUNTIF(D$5:D12,D13)+1,0)</f>
        <v>S2x1</v>
      </c>
      <c r="B13" s="18" t="str">
        <f>E13&amp;"x"&amp;TEXT(COUNTIF(E$5:E12,E13)+1,0)</f>
        <v>S2x1</v>
      </c>
      <c r="C13" s="18" t="str">
        <f>F13&amp;"x"&amp;TEXT(COUNTIF(F$5:F12,F13)+1,0)</f>
        <v>x1</v>
      </c>
      <c r="D13" s="19" t="s">
        <v>5051</v>
      </c>
      <c r="E13" s="19" t="s">
        <v>5051</v>
      </c>
      <c r="F13" s="19"/>
      <c r="G13" s="431"/>
      <c r="H13" s="19" t="s">
        <v>5044</v>
      </c>
      <c r="I13" s="141" t="s">
        <v>7785</v>
      </c>
      <c r="J13" s="141" t="s">
        <v>7786</v>
      </c>
      <c r="K13" s="141" t="s">
        <v>7787</v>
      </c>
      <c r="L13" s="113">
        <v>36938</v>
      </c>
      <c r="M13" s="431"/>
      <c r="N13" s="20"/>
      <c r="O13" s="20"/>
      <c r="P13" s="433"/>
      <c r="Q13" s="20" t="s">
        <v>5051</v>
      </c>
      <c r="R13" s="20" t="s">
        <v>5051</v>
      </c>
      <c r="S13" s="20" t="s">
        <v>5051</v>
      </c>
      <c r="T13" s="424" t="s">
        <v>5051</v>
      </c>
      <c r="U13" s="283"/>
      <c r="V13" s="435"/>
      <c r="W13" s="22"/>
      <c r="X13" s="22"/>
      <c r="Y13" s="22"/>
      <c r="Z13" s="22"/>
      <c r="AA13" s="22"/>
      <c r="AC13" s="187">
        <f>lft(L13,Peildatum)</f>
        <v>22.87</v>
      </c>
      <c r="AD13" s="202"/>
      <c r="AE13" s="202"/>
      <c r="AF13" s="202"/>
      <c r="AG13" s="202"/>
      <c r="AH13" s="202"/>
      <c r="AI13" s="188" t="str">
        <f>IFERROR(VLOOKUP(LEFT(N13 &amp; "0",1),CbRc,2,0),"")</f>
        <v>NCX19J3</v>
      </c>
      <c r="AJ13" s="188" t="str">
        <f>IFERROR(VLOOKUP(LEFT(O13 &amp; "0",1),CbRc,2,0),"")</f>
        <v>NCX19J3</v>
      </c>
      <c r="AK13" s="188" t="str">
        <f>IF(ISNA(VLOOKUP(AI13&amp;Q13,IsTm1A,1,0)),"",Q13)</f>
        <v>S2</v>
      </c>
      <c r="AL13" s="188" t="str">
        <f>IF(ISNA(VLOOKUP($AI13&amp;R13,IsTm2D,1,0)),"",R13)</f>
        <v>S2</v>
      </c>
      <c r="AM13" s="188" t="str">
        <f>IF(ISNA(VLOOKUP($AI13&amp;S13,IsTm3G,1,0)),"",S13)</f>
        <v>S2</v>
      </c>
      <c r="AN13" s="188"/>
      <c r="AO13" s="188"/>
      <c r="AP13" s="178"/>
      <c r="AQ13">
        <v>8</v>
      </c>
      <c r="AR13">
        <f t="shared" si="9"/>
        <v>7</v>
      </c>
      <c r="AS13">
        <f t="shared" si="10"/>
        <v>7</v>
      </c>
      <c r="AT13">
        <f t="shared" si="11"/>
        <v>0</v>
      </c>
      <c r="AU13" t="s">
        <v>5057</v>
      </c>
      <c r="AV13" t="str">
        <f t="shared" si="12"/>
        <v>MW1</v>
      </c>
      <c r="AW13" t="str">
        <f t="shared" si="13"/>
        <v>A1</v>
      </c>
      <c r="AZ13" s="93" t="str">
        <f t="shared" si="0"/>
        <v>S2</v>
      </c>
      <c r="BA13" s="93" t="str">
        <f t="shared" si="1"/>
        <v>S2</v>
      </c>
      <c r="BD13" s="94">
        <f t="shared" si="2"/>
        <v>0</v>
      </c>
      <c r="BE13" s="94">
        <f t="shared" si="3"/>
        <v>0</v>
      </c>
      <c r="BF13" s="94">
        <f t="shared" si="4"/>
        <v>0</v>
      </c>
      <c r="BG13" s="94">
        <f t="shared" si="5"/>
        <v>0</v>
      </c>
      <c r="BH13" s="94">
        <f t="shared" si="6"/>
        <v>0</v>
      </c>
      <c r="BJ13" s="94" t="str">
        <f t="shared" si="7"/>
        <v>0</v>
      </c>
      <c r="BK13" s="94" t="str">
        <f t="shared" si="8"/>
        <v>0</v>
      </c>
      <c r="BM13" s="190"/>
      <c r="BP13" s="202"/>
    </row>
    <row r="14" spans="1:68" ht="12.75" customHeight="1" x14ac:dyDescent="0.25">
      <c r="A14" s="17" t="str">
        <f>D14&amp;"x"&amp;TEXT(COUNTIF(D$5:D13,D14)+1,0)</f>
        <v>S2x2</v>
      </c>
      <c r="B14" s="18" t="str">
        <f>E14&amp;"x"&amp;TEXT(COUNTIF(E$5:E13,E14)+1,0)</f>
        <v>S2x2</v>
      </c>
      <c r="C14" s="18" t="str">
        <f>F14&amp;"x"&amp;TEXT(COUNTIF(F$5:F13,F14)+1,0)</f>
        <v>x1</v>
      </c>
      <c r="D14" s="19" t="s">
        <v>5051</v>
      </c>
      <c r="E14" s="19" t="s">
        <v>5051</v>
      </c>
      <c r="F14" s="19"/>
      <c r="G14" s="431"/>
      <c r="H14" s="19" t="s">
        <v>5044</v>
      </c>
      <c r="I14" s="141" t="s">
        <v>7879</v>
      </c>
      <c r="J14" s="141" t="s">
        <v>7880</v>
      </c>
      <c r="K14" s="141" t="s">
        <v>7881</v>
      </c>
      <c r="L14" s="113">
        <v>36993</v>
      </c>
      <c r="M14" s="431"/>
      <c r="N14" s="20"/>
      <c r="O14" s="20"/>
      <c r="P14" s="433"/>
      <c r="Q14" s="20" t="s">
        <v>5054</v>
      </c>
      <c r="R14" s="20" t="s">
        <v>5054</v>
      </c>
      <c r="S14" s="20" t="s">
        <v>5054</v>
      </c>
      <c r="T14" s="424" t="s">
        <v>5054</v>
      </c>
      <c r="U14" s="283"/>
      <c r="V14" s="435"/>
      <c r="W14" s="22"/>
      <c r="X14" s="22"/>
      <c r="Y14" s="22"/>
      <c r="Z14" s="22"/>
      <c r="AA14" s="22"/>
      <c r="AC14" s="187">
        <f>lft(L14,Peildatum)</f>
        <v>22.72</v>
      </c>
      <c r="AD14" s="202"/>
      <c r="AE14" s="202"/>
      <c r="AF14" s="202"/>
      <c r="AG14" s="202"/>
      <c r="AH14" s="202"/>
      <c r="AI14" s="188" t="str">
        <f>IFERROR(VLOOKUP(LEFT(N14 &amp; "0",1),CbRc,2,0),"")</f>
        <v>NCX19J3</v>
      </c>
      <c r="AJ14" s="188" t="str">
        <f>IFERROR(VLOOKUP(LEFT(O14 &amp; "0",1),CbRc,2,0),"")</f>
        <v>NCX19J3</v>
      </c>
      <c r="AK14" s="188" t="str">
        <f>IF(ISNA(VLOOKUP(AI14&amp;Q14,IsTm1A,1,0)),"",Q14)</f>
        <v>S5</v>
      </c>
      <c r="AL14" s="188" t="str">
        <f>IF(ISNA(VLOOKUP($AI14&amp;R14,IsTm2D,1,0)),"",R14)</f>
        <v>S5</v>
      </c>
      <c r="AM14" s="188" t="str">
        <f>IF(ISNA(VLOOKUP($AI14&amp;S14,IsTm3G,1,0)),"",S14)</f>
        <v>S5</v>
      </c>
      <c r="AN14" s="188"/>
      <c r="AO14" s="188"/>
      <c r="AP14" s="178"/>
      <c r="AQ14">
        <v>9</v>
      </c>
      <c r="AR14">
        <f t="shared" si="9"/>
        <v>7</v>
      </c>
      <c r="AS14">
        <f t="shared" si="10"/>
        <v>7</v>
      </c>
      <c r="AT14">
        <f t="shared" si="11"/>
        <v>0</v>
      </c>
      <c r="AU14" t="s">
        <v>5058</v>
      </c>
      <c r="AV14" t="str">
        <f t="shared" si="12"/>
        <v>A1</v>
      </c>
      <c r="AW14" t="str">
        <f t="shared" si="13"/>
        <v>A2</v>
      </c>
      <c r="AZ14" s="93" t="str">
        <f t="shared" si="0"/>
        <v>S2</v>
      </c>
      <c r="BA14" s="93" t="str">
        <f t="shared" si="1"/>
        <v>S2</v>
      </c>
      <c r="BD14" s="94">
        <f t="shared" si="2"/>
        <v>0</v>
      </c>
      <c r="BE14" s="94">
        <f t="shared" si="3"/>
        <v>0</v>
      </c>
      <c r="BF14" s="94">
        <f t="shared" si="4"/>
        <v>0</v>
      </c>
      <c r="BG14" s="94">
        <f t="shared" si="5"/>
        <v>0</v>
      </c>
      <c r="BH14" s="94">
        <f t="shared" si="6"/>
        <v>0</v>
      </c>
      <c r="BJ14" s="94" t="str">
        <f t="shared" si="7"/>
        <v>0</v>
      </c>
      <c r="BK14" s="94" t="str">
        <f t="shared" si="8"/>
        <v>0</v>
      </c>
      <c r="BM14" s="190"/>
      <c r="BP14" s="186" t="s">
        <v>7121</v>
      </c>
    </row>
    <row r="15" spans="1:68" ht="12.75" customHeight="1" x14ac:dyDescent="0.25">
      <c r="A15" s="17" t="str">
        <f>D15&amp;"x"&amp;TEXT(COUNTIF(D$5:D14,D15)+1,0)</f>
        <v>S2x3</v>
      </c>
      <c r="B15" s="18" t="str">
        <f>E15&amp;"x"&amp;TEXT(COUNTIF(E$5:E14,E15)+1,0)</f>
        <v>S2x3</v>
      </c>
      <c r="C15" s="18" t="str">
        <f>F15&amp;"x"&amp;TEXT(COUNTIF(F$5:F14,F15)+1,0)</f>
        <v>x1</v>
      </c>
      <c r="D15" s="19" t="s">
        <v>5051</v>
      </c>
      <c r="E15" s="19" t="s">
        <v>5051</v>
      </c>
      <c r="F15" s="19"/>
      <c r="G15" s="431"/>
      <c r="H15" s="19" t="s">
        <v>5044</v>
      </c>
      <c r="I15" s="141" t="s">
        <v>7788</v>
      </c>
      <c r="J15" s="141" t="s">
        <v>7789</v>
      </c>
      <c r="K15" s="141" t="s">
        <v>7790</v>
      </c>
      <c r="L15" s="113">
        <v>37551</v>
      </c>
      <c r="M15" s="431"/>
      <c r="N15" s="20"/>
      <c r="O15" s="20"/>
      <c r="P15" s="433"/>
      <c r="Q15" s="20" t="s">
        <v>5051</v>
      </c>
      <c r="R15" s="20" t="s">
        <v>5051</v>
      </c>
      <c r="S15" s="20" t="s">
        <v>5051</v>
      </c>
      <c r="T15" s="424" t="s">
        <v>5051</v>
      </c>
      <c r="U15" s="283"/>
      <c r="V15" s="435"/>
      <c r="W15" s="22"/>
      <c r="X15" s="22"/>
      <c r="Y15" s="22"/>
      <c r="Z15" s="22"/>
      <c r="AA15" s="22"/>
      <c r="AC15" s="187">
        <f>lft(L15,Peildatum)</f>
        <v>21.19</v>
      </c>
      <c r="AD15" s="202"/>
      <c r="AE15" s="202"/>
      <c r="AF15" s="202"/>
      <c r="AG15" s="202"/>
      <c r="AH15" s="202"/>
      <c r="AI15" s="188" t="str">
        <f>IFERROR(VLOOKUP(LEFT(N15 &amp; "0",1),CbRc,2,0),"")</f>
        <v>NCX19J3</v>
      </c>
      <c r="AJ15" s="188" t="str">
        <f>IFERROR(VLOOKUP(LEFT(O15 &amp; "0",1),CbRc,2,0),"")</f>
        <v>NCX19J3</v>
      </c>
      <c r="AK15" s="188" t="str">
        <f>IF(ISNA(VLOOKUP(AI15&amp;Q15,IsTm1A,1,0)),"",Q15)</f>
        <v>S2</v>
      </c>
      <c r="AL15" s="188" t="str">
        <f>IF(ISNA(VLOOKUP($AI15&amp;R15,IsTm2D,1,0)),"",R15)</f>
        <v>S2</v>
      </c>
      <c r="AM15" s="188" t="str">
        <f>IF(ISNA(VLOOKUP($AI15&amp;S15,IsTm3G,1,0)),"",S15)</f>
        <v>S2</v>
      </c>
      <c r="AN15" s="188"/>
      <c r="AO15" s="188"/>
      <c r="AP15" s="178"/>
      <c r="AQ15">
        <v>10</v>
      </c>
      <c r="AR15">
        <f t="shared" si="9"/>
        <v>7</v>
      </c>
      <c r="AS15">
        <f t="shared" si="10"/>
        <v>7</v>
      </c>
      <c r="AT15">
        <f t="shared" si="11"/>
        <v>0</v>
      </c>
      <c r="AU15" t="s">
        <v>5059</v>
      </c>
      <c r="AV15" t="str">
        <f t="shared" si="12"/>
        <v>A2</v>
      </c>
      <c r="AW15" t="str">
        <f t="shared" si="13"/>
        <v>A3</v>
      </c>
      <c r="AZ15" s="93" t="str">
        <f t="shared" si="0"/>
        <v>S2</v>
      </c>
      <c r="BA15" s="93" t="str">
        <f t="shared" si="1"/>
        <v>S2</v>
      </c>
      <c r="BD15" s="94">
        <f t="shared" si="2"/>
        <v>0</v>
      </c>
      <c r="BE15" s="94">
        <f t="shared" si="3"/>
        <v>0</v>
      </c>
      <c r="BF15" s="94">
        <f t="shared" si="4"/>
        <v>0</v>
      </c>
      <c r="BG15" s="94">
        <f t="shared" si="5"/>
        <v>0</v>
      </c>
      <c r="BH15" s="94">
        <f t="shared" si="6"/>
        <v>0</v>
      </c>
      <c r="BJ15" s="94" t="str">
        <f t="shared" si="7"/>
        <v>0</v>
      </c>
      <c r="BK15" s="94" t="str">
        <f t="shared" si="8"/>
        <v>0</v>
      </c>
      <c r="BP15" s="202" t="s">
        <v>7047</v>
      </c>
    </row>
    <row r="16" spans="1:68" ht="12.75" customHeight="1" x14ac:dyDescent="0.25">
      <c r="A16" s="17" t="str">
        <f>D16&amp;"x"&amp;TEXT(COUNTIF(D$5:D15,D16)+1,0)</f>
        <v>S2x4</v>
      </c>
      <c r="B16" s="18" t="str">
        <f>E16&amp;"x"&amp;TEXT(COUNTIF(E$5:E15,E16)+1,0)</f>
        <v>S2x4</v>
      </c>
      <c r="C16" s="18" t="str">
        <f>F16&amp;"x"&amp;TEXT(COUNTIF(F$5:F15,F16)+1,0)</f>
        <v>x1</v>
      </c>
      <c r="D16" s="19" t="s">
        <v>5051</v>
      </c>
      <c r="E16" s="19" t="s">
        <v>5051</v>
      </c>
      <c r="F16" s="19"/>
      <c r="G16" s="431"/>
      <c r="H16" s="19" t="s">
        <v>5044</v>
      </c>
      <c r="I16" s="141" t="s">
        <v>7791</v>
      </c>
      <c r="J16" s="141" t="s">
        <v>7792</v>
      </c>
      <c r="K16" s="141" t="s">
        <v>7793</v>
      </c>
      <c r="L16" s="113">
        <v>37771</v>
      </c>
      <c r="M16" s="431"/>
      <c r="N16" s="20"/>
      <c r="O16" s="20"/>
      <c r="P16" s="433"/>
      <c r="Q16" s="20" t="s">
        <v>5054</v>
      </c>
      <c r="R16" s="20" t="s">
        <v>5054</v>
      </c>
      <c r="S16" s="20" t="s">
        <v>5054</v>
      </c>
      <c r="T16" s="424" t="s">
        <v>5051</v>
      </c>
      <c r="U16" s="283"/>
      <c r="V16" s="435"/>
      <c r="W16" s="22"/>
      <c r="X16" s="22"/>
      <c r="Y16" s="22"/>
      <c r="Z16" s="22"/>
      <c r="AA16" s="22"/>
      <c r="AC16" s="187">
        <f>lft(L16,Peildatum)</f>
        <v>20.59</v>
      </c>
      <c r="AD16" s="202"/>
      <c r="AE16" s="202"/>
      <c r="AF16" s="202"/>
      <c r="AG16" s="202"/>
      <c r="AH16" s="202"/>
      <c r="AI16" s="188" t="str">
        <f>IFERROR(VLOOKUP(LEFT(N16 &amp; "0",1),CbRc,2,0),"")</f>
        <v>NCX19J3</v>
      </c>
      <c r="AJ16" s="188" t="str">
        <f>IFERROR(VLOOKUP(LEFT(O16 &amp; "0",1),CbRc,2,0),"")</f>
        <v>NCX19J3</v>
      </c>
      <c r="AK16" s="188" t="str">
        <f>IF(ISNA(VLOOKUP(AI16&amp;Q16,IsTm1A,1,0)),"",Q16)</f>
        <v>S5</v>
      </c>
      <c r="AL16" s="188" t="str">
        <f>IF(ISNA(VLOOKUP($AI16&amp;R16,IsTm2D,1,0)),"",R16)</f>
        <v>S5</v>
      </c>
      <c r="AM16" s="188" t="str">
        <f>IF(ISNA(VLOOKUP($AI16&amp;S16,IsTm3G,1,0)),"",S16)</f>
        <v>S5</v>
      </c>
      <c r="AN16" s="188"/>
      <c r="AO16" s="188"/>
      <c r="AP16" s="178"/>
      <c r="AQ16">
        <v>11</v>
      </c>
      <c r="AR16">
        <f t="shared" si="9"/>
        <v>7</v>
      </c>
      <c r="AS16">
        <f t="shared" si="10"/>
        <v>7</v>
      </c>
      <c r="AT16">
        <f t="shared" si="11"/>
        <v>0</v>
      </c>
      <c r="AU16" t="s">
        <v>5060</v>
      </c>
      <c r="AV16" t="str">
        <f t="shared" si="12"/>
        <v>A3</v>
      </c>
      <c r="AW16" t="str">
        <f t="shared" si="13"/>
        <v>B1</v>
      </c>
      <c r="AZ16" s="93" t="str">
        <f t="shared" si="0"/>
        <v>S2</v>
      </c>
      <c r="BA16" s="93" t="str">
        <f t="shared" si="1"/>
        <v>S2</v>
      </c>
      <c r="BD16" s="94">
        <f t="shared" si="2"/>
        <v>0</v>
      </c>
      <c r="BE16" s="94">
        <f t="shared" si="3"/>
        <v>0</v>
      </c>
      <c r="BF16" s="94">
        <f t="shared" si="4"/>
        <v>0</v>
      </c>
      <c r="BG16" s="94">
        <f t="shared" si="5"/>
        <v>0</v>
      </c>
      <c r="BH16" s="94">
        <f t="shared" si="6"/>
        <v>0</v>
      </c>
      <c r="BJ16" s="94" t="str">
        <f t="shared" si="7"/>
        <v>0</v>
      </c>
      <c r="BK16" s="94" t="str">
        <f t="shared" si="8"/>
        <v>0</v>
      </c>
      <c r="BN16" s="191"/>
      <c r="BP16" s="202" t="s">
        <v>7048</v>
      </c>
    </row>
    <row r="17" spans="1:68" ht="12.75" customHeight="1" x14ac:dyDescent="0.25">
      <c r="A17" s="17" t="str">
        <f>D17&amp;"x"&amp;TEXT(COUNTIF(D$5:D16,D17)+1,0)</f>
        <v>S2x5</v>
      </c>
      <c r="B17" s="18" t="str">
        <f>E17&amp;"x"&amp;TEXT(COUNTIF(E$5:E16,E17)+1,0)</f>
        <v>S2x5</v>
      </c>
      <c r="C17" s="18" t="str">
        <f>F17&amp;"x"&amp;TEXT(COUNTIF(F$5:F16,F17)+1,0)</f>
        <v>x1</v>
      </c>
      <c r="D17" s="19" t="s">
        <v>5051</v>
      </c>
      <c r="E17" s="19" t="s">
        <v>5051</v>
      </c>
      <c r="F17" s="19"/>
      <c r="G17" s="431"/>
      <c r="H17" s="19" t="s">
        <v>5275</v>
      </c>
      <c r="I17" s="141" t="s">
        <v>7794</v>
      </c>
      <c r="J17" s="141" t="s">
        <v>7795</v>
      </c>
      <c r="K17" s="141" t="s">
        <v>7763</v>
      </c>
      <c r="L17" s="113">
        <v>35246</v>
      </c>
      <c r="M17" s="431"/>
      <c r="N17" s="20"/>
      <c r="O17" s="20"/>
      <c r="P17" s="433"/>
      <c r="Q17" s="20" t="s">
        <v>5051</v>
      </c>
      <c r="R17" s="20" t="s">
        <v>5051</v>
      </c>
      <c r="S17" s="20" t="s">
        <v>5051</v>
      </c>
      <c r="T17" s="424" t="s">
        <v>5051</v>
      </c>
      <c r="U17" s="283"/>
      <c r="V17" s="435"/>
      <c r="W17" s="22"/>
      <c r="X17" s="22"/>
      <c r="Y17" s="22"/>
      <c r="Z17" s="22"/>
      <c r="AA17" s="22"/>
      <c r="AC17" s="187">
        <f>lft(L17,Peildatum)</f>
        <v>27.5</v>
      </c>
      <c r="AD17" s="202"/>
      <c r="AE17" s="202"/>
      <c r="AF17" s="202"/>
      <c r="AG17" s="202"/>
      <c r="AH17" s="202"/>
      <c r="AI17" s="188" t="str">
        <f>IFERROR(VLOOKUP(LEFT(N17 &amp; "0",1),CbRc,2,0),"")</f>
        <v>NCX19J3</v>
      </c>
      <c r="AJ17" s="188" t="str">
        <f>IFERROR(VLOOKUP(LEFT(O17 &amp; "0",1),CbRc,2,0),"")</f>
        <v>NCX19J3</v>
      </c>
      <c r="AK17" s="188" t="str">
        <f>IF(ISNA(VLOOKUP(AI17&amp;Q17,IsTm1A,1,0)),"",Q17)</f>
        <v>S2</v>
      </c>
      <c r="AL17" s="188" t="str">
        <f>IF(ISNA(VLOOKUP($AI17&amp;R17,IsTm2D,1,0)),"",R17)</f>
        <v>S2</v>
      </c>
      <c r="AM17" s="188" t="str">
        <f>IF(ISNA(VLOOKUP($AI17&amp;S17,IsTm3G,1,0)),"",S17)</f>
        <v>S2</v>
      </c>
      <c r="AN17" s="188"/>
      <c r="AO17" s="188"/>
      <c r="AP17" s="178"/>
      <c r="AQ17">
        <v>12</v>
      </c>
      <c r="AR17">
        <f t="shared" si="9"/>
        <v>7</v>
      </c>
      <c r="AS17">
        <f t="shared" si="10"/>
        <v>7</v>
      </c>
      <c r="AT17">
        <f t="shared" si="11"/>
        <v>0</v>
      </c>
      <c r="AU17" t="s">
        <v>5061</v>
      </c>
      <c r="AV17" t="str">
        <f t="shared" si="12"/>
        <v>B1</v>
      </c>
      <c r="AW17" t="str">
        <f t="shared" si="13"/>
        <v>B2</v>
      </c>
      <c r="AZ17" s="93" t="str">
        <f t="shared" si="0"/>
        <v>S2</v>
      </c>
      <c r="BA17" s="93" t="str">
        <f t="shared" si="1"/>
        <v>S2</v>
      </c>
      <c r="BD17" s="94">
        <f t="shared" si="2"/>
        <v>0</v>
      </c>
      <c r="BE17" s="94">
        <f t="shared" si="3"/>
        <v>0</v>
      </c>
      <c r="BF17" s="94">
        <f t="shared" si="4"/>
        <v>0</v>
      </c>
      <c r="BG17" s="94">
        <f t="shared" si="5"/>
        <v>0</v>
      </c>
      <c r="BH17" s="94">
        <f t="shared" si="6"/>
        <v>0</v>
      </c>
      <c r="BJ17" s="94" t="str">
        <f t="shared" si="7"/>
        <v>0</v>
      </c>
      <c r="BK17" s="94" t="str">
        <f t="shared" si="8"/>
        <v>0</v>
      </c>
      <c r="BP17" s="202" t="s">
        <v>7743</v>
      </c>
    </row>
    <row r="18" spans="1:68" ht="12.75" customHeight="1" x14ac:dyDescent="0.25">
      <c r="A18" s="17" t="str">
        <f>D18&amp;"x"&amp;TEXT(COUNTIF(D$5:D17,D18)+1,0)</f>
        <v>S2x6</v>
      </c>
      <c r="B18" s="18" t="str">
        <f>E18&amp;"x"&amp;TEXT(COUNTIF(E$5:E17,E18)+1,0)</f>
        <v>S2x6</v>
      </c>
      <c r="C18" s="18" t="str">
        <f>F18&amp;"x"&amp;TEXT(COUNTIF(F$5:F17,F18)+1,0)</f>
        <v>x1</v>
      </c>
      <c r="D18" s="19" t="s">
        <v>5051</v>
      </c>
      <c r="E18" s="19" t="s">
        <v>5051</v>
      </c>
      <c r="F18" s="19"/>
      <c r="G18" s="431"/>
      <c r="H18" s="19" t="s">
        <v>5275</v>
      </c>
      <c r="I18" s="141" t="s">
        <v>7796</v>
      </c>
      <c r="J18" s="141" t="s">
        <v>7797</v>
      </c>
      <c r="K18" s="141" t="s">
        <v>7798</v>
      </c>
      <c r="L18" s="113">
        <v>35372</v>
      </c>
      <c r="M18" s="431"/>
      <c r="N18" s="20"/>
      <c r="O18" s="20"/>
      <c r="P18" s="433"/>
      <c r="Q18" s="20" t="s">
        <v>5051</v>
      </c>
      <c r="R18" s="20" t="s">
        <v>5051</v>
      </c>
      <c r="S18" s="20" t="s">
        <v>5051</v>
      </c>
      <c r="T18" s="424" t="s">
        <v>5051</v>
      </c>
      <c r="U18" s="283"/>
      <c r="V18" s="435"/>
      <c r="W18" s="22"/>
      <c r="X18" s="22"/>
      <c r="Y18" s="22"/>
      <c r="Z18" s="22"/>
      <c r="AA18" s="22"/>
      <c r="AC18" s="187">
        <f>lft(L18,Peildatum)</f>
        <v>27.16</v>
      </c>
      <c r="AD18" s="202"/>
      <c r="AE18" s="202"/>
      <c r="AF18" s="202"/>
      <c r="AG18" s="202"/>
      <c r="AH18" s="202"/>
      <c r="AI18" s="188" t="str">
        <f>IFERROR(VLOOKUP(LEFT(N18 &amp; "0",1),CbRc,2,0),"")</f>
        <v>NCX19J3</v>
      </c>
      <c r="AJ18" s="188" t="str">
        <f>IFERROR(VLOOKUP(LEFT(O18 &amp; "0",1),CbRc,2,0),"")</f>
        <v>NCX19J3</v>
      </c>
      <c r="AK18" s="188" t="str">
        <f>IF(ISNA(VLOOKUP(AI18&amp;Q18,IsTm1A,1,0)),"",Q18)</f>
        <v>S2</v>
      </c>
      <c r="AL18" s="188" t="str">
        <f>IF(ISNA(VLOOKUP($AI18&amp;R18,IsTm2D,1,0)),"",R18)</f>
        <v>S2</v>
      </c>
      <c r="AM18" s="188" t="str">
        <f>IF(ISNA(VLOOKUP($AI18&amp;S18,IsTm3G,1,0)),"",S18)</f>
        <v>S2</v>
      </c>
      <c r="AN18" s="188"/>
      <c r="AO18" s="188"/>
      <c r="AP18" s="178"/>
      <c r="AQ18">
        <v>13</v>
      </c>
      <c r="AR18">
        <f t="shared" si="9"/>
        <v>7</v>
      </c>
      <c r="AS18">
        <f t="shared" si="10"/>
        <v>7</v>
      </c>
      <c r="AT18">
        <f t="shared" si="11"/>
        <v>0</v>
      </c>
      <c r="AU18" t="s">
        <v>5062</v>
      </c>
      <c r="AV18" t="str">
        <f t="shared" si="12"/>
        <v>B2</v>
      </c>
      <c r="AW18" t="str">
        <f t="shared" si="13"/>
        <v>B3</v>
      </c>
      <c r="AZ18" s="93" t="str">
        <f t="shared" si="0"/>
        <v>S2</v>
      </c>
      <c r="BA18" s="93" t="str">
        <f t="shared" si="1"/>
        <v>S2</v>
      </c>
      <c r="BD18" s="94">
        <f t="shared" si="2"/>
        <v>0</v>
      </c>
      <c r="BE18" s="94">
        <f t="shared" si="3"/>
        <v>0</v>
      </c>
      <c r="BF18" s="94">
        <f t="shared" si="4"/>
        <v>0</v>
      </c>
      <c r="BG18" s="94">
        <f t="shared" si="5"/>
        <v>0</v>
      </c>
      <c r="BH18" s="94">
        <f t="shared" si="6"/>
        <v>0</v>
      </c>
      <c r="BJ18" s="94" t="str">
        <f t="shared" si="7"/>
        <v>0</v>
      </c>
      <c r="BK18" s="94" t="str">
        <f t="shared" si="8"/>
        <v>0</v>
      </c>
      <c r="BP18" s="202" t="s">
        <v>7739</v>
      </c>
    </row>
    <row r="19" spans="1:68" ht="12.75" customHeight="1" x14ac:dyDescent="0.25">
      <c r="A19" s="17" t="str">
        <f>D19&amp;"x"&amp;TEXT(COUNTIF(D$5:D18,D19)+1,0)</f>
        <v>S2x7</v>
      </c>
      <c r="B19" s="18" t="str">
        <f>E19&amp;"x"&amp;TEXT(COUNTIF(E$5:E18,E19)+1,0)</f>
        <v>S2x7</v>
      </c>
      <c r="C19" s="18" t="str">
        <f>F19&amp;"x"&amp;TEXT(COUNTIF(F$5:F18,F19)+1,0)</f>
        <v>x1</v>
      </c>
      <c r="D19" s="19" t="s">
        <v>5051</v>
      </c>
      <c r="E19" s="19" t="s">
        <v>5051</v>
      </c>
      <c r="F19" s="19"/>
      <c r="G19" s="431"/>
      <c r="H19" s="19" t="s">
        <v>5275</v>
      </c>
      <c r="I19" s="141" t="s">
        <v>7802</v>
      </c>
      <c r="J19" s="141" t="s">
        <v>7803</v>
      </c>
      <c r="K19" s="141" t="s">
        <v>7804</v>
      </c>
      <c r="L19" s="113">
        <v>37832</v>
      </c>
      <c r="M19" s="431"/>
      <c r="N19" s="20"/>
      <c r="O19" s="20"/>
      <c r="P19" s="433"/>
      <c r="Q19" s="20" t="s">
        <v>5051</v>
      </c>
      <c r="R19" s="20" t="s">
        <v>5051</v>
      </c>
      <c r="S19" s="20" t="s">
        <v>5051</v>
      </c>
      <c r="T19" s="424" t="s">
        <v>5051</v>
      </c>
      <c r="U19" s="283"/>
      <c r="V19" s="435"/>
      <c r="W19" s="22"/>
      <c r="X19" s="22"/>
      <c r="Y19" s="22"/>
      <c r="Z19" s="22"/>
      <c r="AA19" s="22"/>
      <c r="AC19" s="187">
        <f>lft(L19,Peildatum)</f>
        <v>20.420000000000002</v>
      </c>
      <c r="AD19" s="202"/>
      <c r="AE19" s="202"/>
      <c r="AF19" s="202"/>
      <c r="AG19" s="202"/>
      <c r="AH19" s="202"/>
      <c r="AI19" s="188" t="str">
        <f>IFERROR(VLOOKUP(LEFT(N19 &amp; "0",1),CbRc,2,0),"")</f>
        <v>NCX19J3</v>
      </c>
      <c r="AJ19" s="188" t="str">
        <f>IFERROR(VLOOKUP(LEFT(O19 &amp; "0",1),CbRc,2,0),"")</f>
        <v>NCX19J3</v>
      </c>
      <c r="AK19" s="188" t="str">
        <f>IF(ISNA(VLOOKUP(AI19&amp;Q19,IsTm1A,1,0)),"",Q19)</f>
        <v>S2</v>
      </c>
      <c r="AL19" s="188" t="str">
        <f>IF(ISNA(VLOOKUP($AI19&amp;R19,IsTm2D,1,0)),"",R19)</f>
        <v>S2</v>
      </c>
      <c r="AM19" s="188" t="str">
        <f>IF(ISNA(VLOOKUP($AI19&amp;S19,IsTm3G,1,0)),"",S19)</f>
        <v>S2</v>
      </c>
      <c r="AN19" s="188"/>
      <c r="AO19" s="188"/>
      <c r="AP19" s="178"/>
      <c r="AQ19">
        <v>14</v>
      </c>
      <c r="AR19">
        <f t="shared" si="9"/>
        <v>7</v>
      </c>
      <c r="AS19">
        <f t="shared" si="10"/>
        <v>7</v>
      </c>
      <c r="AT19">
        <f t="shared" si="11"/>
        <v>0</v>
      </c>
      <c r="AU19" t="s">
        <v>5063</v>
      </c>
      <c r="AV19" t="str">
        <f t="shared" si="12"/>
        <v>B3</v>
      </c>
      <c r="AW19" t="str">
        <f t="shared" si="13"/>
        <v>C1</v>
      </c>
      <c r="AZ19" s="93" t="str">
        <f t="shared" si="0"/>
        <v>S2</v>
      </c>
      <c r="BA19" s="93" t="str">
        <f t="shared" si="1"/>
        <v>S2</v>
      </c>
      <c r="BD19" s="94">
        <f t="shared" si="2"/>
        <v>0</v>
      </c>
      <c r="BE19" s="94">
        <f t="shared" si="3"/>
        <v>0</v>
      </c>
      <c r="BF19" s="94">
        <f t="shared" si="4"/>
        <v>0</v>
      </c>
      <c r="BG19" s="94">
        <f t="shared" si="5"/>
        <v>0</v>
      </c>
      <c r="BH19" s="94">
        <f t="shared" si="6"/>
        <v>0</v>
      </c>
      <c r="BJ19" s="94" t="str">
        <f t="shared" si="7"/>
        <v>0</v>
      </c>
      <c r="BK19" s="94" t="str">
        <f t="shared" si="8"/>
        <v>0</v>
      </c>
      <c r="BP19" s="202" t="s">
        <v>7738</v>
      </c>
    </row>
    <row r="20" spans="1:68" ht="12.75" customHeight="1" x14ac:dyDescent="0.25">
      <c r="A20" s="17" t="str">
        <f>D20&amp;"x"&amp;TEXT(COUNTIF(D$5:D19,D20)+1,0)</f>
        <v>S2x8</v>
      </c>
      <c r="B20" s="18" t="str">
        <f>E20&amp;"x"&amp;TEXT(COUNTIF(E$5:E19,E20)+1,0)</f>
        <v>S2x8</v>
      </c>
      <c r="C20" s="18" t="str">
        <f>F20&amp;"x"&amp;TEXT(COUNTIF(F$5:F19,F20)+1,0)</f>
        <v>x1</v>
      </c>
      <c r="D20" s="19" t="s">
        <v>5051</v>
      </c>
      <c r="E20" s="19" t="s">
        <v>5051</v>
      </c>
      <c r="F20" s="19"/>
      <c r="G20" s="431"/>
      <c r="H20" s="19" t="s">
        <v>5275</v>
      </c>
      <c r="I20" s="141" t="s">
        <v>7805</v>
      </c>
      <c r="J20" s="141" t="s">
        <v>7806</v>
      </c>
      <c r="K20" s="141" t="s">
        <v>7807</v>
      </c>
      <c r="L20" s="113">
        <v>38010</v>
      </c>
      <c r="M20" s="431"/>
      <c r="N20" s="20"/>
      <c r="O20" s="20"/>
      <c r="P20" s="433"/>
      <c r="Q20" s="20" t="s">
        <v>1172</v>
      </c>
      <c r="R20" s="20" t="s">
        <v>1172</v>
      </c>
      <c r="S20" s="20" t="s">
        <v>1172</v>
      </c>
      <c r="T20" s="424" t="s">
        <v>5051</v>
      </c>
      <c r="U20" s="283"/>
      <c r="V20" s="435"/>
      <c r="W20" s="22"/>
      <c r="X20" s="22"/>
      <c r="Y20" s="22"/>
      <c r="Z20" s="22"/>
      <c r="AA20" s="22"/>
      <c r="AC20" s="187">
        <f>lft(L20,Peildatum)</f>
        <v>19.93</v>
      </c>
      <c r="AD20" s="202"/>
      <c r="AE20" s="202"/>
      <c r="AF20" s="202"/>
      <c r="AG20" s="202"/>
      <c r="AH20" s="202"/>
      <c r="AI20" s="188" t="str">
        <f>IFERROR(VLOOKUP(LEFT(N20 &amp; "0",1),CbRc,2,0),"")</f>
        <v>NCX19J3</v>
      </c>
      <c r="AJ20" s="188" t="str">
        <f>IFERROR(VLOOKUP(LEFT(O20 &amp; "0",1),CbRc,2,0),"")</f>
        <v>NCX19J3</v>
      </c>
      <c r="AK20" s="188" t="str">
        <f>IF(ISNA(VLOOKUP(AI20&amp;Q20,IsTm1A,1,0)),"",Q20)</f>
        <v>A1</v>
      </c>
      <c r="AL20" s="188" t="str">
        <f>IF(ISNA(VLOOKUP($AI20&amp;R20,IsTm2D,1,0)),"",R20)</f>
        <v>A1</v>
      </c>
      <c r="AM20" s="188" t="str">
        <f>IF(ISNA(VLOOKUP($AI20&amp;S20,IsTm3G,1,0)),"",S20)</f>
        <v>A1</v>
      </c>
      <c r="AN20" s="188"/>
      <c r="AO20" s="188"/>
      <c r="AP20" s="178"/>
      <c r="AQ20">
        <v>15</v>
      </c>
      <c r="AR20">
        <f t="shared" si="9"/>
        <v>7</v>
      </c>
      <c r="AS20">
        <f t="shared" si="10"/>
        <v>7</v>
      </c>
      <c r="AT20">
        <f t="shared" si="11"/>
        <v>0</v>
      </c>
      <c r="AU20" t="s">
        <v>5064</v>
      </c>
      <c r="AV20" t="str">
        <f t="shared" si="12"/>
        <v>C1</v>
      </c>
      <c r="AW20" t="str">
        <f t="shared" si="13"/>
        <v>C2</v>
      </c>
      <c r="AZ20" s="93" t="str">
        <f t="shared" si="0"/>
        <v>S2</v>
      </c>
      <c r="BA20" s="93" t="str">
        <f t="shared" si="1"/>
        <v>S2</v>
      </c>
      <c r="BD20" s="94">
        <f t="shared" si="2"/>
        <v>0</v>
      </c>
      <c r="BE20" s="94">
        <f t="shared" si="3"/>
        <v>0</v>
      </c>
      <c r="BF20" s="94">
        <f t="shared" si="4"/>
        <v>0</v>
      </c>
      <c r="BG20" s="94">
        <f t="shared" si="5"/>
        <v>0</v>
      </c>
      <c r="BH20" s="94">
        <f t="shared" si="6"/>
        <v>0</v>
      </c>
      <c r="BJ20" s="94" t="str">
        <f t="shared" si="7"/>
        <v>0</v>
      </c>
      <c r="BK20" s="94" t="str">
        <f t="shared" si="8"/>
        <v>0</v>
      </c>
      <c r="BP20" s="202" t="s">
        <v>7744</v>
      </c>
    </row>
    <row r="21" spans="1:68" ht="12.75" customHeight="1" x14ac:dyDescent="0.25">
      <c r="A21" s="17" t="str">
        <f>D21&amp;"x"&amp;TEXT(COUNTIF(D$5:D20,D21)+1,0)</f>
        <v>S3x1</v>
      </c>
      <c r="B21" s="18" t="str">
        <f>E21&amp;"x"&amp;TEXT(COUNTIF(E$5:E20,E21)+1,0)</f>
        <v>S3x1</v>
      </c>
      <c r="C21" s="18" t="str">
        <f>F21&amp;"x"&amp;TEXT(COUNTIF(F$5:F20,F21)+1,0)</f>
        <v>x1</v>
      </c>
      <c r="D21" s="19" t="s">
        <v>5052</v>
      </c>
      <c r="E21" s="19" t="s">
        <v>5052</v>
      </c>
      <c r="F21" s="19"/>
      <c r="G21" s="431"/>
      <c r="H21" s="19" t="s">
        <v>5044</v>
      </c>
      <c r="I21" s="141" t="s">
        <v>7814</v>
      </c>
      <c r="J21" s="141" t="s">
        <v>7815</v>
      </c>
      <c r="K21" s="141" t="s">
        <v>7816</v>
      </c>
      <c r="L21" s="113">
        <v>33696</v>
      </c>
      <c r="M21" s="431"/>
      <c r="N21" s="20"/>
      <c r="O21" s="20"/>
      <c r="P21" s="433"/>
      <c r="Q21" s="20" t="s">
        <v>5052</v>
      </c>
      <c r="R21" s="20" t="s">
        <v>5052</v>
      </c>
      <c r="S21" s="20" t="s">
        <v>5052</v>
      </c>
      <c r="T21" s="424" t="s">
        <v>5052</v>
      </c>
      <c r="U21" s="283"/>
      <c r="V21" s="435"/>
      <c r="W21" s="22"/>
      <c r="X21" s="22"/>
      <c r="Y21" s="22"/>
      <c r="Z21" s="22"/>
      <c r="AA21" s="22"/>
      <c r="AC21" s="187">
        <f>lft(L21,Peildatum)</f>
        <v>31.75</v>
      </c>
      <c r="AD21" s="202"/>
      <c r="AE21" s="202"/>
      <c r="AF21" s="202"/>
      <c r="AG21" s="202"/>
      <c r="AH21" s="202"/>
      <c r="AI21" s="188" t="str">
        <f>IFERROR(VLOOKUP(LEFT(N21 &amp; "0",1),CbRc,2,0),"")</f>
        <v>NCX19J3</v>
      </c>
      <c r="AJ21" s="188" t="str">
        <f>IFERROR(VLOOKUP(LEFT(O21 &amp; "0",1),CbRc,2,0),"")</f>
        <v>NCX19J3</v>
      </c>
      <c r="AK21" s="188" t="str">
        <f>IF(ISNA(VLOOKUP(AI21&amp;Q21,IsTm1A,1,0)),"",Q21)</f>
        <v>S3</v>
      </c>
      <c r="AL21" s="188" t="str">
        <f>IF(ISNA(VLOOKUP($AI21&amp;R21,IsTm2D,1,0)),"",R21)</f>
        <v>S3</v>
      </c>
      <c r="AM21" s="188" t="str">
        <f>IF(ISNA(VLOOKUP($AI21&amp;S21,IsTm3G,1,0)),"",S21)</f>
        <v>S3</v>
      </c>
      <c r="AN21" s="188"/>
      <c r="AO21" s="188"/>
      <c r="AP21" s="178"/>
      <c r="AQ21">
        <v>16</v>
      </c>
      <c r="AR21">
        <f t="shared" si="9"/>
        <v>8</v>
      </c>
      <c r="AS21">
        <f t="shared" si="10"/>
        <v>7</v>
      </c>
      <c r="AT21">
        <f t="shared" si="11"/>
        <v>0</v>
      </c>
      <c r="AU21" t="s">
        <v>5065</v>
      </c>
      <c r="AV21" t="str">
        <f t="shared" si="12"/>
        <v>C2</v>
      </c>
      <c r="AW21" t="str">
        <f t="shared" si="13"/>
        <v>C3</v>
      </c>
      <c r="AZ21" s="93" t="str">
        <f t="shared" si="0"/>
        <v>S3</v>
      </c>
      <c r="BA21" s="93" t="str">
        <f t="shared" si="1"/>
        <v>S3</v>
      </c>
      <c r="BD21" s="94">
        <f t="shared" si="2"/>
        <v>0</v>
      </c>
      <c r="BE21" s="94">
        <f t="shared" si="3"/>
        <v>0</v>
      </c>
      <c r="BF21" s="94">
        <f t="shared" si="4"/>
        <v>0</v>
      </c>
      <c r="BG21" s="94">
        <f t="shared" si="5"/>
        <v>0</v>
      </c>
      <c r="BH21" s="94">
        <f t="shared" si="6"/>
        <v>0</v>
      </c>
      <c r="BJ21" s="94" t="str">
        <f t="shared" si="7"/>
        <v>0</v>
      </c>
      <c r="BK21" s="94" t="str">
        <f t="shared" si="8"/>
        <v>0</v>
      </c>
      <c r="BP21" s="202" t="s">
        <v>7745</v>
      </c>
    </row>
    <row r="22" spans="1:68" ht="12.75" customHeight="1" x14ac:dyDescent="0.25">
      <c r="A22" s="17" t="str">
        <f>D22&amp;"x"&amp;TEXT(COUNTIF(D$5:D21,D22)+1,0)</f>
        <v>S3x2</v>
      </c>
      <c r="B22" s="18" t="str">
        <f>E22&amp;"x"&amp;TEXT(COUNTIF(E$5:E21,E22)+1,0)</f>
        <v>S3x2</v>
      </c>
      <c r="C22" s="18" t="str">
        <f>F22&amp;"x"&amp;TEXT(COUNTIF(F$5:F21,F22)+1,0)</f>
        <v>x1</v>
      </c>
      <c r="D22" s="19" t="s">
        <v>5052</v>
      </c>
      <c r="E22" s="19" t="s">
        <v>5052</v>
      </c>
      <c r="F22" s="19"/>
      <c r="G22" s="431"/>
      <c r="H22" s="19" t="s">
        <v>5044</v>
      </c>
      <c r="I22" s="141" t="s">
        <v>7782</v>
      </c>
      <c r="J22" s="141" t="s">
        <v>7783</v>
      </c>
      <c r="K22" s="141" t="s">
        <v>7784</v>
      </c>
      <c r="L22" s="113">
        <v>34635</v>
      </c>
      <c r="M22" s="431"/>
      <c r="N22" s="20"/>
      <c r="O22" s="20"/>
      <c r="P22" s="433"/>
      <c r="Q22" s="20" t="s">
        <v>5052</v>
      </c>
      <c r="R22" s="20" t="s">
        <v>5052</v>
      </c>
      <c r="S22" s="20" t="s">
        <v>5052</v>
      </c>
      <c r="T22" s="424" t="s">
        <v>5051</v>
      </c>
      <c r="U22" s="283"/>
      <c r="V22" s="435"/>
      <c r="W22" s="22"/>
      <c r="X22" s="22"/>
      <c r="Y22" s="22"/>
      <c r="Z22" s="22"/>
      <c r="AA22" s="22"/>
      <c r="AC22" s="187">
        <f>lft(L22,Peildatum)</f>
        <v>29.17</v>
      </c>
      <c r="AD22" s="202"/>
      <c r="AE22" s="202"/>
      <c r="AF22" s="202"/>
      <c r="AG22" s="202"/>
      <c r="AH22" s="202"/>
      <c r="AI22" s="188" t="str">
        <f>IFERROR(VLOOKUP(LEFT(N22 &amp; "0",1),CbRc,2,0),"")</f>
        <v>NCX19J3</v>
      </c>
      <c r="AJ22" s="188" t="str">
        <f>IFERROR(VLOOKUP(LEFT(O22 &amp; "0",1),CbRc,2,0),"")</f>
        <v>NCX19J3</v>
      </c>
      <c r="AK22" s="188" t="str">
        <f>IF(ISNA(VLOOKUP(AI22&amp;Q22,IsTm1A,1,0)),"",Q22)</f>
        <v>S3</v>
      </c>
      <c r="AL22" s="188" t="str">
        <f>IF(ISNA(VLOOKUP($AI22&amp;R22,IsTm2D,1,0)),"",R22)</f>
        <v>S3</v>
      </c>
      <c r="AM22" s="188" t="str">
        <f>IF(ISNA(VLOOKUP($AI22&amp;S22,IsTm3G,1,0)),"",S22)</f>
        <v>S3</v>
      </c>
      <c r="AN22" s="188"/>
      <c r="AO22" s="188"/>
      <c r="AP22" s="178"/>
      <c r="AQ22">
        <v>17</v>
      </c>
      <c r="AR22">
        <f t="shared" si="9"/>
        <v>8</v>
      </c>
      <c r="AS22">
        <f t="shared" si="10"/>
        <v>7</v>
      </c>
      <c r="AT22">
        <f t="shared" si="11"/>
        <v>0</v>
      </c>
      <c r="AU22" t="s">
        <v>5066</v>
      </c>
      <c r="AV22" t="str">
        <f t="shared" si="12"/>
        <v>C3</v>
      </c>
      <c r="AW22" t="str">
        <f t="shared" si="13"/>
        <v>C4</v>
      </c>
      <c r="AZ22" s="93" t="str">
        <f t="shared" si="0"/>
        <v>S3</v>
      </c>
      <c r="BA22" s="93" t="str">
        <f t="shared" si="1"/>
        <v>S3</v>
      </c>
      <c r="BD22" s="94">
        <f t="shared" si="2"/>
        <v>0</v>
      </c>
      <c r="BE22" s="94">
        <f t="shared" si="3"/>
        <v>0</v>
      </c>
      <c r="BF22" s="94">
        <f t="shared" si="4"/>
        <v>0</v>
      </c>
      <c r="BG22" s="94">
        <f t="shared" si="5"/>
        <v>0</v>
      </c>
      <c r="BH22" s="94">
        <f t="shared" si="6"/>
        <v>0</v>
      </c>
      <c r="BJ22" s="94" t="str">
        <f t="shared" si="7"/>
        <v>0</v>
      </c>
      <c r="BK22" s="94" t="str">
        <f t="shared" si="8"/>
        <v>0</v>
      </c>
      <c r="BP22" s="202" t="s">
        <v>7740</v>
      </c>
    </row>
    <row r="23" spans="1:68" ht="12.75" customHeight="1" x14ac:dyDescent="0.25">
      <c r="A23" s="17" t="str">
        <f>D23&amp;"x"&amp;TEXT(COUNTIF(D$5:D22,D23)+1,0)</f>
        <v>S3x3</v>
      </c>
      <c r="B23" s="18" t="str">
        <f>E23&amp;"x"&amp;TEXT(COUNTIF(E$5:E22,E23)+1,0)</f>
        <v>S3x3</v>
      </c>
      <c r="C23" s="18" t="str">
        <f>F23&amp;"x"&amp;TEXT(COUNTIF(F$5:F22,F23)+1,0)</f>
        <v>x1</v>
      </c>
      <c r="D23" s="19" t="s">
        <v>5052</v>
      </c>
      <c r="E23" s="19" t="s">
        <v>5052</v>
      </c>
      <c r="F23" s="19"/>
      <c r="G23" s="431"/>
      <c r="H23" s="19" t="s">
        <v>5044</v>
      </c>
      <c r="I23" s="141" t="s">
        <v>7820</v>
      </c>
      <c r="J23" s="141" t="s">
        <v>7821</v>
      </c>
      <c r="K23" s="141" t="s">
        <v>7763</v>
      </c>
      <c r="L23" s="113">
        <v>35195</v>
      </c>
      <c r="M23" s="431"/>
      <c r="N23" s="20"/>
      <c r="O23" s="20"/>
      <c r="P23" s="433"/>
      <c r="Q23" s="20" t="s">
        <v>5052</v>
      </c>
      <c r="R23" s="20" t="s">
        <v>5052</v>
      </c>
      <c r="S23" s="20" t="s">
        <v>5052</v>
      </c>
      <c r="T23" s="424" t="s">
        <v>5052</v>
      </c>
      <c r="U23" s="283"/>
      <c r="V23" s="435"/>
      <c r="W23" s="22"/>
      <c r="X23" s="22"/>
      <c r="Y23" s="22"/>
      <c r="Z23" s="22"/>
      <c r="AA23" s="22"/>
      <c r="AC23" s="187">
        <f>lft(L23,Peildatum)</f>
        <v>27.64</v>
      </c>
      <c r="AD23" s="202"/>
      <c r="AE23" s="202"/>
      <c r="AF23" s="202"/>
      <c r="AG23" s="202"/>
      <c r="AH23" s="202"/>
      <c r="AI23" s="188" t="str">
        <f>IFERROR(VLOOKUP(LEFT(N23 &amp; "0",1),CbRc,2,0),"")</f>
        <v>NCX19J3</v>
      </c>
      <c r="AJ23" s="188" t="str">
        <f>IFERROR(VLOOKUP(LEFT(O23 &amp; "0",1),CbRc,2,0),"")</f>
        <v>NCX19J3</v>
      </c>
      <c r="AK23" s="188" t="str">
        <f>IF(ISNA(VLOOKUP(AI23&amp;Q23,IsTm1A,1,0)),"",Q23)</f>
        <v>S3</v>
      </c>
      <c r="AL23" s="188" t="str">
        <f>IF(ISNA(VLOOKUP($AI23&amp;R23,IsTm2D,1,0)),"",R23)</f>
        <v>S3</v>
      </c>
      <c r="AM23" s="188" t="str">
        <f>IF(ISNA(VLOOKUP($AI23&amp;S23,IsTm3G,1,0)),"",S23)</f>
        <v>S3</v>
      </c>
      <c r="AN23" s="188"/>
      <c r="AO23" s="188"/>
      <c r="AP23" s="178"/>
      <c r="AQ23">
        <v>18</v>
      </c>
      <c r="AR23">
        <f t="shared" si="9"/>
        <v>8</v>
      </c>
      <c r="AS23">
        <f t="shared" si="10"/>
        <v>7</v>
      </c>
      <c r="AT23">
        <f t="shared" si="11"/>
        <v>0</v>
      </c>
      <c r="AU23" t="s">
        <v>5067</v>
      </c>
      <c r="AV23" t="str">
        <f t="shared" si="12"/>
        <v>C4</v>
      </c>
      <c r="AW23" t="str">
        <f t="shared" si="13"/>
        <v>D1</v>
      </c>
      <c r="AZ23" s="93" t="str">
        <f t="shared" si="0"/>
        <v>S3</v>
      </c>
      <c r="BA23" s="93" t="str">
        <f t="shared" si="1"/>
        <v>S3</v>
      </c>
      <c r="BD23" s="94">
        <f t="shared" si="2"/>
        <v>0</v>
      </c>
      <c r="BE23" s="94">
        <f t="shared" si="3"/>
        <v>0</v>
      </c>
      <c r="BF23" s="94">
        <f t="shared" si="4"/>
        <v>0</v>
      </c>
      <c r="BG23" s="94">
        <f t="shared" si="5"/>
        <v>0</v>
      </c>
      <c r="BH23" s="94">
        <f t="shared" si="6"/>
        <v>0</v>
      </c>
      <c r="BJ23" s="94" t="str">
        <f t="shared" si="7"/>
        <v>0</v>
      </c>
      <c r="BK23" s="94" t="str">
        <f t="shared" si="8"/>
        <v>0</v>
      </c>
      <c r="BP23" s="202" t="s">
        <v>7741</v>
      </c>
    </row>
    <row r="24" spans="1:68" ht="12.75" customHeight="1" x14ac:dyDescent="0.25">
      <c r="A24" s="17" t="str">
        <f>D24&amp;"x"&amp;TEXT(COUNTIF(D$5:D23,D24)+1,0)</f>
        <v>S3x4</v>
      </c>
      <c r="B24" s="18" t="str">
        <f>E24&amp;"x"&amp;TEXT(COUNTIF(E$5:E23,E24)+1,0)</f>
        <v>S3x4</v>
      </c>
      <c r="C24" s="18" t="str">
        <f>F24&amp;"x"&amp;TEXT(COUNTIF(F$5:F23,F24)+1,0)</f>
        <v>x1</v>
      </c>
      <c r="D24" s="19" t="s">
        <v>5052</v>
      </c>
      <c r="E24" s="19" t="s">
        <v>5052</v>
      </c>
      <c r="F24" s="19"/>
      <c r="G24" s="431"/>
      <c r="H24" s="19" t="s">
        <v>5044</v>
      </c>
      <c r="I24" s="141" t="s">
        <v>7822</v>
      </c>
      <c r="J24" s="141" t="s">
        <v>7823</v>
      </c>
      <c r="K24" s="141" t="s">
        <v>7824</v>
      </c>
      <c r="L24" s="113">
        <v>35337</v>
      </c>
      <c r="M24" s="431"/>
      <c r="N24" s="20"/>
      <c r="O24" s="20"/>
      <c r="P24" s="433"/>
      <c r="Q24" s="20" t="s">
        <v>5052</v>
      </c>
      <c r="R24" s="20" t="s">
        <v>5052</v>
      </c>
      <c r="S24" s="20" t="s">
        <v>5052</v>
      </c>
      <c r="T24" s="424" t="s">
        <v>5052</v>
      </c>
      <c r="U24" s="283"/>
      <c r="V24" s="435"/>
      <c r="W24" s="22"/>
      <c r="X24" s="22"/>
      <c r="Y24" s="22"/>
      <c r="Z24" s="22"/>
      <c r="AA24" s="22"/>
      <c r="AC24" s="187">
        <f>lft(L24,Peildatum)</f>
        <v>27.25</v>
      </c>
      <c r="AD24" s="202"/>
      <c r="AE24" s="202"/>
      <c r="AF24" s="202"/>
      <c r="AG24" s="202"/>
      <c r="AH24" s="202"/>
      <c r="AI24" s="188" t="str">
        <f>IFERROR(VLOOKUP(LEFT(N24 &amp; "0",1),CbRc,2,0),"")</f>
        <v>NCX19J3</v>
      </c>
      <c r="AJ24" s="188" t="str">
        <f>IFERROR(VLOOKUP(LEFT(O24 &amp; "0",1),CbRc,2,0),"")</f>
        <v>NCX19J3</v>
      </c>
      <c r="AK24" s="188" t="str">
        <f>IF(ISNA(VLOOKUP(AI24&amp;Q24,IsTm1A,1,0)),"",Q24)</f>
        <v>S3</v>
      </c>
      <c r="AL24" s="188" t="str">
        <f>IF(ISNA(VLOOKUP($AI24&amp;R24,IsTm2D,1,0)),"",R24)</f>
        <v>S3</v>
      </c>
      <c r="AM24" s="188" t="str">
        <f>IF(ISNA(VLOOKUP($AI24&amp;S24,IsTm3G,1,0)),"",S24)</f>
        <v>S3</v>
      </c>
      <c r="AN24" s="188"/>
      <c r="AO24" s="188"/>
      <c r="AP24" s="178"/>
      <c r="AQ24">
        <v>19</v>
      </c>
      <c r="AR24">
        <f t="shared" si="9"/>
        <v>8</v>
      </c>
      <c r="AS24">
        <f t="shared" si="10"/>
        <v>7</v>
      </c>
      <c r="AT24">
        <f t="shared" si="11"/>
        <v>0</v>
      </c>
      <c r="AU24" t="s">
        <v>5068</v>
      </c>
      <c r="AV24" t="str">
        <f t="shared" si="12"/>
        <v>D1</v>
      </c>
      <c r="AW24" t="str">
        <f t="shared" si="13"/>
        <v>D2</v>
      </c>
      <c r="AZ24" s="93" t="str">
        <f t="shared" si="0"/>
        <v>S3</v>
      </c>
      <c r="BA24" s="93" t="str">
        <f t="shared" si="1"/>
        <v>S3</v>
      </c>
      <c r="BD24" s="94">
        <f t="shared" si="2"/>
        <v>0</v>
      </c>
      <c r="BE24" s="94">
        <f t="shared" si="3"/>
        <v>0</v>
      </c>
      <c r="BF24" s="94">
        <f t="shared" si="4"/>
        <v>0</v>
      </c>
      <c r="BG24" s="94">
        <f t="shared" si="5"/>
        <v>0</v>
      </c>
      <c r="BH24" s="94">
        <f t="shared" si="6"/>
        <v>0</v>
      </c>
      <c r="BJ24" s="94" t="str">
        <f t="shared" si="7"/>
        <v>0</v>
      </c>
      <c r="BK24" s="94" t="str">
        <f t="shared" si="8"/>
        <v>0</v>
      </c>
      <c r="BP24" s="202" t="s">
        <v>7742</v>
      </c>
    </row>
    <row r="25" spans="1:68" ht="12.75" customHeight="1" x14ac:dyDescent="0.25">
      <c r="A25" s="17" t="str">
        <f>D25&amp;"x"&amp;TEXT(COUNTIF(D$5:D24,D25)+1,0)</f>
        <v>S3x5</v>
      </c>
      <c r="B25" s="18" t="str">
        <f>E25&amp;"x"&amp;TEXT(COUNTIF(E$5:E24,E25)+1,0)</f>
        <v>S3x5</v>
      </c>
      <c r="C25" s="18" t="str">
        <f>F25&amp;"x"&amp;TEXT(COUNTIF(F$5:F24,F25)+1,0)</f>
        <v>x1</v>
      </c>
      <c r="D25" s="19" t="s">
        <v>5052</v>
      </c>
      <c r="E25" s="19" t="s">
        <v>5052</v>
      </c>
      <c r="F25" s="19"/>
      <c r="G25" s="431"/>
      <c r="H25" s="19" t="s">
        <v>5275</v>
      </c>
      <c r="I25" s="141" t="s">
        <v>7825</v>
      </c>
      <c r="J25" s="141" t="s">
        <v>7826</v>
      </c>
      <c r="K25" s="141" t="s">
        <v>7827</v>
      </c>
      <c r="L25" s="113">
        <v>30994</v>
      </c>
      <c r="M25" s="431"/>
      <c r="N25" s="20"/>
      <c r="O25" s="20"/>
      <c r="P25" s="433"/>
      <c r="Q25" s="20" t="s">
        <v>5052</v>
      </c>
      <c r="R25" s="20" t="s">
        <v>5052</v>
      </c>
      <c r="S25" s="20" t="s">
        <v>5052</v>
      </c>
      <c r="T25" s="424" t="s">
        <v>5052</v>
      </c>
      <c r="U25" s="283"/>
      <c r="V25" s="435"/>
      <c r="W25" s="22"/>
      <c r="X25" s="22"/>
      <c r="Y25" s="22"/>
      <c r="Z25" s="22"/>
      <c r="AA25" s="22"/>
      <c r="AC25" s="187">
        <f>lft(L25,Peildatum)</f>
        <v>39.14</v>
      </c>
      <c r="AD25" s="202"/>
      <c r="AE25" s="202"/>
      <c r="AF25" s="202"/>
      <c r="AG25" s="202"/>
      <c r="AH25" s="202"/>
      <c r="AI25" s="188" t="str">
        <f>IFERROR(VLOOKUP(LEFT(N25 &amp; "0",1),CbRc,2,0),"")</f>
        <v>NCX19J3</v>
      </c>
      <c r="AJ25" s="188" t="str">
        <f>IFERROR(VLOOKUP(LEFT(O25 &amp; "0",1),CbRc,2,0),"")</f>
        <v>NCX19J3</v>
      </c>
      <c r="AK25" s="188" t="str">
        <f>IF(ISNA(VLOOKUP(AI25&amp;Q25,IsTm1A,1,0)),"",Q25)</f>
        <v>S3</v>
      </c>
      <c r="AL25" s="188" t="str">
        <f>IF(ISNA(VLOOKUP($AI25&amp;R25,IsTm2D,1,0)),"",R25)</f>
        <v>S3</v>
      </c>
      <c r="AM25" s="188" t="str">
        <f>IF(ISNA(VLOOKUP($AI25&amp;S25,IsTm3G,1,0)),"",S25)</f>
        <v>S3</v>
      </c>
      <c r="AN25" s="188"/>
      <c r="AO25" s="188"/>
      <c r="AP25" s="178"/>
      <c r="AQ25">
        <v>20</v>
      </c>
      <c r="AR25">
        <f t="shared" si="9"/>
        <v>8</v>
      </c>
      <c r="AS25">
        <f t="shared" si="10"/>
        <v>7</v>
      </c>
      <c r="AT25">
        <f t="shared" si="11"/>
        <v>0</v>
      </c>
      <c r="AU25" t="s">
        <v>5069</v>
      </c>
      <c r="AV25" t="str">
        <f t="shared" si="12"/>
        <v>D2</v>
      </c>
      <c r="AW25" t="str">
        <f t="shared" si="13"/>
        <v>D3</v>
      </c>
      <c r="AZ25" s="93" t="str">
        <f t="shared" si="0"/>
        <v>S3</v>
      </c>
      <c r="BA25" s="93" t="str">
        <f t="shared" si="1"/>
        <v>S3</v>
      </c>
      <c r="BD25" s="94">
        <f t="shared" si="2"/>
        <v>0</v>
      </c>
      <c r="BE25" s="94">
        <f t="shared" si="3"/>
        <v>0</v>
      </c>
      <c r="BF25" s="94">
        <f t="shared" si="4"/>
        <v>0</v>
      </c>
      <c r="BG25" s="94">
        <f t="shared" si="5"/>
        <v>0</v>
      </c>
      <c r="BH25" s="94">
        <f t="shared" si="6"/>
        <v>0</v>
      </c>
      <c r="BJ25" s="94" t="str">
        <f t="shared" si="7"/>
        <v>0</v>
      </c>
      <c r="BK25" s="94" t="str">
        <f t="shared" si="8"/>
        <v>0</v>
      </c>
      <c r="BP25" s="202"/>
    </row>
    <row r="26" spans="1:68" ht="12.75" customHeight="1" x14ac:dyDescent="0.25">
      <c r="A26" s="17" t="str">
        <f>D26&amp;"x"&amp;TEXT(COUNTIF(D$5:D25,D26)+1,0)</f>
        <v>S3x6</v>
      </c>
      <c r="B26" s="18" t="str">
        <f>E26&amp;"x"&amp;TEXT(COUNTIF(E$5:E25,E26)+1,0)</f>
        <v>S3x6</v>
      </c>
      <c r="C26" s="18" t="str">
        <f>F26&amp;"x"&amp;TEXT(COUNTIF(F$5:F25,F26)+1,0)</f>
        <v>x1</v>
      </c>
      <c r="D26" s="19" t="s">
        <v>5052</v>
      </c>
      <c r="E26" s="19" t="s">
        <v>5052</v>
      </c>
      <c r="F26" s="19"/>
      <c r="G26" s="431"/>
      <c r="H26" s="19" t="s">
        <v>5275</v>
      </c>
      <c r="I26" s="141" t="s">
        <v>7828</v>
      </c>
      <c r="J26" s="141" t="s">
        <v>7829</v>
      </c>
      <c r="K26" s="141" t="s">
        <v>7830</v>
      </c>
      <c r="L26" s="113">
        <v>32357</v>
      </c>
      <c r="M26" s="431"/>
      <c r="N26" s="20"/>
      <c r="O26" s="20"/>
      <c r="P26" s="433"/>
      <c r="Q26" s="20" t="s">
        <v>5052</v>
      </c>
      <c r="R26" s="20" t="s">
        <v>5052</v>
      </c>
      <c r="S26" s="20" t="s">
        <v>5052</v>
      </c>
      <c r="T26" s="424" t="s">
        <v>5052</v>
      </c>
      <c r="U26" s="283"/>
      <c r="V26" s="435"/>
      <c r="W26" s="22"/>
      <c r="X26" s="22"/>
      <c r="Y26" s="22"/>
      <c r="Z26" s="22"/>
      <c r="AA26" s="22"/>
      <c r="AC26" s="187">
        <f>lft(L26,Peildatum)</f>
        <v>35.409999999999997</v>
      </c>
      <c r="AD26" s="202"/>
      <c r="AE26" s="202"/>
      <c r="AF26" s="202"/>
      <c r="AG26" s="202"/>
      <c r="AH26" s="202"/>
      <c r="AI26" s="188" t="str">
        <f>IFERROR(VLOOKUP(LEFT(N26 &amp; "0",1),CbRc,2,0),"")</f>
        <v>NCX19J3</v>
      </c>
      <c r="AJ26" s="188" t="str">
        <f>IFERROR(VLOOKUP(LEFT(O26 &amp; "0",1),CbRc,2,0),"")</f>
        <v>NCX19J3</v>
      </c>
      <c r="AK26" s="188" t="str">
        <f>IF(ISNA(VLOOKUP(AI26&amp;Q26,IsTm1A,1,0)),"",Q26)</f>
        <v>S3</v>
      </c>
      <c r="AL26" s="188" t="str">
        <f>IF(ISNA(VLOOKUP($AI26&amp;R26,IsTm2D,1,0)),"",R26)</f>
        <v>S3</v>
      </c>
      <c r="AM26" s="188" t="str">
        <f>IF(ISNA(VLOOKUP($AI26&amp;S26,IsTm3G,1,0)),"",S26)</f>
        <v>S3</v>
      </c>
      <c r="AN26" s="188"/>
      <c r="AO26" s="188"/>
      <c r="AP26" s="178"/>
      <c r="AQ26">
        <v>21</v>
      </c>
      <c r="AR26">
        <f t="shared" si="9"/>
        <v>8</v>
      </c>
      <c r="AS26">
        <f t="shared" si="10"/>
        <v>7</v>
      </c>
      <c r="AT26">
        <f t="shared" si="11"/>
        <v>0</v>
      </c>
      <c r="AU26" t="s">
        <v>5070</v>
      </c>
      <c r="AV26" t="str">
        <f t="shared" si="12"/>
        <v>D3</v>
      </c>
      <c r="AW26" t="str">
        <f t="shared" si="13"/>
        <v>E1</v>
      </c>
      <c r="AZ26" s="93" t="str">
        <f t="shared" si="0"/>
        <v>S3</v>
      </c>
      <c r="BA26" s="93" t="str">
        <f t="shared" si="1"/>
        <v>S3</v>
      </c>
      <c r="BD26" s="94">
        <f t="shared" si="2"/>
        <v>0</v>
      </c>
      <c r="BE26" s="94">
        <f t="shared" si="3"/>
        <v>0</v>
      </c>
      <c r="BF26" s="94">
        <f t="shared" si="4"/>
        <v>0</v>
      </c>
      <c r="BG26" s="94">
        <f t="shared" si="5"/>
        <v>0</v>
      </c>
      <c r="BH26" s="94">
        <f t="shared" si="6"/>
        <v>0</v>
      </c>
      <c r="BJ26" s="94" t="str">
        <f t="shared" si="7"/>
        <v>0</v>
      </c>
      <c r="BK26" s="94" t="str">
        <f t="shared" si="8"/>
        <v>0</v>
      </c>
    </row>
    <row r="27" spans="1:68" ht="12.75" customHeight="1" x14ac:dyDescent="0.25">
      <c r="A27" s="17" t="str">
        <f>D27&amp;"x"&amp;TEXT(COUNTIF(D$5:D26,D27)+1,0)</f>
        <v>S3x7</v>
      </c>
      <c r="B27" s="18" t="str">
        <f>E27&amp;"x"&amp;TEXT(COUNTIF(E$5:E26,E27)+1,0)</f>
        <v>S3x7</v>
      </c>
      <c r="C27" s="18" t="str">
        <f>F27&amp;"x"&amp;TEXT(COUNTIF(F$5:F26,F27)+1,0)</f>
        <v>x1</v>
      </c>
      <c r="D27" s="19" t="s">
        <v>5052</v>
      </c>
      <c r="E27" s="19" t="s">
        <v>5052</v>
      </c>
      <c r="F27" s="19"/>
      <c r="G27" s="431"/>
      <c r="H27" s="19" t="s">
        <v>5275</v>
      </c>
      <c r="I27" s="141" t="s">
        <v>7831</v>
      </c>
      <c r="J27" s="141" t="s">
        <v>7832</v>
      </c>
      <c r="K27" s="141" t="s">
        <v>7833</v>
      </c>
      <c r="L27" s="113">
        <v>33100</v>
      </c>
      <c r="M27" s="431"/>
      <c r="N27" s="20"/>
      <c r="O27" s="20"/>
      <c r="P27" s="433"/>
      <c r="Q27" s="20" t="s">
        <v>5052</v>
      </c>
      <c r="R27" s="20" t="s">
        <v>5052</v>
      </c>
      <c r="S27" s="20" t="s">
        <v>5052</v>
      </c>
      <c r="T27" s="424" t="s">
        <v>5052</v>
      </c>
      <c r="U27" s="283"/>
      <c r="V27" s="435"/>
      <c r="W27" s="22"/>
      <c r="X27" s="22"/>
      <c r="Y27" s="22"/>
      <c r="Z27" s="22"/>
      <c r="AA27" s="22"/>
      <c r="AC27" s="187">
        <f>lft(L27,Peildatum)</f>
        <v>33.380000000000003</v>
      </c>
      <c r="AD27" s="202"/>
      <c r="AE27" s="202"/>
      <c r="AF27" s="202"/>
      <c r="AG27" s="202"/>
      <c r="AH27" s="202"/>
      <c r="AI27" s="188" t="str">
        <f>IFERROR(VLOOKUP(LEFT(N27 &amp; "0",1),CbRc,2,0),"")</f>
        <v>NCX19J3</v>
      </c>
      <c r="AJ27" s="188" t="str">
        <f>IFERROR(VLOOKUP(LEFT(O27 &amp; "0",1),CbRc,2,0),"")</f>
        <v>NCX19J3</v>
      </c>
      <c r="AK27" s="188" t="str">
        <f>IF(ISNA(VLOOKUP(AI27&amp;Q27,IsTm1A,1,0)),"",Q27)</f>
        <v>S3</v>
      </c>
      <c r="AL27" s="188" t="str">
        <f>IF(ISNA(VLOOKUP($AI27&amp;R27,IsTm2D,1,0)),"",R27)</f>
        <v>S3</v>
      </c>
      <c r="AM27" s="188" t="str">
        <f>IF(ISNA(VLOOKUP($AI27&amp;S27,IsTm3G,1,0)),"",S27)</f>
        <v>S3</v>
      </c>
      <c r="AN27" s="188"/>
      <c r="AO27" s="188"/>
      <c r="AP27" s="178"/>
      <c r="AQ27">
        <v>22</v>
      </c>
      <c r="AR27">
        <f t="shared" si="9"/>
        <v>8</v>
      </c>
      <c r="AS27">
        <f t="shared" si="10"/>
        <v>7</v>
      </c>
      <c r="AT27">
        <f t="shared" si="11"/>
        <v>0</v>
      </c>
      <c r="AU27" t="s">
        <v>5071</v>
      </c>
      <c r="AV27" t="str">
        <f t="shared" si="12"/>
        <v>E1</v>
      </c>
      <c r="AW27" t="str">
        <f t="shared" si="13"/>
        <v>E2</v>
      </c>
      <c r="AZ27" s="93" t="str">
        <f t="shared" si="0"/>
        <v>S3</v>
      </c>
      <c r="BA27" s="93" t="str">
        <f t="shared" si="1"/>
        <v>S3</v>
      </c>
      <c r="BD27" s="94">
        <f t="shared" si="2"/>
        <v>0</v>
      </c>
      <c r="BE27" s="94">
        <f t="shared" si="3"/>
        <v>0</v>
      </c>
      <c r="BF27" s="94">
        <f t="shared" si="4"/>
        <v>0</v>
      </c>
      <c r="BG27" s="94">
        <f t="shared" si="5"/>
        <v>0</v>
      </c>
      <c r="BH27" s="94">
        <f t="shared" si="6"/>
        <v>0</v>
      </c>
      <c r="BJ27" s="94" t="str">
        <f t="shared" si="7"/>
        <v>0</v>
      </c>
      <c r="BK27" s="94" t="str">
        <f t="shared" si="8"/>
        <v>0</v>
      </c>
    </row>
    <row r="28" spans="1:68" ht="12.75" customHeight="1" x14ac:dyDescent="0.25">
      <c r="A28" s="17" t="str">
        <f>D28&amp;"x"&amp;TEXT(COUNTIF(D$5:D27,D28)+1,0)</f>
        <v>S3x8</v>
      </c>
      <c r="B28" s="18" t="str">
        <f>E28&amp;"x"&amp;TEXT(COUNTIF(E$5:E27,E28)+1,0)</f>
        <v>S3x8</v>
      </c>
      <c r="C28" s="18" t="str">
        <f>F28&amp;"x"&amp;TEXT(COUNTIF(F$5:F27,F28)+1,0)</f>
        <v>x1</v>
      </c>
      <c r="D28" s="19" t="s">
        <v>5052</v>
      </c>
      <c r="E28" s="19" t="s">
        <v>5052</v>
      </c>
      <c r="F28" s="19"/>
      <c r="G28" s="431"/>
      <c r="H28" s="19" t="s">
        <v>5275</v>
      </c>
      <c r="I28" s="141" t="s">
        <v>7837</v>
      </c>
      <c r="J28" s="141" t="s">
        <v>7838</v>
      </c>
      <c r="K28" s="141" t="s">
        <v>7839</v>
      </c>
      <c r="L28" s="113">
        <v>34464</v>
      </c>
      <c r="M28" s="431"/>
      <c r="N28" s="20"/>
      <c r="O28" s="20"/>
      <c r="P28" s="433"/>
      <c r="Q28" s="20" t="s">
        <v>5052</v>
      </c>
      <c r="R28" s="20" t="s">
        <v>5052</v>
      </c>
      <c r="S28" s="20" t="s">
        <v>5052</v>
      </c>
      <c r="T28" s="424" t="s">
        <v>5052</v>
      </c>
      <c r="U28" s="283"/>
      <c r="V28" s="435"/>
      <c r="W28" s="22"/>
      <c r="X28" s="22"/>
      <c r="Y28" s="22"/>
      <c r="Z28" s="22"/>
      <c r="AA28" s="22"/>
      <c r="AC28" s="187">
        <f>lft(L28,Peildatum)</f>
        <v>29.64</v>
      </c>
      <c r="AD28" s="202"/>
      <c r="AE28" s="202"/>
      <c r="AF28" s="202"/>
      <c r="AG28" s="202"/>
      <c r="AH28" s="202"/>
      <c r="AI28" s="188" t="str">
        <f>IFERROR(VLOOKUP(LEFT(N28 &amp; "0",1),CbRc,2,0),"")</f>
        <v>NCX19J3</v>
      </c>
      <c r="AJ28" s="188" t="str">
        <f>IFERROR(VLOOKUP(LEFT(O28 &amp; "0",1),CbRc,2,0),"")</f>
        <v>NCX19J3</v>
      </c>
      <c r="AK28" s="188" t="str">
        <f>IF(ISNA(VLOOKUP(AI28&amp;Q28,IsTm1A,1,0)),"",Q28)</f>
        <v>S3</v>
      </c>
      <c r="AL28" s="188" t="str">
        <f>IF(ISNA(VLOOKUP($AI28&amp;R28,IsTm2D,1,0)),"",R28)</f>
        <v>S3</v>
      </c>
      <c r="AM28" s="188" t="str">
        <f>IF(ISNA(VLOOKUP($AI28&amp;S28,IsTm3G,1,0)),"",S28)</f>
        <v>S3</v>
      </c>
      <c r="AN28" s="188"/>
      <c r="AO28" s="188"/>
      <c r="AP28" s="178"/>
      <c r="AQ28">
        <v>23</v>
      </c>
      <c r="AR28">
        <f t="shared" si="9"/>
        <v>8</v>
      </c>
      <c r="AS28">
        <f t="shared" si="10"/>
        <v>7</v>
      </c>
      <c r="AT28">
        <f t="shared" si="11"/>
        <v>0</v>
      </c>
      <c r="AU28" t="s">
        <v>5072</v>
      </c>
      <c r="AV28" t="str">
        <f t="shared" si="12"/>
        <v>E2</v>
      </c>
      <c r="AW28" t="str">
        <f t="shared" si="13"/>
        <v>E3</v>
      </c>
      <c r="AZ28" s="93" t="str">
        <f t="shared" si="0"/>
        <v>S3</v>
      </c>
      <c r="BA28" s="93" t="str">
        <f t="shared" si="1"/>
        <v>S3</v>
      </c>
      <c r="BD28" s="94">
        <f t="shared" si="2"/>
        <v>0</v>
      </c>
      <c r="BE28" s="94">
        <f t="shared" si="3"/>
        <v>0</v>
      </c>
      <c r="BF28" s="94">
        <f t="shared" si="4"/>
        <v>0</v>
      </c>
      <c r="BG28" s="94">
        <f t="shared" si="5"/>
        <v>0</v>
      </c>
      <c r="BH28" s="94">
        <f t="shared" si="6"/>
        <v>0</v>
      </c>
      <c r="BJ28" s="94" t="str">
        <f t="shared" si="7"/>
        <v>0</v>
      </c>
      <c r="BK28" s="94" t="str">
        <f t="shared" si="8"/>
        <v>0</v>
      </c>
    </row>
    <row r="29" spans="1:68" ht="12.75" customHeight="1" x14ac:dyDescent="0.25">
      <c r="A29" s="17" t="str">
        <f>D29&amp;"x"&amp;TEXT(COUNTIF(D$5:D28,D29)+1,0)</f>
        <v>S3x9</v>
      </c>
      <c r="B29" s="18" t="str">
        <f>E29&amp;"x"&amp;TEXT(COUNTIF(E$5:E28,E29)+1,0)</f>
        <v>S3x9</v>
      </c>
      <c r="C29" s="18" t="str">
        <f>F29&amp;"x"&amp;TEXT(COUNTIF(F$5:F28,F29)+1,0)</f>
        <v>x1</v>
      </c>
      <c r="D29" s="19" t="s">
        <v>5052</v>
      </c>
      <c r="E29" s="19" t="s">
        <v>5052</v>
      </c>
      <c r="F29" s="19"/>
      <c r="G29" s="431"/>
      <c r="H29" s="19" t="s">
        <v>5275</v>
      </c>
      <c r="I29" s="141" t="s">
        <v>7770</v>
      </c>
      <c r="J29" s="141" t="s">
        <v>7771</v>
      </c>
      <c r="K29" s="141" t="s">
        <v>7772</v>
      </c>
      <c r="L29" s="113">
        <v>34711</v>
      </c>
      <c r="M29" s="431"/>
      <c r="N29" s="20"/>
      <c r="O29" s="20"/>
      <c r="P29" s="433"/>
      <c r="Q29" s="20" t="s">
        <v>5050</v>
      </c>
      <c r="R29" s="20" t="s">
        <v>5050</v>
      </c>
      <c r="S29" s="20" t="s">
        <v>5050</v>
      </c>
      <c r="T29" s="424" t="s">
        <v>5050</v>
      </c>
      <c r="U29" s="283"/>
      <c r="V29" s="435"/>
      <c r="W29" s="22"/>
      <c r="X29" s="22"/>
      <c r="Y29" s="22"/>
      <c r="Z29" s="22"/>
      <c r="AA29" s="22"/>
      <c r="AC29" s="187">
        <f>lft(L29,Peildatum)</f>
        <v>28.97</v>
      </c>
      <c r="AD29" s="202"/>
      <c r="AE29" s="202"/>
      <c r="AF29" s="202"/>
      <c r="AG29" s="202"/>
      <c r="AH29" s="202"/>
      <c r="AI29" s="188" t="str">
        <f>IFERROR(VLOOKUP(LEFT(N29 &amp; "0",1),CbRc,2,0),"")</f>
        <v>NCX19J3</v>
      </c>
      <c r="AJ29" s="188" t="str">
        <f>IFERROR(VLOOKUP(LEFT(O29 &amp; "0",1),CbRc,2,0),"")</f>
        <v>NCX19J3</v>
      </c>
      <c r="AK29" s="188" t="str">
        <f>IF(ISNA(VLOOKUP(AI29&amp;Q29,IsTm1A,1,0)),"",Q29)</f>
        <v>S1</v>
      </c>
      <c r="AL29" s="188" t="str">
        <f>IF(ISNA(VLOOKUP($AI29&amp;R29,IsTm2D,1,0)),"",R29)</f>
        <v>S1</v>
      </c>
      <c r="AM29" s="188" t="str">
        <f>IF(ISNA(VLOOKUP($AI29&amp;S29,IsTm3G,1,0)),"",S29)</f>
        <v>S1</v>
      </c>
      <c r="AN29" s="188"/>
      <c r="AO29" s="188"/>
      <c r="AP29" s="178"/>
      <c r="AQ29">
        <v>24</v>
      </c>
      <c r="AR29">
        <f t="shared" si="9"/>
        <v>8</v>
      </c>
      <c r="AS29">
        <f t="shared" si="10"/>
        <v>7</v>
      </c>
      <c r="AT29">
        <f t="shared" si="11"/>
        <v>0</v>
      </c>
      <c r="AU29" t="s">
        <v>5073</v>
      </c>
      <c r="AV29" t="str">
        <f t="shared" si="12"/>
        <v>E3</v>
      </c>
      <c r="AW29" t="str">
        <f t="shared" si="13"/>
        <v>E4</v>
      </c>
      <c r="AZ29" s="93" t="str">
        <f t="shared" si="0"/>
        <v>S3</v>
      </c>
      <c r="BA29" s="93" t="str">
        <f t="shared" si="1"/>
        <v>S3</v>
      </c>
      <c r="BD29" s="94">
        <f t="shared" si="2"/>
        <v>0</v>
      </c>
      <c r="BE29" s="94">
        <f t="shared" si="3"/>
        <v>0</v>
      </c>
      <c r="BF29" s="94">
        <f t="shared" si="4"/>
        <v>0</v>
      </c>
      <c r="BG29" s="94">
        <f t="shared" si="5"/>
        <v>0</v>
      </c>
      <c r="BH29" s="94">
        <f t="shared" si="6"/>
        <v>0</v>
      </c>
      <c r="BJ29" s="94" t="str">
        <f t="shared" si="7"/>
        <v>0</v>
      </c>
      <c r="BK29" s="94" t="str">
        <f t="shared" si="8"/>
        <v>0</v>
      </c>
    </row>
    <row r="30" spans="1:68" ht="12.75" customHeight="1" x14ac:dyDescent="0.25">
      <c r="A30" s="17" t="str">
        <f>D30&amp;"x"&amp;TEXT(COUNTIF(D$5:D29,D30)+1,0)</f>
        <v>S4x1</v>
      </c>
      <c r="B30" s="18" t="str">
        <f>E30&amp;"x"&amp;TEXT(COUNTIF(E$5:E29,E30)+1,0)</f>
        <v>S4x1</v>
      </c>
      <c r="C30" s="18" t="str">
        <f>F30&amp;"x"&amp;TEXT(COUNTIF(F$5:F29,F30)+1,0)</f>
        <v>x1</v>
      </c>
      <c r="D30" s="19" t="s">
        <v>5053</v>
      </c>
      <c r="E30" s="19" t="s">
        <v>5053</v>
      </c>
      <c r="F30" s="19"/>
      <c r="G30" s="431"/>
      <c r="H30" s="19" t="s">
        <v>5044</v>
      </c>
      <c r="I30" s="141" t="s">
        <v>7840</v>
      </c>
      <c r="J30" s="141" t="s">
        <v>7841</v>
      </c>
      <c r="K30" s="141" t="s">
        <v>7842</v>
      </c>
      <c r="L30" s="113">
        <v>27135</v>
      </c>
      <c r="M30" s="431"/>
      <c r="N30" s="20"/>
      <c r="O30" s="20"/>
      <c r="P30" s="433"/>
      <c r="Q30" s="20" t="s">
        <v>5053</v>
      </c>
      <c r="R30" s="20" t="s">
        <v>5053</v>
      </c>
      <c r="S30" s="20" t="s">
        <v>5053</v>
      </c>
      <c r="T30" s="424" t="s">
        <v>5053</v>
      </c>
      <c r="U30" s="283"/>
      <c r="V30" s="435"/>
      <c r="W30" s="22"/>
      <c r="X30" s="22"/>
      <c r="Y30" s="22"/>
      <c r="Z30" s="22"/>
      <c r="AA30" s="22"/>
      <c r="AC30" s="187">
        <f>lft(L30,Peildatum)</f>
        <v>49.71</v>
      </c>
      <c r="AD30" s="202"/>
      <c r="AE30" s="202"/>
      <c r="AF30" s="202"/>
      <c r="AG30" s="202"/>
      <c r="AH30" s="202"/>
      <c r="AI30" s="188" t="str">
        <f>IFERROR(VLOOKUP(LEFT(N30 &amp; "0",1),CbRc,2,0),"")</f>
        <v>NCX19J3</v>
      </c>
      <c r="AJ30" s="188" t="str">
        <f>IFERROR(VLOOKUP(LEFT(O30 &amp; "0",1),CbRc,2,0),"")</f>
        <v>NCX19J3</v>
      </c>
      <c r="AK30" s="188" t="str">
        <f>IF(ISNA(VLOOKUP(AI30&amp;Q30,IsTm1A,1,0)),"",Q30)</f>
        <v>S4</v>
      </c>
      <c r="AL30" s="188" t="str">
        <f>IF(ISNA(VLOOKUP($AI30&amp;R30,IsTm2D,1,0)),"",R30)</f>
        <v>S4</v>
      </c>
      <c r="AM30" s="188" t="str">
        <f>IF(ISNA(VLOOKUP($AI30&amp;S30,IsTm3G,1,0)),"",S30)</f>
        <v>S4</v>
      </c>
      <c r="AN30" s="188"/>
      <c r="AO30" s="188"/>
      <c r="AP30" s="178"/>
      <c r="AQ30">
        <v>25</v>
      </c>
      <c r="AR30">
        <f t="shared" si="9"/>
        <v>8</v>
      </c>
      <c r="AS30">
        <f t="shared" si="10"/>
        <v>7</v>
      </c>
      <c r="AT30">
        <f t="shared" si="11"/>
        <v>0</v>
      </c>
      <c r="AU30" t="s">
        <v>5074</v>
      </c>
      <c r="AV30" t="str">
        <f t="shared" si="12"/>
        <v>E4</v>
      </c>
      <c r="AW30" t="str">
        <f t="shared" si="13"/>
        <v>E5</v>
      </c>
      <c r="AZ30" s="93" t="str">
        <f t="shared" si="0"/>
        <v>S4</v>
      </c>
      <c r="BA30" s="93" t="str">
        <f t="shared" si="1"/>
        <v>S4</v>
      </c>
      <c r="BD30" s="94">
        <f t="shared" si="2"/>
        <v>0</v>
      </c>
      <c r="BE30" s="94">
        <f t="shared" si="3"/>
        <v>0</v>
      </c>
      <c r="BF30" s="94">
        <f t="shared" si="4"/>
        <v>0</v>
      </c>
      <c r="BG30" s="94">
        <f t="shared" si="5"/>
        <v>0</v>
      </c>
      <c r="BH30" s="94">
        <f t="shared" si="6"/>
        <v>0</v>
      </c>
      <c r="BJ30" s="94" t="str">
        <f t="shared" si="7"/>
        <v>0</v>
      </c>
      <c r="BK30" s="94" t="str">
        <f t="shared" si="8"/>
        <v>0</v>
      </c>
    </row>
    <row r="31" spans="1:68" ht="12.75" customHeight="1" x14ac:dyDescent="0.25">
      <c r="A31" s="17" t="str">
        <f>D31&amp;"x"&amp;TEXT(COUNTIF(D$5:D30,D31)+1,0)</f>
        <v>S4x2</v>
      </c>
      <c r="B31" s="18" t="str">
        <f>E31&amp;"x"&amp;TEXT(COUNTIF(E$5:E30,E31)+1,0)</f>
        <v>S4x2</v>
      </c>
      <c r="C31" s="18" t="str">
        <f>F31&amp;"x"&amp;TEXT(COUNTIF(F$5:F30,F31)+1,0)</f>
        <v>x1</v>
      </c>
      <c r="D31" s="19" t="s">
        <v>5053</v>
      </c>
      <c r="E31" s="19" t="s">
        <v>5053</v>
      </c>
      <c r="F31" s="19"/>
      <c r="G31" s="431"/>
      <c r="H31" s="19" t="s">
        <v>5044</v>
      </c>
      <c r="I31" s="141" t="s">
        <v>7843</v>
      </c>
      <c r="J31" s="141" t="s">
        <v>7844</v>
      </c>
      <c r="K31" s="141" t="s">
        <v>7845</v>
      </c>
      <c r="L31" s="113">
        <v>31732</v>
      </c>
      <c r="M31" s="431"/>
      <c r="N31" s="20"/>
      <c r="O31" s="20"/>
      <c r="P31" s="433"/>
      <c r="Q31" s="20" t="s">
        <v>5053</v>
      </c>
      <c r="R31" s="20" t="s">
        <v>5053</v>
      </c>
      <c r="S31" s="20" t="s">
        <v>5053</v>
      </c>
      <c r="T31" s="424" t="s">
        <v>5053</v>
      </c>
      <c r="U31" s="283"/>
      <c r="V31" s="435"/>
      <c r="W31" s="22"/>
      <c r="X31" s="22"/>
      <c r="Y31" s="22"/>
      <c r="Z31" s="22"/>
      <c r="AA31" s="22"/>
      <c r="AC31" s="187">
        <f>lft(L31,Peildatum)</f>
        <v>37.119999999999997</v>
      </c>
      <c r="AD31" s="202"/>
      <c r="AE31" s="202"/>
      <c r="AF31" s="202"/>
      <c r="AG31" s="202"/>
      <c r="AH31" s="202"/>
      <c r="AI31" s="188" t="str">
        <f>IFERROR(VLOOKUP(LEFT(N31 &amp; "0",1),CbRc,2,0),"")</f>
        <v>NCX19J3</v>
      </c>
      <c r="AJ31" s="188" t="str">
        <f>IFERROR(VLOOKUP(LEFT(O31 &amp; "0",1),CbRc,2,0),"")</f>
        <v>NCX19J3</v>
      </c>
      <c r="AK31" s="188" t="str">
        <f>IF(ISNA(VLOOKUP(AI31&amp;Q31,IsTm1A,1,0)),"",Q31)</f>
        <v>S4</v>
      </c>
      <c r="AL31" s="188" t="str">
        <f>IF(ISNA(VLOOKUP($AI31&amp;R31,IsTm2D,1,0)),"",R31)</f>
        <v>S4</v>
      </c>
      <c r="AM31" s="188" t="str">
        <f>IF(ISNA(VLOOKUP($AI31&amp;S31,IsTm3G,1,0)),"",S31)</f>
        <v>S4</v>
      </c>
      <c r="AN31" s="188"/>
      <c r="AO31" s="188"/>
      <c r="AP31" s="178"/>
      <c r="AQ31">
        <v>26</v>
      </c>
      <c r="AR31">
        <f t="shared" si="9"/>
        <v>8</v>
      </c>
      <c r="AS31">
        <f t="shared" si="10"/>
        <v>7</v>
      </c>
      <c r="AT31">
        <f t="shared" si="11"/>
        <v>0</v>
      </c>
      <c r="AU31" t="s">
        <v>5075</v>
      </c>
      <c r="AV31" t="str">
        <f t="shared" si="12"/>
        <v>E5</v>
      </c>
      <c r="AW31" t="str">
        <f t="shared" si="13"/>
        <v>F1</v>
      </c>
      <c r="AZ31" s="93" t="str">
        <f t="shared" si="0"/>
        <v>S4</v>
      </c>
      <c r="BA31" s="93" t="str">
        <f t="shared" si="1"/>
        <v>S4</v>
      </c>
      <c r="BD31" s="94">
        <f t="shared" si="2"/>
        <v>0</v>
      </c>
      <c r="BE31" s="94">
        <f t="shared" si="3"/>
        <v>0</v>
      </c>
      <c r="BF31" s="94">
        <f t="shared" si="4"/>
        <v>0</v>
      </c>
      <c r="BG31" s="94">
        <f t="shared" si="5"/>
        <v>0</v>
      </c>
      <c r="BH31" s="94">
        <f t="shared" si="6"/>
        <v>0</v>
      </c>
      <c r="BJ31" s="94" t="str">
        <f t="shared" si="7"/>
        <v>0</v>
      </c>
      <c r="BK31" s="94" t="str">
        <f t="shared" si="8"/>
        <v>0</v>
      </c>
    </row>
    <row r="32" spans="1:68" ht="12.75" customHeight="1" x14ac:dyDescent="0.25">
      <c r="A32" s="17" t="str">
        <f>D32&amp;"x"&amp;TEXT(COUNTIF(D$5:D31,D32)+1,0)</f>
        <v>S4x3</v>
      </c>
      <c r="B32" s="18" t="str">
        <f>E32&amp;"x"&amp;TEXT(COUNTIF(E$5:E31,E32)+1,0)</f>
        <v>S4x3</v>
      </c>
      <c r="C32" s="18" t="str">
        <f>F32&amp;"x"&amp;TEXT(COUNTIF(F$5:F31,F32)+1,0)</f>
        <v>x1</v>
      </c>
      <c r="D32" s="19" t="s">
        <v>5053</v>
      </c>
      <c r="E32" s="19" t="s">
        <v>5053</v>
      </c>
      <c r="F32" s="19"/>
      <c r="G32" s="431"/>
      <c r="H32" s="19" t="s">
        <v>5044</v>
      </c>
      <c r="I32" s="141" t="s">
        <v>7849</v>
      </c>
      <c r="J32" s="141" t="s">
        <v>7850</v>
      </c>
      <c r="K32" s="141" t="s">
        <v>7851</v>
      </c>
      <c r="L32" s="113">
        <v>33146</v>
      </c>
      <c r="M32" s="431"/>
      <c r="N32" s="20"/>
      <c r="O32" s="20"/>
      <c r="P32" s="433"/>
      <c r="Q32" s="20" t="s">
        <v>5053</v>
      </c>
      <c r="R32" s="20" t="s">
        <v>5053</v>
      </c>
      <c r="S32" s="20" t="s">
        <v>5053</v>
      </c>
      <c r="T32" s="424" t="s">
        <v>5053</v>
      </c>
      <c r="U32" s="283"/>
      <c r="V32" s="435"/>
      <c r="W32" s="22"/>
      <c r="X32" s="22"/>
      <c r="Y32" s="22"/>
      <c r="Z32" s="22"/>
      <c r="AA32" s="22"/>
      <c r="AC32" s="187">
        <f>lft(L32,Peildatum)</f>
        <v>33.25</v>
      </c>
      <c r="AD32" s="202"/>
      <c r="AE32" s="202"/>
      <c r="AF32" s="202"/>
      <c r="AG32" s="202"/>
      <c r="AH32" s="202"/>
      <c r="AI32" s="188" t="str">
        <f>IFERROR(VLOOKUP(LEFT(N32 &amp; "0",1),CbRc,2,0),"")</f>
        <v>NCX19J3</v>
      </c>
      <c r="AJ32" s="188" t="str">
        <f>IFERROR(VLOOKUP(LEFT(O32 &amp; "0",1),CbRc,2,0),"")</f>
        <v>NCX19J3</v>
      </c>
      <c r="AK32" s="188" t="str">
        <f>IF(ISNA(VLOOKUP(AI32&amp;Q32,IsTm1A,1,0)),"",Q32)</f>
        <v>S4</v>
      </c>
      <c r="AL32" s="188" t="str">
        <f>IF(ISNA(VLOOKUP($AI32&amp;R32,IsTm2D,1,0)),"",R32)</f>
        <v>S4</v>
      </c>
      <c r="AM32" s="188" t="str">
        <f>IF(ISNA(VLOOKUP($AI32&amp;S32,IsTm3G,1,0)),"",S32)</f>
        <v>S4</v>
      </c>
      <c r="AN32" s="188"/>
      <c r="AO32" s="188"/>
      <c r="AP32" s="178"/>
      <c r="AQ32">
        <v>27</v>
      </c>
      <c r="AR32">
        <f t="shared" si="9"/>
        <v>8</v>
      </c>
      <c r="AS32">
        <f t="shared" si="10"/>
        <v>7</v>
      </c>
      <c r="AT32">
        <f t="shared" si="11"/>
        <v>0</v>
      </c>
      <c r="AU32" t="s">
        <v>5076</v>
      </c>
      <c r="AV32" t="str">
        <f t="shared" si="12"/>
        <v>F1</v>
      </c>
      <c r="AW32" t="str">
        <f t="shared" si="13"/>
        <v>F2</v>
      </c>
      <c r="AZ32" s="93" t="str">
        <f t="shared" si="0"/>
        <v>S4</v>
      </c>
      <c r="BA32" s="93" t="str">
        <f t="shared" si="1"/>
        <v>S4</v>
      </c>
      <c r="BD32" s="94">
        <f t="shared" si="2"/>
        <v>0</v>
      </c>
      <c r="BE32" s="94">
        <f t="shared" si="3"/>
        <v>0</v>
      </c>
      <c r="BF32" s="94">
        <f t="shared" si="4"/>
        <v>0</v>
      </c>
      <c r="BG32" s="94">
        <f t="shared" si="5"/>
        <v>0</v>
      </c>
      <c r="BH32" s="94">
        <f t="shared" si="6"/>
        <v>0</v>
      </c>
      <c r="BJ32" s="94" t="str">
        <f t="shared" si="7"/>
        <v>0</v>
      </c>
      <c r="BK32" s="94" t="str">
        <f t="shared" si="8"/>
        <v>0</v>
      </c>
    </row>
    <row r="33" spans="1:63" ht="12.75" customHeight="1" x14ac:dyDescent="0.25">
      <c r="A33" s="17" t="str">
        <f>D33&amp;"x"&amp;TEXT(COUNTIF(D$5:D32,D33)+1,0)</f>
        <v>S4x4</v>
      </c>
      <c r="B33" s="18" t="str">
        <f>E33&amp;"x"&amp;TEXT(COUNTIF(E$5:E32,E33)+1,0)</f>
        <v>S4x4</v>
      </c>
      <c r="C33" s="18" t="str">
        <f>F33&amp;"x"&amp;TEXT(COUNTIF(F$5:F32,F33)+1,0)</f>
        <v>x1</v>
      </c>
      <c r="D33" s="19" t="s">
        <v>5053</v>
      </c>
      <c r="E33" s="19" t="s">
        <v>5053</v>
      </c>
      <c r="F33" s="19"/>
      <c r="G33" s="431"/>
      <c r="H33" s="19" t="s">
        <v>5044</v>
      </c>
      <c r="I33" s="141" t="s">
        <v>7852</v>
      </c>
      <c r="J33" s="141" t="s">
        <v>7853</v>
      </c>
      <c r="K33" s="141" t="s">
        <v>7824</v>
      </c>
      <c r="L33" s="113">
        <v>33690</v>
      </c>
      <c r="M33" s="431"/>
      <c r="N33" s="20"/>
      <c r="O33" s="20"/>
      <c r="P33" s="433"/>
      <c r="Q33" s="20" t="s">
        <v>5053</v>
      </c>
      <c r="R33" s="20" t="s">
        <v>5053</v>
      </c>
      <c r="S33" s="20" t="s">
        <v>5053</v>
      </c>
      <c r="T33" s="424" t="s">
        <v>5053</v>
      </c>
      <c r="U33" s="283"/>
      <c r="V33" s="435"/>
      <c r="W33" s="22"/>
      <c r="X33" s="22"/>
      <c r="Y33" s="22"/>
      <c r="Z33" s="22"/>
      <c r="AA33" s="22"/>
      <c r="AC33" s="187">
        <f>lft(L33,Peildatum)</f>
        <v>31.76</v>
      </c>
      <c r="AD33" s="202"/>
      <c r="AE33" s="202"/>
      <c r="AF33" s="202"/>
      <c r="AG33" s="202"/>
      <c r="AH33" s="202"/>
      <c r="AI33" s="188" t="str">
        <f>IFERROR(VLOOKUP(LEFT(N33 &amp; "0",1),CbRc,2,0),"")</f>
        <v>NCX19J3</v>
      </c>
      <c r="AJ33" s="188" t="str">
        <f>IFERROR(VLOOKUP(LEFT(O33 &amp; "0",1),CbRc,2,0),"")</f>
        <v>NCX19J3</v>
      </c>
      <c r="AK33" s="188" t="str">
        <f>IF(ISNA(VLOOKUP(AI33&amp;Q33,IsTm1A,1,0)),"",Q33)</f>
        <v>S4</v>
      </c>
      <c r="AL33" s="188" t="str">
        <f>IF(ISNA(VLOOKUP($AI33&amp;R33,IsTm2D,1,0)),"",R33)</f>
        <v>S4</v>
      </c>
      <c r="AM33" s="188" t="str">
        <f>IF(ISNA(VLOOKUP($AI33&amp;S33,IsTm3G,1,0)),"",S33)</f>
        <v>S4</v>
      </c>
      <c r="AN33" s="188"/>
      <c r="AO33" s="188"/>
      <c r="AP33" s="178"/>
      <c r="AQ33">
        <v>28</v>
      </c>
      <c r="AR33">
        <f t="shared" si="9"/>
        <v>8</v>
      </c>
      <c r="AS33">
        <f t="shared" si="10"/>
        <v>7</v>
      </c>
      <c r="AT33">
        <f t="shared" si="11"/>
        <v>0</v>
      </c>
      <c r="AU33" t="s">
        <v>5077</v>
      </c>
      <c r="AV33" t="str">
        <f t="shared" si="12"/>
        <v>F2</v>
      </c>
      <c r="AW33" t="str">
        <f t="shared" si="13"/>
        <v/>
      </c>
      <c r="AZ33" s="93" t="str">
        <f t="shared" si="0"/>
        <v>S4</v>
      </c>
      <c r="BA33" s="93" t="str">
        <f t="shared" si="1"/>
        <v>S4</v>
      </c>
      <c r="BD33" s="94">
        <f t="shared" si="2"/>
        <v>0</v>
      </c>
      <c r="BE33" s="94">
        <f t="shared" si="3"/>
        <v>0</v>
      </c>
      <c r="BF33" s="94">
        <f t="shared" si="4"/>
        <v>0</v>
      </c>
      <c r="BG33" s="94">
        <f t="shared" si="5"/>
        <v>0</v>
      </c>
      <c r="BH33" s="94">
        <f t="shared" si="6"/>
        <v>0</v>
      </c>
      <c r="BJ33" s="94" t="str">
        <f t="shared" si="7"/>
        <v>0</v>
      </c>
      <c r="BK33" s="94" t="str">
        <f t="shared" si="8"/>
        <v>0</v>
      </c>
    </row>
    <row r="34" spans="1:63" ht="12.75" customHeight="1" x14ac:dyDescent="0.25">
      <c r="A34" s="17" t="str">
        <f>D34&amp;"x"&amp;TEXT(COUNTIF(D$5:D33,D34)+1,0)</f>
        <v>S4x5</v>
      </c>
      <c r="B34" s="18" t="str">
        <f>E34&amp;"x"&amp;TEXT(COUNTIF(E$5:E33,E34)+1,0)</f>
        <v>S4x5</v>
      </c>
      <c r="C34" s="18" t="str">
        <f>F34&amp;"x"&amp;TEXT(COUNTIF(F$5:F33,F34)+1,0)</f>
        <v>x1</v>
      </c>
      <c r="D34" s="19" t="s">
        <v>5053</v>
      </c>
      <c r="E34" s="19" t="s">
        <v>5053</v>
      </c>
      <c r="F34" s="19"/>
      <c r="G34" s="431"/>
      <c r="H34" s="19" t="s">
        <v>5044</v>
      </c>
      <c r="I34" s="141" t="s">
        <v>7854</v>
      </c>
      <c r="J34" s="141" t="s">
        <v>7855</v>
      </c>
      <c r="K34" s="141" t="s">
        <v>7856</v>
      </c>
      <c r="L34" s="113">
        <v>33777</v>
      </c>
      <c r="M34" s="431"/>
      <c r="N34" s="20"/>
      <c r="O34" s="20"/>
      <c r="P34" s="433"/>
      <c r="Q34" s="20" t="s">
        <v>5053</v>
      </c>
      <c r="R34" s="20" t="s">
        <v>5053</v>
      </c>
      <c r="S34" s="20" t="s">
        <v>5053</v>
      </c>
      <c r="T34" s="424" t="s">
        <v>5053</v>
      </c>
      <c r="U34" s="283"/>
      <c r="V34" s="435"/>
      <c r="W34" s="22"/>
      <c r="X34" s="22"/>
      <c r="Y34" s="22"/>
      <c r="Z34" s="22"/>
      <c r="AA34" s="22"/>
      <c r="AC34" s="187">
        <f>lft(L34,Peildatum)</f>
        <v>31.52</v>
      </c>
      <c r="AD34" s="202"/>
      <c r="AE34" s="202"/>
      <c r="AF34" s="202"/>
      <c r="AG34" s="202"/>
      <c r="AH34" s="202"/>
      <c r="AI34" s="188" t="str">
        <f>IFERROR(VLOOKUP(LEFT(N34 &amp; "0",1),CbRc,2,0),"")</f>
        <v>NCX19J3</v>
      </c>
      <c r="AJ34" s="188" t="str">
        <f>IFERROR(VLOOKUP(LEFT(O34 &amp; "0",1),CbRc,2,0),"")</f>
        <v>NCX19J3</v>
      </c>
      <c r="AK34" s="188" t="str">
        <f>IF(ISNA(VLOOKUP(AI34&amp;Q34,IsTm1A,1,0)),"",Q34)</f>
        <v>S4</v>
      </c>
      <c r="AL34" s="188" t="str">
        <f>IF(ISNA(VLOOKUP($AI34&amp;R34,IsTm2D,1,0)),"",R34)</f>
        <v>S4</v>
      </c>
      <c r="AM34" s="188" t="str">
        <f>IF(ISNA(VLOOKUP($AI34&amp;S34,IsTm3G,1,0)),"",S34)</f>
        <v>S4</v>
      </c>
      <c r="AN34" s="188"/>
      <c r="AO34" s="188"/>
      <c r="AP34" s="178"/>
      <c r="AQ34">
        <v>29</v>
      </c>
      <c r="AR34">
        <f t="shared" si="9"/>
        <v>9</v>
      </c>
      <c r="AS34">
        <f t="shared" si="10"/>
        <v>8</v>
      </c>
      <c r="AT34">
        <f t="shared" si="11"/>
        <v>0</v>
      </c>
      <c r="AU34" t="s">
        <v>1172</v>
      </c>
      <c r="AV34" t="str">
        <f t="shared" si="12"/>
        <v/>
      </c>
      <c r="AW34" t="str">
        <f t="shared" si="13"/>
        <v/>
      </c>
      <c r="AZ34" s="93" t="str">
        <f t="shared" si="0"/>
        <v>S4</v>
      </c>
      <c r="BA34" s="93" t="str">
        <f t="shared" si="1"/>
        <v>S4</v>
      </c>
      <c r="BD34" s="94">
        <f t="shared" si="2"/>
        <v>0</v>
      </c>
      <c r="BE34" s="94">
        <f t="shared" si="3"/>
        <v>0</v>
      </c>
      <c r="BF34" s="94">
        <f t="shared" si="4"/>
        <v>0</v>
      </c>
      <c r="BG34" s="94">
        <f t="shared" si="5"/>
        <v>0</v>
      </c>
      <c r="BH34" s="94">
        <f t="shared" si="6"/>
        <v>0</v>
      </c>
      <c r="BJ34" s="94" t="str">
        <f t="shared" si="7"/>
        <v>0</v>
      </c>
      <c r="BK34" s="94" t="str">
        <f t="shared" si="8"/>
        <v>0</v>
      </c>
    </row>
    <row r="35" spans="1:63" x14ac:dyDescent="0.25">
      <c r="A35" s="17" t="str">
        <f>D35&amp;"x"&amp;TEXT(COUNTIF(D$5:D34,D35)+1,0)</f>
        <v>S4x6</v>
      </c>
      <c r="B35" s="18" t="str">
        <f>E35&amp;"x"&amp;TEXT(COUNTIF(E$5:E34,E35)+1,0)</f>
        <v>S4x6</v>
      </c>
      <c r="C35" s="18" t="str">
        <f>F35&amp;"x"&amp;TEXT(COUNTIF(F$5:F34,F35)+1,0)</f>
        <v>x1</v>
      </c>
      <c r="D35" s="19" t="s">
        <v>5053</v>
      </c>
      <c r="E35" s="19" t="s">
        <v>5053</v>
      </c>
      <c r="F35" s="19"/>
      <c r="G35" s="431"/>
      <c r="H35" s="19" t="s">
        <v>5275</v>
      </c>
      <c r="I35" s="141" t="s">
        <v>7857</v>
      </c>
      <c r="J35" s="141" t="s">
        <v>7858</v>
      </c>
      <c r="K35" s="141" t="s">
        <v>7778</v>
      </c>
      <c r="L35" s="113">
        <v>29031</v>
      </c>
      <c r="M35" s="431"/>
      <c r="N35" s="20"/>
      <c r="O35" s="20"/>
      <c r="P35" s="433"/>
      <c r="Q35" s="20" t="s">
        <v>5053</v>
      </c>
      <c r="R35" s="20" t="s">
        <v>5053</v>
      </c>
      <c r="S35" s="20" t="s">
        <v>5053</v>
      </c>
      <c r="T35" s="424" t="s">
        <v>5053</v>
      </c>
      <c r="U35" s="283"/>
      <c r="V35" s="435"/>
      <c r="W35" s="22"/>
      <c r="X35" s="22"/>
      <c r="Y35" s="22"/>
      <c r="Z35" s="22"/>
      <c r="AA35" s="22"/>
      <c r="AC35" s="187">
        <f>lft(L35,Peildatum)</f>
        <v>44.52</v>
      </c>
      <c r="AD35" s="202"/>
      <c r="AE35" s="202"/>
      <c r="AF35" s="202"/>
      <c r="AG35" s="202"/>
      <c r="AH35" s="202"/>
      <c r="AI35" s="188" t="str">
        <f>IFERROR(VLOOKUP(LEFT(N35 &amp; "0",1),CbRc,2,0),"")</f>
        <v>NCX19J3</v>
      </c>
      <c r="AJ35" s="188" t="str">
        <f>IFERROR(VLOOKUP(LEFT(O35 &amp; "0",1),CbRc,2,0),"")</f>
        <v>NCX19J3</v>
      </c>
      <c r="AK35" s="188" t="str">
        <f>IF(ISNA(VLOOKUP(AI35&amp;Q35,IsTm1A,1,0)),"",Q35)</f>
        <v>S4</v>
      </c>
      <c r="AL35" s="188" t="str">
        <f>IF(ISNA(VLOOKUP($AI35&amp;R35,IsTm2D,1,0)),"",R35)</f>
        <v>S4</v>
      </c>
      <c r="AM35" s="188" t="str">
        <f>IF(ISNA(VLOOKUP($AI35&amp;S35,IsTm3G,1,0)),"",S35)</f>
        <v>S4</v>
      </c>
      <c r="AN35" s="188"/>
      <c r="AO35" s="188"/>
      <c r="AP35" s="178"/>
      <c r="AQ35">
        <v>30</v>
      </c>
      <c r="AR35">
        <f t="shared" si="9"/>
        <v>10</v>
      </c>
      <c r="AS35">
        <f t="shared" si="10"/>
        <v>9</v>
      </c>
      <c r="AT35">
        <f t="shared" si="11"/>
        <v>0</v>
      </c>
      <c r="AU35" t="s">
        <v>1173</v>
      </c>
      <c r="AV35" t="str">
        <f t="shared" si="12"/>
        <v/>
      </c>
      <c r="AW35" t="str">
        <f t="shared" si="13"/>
        <v/>
      </c>
      <c r="AZ35" s="93" t="str">
        <f t="shared" si="0"/>
        <v>S4</v>
      </c>
      <c r="BA35" s="93" t="str">
        <f t="shared" si="1"/>
        <v>S4</v>
      </c>
      <c r="BD35" s="94">
        <f t="shared" si="2"/>
        <v>0</v>
      </c>
      <c r="BE35" s="94">
        <f t="shared" si="3"/>
        <v>0</v>
      </c>
      <c r="BF35" s="94">
        <f t="shared" si="4"/>
        <v>0</v>
      </c>
      <c r="BG35" s="94">
        <f t="shared" si="5"/>
        <v>0</v>
      </c>
      <c r="BH35" s="94">
        <f t="shared" si="6"/>
        <v>0</v>
      </c>
      <c r="BJ35" s="94" t="str">
        <f t="shared" si="7"/>
        <v>0</v>
      </c>
      <c r="BK35" s="94" t="str">
        <f t="shared" si="8"/>
        <v>0</v>
      </c>
    </row>
    <row r="36" spans="1:63" x14ac:dyDescent="0.25">
      <c r="A36" s="17" t="str">
        <f>D36&amp;"x"&amp;TEXT(COUNTIF(D$5:D35,D36)+1,0)</f>
        <v>S4x7</v>
      </c>
      <c r="B36" s="18" t="str">
        <f>E36&amp;"x"&amp;TEXT(COUNTIF(E$5:E35,E36)+1,0)</f>
        <v>S4x7</v>
      </c>
      <c r="C36" s="18" t="str">
        <f>F36&amp;"x"&amp;TEXT(COUNTIF(F$5:F35,F36)+1,0)</f>
        <v>x1</v>
      </c>
      <c r="D36" s="19" t="s">
        <v>5053</v>
      </c>
      <c r="E36" s="19" t="s">
        <v>5053</v>
      </c>
      <c r="F36" s="19"/>
      <c r="G36" s="431"/>
      <c r="H36" s="19" t="s">
        <v>5275</v>
      </c>
      <c r="I36" s="141" t="s">
        <v>7859</v>
      </c>
      <c r="J36" s="141" t="s">
        <v>7860</v>
      </c>
      <c r="K36" s="141" t="s">
        <v>7861</v>
      </c>
      <c r="L36" s="113">
        <v>29340</v>
      </c>
      <c r="M36" s="431"/>
      <c r="N36" s="20"/>
      <c r="O36" s="20"/>
      <c r="P36" s="433"/>
      <c r="Q36" s="20" t="s">
        <v>5053</v>
      </c>
      <c r="R36" s="20" t="s">
        <v>5053</v>
      </c>
      <c r="S36" s="20" t="s">
        <v>5053</v>
      </c>
      <c r="T36" s="424" t="s">
        <v>5053</v>
      </c>
      <c r="U36" s="283"/>
      <c r="V36" s="435"/>
      <c r="W36" s="22"/>
      <c r="X36" s="22"/>
      <c r="Y36" s="22"/>
      <c r="Z36" s="22"/>
      <c r="AA36" s="22"/>
      <c r="AC36" s="187">
        <f>lft(L36,Peildatum)</f>
        <v>43.67</v>
      </c>
      <c r="AD36" s="202"/>
      <c r="AE36" s="202"/>
      <c r="AF36" s="202"/>
      <c r="AG36" s="202"/>
      <c r="AH36" s="202"/>
      <c r="AI36" s="188" t="str">
        <f>IFERROR(VLOOKUP(LEFT(N36 &amp; "0",1),CbRc,2,0),"")</f>
        <v>NCX19J3</v>
      </c>
      <c r="AJ36" s="188" t="str">
        <f>IFERROR(VLOOKUP(LEFT(O36 &amp; "0",1),CbRc,2,0),"")</f>
        <v>NCX19J3</v>
      </c>
      <c r="AK36" s="188" t="str">
        <f>IF(ISNA(VLOOKUP(AI36&amp;Q36,IsTm1A,1,0)),"",Q36)</f>
        <v>S4</v>
      </c>
      <c r="AL36" s="188" t="str">
        <f>IF(ISNA(VLOOKUP($AI36&amp;R36,IsTm2D,1,0)),"",R36)</f>
        <v>S4</v>
      </c>
      <c r="AM36" s="188" t="str">
        <f>IF(ISNA(VLOOKUP($AI36&amp;S36,IsTm3G,1,0)),"",S36)</f>
        <v>S4</v>
      </c>
      <c r="AN36" s="188"/>
      <c r="AO36" s="188"/>
      <c r="AP36" s="178"/>
      <c r="AQ36">
        <v>31</v>
      </c>
      <c r="AR36">
        <f t="shared" si="9"/>
        <v>11</v>
      </c>
      <c r="AS36">
        <f t="shared" si="10"/>
        <v>10</v>
      </c>
      <c r="AT36">
        <f t="shared" si="11"/>
        <v>0</v>
      </c>
      <c r="AU36" t="s">
        <v>1174</v>
      </c>
      <c r="AV36" t="str">
        <f t="shared" si="12"/>
        <v/>
      </c>
      <c r="AW36" t="str">
        <f t="shared" si="13"/>
        <v/>
      </c>
      <c r="AZ36" s="93" t="str">
        <f t="shared" si="0"/>
        <v>S4</v>
      </c>
      <c r="BA36" s="93" t="str">
        <f t="shared" si="1"/>
        <v>S4</v>
      </c>
      <c r="BD36" s="94">
        <f t="shared" si="2"/>
        <v>0</v>
      </c>
      <c r="BE36" s="94">
        <f t="shared" si="3"/>
        <v>0</v>
      </c>
      <c r="BF36" s="94">
        <f t="shared" si="4"/>
        <v>0</v>
      </c>
      <c r="BG36" s="94">
        <f t="shared" si="5"/>
        <v>0</v>
      </c>
      <c r="BH36" s="94">
        <f t="shared" si="6"/>
        <v>0</v>
      </c>
      <c r="BJ36" s="94" t="str">
        <f t="shared" si="7"/>
        <v>0</v>
      </c>
      <c r="BK36" s="94" t="str">
        <f t="shared" si="8"/>
        <v>0</v>
      </c>
    </row>
    <row r="37" spans="1:63" x14ac:dyDescent="0.25">
      <c r="A37" s="17" t="str">
        <f>D37&amp;"x"&amp;TEXT(COUNTIF(D$5:D36,D37)+1,0)</f>
        <v>S4x8</v>
      </c>
      <c r="B37" s="18" t="str">
        <f>E37&amp;"x"&amp;TEXT(COUNTIF(E$5:E36,E37)+1,0)</f>
        <v>S4x8</v>
      </c>
      <c r="C37" s="18" t="str">
        <f>F37&amp;"x"&amp;TEXT(COUNTIF(F$5:F36,F37)+1,0)</f>
        <v>x1</v>
      </c>
      <c r="D37" s="19" t="s">
        <v>5053</v>
      </c>
      <c r="E37" s="19" t="s">
        <v>5053</v>
      </c>
      <c r="F37" s="19"/>
      <c r="G37" s="431"/>
      <c r="H37" s="19" t="s">
        <v>5275</v>
      </c>
      <c r="I37" s="141" t="s">
        <v>7862</v>
      </c>
      <c r="J37" s="141" t="s">
        <v>7863</v>
      </c>
      <c r="K37" s="141" t="s">
        <v>7864</v>
      </c>
      <c r="L37" s="113">
        <v>29523</v>
      </c>
      <c r="M37" s="431"/>
      <c r="N37" s="20"/>
      <c r="O37" s="20"/>
      <c r="P37" s="433"/>
      <c r="Q37" s="20" t="s">
        <v>5053</v>
      </c>
      <c r="R37" s="20" t="s">
        <v>5053</v>
      </c>
      <c r="S37" s="20" t="s">
        <v>5053</v>
      </c>
      <c r="T37" s="424" t="s">
        <v>5053</v>
      </c>
      <c r="U37" s="283"/>
      <c r="V37" s="435"/>
      <c r="W37" s="22"/>
      <c r="X37" s="22"/>
      <c r="Y37" s="22"/>
      <c r="Z37" s="22"/>
      <c r="AA37" s="22"/>
      <c r="AC37" s="187">
        <f>lft(L37,Peildatum)</f>
        <v>43.17</v>
      </c>
      <c r="AD37" s="202"/>
      <c r="AE37" s="202"/>
      <c r="AF37" s="202"/>
      <c r="AG37" s="202"/>
      <c r="AH37" s="202"/>
      <c r="AI37" s="188" t="str">
        <f>IFERROR(VLOOKUP(LEFT(N37 &amp; "0",1),CbRc,2,0),"")</f>
        <v>NCX19J3</v>
      </c>
      <c r="AJ37" s="188" t="str">
        <f>IFERROR(VLOOKUP(LEFT(O37 &amp; "0",1),CbRc,2,0),"")</f>
        <v>NCX19J3</v>
      </c>
      <c r="AK37" s="188" t="str">
        <f>IF(ISNA(VLOOKUP(AI37&amp;Q37,IsTm1A,1,0)),"",Q37)</f>
        <v>S4</v>
      </c>
      <c r="AL37" s="188" t="str">
        <f>IF(ISNA(VLOOKUP($AI37&amp;R37,IsTm2D,1,0)),"",R37)</f>
        <v>S4</v>
      </c>
      <c r="AM37" s="188" t="str">
        <f>IF(ISNA(VLOOKUP($AI37&amp;S37,IsTm3G,1,0)),"",S37)</f>
        <v>S4</v>
      </c>
      <c r="AN37" s="188"/>
      <c r="AO37" s="188"/>
      <c r="AP37" s="178"/>
      <c r="AQ37">
        <v>32</v>
      </c>
      <c r="AR37">
        <f t="shared" si="9"/>
        <v>11</v>
      </c>
      <c r="AS37">
        <f t="shared" si="10"/>
        <v>10</v>
      </c>
      <c r="AT37">
        <f t="shared" si="11"/>
        <v>0</v>
      </c>
      <c r="AU37" t="s">
        <v>1175</v>
      </c>
      <c r="AV37" t="str">
        <f t="shared" si="12"/>
        <v/>
      </c>
      <c r="AW37" t="str">
        <f t="shared" si="13"/>
        <v/>
      </c>
      <c r="AZ37" s="93" t="str">
        <f t="shared" ref="AZ37:AZ68" si="14">IF(D37="","",IFERROR(VLOOKUP(D37,AV:AV,1,0),"FOUT"))</f>
        <v>S4</v>
      </c>
      <c r="BA37" s="93" t="str">
        <f t="shared" ref="BA37:BA68" si="15">IF(E37="","",IFERROR(VLOOKUP(E37,AW:AW,1,0),"FOUT"))</f>
        <v>S4</v>
      </c>
      <c r="BD37" s="94">
        <f t="shared" si="2"/>
        <v>0</v>
      </c>
      <c r="BE37" s="94">
        <f t="shared" si="3"/>
        <v>0</v>
      </c>
      <c r="BF37" s="94">
        <f t="shared" si="4"/>
        <v>0</v>
      </c>
      <c r="BG37" s="94">
        <f t="shared" si="5"/>
        <v>0</v>
      </c>
      <c r="BH37" s="94">
        <f t="shared" si="6"/>
        <v>0</v>
      </c>
      <c r="BJ37" s="94" t="str">
        <f t="shared" ref="BJ37:BJ68" si="16">LEFT(N37&amp;"0",1)</f>
        <v>0</v>
      </c>
      <c r="BK37" s="94" t="str">
        <f t="shared" ref="BK37:BK68" si="17">LEFT(O37&amp;"0",1)</f>
        <v>0</v>
      </c>
    </row>
    <row r="38" spans="1:63" x14ac:dyDescent="0.25">
      <c r="A38" s="17" t="str">
        <f>D38&amp;"x"&amp;TEXT(COUNTIF(D$5:D37,D38)+1,0)</f>
        <v>S4x9</v>
      </c>
      <c r="B38" s="18" t="str">
        <f>E38&amp;"x"&amp;TEXT(COUNTIF(E$5:E37,E38)+1,0)</f>
        <v>S4x9</v>
      </c>
      <c r="C38" s="18" t="str">
        <f>F38&amp;"x"&amp;TEXT(COUNTIF(F$5:F37,F38)+1,0)</f>
        <v>x1</v>
      </c>
      <c r="D38" s="19" t="s">
        <v>5053</v>
      </c>
      <c r="E38" s="19" t="s">
        <v>5053</v>
      </c>
      <c r="F38" s="19"/>
      <c r="G38" s="431"/>
      <c r="H38" s="19" t="s">
        <v>5275</v>
      </c>
      <c r="I38" s="141" t="s">
        <v>7865</v>
      </c>
      <c r="J38" s="141" t="s">
        <v>7866</v>
      </c>
      <c r="K38" s="141" t="s">
        <v>7836</v>
      </c>
      <c r="L38" s="113">
        <v>33019</v>
      </c>
      <c r="M38" s="431"/>
      <c r="N38" s="20"/>
      <c r="O38" s="20"/>
      <c r="P38" s="433"/>
      <c r="Q38" s="20" t="s">
        <v>5053</v>
      </c>
      <c r="R38" s="20" t="s">
        <v>5053</v>
      </c>
      <c r="S38" s="20" t="s">
        <v>5053</v>
      </c>
      <c r="T38" s="424" t="s">
        <v>5053</v>
      </c>
      <c r="U38" s="283"/>
      <c r="V38" s="435"/>
      <c r="W38" s="22"/>
      <c r="X38" s="22"/>
      <c r="Y38" s="22"/>
      <c r="Z38" s="22"/>
      <c r="AA38" s="22"/>
      <c r="AC38" s="187">
        <f>lft(L38,Peildatum)</f>
        <v>33.6</v>
      </c>
      <c r="AD38" s="202"/>
      <c r="AE38" s="202"/>
      <c r="AF38" s="202"/>
      <c r="AG38" s="202"/>
      <c r="AH38" s="202"/>
      <c r="AI38" s="188" t="str">
        <f>IFERROR(VLOOKUP(LEFT(N38 &amp; "0",1),CbRc,2,0),"")</f>
        <v>NCX19J3</v>
      </c>
      <c r="AJ38" s="188" t="str">
        <f>IFERROR(VLOOKUP(LEFT(O38 &amp; "0",1),CbRc,2,0),"")</f>
        <v>NCX19J3</v>
      </c>
      <c r="AK38" s="188" t="str">
        <f>IF(ISNA(VLOOKUP(AI38&amp;Q38,IsTm1A,1,0)),"",Q38)</f>
        <v>S4</v>
      </c>
      <c r="AL38" s="188" t="str">
        <f>IF(ISNA(VLOOKUP($AI38&amp;R38,IsTm2D,1,0)),"",R38)</f>
        <v>S4</v>
      </c>
      <c r="AM38" s="188" t="str">
        <f>IF(ISNA(VLOOKUP($AI38&amp;S38,IsTm3G,1,0)),"",S38)</f>
        <v>S4</v>
      </c>
      <c r="AN38" s="188"/>
      <c r="AO38" s="188"/>
      <c r="AP38" s="178"/>
      <c r="AQ38">
        <v>33</v>
      </c>
      <c r="AR38">
        <f t="shared" ref="AR38:AR69" si="18">AR37+IF(COUNTIF(D:D,AU38)=0,0,1)</f>
        <v>11</v>
      </c>
      <c r="AS38">
        <f t="shared" ref="AS38:AS69" si="19">AS37+IF(COUNTIF(E:E,AU38)=0,0,1)</f>
        <v>10</v>
      </c>
      <c r="AT38">
        <f t="shared" ref="AT38:AT69" si="20">AT37+IF(COUNTIF(F:F,AU38)=0,0,1)</f>
        <v>0</v>
      </c>
      <c r="AU38" t="s">
        <v>5078</v>
      </c>
      <c r="AV38" t="str">
        <f t="shared" ref="AV38:AV69" si="21">IFERROR(VLOOKUP(AQ38,AR:AU,4,0),"")</f>
        <v/>
      </c>
      <c r="AW38" t="str">
        <f t="shared" ref="AW38:AW69" si="22">IFERROR(VLOOKUP(AQ38,AS:AU,3,0),"")</f>
        <v/>
      </c>
      <c r="AZ38" s="93" t="str">
        <f t="shared" si="14"/>
        <v>S4</v>
      </c>
      <c r="BA38" s="93" t="str">
        <f t="shared" si="15"/>
        <v>S4</v>
      </c>
      <c r="BD38" s="94">
        <f t="shared" si="2"/>
        <v>0</v>
      </c>
      <c r="BE38" s="94">
        <f t="shared" si="3"/>
        <v>0</v>
      </c>
      <c r="BF38" s="94">
        <f t="shared" si="4"/>
        <v>0</v>
      </c>
      <c r="BG38" s="94">
        <f t="shared" si="5"/>
        <v>0</v>
      </c>
      <c r="BH38" s="94">
        <f t="shared" si="6"/>
        <v>0</v>
      </c>
      <c r="BJ38" s="94" t="str">
        <f t="shared" si="16"/>
        <v>0</v>
      </c>
      <c r="BK38" s="94" t="str">
        <f t="shared" si="17"/>
        <v>0</v>
      </c>
    </row>
    <row r="39" spans="1:63" x14ac:dyDescent="0.25">
      <c r="A39" s="17" t="str">
        <f>D39&amp;"x"&amp;TEXT(COUNTIF(D$5:D38,D39)+1,0)</f>
        <v>S4x10</v>
      </c>
      <c r="B39" s="18" t="str">
        <f>E39&amp;"x"&amp;TEXT(COUNTIF(E$5:E38,E39)+1,0)</f>
        <v>S4x10</v>
      </c>
      <c r="C39" s="18" t="str">
        <f>F39&amp;"x"&amp;TEXT(COUNTIF(F$5:F38,F39)+1,0)</f>
        <v>x1</v>
      </c>
      <c r="D39" s="19" t="s">
        <v>5053</v>
      </c>
      <c r="E39" s="19" t="s">
        <v>5053</v>
      </c>
      <c r="F39" s="19"/>
      <c r="G39" s="431"/>
      <c r="H39" s="19" t="s">
        <v>5275</v>
      </c>
      <c r="I39" s="141" t="s">
        <v>7867</v>
      </c>
      <c r="J39" s="141" t="s">
        <v>7868</v>
      </c>
      <c r="K39" s="141" t="s">
        <v>7869</v>
      </c>
      <c r="L39" s="113">
        <v>33058</v>
      </c>
      <c r="M39" s="431"/>
      <c r="N39" s="20"/>
      <c r="O39" s="20"/>
      <c r="P39" s="433"/>
      <c r="Q39" s="20" t="s">
        <v>5053</v>
      </c>
      <c r="R39" s="20" t="s">
        <v>5053</v>
      </c>
      <c r="S39" s="20" t="s">
        <v>5053</v>
      </c>
      <c r="T39" s="424" t="s">
        <v>5053</v>
      </c>
      <c r="U39" s="283"/>
      <c r="V39" s="435"/>
      <c r="W39" s="22"/>
      <c r="X39" s="22"/>
      <c r="Y39" s="22"/>
      <c r="Z39" s="22"/>
      <c r="AA39" s="22"/>
      <c r="AC39" s="187">
        <f>lft(L39,Peildatum)</f>
        <v>33.49</v>
      </c>
      <c r="AD39" s="202"/>
      <c r="AE39" s="202"/>
      <c r="AF39" s="202"/>
      <c r="AG39" s="202"/>
      <c r="AH39" s="202"/>
      <c r="AI39" s="188" t="str">
        <f>IFERROR(VLOOKUP(LEFT(N39 &amp; "0",1),CbRc,2,0),"")</f>
        <v>NCX19J3</v>
      </c>
      <c r="AJ39" s="188" t="str">
        <f>IFERROR(VLOOKUP(LEFT(O39 &amp; "0",1),CbRc,2,0),"")</f>
        <v>NCX19J3</v>
      </c>
      <c r="AK39" s="188" t="str">
        <f>IF(ISNA(VLOOKUP(AI39&amp;Q39,IsTm1A,1,0)),"",Q39)</f>
        <v>S4</v>
      </c>
      <c r="AL39" s="188" t="str">
        <f>IF(ISNA(VLOOKUP($AI39&amp;R39,IsTm2D,1,0)),"",R39)</f>
        <v>S4</v>
      </c>
      <c r="AM39" s="188" t="str">
        <f>IF(ISNA(VLOOKUP($AI39&amp;S39,IsTm3G,1,0)),"",S39)</f>
        <v>S4</v>
      </c>
      <c r="AN39" s="188"/>
      <c r="AO39" s="188"/>
      <c r="AP39" s="178"/>
      <c r="AQ39">
        <v>34</v>
      </c>
      <c r="AR39">
        <f t="shared" si="18"/>
        <v>11</v>
      </c>
      <c r="AS39">
        <f t="shared" si="19"/>
        <v>10</v>
      </c>
      <c r="AT39">
        <f t="shared" si="20"/>
        <v>0</v>
      </c>
      <c r="AU39" t="s">
        <v>5079</v>
      </c>
      <c r="AV39" t="str">
        <f t="shared" si="21"/>
        <v/>
      </c>
      <c r="AW39" t="str">
        <f t="shared" si="22"/>
        <v/>
      </c>
      <c r="AZ39" s="93" t="str">
        <f t="shared" si="14"/>
        <v>S4</v>
      </c>
      <c r="BA39" s="93" t="str">
        <f t="shared" si="15"/>
        <v>S4</v>
      </c>
      <c r="BD39" s="94">
        <f t="shared" si="2"/>
        <v>0</v>
      </c>
      <c r="BE39" s="94">
        <f t="shared" si="3"/>
        <v>0</v>
      </c>
      <c r="BF39" s="94">
        <f t="shared" si="4"/>
        <v>0</v>
      </c>
      <c r="BG39" s="94">
        <f t="shared" si="5"/>
        <v>0</v>
      </c>
      <c r="BH39" s="94">
        <f t="shared" si="6"/>
        <v>0</v>
      </c>
      <c r="BJ39" s="94" t="str">
        <f t="shared" si="16"/>
        <v>0</v>
      </c>
      <c r="BK39" s="94" t="str">
        <f t="shared" si="17"/>
        <v>0</v>
      </c>
    </row>
    <row r="40" spans="1:63" x14ac:dyDescent="0.25">
      <c r="A40" s="17" t="str">
        <f>D40&amp;"x"&amp;TEXT(COUNTIF(D$5:D39,D40)+1,0)</f>
        <v>S5x1</v>
      </c>
      <c r="B40" s="18" t="str">
        <f>E40&amp;"x"&amp;TEXT(COUNTIF(E$5:E39,E40)+1,0)</f>
        <v>S5x1</v>
      </c>
      <c r="C40" s="18" t="str">
        <f>F40&amp;"x"&amp;TEXT(COUNTIF(F$5:F39,F40)+1,0)</f>
        <v>x1</v>
      </c>
      <c r="D40" s="19" t="s">
        <v>5054</v>
      </c>
      <c r="E40" s="19" t="s">
        <v>5054</v>
      </c>
      <c r="F40" s="19"/>
      <c r="G40" s="431"/>
      <c r="H40" s="19" t="s">
        <v>5044</v>
      </c>
      <c r="I40" s="141" t="s">
        <v>7870</v>
      </c>
      <c r="J40" s="141" t="s">
        <v>7871</v>
      </c>
      <c r="K40" s="141" t="s">
        <v>7872</v>
      </c>
      <c r="L40" s="113">
        <v>36013</v>
      </c>
      <c r="M40" s="431"/>
      <c r="N40" s="20"/>
      <c r="O40" s="20"/>
      <c r="P40" s="433"/>
      <c r="Q40" s="20" t="s">
        <v>5054</v>
      </c>
      <c r="R40" s="20" t="s">
        <v>5054</v>
      </c>
      <c r="S40" s="20" t="s">
        <v>5054</v>
      </c>
      <c r="T40" s="424" t="s">
        <v>5054</v>
      </c>
      <c r="U40" s="283"/>
      <c r="V40" s="435"/>
      <c r="W40" s="22"/>
      <c r="X40" s="22"/>
      <c r="Y40" s="22"/>
      <c r="Z40" s="22"/>
      <c r="AA40" s="22"/>
      <c r="AC40" s="187">
        <f>lft(L40,Peildatum)</f>
        <v>25.4</v>
      </c>
      <c r="AD40" s="202"/>
      <c r="AE40" s="202"/>
      <c r="AF40" s="202"/>
      <c r="AG40" s="202"/>
      <c r="AH40" s="202"/>
      <c r="AI40" s="188" t="str">
        <f>IFERROR(VLOOKUP(LEFT(N40 &amp; "0",1),CbRc,2,0),"")</f>
        <v>NCX19J3</v>
      </c>
      <c r="AJ40" s="188" t="str">
        <f>IFERROR(VLOOKUP(LEFT(O40 &amp; "0",1),CbRc,2,0),"")</f>
        <v>NCX19J3</v>
      </c>
      <c r="AK40" s="188" t="str">
        <f>IF(ISNA(VLOOKUP(AI40&amp;Q40,IsTm1A,1,0)),"",Q40)</f>
        <v>S5</v>
      </c>
      <c r="AL40" s="188" t="str">
        <f>IF(ISNA(VLOOKUP($AI40&amp;R40,IsTm2D,1,0)),"",R40)</f>
        <v>S5</v>
      </c>
      <c r="AM40" s="188" t="str">
        <f>IF(ISNA(VLOOKUP($AI40&amp;S40,IsTm3G,1,0)),"",S40)</f>
        <v>S5</v>
      </c>
      <c r="AN40" s="188"/>
      <c r="AO40" s="188"/>
      <c r="AP40" s="178"/>
      <c r="AQ40">
        <v>35</v>
      </c>
      <c r="AR40">
        <f t="shared" si="18"/>
        <v>11</v>
      </c>
      <c r="AS40">
        <f t="shared" si="19"/>
        <v>10</v>
      </c>
      <c r="AT40">
        <f t="shared" si="20"/>
        <v>0</v>
      </c>
      <c r="AU40" t="s">
        <v>5080</v>
      </c>
      <c r="AV40" t="str">
        <f t="shared" si="21"/>
        <v/>
      </c>
      <c r="AW40" t="str">
        <f t="shared" si="22"/>
        <v/>
      </c>
      <c r="AZ40" s="93" t="str">
        <f t="shared" si="14"/>
        <v>S5</v>
      </c>
      <c r="BA40" s="93" t="str">
        <f t="shared" si="15"/>
        <v>S5</v>
      </c>
      <c r="BD40" s="94">
        <f t="shared" si="2"/>
        <v>0</v>
      </c>
      <c r="BE40" s="94">
        <f t="shared" si="3"/>
        <v>0</v>
      </c>
      <c r="BF40" s="94">
        <f t="shared" si="4"/>
        <v>0</v>
      </c>
      <c r="BG40" s="94">
        <f t="shared" si="5"/>
        <v>0</v>
      </c>
      <c r="BH40" s="94">
        <f t="shared" si="6"/>
        <v>0</v>
      </c>
      <c r="BJ40" s="94" t="str">
        <f t="shared" si="16"/>
        <v>0</v>
      </c>
      <c r="BK40" s="94" t="str">
        <f t="shared" si="17"/>
        <v>0</v>
      </c>
    </row>
    <row r="41" spans="1:63" x14ac:dyDescent="0.25">
      <c r="A41" s="17" t="str">
        <f>D41&amp;"x"&amp;TEXT(COUNTIF(D$5:D40,D41)+1,0)</f>
        <v>S5x2</v>
      </c>
      <c r="B41" s="18" t="str">
        <f>E41&amp;"x"&amp;TEXT(COUNTIF(E$5:E40,E41)+1,0)</f>
        <v>S5x2</v>
      </c>
      <c r="C41" s="18" t="str">
        <f>F41&amp;"x"&amp;TEXT(COUNTIF(F$5:F40,F41)+1,0)</f>
        <v>x1</v>
      </c>
      <c r="D41" s="19" t="s">
        <v>5054</v>
      </c>
      <c r="E41" s="19" t="s">
        <v>5054</v>
      </c>
      <c r="F41" s="19"/>
      <c r="G41" s="431"/>
      <c r="H41" s="19" t="s">
        <v>5044</v>
      </c>
      <c r="I41" s="141" t="s">
        <v>7893</v>
      </c>
      <c r="J41" s="141" t="s">
        <v>7894</v>
      </c>
      <c r="K41" s="141" t="s">
        <v>7895</v>
      </c>
      <c r="L41" s="113">
        <v>36865</v>
      </c>
      <c r="M41" s="431"/>
      <c r="N41" s="20"/>
      <c r="O41" s="20"/>
      <c r="P41" s="433"/>
      <c r="Q41" s="20" t="s">
        <v>5055</v>
      </c>
      <c r="R41" s="20" t="s">
        <v>5055</v>
      </c>
      <c r="S41" s="20" t="s">
        <v>5055</v>
      </c>
      <c r="T41" s="424" t="s">
        <v>5055</v>
      </c>
      <c r="U41" s="283"/>
      <c r="V41" s="435"/>
      <c r="W41" s="22"/>
      <c r="X41" s="22"/>
      <c r="Y41" s="22"/>
      <c r="Z41" s="22"/>
      <c r="AA41" s="22"/>
      <c r="AC41" s="187">
        <f>lft(L41,Peildatum)</f>
        <v>23.07</v>
      </c>
      <c r="AD41" s="202"/>
      <c r="AE41" s="202"/>
      <c r="AF41" s="202"/>
      <c r="AG41" s="202"/>
      <c r="AH41" s="202"/>
      <c r="AI41" s="188" t="str">
        <f>IFERROR(VLOOKUP(LEFT(N41 &amp; "0",1),CbRc,2,0),"")</f>
        <v>NCX19J3</v>
      </c>
      <c r="AJ41" s="188" t="str">
        <f>IFERROR(VLOOKUP(LEFT(O41 &amp; "0",1),CbRc,2,0),"")</f>
        <v>NCX19J3</v>
      </c>
      <c r="AK41" s="188" t="str">
        <f>IF(ISNA(VLOOKUP(AI41&amp;Q41,IsTm1A,1,0)),"",Q41)</f>
        <v>S6</v>
      </c>
      <c r="AL41" s="188" t="str">
        <f>IF(ISNA(VLOOKUP($AI41&amp;R41,IsTm2D,1,0)),"",R41)</f>
        <v>S6</v>
      </c>
      <c r="AM41" s="188" t="str">
        <f>IF(ISNA(VLOOKUP($AI41&amp;S41,IsTm3G,1,0)),"",S41)</f>
        <v>S6</v>
      </c>
      <c r="AN41" s="188"/>
      <c r="AO41" s="188"/>
      <c r="AP41" s="178"/>
      <c r="AQ41">
        <v>36</v>
      </c>
      <c r="AR41">
        <f t="shared" si="18"/>
        <v>11</v>
      </c>
      <c r="AS41">
        <f t="shared" si="19"/>
        <v>10</v>
      </c>
      <c r="AT41">
        <f t="shared" si="20"/>
        <v>0</v>
      </c>
      <c r="AU41" t="s">
        <v>5081</v>
      </c>
      <c r="AV41" t="str">
        <f t="shared" si="21"/>
        <v/>
      </c>
      <c r="AW41" t="str">
        <f t="shared" si="22"/>
        <v/>
      </c>
      <c r="AZ41" s="93" t="str">
        <f t="shared" si="14"/>
        <v>S5</v>
      </c>
      <c r="BA41" s="93" t="str">
        <f t="shared" si="15"/>
        <v>S5</v>
      </c>
      <c r="BD41" s="94">
        <f t="shared" si="2"/>
        <v>0</v>
      </c>
      <c r="BE41" s="94">
        <f t="shared" si="3"/>
        <v>0</v>
      </c>
      <c r="BF41" s="94">
        <f t="shared" si="4"/>
        <v>0</v>
      </c>
      <c r="BG41" s="94">
        <f t="shared" si="5"/>
        <v>0</v>
      </c>
      <c r="BH41" s="94">
        <f t="shared" si="6"/>
        <v>0</v>
      </c>
      <c r="BJ41" s="94" t="str">
        <f t="shared" si="16"/>
        <v>0</v>
      </c>
      <c r="BK41" s="94" t="str">
        <f t="shared" si="17"/>
        <v>0</v>
      </c>
    </row>
    <row r="42" spans="1:63" x14ac:dyDescent="0.25">
      <c r="A42" s="17" t="str">
        <f>D42&amp;"x"&amp;TEXT(COUNTIF(D$5:D41,D42)+1,0)</f>
        <v>S5x3</v>
      </c>
      <c r="B42" s="18" t="str">
        <f>E42&amp;"x"&amp;TEXT(COUNTIF(E$5:E41,E42)+1,0)</f>
        <v>S5x3</v>
      </c>
      <c r="C42" s="18" t="str">
        <f>F42&amp;"x"&amp;TEXT(COUNTIF(F$5:F41,F42)+1,0)</f>
        <v>x1</v>
      </c>
      <c r="D42" s="19" t="s">
        <v>5054</v>
      </c>
      <c r="E42" s="19" t="s">
        <v>5054</v>
      </c>
      <c r="F42" s="19"/>
      <c r="G42" s="431"/>
      <c r="H42" s="19" t="s">
        <v>5044</v>
      </c>
      <c r="I42" s="141" t="s">
        <v>7876</v>
      </c>
      <c r="J42" s="141" t="s">
        <v>7877</v>
      </c>
      <c r="K42" s="141" t="s">
        <v>7878</v>
      </c>
      <c r="L42" s="113">
        <v>36887</v>
      </c>
      <c r="M42" s="431"/>
      <c r="N42" s="20"/>
      <c r="O42" s="20"/>
      <c r="P42" s="433"/>
      <c r="Q42" s="20" t="s">
        <v>5054</v>
      </c>
      <c r="R42" s="20" t="s">
        <v>5054</v>
      </c>
      <c r="S42" s="20" t="s">
        <v>5054</v>
      </c>
      <c r="T42" s="424" t="s">
        <v>5054</v>
      </c>
      <c r="U42" s="283"/>
      <c r="V42" s="435"/>
      <c r="W42" s="22"/>
      <c r="X42" s="22"/>
      <c r="Y42" s="22"/>
      <c r="Z42" s="22"/>
      <c r="AA42" s="22"/>
      <c r="AC42" s="187">
        <f>lft(L42,Peildatum)</f>
        <v>23.01</v>
      </c>
      <c r="AD42" s="202"/>
      <c r="AE42" s="202"/>
      <c r="AF42" s="202"/>
      <c r="AG42" s="202"/>
      <c r="AH42" s="202"/>
      <c r="AI42" s="188" t="str">
        <f>IFERROR(VLOOKUP(LEFT(N42 &amp; "0",1),CbRc,2,0),"")</f>
        <v>NCX19J3</v>
      </c>
      <c r="AJ42" s="188" t="str">
        <f>IFERROR(VLOOKUP(LEFT(O42 &amp; "0",1),CbRc,2,0),"")</f>
        <v>NCX19J3</v>
      </c>
      <c r="AK42" s="188" t="str">
        <f>IF(ISNA(VLOOKUP(AI42&amp;Q42,IsTm1A,1,0)),"",Q42)</f>
        <v>S5</v>
      </c>
      <c r="AL42" s="188" t="str">
        <f>IF(ISNA(VLOOKUP($AI42&amp;R42,IsTm2D,1,0)),"",R42)</f>
        <v>S5</v>
      </c>
      <c r="AM42" s="188" t="str">
        <f>IF(ISNA(VLOOKUP($AI42&amp;S42,IsTm3G,1,0)),"",S42)</f>
        <v>S5</v>
      </c>
      <c r="AN42" s="188"/>
      <c r="AO42" s="188"/>
      <c r="AP42" s="178"/>
      <c r="AQ42">
        <v>37</v>
      </c>
      <c r="AR42">
        <f t="shared" si="18"/>
        <v>11</v>
      </c>
      <c r="AS42">
        <f t="shared" si="19"/>
        <v>10</v>
      </c>
      <c r="AT42">
        <f t="shared" si="20"/>
        <v>0</v>
      </c>
      <c r="AU42" t="s">
        <v>5082</v>
      </c>
      <c r="AV42" t="str">
        <f t="shared" si="21"/>
        <v/>
      </c>
      <c r="AW42" t="str">
        <f t="shared" si="22"/>
        <v/>
      </c>
      <c r="AZ42" s="93" t="str">
        <f t="shared" si="14"/>
        <v>S5</v>
      </c>
      <c r="BA42" s="93" t="str">
        <f t="shared" si="15"/>
        <v>S5</v>
      </c>
      <c r="BD42" s="94">
        <f t="shared" si="2"/>
        <v>0</v>
      </c>
      <c r="BE42" s="94">
        <f t="shared" si="3"/>
        <v>0</v>
      </c>
      <c r="BF42" s="94">
        <f t="shared" si="4"/>
        <v>0</v>
      </c>
      <c r="BG42" s="94">
        <f t="shared" si="5"/>
        <v>0</v>
      </c>
      <c r="BH42" s="94">
        <f t="shared" si="6"/>
        <v>0</v>
      </c>
      <c r="BJ42" s="94" t="str">
        <f t="shared" si="16"/>
        <v>0</v>
      </c>
      <c r="BK42" s="94" t="str">
        <f t="shared" si="17"/>
        <v>0</v>
      </c>
    </row>
    <row r="43" spans="1:63" x14ac:dyDescent="0.25">
      <c r="A43" s="17" t="str">
        <f>D43&amp;"x"&amp;TEXT(COUNTIF(D$5:D42,D43)+1,0)</f>
        <v>S5x4</v>
      </c>
      <c r="B43" s="18" t="str">
        <f>E43&amp;"x"&amp;TEXT(COUNTIF(E$5:E42,E43)+1,0)</f>
        <v>S5x4</v>
      </c>
      <c r="C43" s="18" t="str">
        <f>F43&amp;"x"&amp;TEXT(COUNTIF(F$5:F42,F43)+1,0)</f>
        <v>x1</v>
      </c>
      <c r="D43" s="19" t="s">
        <v>5054</v>
      </c>
      <c r="E43" s="19" t="s">
        <v>5054</v>
      </c>
      <c r="F43" s="19"/>
      <c r="G43" s="431"/>
      <c r="H43" s="19" t="s">
        <v>5044</v>
      </c>
      <c r="I43" s="141" t="s">
        <v>7913</v>
      </c>
      <c r="J43" s="141" t="s">
        <v>7914</v>
      </c>
      <c r="K43" s="141" t="s">
        <v>7915</v>
      </c>
      <c r="L43" s="113">
        <v>38267</v>
      </c>
      <c r="M43" s="431"/>
      <c r="N43" s="20"/>
      <c r="O43" s="20"/>
      <c r="P43" s="433"/>
      <c r="Q43" s="20" t="s">
        <v>1173</v>
      </c>
      <c r="R43" s="20" t="s">
        <v>1173</v>
      </c>
      <c r="S43" s="20" t="s">
        <v>1173</v>
      </c>
      <c r="T43" s="424" t="s">
        <v>5055</v>
      </c>
      <c r="U43" s="283"/>
      <c r="V43" s="435"/>
      <c r="W43" s="22"/>
      <c r="X43" s="22"/>
      <c r="Y43" s="22"/>
      <c r="Z43" s="22"/>
      <c r="AA43" s="22"/>
      <c r="AC43" s="187">
        <f>lft(L43,Peildatum)</f>
        <v>19.23</v>
      </c>
      <c r="AD43" s="202"/>
      <c r="AE43" s="202"/>
      <c r="AF43" s="202"/>
      <c r="AG43" s="202"/>
      <c r="AH43" s="202"/>
      <c r="AI43" s="188" t="str">
        <f>IFERROR(VLOOKUP(LEFT(N43 &amp; "0",1),CbRc,2,0),"")</f>
        <v>NCX19J3</v>
      </c>
      <c r="AJ43" s="188" t="str">
        <f>IFERROR(VLOOKUP(LEFT(O43 &amp; "0",1),CbRc,2,0),"")</f>
        <v>NCX19J3</v>
      </c>
      <c r="AK43" s="188" t="str">
        <f>IF(ISNA(VLOOKUP(AI43&amp;Q43,IsTm1A,1,0)),"",Q43)</f>
        <v>A2</v>
      </c>
      <c r="AL43" s="188" t="str">
        <f>IF(ISNA(VLOOKUP($AI43&amp;R43,IsTm2D,1,0)),"",R43)</f>
        <v>A2</v>
      </c>
      <c r="AM43" s="188" t="str">
        <f>IF(ISNA(VLOOKUP($AI43&amp;S43,IsTm3G,1,0)),"",S43)</f>
        <v>A2</v>
      </c>
      <c r="AN43" s="188"/>
      <c r="AO43" s="188"/>
      <c r="AP43" s="178"/>
      <c r="AQ43">
        <v>38</v>
      </c>
      <c r="AR43">
        <f t="shared" si="18"/>
        <v>11</v>
      </c>
      <c r="AS43">
        <f t="shared" si="19"/>
        <v>10</v>
      </c>
      <c r="AT43">
        <f t="shared" si="20"/>
        <v>0</v>
      </c>
      <c r="AU43" t="s">
        <v>5083</v>
      </c>
      <c r="AV43" t="str">
        <f t="shared" si="21"/>
        <v/>
      </c>
      <c r="AW43" t="str">
        <f t="shared" si="22"/>
        <v/>
      </c>
      <c r="AZ43" s="93" t="str">
        <f t="shared" si="14"/>
        <v>S5</v>
      </c>
      <c r="BA43" s="93" t="str">
        <f t="shared" si="15"/>
        <v>S5</v>
      </c>
      <c r="BD43" s="94">
        <f t="shared" si="2"/>
        <v>0</v>
      </c>
      <c r="BE43" s="94">
        <f t="shared" si="3"/>
        <v>0</v>
      </c>
      <c r="BF43" s="94">
        <f t="shared" si="4"/>
        <v>0</v>
      </c>
      <c r="BG43" s="94">
        <f t="shared" si="5"/>
        <v>0</v>
      </c>
      <c r="BH43" s="94">
        <f t="shared" si="6"/>
        <v>0</v>
      </c>
      <c r="BJ43" s="94" t="str">
        <f t="shared" si="16"/>
        <v>0</v>
      </c>
      <c r="BK43" s="94" t="str">
        <f t="shared" si="17"/>
        <v>0</v>
      </c>
    </row>
    <row r="44" spans="1:63" x14ac:dyDescent="0.25">
      <c r="A44" s="17" t="str">
        <f>D44&amp;"x"&amp;TEXT(COUNTIF(D$5:D43,D44)+1,0)</f>
        <v>S5x5</v>
      </c>
      <c r="B44" s="18" t="str">
        <f>E44&amp;"x"&amp;TEXT(COUNTIF(E$5:E43,E44)+1,0)</f>
        <v>S5x5</v>
      </c>
      <c r="C44" s="18" t="str">
        <f>F44&amp;"x"&amp;TEXT(COUNTIF(F$5:F43,F44)+1,0)</f>
        <v>x1</v>
      </c>
      <c r="D44" s="19" t="s">
        <v>5054</v>
      </c>
      <c r="E44" s="19" t="s">
        <v>5054</v>
      </c>
      <c r="F44" s="19"/>
      <c r="G44" s="431"/>
      <c r="H44" s="19" t="s">
        <v>5275</v>
      </c>
      <c r="I44" s="141" t="s">
        <v>7882</v>
      </c>
      <c r="J44" s="141" t="s">
        <v>7883</v>
      </c>
      <c r="K44" s="141" t="s">
        <v>7884</v>
      </c>
      <c r="L44" s="113">
        <v>36666</v>
      </c>
      <c r="M44" s="431"/>
      <c r="N44" s="20"/>
      <c r="O44" s="20"/>
      <c r="P44" s="433"/>
      <c r="Q44" s="20" t="s">
        <v>5054</v>
      </c>
      <c r="R44" s="20" t="s">
        <v>5054</v>
      </c>
      <c r="S44" s="20" t="s">
        <v>5054</v>
      </c>
      <c r="T44" s="424" t="s">
        <v>5054</v>
      </c>
      <c r="U44" s="283"/>
      <c r="V44" s="435"/>
      <c r="W44" s="22"/>
      <c r="X44" s="22"/>
      <c r="Y44" s="22"/>
      <c r="Z44" s="22"/>
      <c r="AA44" s="22"/>
      <c r="AC44" s="187">
        <f>lft(L44,Peildatum)</f>
        <v>23.61</v>
      </c>
      <c r="AD44" s="202"/>
      <c r="AE44" s="202"/>
      <c r="AF44" s="202"/>
      <c r="AG44" s="202"/>
      <c r="AH44" s="202"/>
      <c r="AI44" s="188" t="str">
        <f>IFERROR(VLOOKUP(LEFT(N44 &amp; "0",1),CbRc,2,0),"")</f>
        <v>NCX19J3</v>
      </c>
      <c r="AJ44" s="188" t="str">
        <f>IFERROR(VLOOKUP(LEFT(O44 &amp; "0",1),CbRc,2,0),"")</f>
        <v>NCX19J3</v>
      </c>
      <c r="AK44" s="188" t="str">
        <f>IF(ISNA(VLOOKUP(AI44&amp;Q44,IsTm1A,1,0)),"",Q44)</f>
        <v>S5</v>
      </c>
      <c r="AL44" s="188" t="str">
        <f>IF(ISNA(VLOOKUP($AI44&amp;R44,IsTm2D,1,0)),"",R44)</f>
        <v>S5</v>
      </c>
      <c r="AM44" s="188" t="str">
        <f>IF(ISNA(VLOOKUP($AI44&amp;S44,IsTm3G,1,0)),"",S44)</f>
        <v>S5</v>
      </c>
      <c r="AN44" s="188"/>
      <c r="AO44" s="188"/>
      <c r="AP44" s="178"/>
      <c r="AQ44">
        <v>39</v>
      </c>
      <c r="AR44">
        <f t="shared" si="18"/>
        <v>12</v>
      </c>
      <c r="AS44">
        <f t="shared" si="19"/>
        <v>11</v>
      </c>
      <c r="AT44">
        <f t="shared" si="20"/>
        <v>0</v>
      </c>
      <c r="AU44" t="s">
        <v>5084</v>
      </c>
      <c r="AV44" t="str">
        <f t="shared" si="21"/>
        <v/>
      </c>
      <c r="AW44" t="str">
        <f t="shared" si="22"/>
        <v/>
      </c>
      <c r="AZ44" s="93" t="str">
        <f t="shared" si="14"/>
        <v>S5</v>
      </c>
      <c r="BA44" s="93" t="str">
        <f t="shared" si="15"/>
        <v>S5</v>
      </c>
      <c r="BD44" s="94">
        <f t="shared" si="2"/>
        <v>0</v>
      </c>
      <c r="BE44" s="94">
        <f t="shared" si="3"/>
        <v>0</v>
      </c>
      <c r="BF44" s="94">
        <f t="shared" si="4"/>
        <v>0</v>
      </c>
      <c r="BG44" s="94">
        <f t="shared" si="5"/>
        <v>0</v>
      </c>
      <c r="BH44" s="94">
        <f t="shared" si="6"/>
        <v>0</v>
      </c>
      <c r="BJ44" s="94" t="str">
        <f t="shared" si="16"/>
        <v>0</v>
      </c>
      <c r="BK44" s="94" t="str">
        <f t="shared" si="17"/>
        <v>0</v>
      </c>
    </row>
    <row r="45" spans="1:63" x14ac:dyDescent="0.25">
      <c r="A45" s="17" t="str">
        <f>D45&amp;"x"&amp;TEXT(COUNTIF(D$5:D44,D45)+1,0)</f>
        <v>S5x6</v>
      </c>
      <c r="B45" s="18" t="str">
        <f>E45&amp;"x"&amp;TEXT(COUNTIF(E$5:E44,E45)+1,0)</f>
        <v>S5x6</v>
      </c>
      <c r="C45" s="18" t="str">
        <f>F45&amp;"x"&amp;TEXT(COUNTIF(F$5:F44,F45)+1,0)</f>
        <v>x1</v>
      </c>
      <c r="D45" s="19" t="s">
        <v>5054</v>
      </c>
      <c r="E45" s="19" t="s">
        <v>5054</v>
      </c>
      <c r="F45" s="19"/>
      <c r="G45" s="431"/>
      <c r="H45" s="19" t="s">
        <v>5275</v>
      </c>
      <c r="I45" s="141" t="s">
        <v>7885</v>
      </c>
      <c r="J45" s="141" t="s">
        <v>7886</v>
      </c>
      <c r="K45" s="141" t="s">
        <v>7887</v>
      </c>
      <c r="L45" s="113">
        <v>36929</v>
      </c>
      <c r="M45" s="431"/>
      <c r="N45" s="20"/>
      <c r="O45" s="20"/>
      <c r="P45" s="433"/>
      <c r="Q45" s="20" t="s">
        <v>5054</v>
      </c>
      <c r="R45" s="20" t="s">
        <v>5054</v>
      </c>
      <c r="S45" s="20" t="s">
        <v>5054</v>
      </c>
      <c r="T45" s="424" t="s">
        <v>5054</v>
      </c>
      <c r="U45" s="283"/>
      <c r="V45" s="435"/>
      <c r="W45" s="22"/>
      <c r="X45" s="22"/>
      <c r="Y45" s="22"/>
      <c r="Z45" s="22"/>
      <c r="AA45" s="22"/>
      <c r="AC45" s="187">
        <f>lft(L45,Peildatum)</f>
        <v>22.89</v>
      </c>
      <c r="AD45" s="202"/>
      <c r="AE45" s="202"/>
      <c r="AF45" s="202"/>
      <c r="AG45" s="202"/>
      <c r="AH45" s="202"/>
      <c r="AI45" s="188" t="str">
        <f>IFERROR(VLOOKUP(LEFT(N45 &amp; "0",1),CbRc,2,0),"")</f>
        <v>NCX19J3</v>
      </c>
      <c r="AJ45" s="188" t="str">
        <f>IFERROR(VLOOKUP(LEFT(O45 &amp; "0",1),CbRc,2,0),"")</f>
        <v>NCX19J3</v>
      </c>
      <c r="AK45" s="188" t="str">
        <f>IF(ISNA(VLOOKUP(AI45&amp;Q45,IsTm1A,1,0)),"",Q45)</f>
        <v>S5</v>
      </c>
      <c r="AL45" s="188" t="str">
        <f>IF(ISNA(VLOOKUP($AI45&amp;R45,IsTm2D,1,0)),"",R45)</f>
        <v>S5</v>
      </c>
      <c r="AM45" s="188" t="str">
        <f>IF(ISNA(VLOOKUP($AI45&amp;S45,IsTm3G,1,0)),"",S45)</f>
        <v>S5</v>
      </c>
      <c r="AN45" s="188"/>
      <c r="AO45" s="188"/>
      <c r="AP45" s="178"/>
      <c r="AQ45">
        <v>40</v>
      </c>
      <c r="AR45">
        <f t="shared" si="18"/>
        <v>13</v>
      </c>
      <c r="AS45">
        <f t="shared" si="19"/>
        <v>12</v>
      </c>
      <c r="AT45">
        <f t="shared" si="20"/>
        <v>0</v>
      </c>
      <c r="AU45" t="s">
        <v>5085</v>
      </c>
      <c r="AV45" t="str">
        <f t="shared" si="21"/>
        <v/>
      </c>
      <c r="AW45" t="str">
        <f t="shared" si="22"/>
        <v/>
      </c>
      <c r="AZ45" s="93" t="str">
        <f t="shared" si="14"/>
        <v>S5</v>
      </c>
      <c r="BA45" s="93" t="str">
        <f t="shared" si="15"/>
        <v>S5</v>
      </c>
      <c r="BD45" s="94">
        <f t="shared" si="2"/>
        <v>0</v>
      </c>
      <c r="BE45" s="94">
        <f t="shared" si="3"/>
        <v>0</v>
      </c>
      <c r="BF45" s="94">
        <f t="shared" si="4"/>
        <v>0</v>
      </c>
      <c r="BG45" s="94">
        <f t="shared" si="5"/>
        <v>0</v>
      </c>
      <c r="BH45" s="94">
        <f t="shared" si="6"/>
        <v>0</v>
      </c>
      <c r="BJ45" s="94" t="str">
        <f t="shared" si="16"/>
        <v>0</v>
      </c>
      <c r="BK45" s="94" t="str">
        <f t="shared" si="17"/>
        <v>0</v>
      </c>
    </row>
    <row r="46" spans="1:63" x14ac:dyDescent="0.25">
      <c r="A46" s="17" t="str">
        <f>D46&amp;"x"&amp;TEXT(COUNTIF(D$5:D45,D46)+1,0)</f>
        <v>S5x7</v>
      </c>
      <c r="B46" s="18" t="str">
        <f>E46&amp;"x"&amp;TEXT(COUNTIF(E$5:E45,E46)+1,0)</f>
        <v>S5x7</v>
      </c>
      <c r="C46" s="18" t="str">
        <f>F46&amp;"x"&amp;TEXT(COUNTIF(F$5:F45,F46)+1,0)</f>
        <v>x1</v>
      </c>
      <c r="D46" s="19" t="s">
        <v>5054</v>
      </c>
      <c r="E46" s="19" t="s">
        <v>5054</v>
      </c>
      <c r="F46" s="19"/>
      <c r="G46" s="431"/>
      <c r="H46" s="19" t="s">
        <v>5275</v>
      </c>
      <c r="I46" s="141" t="s">
        <v>7888</v>
      </c>
      <c r="J46" s="141" t="s">
        <v>7889</v>
      </c>
      <c r="K46" s="141" t="s">
        <v>7890</v>
      </c>
      <c r="L46" s="113">
        <v>37810</v>
      </c>
      <c r="M46" s="431"/>
      <c r="N46" s="20"/>
      <c r="O46" s="20"/>
      <c r="P46" s="433"/>
      <c r="Q46" s="20" t="s">
        <v>5054</v>
      </c>
      <c r="R46" s="20" t="s">
        <v>5054</v>
      </c>
      <c r="S46" s="20" t="s">
        <v>5054</v>
      </c>
      <c r="T46" s="424" t="s">
        <v>5054</v>
      </c>
      <c r="U46" s="283"/>
      <c r="V46" s="435"/>
      <c r="W46" s="22"/>
      <c r="X46" s="22"/>
      <c r="Y46" s="22"/>
      <c r="Z46" s="22"/>
      <c r="AA46" s="22"/>
      <c r="AC46" s="187">
        <f>lft(L46,Peildatum)</f>
        <v>20.48</v>
      </c>
      <c r="AD46" s="202"/>
      <c r="AE46" s="202"/>
      <c r="AF46" s="202"/>
      <c r="AG46" s="202"/>
      <c r="AH46" s="202"/>
      <c r="AI46" s="188" t="str">
        <f>IFERROR(VLOOKUP(LEFT(N46 &amp; "0",1),CbRc,2,0),"")</f>
        <v>NCX19J3</v>
      </c>
      <c r="AJ46" s="188" t="str">
        <f>IFERROR(VLOOKUP(LEFT(O46 &amp; "0",1),CbRc,2,0),"")</f>
        <v>NCX19J3</v>
      </c>
      <c r="AK46" s="188" t="str">
        <f>IF(ISNA(VLOOKUP(AI46&amp;Q46,IsTm1A,1,0)),"",Q46)</f>
        <v>S5</v>
      </c>
      <c r="AL46" s="188" t="str">
        <f>IF(ISNA(VLOOKUP($AI46&amp;R46,IsTm2D,1,0)),"",R46)</f>
        <v>S5</v>
      </c>
      <c r="AM46" s="188" t="str">
        <f>IF(ISNA(VLOOKUP($AI46&amp;S46,IsTm3G,1,0)),"",S46)</f>
        <v>S5</v>
      </c>
      <c r="AN46" s="188"/>
      <c r="AO46" s="188"/>
      <c r="AP46" s="178"/>
      <c r="AQ46">
        <v>41</v>
      </c>
      <c r="AR46">
        <f t="shared" si="18"/>
        <v>14</v>
      </c>
      <c r="AS46">
        <f t="shared" si="19"/>
        <v>13</v>
      </c>
      <c r="AT46">
        <f t="shared" si="20"/>
        <v>0</v>
      </c>
      <c r="AU46" t="s">
        <v>5086</v>
      </c>
      <c r="AV46" t="str">
        <f t="shared" si="21"/>
        <v/>
      </c>
      <c r="AW46" t="str">
        <f t="shared" si="22"/>
        <v/>
      </c>
      <c r="AZ46" s="93" t="str">
        <f t="shared" si="14"/>
        <v>S5</v>
      </c>
      <c r="BA46" s="93" t="str">
        <f t="shared" si="15"/>
        <v>S5</v>
      </c>
      <c r="BD46" s="94">
        <f t="shared" si="2"/>
        <v>0</v>
      </c>
      <c r="BE46" s="94">
        <f t="shared" si="3"/>
        <v>0</v>
      </c>
      <c r="BF46" s="94">
        <f t="shared" si="4"/>
        <v>0</v>
      </c>
      <c r="BG46" s="94">
        <f t="shared" si="5"/>
        <v>0</v>
      </c>
      <c r="BH46" s="94">
        <f t="shared" si="6"/>
        <v>0</v>
      </c>
      <c r="BJ46" s="94" t="str">
        <f t="shared" si="16"/>
        <v>0</v>
      </c>
      <c r="BK46" s="94" t="str">
        <f t="shared" si="17"/>
        <v>0</v>
      </c>
    </row>
    <row r="47" spans="1:63" x14ac:dyDescent="0.25">
      <c r="A47" s="17" t="str">
        <f>D47&amp;"x"&amp;TEXT(COUNTIF(D$5:D46,D47)+1,0)</f>
        <v>S5x8</v>
      </c>
      <c r="B47" s="18" t="str">
        <f>E47&amp;"x"&amp;TEXT(COUNTIF(E$5:E46,E47)+1,0)</f>
        <v>S5x8</v>
      </c>
      <c r="C47" s="18" t="str">
        <f>F47&amp;"x"&amp;TEXT(COUNTIF(F$5:F46,F47)+1,0)</f>
        <v>x1</v>
      </c>
      <c r="D47" s="19" t="s">
        <v>5054</v>
      </c>
      <c r="E47" s="19" t="s">
        <v>5054</v>
      </c>
      <c r="F47" s="19"/>
      <c r="G47" s="431"/>
      <c r="H47" s="19" t="s">
        <v>5275</v>
      </c>
      <c r="I47" s="141" t="s">
        <v>7891</v>
      </c>
      <c r="J47" s="141" t="s">
        <v>7892</v>
      </c>
      <c r="K47" s="141" t="s">
        <v>7781</v>
      </c>
      <c r="L47" s="113">
        <v>37932</v>
      </c>
      <c r="M47" s="431"/>
      <c r="N47" s="20"/>
      <c r="O47" s="20"/>
      <c r="P47" s="433"/>
      <c r="Q47" s="20" t="s">
        <v>5054</v>
      </c>
      <c r="R47" s="20" t="s">
        <v>5054</v>
      </c>
      <c r="S47" s="20" t="s">
        <v>5054</v>
      </c>
      <c r="T47" s="424" t="s">
        <v>5054</v>
      </c>
      <c r="U47" s="283"/>
      <c r="V47" s="435"/>
      <c r="W47" s="22"/>
      <c r="X47" s="22"/>
      <c r="Y47" s="22"/>
      <c r="Z47" s="22"/>
      <c r="AA47" s="22"/>
      <c r="AC47" s="187">
        <f>lft(L47,Peildatum)</f>
        <v>20.149999999999999</v>
      </c>
      <c r="AD47" s="202"/>
      <c r="AE47" s="202"/>
      <c r="AF47" s="202"/>
      <c r="AG47" s="202"/>
      <c r="AH47" s="202"/>
      <c r="AI47" s="188" t="str">
        <f>IFERROR(VLOOKUP(LEFT(N47 &amp; "0",1),CbRc,2,0),"")</f>
        <v>NCX19J3</v>
      </c>
      <c r="AJ47" s="188" t="str">
        <f>IFERROR(VLOOKUP(LEFT(O47 &amp; "0",1),CbRc,2,0),"")</f>
        <v>NCX19J3</v>
      </c>
      <c r="AK47" s="188" t="str">
        <f>IF(ISNA(VLOOKUP(AI47&amp;Q47,IsTm1A,1,0)),"",Q47)</f>
        <v>S5</v>
      </c>
      <c r="AL47" s="188" t="str">
        <f>IF(ISNA(VLOOKUP($AI47&amp;R47,IsTm2D,1,0)),"",R47)</f>
        <v>S5</v>
      </c>
      <c r="AM47" s="188" t="str">
        <f>IF(ISNA(VLOOKUP($AI47&amp;S47,IsTm3G,1,0)),"",S47)</f>
        <v>S5</v>
      </c>
      <c r="AN47" s="188"/>
      <c r="AO47" s="188"/>
      <c r="AP47" s="178"/>
      <c r="AQ47">
        <v>42</v>
      </c>
      <c r="AR47">
        <f t="shared" si="18"/>
        <v>14</v>
      </c>
      <c r="AS47">
        <f t="shared" si="19"/>
        <v>13</v>
      </c>
      <c r="AT47">
        <f t="shared" si="20"/>
        <v>0</v>
      </c>
      <c r="AU47" t="s">
        <v>5087</v>
      </c>
      <c r="AV47" t="str">
        <f t="shared" si="21"/>
        <v/>
      </c>
      <c r="AW47" t="str">
        <f t="shared" si="22"/>
        <v/>
      </c>
      <c r="AZ47" s="93" t="str">
        <f t="shared" si="14"/>
        <v>S5</v>
      </c>
      <c r="BA47" s="93" t="str">
        <f t="shared" si="15"/>
        <v>S5</v>
      </c>
      <c r="BD47" s="94">
        <f t="shared" si="2"/>
        <v>0</v>
      </c>
      <c r="BE47" s="94">
        <f t="shared" si="3"/>
        <v>0</v>
      </c>
      <c r="BF47" s="94">
        <f t="shared" si="4"/>
        <v>0</v>
      </c>
      <c r="BG47" s="94">
        <f t="shared" si="5"/>
        <v>0</v>
      </c>
      <c r="BH47" s="94">
        <f t="shared" si="6"/>
        <v>0</v>
      </c>
      <c r="BJ47" s="94" t="str">
        <f t="shared" si="16"/>
        <v>0</v>
      </c>
      <c r="BK47" s="94" t="str">
        <f t="shared" si="17"/>
        <v>0</v>
      </c>
    </row>
    <row r="48" spans="1:63" x14ac:dyDescent="0.25">
      <c r="A48" s="17" t="str">
        <f>D48&amp;"x"&amp;TEXT(COUNTIF(D$5:D47,D48)+1,0)</f>
        <v>S6x1</v>
      </c>
      <c r="B48" s="18" t="str">
        <f>E48&amp;"x"&amp;TEXT(COUNTIF(E$5:E47,E48)+1,0)</f>
        <v>S6x1</v>
      </c>
      <c r="C48" s="18" t="str">
        <f>F48&amp;"x"&amp;TEXT(COUNTIF(F$5:F47,F48)+1,0)</f>
        <v>x1</v>
      </c>
      <c r="D48" s="19" t="s">
        <v>5055</v>
      </c>
      <c r="E48" s="19" t="s">
        <v>5055</v>
      </c>
      <c r="F48" s="19"/>
      <c r="G48" s="431"/>
      <c r="H48" s="19" t="s">
        <v>5044</v>
      </c>
      <c r="I48" s="141" t="s">
        <v>7896</v>
      </c>
      <c r="J48" s="141" t="s">
        <v>7897</v>
      </c>
      <c r="K48" s="141" t="s">
        <v>7898</v>
      </c>
      <c r="L48" s="113">
        <v>37295</v>
      </c>
      <c r="M48" s="431"/>
      <c r="N48" s="20"/>
      <c r="O48" s="20"/>
      <c r="P48" s="433"/>
      <c r="Q48" s="20" t="s">
        <v>5055</v>
      </c>
      <c r="R48" s="20" t="s">
        <v>5055</v>
      </c>
      <c r="S48" s="20" t="s">
        <v>5055</v>
      </c>
      <c r="T48" s="424" t="s">
        <v>5055</v>
      </c>
      <c r="U48" s="283"/>
      <c r="V48" s="435"/>
      <c r="W48" s="22"/>
      <c r="X48" s="22"/>
      <c r="Y48" s="22"/>
      <c r="Z48" s="22"/>
      <c r="AA48" s="22"/>
      <c r="AC48" s="187">
        <f>lft(L48,Peildatum)</f>
        <v>21.89</v>
      </c>
      <c r="AD48" s="202"/>
      <c r="AE48" s="202"/>
      <c r="AF48" s="202"/>
      <c r="AG48" s="202"/>
      <c r="AH48" s="202"/>
      <c r="AI48" s="188" t="str">
        <f>IFERROR(VLOOKUP(LEFT(N48 &amp; "0",1),CbRc,2,0),"")</f>
        <v>NCX19J3</v>
      </c>
      <c r="AJ48" s="188" t="str">
        <f>IFERROR(VLOOKUP(LEFT(O48 &amp; "0",1),CbRc,2,0),"")</f>
        <v>NCX19J3</v>
      </c>
      <c r="AK48" s="188" t="str">
        <f>IF(ISNA(VLOOKUP(AI48&amp;Q48,IsTm1A,1,0)),"",Q48)</f>
        <v>S6</v>
      </c>
      <c r="AL48" s="188" t="str">
        <f>IF(ISNA(VLOOKUP($AI48&amp;R48,IsTm2D,1,0)),"",R48)</f>
        <v>S6</v>
      </c>
      <c r="AM48" s="188" t="str">
        <f>IF(ISNA(VLOOKUP($AI48&amp;S48,IsTm3G,1,0)),"",S48)</f>
        <v>S6</v>
      </c>
      <c r="AN48" s="188"/>
      <c r="AO48" s="188"/>
      <c r="AP48" s="178"/>
      <c r="AQ48">
        <v>43</v>
      </c>
      <c r="AR48">
        <f t="shared" si="18"/>
        <v>14</v>
      </c>
      <c r="AS48">
        <f t="shared" si="19"/>
        <v>13</v>
      </c>
      <c r="AT48">
        <f t="shared" si="20"/>
        <v>0</v>
      </c>
      <c r="AU48" t="s">
        <v>5088</v>
      </c>
      <c r="AV48" t="str">
        <f t="shared" si="21"/>
        <v/>
      </c>
      <c r="AW48" t="str">
        <f t="shared" si="22"/>
        <v/>
      </c>
      <c r="AZ48" s="93" t="str">
        <f t="shared" si="14"/>
        <v>S6</v>
      </c>
      <c r="BA48" s="93" t="str">
        <f t="shared" si="15"/>
        <v>S6</v>
      </c>
      <c r="BD48" s="94">
        <f t="shared" si="2"/>
        <v>0</v>
      </c>
      <c r="BE48" s="94">
        <f t="shared" si="3"/>
        <v>0</v>
      </c>
      <c r="BF48" s="94">
        <f t="shared" si="4"/>
        <v>0</v>
      </c>
      <c r="BG48" s="94">
        <f t="shared" si="5"/>
        <v>0</v>
      </c>
      <c r="BH48" s="94">
        <f t="shared" si="6"/>
        <v>0</v>
      </c>
      <c r="BJ48" s="94" t="str">
        <f t="shared" si="16"/>
        <v>0</v>
      </c>
      <c r="BK48" s="94" t="str">
        <f t="shared" si="17"/>
        <v>0</v>
      </c>
    </row>
    <row r="49" spans="1:63" x14ac:dyDescent="0.25">
      <c r="A49" s="17" t="str">
        <f>D49&amp;"x"&amp;TEXT(COUNTIF(D$5:D48,D49)+1,0)</f>
        <v>S6x2</v>
      </c>
      <c r="B49" s="18" t="str">
        <f>E49&amp;"x"&amp;TEXT(COUNTIF(E$5:E48,E49)+1,0)</f>
        <v>S6x2</v>
      </c>
      <c r="C49" s="18" t="str">
        <f>F49&amp;"x"&amp;TEXT(COUNTIF(F$5:F48,F49)+1,0)</f>
        <v>x1</v>
      </c>
      <c r="D49" s="19" t="s">
        <v>5055</v>
      </c>
      <c r="E49" s="19" t="s">
        <v>5055</v>
      </c>
      <c r="F49" s="19"/>
      <c r="G49" s="431"/>
      <c r="H49" s="19" t="s">
        <v>5044</v>
      </c>
      <c r="I49" s="141" t="s">
        <v>7899</v>
      </c>
      <c r="J49" s="141" t="s">
        <v>7900</v>
      </c>
      <c r="K49" s="141" t="s">
        <v>7901</v>
      </c>
      <c r="L49" s="113">
        <v>37541</v>
      </c>
      <c r="M49" s="431"/>
      <c r="N49" s="20"/>
      <c r="O49" s="20"/>
      <c r="P49" s="433"/>
      <c r="Q49" s="20" t="s">
        <v>5055</v>
      </c>
      <c r="R49" s="20" t="s">
        <v>5055</v>
      </c>
      <c r="S49" s="20" t="s">
        <v>5055</v>
      </c>
      <c r="T49" s="424" t="s">
        <v>5055</v>
      </c>
      <c r="U49" s="283"/>
      <c r="V49" s="435"/>
      <c r="W49" s="22"/>
      <c r="X49" s="22"/>
      <c r="Y49" s="22"/>
      <c r="Z49" s="22"/>
      <c r="AA49" s="22"/>
      <c r="AC49" s="187">
        <f>lft(L49,Peildatum)</f>
        <v>21.22</v>
      </c>
      <c r="AD49" s="202"/>
      <c r="AE49" s="202"/>
      <c r="AF49" s="202"/>
      <c r="AG49" s="202"/>
      <c r="AH49" s="202"/>
      <c r="AI49" s="188" t="str">
        <f>IFERROR(VLOOKUP(LEFT(N49 &amp; "0",1),CbRc,2,0),"")</f>
        <v>NCX19J3</v>
      </c>
      <c r="AJ49" s="188" t="str">
        <f>IFERROR(VLOOKUP(LEFT(O49 &amp; "0",1),CbRc,2,0),"")</f>
        <v>NCX19J3</v>
      </c>
      <c r="AK49" s="188" t="str">
        <f>IF(ISNA(VLOOKUP(AI49&amp;Q49,IsTm1A,1,0)),"",Q49)</f>
        <v>S6</v>
      </c>
      <c r="AL49" s="188" t="str">
        <f>IF(ISNA(VLOOKUP($AI49&amp;R49,IsTm2D,1,0)),"",R49)</f>
        <v>S6</v>
      </c>
      <c r="AM49" s="188" t="str">
        <f>IF(ISNA(VLOOKUP($AI49&amp;S49,IsTm3G,1,0)),"",S49)</f>
        <v>S6</v>
      </c>
      <c r="AN49" s="188"/>
      <c r="AO49" s="188"/>
      <c r="AP49" s="178"/>
      <c r="AQ49">
        <v>44</v>
      </c>
      <c r="AR49">
        <f t="shared" si="18"/>
        <v>14</v>
      </c>
      <c r="AS49">
        <f t="shared" si="19"/>
        <v>13</v>
      </c>
      <c r="AT49">
        <f t="shared" si="20"/>
        <v>0</v>
      </c>
      <c r="AU49" t="s">
        <v>5089</v>
      </c>
      <c r="AV49" t="str">
        <f t="shared" si="21"/>
        <v/>
      </c>
      <c r="AW49" t="str">
        <f t="shared" si="22"/>
        <v/>
      </c>
      <c r="AZ49" s="93" t="str">
        <f t="shared" si="14"/>
        <v>S6</v>
      </c>
      <c r="BA49" s="93" t="str">
        <f t="shared" si="15"/>
        <v>S6</v>
      </c>
      <c r="BD49" s="94">
        <f t="shared" si="2"/>
        <v>0</v>
      </c>
      <c r="BE49" s="94">
        <f t="shared" si="3"/>
        <v>0</v>
      </c>
      <c r="BF49" s="94">
        <f t="shared" si="4"/>
        <v>0</v>
      </c>
      <c r="BG49" s="94">
        <f t="shared" si="5"/>
        <v>0</v>
      </c>
      <c r="BH49" s="94">
        <f t="shared" si="6"/>
        <v>0</v>
      </c>
      <c r="BJ49" s="94" t="str">
        <f t="shared" si="16"/>
        <v>0</v>
      </c>
      <c r="BK49" s="94" t="str">
        <f t="shared" si="17"/>
        <v>0</v>
      </c>
    </row>
    <row r="50" spans="1:63" x14ac:dyDescent="0.25">
      <c r="A50" s="17" t="str">
        <f>D50&amp;"x"&amp;TEXT(COUNTIF(D$5:D49,D50)+1,0)</f>
        <v>S6x3</v>
      </c>
      <c r="B50" s="18" t="str">
        <f>E50&amp;"x"&amp;TEXT(COUNTIF(E$5:E49,E50)+1,0)</f>
        <v>S6x3</v>
      </c>
      <c r="C50" s="18" t="str">
        <f>F50&amp;"x"&amp;TEXT(COUNTIF(F$5:F49,F50)+1,0)</f>
        <v>x1</v>
      </c>
      <c r="D50" s="19" t="s">
        <v>5055</v>
      </c>
      <c r="E50" s="19" t="s">
        <v>5055</v>
      </c>
      <c r="F50" s="19"/>
      <c r="G50" s="431"/>
      <c r="H50" s="19" t="s">
        <v>5044</v>
      </c>
      <c r="I50" s="141" t="s">
        <v>7902</v>
      </c>
      <c r="J50" s="141" t="s">
        <v>7903</v>
      </c>
      <c r="K50" s="141" t="s">
        <v>7904</v>
      </c>
      <c r="L50" s="113">
        <v>37807</v>
      </c>
      <c r="M50" s="431"/>
      <c r="N50" s="20"/>
      <c r="O50" s="20"/>
      <c r="P50" s="433"/>
      <c r="Q50" s="20" t="s">
        <v>5055</v>
      </c>
      <c r="R50" s="20" t="s">
        <v>5055</v>
      </c>
      <c r="S50" s="20" t="s">
        <v>5055</v>
      </c>
      <c r="T50" s="424" t="s">
        <v>5055</v>
      </c>
      <c r="U50" s="283"/>
      <c r="V50" s="435"/>
      <c r="W50" s="22"/>
      <c r="X50" s="22"/>
      <c r="Y50" s="22"/>
      <c r="Z50" s="22"/>
      <c r="AA50" s="22"/>
      <c r="AC50" s="187">
        <f>lft(L50,Peildatum)</f>
        <v>20.49</v>
      </c>
      <c r="AD50" s="202"/>
      <c r="AE50" s="202"/>
      <c r="AF50" s="202"/>
      <c r="AG50" s="202"/>
      <c r="AH50" s="202"/>
      <c r="AI50" s="188" t="str">
        <f>IFERROR(VLOOKUP(LEFT(N50 &amp; "0",1),CbRc,2,0),"")</f>
        <v>NCX19J3</v>
      </c>
      <c r="AJ50" s="188" t="str">
        <f>IFERROR(VLOOKUP(LEFT(O50 &amp; "0",1),CbRc,2,0),"")</f>
        <v>NCX19J3</v>
      </c>
      <c r="AK50" s="188" t="str">
        <f>IF(ISNA(VLOOKUP(AI50&amp;Q50,IsTm1A,1,0)),"",Q50)</f>
        <v>S6</v>
      </c>
      <c r="AL50" s="188" t="str">
        <f>IF(ISNA(VLOOKUP($AI50&amp;R50,IsTm2D,1,0)),"",R50)</f>
        <v>S6</v>
      </c>
      <c r="AM50" s="188" t="str">
        <f>IF(ISNA(VLOOKUP($AI50&amp;S50,IsTm3G,1,0)),"",S50)</f>
        <v>S6</v>
      </c>
      <c r="AN50" s="188"/>
      <c r="AO50" s="188"/>
      <c r="AP50" s="178"/>
      <c r="AQ50">
        <v>45</v>
      </c>
      <c r="AR50">
        <f t="shared" si="18"/>
        <v>14</v>
      </c>
      <c r="AS50">
        <f t="shared" si="19"/>
        <v>13</v>
      </c>
      <c r="AT50">
        <f t="shared" si="20"/>
        <v>0</v>
      </c>
      <c r="AU50" t="s">
        <v>5090</v>
      </c>
      <c r="AV50" t="str">
        <f t="shared" si="21"/>
        <v/>
      </c>
      <c r="AW50" t="str">
        <f t="shared" si="22"/>
        <v/>
      </c>
      <c r="AZ50" s="93" t="str">
        <f t="shared" si="14"/>
        <v>S6</v>
      </c>
      <c r="BA50" s="93" t="str">
        <f t="shared" si="15"/>
        <v>S6</v>
      </c>
      <c r="BD50" s="94">
        <f t="shared" si="2"/>
        <v>0</v>
      </c>
      <c r="BE50" s="94">
        <f t="shared" si="3"/>
        <v>0</v>
      </c>
      <c r="BF50" s="94">
        <f t="shared" si="4"/>
        <v>0</v>
      </c>
      <c r="BG50" s="94">
        <f t="shared" si="5"/>
        <v>0</v>
      </c>
      <c r="BH50" s="94">
        <f t="shared" si="6"/>
        <v>0</v>
      </c>
      <c r="BJ50" s="94" t="str">
        <f t="shared" si="16"/>
        <v>0</v>
      </c>
      <c r="BK50" s="94" t="str">
        <f t="shared" si="17"/>
        <v>0</v>
      </c>
    </row>
    <row r="51" spans="1:63" x14ac:dyDescent="0.25">
      <c r="A51" s="17" t="str">
        <f>D51&amp;"x"&amp;TEXT(COUNTIF(D$5:D50,D51)+1,0)</f>
        <v>S6x4</v>
      </c>
      <c r="B51" s="18" t="str">
        <f>E51&amp;"x"&amp;TEXT(COUNTIF(E$5:E50,E51)+1,0)</f>
        <v>S6x4</v>
      </c>
      <c r="C51" s="18" t="str">
        <f>F51&amp;"x"&amp;TEXT(COUNTIF(F$5:F50,F51)+1,0)</f>
        <v>x1</v>
      </c>
      <c r="D51" s="19" t="s">
        <v>5055</v>
      </c>
      <c r="E51" s="19" t="s">
        <v>5055</v>
      </c>
      <c r="F51" s="19"/>
      <c r="G51" s="431"/>
      <c r="H51" s="19" t="s">
        <v>5044</v>
      </c>
      <c r="I51" s="141" t="s">
        <v>7910</v>
      </c>
      <c r="J51" s="141" t="s">
        <v>7911</v>
      </c>
      <c r="K51" s="141" t="s">
        <v>7912</v>
      </c>
      <c r="L51" s="113">
        <v>38163</v>
      </c>
      <c r="M51" s="431"/>
      <c r="N51" s="20"/>
      <c r="O51" s="20"/>
      <c r="P51" s="433"/>
      <c r="Q51" s="20" t="s">
        <v>5055</v>
      </c>
      <c r="R51" s="20" t="s">
        <v>5055</v>
      </c>
      <c r="S51" s="20" t="s">
        <v>5055</v>
      </c>
      <c r="T51" s="424" t="s">
        <v>5055</v>
      </c>
      <c r="U51" s="283"/>
      <c r="V51" s="435"/>
      <c r="W51" s="22"/>
      <c r="X51" s="22"/>
      <c r="Y51" s="22"/>
      <c r="Z51" s="22"/>
      <c r="AA51" s="22"/>
      <c r="AC51" s="187">
        <f>lft(L51,Peildatum)</f>
        <v>19.52</v>
      </c>
      <c r="AD51" s="202"/>
      <c r="AE51" s="202"/>
      <c r="AF51" s="202"/>
      <c r="AG51" s="202"/>
      <c r="AH51" s="202"/>
      <c r="AI51" s="188" t="str">
        <f>IFERROR(VLOOKUP(LEFT(N51 &amp; "0",1),CbRc,2,0),"")</f>
        <v>NCX19J3</v>
      </c>
      <c r="AJ51" s="188" t="str">
        <f>IFERROR(VLOOKUP(LEFT(O51 &amp; "0",1),CbRc,2,0),"")</f>
        <v>NCX19J3</v>
      </c>
      <c r="AK51" s="188" t="str">
        <f>IF(ISNA(VLOOKUP(AI51&amp;Q51,IsTm1A,1,0)),"",Q51)</f>
        <v>S6</v>
      </c>
      <c r="AL51" s="188" t="str">
        <f>IF(ISNA(VLOOKUP($AI51&amp;R51,IsTm2D,1,0)),"",R51)</f>
        <v>S6</v>
      </c>
      <c r="AM51" s="188" t="str">
        <f>IF(ISNA(VLOOKUP($AI51&amp;S51,IsTm3G,1,0)),"",S51)</f>
        <v>S6</v>
      </c>
      <c r="AN51" s="188"/>
      <c r="AO51" s="188"/>
      <c r="AP51" s="178"/>
      <c r="AQ51">
        <v>46</v>
      </c>
      <c r="AR51">
        <f t="shared" si="18"/>
        <v>14</v>
      </c>
      <c r="AS51">
        <f t="shared" si="19"/>
        <v>13</v>
      </c>
      <c r="AT51">
        <f t="shared" si="20"/>
        <v>0</v>
      </c>
      <c r="AU51" t="s">
        <v>5091</v>
      </c>
      <c r="AV51" t="str">
        <f t="shared" si="21"/>
        <v/>
      </c>
      <c r="AW51" t="str">
        <f t="shared" si="22"/>
        <v/>
      </c>
      <c r="AZ51" s="93" t="str">
        <f t="shared" si="14"/>
        <v>S6</v>
      </c>
      <c r="BA51" s="93" t="str">
        <f t="shared" si="15"/>
        <v>S6</v>
      </c>
      <c r="BD51" s="94">
        <f t="shared" si="2"/>
        <v>0</v>
      </c>
      <c r="BE51" s="94">
        <f t="shared" si="3"/>
        <v>0</v>
      </c>
      <c r="BF51" s="94">
        <f t="shared" si="4"/>
        <v>0</v>
      </c>
      <c r="BG51" s="94">
        <f t="shared" si="5"/>
        <v>0</v>
      </c>
      <c r="BH51" s="94">
        <f t="shared" si="6"/>
        <v>0</v>
      </c>
      <c r="BJ51" s="94" t="str">
        <f t="shared" si="16"/>
        <v>0</v>
      </c>
      <c r="BK51" s="94" t="str">
        <f t="shared" si="17"/>
        <v>0</v>
      </c>
    </row>
    <row r="52" spans="1:63" x14ac:dyDescent="0.25">
      <c r="A52" s="17" t="str">
        <f>D52&amp;"x"&amp;TEXT(COUNTIF(D$5:D51,D52)+1,0)</f>
        <v>S6x5</v>
      </c>
      <c r="B52" s="18" t="str">
        <f>E52&amp;"x"&amp;TEXT(COUNTIF(E$5:E51,E52)+1,0)</f>
        <v>S5x9</v>
      </c>
      <c r="C52" s="18" t="str">
        <f>F52&amp;"x"&amp;TEXT(COUNTIF(F$5:F51,F52)+1,0)</f>
        <v>x1</v>
      </c>
      <c r="D52" s="19" t="s">
        <v>5055</v>
      </c>
      <c r="E52" s="19" t="s">
        <v>5054</v>
      </c>
      <c r="F52" s="19"/>
      <c r="G52" s="431"/>
      <c r="H52" s="19" t="s">
        <v>5275</v>
      </c>
      <c r="I52" s="141" t="s">
        <v>7916</v>
      </c>
      <c r="J52" s="141" t="s">
        <v>7917</v>
      </c>
      <c r="K52" s="141" t="s">
        <v>7918</v>
      </c>
      <c r="L52" s="113">
        <v>36865</v>
      </c>
      <c r="M52" s="431"/>
      <c r="N52" s="20"/>
      <c r="O52" s="20"/>
      <c r="P52" s="433"/>
      <c r="Q52" s="20" t="s">
        <v>5055</v>
      </c>
      <c r="R52" s="20" t="s">
        <v>5055</v>
      </c>
      <c r="S52" s="20" t="s">
        <v>5055</v>
      </c>
      <c r="T52" s="424" t="s">
        <v>5055</v>
      </c>
      <c r="U52" s="283"/>
      <c r="V52" s="435"/>
      <c r="W52" s="22"/>
      <c r="X52" s="22"/>
      <c r="Y52" s="22"/>
      <c r="Z52" s="22"/>
      <c r="AA52" s="22"/>
      <c r="AC52" s="187">
        <f>lft(L52,Peildatum)</f>
        <v>23.07</v>
      </c>
      <c r="AD52" s="202"/>
      <c r="AE52" s="202"/>
      <c r="AF52" s="202"/>
      <c r="AG52" s="202"/>
      <c r="AH52" s="202"/>
      <c r="AI52" s="188" t="str">
        <f>IFERROR(VLOOKUP(LEFT(N52 &amp; "0",1),CbRc,2,0),"")</f>
        <v>NCX19J3</v>
      </c>
      <c r="AJ52" s="188" t="str">
        <f>IFERROR(VLOOKUP(LEFT(O52 &amp; "0",1),CbRc,2,0),"")</f>
        <v>NCX19J3</v>
      </c>
      <c r="AK52" s="188" t="str">
        <f>IF(ISNA(VLOOKUP(AI52&amp;Q52,IsTm1A,1,0)),"",Q52)</f>
        <v>S6</v>
      </c>
      <c r="AL52" s="188" t="str">
        <f>IF(ISNA(VLOOKUP($AI52&amp;R52,IsTm2D,1,0)),"",R52)</f>
        <v>S6</v>
      </c>
      <c r="AM52" s="188" t="str">
        <f>IF(ISNA(VLOOKUP($AI52&amp;S52,IsTm3G,1,0)),"",S52)</f>
        <v>S6</v>
      </c>
      <c r="AN52" s="188"/>
      <c r="AO52" s="188"/>
      <c r="AP52" s="178"/>
      <c r="AQ52">
        <v>47</v>
      </c>
      <c r="AR52">
        <f t="shared" si="18"/>
        <v>14</v>
      </c>
      <c r="AS52">
        <f t="shared" si="19"/>
        <v>13</v>
      </c>
      <c r="AT52">
        <f t="shared" si="20"/>
        <v>0</v>
      </c>
      <c r="AU52" t="s">
        <v>5092</v>
      </c>
      <c r="AV52" t="str">
        <f t="shared" si="21"/>
        <v/>
      </c>
      <c r="AW52" t="str">
        <f t="shared" si="22"/>
        <v/>
      </c>
      <c r="AZ52" s="93" t="str">
        <f t="shared" si="14"/>
        <v>S6</v>
      </c>
      <c r="BA52" s="93" t="str">
        <f t="shared" si="15"/>
        <v>S5</v>
      </c>
      <c r="BD52" s="94">
        <f t="shared" si="2"/>
        <v>0</v>
      </c>
      <c r="BE52" s="94">
        <f t="shared" si="3"/>
        <v>0</v>
      </c>
      <c r="BF52" s="94">
        <f t="shared" si="4"/>
        <v>0</v>
      </c>
      <c r="BG52" s="94">
        <f t="shared" si="5"/>
        <v>0</v>
      </c>
      <c r="BH52" s="94">
        <f t="shared" si="6"/>
        <v>0</v>
      </c>
      <c r="BJ52" s="94" t="str">
        <f t="shared" si="16"/>
        <v>0</v>
      </c>
      <c r="BK52" s="94" t="str">
        <f t="shared" si="17"/>
        <v>0</v>
      </c>
    </row>
    <row r="53" spans="1:63" x14ac:dyDescent="0.25">
      <c r="A53" s="17" t="str">
        <f>D53&amp;"x"&amp;TEXT(COUNTIF(D$5:D52,D53)+1,0)</f>
        <v>S6x6</v>
      </c>
      <c r="B53" s="18" t="str">
        <f>E53&amp;"x"&amp;TEXT(COUNTIF(E$5:E52,E53)+1,0)</f>
        <v>S6x5</v>
      </c>
      <c r="C53" s="18" t="str">
        <f>F53&amp;"x"&amp;TEXT(COUNTIF(F$5:F52,F53)+1,0)</f>
        <v>x1</v>
      </c>
      <c r="D53" s="19" t="s">
        <v>5055</v>
      </c>
      <c r="E53" s="19" t="s">
        <v>5055</v>
      </c>
      <c r="F53" s="19"/>
      <c r="G53" s="431"/>
      <c r="H53" s="19" t="s">
        <v>5275</v>
      </c>
      <c r="I53" s="141" t="s">
        <v>7919</v>
      </c>
      <c r="J53" s="141" t="s">
        <v>7920</v>
      </c>
      <c r="K53" s="141" t="s">
        <v>7921</v>
      </c>
      <c r="L53" s="113">
        <v>37960</v>
      </c>
      <c r="M53" s="431"/>
      <c r="N53" s="20"/>
      <c r="O53" s="20"/>
      <c r="P53" s="433"/>
      <c r="Q53" s="20" t="s">
        <v>5055</v>
      </c>
      <c r="R53" s="20" t="s">
        <v>5055</v>
      </c>
      <c r="S53" s="20" t="s">
        <v>5055</v>
      </c>
      <c r="T53" s="424" t="s">
        <v>5055</v>
      </c>
      <c r="U53" s="283"/>
      <c r="V53" s="435"/>
      <c r="W53" s="22"/>
      <c r="X53" s="22"/>
      <c r="Y53" s="22"/>
      <c r="Z53" s="22"/>
      <c r="AA53" s="22"/>
      <c r="AC53" s="187">
        <f>lft(L53,Peildatum)</f>
        <v>20.07</v>
      </c>
      <c r="AD53" s="202"/>
      <c r="AE53" s="202"/>
      <c r="AF53" s="202"/>
      <c r="AG53" s="202"/>
      <c r="AH53" s="202"/>
      <c r="AI53" s="188" t="str">
        <f>IFERROR(VLOOKUP(LEFT(N53 &amp; "0",1),CbRc,2,0),"")</f>
        <v>NCX19J3</v>
      </c>
      <c r="AJ53" s="188" t="str">
        <f>IFERROR(VLOOKUP(LEFT(O53 &amp; "0",1),CbRc,2,0),"")</f>
        <v>NCX19J3</v>
      </c>
      <c r="AK53" s="188" t="str">
        <f>IF(ISNA(VLOOKUP(AI53&amp;Q53,IsTm1A,1,0)),"",Q53)</f>
        <v>S6</v>
      </c>
      <c r="AL53" s="188" t="str">
        <f>IF(ISNA(VLOOKUP($AI53&amp;R53,IsTm2D,1,0)),"",R53)</f>
        <v>S6</v>
      </c>
      <c r="AM53" s="188" t="str">
        <f>IF(ISNA(VLOOKUP($AI53&amp;S53,IsTm3G,1,0)),"",S53)</f>
        <v>S6</v>
      </c>
      <c r="AN53" s="188"/>
      <c r="AO53" s="188"/>
      <c r="AP53" s="178"/>
      <c r="AQ53">
        <v>48</v>
      </c>
      <c r="AR53">
        <f t="shared" si="18"/>
        <v>14</v>
      </c>
      <c r="AS53">
        <f t="shared" si="19"/>
        <v>13</v>
      </c>
      <c r="AT53">
        <f t="shared" si="20"/>
        <v>0</v>
      </c>
      <c r="AU53" t="s">
        <v>5093</v>
      </c>
      <c r="AV53" t="str">
        <f t="shared" si="21"/>
        <v/>
      </c>
      <c r="AW53" t="str">
        <f t="shared" si="22"/>
        <v/>
      </c>
      <c r="AZ53" s="93" t="str">
        <f t="shared" si="14"/>
        <v>S6</v>
      </c>
      <c r="BA53" s="93" t="str">
        <f t="shared" si="15"/>
        <v>S6</v>
      </c>
      <c r="BD53" s="94">
        <f t="shared" si="2"/>
        <v>0</v>
      </c>
      <c r="BE53" s="94">
        <f t="shared" si="3"/>
        <v>0</v>
      </c>
      <c r="BF53" s="94">
        <f t="shared" si="4"/>
        <v>0</v>
      </c>
      <c r="BG53" s="94">
        <f t="shared" si="5"/>
        <v>0</v>
      </c>
      <c r="BH53" s="94">
        <f t="shared" si="6"/>
        <v>0</v>
      </c>
      <c r="BJ53" s="94" t="str">
        <f t="shared" si="16"/>
        <v>0</v>
      </c>
      <c r="BK53" s="94" t="str">
        <f t="shared" si="17"/>
        <v>0</v>
      </c>
    </row>
    <row r="54" spans="1:63" x14ac:dyDescent="0.25">
      <c r="A54" s="17" t="str">
        <f>D54&amp;"x"&amp;TEXT(COUNTIF(D$5:D53,D54)+1,0)</f>
        <v>S6x7</v>
      </c>
      <c r="B54" s="18" t="str">
        <f>E54&amp;"x"&amp;TEXT(COUNTIF(E$5:E53,E54)+1,0)</f>
        <v>S6x6</v>
      </c>
      <c r="C54" s="18" t="str">
        <f>F54&amp;"x"&amp;TEXT(COUNTIF(F$5:F53,F54)+1,0)</f>
        <v>x1</v>
      </c>
      <c r="D54" s="19" t="s">
        <v>5055</v>
      </c>
      <c r="E54" s="19" t="s">
        <v>5055</v>
      </c>
      <c r="F54" s="19"/>
      <c r="G54" s="431"/>
      <c r="H54" s="19" t="s">
        <v>5275</v>
      </c>
      <c r="I54" s="141" t="s">
        <v>7922</v>
      </c>
      <c r="J54" s="141" t="s">
        <v>7923</v>
      </c>
      <c r="K54" s="141" t="s">
        <v>7924</v>
      </c>
      <c r="L54" s="113">
        <v>37971</v>
      </c>
      <c r="M54" s="431"/>
      <c r="N54" s="20"/>
      <c r="O54" s="20"/>
      <c r="P54" s="433"/>
      <c r="Q54" s="20" t="s">
        <v>5055</v>
      </c>
      <c r="R54" s="20" t="s">
        <v>5055</v>
      </c>
      <c r="S54" s="20" t="s">
        <v>5055</v>
      </c>
      <c r="T54" s="424" t="s">
        <v>5055</v>
      </c>
      <c r="U54" s="283"/>
      <c r="V54" s="435"/>
      <c r="W54" s="22"/>
      <c r="X54" s="22"/>
      <c r="Y54" s="22"/>
      <c r="Z54" s="22"/>
      <c r="AA54" s="22"/>
      <c r="AC54" s="187">
        <f>lft(L54,Peildatum)</f>
        <v>20.04</v>
      </c>
      <c r="AD54" s="202"/>
      <c r="AE54" s="202"/>
      <c r="AF54" s="202"/>
      <c r="AG54" s="202"/>
      <c r="AH54" s="202"/>
      <c r="AI54" s="188" t="str">
        <f>IFERROR(VLOOKUP(LEFT(N54 &amp; "0",1),CbRc,2,0),"")</f>
        <v>NCX19J3</v>
      </c>
      <c r="AJ54" s="188" t="str">
        <f>IFERROR(VLOOKUP(LEFT(O54 &amp; "0",1),CbRc,2,0),"")</f>
        <v>NCX19J3</v>
      </c>
      <c r="AK54" s="188" t="str">
        <f>IF(ISNA(VLOOKUP(AI54&amp;Q54,IsTm1A,1,0)),"",Q54)</f>
        <v>S6</v>
      </c>
      <c r="AL54" s="188" t="str">
        <f>IF(ISNA(VLOOKUP($AI54&amp;R54,IsTm2D,1,0)),"",R54)</f>
        <v>S6</v>
      </c>
      <c r="AM54" s="188" t="str">
        <f>IF(ISNA(VLOOKUP($AI54&amp;S54,IsTm3G,1,0)),"",S54)</f>
        <v>S6</v>
      </c>
      <c r="AN54" s="188"/>
      <c r="AO54" s="188"/>
      <c r="AP54" s="178"/>
      <c r="AQ54">
        <v>49</v>
      </c>
      <c r="AR54">
        <f t="shared" si="18"/>
        <v>15</v>
      </c>
      <c r="AS54">
        <f t="shared" si="19"/>
        <v>14</v>
      </c>
      <c r="AT54">
        <f t="shared" si="20"/>
        <v>0</v>
      </c>
      <c r="AU54" t="s">
        <v>5094</v>
      </c>
      <c r="AV54" t="str">
        <f t="shared" si="21"/>
        <v/>
      </c>
      <c r="AW54" t="str">
        <f t="shared" si="22"/>
        <v/>
      </c>
      <c r="AZ54" s="93" t="str">
        <f t="shared" si="14"/>
        <v>S6</v>
      </c>
      <c r="BA54" s="93" t="str">
        <f t="shared" si="15"/>
        <v>S6</v>
      </c>
      <c r="BD54" s="94">
        <f t="shared" si="2"/>
        <v>0</v>
      </c>
      <c r="BE54" s="94">
        <f t="shared" si="3"/>
        <v>0</v>
      </c>
      <c r="BF54" s="94">
        <f t="shared" si="4"/>
        <v>0</v>
      </c>
      <c r="BG54" s="94">
        <f t="shared" si="5"/>
        <v>0</v>
      </c>
      <c r="BH54" s="94">
        <f t="shared" si="6"/>
        <v>0</v>
      </c>
      <c r="BJ54" s="94" t="str">
        <f t="shared" si="16"/>
        <v>0</v>
      </c>
      <c r="BK54" s="94" t="str">
        <f t="shared" si="17"/>
        <v>0</v>
      </c>
    </row>
    <row r="55" spans="1:63" x14ac:dyDescent="0.25">
      <c r="A55" s="17" t="str">
        <f>D55&amp;"x"&amp;TEXT(COUNTIF(D$5:D54,D55)+1,0)</f>
        <v>S6x8</v>
      </c>
      <c r="B55" s="18" t="str">
        <f>E55&amp;"x"&amp;TEXT(COUNTIF(E$5:E54,E55)+1,0)</f>
        <v>S6x7</v>
      </c>
      <c r="C55" s="18" t="str">
        <f>F55&amp;"x"&amp;TEXT(COUNTIF(F$5:F54,F55)+1,0)</f>
        <v>x1</v>
      </c>
      <c r="D55" s="19" t="s">
        <v>5055</v>
      </c>
      <c r="E55" s="19" t="s">
        <v>5055</v>
      </c>
      <c r="F55" s="19"/>
      <c r="G55" s="431"/>
      <c r="H55" s="19" t="s">
        <v>5275</v>
      </c>
      <c r="I55" s="141" t="s">
        <v>7925</v>
      </c>
      <c r="J55" s="141" t="s">
        <v>7926</v>
      </c>
      <c r="K55" s="141" t="s">
        <v>7927</v>
      </c>
      <c r="L55" s="113">
        <v>37974</v>
      </c>
      <c r="M55" s="431"/>
      <c r="N55" s="20"/>
      <c r="O55" s="20"/>
      <c r="P55" s="433"/>
      <c r="Q55" s="20" t="s">
        <v>5055</v>
      </c>
      <c r="R55" s="20" t="s">
        <v>5055</v>
      </c>
      <c r="S55" s="20" t="s">
        <v>5055</v>
      </c>
      <c r="T55" s="424" t="s">
        <v>5055</v>
      </c>
      <c r="U55" s="283"/>
      <c r="V55" s="435"/>
      <c r="W55" s="22"/>
      <c r="X55" s="22"/>
      <c r="Y55" s="22"/>
      <c r="Z55" s="22"/>
      <c r="AA55" s="22"/>
      <c r="AC55" s="187">
        <f>lft(L55,Peildatum)</f>
        <v>20.03</v>
      </c>
      <c r="AD55" s="202"/>
      <c r="AE55" s="202"/>
      <c r="AF55" s="202"/>
      <c r="AG55" s="202"/>
      <c r="AH55" s="202"/>
      <c r="AI55" s="188" t="str">
        <f>IFERROR(VLOOKUP(LEFT(N55 &amp; "0",1),CbRc,2,0),"")</f>
        <v>NCX19J3</v>
      </c>
      <c r="AJ55" s="188" t="str">
        <f>IFERROR(VLOOKUP(LEFT(O55 &amp; "0",1),CbRc,2,0),"")</f>
        <v>NCX19J3</v>
      </c>
      <c r="AK55" s="188" t="str">
        <f>IF(ISNA(VLOOKUP(AI55&amp;Q55,IsTm1A,1,0)),"",Q55)</f>
        <v>S6</v>
      </c>
      <c r="AL55" s="188" t="str">
        <f>IF(ISNA(VLOOKUP($AI55&amp;R55,IsTm2D,1,0)),"",R55)</f>
        <v>S6</v>
      </c>
      <c r="AM55" s="188" t="str">
        <f>IF(ISNA(VLOOKUP($AI55&amp;S55,IsTm3G,1,0)),"",S55)</f>
        <v>S6</v>
      </c>
      <c r="AN55" s="188"/>
      <c r="AO55" s="188"/>
      <c r="AP55" s="178"/>
      <c r="AQ55">
        <v>50</v>
      </c>
      <c r="AR55">
        <f t="shared" si="18"/>
        <v>16</v>
      </c>
      <c r="AS55">
        <f t="shared" si="19"/>
        <v>15</v>
      </c>
      <c r="AT55">
        <f t="shared" si="20"/>
        <v>0</v>
      </c>
      <c r="AU55" t="s">
        <v>5095</v>
      </c>
      <c r="AV55" t="str">
        <f t="shared" si="21"/>
        <v/>
      </c>
      <c r="AW55" t="str">
        <f t="shared" si="22"/>
        <v/>
      </c>
      <c r="AZ55" s="93" t="str">
        <f t="shared" si="14"/>
        <v>S6</v>
      </c>
      <c r="BA55" s="93" t="str">
        <f t="shared" si="15"/>
        <v>S6</v>
      </c>
      <c r="BD55" s="94">
        <f t="shared" si="2"/>
        <v>0</v>
      </c>
      <c r="BE55" s="94">
        <f t="shared" si="3"/>
        <v>0</v>
      </c>
      <c r="BF55" s="94">
        <f t="shared" si="4"/>
        <v>0</v>
      </c>
      <c r="BG55" s="94">
        <f t="shared" si="5"/>
        <v>0</v>
      </c>
      <c r="BH55" s="94">
        <f t="shared" si="6"/>
        <v>0</v>
      </c>
      <c r="BJ55" s="94" t="str">
        <f t="shared" si="16"/>
        <v>0</v>
      </c>
      <c r="BK55" s="94" t="str">
        <f t="shared" si="17"/>
        <v>0</v>
      </c>
    </row>
    <row r="56" spans="1:63" x14ac:dyDescent="0.25">
      <c r="A56" s="17" t="str">
        <f>D56&amp;"x"&amp;TEXT(COUNTIF(D$5:D55,D56)+1,0)</f>
        <v>S6x9</v>
      </c>
      <c r="B56" s="18" t="str">
        <f>E56&amp;"x"&amp;TEXT(COUNTIF(E$5:E55,E56)+1,0)</f>
        <v>S6x8</v>
      </c>
      <c r="C56" s="18" t="str">
        <f>F56&amp;"x"&amp;TEXT(COUNTIF(F$5:F55,F56)+1,0)</f>
        <v>x1</v>
      </c>
      <c r="D56" s="19" t="s">
        <v>5055</v>
      </c>
      <c r="E56" s="19" t="s">
        <v>5055</v>
      </c>
      <c r="F56" s="19"/>
      <c r="G56" s="431"/>
      <c r="H56" s="19" t="s">
        <v>5275</v>
      </c>
      <c r="I56" s="141" t="s">
        <v>7928</v>
      </c>
      <c r="J56" s="141" t="s">
        <v>7929</v>
      </c>
      <c r="K56" s="141" t="s">
        <v>7930</v>
      </c>
      <c r="L56" s="113">
        <v>38220</v>
      </c>
      <c r="M56" s="431"/>
      <c r="N56" s="20"/>
      <c r="O56" s="20"/>
      <c r="P56" s="433"/>
      <c r="Q56" s="20" t="s">
        <v>5055</v>
      </c>
      <c r="R56" s="20" t="s">
        <v>5055</v>
      </c>
      <c r="S56" s="20" t="s">
        <v>5055</v>
      </c>
      <c r="T56" s="424" t="s">
        <v>5055</v>
      </c>
      <c r="U56" s="283"/>
      <c r="V56" s="435"/>
      <c r="W56" s="22"/>
      <c r="X56" s="22"/>
      <c r="Y56" s="22"/>
      <c r="Z56" s="22"/>
      <c r="AA56" s="22"/>
      <c r="AC56" s="187">
        <f>lft(L56,Peildatum)</f>
        <v>19.36</v>
      </c>
      <c r="AD56" s="202"/>
      <c r="AE56" s="202"/>
      <c r="AF56" s="202"/>
      <c r="AG56" s="202"/>
      <c r="AH56" s="202"/>
      <c r="AI56" s="188" t="str">
        <f>IFERROR(VLOOKUP(LEFT(N56 &amp; "0",1),CbRc,2,0),"")</f>
        <v>NCX19J3</v>
      </c>
      <c r="AJ56" s="188" t="str">
        <f>IFERROR(VLOOKUP(LEFT(O56 &amp; "0",1),CbRc,2,0),"")</f>
        <v>NCX19J3</v>
      </c>
      <c r="AK56" s="188" t="str">
        <f>IF(ISNA(VLOOKUP(AI56&amp;Q56,IsTm1A,1,0)),"",Q56)</f>
        <v>S6</v>
      </c>
      <c r="AL56" s="188" t="str">
        <f>IF(ISNA(VLOOKUP($AI56&amp;R56,IsTm2D,1,0)),"",R56)</f>
        <v>S6</v>
      </c>
      <c r="AM56" s="188" t="str">
        <f>IF(ISNA(VLOOKUP($AI56&amp;S56,IsTm3G,1,0)),"",S56)</f>
        <v>S6</v>
      </c>
      <c r="AN56" s="188"/>
      <c r="AO56" s="188"/>
      <c r="AP56" s="178"/>
      <c r="AQ56">
        <v>51</v>
      </c>
      <c r="AR56">
        <f t="shared" si="18"/>
        <v>17</v>
      </c>
      <c r="AS56">
        <f t="shared" si="19"/>
        <v>16</v>
      </c>
      <c r="AT56">
        <f t="shared" si="20"/>
        <v>0</v>
      </c>
      <c r="AU56" t="s">
        <v>5096</v>
      </c>
      <c r="AV56" t="str">
        <f t="shared" si="21"/>
        <v/>
      </c>
      <c r="AW56" t="str">
        <f t="shared" si="22"/>
        <v/>
      </c>
      <c r="AZ56" s="93" t="str">
        <f t="shared" si="14"/>
        <v>S6</v>
      </c>
      <c r="BA56" s="93" t="str">
        <f t="shared" si="15"/>
        <v>S6</v>
      </c>
      <c r="BD56" s="94">
        <f t="shared" si="2"/>
        <v>0</v>
      </c>
      <c r="BE56" s="94">
        <f t="shared" si="3"/>
        <v>0</v>
      </c>
      <c r="BF56" s="94">
        <f t="shared" si="4"/>
        <v>0</v>
      </c>
      <c r="BG56" s="94">
        <f t="shared" si="5"/>
        <v>0</v>
      </c>
      <c r="BH56" s="94">
        <f t="shared" si="6"/>
        <v>0</v>
      </c>
      <c r="BJ56" s="94" t="str">
        <f t="shared" si="16"/>
        <v>0</v>
      </c>
      <c r="BK56" s="94" t="str">
        <f t="shared" si="17"/>
        <v>0</v>
      </c>
    </row>
    <row r="57" spans="1:63" x14ac:dyDescent="0.25">
      <c r="A57" s="17" t="str">
        <f>D57&amp;"x"&amp;TEXT(COUNTIF(D$5:D56,D57)+1,0)</f>
        <v>S7x1</v>
      </c>
      <c r="B57" s="18" t="str">
        <f>E57&amp;"x"&amp;TEXT(COUNTIF(E$5:E56,E57)+1,0)</f>
        <v>S7x1</v>
      </c>
      <c r="C57" s="18" t="str">
        <f>F57&amp;"x"&amp;TEXT(COUNTIF(F$5:F56,F57)+1,0)</f>
        <v>x1</v>
      </c>
      <c r="D57" s="19" t="s">
        <v>5056</v>
      </c>
      <c r="E57" s="19" t="s">
        <v>5056</v>
      </c>
      <c r="F57" s="19"/>
      <c r="G57" s="431"/>
      <c r="H57" s="19" t="s">
        <v>5044</v>
      </c>
      <c r="I57" s="141" t="s">
        <v>7931</v>
      </c>
      <c r="J57" s="141" t="s">
        <v>7932</v>
      </c>
      <c r="K57" s="141" t="s">
        <v>7933</v>
      </c>
      <c r="L57" s="113">
        <v>37104</v>
      </c>
      <c r="M57" s="431"/>
      <c r="N57" s="20"/>
      <c r="O57" s="20"/>
      <c r="P57" s="433"/>
      <c r="Q57" s="20" t="s">
        <v>5056</v>
      </c>
      <c r="R57" s="20" t="s">
        <v>5056</v>
      </c>
      <c r="S57" s="20" t="s">
        <v>5056</v>
      </c>
      <c r="T57" s="424" t="s">
        <v>5056</v>
      </c>
      <c r="U57" s="283"/>
      <c r="V57" s="435"/>
      <c r="W57" s="22"/>
      <c r="X57" s="22"/>
      <c r="Y57" s="22"/>
      <c r="Z57" s="22"/>
      <c r="AA57" s="22"/>
      <c r="AC57" s="187">
        <f>lft(L57,Peildatum)</f>
        <v>22.41</v>
      </c>
      <c r="AD57" s="202"/>
      <c r="AE57" s="202"/>
      <c r="AF57" s="202"/>
      <c r="AG57" s="202"/>
      <c r="AH57" s="202"/>
      <c r="AI57" s="188" t="str">
        <f>IFERROR(VLOOKUP(LEFT(N57 &amp; "0",1),CbRc,2,0),"")</f>
        <v>NCX19J3</v>
      </c>
      <c r="AJ57" s="188" t="str">
        <f>IFERROR(VLOOKUP(LEFT(O57 &amp; "0",1),CbRc,2,0),"")</f>
        <v>NCX19J3</v>
      </c>
      <c r="AK57" s="188" t="str">
        <f>IF(ISNA(VLOOKUP(AI57&amp;Q57,IsTm1A,1,0)),"",Q57)</f>
        <v>S7</v>
      </c>
      <c r="AL57" s="188" t="str">
        <f>IF(ISNA(VLOOKUP($AI57&amp;R57,IsTm2D,1,0)),"",R57)</f>
        <v>S7</v>
      </c>
      <c r="AM57" s="188" t="str">
        <f>IF(ISNA(VLOOKUP($AI57&amp;S57,IsTm3G,1,0)),"",S57)</f>
        <v>S7</v>
      </c>
      <c r="AN57" s="188"/>
      <c r="AO57" s="188"/>
      <c r="AP57" s="178"/>
      <c r="AQ57">
        <v>52</v>
      </c>
      <c r="AR57">
        <f t="shared" si="18"/>
        <v>18</v>
      </c>
      <c r="AS57">
        <f t="shared" si="19"/>
        <v>17</v>
      </c>
      <c r="AT57">
        <f t="shared" si="20"/>
        <v>0</v>
      </c>
      <c r="AU57" t="s">
        <v>5097</v>
      </c>
      <c r="AV57" t="str">
        <f t="shared" si="21"/>
        <v/>
      </c>
      <c r="AW57" t="str">
        <f t="shared" si="22"/>
        <v/>
      </c>
      <c r="AZ57" s="93" t="str">
        <f t="shared" si="14"/>
        <v>S7</v>
      </c>
      <c r="BA57" s="93" t="str">
        <f t="shared" si="15"/>
        <v>S7</v>
      </c>
      <c r="BD57" s="94">
        <f t="shared" si="2"/>
        <v>0</v>
      </c>
      <c r="BE57" s="94">
        <f t="shared" si="3"/>
        <v>0</v>
      </c>
      <c r="BF57" s="94">
        <f t="shared" si="4"/>
        <v>0</v>
      </c>
      <c r="BG57" s="94">
        <f t="shared" si="5"/>
        <v>0</v>
      </c>
      <c r="BH57" s="94">
        <f t="shared" si="6"/>
        <v>0</v>
      </c>
      <c r="BJ57" s="94" t="str">
        <f t="shared" si="16"/>
        <v>0</v>
      </c>
      <c r="BK57" s="94" t="str">
        <f t="shared" si="17"/>
        <v>0</v>
      </c>
    </row>
    <row r="58" spans="1:63" x14ac:dyDescent="0.25">
      <c r="A58" s="17" t="str">
        <f>D58&amp;"x"&amp;TEXT(COUNTIF(D$5:D57,D58)+1,0)</f>
        <v>S7x2</v>
      </c>
      <c r="B58" s="18" t="str">
        <f>E58&amp;"x"&amp;TEXT(COUNTIF(E$5:E57,E58)+1,0)</f>
        <v>S7x2</v>
      </c>
      <c r="C58" s="18" t="str">
        <f>F58&amp;"x"&amp;TEXT(COUNTIF(F$5:F57,F58)+1,0)</f>
        <v>x1</v>
      </c>
      <c r="D58" s="19" t="s">
        <v>5056</v>
      </c>
      <c r="E58" s="19" t="s">
        <v>5056</v>
      </c>
      <c r="F58" s="19"/>
      <c r="G58" s="431"/>
      <c r="H58" s="19" t="s">
        <v>5044</v>
      </c>
      <c r="I58" s="141" t="s">
        <v>7934</v>
      </c>
      <c r="J58" s="141" t="s">
        <v>7935</v>
      </c>
      <c r="K58" s="141" t="s">
        <v>7936</v>
      </c>
      <c r="L58" s="113">
        <v>37104</v>
      </c>
      <c r="M58" s="431"/>
      <c r="N58" s="20"/>
      <c r="O58" s="20"/>
      <c r="P58" s="433"/>
      <c r="Q58" s="20" t="s">
        <v>5056</v>
      </c>
      <c r="R58" s="20" t="s">
        <v>5056</v>
      </c>
      <c r="S58" s="20" t="s">
        <v>5056</v>
      </c>
      <c r="T58" s="424" t="s">
        <v>5056</v>
      </c>
      <c r="U58" s="283"/>
      <c r="V58" s="435"/>
      <c r="W58" s="22"/>
      <c r="X58" s="22"/>
      <c r="Y58" s="22"/>
      <c r="Z58" s="22"/>
      <c r="AA58" s="22"/>
      <c r="AC58" s="187">
        <f>lft(L58,Peildatum)</f>
        <v>22.41</v>
      </c>
      <c r="AD58" s="202"/>
      <c r="AE58" s="202"/>
      <c r="AF58" s="202"/>
      <c r="AG58" s="202"/>
      <c r="AH58" s="202"/>
      <c r="AI58" s="188" t="str">
        <f>IFERROR(VLOOKUP(LEFT(N58 &amp; "0",1),CbRc,2,0),"")</f>
        <v>NCX19J3</v>
      </c>
      <c r="AJ58" s="188" t="str">
        <f>IFERROR(VLOOKUP(LEFT(O58 &amp; "0",1),CbRc,2,0),"")</f>
        <v>NCX19J3</v>
      </c>
      <c r="AK58" s="188" t="str">
        <f>IF(ISNA(VLOOKUP(AI58&amp;Q58,IsTm1A,1,0)),"",Q58)</f>
        <v>S7</v>
      </c>
      <c r="AL58" s="188" t="str">
        <f>IF(ISNA(VLOOKUP($AI58&amp;R58,IsTm2D,1,0)),"",R58)</f>
        <v>S7</v>
      </c>
      <c r="AM58" s="188" t="str">
        <f>IF(ISNA(VLOOKUP($AI58&amp;S58,IsTm3G,1,0)),"",S58)</f>
        <v>S7</v>
      </c>
      <c r="AN58" s="188"/>
      <c r="AO58" s="188"/>
      <c r="AP58" s="178"/>
      <c r="AQ58">
        <v>53</v>
      </c>
      <c r="AR58">
        <f t="shared" si="18"/>
        <v>18</v>
      </c>
      <c r="AS58">
        <f t="shared" si="19"/>
        <v>17</v>
      </c>
      <c r="AT58">
        <f t="shared" si="20"/>
        <v>0</v>
      </c>
      <c r="AU58" t="s">
        <v>5098</v>
      </c>
      <c r="AV58" t="str">
        <f t="shared" si="21"/>
        <v/>
      </c>
      <c r="AW58" t="str">
        <f t="shared" si="22"/>
        <v/>
      </c>
      <c r="AZ58" s="93" t="str">
        <f t="shared" si="14"/>
        <v>S7</v>
      </c>
      <c r="BA58" s="93" t="str">
        <f t="shared" si="15"/>
        <v>S7</v>
      </c>
      <c r="BD58" s="94">
        <f t="shared" si="2"/>
        <v>0</v>
      </c>
      <c r="BE58" s="94">
        <f t="shared" si="3"/>
        <v>0</v>
      </c>
      <c r="BF58" s="94">
        <f t="shared" si="4"/>
        <v>0</v>
      </c>
      <c r="BG58" s="94">
        <f t="shared" si="5"/>
        <v>0</v>
      </c>
      <c r="BH58" s="94">
        <f t="shared" si="6"/>
        <v>0</v>
      </c>
      <c r="BJ58" s="94" t="str">
        <f t="shared" si="16"/>
        <v>0</v>
      </c>
      <c r="BK58" s="94" t="str">
        <f t="shared" si="17"/>
        <v>0</v>
      </c>
    </row>
    <row r="59" spans="1:63" x14ac:dyDescent="0.25">
      <c r="A59" s="17" t="str">
        <f>D59&amp;"x"&amp;TEXT(COUNTIF(D$5:D58,D59)+1,0)</f>
        <v>S7x3</v>
      </c>
      <c r="B59" s="18" t="str">
        <f>E59&amp;"x"&amp;TEXT(COUNTIF(E$5:E58,E59)+1,0)</f>
        <v>S7x3</v>
      </c>
      <c r="C59" s="18" t="str">
        <f>F59&amp;"x"&amp;TEXT(COUNTIF(F$5:F58,F59)+1,0)</f>
        <v>x1</v>
      </c>
      <c r="D59" s="19" t="s">
        <v>5056</v>
      </c>
      <c r="E59" s="19" t="s">
        <v>5056</v>
      </c>
      <c r="F59" s="19"/>
      <c r="G59" s="431"/>
      <c r="H59" s="19" t="s">
        <v>5044</v>
      </c>
      <c r="I59" s="141" t="s">
        <v>7937</v>
      </c>
      <c r="J59" s="141" t="s">
        <v>7938</v>
      </c>
      <c r="K59" s="141" t="s">
        <v>7939</v>
      </c>
      <c r="L59" s="113">
        <v>37269</v>
      </c>
      <c r="M59" s="431"/>
      <c r="N59" s="20"/>
      <c r="O59" s="20"/>
      <c r="P59" s="433"/>
      <c r="Q59" s="20" t="s">
        <v>5056</v>
      </c>
      <c r="R59" s="20" t="s">
        <v>5056</v>
      </c>
      <c r="S59" s="20" t="s">
        <v>5056</v>
      </c>
      <c r="T59" s="424" t="s">
        <v>5056</v>
      </c>
      <c r="U59" s="283"/>
      <c r="V59" s="435"/>
      <c r="W59" s="22"/>
      <c r="X59" s="22"/>
      <c r="Y59" s="22"/>
      <c r="Z59" s="22"/>
      <c r="AA59" s="22"/>
      <c r="AC59" s="187">
        <f>lft(L59,Peildatum)</f>
        <v>21.96</v>
      </c>
      <c r="AD59" s="202"/>
      <c r="AE59" s="202"/>
      <c r="AF59" s="202"/>
      <c r="AG59" s="202"/>
      <c r="AH59" s="202"/>
      <c r="AI59" s="188" t="str">
        <f>IFERROR(VLOOKUP(LEFT(N59 &amp; "0",1),CbRc,2,0),"")</f>
        <v>NCX19J3</v>
      </c>
      <c r="AJ59" s="188" t="str">
        <f>IFERROR(VLOOKUP(LEFT(O59 &amp; "0",1),CbRc,2,0),"")</f>
        <v>NCX19J3</v>
      </c>
      <c r="AK59" s="188" t="str">
        <f>IF(ISNA(VLOOKUP(AI59&amp;Q59,IsTm1A,1,0)),"",Q59)</f>
        <v>S7</v>
      </c>
      <c r="AL59" s="188" t="str">
        <f>IF(ISNA(VLOOKUP($AI59&amp;R59,IsTm2D,1,0)),"",R59)</f>
        <v>S7</v>
      </c>
      <c r="AM59" s="188" t="str">
        <f>IF(ISNA(VLOOKUP($AI59&amp;S59,IsTm3G,1,0)),"",S59)</f>
        <v>S7</v>
      </c>
      <c r="AN59" s="188"/>
      <c r="AO59" s="188"/>
      <c r="AP59" s="178"/>
      <c r="AQ59">
        <v>54</v>
      </c>
      <c r="AR59">
        <f t="shared" si="18"/>
        <v>18</v>
      </c>
      <c r="AS59">
        <f t="shared" si="19"/>
        <v>17</v>
      </c>
      <c r="AT59">
        <f t="shared" si="20"/>
        <v>0</v>
      </c>
      <c r="AU59" t="s">
        <v>5099</v>
      </c>
      <c r="AV59" t="str">
        <f t="shared" si="21"/>
        <v/>
      </c>
      <c r="AW59" t="str">
        <f t="shared" si="22"/>
        <v/>
      </c>
      <c r="AZ59" s="93" t="str">
        <f t="shared" si="14"/>
        <v>S7</v>
      </c>
      <c r="BA59" s="93" t="str">
        <f t="shared" si="15"/>
        <v>S7</v>
      </c>
      <c r="BD59" s="94">
        <f t="shared" si="2"/>
        <v>0</v>
      </c>
      <c r="BE59" s="94">
        <f t="shared" si="3"/>
        <v>0</v>
      </c>
      <c r="BF59" s="94">
        <f t="shared" si="4"/>
        <v>0</v>
      </c>
      <c r="BG59" s="94">
        <f t="shared" si="5"/>
        <v>0</v>
      </c>
      <c r="BH59" s="94">
        <f t="shared" si="6"/>
        <v>0</v>
      </c>
      <c r="BJ59" s="94" t="str">
        <f t="shared" si="16"/>
        <v>0</v>
      </c>
      <c r="BK59" s="94" t="str">
        <f t="shared" si="17"/>
        <v>0</v>
      </c>
    </row>
    <row r="60" spans="1:63" x14ac:dyDescent="0.25">
      <c r="A60" s="17" t="str">
        <f>D60&amp;"x"&amp;TEXT(COUNTIF(D$5:D59,D60)+1,0)</f>
        <v>S7x4</v>
      </c>
      <c r="B60" s="18" t="str">
        <f>E60&amp;"x"&amp;TEXT(COUNTIF(E$5:E59,E60)+1,0)</f>
        <v>S7x4</v>
      </c>
      <c r="C60" s="18" t="str">
        <f>F60&amp;"x"&amp;TEXT(COUNTIF(F$5:F59,F60)+1,0)</f>
        <v>x1</v>
      </c>
      <c r="D60" s="19" t="s">
        <v>5056</v>
      </c>
      <c r="E60" s="19" t="s">
        <v>5056</v>
      </c>
      <c r="F60" s="19"/>
      <c r="G60" s="431"/>
      <c r="H60" s="19" t="s">
        <v>5044</v>
      </c>
      <c r="I60" s="141" t="s">
        <v>7940</v>
      </c>
      <c r="J60" s="141" t="s">
        <v>7941</v>
      </c>
      <c r="K60" s="141" t="s">
        <v>7942</v>
      </c>
      <c r="L60" s="113">
        <v>37324</v>
      </c>
      <c r="M60" s="431"/>
      <c r="N60" s="20"/>
      <c r="O60" s="20"/>
      <c r="P60" s="433"/>
      <c r="Q60" s="20" t="s">
        <v>5056</v>
      </c>
      <c r="R60" s="20" t="s">
        <v>5056</v>
      </c>
      <c r="S60" s="20" t="s">
        <v>5056</v>
      </c>
      <c r="T60" s="424" t="s">
        <v>5056</v>
      </c>
      <c r="U60" s="283"/>
      <c r="V60" s="435"/>
      <c r="W60" s="22"/>
      <c r="X60" s="22"/>
      <c r="Y60" s="22"/>
      <c r="Z60" s="22"/>
      <c r="AA60" s="22"/>
      <c r="AC60" s="187">
        <f>lft(L60,Peildatum)</f>
        <v>21.81</v>
      </c>
      <c r="AD60" s="202"/>
      <c r="AE60" s="202"/>
      <c r="AF60" s="202"/>
      <c r="AG60" s="202"/>
      <c r="AH60" s="202"/>
      <c r="AI60" s="188" t="str">
        <f>IFERROR(VLOOKUP(LEFT(N60 &amp; "0",1),CbRc,2,0),"")</f>
        <v>NCX19J3</v>
      </c>
      <c r="AJ60" s="188" t="str">
        <f>IFERROR(VLOOKUP(LEFT(O60 &amp; "0",1),CbRc,2,0),"")</f>
        <v>NCX19J3</v>
      </c>
      <c r="AK60" s="188" t="str">
        <f>IF(ISNA(VLOOKUP(AI60&amp;Q60,IsTm1A,1,0)),"",Q60)</f>
        <v>S7</v>
      </c>
      <c r="AL60" s="188" t="str">
        <f>IF(ISNA(VLOOKUP($AI60&amp;R60,IsTm2D,1,0)),"",R60)</f>
        <v>S7</v>
      </c>
      <c r="AM60" s="188" t="str">
        <f>IF(ISNA(VLOOKUP($AI60&amp;S60,IsTm3G,1,0)),"",S60)</f>
        <v>S7</v>
      </c>
      <c r="AN60" s="188"/>
      <c r="AO60" s="188"/>
      <c r="AP60" s="178"/>
      <c r="AQ60">
        <v>55</v>
      </c>
      <c r="AR60">
        <f t="shared" si="18"/>
        <v>18</v>
      </c>
      <c r="AS60">
        <f t="shared" si="19"/>
        <v>17</v>
      </c>
      <c r="AT60">
        <f t="shared" si="20"/>
        <v>0</v>
      </c>
      <c r="AU60" t="s">
        <v>5100</v>
      </c>
      <c r="AV60" t="str">
        <f t="shared" si="21"/>
        <v/>
      </c>
      <c r="AW60" t="str">
        <f t="shared" si="22"/>
        <v/>
      </c>
      <c r="AZ60" s="93" t="str">
        <f t="shared" si="14"/>
        <v>S7</v>
      </c>
      <c r="BA60" s="93" t="str">
        <f t="shared" si="15"/>
        <v>S7</v>
      </c>
      <c r="BD60" s="94">
        <f t="shared" si="2"/>
        <v>0</v>
      </c>
      <c r="BE60" s="94">
        <f t="shared" si="3"/>
        <v>0</v>
      </c>
      <c r="BF60" s="94">
        <f t="shared" si="4"/>
        <v>0</v>
      </c>
      <c r="BG60" s="94">
        <f t="shared" si="5"/>
        <v>0</v>
      </c>
      <c r="BH60" s="94">
        <f t="shared" si="6"/>
        <v>0</v>
      </c>
      <c r="BJ60" s="94" t="str">
        <f t="shared" si="16"/>
        <v>0</v>
      </c>
      <c r="BK60" s="94" t="str">
        <f t="shared" si="17"/>
        <v>0</v>
      </c>
    </row>
    <row r="61" spans="1:63" x14ac:dyDescent="0.25">
      <c r="A61" s="17" t="str">
        <f>D61&amp;"x"&amp;TEXT(COUNTIF(D$5:D60,D61)+1,0)</f>
        <v>S7x5</v>
      </c>
      <c r="B61" s="18" t="str">
        <f>E61&amp;"x"&amp;TEXT(COUNTIF(E$5:E60,E61)+1,0)</f>
        <v>S7x5</v>
      </c>
      <c r="C61" s="18" t="str">
        <f>F61&amp;"x"&amp;TEXT(COUNTIF(F$5:F60,F61)+1,0)</f>
        <v>x1</v>
      </c>
      <c r="D61" s="19" t="s">
        <v>5056</v>
      </c>
      <c r="E61" s="19" t="s">
        <v>5056</v>
      </c>
      <c r="F61" s="19"/>
      <c r="G61" s="431"/>
      <c r="H61" s="19" t="s">
        <v>5044</v>
      </c>
      <c r="I61" s="141" t="s">
        <v>7943</v>
      </c>
      <c r="J61" s="141" t="s">
        <v>7944</v>
      </c>
      <c r="K61" s="141" t="s">
        <v>7945</v>
      </c>
      <c r="L61" s="113">
        <v>37702</v>
      </c>
      <c r="M61" s="431"/>
      <c r="N61" s="20"/>
      <c r="O61" s="20"/>
      <c r="P61" s="433"/>
      <c r="Q61" s="20" t="s">
        <v>5056</v>
      </c>
      <c r="R61" s="20" t="s">
        <v>5056</v>
      </c>
      <c r="S61" s="20" t="s">
        <v>5056</v>
      </c>
      <c r="T61" s="424" t="s">
        <v>5056</v>
      </c>
      <c r="U61" s="283"/>
      <c r="V61" s="435"/>
      <c r="W61" s="22"/>
      <c r="X61" s="22"/>
      <c r="Y61" s="22"/>
      <c r="Z61" s="22"/>
      <c r="AA61" s="22"/>
      <c r="AC61" s="187">
        <f>lft(L61,Peildatum)</f>
        <v>20.78</v>
      </c>
      <c r="AD61" s="202"/>
      <c r="AE61" s="202"/>
      <c r="AF61" s="202"/>
      <c r="AG61" s="202"/>
      <c r="AH61" s="202"/>
      <c r="AI61" s="188" t="str">
        <f>IFERROR(VLOOKUP(LEFT(N61 &amp; "0",1),CbRc,2,0),"")</f>
        <v>NCX19J3</v>
      </c>
      <c r="AJ61" s="188" t="str">
        <f>IFERROR(VLOOKUP(LEFT(O61 &amp; "0",1),CbRc,2,0),"")</f>
        <v>NCX19J3</v>
      </c>
      <c r="AK61" s="188" t="str">
        <f>IF(ISNA(VLOOKUP(AI61&amp;Q61,IsTm1A,1,0)),"",Q61)</f>
        <v>S7</v>
      </c>
      <c r="AL61" s="188" t="str">
        <f>IF(ISNA(VLOOKUP($AI61&amp;R61,IsTm2D,1,0)),"",R61)</f>
        <v>S7</v>
      </c>
      <c r="AM61" s="188" t="str">
        <f>IF(ISNA(VLOOKUP($AI61&amp;S61,IsTm3G,1,0)),"",S61)</f>
        <v>S7</v>
      </c>
      <c r="AN61" s="188"/>
      <c r="AO61" s="188"/>
      <c r="AP61" s="178"/>
      <c r="AQ61">
        <v>56</v>
      </c>
      <c r="AR61">
        <f t="shared" si="18"/>
        <v>18</v>
      </c>
      <c r="AS61">
        <f t="shared" si="19"/>
        <v>17</v>
      </c>
      <c r="AT61">
        <f t="shared" si="20"/>
        <v>0</v>
      </c>
      <c r="AU61" t="s">
        <v>5101</v>
      </c>
      <c r="AV61" t="str">
        <f t="shared" si="21"/>
        <v/>
      </c>
      <c r="AW61" t="str">
        <f t="shared" si="22"/>
        <v/>
      </c>
      <c r="AZ61" s="93" t="str">
        <f t="shared" si="14"/>
        <v>S7</v>
      </c>
      <c r="BA61" s="93" t="str">
        <f t="shared" si="15"/>
        <v>S7</v>
      </c>
      <c r="BD61" s="94">
        <f t="shared" si="2"/>
        <v>0</v>
      </c>
      <c r="BE61" s="94">
        <f t="shared" si="3"/>
        <v>0</v>
      </c>
      <c r="BF61" s="94">
        <f t="shared" si="4"/>
        <v>0</v>
      </c>
      <c r="BG61" s="94">
        <f t="shared" si="5"/>
        <v>0</v>
      </c>
      <c r="BH61" s="94">
        <f t="shared" si="6"/>
        <v>0</v>
      </c>
      <c r="BJ61" s="94" t="str">
        <f t="shared" si="16"/>
        <v>0</v>
      </c>
      <c r="BK61" s="94" t="str">
        <f t="shared" si="17"/>
        <v>0</v>
      </c>
    </row>
    <row r="62" spans="1:63" x14ac:dyDescent="0.25">
      <c r="A62" s="17" t="str">
        <f>D62&amp;"x"&amp;TEXT(COUNTIF(D$5:D61,D62)+1,0)</f>
        <v>S7x6</v>
      </c>
      <c r="B62" s="18" t="str">
        <f>E62&amp;"x"&amp;TEXT(COUNTIF(E$5:E61,E62)+1,0)</f>
        <v>S7x6</v>
      </c>
      <c r="C62" s="18" t="str">
        <f>F62&amp;"x"&amp;TEXT(COUNTIF(F$5:F61,F62)+1,0)</f>
        <v>x1</v>
      </c>
      <c r="D62" s="19" t="s">
        <v>5056</v>
      </c>
      <c r="E62" s="19" t="s">
        <v>5056</v>
      </c>
      <c r="F62" s="19"/>
      <c r="G62" s="431"/>
      <c r="H62" s="19" t="s">
        <v>5275</v>
      </c>
      <c r="I62" s="141" t="s">
        <v>7946</v>
      </c>
      <c r="J62" s="141" t="s">
        <v>7947</v>
      </c>
      <c r="K62" s="141" t="s">
        <v>7948</v>
      </c>
      <c r="L62" s="113">
        <v>36308</v>
      </c>
      <c r="M62" s="431"/>
      <c r="N62" s="20"/>
      <c r="O62" s="20"/>
      <c r="P62" s="433"/>
      <c r="Q62" s="20" t="s">
        <v>5056</v>
      </c>
      <c r="R62" s="20" t="s">
        <v>5056</v>
      </c>
      <c r="S62" s="20" t="s">
        <v>5056</v>
      </c>
      <c r="T62" s="424" t="s">
        <v>5056</v>
      </c>
      <c r="U62" s="283"/>
      <c r="V62" s="435"/>
      <c r="W62" s="22"/>
      <c r="X62" s="22"/>
      <c r="Y62" s="22"/>
      <c r="Z62" s="22"/>
      <c r="AA62" s="22"/>
      <c r="AC62" s="187">
        <f>lft(L62,Peildatum)</f>
        <v>24.59</v>
      </c>
      <c r="AD62" s="202"/>
      <c r="AE62" s="202"/>
      <c r="AF62" s="202"/>
      <c r="AG62" s="202"/>
      <c r="AH62" s="202"/>
      <c r="AI62" s="188" t="str">
        <f>IFERROR(VLOOKUP(LEFT(N62 &amp; "0",1),CbRc,2,0),"")</f>
        <v>NCX19J3</v>
      </c>
      <c r="AJ62" s="188" t="str">
        <f>IFERROR(VLOOKUP(LEFT(O62 &amp; "0",1),CbRc,2,0),"")</f>
        <v>NCX19J3</v>
      </c>
      <c r="AK62" s="188" t="str">
        <f>IF(ISNA(VLOOKUP(AI62&amp;Q62,IsTm1A,1,0)),"",Q62)</f>
        <v>S7</v>
      </c>
      <c r="AL62" s="188" t="str">
        <f>IF(ISNA(VLOOKUP($AI62&amp;R62,IsTm2D,1,0)),"",R62)</f>
        <v>S7</v>
      </c>
      <c r="AM62" s="188" t="str">
        <f>IF(ISNA(VLOOKUP($AI62&amp;S62,IsTm3G,1,0)),"",S62)</f>
        <v>S7</v>
      </c>
      <c r="AN62" s="188"/>
      <c r="AO62" s="188"/>
      <c r="AP62" s="178"/>
      <c r="AQ62">
        <v>57</v>
      </c>
      <c r="AR62">
        <f t="shared" si="18"/>
        <v>18</v>
      </c>
      <c r="AS62">
        <f t="shared" si="19"/>
        <v>17</v>
      </c>
      <c r="AT62">
        <f t="shared" si="20"/>
        <v>0</v>
      </c>
      <c r="AU62" t="s">
        <v>5102</v>
      </c>
      <c r="AV62" t="str">
        <f t="shared" si="21"/>
        <v/>
      </c>
      <c r="AW62" t="str">
        <f t="shared" si="22"/>
        <v/>
      </c>
      <c r="AZ62" s="93" t="str">
        <f t="shared" si="14"/>
        <v>S7</v>
      </c>
      <c r="BA62" s="93" t="str">
        <f t="shared" si="15"/>
        <v>S7</v>
      </c>
      <c r="BD62" s="94">
        <f t="shared" si="2"/>
        <v>0</v>
      </c>
      <c r="BE62" s="94">
        <f t="shared" si="3"/>
        <v>0</v>
      </c>
      <c r="BF62" s="94">
        <f t="shared" si="4"/>
        <v>0</v>
      </c>
      <c r="BG62" s="94">
        <f t="shared" si="5"/>
        <v>0</v>
      </c>
      <c r="BH62" s="94">
        <f t="shared" si="6"/>
        <v>0</v>
      </c>
      <c r="BJ62" s="94" t="str">
        <f t="shared" si="16"/>
        <v>0</v>
      </c>
      <c r="BK62" s="94" t="str">
        <f t="shared" si="17"/>
        <v>0</v>
      </c>
    </row>
    <row r="63" spans="1:63" x14ac:dyDescent="0.25">
      <c r="A63" s="17" t="str">
        <f>D63&amp;"x"&amp;TEXT(COUNTIF(D$5:D62,D63)+1,0)</f>
        <v>S7x7</v>
      </c>
      <c r="B63" s="18" t="str">
        <f>E63&amp;"x"&amp;TEXT(COUNTIF(E$5:E62,E63)+1,0)</f>
        <v>S7x7</v>
      </c>
      <c r="C63" s="18" t="str">
        <f>F63&amp;"x"&amp;TEXT(COUNTIF(F$5:F62,F63)+1,0)</f>
        <v>x1</v>
      </c>
      <c r="D63" s="19" t="s">
        <v>5056</v>
      </c>
      <c r="E63" s="19" t="s">
        <v>5056</v>
      </c>
      <c r="F63" s="19"/>
      <c r="G63" s="431"/>
      <c r="H63" s="19" t="s">
        <v>5275</v>
      </c>
      <c r="I63" s="141" t="s">
        <v>7949</v>
      </c>
      <c r="J63" s="141" t="s">
        <v>7950</v>
      </c>
      <c r="K63" s="141" t="s">
        <v>7951</v>
      </c>
      <c r="L63" s="113">
        <v>36465</v>
      </c>
      <c r="M63" s="431"/>
      <c r="N63" s="20"/>
      <c r="O63" s="20"/>
      <c r="P63" s="433"/>
      <c r="Q63" s="20" t="s">
        <v>5056</v>
      </c>
      <c r="R63" s="20" t="s">
        <v>5056</v>
      </c>
      <c r="S63" s="20" t="s">
        <v>5056</v>
      </c>
      <c r="T63" s="424" t="s">
        <v>5056</v>
      </c>
      <c r="U63" s="283"/>
      <c r="V63" s="435"/>
      <c r="W63" s="22"/>
      <c r="X63" s="22"/>
      <c r="Y63" s="22"/>
      <c r="Z63" s="22"/>
      <c r="AA63" s="22"/>
      <c r="AC63" s="187">
        <f>lft(L63,Peildatum)</f>
        <v>24.16</v>
      </c>
      <c r="AD63" s="202"/>
      <c r="AE63" s="202"/>
      <c r="AF63" s="202"/>
      <c r="AG63" s="202"/>
      <c r="AH63" s="202"/>
      <c r="AI63" s="188" t="str">
        <f>IFERROR(VLOOKUP(LEFT(N63 &amp; "0",1),CbRc,2,0),"")</f>
        <v>NCX19J3</v>
      </c>
      <c r="AJ63" s="188" t="str">
        <f>IFERROR(VLOOKUP(LEFT(O63 &amp; "0",1),CbRc,2,0),"")</f>
        <v>NCX19J3</v>
      </c>
      <c r="AK63" s="188" t="str">
        <f>IF(ISNA(VLOOKUP(AI63&amp;Q63,IsTm1A,1,0)),"",Q63)</f>
        <v>S7</v>
      </c>
      <c r="AL63" s="188" t="str">
        <f>IF(ISNA(VLOOKUP($AI63&amp;R63,IsTm2D,1,0)),"",R63)</f>
        <v>S7</v>
      </c>
      <c r="AM63" s="188" t="str">
        <f>IF(ISNA(VLOOKUP($AI63&amp;S63,IsTm3G,1,0)),"",S63)</f>
        <v>S7</v>
      </c>
      <c r="AN63" s="188"/>
      <c r="AO63" s="188"/>
      <c r="AP63" s="178"/>
      <c r="AQ63">
        <v>58</v>
      </c>
      <c r="AR63">
        <f t="shared" si="18"/>
        <v>18</v>
      </c>
      <c r="AS63">
        <f t="shared" si="19"/>
        <v>17</v>
      </c>
      <c r="AT63">
        <f t="shared" si="20"/>
        <v>0</v>
      </c>
      <c r="AU63" t="s">
        <v>5103</v>
      </c>
      <c r="AV63" t="str">
        <f t="shared" si="21"/>
        <v/>
      </c>
      <c r="AW63" t="str">
        <f t="shared" si="22"/>
        <v/>
      </c>
      <c r="AZ63" s="93" t="str">
        <f t="shared" si="14"/>
        <v>S7</v>
      </c>
      <c r="BA63" s="93" t="str">
        <f t="shared" si="15"/>
        <v>S7</v>
      </c>
      <c r="BD63" s="94">
        <f t="shared" si="2"/>
        <v>0</v>
      </c>
      <c r="BE63" s="94">
        <f t="shared" si="3"/>
        <v>0</v>
      </c>
      <c r="BF63" s="94">
        <f t="shared" si="4"/>
        <v>0</v>
      </c>
      <c r="BG63" s="94">
        <f t="shared" si="5"/>
        <v>0</v>
      </c>
      <c r="BH63" s="94">
        <f t="shared" si="6"/>
        <v>0</v>
      </c>
      <c r="BJ63" s="94" t="str">
        <f t="shared" si="16"/>
        <v>0</v>
      </c>
      <c r="BK63" s="94" t="str">
        <f t="shared" si="17"/>
        <v>0</v>
      </c>
    </row>
    <row r="64" spans="1:63" x14ac:dyDescent="0.25">
      <c r="A64" s="17" t="str">
        <f>D64&amp;"x"&amp;TEXT(COUNTIF(D$5:D63,D64)+1,0)</f>
        <v>S7x8</v>
      </c>
      <c r="B64" s="18" t="str">
        <f>E64&amp;"x"&amp;TEXT(COUNTIF(E$5:E63,E64)+1,0)</f>
        <v>S7x8</v>
      </c>
      <c r="C64" s="18" t="str">
        <f>F64&amp;"x"&amp;TEXT(COUNTIF(F$5:F63,F64)+1,0)</f>
        <v>x1</v>
      </c>
      <c r="D64" s="19" t="s">
        <v>5056</v>
      </c>
      <c r="E64" s="19" t="s">
        <v>5056</v>
      </c>
      <c r="F64" s="19"/>
      <c r="G64" s="431"/>
      <c r="H64" s="19" t="s">
        <v>5275</v>
      </c>
      <c r="I64" s="141" t="s">
        <v>7952</v>
      </c>
      <c r="J64" s="141" t="s">
        <v>7953</v>
      </c>
      <c r="K64" s="141" t="s">
        <v>7954</v>
      </c>
      <c r="L64" s="113">
        <v>37566</v>
      </c>
      <c r="M64" s="431"/>
      <c r="N64" s="20"/>
      <c r="O64" s="20"/>
      <c r="P64" s="433"/>
      <c r="Q64" s="20" t="s">
        <v>5056</v>
      </c>
      <c r="R64" s="20" t="s">
        <v>5056</v>
      </c>
      <c r="S64" s="20" t="s">
        <v>5056</v>
      </c>
      <c r="T64" s="424" t="s">
        <v>5056</v>
      </c>
      <c r="U64" s="283"/>
      <c r="V64" s="435"/>
      <c r="W64" s="22"/>
      <c r="X64" s="22"/>
      <c r="Y64" s="22"/>
      <c r="Z64" s="22"/>
      <c r="AA64" s="22"/>
      <c r="AC64" s="187">
        <f>lft(L64,Peildatum)</f>
        <v>21.15</v>
      </c>
      <c r="AD64" s="202"/>
      <c r="AE64" s="202"/>
      <c r="AF64" s="202"/>
      <c r="AG64" s="202"/>
      <c r="AH64" s="202"/>
      <c r="AI64" s="188" t="str">
        <f>IFERROR(VLOOKUP(LEFT(N64 &amp; "0",1),CbRc,2,0),"")</f>
        <v>NCX19J3</v>
      </c>
      <c r="AJ64" s="188" t="str">
        <f>IFERROR(VLOOKUP(LEFT(O64 &amp; "0",1),CbRc,2,0),"")</f>
        <v>NCX19J3</v>
      </c>
      <c r="AK64" s="188" t="str">
        <f>IF(ISNA(VLOOKUP(AI64&amp;Q64,IsTm1A,1,0)),"",Q64)</f>
        <v>S7</v>
      </c>
      <c r="AL64" s="188" t="str">
        <f>IF(ISNA(VLOOKUP($AI64&amp;R64,IsTm2D,1,0)),"",R64)</f>
        <v>S7</v>
      </c>
      <c r="AM64" s="188" t="str">
        <f>IF(ISNA(VLOOKUP($AI64&amp;S64,IsTm3G,1,0)),"",S64)</f>
        <v>S7</v>
      </c>
      <c r="AN64" s="188"/>
      <c r="AO64" s="188"/>
      <c r="AP64" s="178"/>
      <c r="AQ64">
        <v>59</v>
      </c>
      <c r="AR64">
        <f t="shared" si="18"/>
        <v>18</v>
      </c>
      <c r="AS64">
        <f t="shared" si="19"/>
        <v>17</v>
      </c>
      <c r="AT64">
        <f t="shared" si="20"/>
        <v>0</v>
      </c>
      <c r="AU64" t="s">
        <v>5104</v>
      </c>
      <c r="AV64" t="str">
        <f t="shared" si="21"/>
        <v/>
      </c>
      <c r="AW64" t="str">
        <f t="shared" si="22"/>
        <v/>
      </c>
      <c r="AZ64" s="93" t="str">
        <f t="shared" si="14"/>
        <v>S7</v>
      </c>
      <c r="BA64" s="93" t="str">
        <f t="shared" si="15"/>
        <v>S7</v>
      </c>
      <c r="BD64" s="94">
        <f t="shared" si="2"/>
        <v>0</v>
      </c>
      <c r="BE64" s="94">
        <f t="shared" si="3"/>
        <v>0</v>
      </c>
      <c r="BF64" s="94">
        <f t="shared" si="4"/>
        <v>0</v>
      </c>
      <c r="BG64" s="94">
        <f t="shared" si="5"/>
        <v>0</v>
      </c>
      <c r="BH64" s="94">
        <f t="shared" si="6"/>
        <v>0</v>
      </c>
      <c r="BJ64" s="94" t="str">
        <f t="shared" si="16"/>
        <v>0</v>
      </c>
      <c r="BK64" s="94" t="str">
        <f t="shared" si="17"/>
        <v>0</v>
      </c>
    </row>
    <row r="65" spans="1:63" x14ac:dyDescent="0.25">
      <c r="A65" s="17" t="str">
        <f>D65&amp;"x"&amp;TEXT(COUNTIF(D$5:D64,D65)+1,0)</f>
        <v>S7x9</v>
      </c>
      <c r="B65" s="18" t="str">
        <f>E65&amp;"x"&amp;TEXT(COUNTIF(E$5:E64,E65)+1,0)</f>
        <v>S7x9</v>
      </c>
      <c r="C65" s="18" t="str">
        <f>F65&amp;"x"&amp;TEXT(COUNTIF(F$5:F64,F65)+1,0)</f>
        <v>x1</v>
      </c>
      <c r="D65" s="19" t="s">
        <v>5056</v>
      </c>
      <c r="E65" s="19" t="s">
        <v>5056</v>
      </c>
      <c r="F65" s="19"/>
      <c r="G65" s="431"/>
      <c r="H65" s="19" t="s">
        <v>5275</v>
      </c>
      <c r="I65" s="141" t="s">
        <v>7955</v>
      </c>
      <c r="J65" s="141" t="s">
        <v>7956</v>
      </c>
      <c r="K65" s="141" t="s">
        <v>7957</v>
      </c>
      <c r="L65" s="113">
        <v>37909</v>
      </c>
      <c r="M65" s="431"/>
      <c r="N65" s="20"/>
      <c r="O65" s="20"/>
      <c r="P65" s="433"/>
      <c r="Q65" s="20" t="s">
        <v>5056</v>
      </c>
      <c r="R65" s="20" t="s">
        <v>5056</v>
      </c>
      <c r="S65" s="20" t="s">
        <v>5056</v>
      </c>
      <c r="T65" s="424" t="s">
        <v>5056</v>
      </c>
      <c r="U65" s="283"/>
      <c r="V65" s="435"/>
      <c r="W65" s="22"/>
      <c r="X65" s="22"/>
      <c r="Y65" s="22"/>
      <c r="Z65" s="22"/>
      <c r="AA65" s="22"/>
      <c r="AC65" s="187">
        <f>lft(L65,Peildatum)</f>
        <v>20.21</v>
      </c>
      <c r="AD65" s="202"/>
      <c r="AE65" s="202"/>
      <c r="AF65" s="202"/>
      <c r="AG65" s="202"/>
      <c r="AH65" s="202"/>
      <c r="AI65" s="188" t="str">
        <f>IFERROR(VLOOKUP(LEFT(N65 &amp; "0",1),CbRc,2,0),"")</f>
        <v>NCX19J3</v>
      </c>
      <c r="AJ65" s="188" t="str">
        <f>IFERROR(VLOOKUP(LEFT(O65 &amp; "0",1),CbRc,2,0),"")</f>
        <v>NCX19J3</v>
      </c>
      <c r="AK65" s="188" t="str">
        <f>IF(ISNA(VLOOKUP(AI65&amp;Q65,IsTm1A,1,0)),"",Q65)</f>
        <v>S7</v>
      </c>
      <c r="AL65" s="188" t="str">
        <f>IF(ISNA(VLOOKUP($AI65&amp;R65,IsTm2D,1,0)),"",R65)</f>
        <v>S7</v>
      </c>
      <c r="AM65" s="188" t="str">
        <f>IF(ISNA(VLOOKUP($AI65&amp;S65,IsTm3G,1,0)),"",S65)</f>
        <v>S7</v>
      </c>
      <c r="AN65" s="188"/>
      <c r="AO65" s="188"/>
      <c r="AP65" s="178"/>
      <c r="AQ65">
        <v>60</v>
      </c>
      <c r="AR65">
        <f t="shared" si="18"/>
        <v>18</v>
      </c>
      <c r="AS65">
        <f t="shared" si="19"/>
        <v>17</v>
      </c>
      <c r="AT65">
        <f t="shared" si="20"/>
        <v>0</v>
      </c>
      <c r="AU65" t="s">
        <v>5105</v>
      </c>
      <c r="AV65" t="str">
        <f t="shared" si="21"/>
        <v/>
      </c>
      <c r="AW65" t="str">
        <f t="shared" si="22"/>
        <v/>
      </c>
      <c r="AZ65" s="93" t="str">
        <f t="shared" si="14"/>
        <v>S7</v>
      </c>
      <c r="BA65" s="93" t="str">
        <f t="shared" si="15"/>
        <v>S7</v>
      </c>
      <c r="BD65" s="94">
        <f t="shared" si="2"/>
        <v>0</v>
      </c>
      <c r="BE65" s="94">
        <f t="shared" si="3"/>
        <v>0</v>
      </c>
      <c r="BF65" s="94">
        <f t="shared" si="4"/>
        <v>0</v>
      </c>
      <c r="BG65" s="94">
        <f t="shared" si="5"/>
        <v>0</v>
      </c>
      <c r="BH65" s="94">
        <f t="shared" si="6"/>
        <v>0</v>
      </c>
      <c r="BJ65" s="94" t="str">
        <f t="shared" si="16"/>
        <v>0</v>
      </c>
      <c r="BK65" s="94" t="str">
        <f t="shared" si="17"/>
        <v>0</v>
      </c>
    </row>
    <row r="66" spans="1:63" x14ac:dyDescent="0.25">
      <c r="A66" s="17" t="str">
        <f>D66&amp;"x"&amp;TEXT(COUNTIF(D$5:D65,D66)+1,0)</f>
        <v>MW1x1</v>
      </c>
      <c r="B66" s="18" t="str">
        <f>E66&amp;"x"&amp;TEXT(COUNTIF(E$5:E65,E66)+1,0)</f>
        <v>x1</v>
      </c>
      <c r="C66" s="18" t="str">
        <f>F66&amp;"x"&amp;TEXT(COUNTIF(F$5:F65,F66)+1,0)</f>
        <v>x1</v>
      </c>
      <c r="D66" s="19" t="s">
        <v>5065</v>
      </c>
      <c r="E66" s="19"/>
      <c r="F66" s="19"/>
      <c r="G66" s="431"/>
      <c r="H66" s="19" t="s">
        <v>5044</v>
      </c>
      <c r="I66" s="141" t="s">
        <v>7958</v>
      </c>
      <c r="J66" s="141" t="s">
        <v>7959</v>
      </c>
      <c r="K66" s="141" t="s">
        <v>7848</v>
      </c>
      <c r="L66" s="113">
        <v>29257</v>
      </c>
      <c r="M66" s="431"/>
      <c r="N66" s="20"/>
      <c r="O66" s="20"/>
      <c r="P66" s="433"/>
      <c r="Q66" s="20" t="s">
        <v>5065</v>
      </c>
      <c r="R66" s="20"/>
      <c r="S66" s="20" t="s">
        <v>5065</v>
      </c>
      <c r="T66" s="424" t="s">
        <v>5065</v>
      </c>
      <c r="U66" s="283"/>
      <c r="V66" s="435"/>
      <c r="W66" s="22"/>
      <c r="X66" s="22"/>
      <c r="Y66" s="22"/>
      <c r="Z66" s="22"/>
      <c r="AA66" s="22"/>
      <c r="AC66" s="187">
        <f>lft(L66,Peildatum)</f>
        <v>43.9</v>
      </c>
      <c r="AD66" s="202"/>
      <c r="AE66" s="202"/>
      <c r="AF66" s="202"/>
      <c r="AG66" s="202"/>
      <c r="AH66" s="202"/>
      <c r="AI66" s="188" t="str">
        <f>IFERROR(VLOOKUP(LEFT(N66 &amp; "0",1),CbRc,2,0),"")</f>
        <v>NCX19J3</v>
      </c>
      <c r="AJ66" s="188" t="str">
        <f>IFERROR(VLOOKUP(LEFT(O66 &amp; "0",1),CbRc,2,0),"")</f>
        <v>NCX19J3</v>
      </c>
      <c r="AK66" s="188" t="str">
        <f>IF(ISNA(VLOOKUP(AI66&amp;Q66,IsTm1A,1,0)),"",Q66)</f>
        <v>MW1</v>
      </c>
      <c r="AL66" s="188" t="str">
        <f>IF(ISNA(VLOOKUP($AI66&amp;R66,IsTm2D,1,0)),"",R66)</f>
        <v/>
      </c>
      <c r="AM66" s="188" t="str">
        <f>IF(ISNA(VLOOKUP($AI66&amp;S66,IsTm3G,1,0)),"",S66)</f>
        <v>MW1</v>
      </c>
      <c r="AN66" s="188"/>
      <c r="AO66" s="188"/>
      <c r="AP66" s="178"/>
      <c r="AQ66">
        <v>61</v>
      </c>
      <c r="AR66">
        <f t="shared" si="18"/>
        <v>19</v>
      </c>
      <c r="AS66">
        <f t="shared" si="19"/>
        <v>18</v>
      </c>
      <c r="AT66">
        <f t="shared" si="20"/>
        <v>0</v>
      </c>
      <c r="AU66" t="s">
        <v>5106</v>
      </c>
      <c r="AV66" t="str">
        <f t="shared" si="21"/>
        <v/>
      </c>
      <c r="AW66" t="str">
        <f t="shared" si="22"/>
        <v/>
      </c>
      <c r="AZ66" s="93" t="str">
        <f t="shared" si="14"/>
        <v>MW1</v>
      </c>
      <c r="BA66" s="93" t="str">
        <f t="shared" si="15"/>
        <v/>
      </c>
      <c r="BD66" s="94">
        <f t="shared" si="2"/>
        <v>0</v>
      </c>
      <c r="BE66" s="94">
        <f t="shared" si="3"/>
        <v>0</v>
      </c>
      <c r="BF66" s="94">
        <f t="shared" si="4"/>
        <v>0</v>
      </c>
      <c r="BG66" s="94">
        <f t="shared" si="5"/>
        <v>0</v>
      </c>
      <c r="BH66" s="94">
        <f t="shared" si="6"/>
        <v>0</v>
      </c>
      <c r="BJ66" s="94" t="str">
        <f t="shared" si="16"/>
        <v>0</v>
      </c>
      <c r="BK66" s="94" t="str">
        <f t="shared" si="17"/>
        <v>0</v>
      </c>
    </row>
    <row r="67" spans="1:63" x14ac:dyDescent="0.25">
      <c r="A67" s="17" t="str">
        <f>D67&amp;"x"&amp;TEXT(COUNTIF(D$5:D66,D67)+1,0)</f>
        <v>MW1x2</v>
      </c>
      <c r="B67" s="18" t="str">
        <f>E67&amp;"x"&amp;TEXT(COUNTIF(E$5:E66,E67)+1,0)</f>
        <v>x1</v>
      </c>
      <c r="C67" s="18" t="str">
        <f>F67&amp;"x"&amp;TEXT(COUNTIF(F$5:F66,F67)+1,0)</f>
        <v>x1</v>
      </c>
      <c r="D67" s="19" t="s">
        <v>5065</v>
      </c>
      <c r="E67" s="19"/>
      <c r="F67" s="19"/>
      <c r="G67" s="431"/>
      <c r="H67" s="19" t="s">
        <v>5044</v>
      </c>
      <c r="I67" s="141" t="s">
        <v>7960</v>
      </c>
      <c r="J67" s="141" t="s">
        <v>7961</v>
      </c>
      <c r="K67" s="141" t="s">
        <v>7962</v>
      </c>
      <c r="L67" s="113">
        <v>31086</v>
      </c>
      <c r="M67" s="431"/>
      <c r="N67" s="20"/>
      <c r="O67" s="20"/>
      <c r="P67" s="433"/>
      <c r="Q67" s="20" t="s">
        <v>5065</v>
      </c>
      <c r="R67" s="20"/>
      <c r="S67" s="20" t="s">
        <v>5065</v>
      </c>
      <c r="T67" s="424" t="s">
        <v>5065</v>
      </c>
      <c r="U67" s="283"/>
      <c r="V67" s="435"/>
      <c r="W67" s="22"/>
      <c r="X67" s="22"/>
      <c r="Y67" s="22"/>
      <c r="Z67" s="22"/>
      <c r="AA67" s="22"/>
      <c r="AC67" s="187">
        <f>lft(L67,Peildatum)</f>
        <v>38.89</v>
      </c>
      <c r="AD67" s="202"/>
      <c r="AE67" s="202"/>
      <c r="AF67" s="202"/>
      <c r="AG67" s="202"/>
      <c r="AH67" s="202"/>
      <c r="AI67" s="188" t="str">
        <f>IFERROR(VLOOKUP(LEFT(N67 &amp; "0",1),CbRc,2,0),"")</f>
        <v>NCX19J3</v>
      </c>
      <c r="AJ67" s="188" t="str">
        <f>IFERROR(VLOOKUP(LEFT(O67 &amp; "0",1),CbRc,2,0),"")</f>
        <v>NCX19J3</v>
      </c>
      <c r="AK67" s="188" t="str">
        <f>IF(ISNA(VLOOKUP(AI67&amp;Q67,IsTm1A,1,0)),"",Q67)</f>
        <v>MW1</v>
      </c>
      <c r="AL67" s="188" t="str">
        <f>IF(ISNA(VLOOKUP($AI67&amp;R67,IsTm2D,1,0)),"",R67)</f>
        <v/>
      </c>
      <c r="AM67" s="188" t="str">
        <f>IF(ISNA(VLOOKUP($AI67&amp;S67,IsTm3G,1,0)),"",S67)</f>
        <v>MW1</v>
      </c>
      <c r="AN67" s="188"/>
      <c r="AO67" s="188"/>
      <c r="AP67" s="178"/>
      <c r="AQ67">
        <v>62</v>
      </c>
      <c r="AR67">
        <f t="shared" si="18"/>
        <v>20</v>
      </c>
      <c r="AS67">
        <f t="shared" si="19"/>
        <v>19</v>
      </c>
      <c r="AT67">
        <f t="shared" si="20"/>
        <v>0</v>
      </c>
      <c r="AU67" t="s">
        <v>5107</v>
      </c>
      <c r="AV67" t="str">
        <f t="shared" si="21"/>
        <v/>
      </c>
      <c r="AW67" t="str">
        <f t="shared" si="22"/>
        <v/>
      </c>
      <c r="AZ67" s="93" t="str">
        <f t="shared" si="14"/>
        <v>MW1</v>
      </c>
      <c r="BA67" s="93" t="str">
        <f t="shared" si="15"/>
        <v/>
      </c>
      <c r="BD67" s="94">
        <f t="shared" si="2"/>
        <v>0</v>
      </c>
      <c r="BE67" s="94">
        <f t="shared" si="3"/>
        <v>0</v>
      </c>
      <c r="BF67" s="94">
        <f t="shared" si="4"/>
        <v>0</v>
      </c>
      <c r="BG67" s="94">
        <f t="shared" si="5"/>
        <v>0</v>
      </c>
      <c r="BH67" s="94">
        <f t="shared" si="6"/>
        <v>0</v>
      </c>
      <c r="BJ67" s="94" t="str">
        <f t="shared" si="16"/>
        <v>0</v>
      </c>
      <c r="BK67" s="94" t="str">
        <f t="shared" si="17"/>
        <v>0</v>
      </c>
    </row>
    <row r="68" spans="1:63" x14ac:dyDescent="0.25">
      <c r="A68" s="17" t="str">
        <f>D68&amp;"x"&amp;TEXT(COUNTIF(D$5:D67,D68)+1,0)</f>
        <v>MW1x3</v>
      </c>
      <c r="B68" s="18" t="str">
        <f>E68&amp;"x"&amp;TEXT(COUNTIF(E$5:E67,E68)+1,0)</f>
        <v>x1</v>
      </c>
      <c r="C68" s="18" t="str">
        <f>F68&amp;"x"&amp;TEXT(COUNTIF(F$5:F67,F68)+1,0)</f>
        <v>x1</v>
      </c>
      <c r="D68" s="19" t="s">
        <v>5065</v>
      </c>
      <c r="E68" s="19"/>
      <c r="F68" s="19"/>
      <c r="G68" s="431"/>
      <c r="H68" s="19" t="s">
        <v>5044</v>
      </c>
      <c r="I68" s="141" t="s">
        <v>7963</v>
      </c>
      <c r="J68" s="141" t="s">
        <v>7964</v>
      </c>
      <c r="K68" s="141" t="s">
        <v>7965</v>
      </c>
      <c r="L68" s="113">
        <v>32197</v>
      </c>
      <c r="M68" s="431"/>
      <c r="N68" s="20"/>
      <c r="O68" s="20"/>
      <c r="P68" s="433"/>
      <c r="Q68" s="20" t="s">
        <v>5065</v>
      </c>
      <c r="R68" s="20"/>
      <c r="S68" s="20" t="s">
        <v>5065</v>
      </c>
      <c r="T68" s="424" t="s">
        <v>5065</v>
      </c>
      <c r="U68" s="283"/>
      <c r="V68" s="435"/>
      <c r="W68" s="22"/>
      <c r="X68" s="22"/>
      <c r="Y68" s="22"/>
      <c r="Z68" s="22"/>
      <c r="AA68" s="22"/>
      <c r="AC68" s="187">
        <f>lft(L68,Peildatum)</f>
        <v>35.85</v>
      </c>
      <c r="AD68" s="202"/>
      <c r="AE68" s="202"/>
      <c r="AF68" s="202"/>
      <c r="AG68" s="202"/>
      <c r="AH68" s="202"/>
      <c r="AI68" s="188" t="str">
        <f>IFERROR(VLOOKUP(LEFT(N68 &amp; "0",1),CbRc,2,0),"")</f>
        <v>NCX19J3</v>
      </c>
      <c r="AJ68" s="188" t="str">
        <f>IFERROR(VLOOKUP(LEFT(O68 &amp; "0",1),CbRc,2,0),"")</f>
        <v>NCX19J3</v>
      </c>
      <c r="AK68" s="188" t="str">
        <f>IF(ISNA(VLOOKUP(AI68&amp;Q68,IsTm1A,1,0)),"",Q68)</f>
        <v>MW1</v>
      </c>
      <c r="AL68" s="188" t="str">
        <f>IF(ISNA(VLOOKUP($AI68&amp;R68,IsTm2D,1,0)),"",R68)</f>
        <v/>
      </c>
      <c r="AM68" s="188" t="str">
        <f>IF(ISNA(VLOOKUP($AI68&amp;S68,IsTm3G,1,0)),"",S68)</f>
        <v>MW1</v>
      </c>
      <c r="AN68" s="188"/>
      <c r="AO68" s="188"/>
      <c r="AP68" s="178"/>
      <c r="AQ68">
        <v>63</v>
      </c>
      <c r="AR68">
        <f t="shared" si="18"/>
        <v>21</v>
      </c>
      <c r="AS68">
        <f t="shared" si="19"/>
        <v>20</v>
      </c>
      <c r="AT68">
        <f t="shared" si="20"/>
        <v>0</v>
      </c>
      <c r="AU68" t="s">
        <v>5108</v>
      </c>
      <c r="AV68" t="str">
        <f t="shared" si="21"/>
        <v/>
      </c>
      <c r="AW68" t="str">
        <f t="shared" si="22"/>
        <v/>
      </c>
      <c r="AZ68" s="93" t="str">
        <f t="shared" si="14"/>
        <v>MW1</v>
      </c>
      <c r="BA68" s="93" t="str">
        <f t="shared" si="15"/>
        <v/>
      </c>
      <c r="BD68" s="94">
        <f t="shared" si="2"/>
        <v>0</v>
      </c>
      <c r="BE68" s="94">
        <f t="shared" si="3"/>
        <v>0</v>
      </c>
      <c r="BF68" s="94">
        <f t="shared" si="4"/>
        <v>0</v>
      </c>
      <c r="BG68" s="94">
        <f t="shared" si="5"/>
        <v>0</v>
      </c>
      <c r="BH68" s="94">
        <f t="shared" si="6"/>
        <v>0</v>
      </c>
      <c r="BJ68" s="94" t="str">
        <f t="shared" si="16"/>
        <v>0</v>
      </c>
      <c r="BK68" s="94" t="str">
        <f t="shared" si="17"/>
        <v>0</v>
      </c>
    </row>
    <row r="69" spans="1:63" x14ac:dyDescent="0.25">
      <c r="A69" s="17" t="str">
        <f>D69&amp;"x"&amp;TEXT(COUNTIF(D$5:D68,D69)+1,0)</f>
        <v>MW1x4</v>
      </c>
      <c r="B69" s="18" t="str">
        <f>E69&amp;"x"&amp;TEXT(COUNTIF(E$5:E68,E69)+1,0)</f>
        <v>x1</v>
      </c>
      <c r="C69" s="18" t="str">
        <f>F69&amp;"x"&amp;TEXT(COUNTIF(F$5:F68,F69)+1,0)</f>
        <v>x1</v>
      </c>
      <c r="D69" s="19" t="s">
        <v>5065</v>
      </c>
      <c r="E69" s="19"/>
      <c r="F69" s="19"/>
      <c r="G69" s="431"/>
      <c r="H69" s="19" t="s">
        <v>5044</v>
      </c>
      <c r="I69" s="141" t="s">
        <v>7966</v>
      </c>
      <c r="J69" s="141" t="s">
        <v>7967</v>
      </c>
      <c r="K69" s="141" t="s">
        <v>7898</v>
      </c>
      <c r="L69" s="113">
        <v>33211</v>
      </c>
      <c r="M69" s="431"/>
      <c r="N69" s="20"/>
      <c r="O69" s="20"/>
      <c r="P69" s="433"/>
      <c r="Q69" s="20" t="s">
        <v>5065</v>
      </c>
      <c r="R69" s="20"/>
      <c r="S69" s="20" t="s">
        <v>5065</v>
      </c>
      <c r="T69" s="424" t="s">
        <v>5065</v>
      </c>
      <c r="U69" s="283"/>
      <c r="V69" s="435"/>
      <c r="W69" s="22"/>
      <c r="X69" s="22"/>
      <c r="Y69" s="22"/>
      <c r="Z69" s="22"/>
      <c r="AA69" s="22"/>
      <c r="AC69" s="187">
        <f>lft(L69,Peildatum)</f>
        <v>33.07</v>
      </c>
      <c r="AD69" s="202"/>
      <c r="AE69" s="202"/>
      <c r="AF69" s="202"/>
      <c r="AG69" s="202"/>
      <c r="AH69" s="202"/>
      <c r="AI69" s="188" t="str">
        <f>IFERROR(VLOOKUP(LEFT(N69 &amp; "0",1),CbRc,2,0),"")</f>
        <v>NCX19J3</v>
      </c>
      <c r="AJ69" s="188" t="str">
        <f>IFERROR(VLOOKUP(LEFT(O69 &amp; "0",1),CbRc,2,0),"")</f>
        <v>NCX19J3</v>
      </c>
      <c r="AK69" s="188" t="str">
        <f>IF(ISNA(VLOOKUP(AI69&amp;Q69,IsTm1A,1,0)),"",Q69)</f>
        <v>MW1</v>
      </c>
      <c r="AL69" s="188" t="str">
        <f>IF(ISNA(VLOOKUP($AI69&amp;R69,IsTm2D,1,0)),"",R69)</f>
        <v/>
      </c>
      <c r="AM69" s="188" t="str">
        <f>IF(ISNA(VLOOKUP($AI69&amp;S69,IsTm3G,1,0)),"",S69)</f>
        <v>MW1</v>
      </c>
      <c r="AN69" s="188"/>
      <c r="AO69" s="188"/>
      <c r="AP69" s="178"/>
      <c r="AQ69">
        <v>64</v>
      </c>
      <c r="AR69">
        <f t="shared" si="18"/>
        <v>21</v>
      </c>
      <c r="AS69">
        <f t="shared" si="19"/>
        <v>20</v>
      </c>
      <c r="AT69">
        <f t="shared" si="20"/>
        <v>0</v>
      </c>
      <c r="AU69" t="s">
        <v>5109</v>
      </c>
      <c r="AV69" t="str">
        <f t="shared" si="21"/>
        <v/>
      </c>
      <c r="AW69" t="str">
        <f t="shared" si="22"/>
        <v/>
      </c>
      <c r="AZ69" s="93" t="str">
        <f t="shared" ref="AZ69:AZ104" si="23">IF(D69="","",IFERROR(VLOOKUP(D69,AV:AV,1,0),"FOUT"))</f>
        <v>MW1</v>
      </c>
      <c r="BA69" s="93" t="str">
        <f t="shared" ref="BA69:BA104" si="24">IF(E69="","",IFERROR(VLOOKUP(E69,AW:AW,1,0),"FOUT"))</f>
        <v/>
      </c>
      <c r="BD69" s="94">
        <f t="shared" ref="BD69:BD132" si="25">IF(OR(Q69="",W69=""),0,SUMIFS(W$5:W$354,$BJ$5:$BJ$354,$BJ69,Q$5:Q$354,Q69))</f>
        <v>0</v>
      </c>
      <c r="BE69" s="94">
        <f t="shared" ref="BE69:BE132" si="26">IF(OR(R69="",X69=""),0,SUMIFS(X$5:X$354,$BJ$5:$BJ$354,$BJ69,R$5:R$354,R69))</f>
        <v>0</v>
      </c>
      <c r="BF69" s="94">
        <f t="shared" ref="BF69:BF132" si="27">IF(OR(S69="",Y69=""),0,SUMIFS(Y$5:Y$354,$BJ$5:$BJ$354,$BJ69,S$5:S$354,S69))</f>
        <v>0</v>
      </c>
      <c r="BG69" s="94">
        <f t="shared" ref="BG69:BG132" si="28">IF(OR(T69="",Z69=""),0,SUMIFS(Z$5:Z$354,$BK$5:$BK$354,$BK69,T$5:T$354,T69))</f>
        <v>0</v>
      </c>
      <c r="BH69" s="94">
        <f t="shared" ref="BH69:BH132" si="29">IF(OR(U69="",AA69=""),0,SUMIFS(AA$5:AA$354,$BK$5:$BK$354,$BK69,U$5:U$354,U69))</f>
        <v>0</v>
      </c>
      <c r="BJ69" s="94" t="str">
        <f t="shared" ref="BJ69:BJ104" si="30">LEFT(N69&amp;"0",1)</f>
        <v>0</v>
      </c>
      <c r="BK69" s="94" t="str">
        <f t="shared" ref="BK69:BK104" si="31">LEFT(O69&amp;"0",1)</f>
        <v>0</v>
      </c>
    </row>
    <row r="70" spans="1:63" x14ac:dyDescent="0.25">
      <c r="A70" s="17" t="str">
        <f>D70&amp;"x"&amp;TEXT(COUNTIF(D$5:D69,D70)+1,0)</f>
        <v>MW1x5</v>
      </c>
      <c r="B70" s="18" t="str">
        <f>E70&amp;"x"&amp;TEXT(COUNTIF(E$5:E69,E70)+1,0)</f>
        <v>x1</v>
      </c>
      <c r="C70" s="18" t="str">
        <f>F70&amp;"x"&amp;TEXT(COUNTIF(F$5:F69,F70)+1,0)</f>
        <v>x1</v>
      </c>
      <c r="D70" s="19" t="s">
        <v>5065</v>
      </c>
      <c r="E70" s="19"/>
      <c r="F70" s="19"/>
      <c r="G70" s="431"/>
      <c r="H70" s="19" t="s">
        <v>5275</v>
      </c>
      <c r="I70" s="141" t="s">
        <v>7968</v>
      </c>
      <c r="J70" s="141" t="s">
        <v>7969</v>
      </c>
      <c r="K70" s="141" t="s">
        <v>7970</v>
      </c>
      <c r="L70" s="113">
        <v>27643</v>
      </c>
      <c r="M70" s="431"/>
      <c r="N70" s="20"/>
      <c r="O70" s="20"/>
      <c r="P70" s="433"/>
      <c r="Q70" s="20" t="s">
        <v>5065</v>
      </c>
      <c r="R70" s="20"/>
      <c r="S70" s="20" t="s">
        <v>5065</v>
      </c>
      <c r="T70" s="424" t="s">
        <v>5065</v>
      </c>
      <c r="U70" s="283"/>
      <c r="V70" s="435"/>
      <c r="W70" s="22"/>
      <c r="X70" s="22"/>
      <c r="Y70" s="22"/>
      <c r="Z70" s="22"/>
      <c r="AA70" s="22"/>
      <c r="AC70" s="187">
        <f>lft(L70,Peildatum)</f>
        <v>48.32</v>
      </c>
      <c r="AD70" s="202"/>
      <c r="AE70" s="202"/>
      <c r="AF70" s="202"/>
      <c r="AG70" s="202"/>
      <c r="AH70" s="202"/>
      <c r="AI70" s="188" t="str">
        <f>IFERROR(VLOOKUP(LEFT(N70 &amp; "0",1),CbRc,2,0),"")</f>
        <v>NCX19J3</v>
      </c>
      <c r="AJ70" s="188" t="str">
        <f>IFERROR(VLOOKUP(LEFT(O70 &amp; "0",1),CbRc,2,0),"")</f>
        <v>NCX19J3</v>
      </c>
      <c r="AK70" s="188" t="str">
        <f>IF(ISNA(VLOOKUP(AI70&amp;Q70,IsTm1A,1,0)),"",Q70)</f>
        <v>MW1</v>
      </c>
      <c r="AL70" s="188" t="str">
        <f>IF(ISNA(VLOOKUP($AI70&amp;R70,IsTm2D,1,0)),"",R70)</f>
        <v/>
      </c>
      <c r="AM70" s="188" t="str">
        <f>IF(ISNA(VLOOKUP($AI70&amp;S70,IsTm3G,1,0)),"",S70)</f>
        <v>MW1</v>
      </c>
      <c r="AN70" s="188"/>
      <c r="AO70" s="188"/>
      <c r="AP70" s="178"/>
      <c r="AQ70">
        <v>65</v>
      </c>
      <c r="AR70">
        <f t="shared" ref="AR70:AR104" si="32">AR69+IF(COUNTIF(D:D,AU70)=0,0,1)</f>
        <v>21</v>
      </c>
      <c r="AS70">
        <f t="shared" ref="AS70:AS104" si="33">AS69+IF(COUNTIF(E:E,AU70)=0,0,1)</f>
        <v>20</v>
      </c>
      <c r="AT70">
        <f t="shared" ref="AT70:AT101" si="34">AT69+IF(COUNTIF(F:F,AU70)=0,0,1)</f>
        <v>0</v>
      </c>
      <c r="AU70" t="s">
        <v>5110</v>
      </c>
      <c r="AV70" t="str">
        <f t="shared" ref="AV70:AV101" si="35">IFERROR(VLOOKUP(AQ70,AR:AU,4,0),"")</f>
        <v/>
      </c>
      <c r="AW70" t="str">
        <f t="shared" ref="AW70:AW104" si="36">IFERROR(VLOOKUP(AQ70,AS:AU,3,0),"")</f>
        <v/>
      </c>
      <c r="AZ70" s="93" t="str">
        <f t="shared" si="23"/>
        <v>MW1</v>
      </c>
      <c r="BA70" s="93" t="str">
        <f t="shared" si="24"/>
        <v/>
      </c>
      <c r="BD70" s="94">
        <f t="shared" si="25"/>
        <v>0</v>
      </c>
      <c r="BE70" s="94">
        <f t="shared" si="26"/>
        <v>0</v>
      </c>
      <c r="BF70" s="94">
        <f t="shared" si="27"/>
        <v>0</v>
      </c>
      <c r="BG70" s="94">
        <f t="shared" si="28"/>
        <v>0</v>
      </c>
      <c r="BH70" s="94">
        <f t="shared" si="29"/>
        <v>0</v>
      </c>
      <c r="BJ70" s="94" t="str">
        <f t="shared" si="30"/>
        <v>0</v>
      </c>
      <c r="BK70" s="94" t="str">
        <f t="shared" si="31"/>
        <v>0</v>
      </c>
    </row>
    <row r="71" spans="1:63" x14ac:dyDescent="0.25">
      <c r="A71" s="17" t="str">
        <f>D71&amp;"x"&amp;TEXT(COUNTIF(D$5:D70,D71)+1,0)</f>
        <v>MW1x6</v>
      </c>
      <c r="B71" s="18" t="str">
        <f>E71&amp;"x"&amp;TEXT(COUNTIF(E$5:E70,E71)+1,0)</f>
        <v>x1</v>
      </c>
      <c r="C71" s="18" t="str">
        <f>F71&amp;"x"&amp;TEXT(COUNTIF(F$5:F70,F71)+1,0)</f>
        <v>x1</v>
      </c>
      <c r="D71" s="19" t="s">
        <v>5065</v>
      </c>
      <c r="E71" s="19"/>
      <c r="F71" s="19"/>
      <c r="G71" s="431"/>
      <c r="H71" s="19" t="s">
        <v>5275</v>
      </c>
      <c r="I71" s="141" t="s">
        <v>7971</v>
      </c>
      <c r="J71" s="141" t="s">
        <v>7972</v>
      </c>
      <c r="K71" s="141" t="s">
        <v>7973</v>
      </c>
      <c r="L71" s="113">
        <v>29718</v>
      </c>
      <c r="M71" s="431"/>
      <c r="N71" s="20"/>
      <c r="O71" s="20"/>
      <c r="P71" s="433"/>
      <c r="Q71" s="20" t="s">
        <v>5065</v>
      </c>
      <c r="R71" s="20"/>
      <c r="S71" s="20" t="s">
        <v>5065</v>
      </c>
      <c r="T71" s="424" t="s">
        <v>5065</v>
      </c>
      <c r="U71" s="283"/>
      <c r="V71" s="435"/>
      <c r="W71" s="22"/>
      <c r="X71" s="22"/>
      <c r="Y71" s="22"/>
      <c r="Z71" s="22"/>
      <c r="AA71" s="22"/>
      <c r="AC71" s="187">
        <f>lft(L71,Peildatum)</f>
        <v>42.64</v>
      </c>
      <c r="AD71" s="202"/>
      <c r="AE71" s="202"/>
      <c r="AF71" s="202"/>
      <c r="AG71" s="202"/>
      <c r="AH71" s="202"/>
      <c r="AI71" s="188" t="str">
        <f>IFERROR(VLOOKUP(LEFT(N71 &amp; "0",1),CbRc,2,0),"")</f>
        <v>NCX19J3</v>
      </c>
      <c r="AJ71" s="188" t="str">
        <f>IFERROR(VLOOKUP(LEFT(O71 &amp; "0",1),CbRc,2,0),"")</f>
        <v>NCX19J3</v>
      </c>
      <c r="AK71" s="188" t="str">
        <f>IF(ISNA(VLOOKUP(AI71&amp;Q71,IsTm1A,1,0)),"",Q71)</f>
        <v>MW1</v>
      </c>
      <c r="AL71" s="188" t="str">
        <f>IF(ISNA(VLOOKUP($AI71&amp;R71,IsTm2D,1,0)),"",R71)</f>
        <v/>
      </c>
      <c r="AM71" s="188" t="str">
        <f>IF(ISNA(VLOOKUP($AI71&amp;S71,IsTm3G,1,0)),"",S71)</f>
        <v>MW1</v>
      </c>
      <c r="AN71" s="188"/>
      <c r="AO71" s="188"/>
      <c r="AP71" s="178"/>
      <c r="AQ71">
        <v>66</v>
      </c>
      <c r="AR71">
        <f t="shared" si="32"/>
        <v>21</v>
      </c>
      <c r="AS71">
        <f t="shared" si="33"/>
        <v>20</v>
      </c>
      <c r="AT71">
        <f t="shared" si="34"/>
        <v>0</v>
      </c>
      <c r="AU71" t="s">
        <v>5111</v>
      </c>
      <c r="AV71" t="str">
        <f t="shared" si="35"/>
        <v/>
      </c>
      <c r="AW71" t="str">
        <f t="shared" si="36"/>
        <v/>
      </c>
      <c r="AZ71" s="93" t="str">
        <f t="shared" si="23"/>
        <v>MW1</v>
      </c>
      <c r="BA71" s="93" t="str">
        <f t="shared" si="24"/>
        <v/>
      </c>
      <c r="BD71" s="94">
        <f t="shared" si="25"/>
        <v>0</v>
      </c>
      <c r="BE71" s="94">
        <f t="shared" si="26"/>
        <v>0</v>
      </c>
      <c r="BF71" s="94">
        <f t="shared" si="27"/>
        <v>0</v>
      </c>
      <c r="BG71" s="94">
        <f t="shared" si="28"/>
        <v>0</v>
      </c>
      <c r="BH71" s="94">
        <f t="shared" si="29"/>
        <v>0</v>
      </c>
      <c r="BJ71" s="94" t="str">
        <f t="shared" si="30"/>
        <v>0</v>
      </c>
      <c r="BK71" s="94" t="str">
        <f t="shared" si="31"/>
        <v>0</v>
      </c>
    </row>
    <row r="72" spans="1:63" x14ac:dyDescent="0.25">
      <c r="A72" s="17" t="str">
        <f>D72&amp;"x"&amp;TEXT(COUNTIF(D$5:D71,D72)+1,0)</f>
        <v>MW1x7</v>
      </c>
      <c r="B72" s="18" t="str">
        <f>E72&amp;"x"&amp;TEXT(COUNTIF(E$5:E71,E72)+1,0)</f>
        <v>x1</v>
      </c>
      <c r="C72" s="18" t="str">
        <f>F72&amp;"x"&amp;TEXT(COUNTIF(F$5:F71,F72)+1,0)</f>
        <v>x1</v>
      </c>
      <c r="D72" s="19" t="s">
        <v>5065</v>
      </c>
      <c r="E72" s="19"/>
      <c r="F72" s="19"/>
      <c r="G72" s="431"/>
      <c r="H72" s="19" t="s">
        <v>5275</v>
      </c>
      <c r="I72" s="141" t="s">
        <v>7974</v>
      </c>
      <c r="J72" s="141" t="s">
        <v>7975</v>
      </c>
      <c r="K72" s="141" t="s">
        <v>7976</v>
      </c>
      <c r="L72" s="113">
        <v>30083</v>
      </c>
      <c r="M72" s="431"/>
      <c r="N72" s="20"/>
      <c r="O72" s="20"/>
      <c r="P72" s="433"/>
      <c r="Q72" s="20" t="s">
        <v>5065</v>
      </c>
      <c r="R72" s="20"/>
      <c r="S72" s="20" t="s">
        <v>5065</v>
      </c>
      <c r="T72" s="424" t="s">
        <v>5065</v>
      </c>
      <c r="U72" s="283"/>
      <c r="V72" s="435"/>
      <c r="W72" s="22"/>
      <c r="X72" s="22"/>
      <c r="Y72" s="22"/>
      <c r="Z72" s="22"/>
      <c r="AA72" s="22"/>
      <c r="AC72" s="187">
        <f>lft(L72,Peildatum)</f>
        <v>41.64</v>
      </c>
      <c r="AD72" s="202"/>
      <c r="AE72" s="202"/>
      <c r="AF72" s="202"/>
      <c r="AG72" s="202"/>
      <c r="AH72" s="202"/>
      <c r="AI72" s="188" t="str">
        <f>IFERROR(VLOOKUP(LEFT(N72 &amp; "0",1),CbRc,2,0),"")</f>
        <v>NCX19J3</v>
      </c>
      <c r="AJ72" s="188" t="str">
        <f>IFERROR(VLOOKUP(LEFT(O72 &amp; "0",1),CbRc,2,0),"")</f>
        <v>NCX19J3</v>
      </c>
      <c r="AK72" s="188" t="str">
        <f>IF(ISNA(VLOOKUP(AI72&amp;Q72,IsTm1A,1,0)),"",Q72)</f>
        <v>MW1</v>
      </c>
      <c r="AL72" s="188" t="str">
        <f>IF(ISNA(VLOOKUP($AI72&amp;R72,IsTm2D,1,0)),"",R72)</f>
        <v/>
      </c>
      <c r="AM72" s="188" t="str">
        <f>IF(ISNA(VLOOKUP($AI72&amp;S72,IsTm3G,1,0)),"",S72)</f>
        <v>MW1</v>
      </c>
      <c r="AN72" s="188"/>
      <c r="AO72" s="188"/>
      <c r="AP72" s="178"/>
      <c r="AQ72">
        <v>67</v>
      </c>
      <c r="AR72">
        <f t="shared" si="32"/>
        <v>21</v>
      </c>
      <c r="AS72">
        <f t="shared" si="33"/>
        <v>20</v>
      </c>
      <c r="AT72">
        <f t="shared" si="34"/>
        <v>0</v>
      </c>
      <c r="AU72" t="s">
        <v>5112</v>
      </c>
      <c r="AV72" t="str">
        <f t="shared" si="35"/>
        <v/>
      </c>
      <c r="AW72" t="str">
        <f t="shared" si="36"/>
        <v/>
      </c>
      <c r="AZ72" s="93" t="str">
        <f t="shared" si="23"/>
        <v>MW1</v>
      </c>
      <c r="BA72" s="93" t="str">
        <f t="shared" si="24"/>
        <v/>
      </c>
      <c r="BD72" s="94">
        <f t="shared" si="25"/>
        <v>0</v>
      </c>
      <c r="BE72" s="94">
        <f t="shared" si="26"/>
        <v>0</v>
      </c>
      <c r="BF72" s="94">
        <f t="shared" si="27"/>
        <v>0</v>
      </c>
      <c r="BG72" s="94">
        <f t="shared" si="28"/>
        <v>0</v>
      </c>
      <c r="BH72" s="94">
        <f t="shared" si="29"/>
        <v>0</v>
      </c>
      <c r="BJ72" s="94" t="str">
        <f t="shared" si="30"/>
        <v>0</v>
      </c>
      <c r="BK72" s="94" t="str">
        <f t="shared" si="31"/>
        <v>0</v>
      </c>
    </row>
    <row r="73" spans="1:63" x14ac:dyDescent="0.25">
      <c r="A73" s="17" t="str">
        <f>D73&amp;"x"&amp;TEXT(COUNTIF(D$5:D72,D73)+1,0)</f>
        <v>MW1x8</v>
      </c>
      <c r="B73" s="18" t="str">
        <f>E73&amp;"x"&amp;TEXT(COUNTIF(E$5:E72,E73)+1,0)</f>
        <v>x1</v>
      </c>
      <c r="C73" s="18" t="str">
        <f>F73&amp;"x"&amp;TEXT(COUNTIF(F$5:F72,F73)+1,0)</f>
        <v>x1</v>
      </c>
      <c r="D73" s="19" t="s">
        <v>5065</v>
      </c>
      <c r="E73" s="19"/>
      <c r="F73" s="19"/>
      <c r="G73" s="431"/>
      <c r="H73" s="19" t="s">
        <v>5275</v>
      </c>
      <c r="I73" s="141" t="s">
        <v>7977</v>
      </c>
      <c r="J73" s="141" t="s">
        <v>7978</v>
      </c>
      <c r="K73" s="141" t="s">
        <v>7979</v>
      </c>
      <c r="L73" s="113">
        <v>30397</v>
      </c>
      <c r="M73" s="431"/>
      <c r="N73" s="20"/>
      <c r="O73" s="20"/>
      <c r="P73" s="433"/>
      <c r="Q73" s="20" t="s">
        <v>5065</v>
      </c>
      <c r="R73" s="20"/>
      <c r="S73" s="20" t="s">
        <v>5065</v>
      </c>
      <c r="T73" s="424" t="s">
        <v>5065</v>
      </c>
      <c r="U73" s="283"/>
      <c r="V73" s="435"/>
      <c r="W73" s="22"/>
      <c r="X73" s="22"/>
      <c r="Y73" s="22"/>
      <c r="Z73" s="22"/>
      <c r="AA73" s="22"/>
      <c r="AC73" s="187">
        <f>lft(L73,Peildatum)</f>
        <v>40.78</v>
      </c>
      <c r="AD73" s="202"/>
      <c r="AE73" s="202"/>
      <c r="AF73" s="202"/>
      <c r="AG73" s="202"/>
      <c r="AH73" s="202"/>
      <c r="AI73" s="188" t="str">
        <f>IFERROR(VLOOKUP(LEFT(N73 &amp; "0",1),CbRc,2,0),"")</f>
        <v>NCX19J3</v>
      </c>
      <c r="AJ73" s="188" t="str">
        <f>IFERROR(VLOOKUP(LEFT(O73 &amp; "0",1),CbRc,2,0),"")</f>
        <v>NCX19J3</v>
      </c>
      <c r="AK73" s="188" t="str">
        <f>IF(ISNA(VLOOKUP(AI73&amp;Q73,IsTm1A,1,0)),"",Q73)</f>
        <v>MW1</v>
      </c>
      <c r="AL73" s="188" t="str">
        <f>IF(ISNA(VLOOKUP($AI73&amp;R73,IsTm2D,1,0)),"",R73)</f>
        <v/>
      </c>
      <c r="AM73" s="188" t="str">
        <f>IF(ISNA(VLOOKUP($AI73&amp;S73,IsTm3G,1,0)),"",S73)</f>
        <v>MW1</v>
      </c>
      <c r="AN73" s="188"/>
      <c r="AO73" s="188"/>
      <c r="AP73" s="178"/>
      <c r="AQ73">
        <v>68</v>
      </c>
      <c r="AR73">
        <f t="shared" si="32"/>
        <v>21</v>
      </c>
      <c r="AS73">
        <f t="shared" si="33"/>
        <v>20</v>
      </c>
      <c r="AT73">
        <f t="shared" si="34"/>
        <v>0</v>
      </c>
      <c r="AU73" t="s">
        <v>5113</v>
      </c>
      <c r="AV73" t="str">
        <f t="shared" si="35"/>
        <v/>
      </c>
      <c r="AW73" t="str">
        <f t="shared" si="36"/>
        <v/>
      </c>
      <c r="AZ73" s="93" t="str">
        <f t="shared" si="23"/>
        <v>MW1</v>
      </c>
      <c r="BA73" s="93" t="str">
        <f t="shared" si="24"/>
        <v/>
      </c>
      <c r="BD73" s="94">
        <f t="shared" si="25"/>
        <v>0</v>
      </c>
      <c r="BE73" s="94">
        <f t="shared" si="26"/>
        <v>0</v>
      </c>
      <c r="BF73" s="94">
        <f t="shared" si="27"/>
        <v>0</v>
      </c>
      <c r="BG73" s="94">
        <f t="shared" si="28"/>
        <v>0</v>
      </c>
      <c r="BH73" s="94">
        <f t="shared" si="29"/>
        <v>0</v>
      </c>
      <c r="BJ73" s="94" t="str">
        <f t="shared" si="30"/>
        <v>0</v>
      </c>
      <c r="BK73" s="94" t="str">
        <f t="shared" si="31"/>
        <v>0</v>
      </c>
    </row>
    <row r="74" spans="1:63" x14ac:dyDescent="0.25">
      <c r="A74" s="17" t="str">
        <f>D74&amp;"x"&amp;TEXT(COUNTIF(D$5:D73,D74)+1,0)</f>
        <v>A1x1</v>
      </c>
      <c r="B74" s="18" t="str">
        <f>E74&amp;"x"&amp;TEXT(COUNTIF(E$5:E73,E74)+1,0)</f>
        <v>A1x1</v>
      </c>
      <c r="C74" s="18" t="str">
        <f>F74&amp;"x"&amp;TEXT(COUNTIF(F$5:F73,F74)+1,0)</f>
        <v>x1</v>
      </c>
      <c r="D74" s="19" t="s">
        <v>1172</v>
      </c>
      <c r="E74" s="19" t="s">
        <v>1172</v>
      </c>
      <c r="F74" s="19"/>
      <c r="G74" s="431"/>
      <c r="H74" s="19" t="s">
        <v>5044</v>
      </c>
      <c r="I74" s="141" t="s">
        <v>7980</v>
      </c>
      <c r="J74" s="141" t="s">
        <v>7981</v>
      </c>
      <c r="K74" s="141" t="s">
        <v>7982</v>
      </c>
      <c r="L74" s="113">
        <v>38432</v>
      </c>
      <c r="M74" s="431"/>
      <c r="N74" s="20"/>
      <c r="O74" s="20"/>
      <c r="P74" s="433"/>
      <c r="Q74" s="20" t="s">
        <v>1172</v>
      </c>
      <c r="R74" s="20" t="s">
        <v>1172</v>
      </c>
      <c r="S74" s="20" t="s">
        <v>1172</v>
      </c>
      <c r="T74" s="424" t="s">
        <v>1172</v>
      </c>
      <c r="U74" s="283"/>
      <c r="V74" s="435"/>
      <c r="W74" s="22"/>
      <c r="X74" s="22"/>
      <c r="Y74" s="22"/>
      <c r="Z74" s="22"/>
      <c r="AA74" s="22"/>
      <c r="AC74" s="187">
        <f>lft(L74,Peildatum)</f>
        <v>18.78</v>
      </c>
      <c r="AD74" s="202"/>
      <c r="AE74" s="202"/>
      <c r="AF74" s="202"/>
      <c r="AG74" s="202"/>
      <c r="AH74" s="202"/>
      <c r="AI74" s="188" t="str">
        <f>IFERROR(VLOOKUP(LEFT(N74 &amp; "0",1),CbRc,2,0),"")</f>
        <v>NCX19J3</v>
      </c>
      <c r="AJ74" s="188" t="str">
        <f>IFERROR(VLOOKUP(LEFT(O74 &amp; "0",1),CbRc,2,0),"")</f>
        <v>NCX19J3</v>
      </c>
      <c r="AK74" s="188" t="str">
        <f>IF(ISNA(VLOOKUP(AI74&amp;Q74,IsTm1A,1,0)),"",Q74)</f>
        <v>A1</v>
      </c>
      <c r="AL74" s="188" t="str">
        <f>IF(ISNA(VLOOKUP($AI74&amp;R74,IsTm2D,1,0)),"",R74)</f>
        <v>A1</v>
      </c>
      <c r="AM74" s="188" t="str">
        <f>IF(ISNA(VLOOKUP($AI74&amp;S74,IsTm3G,1,0)),"",S74)</f>
        <v>A1</v>
      </c>
      <c r="AN74" s="188"/>
      <c r="AO74" s="188"/>
      <c r="AP74" s="178"/>
      <c r="AQ74">
        <v>69</v>
      </c>
      <c r="AR74">
        <f t="shared" si="32"/>
        <v>21</v>
      </c>
      <c r="AS74">
        <f t="shared" si="33"/>
        <v>20</v>
      </c>
      <c r="AT74">
        <f t="shared" si="34"/>
        <v>0</v>
      </c>
      <c r="AU74" t="s">
        <v>5114</v>
      </c>
      <c r="AV74" t="str">
        <f t="shared" si="35"/>
        <v/>
      </c>
      <c r="AW74" t="str">
        <f t="shared" si="36"/>
        <v/>
      </c>
      <c r="AZ74" s="93" t="str">
        <f t="shared" si="23"/>
        <v>A1</v>
      </c>
      <c r="BA74" s="93" t="str">
        <f t="shared" si="24"/>
        <v>A1</v>
      </c>
      <c r="BD74" s="94">
        <f t="shared" si="25"/>
        <v>0</v>
      </c>
      <c r="BE74" s="94">
        <f t="shared" si="26"/>
        <v>0</v>
      </c>
      <c r="BF74" s="94">
        <f t="shared" si="27"/>
        <v>0</v>
      </c>
      <c r="BG74" s="94">
        <f t="shared" si="28"/>
        <v>0</v>
      </c>
      <c r="BH74" s="94">
        <f t="shared" si="29"/>
        <v>0</v>
      </c>
      <c r="BJ74" s="94" t="str">
        <f t="shared" si="30"/>
        <v>0</v>
      </c>
      <c r="BK74" s="94" t="str">
        <f t="shared" si="31"/>
        <v>0</v>
      </c>
    </row>
    <row r="75" spans="1:63" x14ac:dyDescent="0.25">
      <c r="A75" s="17" t="str">
        <f>D75&amp;"x"&amp;TEXT(COUNTIF(D$5:D74,D75)+1,0)</f>
        <v>A1x2</v>
      </c>
      <c r="B75" s="18" t="str">
        <f>E75&amp;"x"&amp;TEXT(COUNTIF(E$5:E74,E75)+1,0)</f>
        <v>A1x2</v>
      </c>
      <c r="C75" s="18" t="str">
        <f>F75&amp;"x"&amp;TEXT(COUNTIF(F$5:F74,F75)+1,0)</f>
        <v>x1</v>
      </c>
      <c r="D75" s="19" t="s">
        <v>1172</v>
      </c>
      <c r="E75" s="19" t="s">
        <v>1172</v>
      </c>
      <c r="F75" s="19"/>
      <c r="G75" s="431"/>
      <c r="H75" s="19" t="s">
        <v>5044</v>
      </c>
      <c r="I75" s="141" t="s">
        <v>7983</v>
      </c>
      <c r="J75" s="141" t="s">
        <v>7984</v>
      </c>
      <c r="K75" s="141" t="s">
        <v>7985</v>
      </c>
      <c r="L75" s="113">
        <v>38451</v>
      </c>
      <c r="M75" s="431"/>
      <c r="N75" s="20"/>
      <c r="O75" s="20"/>
      <c r="P75" s="433"/>
      <c r="Q75" s="20" t="s">
        <v>1172</v>
      </c>
      <c r="R75" s="20" t="s">
        <v>1172</v>
      </c>
      <c r="S75" s="20" t="s">
        <v>1172</v>
      </c>
      <c r="T75" s="424" t="s">
        <v>1172</v>
      </c>
      <c r="U75" s="283"/>
      <c r="V75" s="435"/>
      <c r="W75" s="22"/>
      <c r="X75" s="22"/>
      <c r="Y75" s="22"/>
      <c r="Z75" s="22"/>
      <c r="AA75" s="22"/>
      <c r="AC75" s="187">
        <f>lft(L75,Peildatum)</f>
        <v>18.73</v>
      </c>
      <c r="AD75" s="202"/>
      <c r="AE75" s="202"/>
      <c r="AF75" s="202"/>
      <c r="AG75" s="202"/>
      <c r="AH75" s="202"/>
      <c r="AI75" s="188" t="str">
        <f>IFERROR(VLOOKUP(LEFT(N75 &amp; "0",1),CbRc,2,0),"")</f>
        <v>NCX19J3</v>
      </c>
      <c r="AJ75" s="188" t="str">
        <f>IFERROR(VLOOKUP(LEFT(O75 &amp; "0",1),CbRc,2,0),"")</f>
        <v>NCX19J3</v>
      </c>
      <c r="AK75" s="188" t="str">
        <f>IF(ISNA(VLOOKUP(AI75&amp;Q75,IsTm1A,1,0)),"",Q75)</f>
        <v>A1</v>
      </c>
      <c r="AL75" s="188" t="str">
        <f>IF(ISNA(VLOOKUP($AI75&amp;R75,IsTm2D,1,0)),"",R75)</f>
        <v>A1</v>
      </c>
      <c r="AM75" s="188" t="str">
        <f>IF(ISNA(VLOOKUP($AI75&amp;S75,IsTm3G,1,0)),"",S75)</f>
        <v>A1</v>
      </c>
      <c r="AN75" s="188"/>
      <c r="AO75" s="188"/>
      <c r="AP75" s="178"/>
      <c r="AQ75">
        <v>70</v>
      </c>
      <c r="AR75">
        <f t="shared" si="32"/>
        <v>21</v>
      </c>
      <c r="AS75">
        <f t="shared" si="33"/>
        <v>20</v>
      </c>
      <c r="AT75">
        <f t="shared" si="34"/>
        <v>0</v>
      </c>
      <c r="AU75" t="s">
        <v>5115</v>
      </c>
      <c r="AV75" t="str">
        <f t="shared" si="35"/>
        <v/>
      </c>
      <c r="AW75" t="str">
        <f t="shared" si="36"/>
        <v/>
      </c>
      <c r="AZ75" s="93" t="str">
        <f t="shared" si="23"/>
        <v>A1</v>
      </c>
      <c r="BA75" s="93" t="str">
        <f t="shared" si="24"/>
        <v>A1</v>
      </c>
      <c r="BD75" s="94">
        <f t="shared" si="25"/>
        <v>0</v>
      </c>
      <c r="BE75" s="94">
        <f t="shared" si="26"/>
        <v>0</v>
      </c>
      <c r="BF75" s="94">
        <f t="shared" si="27"/>
        <v>0</v>
      </c>
      <c r="BG75" s="94">
        <f t="shared" si="28"/>
        <v>0</v>
      </c>
      <c r="BH75" s="94">
        <f t="shared" si="29"/>
        <v>0</v>
      </c>
      <c r="BJ75" s="94" t="str">
        <f t="shared" si="30"/>
        <v>0</v>
      </c>
      <c r="BK75" s="94" t="str">
        <f t="shared" si="31"/>
        <v>0</v>
      </c>
    </row>
    <row r="76" spans="1:63" x14ac:dyDescent="0.25">
      <c r="A76" s="17" t="str">
        <f>D76&amp;"x"&amp;TEXT(COUNTIF(D$5:D75,D76)+1,0)</f>
        <v>A1x3</v>
      </c>
      <c r="B76" s="18" t="str">
        <f>E76&amp;"x"&amp;TEXT(COUNTIF(E$5:E75,E76)+1,0)</f>
        <v>A1x3</v>
      </c>
      <c r="C76" s="18" t="str">
        <f>F76&amp;"x"&amp;TEXT(COUNTIF(F$5:F75,F76)+1,0)</f>
        <v>x1</v>
      </c>
      <c r="D76" s="19" t="s">
        <v>1172</v>
      </c>
      <c r="E76" s="19" t="s">
        <v>1172</v>
      </c>
      <c r="F76" s="19"/>
      <c r="G76" s="431"/>
      <c r="H76" s="19" t="s">
        <v>5044</v>
      </c>
      <c r="I76" s="141" t="s">
        <v>7986</v>
      </c>
      <c r="J76" s="141" t="s">
        <v>7987</v>
      </c>
      <c r="K76" s="141" t="s">
        <v>7988</v>
      </c>
      <c r="L76" s="113">
        <v>38635</v>
      </c>
      <c r="M76" s="431"/>
      <c r="N76" s="20"/>
      <c r="O76" s="20"/>
      <c r="P76" s="433"/>
      <c r="Q76" s="20" t="s">
        <v>1172</v>
      </c>
      <c r="R76" s="20" t="s">
        <v>1172</v>
      </c>
      <c r="S76" s="20" t="s">
        <v>1172</v>
      </c>
      <c r="T76" s="424" t="s">
        <v>1172</v>
      </c>
      <c r="U76" s="283"/>
      <c r="V76" s="435"/>
      <c r="W76" s="22"/>
      <c r="X76" s="22"/>
      <c r="Y76" s="22"/>
      <c r="Z76" s="22"/>
      <c r="AA76" s="22"/>
      <c r="AC76" s="187">
        <f>lft(L76,Peildatum)</f>
        <v>18.22</v>
      </c>
      <c r="AD76" s="202"/>
      <c r="AE76" s="202"/>
      <c r="AF76" s="202"/>
      <c r="AG76" s="202"/>
      <c r="AH76" s="202"/>
      <c r="AI76" s="188" t="str">
        <f>IFERROR(VLOOKUP(LEFT(N76 &amp; "0",1),CbRc,2,0),"")</f>
        <v>NCX19J3</v>
      </c>
      <c r="AJ76" s="188" t="str">
        <f>IFERROR(VLOOKUP(LEFT(O76 &amp; "0",1),CbRc,2,0),"")</f>
        <v>NCX19J3</v>
      </c>
      <c r="AK76" s="188" t="str">
        <f>IF(ISNA(VLOOKUP(AI76&amp;Q76,IsTm1A,1,0)),"",Q76)</f>
        <v>A1</v>
      </c>
      <c r="AL76" s="188" t="str">
        <f>IF(ISNA(VLOOKUP($AI76&amp;R76,IsTm2D,1,0)),"",R76)</f>
        <v>A1</v>
      </c>
      <c r="AM76" s="188" t="str">
        <f>IF(ISNA(VLOOKUP($AI76&amp;S76,IsTm3G,1,0)),"",S76)</f>
        <v>A1</v>
      </c>
      <c r="AN76" s="188"/>
      <c r="AO76" s="188"/>
      <c r="AP76" s="178"/>
      <c r="AQ76">
        <v>71</v>
      </c>
      <c r="AR76">
        <f t="shared" si="32"/>
        <v>21</v>
      </c>
      <c r="AS76">
        <f t="shared" si="33"/>
        <v>20</v>
      </c>
      <c r="AT76">
        <f t="shared" si="34"/>
        <v>0</v>
      </c>
      <c r="AU76" t="s">
        <v>5116</v>
      </c>
      <c r="AV76" t="str">
        <f t="shared" si="35"/>
        <v/>
      </c>
      <c r="AW76" t="str">
        <f t="shared" si="36"/>
        <v/>
      </c>
      <c r="AZ76" s="93" t="str">
        <f t="shared" si="23"/>
        <v>A1</v>
      </c>
      <c r="BA76" s="93" t="str">
        <f t="shared" si="24"/>
        <v>A1</v>
      </c>
      <c r="BD76" s="94">
        <f t="shared" si="25"/>
        <v>0</v>
      </c>
      <c r="BE76" s="94">
        <f t="shared" si="26"/>
        <v>0</v>
      </c>
      <c r="BF76" s="94">
        <f t="shared" si="27"/>
        <v>0</v>
      </c>
      <c r="BG76" s="94">
        <f t="shared" si="28"/>
        <v>0</v>
      </c>
      <c r="BH76" s="94">
        <f t="shared" si="29"/>
        <v>0</v>
      </c>
      <c r="BJ76" s="94" t="str">
        <f t="shared" si="30"/>
        <v>0</v>
      </c>
      <c r="BK76" s="94" t="str">
        <f t="shared" si="31"/>
        <v>0</v>
      </c>
    </row>
    <row r="77" spans="1:63" x14ac:dyDescent="0.25">
      <c r="A77" s="17" t="str">
        <f>D77&amp;"x"&amp;TEXT(COUNTIF(D$5:D76,D77)+1,0)</f>
        <v>A1x4</v>
      </c>
      <c r="B77" s="18" t="str">
        <f>E77&amp;"x"&amp;TEXT(COUNTIF(E$5:E76,E77)+1,0)</f>
        <v>A1x4</v>
      </c>
      <c r="C77" s="18" t="str">
        <f>F77&amp;"x"&amp;TEXT(COUNTIF(F$5:F76,F77)+1,0)</f>
        <v>x1</v>
      </c>
      <c r="D77" s="19" t="s">
        <v>1172</v>
      </c>
      <c r="E77" s="19" t="s">
        <v>1172</v>
      </c>
      <c r="F77" s="19"/>
      <c r="G77" s="431"/>
      <c r="H77" s="19" t="s">
        <v>5044</v>
      </c>
      <c r="I77" s="141" t="s">
        <v>7989</v>
      </c>
      <c r="J77" s="141" t="s">
        <v>7990</v>
      </c>
      <c r="K77" s="141" t="s">
        <v>7991</v>
      </c>
      <c r="L77" s="113">
        <v>39114</v>
      </c>
      <c r="M77" s="431"/>
      <c r="N77" s="20"/>
      <c r="O77" s="20"/>
      <c r="P77" s="433"/>
      <c r="Q77" s="20" t="s">
        <v>5084</v>
      </c>
      <c r="R77" s="20" t="s">
        <v>5084</v>
      </c>
      <c r="S77" s="20" t="s">
        <v>5084</v>
      </c>
      <c r="T77" s="424" t="s">
        <v>1172</v>
      </c>
      <c r="U77" s="283"/>
      <c r="V77" s="435"/>
      <c r="W77" s="22"/>
      <c r="X77" s="22"/>
      <c r="Y77" s="22"/>
      <c r="Z77" s="22"/>
      <c r="AA77" s="22"/>
      <c r="AC77" s="187">
        <f>lft(L77,Peildatum)</f>
        <v>16.91</v>
      </c>
      <c r="AD77" s="202"/>
      <c r="AE77" s="202"/>
      <c r="AF77" s="202"/>
      <c r="AG77" s="202"/>
      <c r="AH77" s="202"/>
      <c r="AI77" s="188" t="str">
        <f>IFERROR(VLOOKUP(LEFT(N77 &amp; "0",1),CbRc,2,0),"")</f>
        <v>NCX19J3</v>
      </c>
      <c r="AJ77" s="188" t="str">
        <f>IFERROR(VLOOKUP(LEFT(O77 &amp; "0",1),CbRc,2,0),"")</f>
        <v>NCX19J3</v>
      </c>
      <c r="AK77" s="188" t="str">
        <f>IF(ISNA(VLOOKUP(AI77&amp;Q77,IsTm1A,1,0)),"",Q77)</f>
        <v>B1</v>
      </c>
      <c r="AL77" s="188" t="str">
        <f>IF(ISNA(VLOOKUP($AI77&amp;R77,IsTm2D,1,0)),"",R77)</f>
        <v>B1</v>
      </c>
      <c r="AM77" s="188" t="str">
        <f>IF(ISNA(VLOOKUP($AI77&amp;S77,IsTm3G,1,0)),"",S77)</f>
        <v>B1</v>
      </c>
      <c r="AN77" s="188"/>
      <c r="AO77" s="188"/>
      <c r="AP77" s="178"/>
      <c r="AQ77">
        <v>72</v>
      </c>
      <c r="AR77">
        <f t="shared" si="32"/>
        <v>21</v>
      </c>
      <c r="AS77">
        <f t="shared" si="33"/>
        <v>20</v>
      </c>
      <c r="AT77">
        <f t="shared" si="34"/>
        <v>0</v>
      </c>
      <c r="AU77" t="s">
        <v>5117</v>
      </c>
      <c r="AV77" t="str">
        <f t="shared" si="35"/>
        <v/>
      </c>
      <c r="AW77" t="str">
        <f t="shared" si="36"/>
        <v/>
      </c>
      <c r="AZ77" s="93" t="str">
        <f t="shared" si="23"/>
        <v>A1</v>
      </c>
      <c r="BA77" s="93" t="str">
        <f t="shared" si="24"/>
        <v>A1</v>
      </c>
      <c r="BD77" s="94">
        <f t="shared" si="25"/>
        <v>0</v>
      </c>
      <c r="BE77" s="94">
        <f t="shared" si="26"/>
        <v>0</v>
      </c>
      <c r="BF77" s="94">
        <f t="shared" si="27"/>
        <v>0</v>
      </c>
      <c r="BG77" s="94">
        <f t="shared" si="28"/>
        <v>0</v>
      </c>
      <c r="BH77" s="94">
        <f t="shared" si="29"/>
        <v>0</v>
      </c>
      <c r="BJ77" s="94" t="str">
        <f t="shared" si="30"/>
        <v>0</v>
      </c>
      <c r="BK77" s="94" t="str">
        <f t="shared" si="31"/>
        <v>0</v>
      </c>
    </row>
    <row r="78" spans="1:63" x14ac:dyDescent="0.25">
      <c r="A78" s="17" t="str">
        <f>D78&amp;"x"&amp;TEXT(COUNTIF(D$5:D77,D78)+1,0)</f>
        <v>A1x5</v>
      </c>
      <c r="B78" s="18" t="str">
        <f>E78&amp;"x"&amp;TEXT(COUNTIF(E$5:E77,E78)+1,0)</f>
        <v>A1x5</v>
      </c>
      <c r="C78" s="18" t="str">
        <f>F78&amp;"x"&amp;TEXT(COUNTIF(F$5:F77,F78)+1,0)</f>
        <v>x1</v>
      </c>
      <c r="D78" s="19" t="s">
        <v>1172</v>
      </c>
      <c r="E78" s="19" t="s">
        <v>1172</v>
      </c>
      <c r="F78" s="19"/>
      <c r="G78" s="431"/>
      <c r="H78" s="19" t="s">
        <v>5044</v>
      </c>
      <c r="I78" s="141" t="s">
        <v>7992</v>
      </c>
      <c r="J78" s="141" t="s">
        <v>7993</v>
      </c>
      <c r="K78" s="141" t="s">
        <v>7994</v>
      </c>
      <c r="L78" s="113">
        <v>39328</v>
      </c>
      <c r="M78" s="431"/>
      <c r="N78" s="20"/>
      <c r="O78" s="20"/>
      <c r="P78" s="433"/>
      <c r="Q78" s="20" t="s">
        <v>5084</v>
      </c>
      <c r="R78" s="20" t="s">
        <v>5084</v>
      </c>
      <c r="S78" s="20" t="s">
        <v>5084</v>
      </c>
      <c r="T78" s="424" t="s">
        <v>1172</v>
      </c>
      <c r="U78" s="283"/>
      <c r="V78" s="435"/>
      <c r="W78" s="22"/>
      <c r="X78" s="22"/>
      <c r="Y78" s="22"/>
      <c r="Z78" s="22"/>
      <c r="AA78" s="22"/>
      <c r="AC78" s="187">
        <f>lft(L78,Peildatum)</f>
        <v>16.329999999999998</v>
      </c>
      <c r="AD78" s="202"/>
      <c r="AE78" s="202"/>
      <c r="AF78" s="202"/>
      <c r="AG78" s="202"/>
      <c r="AH78" s="202"/>
      <c r="AI78" s="188" t="str">
        <f>IFERROR(VLOOKUP(LEFT(N78 &amp; "0",1),CbRc,2,0),"")</f>
        <v>NCX19J3</v>
      </c>
      <c r="AJ78" s="188" t="str">
        <f>IFERROR(VLOOKUP(LEFT(O78 &amp; "0",1),CbRc,2,0),"")</f>
        <v>NCX19J3</v>
      </c>
      <c r="AK78" s="188" t="str">
        <f>IF(ISNA(VLOOKUP(AI78&amp;Q78,IsTm1A,1,0)),"",Q78)</f>
        <v>B1</v>
      </c>
      <c r="AL78" s="188" t="str">
        <f>IF(ISNA(VLOOKUP($AI78&amp;R78,IsTm2D,1,0)),"",R78)</f>
        <v>B1</v>
      </c>
      <c r="AM78" s="188" t="str">
        <f>IF(ISNA(VLOOKUP($AI78&amp;S78,IsTm3G,1,0)),"",S78)</f>
        <v>B1</v>
      </c>
      <c r="AN78" s="188"/>
      <c r="AO78" s="188"/>
      <c r="AP78" s="178"/>
      <c r="AQ78">
        <v>73</v>
      </c>
      <c r="AR78">
        <f t="shared" si="32"/>
        <v>22</v>
      </c>
      <c r="AS78">
        <f t="shared" si="33"/>
        <v>21</v>
      </c>
      <c r="AT78">
        <f t="shared" si="34"/>
        <v>0</v>
      </c>
      <c r="AU78" t="s">
        <v>5118</v>
      </c>
      <c r="AV78" t="str">
        <f t="shared" si="35"/>
        <v/>
      </c>
      <c r="AW78" t="str">
        <f t="shared" si="36"/>
        <v/>
      </c>
      <c r="AZ78" s="93" t="str">
        <f t="shared" si="23"/>
        <v>A1</v>
      </c>
      <c r="BA78" s="93" t="str">
        <f t="shared" si="24"/>
        <v>A1</v>
      </c>
      <c r="BD78" s="94">
        <f t="shared" si="25"/>
        <v>0</v>
      </c>
      <c r="BE78" s="94">
        <f t="shared" si="26"/>
        <v>0</v>
      </c>
      <c r="BF78" s="94">
        <f t="shared" si="27"/>
        <v>0</v>
      </c>
      <c r="BG78" s="94">
        <f t="shared" si="28"/>
        <v>0</v>
      </c>
      <c r="BH78" s="94">
        <f t="shared" si="29"/>
        <v>0</v>
      </c>
      <c r="BJ78" s="94" t="str">
        <f t="shared" si="30"/>
        <v>0</v>
      </c>
      <c r="BK78" s="94" t="str">
        <f t="shared" si="31"/>
        <v>0</v>
      </c>
    </row>
    <row r="79" spans="1:63" x14ac:dyDescent="0.25">
      <c r="A79" s="17" t="str">
        <f>D79&amp;"x"&amp;TEXT(COUNTIF(D$5:D78,D79)+1,0)</f>
        <v>A1x6</v>
      </c>
      <c r="B79" s="18" t="str">
        <f>E79&amp;"x"&amp;TEXT(COUNTIF(E$5:E78,E79)+1,0)</f>
        <v>A1x6</v>
      </c>
      <c r="C79" s="18" t="str">
        <f>F79&amp;"x"&amp;TEXT(COUNTIF(F$5:F78,F79)+1,0)</f>
        <v>x1</v>
      </c>
      <c r="D79" s="19" t="s">
        <v>1172</v>
      </c>
      <c r="E79" s="19" t="s">
        <v>1172</v>
      </c>
      <c r="F79" s="19"/>
      <c r="G79" s="431"/>
      <c r="H79" s="19" t="s">
        <v>5275</v>
      </c>
      <c r="I79" s="141" t="s">
        <v>7995</v>
      </c>
      <c r="J79" s="141" t="s">
        <v>7996</v>
      </c>
      <c r="K79" s="141" t="s">
        <v>7927</v>
      </c>
      <c r="L79" s="113">
        <v>38578</v>
      </c>
      <c r="M79" s="431"/>
      <c r="N79" s="20"/>
      <c r="O79" s="20"/>
      <c r="P79" s="433"/>
      <c r="Q79" s="20" t="s">
        <v>1172</v>
      </c>
      <c r="R79" s="20" t="s">
        <v>1172</v>
      </c>
      <c r="S79" s="20" t="s">
        <v>1172</v>
      </c>
      <c r="T79" s="424" t="s">
        <v>1172</v>
      </c>
      <c r="U79" s="283"/>
      <c r="V79" s="435"/>
      <c r="W79" s="22"/>
      <c r="X79" s="22"/>
      <c r="Y79" s="22"/>
      <c r="Z79" s="22"/>
      <c r="AA79" s="22"/>
      <c r="AC79" s="187">
        <f>lft(L79,Peildatum)</f>
        <v>18.38</v>
      </c>
      <c r="AD79" s="202"/>
      <c r="AE79" s="202"/>
      <c r="AF79" s="202"/>
      <c r="AG79" s="202"/>
      <c r="AH79" s="202"/>
      <c r="AI79" s="188" t="str">
        <f>IFERROR(VLOOKUP(LEFT(N79 &amp; "0",1),CbRc,2,0),"")</f>
        <v>NCX19J3</v>
      </c>
      <c r="AJ79" s="188" t="str">
        <f>IFERROR(VLOOKUP(LEFT(O79 &amp; "0",1),CbRc,2,0),"")</f>
        <v>NCX19J3</v>
      </c>
      <c r="AK79" s="188" t="str">
        <f>IF(ISNA(VLOOKUP(AI79&amp;Q79,IsTm1A,1,0)),"",Q79)</f>
        <v>A1</v>
      </c>
      <c r="AL79" s="188" t="str">
        <f>IF(ISNA(VLOOKUP($AI79&amp;R79,IsTm2D,1,0)),"",R79)</f>
        <v>A1</v>
      </c>
      <c r="AM79" s="188" t="str">
        <f>IF(ISNA(VLOOKUP($AI79&amp;S79,IsTm3G,1,0)),"",S79)</f>
        <v>A1</v>
      </c>
      <c r="AN79" s="188"/>
      <c r="AO79" s="188"/>
      <c r="AP79" s="178"/>
      <c r="AQ79">
        <v>74</v>
      </c>
      <c r="AR79">
        <f t="shared" si="32"/>
        <v>23</v>
      </c>
      <c r="AS79">
        <f t="shared" si="33"/>
        <v>22</v>
      </c>
      <c r="AT79">
        <f t="shared" si="34"/>
        <v>0</v>
      </c>
      <c r="AU79" t="s">
        <v>5119</v>
      </c>
      <c r="AV79" t="str">
        <f t="shared" si="35"/>
        <v/>
      </c>
      <c r="AW79" t="str">
        <f t="shared" si="36"/>
        <v/>
      </c>
      <c r="AZ79" s="93" t="str">
        <f t="shared" si="23"/>
        <v>A1</v>
      </c>
      <c r="BA79" s="93" t="str">
        <f t="shared" si="24"/>
        <v>A1</v>
      </c>
      <c r="BD79" s="94">
        <f t="shared" si="25"/>
        <v>0</v>
      </c>
      <c r="BE79" s="94">
        <f t="shared" si="26"/>
        <v>0</v>
      </c>
      <c r="BF79" s="94">
        <f t="shared" si="27"/>
        <v>0</v>
      </c>
      <c r="BG79" s="94">
        <f t="shared" si="28"/>
        <v>0</v>
      </c>
      <c r="BH79" s="94">
        <f t="shared" si="29"/>
        <v>0</v>
      </c>
      <c r="BJ79" s="94" t="str">
        <f t="shared" si="30"/>
        <v>0</v>
      </c>
      <c r="BK79" s="94" t="str">
        <f t="shared" si="31"/>
        <v>0</v>
      </c>
    </row>
    <row r="80" spans="1:63" x14ac:dyDescent="0.25">
      <c r="A80" s="17" t="str">
        <f>D80&amp;"x"&amp;TEXT(COUNTIF(D$5:D79,D80)+1,0)</f>
        <v>A1x7</v>
      </c>
      <c r="B80" s="18" t="str">
        <f>E80&amp;"x"&amp;TEXT(COUNTIF(E$5:E79,E80)+1,0)</f>
        <v>A1x7</v>
      </c>
      <c r="C80" s="18" t="str">
        <f>F80&amp;"x"&amp;TEXT(COUNTIF(F$5:F79,F80)+1,0)</f>
        <v>x1</v>
      </c>
      <c r="D80" s="19" t="s">
        <v>1172</v>
      </c>
      <c r="E80" s="19" t="s">
        <v>1172</v>
      </c>
      <c r="F80" s="19"/>
      <c r="G80" s="431"/>
      <c r="H80" s="19" t="s">
        <v>5275</v>
      </c>
      <c r="I80" s="141" t="s">
        <v>7997</v>
      </c>
      <c r="J80" s="141" t="s">
        <v>7998</v>
      </c>
      <c r="K80" s="141" t="s">
        <v>7999</v>
      </c>
      <c r="L80" s="113">
        <v>38657</v>
      </c>
      <c r="M80" s="431"/>
      <c r="N80" s="20"/>
      <c r="O80" s="20"/>
      <c r="P80" s="433"/>
      <c r="Q80" s="20" t="s">
        <v>1172</v>
      </c>
      <c r="R80" s="20" t="s">
        <v>1172</v>
      </c>
      <c r="S80" s="20" t="s">
        <v>1172</v>
      </c>
      <c r="T80" s="424" t="s">
        <v>1172</v>
      </c>
      <c r="U80" s="283"/>
      <c r="V80" s="435"/>
      <c r="W80" s="22"/>
      <c r="X80" s="22"/>
      <c r="Y80" s="22"/>
      <c r="Z80" s="22"/>
      <c r="AA80" s="22"/>
      <c r="AC80" s="187">
        <f>lft(L80,Peildatum)</f>
        <v>18.16</v>
      </c>
      <c r="AD80" s="202"/>
      <c r="AE80" s="202"/>
      <c r="AF80" s="202"/>
      <c r="AG80" s="202"/>
      <c r="AH80" s="202"/>
      <c r="AI80" s="188" t="str">
        <f>IFERROR(VLOOKUP(LEFT(N80 &amp; "0",1),CbRc,2,0),"")</f>
        <v>NCX19J3</v>
      </c>
      <c r="AJ80" s="188" t="str">
        <f>IFERROR(VLOOKUP(LEFT(O80 &amp; "0",1),CbRc,2,0),"")</f>
        <v>NCX19J3</v>
      </c>
      <c r="AK80" s="188" t="str">
        <f>IF(ISNA(VLOOKUP(AI80&amp;Q80,IsTm1A,1,0)),"",Q80)</f>
        <v>A1</v>
      </c>
      <c r="AL80" s="188" t="str">
        <f>IF(ISNA(VLOOKUP($AI80&amp;R80,IsTm2D,1,0)),"",R80)</f>
        <v>A1</v>
      </c>
      <c r="AM80" s="188" t="str">
        <f>IF(ISNA(VLOOKUP($AI80&amp;S80,IsTm3G,1,0)),"",S80)</f>
        <v>A1</v>
      </c>
      <c r="AN80" s="188"/>
      <c r="AO80" s="188"/>
      <c r="AP80" s="178"/>
      <c r="AQ80">
        <v>75</v>
      </c>
      <c r="AR80">
        <f t="shared" si="32"/>
        <v>24</v>
      </c>
      <c r="AS80">
        <f t="shared" si="33"/>
        <v>23</v>
      </c>
      <c r="AT80">
        <f t="shared" si="34"/>
        <v>0</v>
      </c>
      <c r="AU80" t="s">
        <v>5120</v>
      </c>
      <c r="AV80" t="str">
        <f t="shared" si="35"/>
        <v/>
      </c>
      <c r="AW80" t="str">
        <f t="shared" si="36"/>
        <v/>
      </c>
      <c r="AZ80" s="93" t="str">
        <f t="shared" si="23"/>
        <v>A1</v>
      </c>
      <c r="BA80" s="93" t="str">
        <f t="shared" si="24"/>
        <v>A1</v>
      </c>
      <c r="BD80" s="94">
        <f t="shared" si="25"/>
        <v>0</v>
      </c>
      <c r="BE80" s="94">
        <f t="shared" si="26"/>
        <v>0</v>
      </c>
      <c r="BF80" s="94">
        <f t="shared" si="27"/>
        <v>0</v>
      </c>
      <c r="BG80" s="94">
        <f t="shared" si="28"/>
        <v>0</v>
      </c>
      <c r="BH80" s="94">
        <f t="shared" si="29"/>
        <v>0</v>
      </c>
      <c r="BJ80" s="94" t="str">
        <f t="shared" si="30"/>
        <v>0</v>
      </c>
      <c r="BK80" s="94" t="str">
        <f t="shared" si="31"/>
        <v>0</v>
      </c>
    </row>
    <row r="81" spans="1:63" x14ac:dyDescent="0.25">
      <c r="A81" s="17" t="str">
        <f>D81&amp;"x"&amp;TEXT(COUNTIF(D$5:D80,D81)+1,0)</f>
        <v>A1x8</v>
      </c>
      <c r="B81" s="18" t="str">
        <f>E81&amp;"x"&amp;TEXT(COUNTIF(E$5:E80,E81)+1,0)</f>
        <v>A1x8</v>
      </c>
      <c r="C81" s="18" t="str">
        <f>F81&amp;"x"&amp;TEXT(COUNTIF(F$5:F80,F81)+1,0)</f>
        <v>x1</v>
      </c>
      <c r="D81" s="19" t="s">
        <v>1172</v>
      </c>
      <c r="E81" s="19" t="s">
        <v>1172</v>
      </c>
      <c r="F81" s="19"/>
      <c r="G81" s="431"/>
      <c r="H81" s="19" t="s">
        <v>5275</v>
      </c>
      <c r="I81" s="141" t="s">
        <v>8000</v>
      </c>
      <c r="J81" s="141" t="s">
        <v>8001</v>
      </c>
      <c r="K81" s="141" t="s">
        <v>8002</v>
      </c>
      <c r="L81" s="113">
        <v>39069</v>
      </c>
      <c r="M81" s="431"/>
      <c r="N81" s="20"/>
      <c r="O81" s="20"/>
      <c r="P81" s="433"/>
      <c r="Q81" s="20" t="s">
        <v>5084</v>
      </c>
      <c r="R81" s="20" t="s">
        <v>5084</v>
      </c>
      <c r="S81" s="20" t="s">
        <v>5084</v>
      </c>
      <c r="T81" s="424" t="s">
        <v>1172</v>
      </c>
      <c r="U81" s="283"/>
      <c r="V81" s="435"/>
      <c r="W81" s="22"/>
      <c r="X81" s="22"/>
      <c r="Y81" s="22"/>
      <c r="Z81" s="22"/>
      <c r="AA81" s="22"/>
      <c r="AC81" s="187">
        <f>lft(L81,Peildatum)</f>
        <v>17.03</v>
      </c>
      <c r="AD81" s="202"/>
      <c r="AE81" s="202"/>
      <c r="AF81" s="202"/>
      <c r="AG81" s="202"/>
      <c r="AH81" s="202"/>
      <c r="AI81" s="188" t="str">
        <f>IFERROR(VLOOKUP(LEFT(N81 &amp; "0",1),CbRc,2,0),"")</f>
        <v>NCX19J3</v>
      </c>
      <c r="AJ81" s="188" t="str">
        <f>IFERROR(VLOOKUP(LEFT(O81 &amp; "0",1),CbRc,2,0),"")</f>
        <v>NCX19J3</v>
      </c>
      <c r="AK81" s="188" t="str">
        <f>IF(ISNA(VLOOKUP(AI81&amp;Q81,IsTm1A,1,0)),"",Q81)</f>
        <v>B1</v>
      </c>
      <c r="AL81" s="188" t="str">
        <f>IF(ISNA(VLOOKUP($AI81&amp;R81,IsTm2D,1,0)),"",R81)</f>
        <v>B1</v>
      </c>
      <c r="AM81" s="188" t="str">
        <f>IF(ISNA(VLOOKUP($AI81&amp;S81,IsTm3G,1,0)),"",S81)</f>
        <v>B1</v>
      </c>
      <c r="AN81" s="188"/>
      <c r="AO81" s="188"/>
      <c r="AP81" s="178"/>
      <c r="AQ81">
        <v>76</v>
      </c>
      <c r="AR81">
        <f t="shared" si="32"/>
        <v>25</v>
      </c>
      <c r="AS81">
        <f t="shared" si="33"/>
        <v>24</v>
      </c>
      <c r="AT81">
        <f t="shared" si="34"/>
        <v>0</v>
      </c>
      <c r="AU81" t="s">
        <v>5121</v>
      </c>
      <c r="AV81" t="str">
        <f t="shared" si="35"/>
        <v/>
      </c>
      <c r="AW81" t="str">
        <f t="shared" si="36"/>
        <v/>
      </c>
      <c r="AZ81" s="93" t="str">
        <f t="shared" si="23"/>
        <v>A1</v>
      </c>
      <c r="BA81" s="93" t="str">
        <f t="shared" si="24"/>
        <v>A1</v>
      </c>
      <c r="BD81" s="94">
        <f t="shared" si="25"/>
        <v>0</v>
      </c>
      <c r="BE81" s="94">
        <f t="shared" si="26"/>
        <v>0</v>
      </c>
      <c r="BF81" s="94">
        <f t="shared" si="27"/>
        <v>0</v>
      </c>
      <c r="BG81" s="94">
        <f t="shared" si="28"/>
        <v>0</v>
      </c>
      <c r="BH81" s="94">
        <f t="shared" si="29"/>
        <v>0</v>
      </c>
      <c r="BJ81" s="94" t="str">
        <f t="shared" si="30"/>
        <v>0</v>
      </c>
      <c r="BK81" s="94" t="str">
        <f t="shared" si="31"/>
        <v>0</v>
      </c>
    </row>
    <row r="82" spans="1:63" x14ac:dyDescent="0.25">
      <c r="A82" s="17" t="str">
        <f>D82&amp;"x"&amp;TEXT(COUNTIF(D$5:D81,D82)+1,0)</f>
        <v>A1x9</v>
      </c>
      <c r="B82" s="18" t="str">
        <f>E82&amp;"x"&amp;TEXT(COUNTIF(E$5:E81,E82)+1,0)</f>
        <v>A1x9</v>
      </c>
      <c r="C82" s="18" t="str">
        <f>F82&amp;"x"&amp;TEXT(COUNTIF(F$5:F81,F82)+1,0)</f>
        <v>x1</v>
      </c>
      <c r="D82" s="19" t="s">
        <v>1172</v>
      </c>
      <c r="E82" s="19" t="s">
        <v>1172</v>
      </c>
      <c r="F82" s="19"/>
      <c r="G82" s="431"/>
      <c r="H82" s="19" t="s">
        <v>5275</v>
      </c>
      <c r="I82" s="141" t="s">
        <v>8003</v>
      </c>
      <c r="J82" s="141" t="s">
        <v>8004</v>
      </c>
      <c r="K82" s="141" t="s">
        <v>8005</v>
      </c>
      <c r="L82" s="113">
        <v>39356</v>
      </c>
      <c r="M82" s="431"/>
      <c r="N82" s="20"/>
      <c r="O82" s="20"/>
      <c r="P82" s="433"/>
      <c r="Q82" s="20" t="s">
        <v>5084</v>
      </c>
      <c r="R82" s="20" t="s">
        <v>5084</v>
      </c>
      <c r="S82" s="20" t="s">
        <v>5084</v>
      </c>
      <c r="T82" s="424" t="s">
        <v>1172</v>
      </c>
      <c r="U82" s="283"/>
      <c r="V82" s="435"/>
      <c r="W82" s="22"/>
      <c r="X82" s="22"/>
      <c r="Y82" s="22"/>
      <c r="Z82" s="22"/>
      <c r="AA82" s="22"/>
      <c r="AC82" s="187">
        <f>lft(L82,Peildatum)</f>
        <v>16.25</v>
      </c>
      <c r="AD82" s="202"/>
      <c r="AE82" s="202"/>
      <c r="AF82" s="202"/>
      <c r="AG82" s="202"/>
      <c r="AH82" s="202"/>
      <c r="AI82" s="188" t="str">
        <f>IFERROR(VLOOKUP(LEFT(N82 &amp; "0",1),CbRc,2,0),"")</f>
        <v>NCX19J3</v>
      </c>
      <c r="AJ82" s="188" t="str">
        <f>IFERROR(VLOOKUP(LEFT(O82 &amp; "0",1),CbRc,2,0),"")</f>
        <v>NCX19J3</v>
      </c>
      <c r="AK82" s="188" t="str">
        <f>IF(ISNA(VLOOKUP(AI82&amp;Q82,IsTm1A,1,0)),"",Q82)</f>
        <v>B1</v>
      </c>
      <c r="AL82" s="188" t="str">
        <f>IF(ISNA(VLOOKUP($AI82&amp;R82,IsTm2D,1,0)),"",R82)</f>
        <v>B1</v>
      </c>
      <c r="AM82" s="188" t="str">
        <f>IF(ISNA(VLOOKUP($AI82&amp;S82,IsTm3G,1,0)),"",S82)</f>
        <v>B1</v>
      </c>
      <c r="AN82" s="188"/>
      <c r="AO82" s="188"/>
      <c r="AP82" s="178"/>
      <c r="AQ82">
        <v>77</v>
      </c>
      <c r="AR82">
        <f t="shared" si="32"/>
        <v>26</v>
      </c>
      <c r="AS82">
        <f t="shared" si="33"/>
        <v>25</v>
      </c>
      <c r="AT82">
        <f t="shared" si="34"/>
        <v>0</v>
      </c>
      <c r="AU82" t="s">
        <v>5122</v>
      </c>
      <c r="AV82" t="str">
        <f t="shared" si="35"/>
        <v/>
      </c>
      <c r="AW82" t="str">
        <f t="shared" si="36"/>
        <v/>
      </c>
      <c r="AZ82" s="93" t="str">
        <f t="shared" si="23"/>
        <v>A1</v>
      </c>
      <c r="BA82" s="93" t="str">
        <f t="shared" si="24"/>
        <v>A1</v>
      </c>
      <c r="BD82" s="94">
        <f t="shared" si="25"/>
        <v>0</v>
      </c>
      <c r="BE82" s="94">
        <f t="shared" si="26"/>
        <v>0</v>
      </c>
      <c r="BF82" s="94">
        <f t="shared" si="27"/>
        <v>0</v>
      </c>
      <c r="BG82" s="94">
        <f t="shared" si="28"/>
        <v>0</v>
      </c>
      <c r="BH82" s="94">
        <f t="shared" si="29"/>
        <v>0</v>
      </c>
      <c r="BJ82" s="94" t="str">
        <f t="shared" si="30"/>
        <v>0</v>
      </c>
      <c r="BK82" s="94" t="str">
        <f t="shared" si="31"/>
        <v>0</v>
      </c>
    </row>
    <row r="83" spans="1:63" x14ac:dyDescent="0.25">
      <c r="A83" s="17" t="str">
        <f>D83&amp;"x"&amp;TEXT(COUNTIF(D$5:D82,D83)+1,0)</f>
        <v>A1x10</v>
      </c>
      <c r="B83" s="18" t="str">
        <f>E83&amp;"x"&amp;TEXT(COUNTIF(E$5:E82,E83)+1,0)</f>
        <v>A1x10</v>
      </c>
      <c r="C83" s="18" t="str">
        <f>F83&amp;"x"&amp;TEXT(COUNTIF(F$5:F82,F83)+1,0)</f>
        <v>x1</v>
      </c>
      <c r="D83" s="19" t="s">
        <v>1172</v>
      </c>
      <c r="E83" s="19" t="s">
        <v>1172</v>
      </c>
      <c r="F83" s="19"/>
      <c r="G83" s="431"/>
      <c r="H83" s="19" t="s">
        <v>5275</v>
      </c>
      <c r="I83" s="141" t="s">
        <v>8006</v>
      </c>
      <c r="J83" s="141" t="s">
        <v>8007</v>
      </c>
      <c r="K83" s="141" t="s">
        <v>8008</v>
      </c>
      <c r="L83" s="113">
        <v>39367</v>
      </c>
      <c r="M83" s="431"/>
      <c r="N83" s="20"/>
      <c r="O83" s="20"/>
      <c r="P83" s="433"/>
      <c r="Q83" s="20" t="s">
        <v>5084</v>
      </c>
      <c r="R83" s="20" t="s">
        <v>5084</v>
      </c>
      <c r="S83" s="20" t="s">
        <v>5084</v>
      </c>
      <c r="T83" s="424" t="s">
        <v>1172</v>
      </c>
      <c r="U83" s="283"/>
      <c r="V83" s="435"/>
      <c r="W83" s="22"/>
      <c r="X83" s="22"/>
      <c r="Y83" s="22"/>
      <c r="Z83" s="22"/>
      <c r="AA83" s="22"/>
      <c r="AC83" s="187">
        <f>lft(L83,Peildatum)</f>
        <v>16.22</v>
      </c>
      <c r="AD83" s="202"/>
      <c r="AE83" s="202"/>
      <c r="AF83" s="202"/>
      <c r="AG83" s="202"/>
      <c r="AH83" s="202"/>
      <c r="AI83" s="188" t="str">
        <f>IFERROR(VLOOKUP(LEFT(N83 &amp; "0",1),CbRc,2,0),"")</f>
        <v>NCX19J3</v>
      </c>
      <c r="AJ83" s="188" t="str">
        <f>IFERROR(VLOOKUP(LEFT(O83 &amp; "0",1),CbRc,2,0),"")</f>
        <v>NCX19J3</v>
      </c>
      <c r="AK83" s="188" t="str">
        <f>IF(ISNA(VLOOKUP(AI83&amp;Q83,IsTm1A,1,0)),"",Q83)</f>
        <v>B1</v>
      </c>
      <c r="AL83" s="188" t="str">
        <f>IF(ISNA(VLOOKUP($AI83&amp;R83,IsTm2D,1,0)),"",R83)</f>
        <v>B1</v>
      </c>
      <c r="AM83" s="188" t="str">
        <f>IF(ISNA(VLOOKUP($AI83&amp;S83,IsTm3G,1,0)),"",S83)</f>
        <v>B1</v>
      </c>
      <c r="AN83" s="188"/>
      <c r="AO83" s="188"/>
      <c r="AP83" s="178"/>
      <c r="AQ83">
        <v>78</v>
      </c>
      <c r="AR83">
        <f t="shared" si="32"/>
        <v>26</v>
      </c>
      <c r="AS83">
        <f t="shared" si="33"/>
        <v>25</v>
      </c>
      <c r="AT83">
        <f t="shared" si="34"/>
        <v>0</v>
      </c>
      <c r="AU83" t="s">
        <v>5123</v>
      </c>
      <c r="AV83" t="str">
        <f t="shared" si="35"/>
        <v/>
      </c>
      <c r="AW83" t="str">
        <f t="shared" si="36"/>
        <v/>
      </c>
      <c r="AZ83" s="93" t="str">
        <f t="shared" si="23"/>
        <v>A1</v>
      </c>
      <c r="BA83" s="93" t="str">
        <f t="shared" si="24"/>
        <v>A1</v>
      </c>
      <c r="BD83" s="94">
        <f t="shared" si="25"/>
        <v>0</v>
      </c>
      <c r="BE83" s="94">
        <f t="shared" si="26"/>
        <v>0</v>
      </c>
      <c r="BF83" s="94">
        <f t="shared" si="27"/>
        <v>0</v>
      </c>
      <c r="BG83" s="94">
        <f t="shared" si="28"/>
        <v>0</v>
      </c>
      <c r="BH83" s="94">
        <f t="shared" si="29"/>
        <v>0</v>
      </c>
      <c r="BJ83" s="94" t="str">
        <f t="shared" si="30"/>
        <v>0</v>
      </c>
      <c r="BK83" s="94" t="str">
        <f t="shared" si="31"/>
        <v>0</v>
      </c>
    </row>
    <row r="84" spans="1:63" x14ac:dyDescent="0.25">
      <c r="A84" s="17" t="str">
        <f>D84&amp;"x"&amp;TEXT(COUNTIF(D$5:D83,D84)+1,0)</f>
        <v>A2x1</v>
      </c>
      <c r="B84" s="18" t="str">
        <f>E84&amp;"x"&amp;TEXT(COUNTIF(E$5:E83,E84)+1,0)</f>
        <v>A2x1</v>
      </c>
      <c r="C84" s="18" t="str">
        <f>F84&amp;"x"&amp;TEXT(COUNTIF(F$5:F83,F84)+1,0)</f>
        <v>x1</v>
      </c>
      <c r="D84" s="19" t="s">
        <v>1173</v>
      </c>
      <c r="E84" s="19" t="s">
        <v>1173</v>
      </c>
      <c r="F84" s="19"/>
      <c r="G84" s="431"/>
      <c r="H84" s="19" t="s">
        <v>5044</v>
      </c>
      <c r="I84" s="141" t="s">
        <v>8009</v>
      </c>
      <c r="J84" s="141" t="s">
        <v>8010</v>
      </c>
      <c r="K84" s="141" t="s">
        <v>8011</v>
      </c>
      <c r="L84" s="113">
        <v>38509</v>
      </c>
      <c r="M84" s="431"/>
      <c r="N84" s="20"/>
      <c r="O84" s="20"/>
      <c r="P84" s="433"/>
      <c r="Q84" s="20" t="s">
        <v>1173</v>
      </c>
      <c r="R84" s="20" t="s">
        <v>1173</v>
      </c>
      <c r="S84" s="20" t="s">
        <v>1173</v>
      </c>
      <c r="T84" s="424" t="s">
        <v>1173</v>
      </c>
      <c r="U84" s="283"/>
      <c r="V84" s="435"/>
      <c r="W84" s="22"/>
      <c r="X84" s="22"/>
      <c r="Y84" s="22"/>
      <c r="Z84" s="22"/>
      <c r="AA84" s="22"/>
      <c r="AC84" s="187">
        <f>lft(L84,Peildatum)</f>
        <v>18.57</v>
      </c>
      <c r="AD84" s="202"/>
      <c r="AE84" s="202"/>
      <c r="AF84" s="202"/>
      <c r="AG84" s="202"/>
      <c r="AH84" s="202"/>
      <c r="AI84" s="188" t="str">
        <f>IFERROR(VLOOKUP(LEFT(N84 &amp; "0",1),CbRc,2,0),"")</f>
        <v>NCX19J3</v>
      </c>
      <c r="AJ84" s="188" t="str">
        <f>IFERROR(VLOOKUP(LEFT(O84 &amp; "0",1),CbRc,2,0),"")</f>
        <v>NCX19J3</v>
      </c>
      <c r="AK84" s="188" t="str">
        <f>IF(ISNA(VLOOKUP(AI84&amp;Q84,IsTm1A,1,0)),"",Q84)</f>
        <v>A2</v>
      </c>
      <c r="AL84" s="188" t="str">
        <f>IF(ISNA(VLOOKUP($AI84&amp;R84,IsTm2D,1,0)),"",R84)</f>
        <v>A2</v>
      </c>
      <c r="AM84" s="188" t="str">
        <f>IF(ISNA(VLOOKUP($AI84&amp;S84,IsTm3G,1,0)),"",S84)</f>
        <v>A2</v>
      </c>
      <c r="AN84" s="188"/>
      <c r="AO84" s="188"/>
      <c r="AP84" s="178"/>
      <c r="AQ84">
        <v>79</v>
      </c>
      <c r="AR84">
        <f t="shared" si="32"/>
        <v>26</v>
      </c>
      <c r="AS84">
        <f t="shared" si="33"/>
        <v>25</v>
      </c>
      <c r="AT84">
        <f t="shared" si="34"/>
        <v>0</v>
      </c>
      <c r="AU84" t="s">
        <v>5124</v>
      </c>
      <c r="AV84" t="str">
        <f t="shared" si="35"/>
        <v/>
      </c>
      <c r="AW84" t="str">
        <f t="shared" si="36"/>
        <v/>
      </c>
      <c r="AZ84" s="93" t="str">
        <f t="shared" si="23"/>
        <v>A2</v>
      </c>
      <c r="BA84" s="93" t="str">
        <f t="shared" si="24"/>
        <v>A2</v>
      </c>
      <c r="BD84" s="94">
        <f t="shared" si="25"/>
        <v>0</v>
      </c>
      <c r="BE84" s="94">
        <f t="shared" si="26"/>
        <v>0</v>
      </c>
      <c r="BF84" s="94">
        <f t="shared" si="27"/>
        <v>0</v>
      </c>
      <c r="BG84" s="94">
        <f t="shared" si="28"/>
        <v>0</v>
      </c>
      <c r="BH84" s="94">
        <f t="shared" si="29"/>
        <v>0</v>
      </c>
      <c r="BJ84" s="94" t="str">
        <f t="shared" si="30"/>
        <v>0</v>
      </c>
      <c r="BK84" s="94" t="str">
        <f t="shared" si="31"/>
        <v>0</v>
      </c>
    </row>
    <row r="85" spans="1:63" x14ac:dyDescent="0.25">
      <c r="A85" s="17" t="str">
        <f>D85&amp;"x"&amp;TEXT(COUNTIF(D$5:D84,D85)+1,0)</f>
        <v>A2x2</v>
      </c>
      <c r="B85" s="18" t="str">
        <f>E85&amp;"x"&amp;TEXT(COUNTIF(E$5:E84,E85)+1,0)</f>
        <v>A2x2</v>
      </c>
      <c r="C85" s="18" t="str">
        <f>F85&amp;"x"&amp;TEXT(COUNTIF(F$5:F84,F85)+1,0)</f>
        <v>x1</v>
      </c>
      <c r="D85" s="19" t="s">
        <v>1173</v>
      </c>
      <c r="E85" s="19" t="s">
        <v>1173</v>
      </c>
      <c r="F85" s="19"/>
      <c r="G85" s="431"/>
      <c r="H85" s="19" t="s">
        <v>5044</v>
      </c>
      <c r="I85" s="141" t="s">
        <v>8012</v>
      </c>
      <c r="J85" s="141" t="s">
        <v>8013</v>
      </c>
      <c r="K85" s="141" t="s">
        <v>8014</v>
      </c>
      <c r="L85" s="113">
        <v>38597</v>
      </c>
      <c r="M85" s="431"/>
      <c r="N85" s="20"/>
      <c r="O85" s="20"/>
      <c r="P85" s="433"/>
      <c r="Q85" s="20" t="s">
        <v>1173</v>
      </c>
      <c r="R85" s="20" t="s">
        <v>1173</v>
      </c>
      <c r="S85" s="20" t="s">
        <v>1173</v>
      </c>
      <c r="T85" s="424" t="s">
        <v>1173</v>
      </c>
      <c r="U85" s="283"/>
      <c r="V85" s="435"/>
      <c r="W85" s="22"/>
      <c r="X85" s="22"/>
      <c r="Y85" s="22"/>
      <c r="Z85" s="22"/>
      <c r="AA85" s="22"/>
      <c r="AC85" s="187">
        <f>lft(L85,Peildatum)</f>
        <v>18.329999999999998</v>
      </c>
      <c r="AD85" s="202"/>
      <c r="AE85" s="202"/>
      <c r="AF85" s="202"/>
      <c r="AG85" s="202"/>
      <c r="AH85" s="202"/>
      <c r="AI85" s="188" t="str">
        <f>IFERROR(VLOOKUP(LEFT(N85 &amp; "0",1),CbRc,2,0),"")</f>
        <v>NCX19J3</v>
      </c>
      <c r="AJ85" s="188" t="str">
        <f>IFERROR(VLOOKUP(LEFT(O85 &amp; "0",1),CbRc,2,0),"")</f>
        <v>NCX19J3</v>
      </c>
      <c r="AK85" s="188" t="str">
        <f>IF(ISNA(VLOOKUP(AI85&amp;Q85,IsTm1A,1,0)),"",Q85)</f>
        <v>A2</v>
      </c>
      <c r="AL85" s="188" t="str">
        <f>IF(ISNA(VLOOKUP($AI85&amp;R85,IsTm2D,1,0)),"",R85)</f>
        <v>A2</v>
      </c>
      <c r="AM85" s="188" t="str">
        <f>IF(ISNA(VLOOKUP($AI85&amp;S85,IsTm3G,1,0)),"",S85)</f>
        <v>A2</v>
      </c>
      <c r="AN85" s="188"/>
      <c r="AO85" s="188"/>
      <c r="AP85" s="178"/>
      <c r="AQ85">
        <v>80</v>
      </c>
      <c r="AR85">
        <f t="shared" si="32"/>
        <v>26</v>
      </c>
      <c r="AS85">
        <f t="shared" si="33"/>
        <v>25</v>
      </c>
      <c r="AT85">
        <f t="shared" si="34"/>
        <v>0</v>
      </c>
      <c r="AU85" t="s">
        <v>5125</v>
      </c>
      <c r="AV85" t="str">
        <f t="shared" si="35"/>
        <v/>
      </c>
      <c r="AW85" t="str">
        <f t="shared" si="36"/>
        <v/>
      </c>
      <c r="AZ85" s="93" t="str">
        <f t="shared" si="23"/>
        <v>A2</v>
      </c>
      <c r="BA85" s="93" t="str">
        <f t="shared" si="24"/>
        <v>A2</v>
      </c>
      <c r="BD85" s="94">
        <f t="shared" si="25"/>
        <v>0</v>
      </c>
      <c r="BE85" s="94">
        <f t="shared" si="26"/>
        <v>0</v>
      </c>
      <c r="BF85" s="94">
        <f t="shared" si="27"/>
        <v>0</v>
      </c>
      <c r="BG85" s="94">
        <f t="shared" si="28"/>
        <v>0</v>
      </c>
      <c r="BH85" s="94">
        <f t="shared" si="29"/>
        <v>0</v>
      </c>
      <c r="BJ85" s="94" t="str">
        <f t="shared" si="30"/>
        <v>0</v>
      </c>
      <c r="BK85" s="94" t="str">
        <f t="shared" si="31"/>
        <v>0</v>
      </c>
    </row>
    <row r="86" spans="1:63" x14ac:dyDescent="0.25">
      <c r="A86" s="17" t="str">
        <f>D86&amp;"x"&amp;TEXT(COUNTIF(D$5:D85,D86)+1,0)</f>
        <v>A2x3</v>
      </c>
      <c r="B86" s="18" t="str">
        <f>E86&amp;"x"&amp;TEXT(COUNTIF(E$5:E85,E86)+1,0)</f>
        <v>A2x3</v>
      </c>
      <c r="C86" s="18" t="str">
        <f>F86&amp;"x"&amp;TEXT(COUNTIF(F$5:F85,F86)+1,0)</f>
        <v>x1</v>
      </c>
      <c r="D86" s="19" t="s">
        <v>1173</v>
      </c>
      <c r="E86" s="19" t="s">
        <v>1173</v>
      </c>
      <c r="F86" s="19"/>
      <c r="G86" s="431"/>
      <c r="H86" s="19" t="s">
        <v>5044</v>
      </c>
      <c r="I86" s="141" t="s">
        <v>8015</v>
      </c>
      <c r="J86" s="141" t="s">
        <v>8016</v>
      </c>
      <c r="K86" s="141" t="s">
        <v>8017</v>
      </c>
      <c r="L86" s="113">
        <v>38656</v>
      </c>
      <c r="M86" s="431"/>
      <c r="N86" s="20"/>
      <c r="O86" s="20"/>
      <c r="P86" s="433"/>
      <c r="Q86" s="20" t="s">
        <v>1173</v>
      </c>
      <c r="R86" s="20" t="s">
        <v>1173</v>
      </c>
      <c r="S86" s="20" t="s">
        <v>1173</v>
      </c>
      <c r="T86" s="424" t="s">
        <v>1173</v>
      </c>
      <c r="U86" s="283"/>
      <c r="V86" s="435"/>
      <c r="W86" s="22"/>
      <c r="X86" s="22"/>
      <c r="Y86" s="22"/>
      <c r="Z86" s="22"/>
      <c r="AA86" s="22"/>
      <c r="AC86" s="187">
        <f>lft(L86,Peildatum)</f>
        <v>18.170000000000002</v>
      </c>
      <c r="AD86" s="202"/>
      <c r="AE86" s="202"/>
      <c r="AF86" s="202"/>
      <c r="AG86" s="202"/>
      <c r="AH86" s="202"/>
      <c r="AI86" s="188" t="str">
        <f>IFERROR(VLOOKUP(LEFT(N86 &amp; "0",1),CbRc,2,0),"")</f>
        <v>NCX19J3</v>
      </c>
      <c r="AJ86" s="188" t="str">
        <f>IFERROR(VLOOKUP(LEFT(O86 &amp; "0",1),CbRc,2,0),"")</f>
        <v>NCX19J3</v>
      </c>
      <c r="AK86" s="188" t="str">
        <f>IF(ISNA(VLOOKUP(AI86&amp;Q86,IsTm1A,1,0)),"",Q86)</f>
        <v>A2</v>
      </c>
      <c r="AL86" s="188" t="str">
        <f>IF(ISNA(VLOOKUP($AI86&amp;R86,IsTm2D,1,0)),"",R86)</f>
        <v>A2</v>
      </c>
      <c r="AM86" s="188" t="str">
        <f>IF(ISNA(VLOOKUP($AI86&amp;S86,IsTm3G,1,0)),"",S86)</f>
        <v>A2</v>
      </c>
      <c r="AN86" s="188"/>
      <c r="AO86" s="188"/>
      <c r="AP86" s="178"/>
      <c r="AQ86">
        <v>81</v>
      </c>
      <c r="AR86">
        <f t="shared" si="32"/>
        <v>26</v>
      </c>
      <c r="AS86">
        <f t="shared" si="33"/>
        <v>25</v>
      </c>
      <c r="AT86">
        <f t="shared" si="34"/>
        <v>0</v>
      </c>
      <c r="AU86" t="s">
        <v>5126</v>
      </c>
      <c r="AV86" t="str">
        <f t="shared" si="35"/>
        <v/>
      </c>
      <c r="AW86" t="str">
        <f t="shared" si="36"/>
        <v/>
      </c>
      <c r="AZ86" s="93" t="str">
        <f t="shared" si="23"/>
        <v>A2</v>
      </c>
      <c r="BA86" s="93" t="str">
        <f t="shared" si="24"/>
        <v>A2</v>
      </c>
      <c r="BD86" s="94">
        <f t="shared" si="25"/>
        <v>0</v>
      </c>
      <c r="BE86" s="94">
        <f t="shared" si="26"/>
        <v>0</v>
      </c>
      <c r="BF86" s="94">
        <f t="shared" si="27"/>
        <v>0</v>
      </c>
      <c r="BG86" s="94">
        <f t="shared" si="28"/>
        <v>0</v>
      </c>
      <c r="BH86" s="94">
        <f t="shared" si="29"/>
        <v>0</v>
      </c>
      <c r="BJ86" s="94" t="str">
        <f t="shared" si="30"/>
        <v>0</v>
      </c>
      <c r="BK86" s="94" t="str">
        <f t="shared" si="31"/>
        <v>0</v>
      </c>
    </row>
    <row r="87" spans="1:63" x14ac:dyDescent="0.25">
      <c r="A87" s="17" t="str">
        <f>D87&amp;"x"&amp;TEXT(COUNTIF(D$5:D86,D87)+1,0)</f>
        <v>A2x4</v>
      </c>
      <c r="B87" s="18" t="str">
        <f>E87&amp;"x"&amp;TEXT(COUNTIF(E$5:E86,E87)+1,0)</f>
        <v>A2x4</v>
      </c>
      <c r="C87" s="18" t="str">
        <f>F87&amp;"x"&amp;TEXT(COUNTIF(F$5:F86,F87)+1,0)</f>
        <v>x1</v>
      </c>
      <c r="D87" s="19" t="s">
        <v>1173</v>
      </c>
      <c r="E87" s="19" t="s">
        <v>1173</v>
      </c>
      <c r="F87" s="19"/>
      <c r="G87" s="431"/>
      <c r="H87" s="19" t="s">
        <v>5044</v>
      </c>
      <c r="I87" s="141" t="s">
        <v>8018</v>
      </c>
      <c r="J87" s="141" t="s">
        <v>8019</v>
      </c>
      <c r="K87" s="141" t="s">
        <v>7819</v>
      </c>
      <c r="L87" s="113">
        <v>39324</v>
      </c>
      <c r="M87" s="431"/>
      <c r="N87" s="20"/>
      <c r="O87" s="20"/>
      <c r="P87" s="433"/>
      <c r="Q87" s="20" t="s">
        <v>5084</v>
      </c>
      <c r="R87" s="20" t="s">
        <v>5084</v>
      </c>
      <c r="S87" s="20" t="s">
        <v>5084</v>
      </c>
      <c r="T87" s="424" t="s">
        <v>1173</v>
      </c>
      <c r="U87" s="283"/>
      <c r="V87" s="435"/>
      <c r="W87" s="22"/>
      <c r="X87" s="22"/>
      <c r="Y87" s="22"/>
      <c r="Z87" s="22"/>
      <c r="AA87" s="22"/>
      <c r="AC87" s="187">
        <f>lft(L87,Peildatum)</f>
        <v>16.34</v>
      </c>
      <c r="AD87" s="202"/>
      <c r="AE87" s="202"/>
      <c r="AF87" s="202"/>
      <c r="AG87" s="202"/>
      <c r="AH87" s="202"/>
      <c r="AI87" s="188" t="str">
        <f>IFERROR(VLOOKUP(LEFT(N87 &amp; "0",1),CbRc,2,0),"")</f>
        <v>NCX19J3</v>
      </c>
      <c r="AJ87" s="188" t="str">
        <f>IFERROR(VLOOKUP(LEFT(O87 &amp; "0",1),CbRc,2,0),"")</f>
        <v>NCX19J3</v>
      </c>
      <c r="AK87" s="188" t="str">
        <f>IF(ISNA(VLOOKUP(AI87&amp;Q87,IsTm1A,1,0)),"",Q87)</f>
        <v>B1</v>
      </c>
      <c r="AL87" s="188" t="str">
        <f>IF(ISNA(VLOOKUP($AI87&amp;R87,IsTm2D,1,0)),"",R87)</f>
        <v>B1</v>
      </c>
      <c r="AM87" s="188" t="str">
        <f>IF(ISNA(VLOOKUP($AI87&amp;S87,IsTm3G,1,0)),"",S87)</f>
        <v>B1</v>
      </c>
      <c r="AN87" s="188"/>
      <c r="AO87" s="188"/>
      <c r="AP87" s="178"/>
      <c r="AQ87">
        <v>82</v>
      </c>
      <c r="AR87">
        <f t="shared" si="32"/>
        <v>26</v>
      </c>
      <c r="AS87">
        <f t="shared" si="33"/>
        <v>25</v>
      </c>
      <c r="AT87">
        <f t="shared" si="34"/>
        <v>0</v>
      </c>
      <c r="AU87" t="s">
        <v>5127</v>
      </c>
      <c r="AV87" t="str">
        <f t="shared" si="35"/>
        <v/>
      </c>
      <c r="AW87" t="str">
        <f t="shared" si="36"/>
        <v/>
      </c>
      <c r="AZ87" s="93" t="str">
        <f t="shared" si="23"/>
        <v>A2</v>
      </c>
      <c r="BA87" s="93" t="str">
        <f t="shared" si="24"/>
        <v>A2</v>
      </c>
      <c r="BD87" s="94">
        <f t="shared" si="25"/>
        <v>0</v>
      </c>
      <c r="BE87" s="94">
        <f t="shared" si="26"/>
        <v>0</v>
      </c>
      <c r="BF87" s="94">
        <f t="shared" si="27"/>
        <v>0</v>
      </c>
      <c r="BG87" s="94">
        <f t="shared" si="28"/>
        <v>0</v>
      </c>
      <c r="BH87" s="94">
        <f t="shared" si="29"/>
        <v>0</v>
      </c>
      <c r="BJ87" s="94" t="str">
        <f t="shared" si="30"/>
        <v>0</v>
      </c>
      <c r="BK87" s="94" t="str">
        <f t="shared" si="31"/>
        <v>0</v>
      </c>
    </row>
    <row r="88" spans="1:63" x14ac:dyDescent="0.25">
      <c r="A88" s="17" t="str">
        <f>D88&amp;"x"&amp;TEXT(COUNTIF(D$5:D87,D88)+1,0)</f>
        <v>A2x5</v>
      </c>
      <c r="B88" s="18" t="str">
        <f>E88&amp;"x"&amp;TEXT(COUNTIF(E$5:E87,E88)+1,0)</f>
        <v>A2x5</v>
      </c>
      <c r="C88" s="18" t="str">
        <f>F88&amp;"x"&amp;TEXT(COUNTIF(F$5:F87,F88)+1,0)</f>
        <v>x1</v>
      </c>
      <c r="D88" s="19" t="s">
        <v>1173</v>
      </c>
      <c r="E88" s="19" t="s">
        <v>1173</v>
      </c>
      <c r="F88" s="19"/>
      <c r="G88" s="431"/>
      <c r="H88" s="19" t="s">
        <v>5044</v>
      </c>
      <c r="I88" s="141" t="s">
        <v>8020</v>
      </c>
      <c r="J88" s="141" t="s">
        <v>7959</v>
      </c>
      <c r="K88" s="141" t="s">
        <v>8021</v>
      </c>
      <c r="L88" s="113">
        <v>39433</v>
      </c>
      <c r="M88" s="431"/>
      <c r="N88" s="20"/>
      <c r="O88" s="20"/>
      <c r="P88" s="433"/>
      <c r="Q88" s="20" t="s">
        <v>5085</v>
      </c>
      <c r="R88" s="20" t="s">
        <v>5085</v>
      </c>
      <c r="S88" s="20" t="s">
        <v>5085</v>
      </c>
      <c r="T88" s="424" t="s">
        <v>1173</v>
      </c>
      <c r="U88" s="283"/>
      <c r="V88" s="435"/>
      <c r="W88" s="22"/>
      <c r="X88" s="22"/>
      <c r="Y88" s="22"/>
      <c r="Z88" s="22"/>
      <c r="AA88" s="22"/>
      <c r="AC88" s="187">
        <f>lft(L88,Peildatum)</f>
        <v>16.04</v>
      </c>
      <c r="AD88" s="202"/>
      <c r="AE88" s="202"/>
      <c r="AF88" s="202"/>
      <c r="AG88" s="202"/>
      <c r="AH88" s="202"/>
      <c r="AI88" s="188" t="str">
        <f>IFERROR(VLOOKUP(LEFT(N88 &amp; "0",1),CbRc,2,0),"")</f>
        <v>NCX19J3</v>
      </c>
      <c r="AJ88" s="188" t="str">
        <f>IFERROR(VLOOKUP(LEFT(O88 &amp; "0",1),CbRc,2,0),"")</f>
        <v>NCX19J3</v>
      </c>
      <c r="AK88" s="188" t="str">
        <f>IF(ISNA(VLOOKUP(AI88&amp;Q88,IsTm1A,1,0)),"",Q88)</f>
        <v>B2</v>
      </c>
      <c r="AL88" s="188" t="str">
        <f>IF(ISNA(VLOOKUP($AI88&amp;R88,IsTm2D,1,0)),"",R88)</f>
        <v>B2</v>
      </c>
      <c r="AM88" s="188" t="str">
        <f>IF(ISNA(VLOOKUP($AI88&amp;S88,IsTm3G,1,0)),"",S88)</f>
        <v>B2</v>
      </c>
      <c r="AN88" s="188"/>
      <c r="AO88" s="188"/>
      <c r="AP88" s="178"/>
      <c r="AQ88">
        <v>83</v>
      </c>
      <c r="AR88">
        <f t="shared" si="32"/>
        <v>26</v>
      </c>
      <c r="AS88">
        <f t="shared" si="33"/>
        <v>25</v>
      </c>
      <c r="AT88">
        <f t="shared" si="34"/>
        <v>0</v>
      </c>
      <c r="AU88" t="s">
        <v>5128</v>
      </c>
      <c r="AV88" t="str">
        <f t="shared" si="35"/>
        <v/>
      </c>
      <c r="AW88" t="str">
        <f t="shared" si="36"/>
        <v/>
      </c>
      <c r="AZ88" s="93" t="str">
        <f t="shared" si="23"/>
        <v>A2</v>
      </c>
      <c r="BA88" s="93" t="str">
        <f t="shared" si="24"/>
        <v>A2</v>
      </c>
      <c r="BD88" s="94">
        <f t="shared" si="25"/>
        <v>0</v>
      </c>
      <c r="BE88" s="94">
        <f t="shared" si="26"/>
        <v>0</v>
      </c>
      <c r="BF88" s="94">
        <f t="shared" si="27"/>
        <v>0</v>
      </c>
      <c r="BG88" s="94">
        <f t="shared" si="28"/>
        <v>0</v>
      </c>
      <c r="BH88" s="94">
        <f t="shared" si="29"/>
        <v>0</v>
      </c>
      <c r="BJ88" s="94" t="str">
        <f t="shared" si="30"/>
        <v>0</v>
      </c>
      <c r="BK88" s="94" t="str">
        <f t="shared" si="31"/>
        <v>0</v>
      </c>
    </row>
    <row r="89" spans="1:63" x14ac:dyDescent="0.25">
      <c r="A89" s="17" t="str">
        <f>D89&amp;"x"&amp;TEXT(COUNTIF(D$5:D88,D89)+1,0)</f>
        <v>A2x6</v>
      </c>
      <c r="B89" s="18" t="str">
        <f>E89&amp;"x"&amp;TEXT(COUNTIF(E$5:E88,E89)+1,0)</f>
        <v>A2x6</v>
      </c>
      <c r="C89" s="18" t="str">
        <f>F89&amp;"x"&amp;TEXT(COUNTIF(F$5:F88,F89)+1,0)</f>
        <v>x1</v>
      </c>
      <c r="D89" s="19" t="s">
        <v>1173</v>
      </c>
      <c r="E89" s="19" t="s">
        <v>1173</v>
      </c>
      <c r="F89" s="19"/>
      <c r="G89" s="431"/>
      <c r="H89" s="19" t="s">
        <v>5275</v>
      </c>
      <c r="I89" s="141" t="s">
        <v>8022</v>
      </c>
      <c r="J89" s="141" t="s">
        <v>8023</v>
      </c>
      <c r="K89" s="141" t="s">
        <v>8024</v>
      </c>
      <c r="L89" s="113">
        <v>38502</v>
      </c>
      <c r="M89" s="431"/>
      <c r="N89" s="20"/>
      <c r="O89" s="20"/>
      <c r="P89" s="433"/>
      <c r="Q89" s="20" t="s">
        <v>1173</v>
      </c>
      <c r="R89" s="20" t="s">
        <v>1173</v>
      </c>
      <c r="S89" s="20" t="s">
        <v>1173</v>
      </c>
      <c r="T89" s="424" t="s">
        <v>1173</v>
      </c>
      <c r="U89" s="283"/>
      <c r="V89" s="435"/>
      <c r="W89" s="22"/>
      <c r="X89" s="22"/>
      <c r="Y89" s="22"/>
      <c r="Z89" s="22"/>
      <c r="AA89" s="22"/>
      <c r="AC89" s="187">
        <f>lft(L89,Peildatum)</f>
        <v>18.59</v>
      </c>
      <c r="AD89" s="202"/>
      <c r="AE89" s="202"/>
      <c r="AF89" s="202"/>
      <c r="AG89" s="202"/>
      <c r="AH89" s="202"/>
      <c r="AI89" s="188" t="str">
        <f>IFERROR(VLOOKUP(LEFT(N89 &amp; "0",1),CbRc,2,0),"")</f>
        <v>NCX19J3</v>
      </c>
      <c r="AJ89" s="188" t="str">
        <f>IFERROR(VLOOKUP(LEFT(O89 &amp; "0",1),CbRc,2,0),"")</f>
        <v>NCX19J3</v>
      </c>
      <c r="AK89" s="188" t="str">
        <f>IF(ISNA(VLOOKUP(AI89&amp;Q89,IsTm1A,1,0)),"",Q89)</f>
        <v>A2</v>
      </c>
      <c r="AL89" s="188" t="str">
        <f>IF(ISNA(VLOOKUP($AI89&amp;R89,IsTm2D,1,0)),"",R89)</f>
        <v>A2</v>
      </c>
      <c r="AM89" s="188" t="str">
        <f>IF(ISNA(VLOOKUP($AI89&amp;S89,IsTm3G,1,0)),"",S89)</f>
        <v>A2</v>
      </c>
      <c r="AN89" s="188"/>
      <c r="AO89" s="188"/>
      <c r="AP89" s="178"/>
      <c r="AQ89">
        <v>84</v>
      </c>
      <c r="AR89">
        <f t="shared" si="32"/>
        <v>26</v>
      </c>
      <c r="AS89">
        <f t="shared" si="33"/>
        <v>25</v>
      </c>
      <c r="AT89">
        <f t="shared" si="34"/>
        <v>0</v>
      </c>
      <c r="AU89" t="s">
        <v>5129</v>
      </c>
      <c r="AV89" t="str">
        <f t="shared" si="35"/>
        <v/>
      </c>
      <c r="AW89" t="str">
        <f t="shared" si="36"/>
        <v/>
      </c>
      <c r="AZ89" s="93" t="str">
        <f t="shared" si="23"/>
        <v>A2</v>
      </c>
      <c r="BA89" s="93" t="str">
        <f t="shared" si="24"/>
        <v>A2</v>
      </c>
      <c r="BD89" s="94">
        <f t="shared" si="25"/>
        <v>0</v>
      </c>
      <c r="BE89" s="94">
        <f t="shared" si="26"/>
        <v>0</v>
      </c>
      <c r="BF89" s="94">
        <f t="shared" si="27"/>
        <v>0</v>
      </c>
      <c r="BG89" s="94">
        <f t="shared" si="28"/>
        <v>0</v>
      </c>
      <c r="BH89" s="94">
        <f t="shared" si="29"/>
        <v>0</v>
      </c>
      <c r="BJ89" s="94" t="str">
        <f t="shared" si="30"/>
        <v>0</v>
      </c>
      <c r="BK89" s="94" t="str">
        <f t="shared" si="31"/>
        <v>0</v>
      </c>
    </row>
    <row r="90" spans="1:63" x14ac:dyDescent="0.25">
      <c r="A90" s="17" t="str">
        <f>D90&amp;"x"&amp;TEXT(COUNTIF(D$5:D89,D90)+1,0)</f>
        <v>A2x7</v>
      </c>
      <c r="B90" s="18" t="str">
        <f>E90&amp;"x"&amp;TEXT(COUNTIF(E$5:E89,E90)+1,0)</f>
        <v>A2x7</v>
      </c>
      <c r="C90" s="18" t="str">
        <f>F90&amp;"x"&amp;TEXT(COUNTIF(F$5:F89,F90)+1,0)</f>
        <v>x1</v>
      </c>
      <c r="D90" s="19" t="s">
        <v>1173</v>
      </c>
      <c r="E90" s="19" t="s">
        <v>1173</v>
      </c>
      <c r="F90" s="19"/>
      <c r="G90" s="431"/>
      <c r="H90" s="19" t="s">
        <v>5275</v>
      </c>
      <c r="I90" s="141" t="s">
        <v>8025</v>
      </c>
      <c r="J90" s="141" t="s">
        <v>8026</v>
      </c>
      <c r="K90" s="141" t="s">
        <v>8027</v>
      </c>
      <c r="L90" s="113">
        <v>38517</v>
      </c>
      <c r="M90" s="431"/>
      <c r="N90" s="20"/>
      <c r="O90" s="20"/>
      <c r="P90" s="433"/>
      <c r="Q90" s="20" t="s">
        <v>1173</v>
      </c>
      <c r="R90" s="20" t="s">
        <v>1173</v>
      </c>
      <c r="S90" s="20" t="s">
        <v>1173</v>
      </c>
      <c r="T90" s="424" t="s">
        <v>1173</v>
      </c>
      <c r="U90" s="283"/>
      <c r="V90" s="435"/>
      <c r="W90" s="22"/>
      <c r="X90" s="22"/>
      <c r="Y90" s="22"/>
      <c r="Z90" s="22"/>
      <c r="AA90" s="22"/>
      <c r="AC90" s="187">
        <f>lft(L90,Peildatum)</f>
        <v>18.55</v>
      </c>
      <c r="AD90" s="202"/>
      <c r="AE90" s="202"/>
      <c r="AF90" s="202"/>
      <c r="AG90" s="202"/>
      <c r="AH90" s="202"/>
      <c r="AI90" s="188" t="str">
        <f>IFERROR(VLOOKUP(LEFT(N90 &amp; "0",1),CbRc,2,0),"")</f>
        <v>NCX19J3</v>
      </c>
      <c r="AJ90" s="188" t="str">
        <f>IFERROR(VLOOKUP(LEFT(O90 &amp; "0",1),CbRc,2,0),"")</f>
        <v>NCX19J3</v>
      </c>
      <c r="AK90" s="188" t="str">
        <f>IF(ISNA(VLOOKUP(AI90&amp;Q90,IsTm1A,1,0)),"",Q90)</f>
        <v>A2</v>
      </c>
      <c r="AL90" s="188" t="str">
        <f>IF(ISNA(VLOOKUP($AI90&amp;R90,IsTm2D,1,0)),"",R90)</f>
        <v>A2</v>
      </c>
      <c r="AM90" s="188" t="str">
        <f>IF(ISNA(VLOOKUP($AI90&amp;S90,IsTm3G,1,0)),"",S90)</f>
        <v>A2</v>
      </c>
      <c r="AN90" s="188"/>
      <c r="AO90" s="188"/>
      <c r="AP90" s="178"/>
      <c r="AQ90">
        <v>85</v>
      </c>
      <c r="AR90">
        <f t="shared" si="32"/>
        <v>26</v>
      </c>
      <c r="AS90">
        <f t="shared" si="33"/>
        <v>25</v>
      </c>
      <c r="AT90">
        <f t="shared" si="34"/>
        <v>0</v>
      </c>
      <c r="AU90" t="s">
        <v>5130</v>
      </c>
      <c r="AV90" t="str">
        <f t="shared" si="35"/>
        <v/>
      </c>
      <c r="AW90" t="str">
        <f t="shared" si="36"/>
        <v/>
      </c>
      <c r="AZ90" s="93" t="str">
        <f t="shared" si="23"/>
        <v>A2</v>
      </c>
      <c r="BA90" s="93" t="str">
        <f t="shared" si="24"/>
        <v>A2</v>
      </c>
      <c r="BD90" s="94">
        <f t="shared" si="25"/>
        <v>0</v>
      </c>
      <c r="BE90" s="94">
        <f t="shared" si="26"/>
        <v>0</v>
      </c>
      <c r="BF90" s="94">
        <f t="shared" si="27"/>
        <v>0</v>
      </c>
      <c r="BG90" s="94">
        <f t="shared" si="28"/>
        <v>0</v>
      </c>
      <c r="BH90" s="94">
        <f t="shared" si="29"/>
        <v>0</v>
      </c>
      <c r="BJ90" s="94" t="str">
        <f t="shared" si="30"/>
        <v>0</v>
      </c>
      <c r="BK90" s="94" t="str">
        <f t="shared" si="31"/>
        <v>0</v>
      </c>
    </row>
    <row r="91" spans="1:63" x14ac:dyDescent="0.25">
      <c r="A91" s="17" t="str">
        <f>D91&amp;"x"&amp;TEXT(COUNTIF(D$5:D90,D91)+1,0)</f>
        <v>A2x8</v>
      </c>
      <c r="B91" s="18" t="str">
        <f>E91&amp;"x"&amp;TEXT(COUNTIF(E$5:E90,E91)+1,0)</f>
        <v>A2x8</v>
      </c>
      <c r="C91" s="18" t="str">
        <f>F91&amp;"x"&amp;TEXT(COUNTIF(F$5:F90,F91)+1,0)</f>
        <v>x1</v>
      </c>
      <c r="D91" s="19" t="s">
        <v>1173</v>
      </c>
      <c r="E91" s="19" t="s">
        <v>1173</v>
      </c>
      <c r="F91" s="19"/>
      <c r="G91" s="431"/>
      <c r="H91" s="19" t="s">
        <v>5275</v>
      </c>
      <c r="I91" s="141" t="s">
        <v>8031</v>
      </c>
      <c r="J91" s="141" t="s">
        <v>8032</v>
      </c>
      <c r="K91" s="141" t="s">
        <v>8033</v>
      </c>
      <c r="L91" s="113">
        <v>39018</v>
      </c>
      <c r="M91" s="431"/>
      <c r="N91" s="20"/>
      <c r="O91" s="20"/>
      <c r="P91" s="433"/>
      <c r="Q91" s="20" t="s">
        <v>5085</v>
      </c>
      <c r="R91" s="20" t="s">
        <v>5085</v>
      </c>
      <c r="S91" s="20" t="s">
        <v>5085</v>
      </c>
      <c r="T91" s="424" t="s">
        <v>1173</v>
      </c>
      <c r="U91" s="283"/>
      <c r="V91" s="435"/>
      <c r="W91" s="22"/>
      <c r="X91" s="22"/>
      <c r="Y91" s="22"/>
      <c r="Z91" s="22"/>
      <c r="AA91" s="22"/>
      <c r="AC91" s="187">
        <f>lft(L91,Peildatum)</f>
        <v>17.170000000000002</v>
      </c>
      <c r="AD91" s="202"/>
      <c r="AE91" s="202"/>
      <c r="AF91" s="202"/>
      <c r="AG91" s="202"/>
      <c r="AH91" s="202"/>
      <c r="AI91" s="188" t="str">
        <f>IFERROR(VLOOKUP(LEFT(N91 &amp; "0",1),CbRc,2,0),"")</f>
        <v>NCX19J3</v>
      </c>
      <c r="AJ91" s="188" t="str">
        <f>IFERROR(VLOOKUP(LEFT(O91 &amp; "0",1),CbRc,2,0),"")</f>
        <v>NCX19J3</v>
      </c>
      <c r="AK91" s="188" t="str">
        <f>IF(ISNA(VLOOKUP(AI91&amp;Q91,IsTm1A,1,0)),"",Q91)</f>
        <v>B2</v>
      </c>
      <c r="AL91" s="188" t="str">
        <f>IF(ISNA(VLOOKUP($AI91&amp;R91,IsTm2D,1,0)),"",R91)</f>
        <v>B2</v>
      </c>
      <c r="AM91" s="188" t="str">
        <f>IF(ISNA(VLOOKUP($AI91&amp;S91,IsTm3G,1,0)),"",S91)</f>
        <v>B2</v>
      </c>
      <c r="AN91" s="188"/>
      <c r="AO91" s="188"/>
      <c r="AP91" s="178"/>
      <c r="AQ91">
        <v>86</v>
      </c>
      <c r="AR91">
        <f t="shared" si="32"/>
        <v>26</v>
      </c>
      <c r="AS91">
        <f t="shared" si="33"/>
        <v>25</v>
      </c>
      <c r="AT91">
        <f t="shared" si="34"/>
        <v>0</v>
      </c>
      <c r="AU91" t="s">
        <v>5131</v>
      </c>
      <c r="AV91" t="str">
        <f t="shared" si="35"/>
        <v/>
      </c>
      <c r="AW91" t="str">
        <f t="shared" si="36"/>
        <v/>
      </c>
      <c r="AZ91" s="93" t="str">
        <f t="shared" si="23"/>
        <v>A2</v>
      </c>
      <c r="BA91" s="93" t="str">
        <f t="shared" si="24"/>
        <v>A2</v>
      </c>
      <c r="BD91" s="94">
        <f t="shared" si="25"/>
        <v>0</v>
      </c>
      <c r="BE91" s="94">
        <f t="shared" si="26"/>
        <v>0</v>
      </c>
      <c r="BF91" s="94">
        <f t="shared" si="27"/>
        <v>0</v>
      </c>
      <c r="BG91" s="94">
        <f t="shared" si="28"/>
        <v>0</v>
      </c>
      <c r="BH91" s="94">
        <f t="shared" si="29"/>
        <v>0</v>
      </c>
      <c r="BJ91" s="94" t="str">
        <f t="shared" si="30"/>
        <v>0</v>
      </c>
      <c r="BK91" s="94" t="str">
        <f t="shared" si="31"/>
        <v>0</v>
      </c>
    </row>
    <row r="92" spans="1:63" x14ac:dyDescent="0.25">
      <c r="A92" s="17" t="str">
        <f>D92&amp;"x"&amp;TEXT(COUNTIF(D$5:D91,D92)+1,0)</f>
        <v>A2x9</v>
      </c>
      <c r="B92" s="18" t="str">
        <f>E92&amp;"x"&amp;TEXT(COUNTIF(E$5:E91,E92)+1,0)</f>
        <v>A2x9</v>
      </c>
      <c r="C92" s="18" t="str">
        <f>F92&amp;"x"&amp;TEXT(COUNTIF(F$5:F91,F92)+1,0)</f>
        <v>x1</v>
      </c>
      <c r="D92" s="19" t="s">
        <v>1173</v>
      </c>
      <c r="E92" s="19" t="s">
        <v>1173</v>
      </c>
      <c r="F92" s="19"/>
      <c r="G92" s="431"/>
      <c r="H92" s="19" t="s">
        <v>5275</v>
      </c>
      <c r="I92" s="141" t="s">
        <v>8034</v>
      </c>
      <c r="J92" s="141" t="s">
        <v>8035</v>
      </c>
      <c r="K92" s="141" t="s">
        <v>8036</v>
      </c>
      <c r="L92" s="113">
        <v>39239</v>
      </c>
      <c r="M92" s="431"/>
      <c r="N92" s="20"/>
      <c r="O92" s="20"/>
      <c r="P92" s="433"/>
      <c r="Q92" s="20" t="s">
        <v>5084</v>
      </c>
      <c r="R92" s="20" t="s">
        <v>5084</v>
      </c>
      <c r="S92" s="20" t="s">
        <v>5084</v>
      </c>
      <c r="T92" s="424" t="s">
        <v>1173</v>
      </c>
      <c r="U92" s="283"/>
      <c r="V92" s="435"/>
      <c r="W92" s="22"/>
      <c r="X92" s="22"/>
      <c r="Y92" s="22"/>
      <c r="Z92" s="22"/>
      <c r="AA92" s="22"/>
      <c r="AC92" s="187">
        <f>lft(L92,Peildatum)</f>
        <v>16.57</v>
      </c>
      <c r="AD92" s="202"/>
      <c r="AE92" s="202"/>
      <c r="AF92" s="202"/>
      <c r="AG92" s="202"/>
      <c r="AH92" s="202"/>
      <c r="AI92" s="188" t="str">
        <f>IFERROR(VLOOKUP(LEFT(N92 &amp; "0",1),CbRc,2,0),"")</f>
        <v>NCX19J3</v>
      </c>
      <c r="AJ92" s="188" t="str">
        <f>IFERROR(VLOOKUP(LEFT(O92 &amp; "0",1),CbRc,2,0),"")</f>
        <v>NCX19J3</v>
      </c>
      <c r="AK92" s="188" t="str">
        <f>IF(ISNA(VLOOKUP(AI92&amp;Q92,IsTm1A,1,0)),"",Q92)</f>
        <v>B1</v>
      </c>
      <c r="AL92" s="188" t="str">
        <f>IF(ISNA(VLOOKUP($AI92&amp;R92,IsTm2D,1,0)),"",R92)</f>
        <v>B1</v>
      </c>
      <c r="AM92" s="188" t="str">
        <f>IF(ISNA(VLOOKUP($AI92&amp;S92,IsTm3G,1,0)),"",S92)</f>
        <v>B1</v>
      </c>
      <c r="AN92" s="188"/>
      <c r="AO92" s="188"/>
      <c r="AP92" s="178"/>
      <c r="AQ92">
        <v>87</v>
      </c>
      <c r="AR92">
        <f t="shared" si="32"/>
        <v>26</v>
      </c>
      <c r="AS92">
        <f t="shared" si="33"/>
        <v>25</v>
      </c>
      <c r="AT92">
        <f t="shared" si="34"/>
        <v>0</v>
      </c>
      <c r="AU92" t="s">
        <v>5132</v>
      </c>
      <c r="AV92" t="str">
        <f t="shared" si="35"/>
        <v/>
      </c>
      <c r="AW92" t="str">
        <f t="shared" si="36"/>
        <v/>
      </c>
      <c r="AZ92" s="93" t="str">
        <f t="shared" si="23"/>
        <v>A2</v>
      </c>
      <c r="BA92" s="93" t="str">
        <f t="shared" si="24"/>
        <v>A2</v>
      </c>
      <c r="BD92" s="94">
        <f t="shared" si="25"/>
        <v>0</v>
      </c>
      <c r="BE92" s="94">
        <f t="shared" si="26"/>
        <v>0</v>
      </c>
      <c r="BF92" s="94">
        <f t="shared" si="27"/>
        <v>0</v>
      </c>
      <c r="BG92" s="94">
        <f t="shared" si="28"/>
        <v>0</v>
      </c>
      <c r="BH92" s="94">
        <f t="shared" si="29"/>
        <v>0</v>
      </c>
      <c r="BJ92" s="94" t="str">
        <f t="shared" si="30"/>
        <v>0</v>
      </c>
      <c r="BK92" s="94" t="str">
        <f t="shared" si="31"/>
        <v>0</v>
      </c>
    </row>
    <row r="93" spans="1:63" x14ac:dyDescent="0.25">
      <c r="A93" s="17" t="str">
        <f>D93&amp;"x"&amp;TEXT(COUNTIF(D$5:D92,D93)+1,0)</f>
        <v>A2x10</v>
      </c>
      <c r="B93" s="18" t="str">
        <f>E93&amp;"x"&amp;TEXT(COUNTIF(E$5:E92,E93)+1,0)</f>
        <v>A2x10</v>
      </c>
      <c r="C93" s="18" t="str">
        <f>F93&amp;"x"&amp;TEXT(COUNTIF(F$5:F92,F93)+1,0)</f>
        <v>x1</v>
      </c>
      <c r="D93" s="19" t="s">
        <v>1173</v>
      </c>
      <c r="E93" s="19" t="s">
        <v>1173</v>
      </c>
      <c r="F93" s="19"/>
      <c r="G93" s="431"/>
      <c r="H93" s="19" t="s">
        <v>5275</v>
      </c>
      <c r="I93" s="141" t="s">
        <v>8037</v>
      </c>
      <c r="J93" s="141" t="s">
        <v>8038</v>
      </c>
      <c r="K93" s="141" t="s">
        <v>8039</v>
      </c>
      <c r="L93" s="113">
        <v>39346</v>
      </c>
      <c r="M93" s="431"/>
      <c r="N93" s="20"/>
      <c r="O93" s="20"/>
      <c r="P93" s="433"/>
      <c r="Q93" s="20" t="s">
        <v>5085</v>
      </c>
      <c r="R93" s="20" t="s">
        <v>5085</v>
      </c>
      <c r="S93" s="20" t="s">
        <v>5085</v>
      </c>
      <c r="T93" s="424" t="s">
        <v>1173</v>
      </c>
      <c r="U93" s="283"/>
      <c r="V93" s="435"/>
      <c r="W93" s="22"/>
      <c r="X93" s="22"/>
      <c r="Y93" s="22"/>
      <c r="Z93" s="22"/>
      <c r="AA93" s="22"/>
      <c r="AC93" s="187">
        <f>lft(L93,Peildatum)</f>
        <v>16.28</v>
      </c>
      <c r="AD93" s="202"/>
      <c r="AE93" s="202"/>
      <c r="AF93" s="202"/>
      <c r="AG93" s="202"/>
      <c r="AH93" s="202"/>
      <c r="AI93" s="188" t="str">
        <f>IFERROR(VLOOKUP(LEFT(N93 &amp; "0",1),CbRc,2,0),"")</f>
        <v>NCX19J3</v>
      </c>
      <c r="AJ93" s="188" t="str">
        <f>IFERROR(VLOOKUP(LEFT(O93 &amp; "0",1),CbRc,2,0),"")</f>
        <v>NCX19J3</v>
      </c>
      <c r="AK93" s="188" t="str">
        <f>IF(ISNA(VLOOKUP(AI93&amp;Q93,IsTm1A,1,0)),"",Q93)</f>
        <v>B2</v>
      </c>
      <c r="AL93" s="188" t="str">
        <f>IF(ISNA(VLOOKUP($AI93&amp;R93,IsTm2D,1,0)),"",R93)</f>
        <v>B2</v>
      </c>
      <c r="AM93" s="188" t="str">
        <f>IF(ISNA(VLOOKUP($AI93&amp;S93,IsTm3G,1,0)),"",S93)</f>
        <v>B2</v>
      </c>
      <c r="AN93" s="188"/>
      <c r="AO93" s="188"/>
      <c r="AP93" s="178"/>
      <c r="AQ93">
        <v>88</v>
      </c>
      <c r="AR93">
        <f t="shared" si="32"/>
        <v>27</v>
      </c>
      <c r="AS93">
        <f t="shared" si="33"/>
        <v>26</v>
      </c>
      <c r="AT93">
        <f t="shared" si="34"/>
        <v>0</v>
      </c>
      <c r="AU93" t="s">
        <v>5133</v>
      </c>
      <c r="AV93" t="str">
        <f t="shared" si="35"/>
        <v/>
      </c>
      <c r="AW93" t="str">
        <f t="shared" si="36"/>
        <v/>
      </c>
      <c r="AZ93" s="93" t="str">
        <f t="shared" si="23"/>
        <v>A2</v>
      </c>
      <c r="BA93" s="93" t="str">
        <f t="shared" si="24"/>
        <v>A2</v>
      </c>
      <c r="BD93" s="94">
        <f t="shared" si="25"/>
        <v>0</v>
      </c>
      <c r="BE93" s="94">
        <f t="shared" si="26"/>
        <v>0</v>
      </c>
      <c r="BF93" s="94">
        <f t="shared" si="27"/>
        <v>0</v>
      </c>
      <c r="BG93" s="94">
        <f t="shared" si="28"/>
        <v>0</v>
      </c>
      <c r="BH93" s="94">
        <f t="shared" si="29"/>
        <v>0</v>
      </c>
      <c r="BJ93" s="94" t="str">
        <f t="shared" si="30"/>
        <v>0</v>
      </c>
      <c r="BK93" s="94" t="str">
        <f t="shared" si="31"/>
        <v>0</v>
      </c>
    </row>
    <row r="94" spans="1:63" x14ac:dyDescent="0.25">
      <c r="A94" s="17" t="str">
        <f>D94&amp;"x"&amp;TEXT(COUNTIF(D$5:D93,D94)+1,0)</f>
        <v>A3x1</v>
      </c>
      <c r="B94" s="18" t="str">
        <f>E94&amp;"x"&amp;TEXT(COUNTIF(E$5:E93,E94)+1,0)</f>
        <v>A3x1</v>
      </c>
      <c r="C94" s="18" t="str">
        <f>F94&amp;"x"&amp;TEXT(COUNTIF(F$5:F93,F94)+1,0)</f>
        <v>x1</v>
      </c>
      <c r="D94" s="19" t="s">
        <v>1174</v>
      </c>
      <c r="E94" s="19" t="s">
        <v>1174</v>
      </c>
      <c r="F94" s="19"/>
      <c r="G94" s="431"/>
      <c r="H94" s="19" t="s">
        <v>5044</v>
      </c>
      <c r="I94" s="141" t="s">
        <v>8040</v>
      </c>
      <c r="J94" s="141" t="s">
        <v>8041</v>
      </c>
      <c r="K94" s="141" t="s">
        <v>7991</v>
      </c>
      <c r="L94" s="113">
        <v>38480</v>
      </c>
      <c r="M94" s="431"/>
      <c r="N94" s="20"/>
      <c r="O94" s="20"/>
      <c r="P94" s="433"/>
      <c r="Q94" s="20" t="s">
        <v>1174</v>
      </c>
      <c r="R94" s="20" t="s">
        <v>1174</v>
      </c>
      <c r="S94" s="20" t="s">
        <v>1174</v>
      </c>
      <c r="T94" s="424" t="s">
        <v>1174</v>
      </c>
      <c r="U94" s="283"/>
      <c r="V94" s="435"/>
      <c r="W94" s="22"/>
      <c r="X94" s="22"/>
      <c r="Y94" s="22"/>
      <c r="Z94" s="22"/>
      <c r="AA94" s="22"/>
      <c r="AC94" s="187">
        <f>lft(L94,Peildatum)</f>
        <v>18.649999999999999</v>
      </c>
      <c r="AD94" s="202"/>
      <c r="AE94" s="202"/>
      <c r="AF94" s="202"/>
      <c r="AG94" s="202"/>
      <c r="AH94" s="202"/>
      <c r="AI94" s="188" t="str">
        <f>IFERROR(VLOOKUP(LEFT(N94 &amp; "0",1),CbRc,2,0),"")</f>
        <v>NCX19J3</v>
      </c>
      <c r="AJ94" s="188" t="str">
        <f>IFERROR(VLOOKUP(LEFT(O94 &amp; "0",1),CbRc,2,0),"")</f>
        <v>NCX19J3</v>
      </c>
      <c r="AK94" s="188" t="str">
        <f>IF(ISNA(VLOOKUP(AI94&amp;Q94,IsTm1A,1,0)),"",Q94)</f>
        <v>A3</v>
      </c>
      <c r="AL94" s="188" t="str">
        <f>IF(ISNA(VLOOKUP($AI94&amp;R94,IsTm2D,1,0)),"",R94)</f>
        <v>A3</v>
      </c>
      <c r="AM94" s="188" t="str">
        <f>IF(ISNA(VLOOKUP($AI94&amp;S94,IsTm3G,1,0)),"",S94)</f>
        <v>A3</v>
      </c>
      <c r="AN94" s="188"/>
      <c r="AO94" s="188"/>
      <c r="AP94" s="178"/>
      <c r="AQ94">
        <v>89</v>
      </c>
      <c r="AR94">
        <f t="shared" si="32"/>
        <v>28</v>
      </c>
      <c r="AS94">
        <f t="shared" si="33"/>
        <v>27</v>
      </c>
      <c r="AT94">
        <f t="shared" si="34"/>
        <v>0</v>
      </c>
      <c r="AU94" t="s">
        <v>5134</v>
      </c>
      <c r="AV94" t="str">
        <f t="shared" si="35"/>
        <v/>
      </c>
      <c r="AW94" t="str">
        <f t="shared" si="36"/>
        <v/>
      </c>
      <c r="AZ94" s="93" t="str">
        <f t="shared" si="23"/>
        <v>A3</v>
      </c>
      <c r="BA94" s="93" t="str">
        <f t="shared" si="24"/>
        <v>A3</v>
      </c>
      <c r="BD94" s="94">
        <f t="shared" si="25"/>
        <v>0</v>
      </c>
      <c r="BE94" s="94">
        <f t="shared" si="26"/>
        <v>0</v>
      </c>
      <c r="BF94" s="94">
        <f t="shared" si="27"/>
        <v>0</v>
      </c>
      <c r="BG94" s="94">
        <f t="shared" si="28"/>
        <v>0</v>
      </c>
      <c r="BH94" s="94">
        <f t="shared" si="29"/>
        <v>0</v>
      </c>
      <c r="BJ94" s="94" t="str">
        <f t="shared" si="30"/>
        <v>0</v>
      </c>
      <c r="BK94" s="94" t="str">
        <f t="shared" si="31"/>
        <v>0</v>
      </c>
    </row>
    <row r="95" spans="1:63" x14ac:dyDescent="0.25">
      <c r="A95" s="17" t="str">
        <f>D95&amp;"x"&amp;TEXT(COUNTIF(D$5:D94,D95)+1,0)</f>
        <v>A3x2</v>
      </c>
      <c r="B95" s="18" t="str">
        <f>E95&amp;"x"&amp;TEXT(COUNTIF(E$5:E94,E95)+1,0)</f>
        <v>A3x2</v>
      </c>
      <c r="C95" s="18" t="str">
        <f>F95&amp;"x"&amp;TEXT(COUNTIF(F$5:F94,F95)+1,0)</f>
        <v>x1</v>
      </c>
      <c r="D95" s="19" t="s">
        <v>1174</v>
      </c>
      <c r="E95" s="19" t="s">
        <v>1174</v>
      </c>
      <c r="F95" s="19"/>
      <c r="G95" s="431"/>
      <c r="H95" s="19" t="s">
        <v>5044</v>
      </c>
      <c r="I95" s="141" t="s">
        <v>8042</v>
      </c>
      <c r="J95" s="141" t="s">
        <v>8043</v>
      </c>
      <c r="K95" s="141" t="s">
        <v>7895</v>
      </c>
      <c r="L95" s="113">
        <v>38900</v>
      </c>
      <c r="M95" s="431"/>
      <c r="N95" s="20"/>
      <c r="O95" s="20"/>
      <c r="P95" s="433"/>
      <c r="Q95" s="20" t="s">
        <v>1174</v>
      </c>
      <c r="R95" s="20" t="s">
        <v>1174</v>
      </c>
      <c r="S95" s="20" t="s">
        <v>1174</v>
      </c>
      <c r="T95" s="424" t="s">
        <v>1174</v>
      </c>
      <c r="U95" s="283"/>
      <c r="V95" s="435"/>
      <c r="W95" s="22"/>
      <c r="X95" s="22"/>
      <c r="Y95" s="22"/>
      <c r="Z95" s="22"/>
      <c r="AA95" s="22"/>
      <c r="AC95" s="187">
        <f>lft(L95,Peildatum)</f>
        <v>17.5</v>
      </c>
      <c r="AD95" s="202"/>
      <c r="AE95" s="202"/>
      <c r="AF95" s="202"/>
      <c r="AG95" s="202"/>
      <c r="AH95" s="202"/>
      <c r="AI95" s="188" t="str">
        <f>IFERROR(VLOOKUP(LEFT(N95 &amp; "0",1),CbRc,2,0),"")</f>
        <v>NCX19J3</v>
      </c>
      <c r="AJ95" s="188" t="str">
        <f>IFERROR(VLOOKUP(LEFT(O95 &amp; "0",1),CbRc,2,0),"")</f>
        <v>NCX19J3</v>
      </c>
      <c r="AK95" s="188" t="str">
        <f>IF(ISNA(VLOOKUP(AI95&amp;Q95,IsTm1A,1,0)),"",Q95)</f>
        <v>A3</v>
      </c>
      <c r="AL95" s="188" t="str">
        <f>IF(ISNA(VLOOKUP($AI95&amp;R95,IsTm2D,1,0)),"",R95)</f>
        <v>A3</v>
      </c>
      <c r="AM95" s="188" t="str">
        <f>IF(ISNA(VLOOKUP($AI95&amp;S95,IsTm3G,1,0)),"",S95)</f>
        <v>A3</v>
      </c>
      <c r="AN95" s="188"/>
      <c r="AO95" s="188"/>
      <c r="AP95" s="178"/>
      <c r="AQ95">
        <v>90</v>
      </c>
      <c r="AR95">
        <f t="shared" si="32"/>
        <v>28</v>
      </c>
      <c r="AS95">
        <f t="shared" si="33"/>
        <v>27</v>
      </c>
      <c r="AT95">
        <f t="shared" si="34"/>
        <v>0</v>
      </c>
      <c r="AU95" t="s">
        <v>5135</v>
      </c>
      <c r="AV95" t="str">
        <f t="shared" si="35"/>
        <v/>
      </c>
      <c r="AW95" t="str">
        <f t="shared" si="36"/>
        <v/>
      </c>
      <c r="AZ95" s="93" t="str">
        <f t="shared" si="23"/>
        <v>A3</v>
      </c>
      <c r="BA95" s="93" t="str">
        <f t="shared" si="24"/>
        <v>A3</v>
      </c>
      <c r="BD95" s="94">
        <f t="shared" si="25"/>
        <v>0</v>
      </c>
      <c r="BE95" s="94">
        <f t="shared" si="26"/>
        <v>0</v>
      </c>
      <c r="BF95" s="94">
        <f t="shared" si="27"/>
        <v>0</v>
      </c>
      <c r="BG95" s="94">
        <f t="shared" si="28"/>
        <v>0</v>
      </c>
      <c r="BH95" s="94">
        <f t="shared" si="29"/>
        <v>0</v>
      </c>
      <c r="BJ95" s="94" t="str">
        <f t="shared" si="30"/>
        <v>0</v>
      </c>
      <c r="BK95" s="94" t="str">
        <f t="shared" si="31"/>
        <v>0</v>
      </c>
    </row>
    <row r="96" spans="1:63" x14ac:dyDescent="0.25">
      <c r="A96" s="17" t="str">
        <f>D96&amp;"x"&amp;TEXT(COUNTIF(D$5:D95,D96)+1,0)</f>
        <v>A3x3</v>
      </c>
      <c r="B96" s="18" t="str">
        <f>E96&amp;"x"&amp;TEXT(COUNTIF(E$5:E95,E96)+1,0)</f>
        <v>A3x3</v>
      </c>
      <c r="C96" s="18" t="str">
        <f>F96&amp;"x"&amp;TEXT(COUNTIF(F$5:F95,F96)+1,0)</f>
        <v>x1</v>
      </c>
      <c r="D96" s="19" t="s">
        <v>1174</v>
      </c>
      <c r="E96" s="19" t="s">
        <v>1174</v>
      </c>
      <c r="F96" s="19"/>
      <c r="G96" s="431"/>
      <c r="H96" s="19" t="s">
        <v>5044</v>
      </c>
      <c r="I96" s="141" t="s">
        <v>8044</v>
      </c>
      <c r="J96" s="141" t="s">
        <v>8045</v>
      </c>
      <c r="K96" s="141" t="s">
        <v>8046</v>
      </c>
      <c r="L96" s="113">
        <v>38928</v>
      </c>
      <c r="M96" s="431"/>
      <c r="N96" s="20"/>
      <c r="O96" s="20"/>
      <c r="P96" s="433"/>
      <c r="Q96" s="20" t="s">
        <v>1174</v>
      </c>
      <c r="R96" s="20" t="s">
        <v>1174</v>
      </c>
      <c r="S96" s="20" t="s">
        <v>1174</v>
      </c>
      <c r="T96" s="424" t="s">
        <v>1174</v>
      </c>
      <c r="U96" s="283"/>
      <c r="V96" s="435"/>
      <c r="W96" s="22"/>
      <c r="X96" s="22"/>
      <c r="Y96" s="22"/>
      <c r="Z96" s="22"/>
      <c r="AA96" s="22"/>
      <c r="AC96" s="187">
        <f>lft(L96,Peildatum)</f>
        <v>17.420000000000002</v>
      </c>
      <c r="AD96" s="202"/>
      <c r="AE96" s="202"/>
      <c r="AF96" s="202"/>
      <c r="AG96" s="202"/>
      <c r="AH96" s="202"/>
      <c r="AI96" s="188" t="str">
        <f>IFERROR(VLOOKUP(LEFT(N96 &amp; "0",1),CbRc,2,0),"")</f>
        <v>NCX19J3</v>
      </c>
      <c r="AJ96" s="188" t="str">
        <f>IFERROR(VLOOKUP(LEFT(O96 &amp; "0",1),CbRc,2,0),"")</f>
        <v>NCX19J3</v>
      </c>
      <c r="AK96" s="188" t="str">
        <f>IF(ISNA(VLOOKUP(AI96&amp;Q96,IsTm1A,1,0)),"",Q96)</f>
        <v>A3</v>
      </c>
      <c r="AL96" s="188" t="str">
        <f>IF(ISNA(VLOOKUP($AI96&amp;R96,IsTm2D,1,0)),"",R96)</f>
        <v>A3</v>
      </c>
      <c r="AM96" s="188" t="str">
        <f>IF(ISNA(VLOOKUP($AI96&amp;S96,IsTm3G,1,0)),"",S96)</f>
        <v>A3</v>
      </c>
      <c r="AN96" s="188"/>
      <c r="AO96" s="188"/>
      <c r="AP96" s="178"/>
      <c r="AQ96">
        <v>91</v>
      </c>
      <c r="AR96">
        <f t="shared" si="32"/>
        <v>28</v>
      </c>
      <c r="AS96">
        <f t="shared" si="33"/>
        <v>27</v>
      </c>
      <c r="AT96">
        <f t="shared" si="34"/>
        <v>0</v>
      </c>
      <c r="AU96" t="s">
        <v>5136</v>
      </c>
      <c r="AV96" t="str">
        <f t="shared" si="35"/>
        <v/>
      </c>
      <c r="AW96" t="str">
        <f t="shared" si="36"/>
        <v/>
      </c>
      <c r="AZ96" s="93" t="str">
        <f t="shared" si="23"/>
        <v>A3</v>
      </c>
      <c r="BA96" s="93" t="str">
        <f t="shared" si="24"/>
        <v>A3</v>
      </c>
      <c r="BD96" s="94">
        <f t="shared" si="25"/>
        <v>0</v>
      </c>
      <c r="BE96" s="94">
        <f t="shared" si="26"/>
        <v>0</v>
      </c>
      <c r="BF96" s="94">
        <f t="shared" si="27"/>
        <v>0</v>
      </c>
      <c r="BG96" s="94">
        <f t="shared" si="28"/>
        <v>0</v>
      </c>
      <c r="BH96" s="94">
        <f t="shared" si="29"/>
        <v>0</v>
      </c>
      <c r="BJ96" s="94" t="str">
        <f t="shared" si="30"/>
        <v>0</v>
      </c>
      <c r="BK96" s="94" t="str">
        <f t="shared" si="31"/>
        <v>0</v>
      </c>
    </row>
    <row r="97" spans="1:63" x14ac:dyDescent="0.25">
      <c r="A97" s="17" t="str">
        <f>D97&amp;"x"&amp;TEXT(COUNTIF(D$5:D96,D97)+1,0)</f>
        <v>A3x4</v>
      </c>
      <c r="B97" s="18" t="str">
        <f>E97&amp;"x"&amp;TEXT(COUNTIF(E$5:E96,E97)+1,0)</f>
        <v>A3x4</v>
      </c>
      <c r="C97" s="18" t="str">
        <f>F97&amp;"x"&amp;TEXT(COUNTIF(F$5:F96,F97)+1,0)</f>
        <v>x1</v>
      </c>
      <c r="D97" s="19" t="s">
        <v>1174</v>
      </c>
      <c r="E97" s="19" t="s">
        <v>1174</v>
      </c>
      <c r="F97" s="19"/>
      <c r="G97" s="431"/>
      <c r="H97" s="19" t="s">
        <v>5044</v>
      </c>
      <c r="I97" s="141" t="s">
        <v>8047</v>
      </c>
      <c r="J97" s="141" t="s">
        <v>8048</v>
      </c>
      <c r="K97" s="141" t="s">
        <v>8049</v>
      </c>
      <c r="L97" s="113">
        <v>39199</v>
      </c>
      <c r="M97" s="431"/>
      <c r="N97" s="20"/>
      <c r="O97" s="20"/>
      <c r="P97" s="433"/>
      <c r="Q97" s="20" t="s">
        <v>1174</v>
      </c>
      <c r="R97" s="20" t="s">
        <v>1174</v>
      </c>
      <c r="S97" s="20" t="s">
        <v>1174</v>
      </c>
      <c r="T97" s="424" t="s">
        <v>1174</v>
      </c>
      <c r="U97" s="283"/>
      <c r="V97" s="435"/>
      <c r="W97" s="22"/>
      <c r="X97" s="22"/>
      <c r="Y97" s="22"/>
      <c r="Z97" s="22"/>
      <c r="AA97" s="22"/>
      <c r="AC97" s="187">
        <f>lft(L97,Peildatum)</f>
        <v>16.68</v>
      </c>
      <c r="AD97" s="202"/>
      <c r="AE97" s="202"/>
      <c r="AF97" s="202"/>
      <c r="AG97" s="202"/>
      <c r="AH97" s="202"/>
      <c r="AI97" s="188" t="str">
        <f>IFERROR(VLOOKUP(LEFT(N97 &amp; "0",1),CbRc,2,0),"")</f>
        <v>NCX19J3</v>
      </c>
      <c r="AJ97" s="188" t="str">
        <f>IFERROR(VLOOKUP(LEFT(O97 &amp; "0",1),CbRc,2,0),"")</f>
        <v>NCX19J3</v>
      </c>
      <c r="AK97" s="188" t="str">
        <f>IF(ISNA(VLOOKUP(AI97&amp;Q97,IsTm1A,1,0)),"",Q97)</f>
        <v>A3</v>
      </c>
      <c r="AL97" s="188" t="str">
        <f>IF(ISNA(VLOOKUP($AI97&amp;R97,IsTm2D,1,0)),"",R97)</f>
        <v>A3</v>
      </c>
      <c r="AM97" s="188" t="str">
        <f>IF(ISNA(VLOOKUP($AI97&amp;S97,IsTm3G,1,0)),"",S97)</f>
        <v>A3</v>
      </c>
      <c r="AN97" s="188"/>
      <c r="AO97" s="188"/>
      <c r="AP97" s="178"/>
      <c r="AQ97">
        <v>92</v>
      </c>
      <c r="AR97">
        <f t="shared" si="32"/>
        <v>28</v>
      </c>
      <c r="AS97">
        <f t="shared" si="33"/>
        <v>27</v>
      </c>
      <c r="AT97">
        <f t="shared" si="34"/>
        <v>0</v>
      </c>
      <c r="AU97" t="s">
        <v>5137</v>
      </c>
      <c r="AV97" t="str">
        <f t="shared" si="35"/>
        <v/>
      </c>
      <c r="AW97" t="str">
        <f t="shared" si="36"/>
        <v/>
      </c>
      <c r="AZ97" s="93" t="str">
        <f t="shared" si="23"/>
        <v>A3</v>
      </c>
      <c r="BA97" s="93" t="str">
        <f t="shared" si="24"/>
        <v>A3</v>
      </c>
      <c r="BD97" s="94">
        <f t="shared" si="25"/>
        <v>0</v>
      </c>
      <c r="BE97" s="94">
        <f t="shared" si="26"/>
        <v>0</v>
      </c>
      <c r="BF97" s="94">
        <f t="shared" si="27"/>
        <v>0</v>
      </c>
      <c r="BG97" s="94">
        <f t="shared" si="28"/>
        <v>0</v>
      </c>
      <c r="BH97" s="94">
        <f t="shared" si="29"/>
        <v>0</v>
      </c>
      <c r="BJ97" s="94" t="str">
        <f t="shared" si="30"/>
        <v>0</v>
      </c>
      <c r="BK97" s="94" t="str">
        <f t="shared" si="31"/>
        <v>0</v>
      </c>
    </row>
    <row r="98" spans="1:63" x14ac:dyDescent="0.25">
      <c r="A98" s="17" t="str">
        <f>D98&amp;"x"&amp;TEXT(COUNTIF(D$5:D97,D98)+1,0)</f>
        <v>A3x5</v>
      </c>
      <c r="B98" s="18" t="str">
        <f>E98&amp;"x"&amp;TEXT(COUNTIF(E$5:E97,E98)+1,0)</f>
        <v>A3x5</v>
      </c>
      <c r="C98" s="18" t="str">
        <f>F98&amp;"x"&amp;TEXT(COUNTIF(F$5:F97,F98)+1,0)</f>
        <v>x1</v>
      </c>
      <c r="D98" s="19" t="s">
        <v>1174</v>
      </c>
      <c r="E98" s="19" t="s">
        <v>1174</v>
      </c>
      <c r="F98" s="19"/>
      <c r="G98" s="431"/>
      <c r="H98" s="19" t="s">
        <v>5044</v>
      </c>
      <c r="I98" s="141" t="s">
        <v>8050</v>
      </c>
      <c r="J98" s="141" t="s">
        <v>8051</v>
      </c>
      <c r="K98" s="141" t="s">
        <v>8052</v>
      </c>
      <c r="L98" s="113">
        <v>39274</v>
      </c>
      <c r="M98" s="431"/>
      <c r="N98" s="20"/>
      <c r="O98" s="20"/>
      <c r="P98" s="433"/>
      <c r="Q98" s="20" t="s">
        <v>1174</v>
      </c>
      <c r="R98" s="20" t="s">
        <v>1174</v>
      </c>
      <c r="S98" s="20" t="s">
        <v>1174</v>
      </c>
      <c r="T98" s="424" t="s">
        <v>1174</v>
      </c>
      <c r="U98" s="283"/>
      <c r="V98" s="435"/>
      <c r="W98" s="22"/>
      <c r="X98" s="22"/>
      <c r="Y98" s="22"/>
      <c r="Z98" s="22"/>
      <c r="AA98" s="22"/>
      <c r="AC98" s="187">
        <f>lft(L98,Peildatum)</f>
        <v>16.47</v>
      </c>
      <c r="AD98" s="202"/>
      <c r="AE98" s="202"/>
      <c r="AF98" s="202"/>
      <c r="AG98" s="202"/>
      <c r="AH98" s="202"/>
      <c r="AI98" s="188" t="str">
        <f>IFERROR(VLOOKUP(LEFT(N98 &amp; "0",1),CbRc,2,0),"")</f>
        <v>NCX19J3</v>
      </c>
      <c r="AJ98" s="188" t="str">
        <f>IFERROR(VLOOKUP(LEFT(O98 &amp; "0",1),CbRc,2,0),"")</f>
        <v>NCX19J3</v>
      </c>
      <c r="AK98" s="188" t="str">
        <f>IF(ISNA(VLOOKUP(AI98&amp;Q98,IsTm1A,1,0)),"",Q98)</f>
        <v>A3</v>
      </c>
      <c r="AL98" s="188" t="str">
        <f>IF(ISNA(VLOOKUP($AI98&amp;R98,IsTm2D,1,0)),"",R98)</f>
        <v>A3</v>
      </c>
      <c r="AM98" s="188" t="str">
        <f>IF(ISNA(VLOOKUP($AI98&amp;S98,IsTm3G,1,0)),"",S98)</f>
        <v>A3</v>
      </c>
      <c r="AN98" s="188"/>
      <c r="AO98" s="188"/>
      <c r="AP98" s="178"/>
      <c r="AQ98">
        <v>93</v>
      </c>
      <c r="AR98">
        <f t="shared" si="32"/>
        <v>28</v>
      </c>
      <c r="AS98">
        <f t="shared" si="33"/>
        <v>27</v>
      </c>
      <c r="AT98">
        <f t="shared" si="34"/>
        <v>0</v>
      </c>
      <c r="AU98" t="s">
        <v>5138</v>
      </c>
      <c r="AV98" t="str">
        <f t="shared" si="35"/>
        <v/>
      </c>
      <c r="AW98" t="str">
        <f t="shared" si="36"/>
        <v/>
      </c>
      <c r="AZ98" s="93" t="str">
        <f t="shared" si="23"/>
        <v>A3</v>
      </c>
      <c r="BA98" s="93" t="str">
        <f t="shared" si="24"/>
        <v>A3</v>
      </c>
      <c r="BD98" s="94">
        <f t="shared" si="25"/>
        <v>0</v>
      </c>
      <c r="BE98" s="94">
        <f t="shared" si="26"/>
        <v>0</v>
      </c>
      <c r="BF98" s="94">
        <f t="shared" si="27"/>
        <v>0</v>
      </c>
      <c r="BG98" s="94">
        <f t="shared" si="28"/>
        <v>0</v>
      </c>
      <c r="BH98" s="94">
        <f t="shared" si="29"/>
        <v>0</v>
      </c>
      <c r="BJ98" s="94" t="str">
        <f t="shared" si="30"/>
        <v>0</v>
      </c>
      <c r="BK98" s="94" t="str">
        <f t="shared" si="31"/>
        <v>0</v>
      </c>
    </row>
    <row r="99" spans="1:63" x14ac:dyDescent="0.25">
      <c r="A99" s="17" t="str">
        <f>D99&amp;"x"&amp;TEXT(COUNTIF(D$5:D98,D99)+1,0)</f>
        <v>A3x6</v>
      </c>
      <c r="B99" s="18" t="str">
        <f>E99&amp;"x"&amp;TEXT(COUNTIF(E$5:E98,E99)+1,0)</f>
        <v>A3x6</v>
      </c>
      <c r="C99" s="18" t="str">
        <f>F99&amp;"x"&amp;TEXT(COUNTIF(F$5:F98,F99)+1,0)</f>
        <v>x1</v>
      </c>
      <c r="D99" s="19" t="s">
        <v>1174</v>
      </c>
      <c r="E99" s="19" t="s">
        <v>1174</v>
      </c>
      <c r="F99" s="19"/>
      <c r="G99" s="431"/>
      <c r="H99" s="19" t="s">
        <v>5275</v>
      </c>
      <c r="I99" s="141" t="s">
        <v>8053</v>
      </c>
      <c r="J99" s="141" t="s">
        <v>8054</v>
      </c>
      <c r="K99" s="141" t="s">
        <v>8055</v>
      </c>
      <c r="L99" s="113">
        <v>38090</v>
      </c>
      <c r="M99" s="431"/>
      <c r="N99" s="20"/>
      <c r="O99" s="20"/>
      <c r="P99" s="433"/>
      <c r="Q99" s="20" t="s">
        <v>1174</v>
      </c>
      <c r="R99" s="20" t="s">
        <v>1174</v>
      </c>
      <c r="S99" s="20" t="s">
        <v>1174</v>
      </c>
      <c r="T99" s="424" t="s">
        <v>1174</v>
      </c>
      <c r="U99" s="283"/>
      <c r="V99" s="435"/>
      <c r="W99" s="22"/>
      <c r="X99" s="22"/>
      <c r="Y99" s="22"/>
      <c r="Z99" s="22"/>
      <c r="AA99" s="22"/>
      <c r="AC99" s="187">
        <f>lft(L99,Peildatum)</f>
        <v>19.72</v>
      </c>
      <c r="AD99" s="202"/>
      <c r="AE99" s="202"/>
      <c r="AF99" s="202"/>
      <c r="AG99" s="202"/>
      <c r="AH99" s="202"/>
      <c r="AI99" s="188" t="str">
        <f>IFERROR(VLOOKUP(LEFT(N99 &amp; "0",1),CbRc,2,0),"")</f>
        <v>NCX19J3</v>
      </c>
      <c r="AJ99" s="188" t="str">
        <f>IFERROR(VLOOKUP(LEFT(O99 &amp; "0",1),CbRc,2,0),"")</f>
        <v>NCX19J3</v>
      </c>
      <c r="AK99" s="188" t="str">
        <f>IF(ISNA(VLOOKUP(AI99&amp;Q99,IsTm1A,1,0)),"",Q99)</f>
        <v>A3</v>
      </c>
      <c r="AL99" s="188" t="str">
        <f>IF(ISNA(VLOOKUP($AI99&amp;R99,IsTm2D,1,0)),"",R99)</f>
        <v>A3</v>
      </c>
      <c r="AM99" s="188" t="str">
        <f>IF(ISNA(VLOOKUP($AI99&amp;S99,IsTm3G,1,0)),"",S99)</f>
        <v>A3</v>
      </c>
      <c r="AN99" s="188"/>
      <c r="AO99" s="188"/>
      <c r="AP99" s="178"/>
      <c r="AQ99">
        <v>94</v>
      </c>
      <c r="AR99">
        <f t="shared" si="32"/>
        <v>28</v>
      </c>
      <c r="AS99">
        <f t="shared" si="33"/>
        <v>27</v>
      </c>
      <c r="AT99">
        <f t="shared" si="34"/>
        <v>0</v>
      </c>
      <c r="AU99" t="s">
        <v>5139</v>
      </c>
      <c r="AV99" t="str">
        <f t="shared" si="35"/>
        <v/>
      </c>
      <c r="AW99" t="str">
        <f t="shared" si="36"/>
        <v/>
      </c>
      <c r="AZ99" s="93" t="str">
        <f t="shared" si="23"/>
        <v>A3</v>
      </c>
      <c r="BA99" s="93" t="str">
        <f t="shared" si="24"/>
        <v>A3</v>
      </c>
      <c r="BD99" s="94">
        <f t="shared" si="25"/>
        <v>0</v>
      </c>
      <c r="BE99" s="94">
        <f t="shared" si="26"/>
        <v>0</v>
      </c>
      <c r="BF99" s="94">
        <f t="shared" si="27"/>
        <v>0</v>
      </c>
      <c r="BG99" s="94">
        <f t="shared" si="28"/>
        <v>0</v>
      </c>
      <c r="BH99" s="94">
        <f t="shared" si="29"/>
        <v>0</v>
      </c>
      <c r="BJ99" s="94" t="str">
        <f t="shared" si="30"/>
        <v>0</v>
      </c>
      <c r="BK99" s="94" t="str">
        <f t="shared" si="31"/>
        <v>0</v>
      </c>
    </row>
    <row r="100" spans="1:63" x14ac:dyDescent="0.25">
      <c r="A100" s="17" t="str">
        <f>D100&amp;"x"&amp;TEXT(COUNTIF(D$5:D99,D100)+1,0)</f>
        <v>A3x7</v>
      </c>
      <c r="B100" s="18" t="str">
        <f>E100&amp;"x"&amp;TEXT(COUNTIF(E$5:E99,E100)+1,0)</f>
        <v>A3x7</v>
      </c>
      <c r="C100" s="18" t="str">
        <f>F100&amp;"x"&amp;TEXT(COUNTIF(F$5:F99,F100)+1,0)</f>
        <v>x1</v>
      </c>
      <c r="D100" s="19" t="s">
        <v>1174</v>
      </c>
      <c r="E100" s="19" t="s">
        <v>1174</v>
      </c>
      <c r="F100" s="19"/>
      <c r="G100" s="431"/>
      <c r="H100" s="19" t="s">
        <v>5275</v>
      </c>
      <c r="I100" s="141" t="s">
        <v>8056</v>
      </c>
      <c r="J100" s="141" t="s">
        <v>8057</v>
      </c>
      <c r="K100" s="141" t="s">
        <v>8058</v>
      </c>
      <c r="L100" s="113">
        <v>39123</v>
      </c>
      <c r="M100" s="431"/>
      <c r="N100" s="20"/>
      <c r="O100" s="20"/>
      <c r="P100" s="433"/>
      <c r="Q100" s="20" t="s">
        <v>5087</v>
      </c>
      <c r="R100" s="20" t="s">
        <v>1174</v>
      </c>
      <c r="S100" s="20" t="s">
        <v>1174</v>
      </c>
      <c r="T100" s="424" t="s">
        <v>1174</v>
      </c>
      <c r="U100" s="283"/>
      <c r="V100" s="435"/>
      <c r="W100" s="22"/>
      <c r="X100" s="22"/>
      <c r="Y100" s="22"/>
      <c r="Z100" s="22"/>
      <c r="AA100" s="22"/>
      <c r="AC100" s="187">
        <f>lft(L100,Peildatum)</f>
        <v>16.89</v>
      </c>
      <c r="AD100" s="202"/>
      <c r="AE100" s="202"/>
      <c r="AF100" s="202"/>
      <c r="AG100" s="202"/>
      <c r="AH100" s="202"/>
      <c r="AI100" s="188" t="str">
        <f>IFERROR(VLOOKUP(LEFT(N100 &amp; "0",1),CbRc,2,0),"")</f>
        <v>NCX19J3</v>
      </c>
      <c r="AJ100" s="188" t="str">
        <f>IFERROR(VLOOKUP(LEFT(O100 &amp; "0",1),CbRc,2,0),"")</f>
        <v>NCX19J3</v>
      </c>
      <c r="AK100" s="188" t="str">
        <f>IF(ISNA(VLOOKUP(AI100&amp;Q100,IsTm1A,1,0)),"",Q100)</f>
        <v>B4</v>
      </c>
      <c r="AL100" s="188" t="str">
        <f>IF(ISNA(VLOOKUP($AI100&amp;R100,IsTm2D,1,0)),"",R100)</f>
        <v>A3</v>
      </c>
      <c r="AM100" s="188" t="str">
        <f>IF(ISNA(VLOOKUP($AI100&amp;S100,IsTm3G,1,0)),"",S100)</f>
        <v>A3</v>
      </c>
      <c r="AN100" s="188"/>
      <c r="AO100" s="188"/>
      <c r="AP100" s="178"/>
      <c r="AQ100">
        <v>95</v>
      </c>
      <c r="AR100">
        <f t="shared" si="32"/>
        <v>28</v>
      </c>
      <c r="AS100">
        <f t="shared" si="33"/>
        <v>27</v>
      </c>
      <c r="AT100">
        <f t="shared" si="34"/>
        <v>0</v>
      </c>
      <c r="AU100" t="s">
        <v>5140</v>
      </c>
      <c r="AV100" t="str">
        <f t="shared" si="35"/>
        <v/>
      </c>
      <c r="AW100" t="str">
        <f t="shared" si="36"/>
        <v/>
      </c>
      <c r="AZ100" s="93" t="str">
        <f t="shared" si="23"/>
        <v>A3</v>
      </c>
      <c r="BA100" s="93" t="str">
        <f t="shared" si="24"/>
        <v>A3</v>
      </c>
      <c r="BD100" s="94">
        <f t="shared" si="25"/>
        <v>0</v>
      </c>
      <c r="BE100" s="94">
        <f t="shared" si="26"/>
        <v>0</v>
      </c>
      <c r="BF100" s="94">
        <f t="shared" si="27"/>
        <v>0</v>
      </c>
      <c r="BG100" s="94">
        <f t="shared" si="28"/>
        <v>0</v>
      </c>
      <c r="BH100" s="94">
        <f t="shared" si="29"/>
        <v>0</v>
      </c>
      <c r="BJ100" s="94" t="str">
        <f t="shared" si="30"/>
        <v>0</v>
      </c>
      <c r="BK100" s="94" t="str">
        <f t="shared" si="31"/>
        <v>0</v>
      </c>
    </row>
    <row r="101" spans="1:63" x14ac:dyDescent="0.25">
      <c r="A101" s="17" t="str">
        <f>D101&amp;"x"&amp;TEXT(COUNTIF(D$5:D100,D101)+1,0)</f>
        <v>A3x8</v>
      </c>
      <c r="B101" s="18" t="str">
        <f>E101&amp;"x"&amp;TEXT(COUNTIF(E$5:E100,E101)+1,0)</f>
        <v>A3x8</v>
      </c>
      <c r="C101" s="18" t="str">
        <f>F101&amp;"x"&amp;TEXT(COUNTIF(F$5:F100,F101)+1,0)</f>
        <v>x1</v>
      </c>
      <c r="D101" s="19" t="s">
        <v>1174</v>
      </c>
      <c r="E101" s="19" t="s">
        <v>1174</v>
      </c>
      <c r="F101" s="19"/>
      <c r="G101" s="431"/>
      <c r="H101" s="19" t="s">
        <v>5275</v>
      </c>
      <c r="I101" s="141" t="s">
        <v>8059</v>
      </c>
      <c r="J101" s="141" t="s">
        <v>8060</v>
      </c>
      <c r="K101" s="141" t="s">
        <v>8061</v>
      </c>
      <c r="L101" s="113">
        <v>39187</v>
      </c>
      <c r="M101" s="431"/>
      <c r="N101" s="20"/>
      <c r="O101" s="20"/>
      <c r="P101" s="433"/>
      <c r="Q101" s="20" t="s">
        <v>5087</v>
      </c>
      <c r="R101" s="20" t="s">
        <v>1174</v>
      </c>
      <c r="S101" s="20" t="s">
        <v>1174</v>
      </c>
      <c r="T101" s="424" t="s">
        <v>1174</v>
      </c>
      <c r="U101" s="283"/>
      <c r="V101" s="435"/>
      <c r="W101" s="22"/>
      <c r="X101" s="22"/>
      <c r="Y101" s="22"/>
      <c r="Z101" s="22"/>
      <c r="AA101" s="22"/>
      <c r="AC101" s="187">
        <f>lft(L101,Peildatum)</f>
        <v>16.71</v>
      </c>
      <c r="AD101" s="202"/>
      <c r="AE101" s="202"/>
      <c r="AF101" s="202"/>
      <c r="AG101" s="202"/>
      <c r="AH101" s="202"/>
      <c r="AI101" s="188" t="str">
        <f>IFERROR(VLOOKUP(LEFT(N101 &amp; "0",1),CbRc,2,0),"")</f>
        <v>NCX19J3</v>
      </c>
      <c r="AJ101" s="188" t="str">
        <f>IFERROR(VLOOKUP(LEFT(O101 &amp; "0",1),CbRc,2,0),"")</f>
        <v>NCX19J3</v>
      </c>
      <c r="AK101" s="188" t="str">
        <f>IF(ISNA(VLOOKUP(AI101&amp;Q101,IsTm1A,1,0)),"",Q101)</f>
        <v>B4</v>
      </c>
      <c r="AL101" s="188" t="str">
        <f>IF(ISNA(VLOOKUP($AI101&amp;R101,IsTm2D,1,0)),"",R101)</f>
        <v>A3</v>
      </c>
      <c r="AM101" s="188" t="str">
        <f>IF(ISNA(VLOOKUP($AI101&amp;S101,IsTm3G,1,0)),"",S101)</f>
        <v>A3</v>
      </c>
      <c r="AN101" s="188"/>
      <c r="AO101" s="188"/>
      <c r="AP101" s="178"/>
      <c r="AQ101">
        <v>96</v>
      </c>
      <c r="AR101">
        <f t="shared" si="32"/>
        <v>28</v>
      </c>
      <c r="AS101">
        <f t="shared" si="33"/>
        <v>27</v>
      </c>
      <c r="AT101">
        <f t="shared" si="34"/>
        <v>0</v>
      </c>
      <c r="AU101" t="s">
        <v>5141</v>
      </c>
      <c r="AV101" t="str">
        <f t="shared" si="35"/>
        <v/>
      </c>
      <c r="AW101" t="str">
        <f t="shared" si="36"/>
        <v/>
      </c>
      <c r="AZ101" s="93" t="str">
        <f t="shared" si="23"/>
        <v>A3</v>
      </c>
      <c r="BA101" s="93" t="str">
        <f t="shared" si="24"/>
        <v>A3</v>
      </c>
      <c r="BD101" s="94">
        <f t="shared" si="25"/>
        <v>0</v>
      </c>
      <c r="BE101" s="94">
        <f t="shared" si="26"/>
        <v>0</v>
      </c>
      <c r="BF101" s="94">
        <f t="shared" si="27"/>
        <v>0</v>
      </c>
      <c r="BG101" s="94">
        <f t="shared" si="28"/>
        <v>0</v>
      </c>
      <c r="BH101" s="94">
        <f t="shared" si="29"/>
        <v>0</v>
      </c>
      <c r="BJ101" s="94" t="str">
        <f t="shared" si="30"/>
        <v>0</v>
      </c>
      <c r="BK101" s="94" t="str">
        <f t="shared" si="31"/>
        <v>0</v>
      </c>
    </row>
    <row r="102" spans="1:63" x14ac:dyDescent="0.25">
      <c r="A102" s="17" t="str">
        <f>D102&amp;"x"&amp;TEXT(COUNTIF(D$5:D101,D102)+1,0)</f>
        <v>A3x9</v>
      </c>
      <c r="B102" s="18" t="str">
        <f>E102&amp;"x"&amp;TEXT(COUNTIF(E$5:E101,E102)+1,0)</f>
        <v>A3x9</v>
      </c>
      <c r="C102" s="18" t="str">
        <f>F102&amp;"x"&amp;TEXT(COUNTIF(F$5:F101,F102)+1,0)</f>
        <v>x1</v>
      </c>
      <c r="D102" s="19" t="s">
        <v>1174</v>
      </c>
      <c r="E102" s="19" t="s">
        <v>1174</v>
      </c>
      <c r="F102" s="19"/>
      <c r="G102" s="431"/>
      <c r="H102" s="19" t="s">
        <v>5275</v>
      </c>
      <c r="I102" s="141" t="s">
        <v>8062</v>
      </c>
      <c r="J102" s="141" t="s">
        <v>8063</v>
      </c>
      <c r="K102" s="141" t="s">
        <v>8064</v>
      </c>
      <c r="L102" s="113">
        <v>39363</v>
      </c>
      <c r="M102" s="431"/>
      <c r="N102" s="20"/>
      <c r="O102" s="20"/>
      <c r="P102" s="433"/>
      <c r="Q102" s="20" t="s">
        <v>5087</v>
      </c>
      <c r="R102" s="20" t="s">
        <v>5086</v>
      </c>
      <c r="S102" s="20" t="s">
        <v>5086</v>
      </c>
      <c r="T102" s="424" t="s">
        <v>1174</v>
      </c>
      <c r="U102" s="283"/>
      <c r="V102" s="435"/>
      <c r="W102" s="22"/>
      <c r="X102" s="22"/>
      <c r="Y102" s="22"/>
      <c r="Z102" s="22"/>
      <c r="AA102" s="22"/>
      <c r="AC102" s="187">
        <f>lft(L102,Peildatum)</f>
        <v>16.23</v>
      </c>
      <c r="AD102" s="202"/>
      <c r="AE102" s="202"/>
      <c r="AF102" s="202"/>
      <c r="AG102" s="202"/>
      <c r="AH102" s="202"/>
      <c r="AI102" s="188" t="str">
        <f>IFERROR(VLOOKUP(LEFT(N102 &amp; "0",1),CbRc,2,0),"")</f>
        <v>NCX19J3</v>
      </c>
      <c r="AJ102" s="188" t="str">
        <f>IFERROR(VLOOKUP(LEFT(O102 &amp; "0",1),CbRc,2,0),"")</f>
        <v>NCX19J3</v>
      </c>
      <c r="AK102" s="188" t="str">
        <f>IF(ISNA(VLOOKUP(AI102&amp;Q102,IsTm1A,1,0)),"",Q102)</f>
        <v>B4</v>
      </c>
      <c r="AL102" s="188" t="str">
        <f>IF(ISNA(VLOOKUP($AI102&amp;R102,IsTm2D,1,0)),"",R102)</f>
        <v>B3</v>
      </c>
      <c r="AM102" s="188" t="str">
        <f>IF(ISNA(VLOOKUP($AI102&amp;S102,IsTm3G,1,0)),"",S102)</f>
        <v>B3</v>
      </c>
      <c r="AN102" s="188"/>
      <c r="AO102" s="188"/>
      <c r="AP102" s="178"/>
      <c r="AQ102">
        <v>97</v>
      </c>
      <c r="AR102">
        <f t="shared" si="32"/>
        <v>28</v>
      </c>
      <c r="AS102">
        <f t="shared" si="33"/>
        <v>27</v>
      </c>
      <c r="AT102">
        <f t="shared" ref="AT102:AT104" si="37">AT101+IF(COUNTIF(F:F,AU102)=0,0,1)</f>
        <v>0</v>
      </c>
      <c r="AU102" t="s">
        <v>5142</v>
      </c>
      <c r="AV102" t="str">
        <f t="shared" ref="AV102:AV104" si="38">IFERROR(VLOOKUP(AQ102,AR:AU,4,0),"")</f>
        <v/>
      </c>
      <c r="AW102" t="str">
        <f t="shared" si="36"/>
        <v/>
      </c>
      <c r="AZ102" s="93" t="str">
        <f t="shared" si="23"/>
        <v>A3</v>
      </c>
      <c r="BA102" s="93" t="str">
        <f t="shared" si="24"/>
        <v>A3</v>
      </c>
      <c r="BD102" s="94">
        <f t="shared" si="25"/>
        <v>0</v>
      </c>
      <c r="BE102" s="94">
        <f t="shared" si="26"/>
        <v>0</v>
      </c>
      <c r="BF102" s="94">
        <f t="shared" si="27"/>
        <v>0</v>
      </c>
      <c r="BG102" s="94">
        <f t="shared" si="28"/>
        <v>0</v>
      </c>
      <c r="BH102" s="94">
        <f t="shared" si="29"/>
        <v>0</v>
      </c>
      <c r="BJ102" s="94" t="str">
        <f t="shared" si="30"/>
        <v>0</v>
      </c>
      <c r="BK102" s="94" t="str">
        <f t="shared" si="31"/>
        <v>0</v>
      </c>
    </row>
    <row r="103" spans="1:63" x14ac:dyDescent="0.25">
      <c r="A103" s="17" t="str">
        <f>D103&amp;"x"&amp;TEXT(COUNTIF(D$5:D102,D103)+1,0)</f>
        <v>B1x1</v>
      </c>
      <c r="B103" s="18" t="str">
        <f>E103&amp;"x"&amp;TEXT(COUNTIF(E$5:E102,E103)+1,0)</f>
        <v>B1x1</v>
      </c>
      <c r="C103" s="18" t="str">
        <f>F103&amp;"x"&amp;TEXT(COUNTIF(F$5:F102,F103)+1,0)</f>
        <v>x1</v>
      </c>
      <c r="D103" s="19" t="s">
        <v>5084</v>
      </c>
      <c r="E103" s="19" t="s">
        <v>5084</v>
      </c>
      <c r="F103" s="19"/>
      <c r="G103" s="431"/>
      <c r="H103" s="19" t="s">
        <v>5044</v>
      </c>
      <c r="I103" s="141" t="s">
        <v>8065</v>
      </c>
      <c r="J103" s="141" t="s">
        <v>8066</v>
      </c>
      <c r="K103" s="141" t="s">
        <v>8067</v>
      </c>
      <c r="L103" s="113">
        <v>39538</v>
      </c>
      <c r="M103" s="431"/>
      <c r="N103" s="20"/>
      <c r="O103" s="20"/>
      <c r="P103" s="433"/>
      <c r="Q103" s="20" t="s">
        <v>5085</v>
      </c>
      <c r="R103" s="20" t="s">
        <v>5085</v>
      </c>
      <c r="S103" s="20" t="s">
        <v>5085</v>
      </c>
      <c r="T103" s="424" t="s">
        <v>5084</v>
      </c>
      <c r="U103" s="283"/>
      <c r="V103" s="435"/>
      <c r="W103" s="22"/>
      <c r="X103" s="22"/>
      <c r="Y103" s="22"/>
      <c r="Z103" s="22"/>
      <c r="AA103" s="22"/>
      <c r="AC103" s="187">
        <f>lft(L103,Peildatum)</f>
        <v>15.75</v>
      </c>
      <c r="AD103" s="202"/>
      <c r="AE103" s="202"/>
      <c r="AF103" s="202"/>
      <c r="AG103" s="202"/>
      <c r="AH103" s="202"/>
      <c r="AI103" s="188" t="str">
        <f>IFERROR(VLOOKUP(LEFT(N103 &amp; "0",1),CbRc,2,0),"")</f>
        <v>NCX19J3</v>
      </c>
      <c r="AJ103" s="188" t="str">
        <f>IFERROR(VLOOKUP(LEFT(O103 &amp; "0",1),CbRc,2,0),"")</f>
        <v>NCX19J3</v>
      </c>
      <c r="AK103" s="188" t="str">
        <f>IF(ISNA(VLOOKUP(AI103&amp;Q103,IsTm1A,1,0)),"",Q103)</f>
        <v>B2</v>
      </c>
      <c r="AL103" s="188" t="str">
        <f>IF(ISNA(VLOOKUP($AI103&amp;R103,IsTm2D,1,0)),"",R103)</f>
        <v>B2</v>
      </c>
      <c r="AM103" s="188" t="str">
        <f>IF(ISNA(VLOOKUP($AI103&amp;S103,IsTm3G,1,0)),"",S103)</f>
        <v>B2</v>
      </c>
      <c r="AN103" s="188"/>
      <c r="AO103" s="188"/>
      <c r="AP103" s="178"/>
      <c r="AQ103">
        <v>98</v>
      </c>
      <c r="AR103">
        <f t="shared" si="32"/>
        <v>28</v>
      </c>
      <c r="AS103">
        <f t="shared" si="33"/>
        <v>27</v>
      </c>
      <c r="AT103">
        <f t="shared" si="37"/>
        <v>0</v>
      </c>
      <c r="AU103" t="s">
        <v>5143</v>
      </c>
      <c r="AV103" t="str">
        <f t="shared" si="38"/>
        <v/>
      </c>
      <c r="AW103" t="str">
        <f t="shared" si="36"/>
        <v/>
      </c>
      <c r="AZ103" s="93" t="str">
        <f t="shared" si="23"/>
        <v>B1</v>
      </c>
      <c r="BA103" s="93" t="str">
        <f t="shared" si="24"/>
        <v>B1</v>
      </c>
      <c r="BD103" s="94">
        <f t="shared" si="25"/>
        <v>0</v>
      </c>
      <c r="BE103" s="94">
        <f t="shared" si="26"/>
        <v>0</v>
      </c>
      <c r="BF103" s="94">
        <f t="shared" si="27"/>
        <v>0</v>
      </c>
      <c r="BG103" s="94">
        <f t="shared" si="28"/>
        <v>0</v>
      </c>
      <c r="BH103" s="94">
        <f t="shared" si="29"/>
        <v>0</v>
      </c>
      <c r="BJ103" s="94" t="str">
        <f t="shared" si="30"/>
        <v>0</v>
      </c>
      <c r="BK103" s="94" t="str">
        <f t="shared" si="31"/>
        <v>0</v>
      </c>
    </row>
    <row r="104" spans="1:63" x14ac:dyDescent="0.25">
      <c r="A104" s="17" t="str">
        <f>D104&amp;"x"&amp;TEXT(COUNTIF(D$5:D103,D104)+1,0)</f>
        <v>B1x2</v>
      </c>
      <c r="B104" s="18" t="str">
        <f>E104&amp;"x"&amp;TEXT(COUNTIF(E$5:E103,E104)+1,0)</f>
        <v>B1x2</v>
      </c>
      <c r="C104" s="18" t="str">
        <f>F104&amp;"x"&amp;TEXT(COUNTIF(F$5:F103,F104)+1,0)</f>
        <v>x1</v>
      </c>
      <c r="D104" s="19" t="s">
        <v>5084</v>
      </c>
      <c r="E104" s="19" t="s">
        <v>5084</v>
      </c>
      <c r="F104" s="19"/>
      <c r="G104" s="431"/>
      <c r="H104" s="19" t="s">
        <v>5044</v>
      </c>
      <c r="I104" s="141" t="s">
        <v>8068</v>
      </c>
      <c r="J104" s="141" t="s">
        <v>8069</v>
      </c>
      <c r="K104" s="141" t="s">
        <v>8070</v>
      </c>
      <c r="L104" s="113">
        <v>39629</v>
      </c>
      <c r="M104" s="431"/>
      <c r="N104" s="20"/>
      <c r="O104" s="20"/>
      <c r="P104" s="433"/>
      <c r="Q104" s="20" t="s">
        <v>5085</v>
      </c>
      <c r="R104" s="20" t="s">
        <v>5085</v>
      </c>
      <c r="S104" s="20" t="s">
        <v>5085</v>
      </c>
      <c r="T104" s="424" t="s">
        <v>5084</v>
      </c>
      <c r="U104" s="283"/>
      <c r="V104" s="435"/>
      <c r="W104" s="22"/>
      <c r="X104" s="22"/>
      <c r="Y104" s="22"/>
      <c r="Z104" s="22"/>
      <c r="AA104" s="22"/>
      <c r="AC104" s="187">
        <f>lft(L104,Peildatum)</f>
        <v>15.5</v>
      </c>
      <c r="AD104" s="202"/>
      <c r="AE104" s="202"/>
      <c r="AF104" s="202"/>
      <c r="AG104" s="202"/>
      <c r="AH104" s="202"/>
      <c r="AI104" s="188" t="str">
        <f>IFERROR(VLOOKUP(LEFT(N104 &amp; "0",1),CbRc,2,0),"")</f>
        <v>NCX19J3</v>
      </c>
      <c r="AJ104" s="188" t="str">
        <f>IFERROR(VLOOKUP(LEFT(O104 &amp; "0",1),CbRc,2,0),"")</f>
        <v>NCX19J3</v>
      </c>
      <c r="AK104" s="188" t="str">
        <f>IF(ISNA(VLOOKUP(AI104&amp;Q104,IsTm1A,1,0)),"",Q104)</f>
        <v>B2</v>
      </c>
      <c r="AL104" s="188" t="str">
        <f>IF(ISNA(VLOOKUP($AI104&amp;R104,IsTm2D,1,0)),"",R104)</f>
        <v>B2</v>
      </c>
      <c r="AM104" s="188" t="str">
        <f>IF(ISNA(VLOOKUP($AI104&amp;S104,IsTm3G,1,0)),"",S104)</f>
        <v>B2</v>
      </c>
      <c r="AN104" s="188"/>
      <c r="AO104" s="188"/>
      <c r="AP104" s="178"/>
      <c r="AQ104">
        <v>99</v>
      </c>
      <c r="AR104">
        <f t="shared" si="32"/>
        <v>28</v>
      </c>
      <c r="AS104">
        <f t="shared" si="33"/>
        <v>27</v>
      </c>
      <c r="AT104">
        <f t="shared" si="37"/>
        <v>0</v>
      </c>
      <c r="AU104" t="s">
        <v>5144</v>
      </c>
      <c r="AV104" t="str">
        <f t="shared" si="38"/>
        <v/>
      </c>
      <c r="AW104" t="str">
        <f t="shared" si="36"/>
        <v/>
      </c>
      <c r="AZ104" s="93" t="str">
        <f t="shared" si="23"/>
        <v>B1</v>
      </c>
      <c r="BA104" s="93" t="str">
        <f t="shared" si="24"/>
        <v>B1</v>
      </c>
      <c r="BD104" s="94">
        <f t="shared" si="25"/>
        <v>0</v>
      </c>
      <c r="BE104" s="94">
        <f t="shared" si="26"/>
        <v>0</v>
      </c>
      <c r="BF104" s="94">
        <f t="shared" si="27"/>
        <v>0</v>
      </c>
      <c r="BG104" s="94">
        <f t="shared" si="28"/>
        <v>0</v>
      </c>
      <c r="BH104" s="94">
        <f t="shared" si="29"/>
        <v>0</v>
      </c>
      <c r="BJ104" s="94" t="str">
        <f t="shared" si="30"/>
        <v>0</v>
      </c>
      <c r="BK104" s="94" t="str">
        <f t="shared" si="31"/>
        <v>0</v>
      </c>
    </row>
    <row r="105" spans="1:63" x14ac:dyDescent="0.25">
      <c r="A105" s="17" t="str">
        <f>D105&amp;"x"&amp;TEXT(COUNTIF(D$5:D104,D105)+1,0)</f>
        <v>B1x3</v>
      </c>
      <c r="B105" s="18" t="str">
        <f>E105&amp;"x"&amp;TEXT(COUNTIF(E$5:E104,E105)+1,0)</f>
        <v>B1x3</v>
      </c>
      <c r="C105" s="18" t="str">
        <f>F105&amp;"x"&amp;TEXT(COUNTIF(F$5:F104,F105)+1,0)</f>
        <v>x1</v>
      </c>
      <c r="D105" s="19" t="s">
        <v>5084</v>
      </c>
      <c r="E105" s="19" t="s">
        <v>5084</v>
      </c>
      <c r="F105" s="19"/>
      <c r="G105" s="431"/>
      <c r="H105" s="19" t="s">
        <v>5044</v>
      </c>
      <c r="I105" s="141" t="s">
        <v>8071</v>
      </c>
      <c r="J105" s="141" t="s">
        <v>8072</v>
      </c>
      <c r="K105" s="141" t="s">
        <v>8073</v>
      </c>
      <c r="L105" s="113">
        <v>39760</v>
      </c>
      <c r="M105" s="431"/>
      <c r="N105" s="20"/>
      <c r="O105" s="20"/>
      <c r="P105" s="433"/>
      <c r="Q105" s="20" t="s">
        <v>5084</v>
      </c>
      <c r="R105" s="20" t="s">
        <v>5084</v>
      </c>
      <c r="S105" s="20" t="s">
        <v>5084</v>
      </c>
      <c r="T105" s="424" t="s">
        <v>5084</v>
      </c>
      <c r="U105" s="283"/>
      <c r="V105" s="435"/>
      <c r="W105" s="22"/>
      <c r="X105" s="22"/>
      <c r="Y105" s="22"/>
      <c r="Z105" s="22"/>
      <c r="AA105" s="22"/>
      <c r="AC105" s="187">
        <f>lft(L105,Peildatum)</f>
        <v>15.14</v>
      </c>
      <c r="AD105" s="202"/>
      <c r="AE105" s="202"/>
      <c r="AF105" s="202"/>
      <c r="AG105" s="202"/>
      <c r="AH105" s="202"/>
      <c r="AI105" s="188" t="str">
        <f>IFERROR(VLOOKUP(LEFT(N105 &amp; "0",1),CbRc,2,0),"")</f>
        <v>NCX19J3</v>
      </c>
      <c r="AJ105" s="188" t="str">
        <f>IFERROR(VLOOKUP(LEFT(O105 &amp; "0",1),CbRc,2,0),"")</f>
        <v>NCX19J3</v>
      </c>
      <c r="AK105" s="188" t="str">
        <f>IF(ISNA(VLOOKUP(AI105&amp;Q105,IsTm1A,1,0)),"",Q105)</f>
        <v>B1</v>
      </c>
      <c r="AL105" s="188" t="str">
        <f>IF(ISNA(VLOOKUP($AI105&amp;R105,IsTm2D,1,0)),"",R105)</f>
        <v>B1</v>
      </c>
      <c r="AM105" s="188" t="str">
        <f>IF(ISNA(VLOOKUP($AI105&amp;S105,IsTm3G,1,0)),"",S105)</f>
        <v>B1</v>
      </c>
      <c r="AN105" s="188"/>
      <c r="AO105" s="188"/>
      <c r="BD105" s="94">
        <f t="shared" si="25"/>
        <v>0</v>
      </c>
      <c r="BE105" s="94">
        <f t="shared" si="26"/>
        <v>0</v>
      </c>
      <c r="BF105" s="94">
        <f t="shared" si="27"/>
        <v>0</v>
      </c>
      <c r="BG105" s="94">
        <f t="shared" si="28"/>
        <v>0</v>
      </c>
      <c r="BH105" s="94">
        <f t="shared" si="29"/>
        <v>0</v>
      </c>
      <c r="BJ105" s="94" t="str">
        <f t="shared" ref="BJ105:BJ168" si="39">LEFT(N105&amp;"0",1)</f>
        <v>0</v>
      </c>
      <c r="BK105" s="94" t="str">
        <f t="shared" ref="BK105:BK168" si="40">LEFT(O105&amp;"0",1)</f>
        <v>0</v>
      </c>
    </row>
    <row r="106" spans="1:63" x14ac:dyDescent="0.25">
      <c r="A106" s="17" t="str">
        <f>D106&amp;"x"&amp;TEXT(COUNTIF(D$5:D105,D106)+1,0)</f>
        <v>B1x4</v>
      </c>
      <c r="B106" s="18" t="str">
        <f>E106&amp;"x"&amp;TEXT(COUNTIF(E$5:E105,E106)+1,0)</f>
        <v>B1x4</v>
      </c>
      <c r="C106" s="18" t="str">
        <f>F106&amp;"x"&amp;TEXT(COUNTIF(F$5:F105,F106)+1,0)</f>
        <v>x1</v>
      </c>
      <c r="D106" s="19" t="s">
        <v>5084</v>
      </c>
      <c r="E106" s="19" t="s">
        <v>5084</v>
      </c>
      <c r="F106" s="19"/>
      <c r="G106" s="431"/>
      <c r="H106" s="19" t="s">
        <v>5044</v>
      </c>
      <c r="I106" s="141" t="s">
        <v>8074</v>
      </c>
      <c r="J106" s="141" t="s">
        <v>8075</v>
      </c>
      <c r="K106" s="141" t="s">
        <v>7907</v>
      </c>
      <c r="L106" s="113">
        <v>39993</v>
      </c>
      <c r="M106" s="431"/>
      <c r="N106" s="20"/>
      <c r="O106" s="20"/>
      <c r="P106" s="433"/>
      <c r="Q106" s="20" t="s">
        <v>5094</v>
      </c>
      <c r="R106" s="20" t="s">
        <v>5094</v>
      </c>
      <c r="S106" s="20" t="s">
        <v>5094</v>
      </c>
      <c r="T106" s="424" t="s">
        <v>5084</v>
      </c>
      <c r="U106" s="283"/>
      <c r="V106" s="435"/>
      <c r="W106" s="22"/>
      <c r="X106" s="22"/>
      <c r="Y106" s="22"/>
      <c r="Z106" s="22"/>
      <c r="AA106" s="22"/>
      <c r="AC106" s="187">
        <f>lft(L106,Peildatum)</f>
        <v>14.51</v>
      </c>
      <c r="AD106" s="202"/>
      <c r="AE106" s="202"/>
      <c r="AF106" s="202"/>
      <c r="AG106" s="202"/>
      <c r="AH106" s="202"/>
      <c r="AI106" s="188" t="str">
        <f>IFERROR(VLOOKUP(LEFT(N106 &amp; "0",1),CbRc,2,0),"")</f>
        <v>NCX19J3</v>
      </c>
      <c r="AJ106" s="188" t="str">
        <f>IFERROR(VLOOKUP(LEFT(O106 &amp; "0",1),CbRc,2,0),"")</f>
        <v>NCX19J3</v>
      </c>
      <c r="AK106" s="188" t="str">
        <f>IF(ISNA(VLOOKUP(AI106&amp;Q106,IsTm1A,1,0)),"",Q106)</f>
        <v>C1</v>
      </c>
      <c r="AL106" s="188" t="str">
        <f>IF(ISNA(VLOOKUP($AI106&amp;R106,IsTm2D,1,0)),"",R106)</f>
        <v>C1</v>
      </c>
      <c r="AM106" s="188" t="str">
        <f>IF(ISNA(VLOOKUP($AI106&amp;S106,IsTm3G,1,0)),"",S106)</f>
        <v>C1</v>
      </c>
      <c r="AN106" s="188"/>
      <c r="AO106" s="188"/>
      <c r="BD106" s="94">
        <f t="shared" si="25"/>
        <v>0</v>
      </c>
      <c r="BE106" s="94">
        <f t="shared" si="26"/>
        <v>0</v>
      </c>
      <c r="BF106" s="94">
        <f t="shared" si="27"/>
        <v>0</v>
      </c>
      <c r="BG106" s="94">
        <f t="shared" si="28"/>
        <v>0</v>
      </c>
      <c r="BH106" s="94">
        <f t="shared" si="29"/>
        <v>0</v>
      </c>
      <c r="BJ106" s="94" t="str">
        <f t="shared" si="39"/>
        <v>0</v>
      </c>
      <c r="BK106" s="94" t="str">
        <f t="shared" si="40"/>
        <v>0</v>
      </c>
    </row>
    <row r="107" spans="1:63" x14ac:dyDescent="0.25">
      <c r="A107" s="17" t="str">
        <f>D107&amp;"x"&amp;TEXT(COUNTIF(D$5:D106,D107)+1,0)</f>
        <v>B1x5</v>
      </c>
      <c r="B107" s="18" t="str">
        <f>E107&amp;"x"&amp;TEXT(COUNTIF(E$5:E106,E107)+1,0)</f>
        <v>B1x5</v>
      </c>
      <c r="C107" s="18" t="str">
        <f>F107&amp;"x"&amp;TEXT(COUNTIF(F$5:F106,F107)+1,0)</f>
        <v>x1</v>
      </c>
      <c r="D107" s="19" t="s">
        <v>5084</v>
      </c>
      <c r="E107" s="19" t="s">
        <v>5084</v>
      </c>
      <c r="F107" s="19"/>
      <c r="G107" s="431"/>
      <c r="H107" s="19" t="s">
        <v>5275</v>
      </c>
      <c r="I107" s="141" t="s">
        <v>8076</v>
      </c>
      <c r="J107" s="141" t="s">
        <v>8077</v>
      </c>
      <c r="K107" s="141" t="s">
        <v>8078</v>
      </c>
      <c r="L107" s="113">
        <v>39196</v>
      </c>
      <c r="M107" s="431"/>
      <c r="N107" s="20"/>
      <c r="O107" s="20"/>
      <c r="P107" s="433"/>
      <c r="Q107" s="20" t="s">
        <v>5085</v>
      </c>
      <c r="R107" s="20" t="s">
        <v>5085</v>
      </c>
      <c r="S107" s="20" t="s">
        <v>5085</v>
      </c>
      <c r="T107" s="424" t="s">
        <v>5084</v>
      </c>
      <c r="U107" s="283"/>
      <c r="V107" s="435"/>
      <c r="W107" s="22"/>
      <c r="X107" s="22"/>
      <c r="Y107" s="22"/>
      <c r="Z107" s="22"/>
      <c r="AA107" s="22"/>
      <c r="AC107" s="187">
        <f>lft(L107,Peildatum)</f>
        <v>16.690000000000001</v>
      </c>
      <c r="AD107" s="202"/>
      <c r="AE107" s="202"/>
      <c r="AF107" s="202"/>
      <c r="AG107" s="202"/>
      <c r="AH107" s="202"/>
      <c r="AI107" s="188" t="str">
        <f>IFERROR(VLOOKUP(LEFT(N107 &amp; "0",1),CbRc,2,0),"")</f>
        <v>NCX19J3</v>
      </c>
      <c r="AJ107" s="188" t="str">
        <f>IFERROR(VLOOKUP(LEFT(O107 &amp; "0",1),CbRc,2,0),"")</f>
        <v>NCX19J3</v>
      </c>
      <c r="AK107" s="188" t="str">
        <f>IF(ISNA(VLOOKUP(AI107&amp;Q107,IsTm1A,1,0)),"",Q107)</f>
        <v>B2</v>
      </c>
      <c r="AL107" s="188" t="str">
        <f>IF(ISNA(VLOOKUP($AI107&amp;R107,IsTm2D,1,0)),"",R107)</f>
        <v>B2</v>
      </c>
      <c r="AM107" s="188" t="str">
        <f>IF(ISNA(VLOOKUP($AI107&amp;S107,IsTm3G,1,0)),"",S107)</f>
        <v>B2</v>
      </c>
      <c r="AN107" s="188"/>
      <c r="AO107" s="188"/>
      <c r="BD107" s="94">
        <f t="shared" si="25"/>
        <v>0</v>
      </c>
      <c r="BE107" s="94">
        <f t="shared" si="26"/>
        <v>0</v>
      </c>
      <c r="BF107" s="94">
        <f t="shared" si="27"/>
        <v>0</v>
      </c>
      <c r="BG107" s="94">
        <f t="shared" si="28"/>
        <v>0</v>
      </c>
      <c r="BH107" s="94">
        <f t="shared" si="29"/>
        <v>0</v>
      </c>
      <c r="BJ107" s="94" t="str">
        <f t="shared" si="39"/>
        <v>0</v>
      </c>
      <c r="BK107" s="94" t="str">
        <f t="shared" si="40"/>
        <v>0</v>
      </c>
    </row>
    <row r="108" spans="1:63" x14ac:dyDescent="0.25">
      <c r="A108" s="17" t="str">
        <f>D108&amp;"x"&amp;TEXT(COUNTIF(D$5:D107,D108)+1,0)</f>
        <v>B1x6</v>
      </c>
      <c r="B108" s="18" t="str">
        <f>E108&amp;"x"&amp;TEXT(COUNTIF(E$5:E107,E108)+1,0)</f>
        <v>B1x6</v>
      </c>
      <c r="C108" s="18" t="str">
        <f>F108&amp;"x"&amp;TEXT(COUNTIF(F$5:F107,F108)+1,0)</f>
        <v>x1</v>
      </c>
      <c r="D108" s="19" t="s">
        <v>5084</v>
      </c>
      <c r="E108" s="19" t="s">
        <v>5084</v>
      </c>
      <c r="F108" s="19"/>
      <c r="G108" s="431"/>
      <c r="H108" s="19" t="s">
        <v>5275</v>
      </c>
      <c r="I108" s="141" t="s">
        <v>8079</v>
      </c>
      <c r="J108" s="141" t="s">
        <v>8080</v>
      </c>
      <c r="K108" s="141" t="s">
        <v>8081</v>
      </c>
      <c r="L108" s="113">
        <v>39623</v>
      </c>
      <c r="M108" s="431"/>
      <c r="N108" s="20"/>
      <c r="O108" s="20"/>
      <c r="P108" s="433"/>
      <c r="Q108" s="20" t="s">
        <v>5094</v>
      </c>
      <c r="R108" s="20" t="s">
        <v>5094</v>
      </c>
      <c r="S108" s="20" t="s">
        <v>5094</v>
      </c>
      <c r="T108" s="424" t="s">
        <v>5084</v>
      </c>
      <c r="U108" s="283"/>
      <c r="V108" s="435"/>
      <c r="W108" s="22"/>
      <c r="X108" s="22"/>
      <c r="Y108" s="22"/>
      <c r="Z108" s="22"/>
      <c r="AA108" s="22"/>
      <c r="AC108" s="187">
        <f>lft(L108,Peildatum)</f>
        <v>15.52</v>
      </c>
      <c r="AD108" s="202"/>
      <c r="AE108" s="202"/>
      <c r="AF108" s="202"/>
      <c r="AG108" s="202"/>
      <c r="AH108" s="202"/>
      <c r="AI108" s="188" t="str">
        <f>IFERROR(VLOOKUP(LEFT(N108 &amp; "0",1),CbRc,2,0),"")</f>
        <v>NCX19J3</v>
      </c>
      <c r="AJ108" s="188" t="str">
        <f>IFERROR(VLOOKUP(LEFT(O108 &amp; "0",1),CbRc,2,0),"")</f>
        <v>NCX19J3</v>
      </c>
      <c r="AK108" s="188" t="str">
        <f>IF(ISNA(VLOOKUP(AI108&amp;Q108,IsTm1A,1,0)),"",Q108)</f>
        <v>C1</v>
      </c>
      <c r="AL108" s="188" t="str">
        <f>IF(ISNA(VLOOKUP($AI108&amp;R108,IsTm2D,1,0)),"",R108)</f>
        <v>C1</v>
      </c>
      <c r="AM108" s="188" t="str">
        <f>IF(ISNA(VLOOKUP($AI108&amp;S108,IsTm3G,1,0)),"",S108)</f>
        <v>C1</v>
      </c>
      <c r="AN108" s="188"/>
      <c r="AO108" s="188"/>
      <c r="BD108" s="94">
        <f t="shared" si="25"/>
        <v>0</v>
      </c>
      <c r="BE108" s="94">
        <f t="shared" si="26"/>
        <v>0</v>
      </c>
      <c r="BF108" s="94">
        <f t="shared" si="27"/>
        <v>0</v>
      </c>
      <c r="BG108" s="94">
        <f t="shared" si="28"/>
        <v>0</v>
      </c>
      <c r="BH108" s="94">
        <f t="shared" si="29"/>
        <v>0</v>
      </c>
      <c r="BJ108" s="94" t="str">
        <f t="shared" si="39"/>
        <v>0</v>
      </c>
      <c r="BK108" s="94" t="str">
        <f t="shared" si="40"/>
        <v>0</v>
      </c>
    </row>
    <row r="109" spans="1:63" x14ac:dyDescent="0.25">
      <c r="A109" s="17" t="str">
        <f>D109&amp;"x"&amp;TEXT(COUNTIF(D$5:D108,D109)+1,0)</f>
        <v>B1x7</v>
      </c>
      <c r="B109" s="18" t="str">
        <f>E109&amp;"x"&amp;TEXT(COUNTIF(E$5:E108,E109)+1,0)</f>
        <v>B1x7</v>
      </c>
      <c r="C109" s="18" t="str">
        <f>F109&amp;"x"&amp;TEXT(COUNTIF(F$5:F108,F109)+1,0)</f>
        <v>x1</v>
      </c>
      <c r="D109" s="19" t="s">
        <v>5084</v>
      </c>
      <c r="E109" s="19" t="s">
        <v>5084</v>
      </c>
      <c r="F109" s="19"/>
      <c r="G109" s="431"/>
      <c r="H109" s="19" t="s">
        <v>5275</v>
      </c>
      <c r="I109" s="141" t="s">
        <v>8082</v>
      </c>
      <c r="J109" s="141" t="s">
        <v>8083</v>
      </c>
      <c r="K109" s="141" t="s">
        <v>651</v>
      </c>
      <c r="L109" s="113">
        <v>39655</v>
      </c>
      <c r="M109" s="431"/>
      <c r="N109" s="20"/>
      <c r="O109" s="20"/>
      <c r="P109" s="433"/>
      <c r="Q109" s="20" t="s">
        <v>5085</v>
      </c>
      <c r="R109" s="20" t="s">
        <v>5085</v>
      </c>
      <c r="S109" s="20" t="s">
        <v>5085</v>
      </c>
      <c r="T109" s="424" t="s">
        <v>5084</v>
      </c>
      <c r="U109" s="283"/>
      <c r="V109" s="435"/>
      <c r="W109" s="22"/>
      <c r="X109" s="22"/>
      <c r="Y109" s="22"/>
      <c r="Z109" s="22"/>
      <c r="AA109" s="22"/>
      <c r="AC109" s="187">
        <f>lft(L109,Peildatum)</f>
        <v>15.43</v>
      </c>
      <c r="AD109" s="202"/>
      <c r="AE109" s="202"/>
      <c r="AF109" s="202"/>
      <c r="AG109" s="202"/>
      <c r="AH109" s="202"/>
      <c r="AI109" s="188" t="str">
        <f>IFERROR(VLOOKUP(LEFT(N109 &amp; "0",1),CbRc,2,0),"")</f>
        <v>NCX19J3</v>
      </c>
      <c r="AJ109" s="188" t="str">
        <f>IFERROR(VLOOKUP(LEFT(O109 &amp; "0",1),CbRc,2,0),"")</f>
        <v>NCX19J3</v>
      </c>
      <c r="AK109" s="188" t="str">
        <f>IF(ISNA(VLOOKUP(AI109&amp;Q109,IsTm1A,1,0)),"",Q109)</f>
        <v>B2</v>
      </c>
      <c r="AL109" s="188" t="str">
        <f>IF(ISNA(VLOOKUP($AI109&amp;R109,IsTm2D,1,0)),"",R109)</f>
        <v>B2</v>
      </c>
      <c r="AM109" s="188" t="str">
        <f>IF(ISNA(VLOOKUP($AI109&amp;S109,IsTm3G,1,0)),"",S109)</f>
        <v>B2</v>
      </c>
      <c r="AN109" s="188"/>
      <c r="AO109" s="188"/>
      <c r="BD109" s="94">
        <f t="shared" si="25"/>
        <v>0</v>
      </c>
      <c r="BE109" s="94">
        <f t="shared" si="26"/>
        <v>0</v>
      </c>
      <c r="BF109" s="94">
        <f t="shared" si="27"/>
        <v>0</v>
      </c>
      <c r="BG109" s="94">
        <f t="shared" si="28"/>
        <v>0</v>
      </c>
      <c r="BH109" s="94">
        <f t="shared" si="29"/>
        <v>0</v>
      </c>
      <c r="BJ109" s="94" t="str">
        <f t="shared" si="39"/>
        <v>0</v>
      </c>
      <c r="BK109" s="94" t="str">
        <f t="shared" si="40"/>
        <v>0</v>
      </c>
    </row>
    <row r="110" spans="1:63" x14ac:dyDescent="0.25">
      <c r="A110" s="17" t="str">
        <f>D110&amp;"x"&amp;TEXT(COUNTIF(D$5:D109,D110)+1,0)</f>
        <v>B1x8</v>
      </c>
      <c r="B110" s="18" t="str">
        <f>E110&amp;"x"&amp;TEXT(COUNTIF(E$5:E109,E110)+1,0)</f>
        <v>B1x8</v>
      </c>
      <c r="C110" s="18" t="str">
        <f>F110&amp;"x"&amp;TEXT(COUNTIF(F$5:F109,F110)+1,0)</f>
        <v>x1</v>
      </c>
      <c r="D110" s="19" t="s">
        <v>5084</v>
      </c>
      <c r="E110" s="19" t="s">
        <v>5084</v>
      </c>
      <c r="F110" s="19"/>
      <c r="G110" s="431"/>
      <c r="H110" s="19" t="s">
        <v>5275</v>
      </c>
      <c r="I110" s="141" t="s">
        <v>8084</v>
      </c>
      <c r="J110" s="141" t="s">
        <v>8085</v>
      </c>
      <c r="K110" s="141" t="s">
        <v>8086</v>
      </c>
      <c r="L110" s="113">
        <v>39686</v>
      </c>
      <c r="M110" s="431"/>
      <c r="N110" s="20"/>
      <c r="O110" s="20"/>
      <c r="P110" s="433"/>
      <c r="Q110" s="20" t="s">
        <v>5084</v>
      </c>
      <c r="R110" s="20" t="s">
        <v>5084</v>
      </c>
      <c r="S110" s="20" t="s">
        <v>5084</v>
      </c>
      <c r="T110" s="424" t="s">
        <v>5084</v>
      </c>
      <c r="U110" s="283"/>
      <c r="V110" s="435"/>
      <c r="W110" s="22"/>
      <c r="X110" s="22"/>
      <c r="Y110" s="22"/>
      <c r="Z110" s="22"/>
      <c r="AA110" s="22"/>
      <c r="AC110" s="187">
        <f>lft(L110,Peildatum)</f>
        <v>15.35</v>
      </c>
      <c r="AD110" s="202"/>
      <c r="AE110" s="202"/>
      <c r="AF110" s="202"/>
      <c r="AG110" s="202"/>
      <c r="AH110" s="202"/>
      <c r="AI110" s="188" t="str">
        <f>IFERROR(VLOOKUP(LEFT(N110 &amp; "0",1),CbRc,2,0),"")</f>
        <v>NCX19J3</v>
      </c>
      <c r="AJ110" s="188" t="str">
        <f>IFERROR(VLOOKUP(LEFT(O110 &amp; "0",1),CbRc,2,0),"")</f>
        <v>NCX19J3</v>
      </c>
      <c r="AK110" s="188" t="str">
        <f>IF(ISNA(VLOOKUP(AI110&amp;Q110,IsTm1A,1,0)),"",Q110)</f>
        <v>B1</v>
      </c>
      <c r="AL110" s="188" t="str">
        <f>IF(ISNA(VLOOKUP($AI110&amp;R110,IsTm2D,1,0)),"",R110)</f>
        <v>B1</v>
      </c>
      <c r="AM110" s="188" t="str">
        <f>IF(ISNA(VLOOKUP($AI110&amp;S110,IsTm3G,1,0)),"",S110)</f>
        <v>B1</v>
      </c>
      <c r="AN110" s="188"/>
      <c r="AO110" s="188"/>
      <c r="BD110" s="94">
        <f t="shared" si="25"/>
        <v>0</v>
      </c>
      <c r="BE110" s="94">
        <f t="shared" si="26"/>
        <v>0</v>
      </c>
      <c r="BF110" s="94">
        <f t="shared" si="27"/>
        <v>0</v>
      </c>
      <c r="BG110" s="94">
        <f t="shared" si="28"/>
        <v>0</v>
      </c>
      <c r="BH110" s="94">
        <f t="shared" si="29"/>
        <v>0</v>
      </c>
      <c r="BJ110" s="94" t="str">
        <f t="shared" si="39"/>
        <v>0</v>
      </c>
      <c r="BK110" s="94" t="str">
        <f t="shared" si="40"/>
        <v>0</v>
      </c>
    </row>
    <row r="111" spans="1:63" x14ac:dyDescent="0.25">
      <c r="A111" s="17" t="str">
        <f>D111&amp;"x"&amp;TEXT(COUNTIF(D$5:D110,D111)+1,0)</f>
        <v>B1x9</v>
      </c>
      <c r="B111" s="18" t="str">
        <f>E111&amp;"x"&amp;TEXT(COUNTIF(E$5:E110,E111)+1,0)</f>
        <v>B1x9</v>
      </c>
      <c r="C111" s="18" t="str">
        <f>F111&amp;"x"&amp;TEXT(COUNTIF(F$5:F110,F111)+1,0)</f>
        <v>x1</v>
      </c>
      <c r="D111" s="19" t="s">
        <v>5084</v>
      </c>
      <c r="E111" s="19" t="s">
        <v>5084</v>
      </c>
      <c r="F111" s="19"/>
      <c r="G111" s="431"/>
      <c r="H111" s="19" t="s">
        <v>5275</v>
      </c>
      <c r="I111" s="141" t="s">
        <v>8087</v>
      </c>
      <c r="J111" s="141" t="s">
        <v>8088</v>
      </c>
      <c r="K111" s="141" t="s">
        <v>8008</v>
      </c>
      <c r="L111" s="113">
        <v>40169</v>
      </c>
      <c r="M111" s="431"/>
      <c r="N111" s="20"/>
      <c r="O111" s="20"/>
      <c r="P111" s="433"/>
      <c r="Q111" s="20" t="s">
        <v>5094</v>
      </c>
      <c r="R111" s="20" t="s">
        <v>5094</v>
      </c>
      <c r="S111" s="20" t="s">
        <v>5094</v>
      </c>
      <c r="T111" s="424" t="s">
        <v>5084</v>
      </c>
      <c r="U111" s="283"/>
      <c r="V111" s="435"/>
      <c r="W111" s="22"/>
      <c r="X111" s="22"/>
      <c r="Y111" s="22"/>
      <c r="Z111" s="22"/>
      <c r="AA111" s="22"/>
      <c r="AC111" s="187">
        <f>lft(L111,Peildatum)</f>
        <v>14.02</v>
      </c>
      <c r="AD111" s="202"/>
      <c r="AE111" s="202"/>
      <c r="AF111" s="202"/>
      <c r="AG111" s="202"/>
      <c r="AH111" s="202"/>
      <c r="AI111" s="188" t="str">
        <f>IFERROR(VLOOKUP(LEFT(N111 &amp; "0",1),CbRc,2,0),"")</f>
        <v>NCX19J3</v>
      </c>
      <c r="AJ111" s="188" t="str">
        <f>IFERROR(VLOOKUP(LEFT(O111 &amp; "0",1),CbRc,2,0),"")</f>
        <v>NCX19J3</v>
      </c>
      <c r="AK111" s="188" t="str">
        <f>IF(ISNA(VLOOKUP(AI111&amp;Q111,IsTm1A,1,0)),"",Q111)</f>
        <v>C1</v>
      </c>
      <c r="AL111" s="188" t="str">
        <f>IF(ISNA(VLOOKUP($AI111&amp;R111,IsTm2D,1,0)),"",R111)</f>
        <v>C1</v>
      </c>
      <c r="AM111" s="188" t="str">
        <f>IF(ISNA(VLOOKUP($AI111&amp;S111,IsTm3G,1,0)),"",S111)</f>
        <v>C1</v>
      </c>
      <c r="AN111" s="188"/>
      <c r="AO111" s="188"/>
      <c r="BD111" s="94">
        <f t="shared" si="25"/>
        <v>0</v>
      </c>
      <c r="BE111" s="94">
        <f t="shared" si="26"/>
        <v>0</v>
      </c>
      <c r="BF111" s="94">
        <f t="shared" si="27"/>
        <v>0</v>
      </c>
      <c r="BG111" s="94">
        <f t="shared" si="28"/>
        <v>0</v>
      </c>
      <c r="BH111" s="94">
        <f t="shared" si="29"/>
        <v>0</v>
      </c>
      <c r="BJ111" s="94" t="str">
        <f t="shared" si="39"/>
        <v>0</v>
      </c>
      <c r="BK111" s="94" t="str">
        <f t="shared" si="40"/>
        <v>0</v>
      </c>
    </row>
    <row r="112" spans="1:63" x14ac:dyDescent="0.25">
      <c r="A112" s="17" t="str">
        <f>D112&amp;"x"&amp;TEXT(COUNTIF(D$5:D111,D112)+1,0)</f>
        <v>B2x1</v>
      </c>
      <c r="B112" s="18" t="str">
        <f>E112&amp;"x"&amp;TEXT(COUNTIF(E$5:E111,E112)+1,0)</f>
        <v>B2x1</v>
      </c>
      <c r="C112" s="18" t="str">
        <f>F112&amp;"x"&amp;TEXT(COUNTIF(F$5:F111,F112)+1,0)</f>
        <v>x1</v>
      </c>
      <c r="D112" s="19" t="s">
        <v>5085</v>
      </c>
      <c r="E112" s="19" t="s">
        <v>5085</v>
      </c>
      <c r="F112" s="19"/>
      <c r="G112" s="431"/>
      <c r="H112" s="19" t="s">
        <v>5044</v>
      </c>
      <c r="I112" s="141" t="s">
        <v>8089</v>
      </c>
      <c r="J112" s="141" t="s">
        <v>8090</v>
      </c>
      <c r="K112" s="141" t="s">
        <v>8091</v>
      </c>
      <c r="L112" s="113">
        <v>39751</v>
      </c>
      <c r="M112" s="431"/>
      <c r="N112" s="20"/>
      <c r="O112" s="20"/>
      <c r="P112" s="433"/>
      <c r="Q112" s="20" t="s">
        <v>5085</v>
      </c>
      <c r="R112" s="20" t="s">
        <v>5085</v>
      </c>
      <c r="S112" s="20" t="s">
        <v>5085</v>
      </c>
      <c r="T112" s="424" t="s">
        <v>5085</v>
      </c>
      <c r="U112" s="283"/>
      <c r="V112" s="435"/>
      <c r="W112" s="22"/>
      <c r="X112" s="22"/>
      <c r="Y112" s="22"/>
      <c r="Z112" s="22"/>
      <c r="AA112" s="22"/>
      <c r="AC112" s="187">
        <f>lft(L112,Peildatum)</f>
        <v>15.17</v>
      </c>
      <c r="AD112" s="202"/>
      <c r="AE112" s="202"/>
      <c r="AF112" s="202"/>
      <c r="AG112" s="202"/>
      <c r="AH112" s="202"/>
      <c r="AI112" s="188" t="str">
        <f>IFERROR(VLOOKUP(LEFT(N112 &amp; "0",1),CbRc,2,0),"")</f>
        <v>NCX19J3</v>
      </c>
      <c r="AJ112" s="188" t="str">
        <f>IFERROR(VLOOKUP(LEFT(O112 &amp; "0",1),CbRc,2,0),"")</f>
        <v>NCX19J3</v>
      </c>
      <c r="AK112" s="188" t="str">
        <f>IF(ISNA(VLOOKUP(AI112&amp;Q112,IsTm1A,1,0)),"",Q112)</f>
        <v>B2</v>
      </c>
      <c r="AL112" s="188" t="str">
        <f>IF(ISNA(VLOOKUP($AI112&amp;R112,IsTm2D,1,0)),"",R112)</f>
        <v>B2</v>
      </c>
      <c r="AM112" s="188" t="str">
        <f>IF(ISNA(VLOOKUP($AI112&amp;S112,IsTm3G,1,0)),"",S112)</f>
        <v>B2</v>
      </c>
      <c r="AN112" s="188"/>
      <c r="AO112" s="188"/>
      <c r="BD112" s="94">
        <f t="shared" si="25"/>
        <v>0</v>
      </c>
      <c r="BE112" s="94">
        <f t="shared" si="26"/>
        <v>0</v>
      </c>
      <c r="BF112" s="94">
        <f t="shared" si="27"/>
        <v>0</v>
      </c>
      <c r="BG112" s="94">
        <f t="shared" si="28"/>
        <v>0</v>
      </c>
      <c r="BH112" s="94">
        <f t="shared" si="29"/>
        <v>0</v>
      </c>
      <c r="BJ112" s="94" t="str">
        <f t="shared" si="39"/>
        <v>0</v>
      </c>
      <c r="BK112" s="94" t="str">
        <f t="shared" si="40"/>
        <v>0</v>
      </c>
    </row>
    <row r="113" spans="1:63" x14ac:dyDescent="0.25">
      <c r="A113" s="17" t="str">
        <f>D113&amp;"x"&amp;TEXT(COUNTIF(D$5:D112,D113)+1,0)</f>
        <v>B2x2</v>
      </c>
      <c r="B113" s="18" t="str">
        <f>E113&amp;"x"&amp;TEXT(COUNTIF(E$5:E112,E113)+1,0)</f>
        <v>B2x2</v>
      </c>
      <c r="C113" s="18" t="str">
        <f>F113&amp;"x"&amp;TEXT(COUNTIF(F$5:F112,F113)+1,0)</f>
        <v>x1</v>
      </c>
      <c r="D113" s="19" t="s">
        <v>5085</v>
      </c>
      <c r="E113" s="19" t="s">
        <v>5085</v>
      </c>
      <c r="F113" s="19"/>
      <c r="G113" s="431"/>
      <c r="H113" s="19" t="s">
        <v>5044</v>
      </c>
      <c r="I113" s="141" t="s">
        <v>8092</v>
      </c>
      <c r="J113" s="141" t="s">
        <v>8093</v>
      </c>
      <c r="K113" s="141" t="s">
        <v>8094</v>
      </c>
      <c r="L113" s="113">
        <v>39804</v>
      </c>
      <c r="M113" s="431"/>
      <c r="N113" s="20"/>
      <c r="O113" s="20"/>
      <c r="P113" s="433"/>
      <c r="Q113" s="20" t="s">
        <v>5085</v>
      </c>
      <c r="R113" s="20" t="s">
        <v>5085</v>
      </c>
      <c r="S113" s="20" t="s">
        <v>5085</v>
      </c>
      <c r="T113" s="424" t="s">
        <v>5085</v>
      </c>
      <c r="U113" s="283"/>
      <c r="V113" s="435"/>
      <c r="W113" s="22"/>
      <c r="X113" s="22"/>
      <c r="Y113" s="22"/>
      <c r="Z113" s="22"/>
      <c r="AA113" s="22"/>
      <c r="AC113" s="187">
        <f>lft(L113,Peildatum)</f>
        <v>15.02</v>
      </c>
      <c r="AD113" s="202"/>
      <c r="AE113" s="202"/>
      <c r="AF113" s="202"/>
      <c r="AG113" s="202"/>
      <c r="AH113" s="202"/>
      <c r="AI113" s="188" t="str">
        <f>IFERROR(VLOOKUP(LEFT(N113 &amp; "0",1),CbRc,2,0),"")</f>
        <v>NCX19J3</v>
      </c>
      <c r="AJ113" s="188" t="str">
        <f>IFERROR(VLOOKUP(LEFT(O113 &amp; "0",1),CbRc,2,0),"")</f>
        <v>NCX19J3</v>
      </c>
      <c r="AK113" s="188" t="str">
        <f>IF(ISNA(VLOOKUP(AI113&amp;Q113,IsTm1A,1,0)),"",Q113)</f>
        <v>B2</v>
      </c>
      <c r="AL113" s="188" t="str">
        <f>IF(ISNA(VLOOKUP($AI113&amp;R113,IsTm2D,1,0)),"",R113)</f>
        <v>B2</v>
      </c>
      <c r="AM113" s="188" t="str">
        <f>IF(ISNA(VLOOKUP($AI113&amp;S113,IsTm3G,1,0)),"",S113)</f>
        <v>B2</v>
      </c>
      <c r="AN113" s="188"/>
      <c r="AO113" s="188"/>
      <c r="BD113" s="94">
        <f t="shared" si="25"/>
        <v>0</v>
      </c>
      <c r="BE113" s="94">
        <f t="shared" si="26"/>
        <v>0</v>
      </c>
      <c r="BF113" s="94">
        <f t="shared" si="27"/>
        <v>0</v>
      </c>
      <c r="BG113" s="94">
        <f t="shared" si="28"/>
        <v>0</v>
      </c>
      <c r="BH113" s="94">
        <f t="shared" si="29"/>
        <v>0</v>
      </c>
      <c r="BJ113" s="94" t="str">
        <f t="shared" si="39"/>
        <v>0</v>
      </c>
      <c r="BK113" s="94" t="str">
        <f t="shared" si="40"/>
        <v>0</v>
      </c>
    </row>
    <row r="114" spans="1:63" x14ac:dyDescent="0.25">
      <c r="A114" s="17" t="str">
        <f>D114&amp;"x"&amp;TEXT(COUNTIF(D$5:D113,D114)+1,0)</f>
        <v>B2x3</v>
      </c>
      <c r="B114" s="18" t="str">
        <f>E114&amp;"x"&amp;TEXT(COUNTIF(E$5:E113,E114)+1,0)</f>
        <v>B2x3</v>
      </c>
      <c r="C114" s="18" t="str">
        <f>F114&amp;"x"&amp;TEXT(COUNTIF(F$5:F113,F114)+1,0)</f>
        <v>x1</v>
      </c>
      <c r="D114" s="19" t="s">
        <v>5085</v>
      </c>
      <c r="E114" s="19" t="s">
        <v>5085</v>
      </c>
      <c r="F114" s="19"/>
      <c r="G114" s="431"/>
      <c r="H114" s="19" t="s">
        <v>5044</v>
      </c>
      <c r="I114" s="141" t="s">
        <v>8095</v>
      </c>
      <c r="J114" s="141" t="s">
        <v>8096</v>
      </c>
      <c r="K114" s="141" t="s">
        <v>8097</v>
      </c>
      <c r="L114" s="113">
        <v>39878</v>
      </c>
      <c r="M114" s="431"/>
      <c r="N114" s="20"/>
      <c r="O114" s="20"/>
      <c r="P114" s="433"/>
      <c r="Q114" s="20" t="s">
        <v>5095</v>
      </c>
      <c r="R114" s="20" t="s">
        <v>5095</v>
      </c>
      <c r="S114" s="20" t="s">
        <v>5095</v>
      </c>
      <c r="T114" s="424" t="s">
        <v>5085</v>
      </c>
      <c r="U114" s="283"/>
      <c r="V114" s="435"/>
      <c r="W114" s="22"/>
      <c r="X114" s="22"/>
      <c r="Y114" s="22"/>
      <c r="Z114" s="22"/>
      <c r="AA114" s="22"/>
      <c r="AC114" s="187">
        <f>lft(L114,Peildatum)</f>
        <v>14.82</v>
      </c>
      <c r="AD114" s="202"/>
      <c r="AE114" s="202"/>
      <c r="AF114" s="202"/>
      <c r="AG114" s="202"/>
      <c r="AH114" s="202"/>
      <c r="AI114" s="188" t="str">
        <f>IFERROR(VLOOKUP(LEFT(N114 &amp; "0",1),CbRc,2,0),"")</f>
        <v>NCX19J3</v>
      </c>
      <c r="AJ114" s="188" t="str">
        <f>IFERROR(VLOOKUP(LEFT(O114 &amp; "0",1),CbRc,2,0),"")</f>
        <v>NCX19J3</v>
      </c>
      <c r="AK114" s="188" t="str">
        <f>IF(ISNA(VLOOKUP(AI114&amp;Q114,IsTm1A,1,0)),"",Q114)</f>
        <v>C2</v>
      </c>
      <c r="AL114" s="188" t="str">
        <f>IF(ISNA(VLOOKUP($AI114&amp;R114,IsTm2D,1,0)),"",R114)</f>
        <v>C2</v>
      </c>
      <c r="AM114" s="188" t="str">
        <f>IF(ISNA(VLOOKUP($AI114&amp;S114,IsTm3G,1,0)),"",S114)</f>
        <v>C2</v>
      </c>
      <c r="AN114" s="188"/>
      <c r="AO114" s="188"/>
      <c r="BD114" s="94">
        <f t="shared" si="25"/>
        <v>0</v>
      </c>
      <c r="BE114" s="94">
        <f t="shared" si="26"/>
        <v>0</v>
      </c>
      <c r="BF114" s="94">
        <f t="shared" si="27"/>
        <v>0</v>
      </c>
      <c r="BG114" s="94">
        <f t="shared" si="28"/>
        <v>0</v>
      </c>
      <c r="BH114" s="94">
        <f t="shared" si="29"/>
        <v>0</v>
      </c>
      <c r="BJ114" s="94" t="str">
        <f t="shared" si="39"/>
        <v>0</v>
      </c>
      <c r="BK114" s="94" t="str">
        <f t="shared" si="40"/>
        <v>0</v>
      </c>
    </row>
    <row r="115" spans="1:63" x14ac:dyDescent="0.25">
      <c r="A115" s="17" t="str">
        <f>D115&amp;"x"&amp;TEXT(COUNTIF(D$5:D114,D115)+1,0)</f>
        <v>B2x4</v>
      </c>
      <c r="B115" s="18" t="str">
        <f>E115&amp;"x"&amp;TEXT(COUNTIF(E$5:E114,E115)+1,0)</f>
        <v>B2x4</v>
      </c>
      <c r="C115" s="18" t="str">
        <f>F115&amp;"x"&amp;TEXT(COUNTIF(F$5:F114,F115)+1,0)</f>
        <v>x1</v>
      </c>
      <c r="D115" s="19" t="s">
        <v>5085</v>
      </c>
      <c r="E115" s="19" t="s">
        <v>5085</v>
      </c>
      <c r="F115" s="19"/>
      <c r="G115" s="431"/>
      <c r="H115" s="19" t="s">
        <v>5044</v>
      </c>
      <c r="I115" s="141" t="s">
        <v>8098</v>
      </c>
      <c r="J115" s="141" t="s">
        <v>8099</v>
      </c>
      <c r="K115" s="141" t="s">
        <v>8100</v>
      </c>
      <c r="L115" s="113">
        <v>39961</v>
      </c>
      <c r="M115" s="431"/>
      <c r="N115" s="20"/>
      <c r="O115" s="20"/>
      <c r="P115" s="433"/>
      <c r="Q115" s="20" t="s">
        <v>5094</v>
      </c>
      <c r="R115" s="20" t="s">
        <v>5094</v>
      </c>
      <c r="S115" s="20" t="s">
        <v>5094</v>
      </c>
      <c r="T115" s="424" t="s">
        <v>5085</v>
      </c>
      <c r="U115" s="283"/>
      <c r="V115" s="435"/>
      <c r="W115" s="22"/>
      <c r="X115" s="22"/>
      <c r="Y115" s="22"/>
      <c r="Z115" s="22"/>
      <c r="AA115" s="22"/>
      <c r="AC115" s="187">
        <f>lft(L115,Peildatum)</f>
        <v>14.59</v>
      </c>
      <c r="AD115" s="202"/>
      <c r="AE115" s="202"/>
      <c r="AF115" s="202"/>
      <c r="AG115" s="202"/>
      <c r="AH115" s="202"/>
      <c r="AI115" s="188" t="str">
        <f>IFERROR(VLOOKUP(LEFT(N115 &amp; "0",1),CbRc,2,0),"")</f>
        <v>NCX19J3</v>
      </c>
      <c r="AJ115" s="188" t="str">
        <f>IFERROR(VLOOKUP(LEFT(O115 &amp; "0",1),CbRc,2,0),"")</f>
        <v>NCX19J3</v>
      </c>
      <c r="AK115" s="188" t="str">
        <f>IF(ISNA(VLOOKUP(AI115&amp;Q115,IsTm1A,1,0)),"",Q115)</f>
        <v>C1</v>
      </c>
      <c r="AL115" s="188" t="str">
        <f>IF(ISNA(VLOOKUP($AI115&amp;R115,IsTm2D,1,0)),"",R115)</f>
        <v>C1</v>
      </c>
      <c r="AM115" s="188" t="str">
        <f>IF(ISNA(VLOOKUP($AI115&amp;S115,IsTm3G,1,0)),"",S115)</f>
        <v>C1</v>
      </c>
      <c r="AN115" s="188"/>
      <c r="AO115" s="188"/>
      <c r="BD115" s="94">
        <f t="shared" si="25"/>
        <v>0</v>
      </c>
      <c r="BE115" s="94">
        <f t="shared" si="26"/>
        <v>0</v>
      </c>
      <c r="BF115" s="94">
        <f t="shared" si="27"/>
        <v>0</v>
      </c>
      <c r="BG115" s="94">
        <f t="shared" si="28"/>
        <v>0</v>
      </c>
      <c r="BH115" s="94">
        <f t="shared" si="29"/>
        <v>0</v>
      </c>
      <c r="BJ115" s="94" t="str">
        <f t="shared" si="39"/>
        <v>0</v>
      </c>
      <c r="BK115" s="94" t="str">
        <f t="shared" si="40"/>
        <v>0</v>
      </c>
    </row>
    <row r="116" spans="1:63" x14ac:dyDescent="0.25">
      <c r="A116" s="17" t="str">
        <f>D116&amp;"x"&amp;TEXT(COUNTIF(D$5:D115,D116)+1,0)</f>
        <v>B2x5</v>
      </c>
      <c r="B116" s="18" t="str">
        <f>E116&amp;"x"&amp;TEXT(COUNTIF(E$5:E115,E116)+1,0)</f>
        <v>B2x5</v>
      </c>
      <c r="C116" s="18" t="str">
        <f>F116&amp;"x"&amp;TEXT(COUNTIF(F$5:F115,F116)+1,0)</f>
        <v>x1</v>
      </c>
      <c r="D116" s="19" t="s">
        <v>5085</v>
      </c>
      <c r="E116" s="19" t="s">
        <v>5085</v>
      </c>
      <c r="F116" s="19"/>
      <c r="G116" s="431"/>
      <c r="H116" s="19" t="s">
        <v>5044</v>
      </c>
      <c r="I116" s="141" t="s">
        <v>8101</v>
      </c>
      <c r="J116" s="141" t="s">
        <v>8102</v>
      </c>
      <c r="K116" s="141" t="s">
        <v>8103</v>
      </c>
      <c r="L116" s="113">
        <v>40169</v>
      </c>
      <c r="M116" s="431"/>
      <c r="N116" s="20"/>
      <c r="O116" s="20"/>
      <c r="P116" s="433"/>
      <c r="Q116" s="20" t="s">
        <v>5094</v>
      </c>
      <c r="R116" s="20" t="s">
        <v>5094</v>
      </c>
      <c r="S116" s="20" t="s">
        <v>5094</v>
      </c>
      <c r="T116" s="424" t="s">
        <v>5085</v>
      </c>
      <c r="U116" s="283"/>
      <c r="V116" s="435"/>
      <c r="W116" s="22"/>
      <c r="X116" s="22"/>
      <c r="Y116" s="22"/>
      <c r="Z116" s="22"/>
      <c r="AA116" s="22"/>
      <c r="AC116" s="187">
        <f>lft(L116,Peildatum)</f>
        <v>14.02</v>
      </c>
      <c r="AD116" s="202"/>
      <c r="AE116" s="202"/>
      <c r="AF116" s="202"/>
      <c r="AG116" s="202"/>
      <c r="AH116" s="202"/>
      <c r="AI116" s="188" t="str">
        <f>IFERROR(VLOOKUP(LEFT(N116 &amp; "0",1),CbRc,2,0),"")</f>
        <v>NCX19J3</v>
      </c>
      <c r="AJ116" s="188" t="str">
        <f>IFERROR(VLOOKUP(LEFT(O116 &amp; "0",1),CbRc,2,0),"")</f>
        <v>NCX19J3</v>
      </c>
      <c r="AK116" s="188" t="str">
        <f>IF(ISNA(VLOOKUP(AI116&amp;Q116,IsTm1A,1,0)),"",Q116)</f>
        <v>C1</v>
      </c>
      <c r="AL116" s="188" t="str">
        <f>IF(ISNA(VLOOKUP($AI116&amp;R116,IsTm2D,1,0)),"",R116)</f>
        <v>C1</v>
      </c>
      <c r="AM116" s="188" t="str">
        <f>IF(ISNA(VLOOKUP($AI116&amp;S116,IsTm3G,1,0)),"",S116)</f>
        <v>C1</v>
      </c>
      <c r="AN116" s="188"/>
      <c r="AO116" s="188"/>
      <c r="BD116" s="94">
        <f t="shared" si="25"/>
        <v>0</v>
      </c>
      <c r="BE116" s="94">
        <f t="shared" si="26"/>
        <v>0</v>
      </c>
      <c r="BF116" s="94">
        <f t="shared" si="27"/>
        <v>0</v>
      </c>
      <c r="BG116" s="94">
        <f t="shared" si="28"/>
        <v>0</v>
      </c>
      <c r="BH116" s="94">
        <f t="shared" si="29"/>
        <v>0</v>
      </c>
      <c r="BJ116" s="94" t="str">
        <f t="shared" si="39"/>
        <v>0</v>
      </c>
      <c r="BK116" s="94" t="str">
        <f t="shared" si="40"/>
        <v>0</v>
      </c>
    </row>
    <row r="117" spans="1:63" x14ac:dyDescent="0.25">
      <c r="A117" s="17" t="str">
        <f>D117&amp;"x"&amp;TEXT(COUNTIF(D$5:D116,D117)+1,0)</f>
        <v>B2x6</v>
      </c>
      <c r="B117" s="18" t="str">
        <f>E117&amp;"x"&amp;TEXT(COUNTIF(E$5:E116,E117)+1,0)</f>
        <v>B2x6</v>
      </c>
      <c r="C117" s="18" t="str">
        <f>F117&amp;"x"&amp;TEXT(COUNTIF(F$5:F116,F117)+1,0)</f>
        <v>x1</v>
      </c>
      <c r="D117" s="19" t="s">
        <v>5085</v>
      </c>
      <c r="E117" s="19" t="s">
        <v>5085</v>
      </c>
      <c r="F117" s="19"/>
      <c r="G117" s="431"/>
      <c r="H117" s="19" t="s">
        <v>5275</v>
      </c>
      <c r="I117" s="141" t="s">
        <v>8104</v>
      </c>
      <c r="J117" s="141" t="s">
        <v>8105</v>
      </c>
      <c r="K117" s="141" t="s">
        <v>8036</v>
      </c>
      <c r="L117" s="113">
        <v>39744</v>
      </c>
      <c r="M117" s="431"/>
      <c r="N117" s="20"/>
      <c r="O117" s="20"/>
      <c r="P117" s="433"/>
      <c r="Q117" s="20" t="s">
        <v>5085</v>
      </c>
      <c r="R117" s="20" t="s">
        <v>5085</v>
      </c>
      <c r="S117" s="20" t="s">
        <v>5085</v>
      </c>
      <c r="T117" s="424" t="s">
        <v>5085</v>
      </c>
      <c r="U117" s="283"/>
      <c r="V117" s="435"/>
      <c r="W117" s="22"/>
      <c r="X117" s="22"/>
      <c r="Y117" s="22"/>
      <c r="Z117" s="22"/>
      <c r="AA117" s="22"/>
      <c r="AC117" s="187">
        <f>lft(L117,Peildatum)</f>
        <v>15.19</v>
      </c>
      <c r="AD117" s="202"/>
      <c r="AE117" s="202"/>
      <c r="AF117" s="202"/>
      <c r="AG117" s="202"/>
      <c r="AH117" s="202"/>
      <c r="AI117" s="188" t="str">
        <f>IFERROR(VLOOKUP(LEFT(N117 &amp; "0",1),CbRc,2,0),"")</f>
        <v>NCX19J3</v>
      </c>
      <c r="AJ117" s="188" t="str">
        <f>IFERROR(VLOOKUP(LEFT(O117 &amp; "0",1),CbRc,2,0),"")</f>
        <v>NCX19J3</v>
      </c>
      <c r="AK117" s="188" t="str">
        <f>IF(ISNA(VLOOKUP(AI117&amp;Q117,IsTm1A,1,0)),"",Q117)</f>
        <v>B2</v>
      </c>
      <c r="AL117" s="188" t="str">
        <f>IF(ISNA(VLOOKUP($AI117&amp;R117,IsTm2D,1,0)),"",R117)</f>
        <v>B2</v>
      </c>
      <c r="AM117" s="188" t="str">
        <f>IF(ISNA(VLOOKUP($AI117&amp;S117,IsTm3G,1,0)),"",S117)</f>
        <v>B2</v>
      </c>
      <c r="AN117" s="188"/>
      <c r="AO117" s="188"/>
      <c r="BD117" s="94">
        <f t="shared" si="25"/>
        <v>0</v>
      </c>
      <c r="BE117" s="94">
        <f t="shared" si="26"/>
        <v>0</v>
      </c>
      <c r="BF117" s="94">
        <f t="shared" si="27"/>
        <v>0</v>
      </c>
      <c r="BG117" s="94">
        <f t="shared" si="28"/>
        <v>0</v>
      </c>
      <c r="BH117" s="94">
        <f t="shared" si="29"/>
        <v>0</v>
      </c>
      <c r="BJ117" s="94" t="str">
        <f t="shared" si="39"/>
        <v>0</v>
      </c>
      <c r="BK117" s="94" t="str">
        <f t="shared" si="40"/>
        <v>0</v>
      </c>
    </row>
    <row r="118" spans="1:63" x14ac:dyDescent="0.25">
      <c r="A118" s="17" t="str">
        <f>D118&amp;"x"&amp;TEXT(COUNTIF(D$5:D117,D118)+1,0)</f>
        <v>B2x7</v>
      </c>
      <c r="B118" s="18" t="str">
        <f>E118&amp;"x"&amp;TEXT(COUNTIF(E$5:E117,E118)+1,0)</f>
        <v>B2x7</v>
      </c>
      <c r="C118" s="18" t="str">
        <f>F118&amp;"x"&amp;TEXT(COUNTIF(F$5:F117,F118)+1,0)</f>
        <v>x1</v>
      </c>
      <c r="D118" s="19" t="s">
        <v>5085</v>
      </c>
      <c r="E118" s="19" t="s">
        <v>5085</v>
      </c>
      <c r="F118" s="19"/>
      <c r="G118" s="431"/>
      <c r="H118" s="19" t="s">
        <v>5275</v>
      </c>
      <c r="I118" s="141" t="s">
        <v>8106</v>
      </c>
      <c r="J118" s="141" t="s">
        <v>8107</v>
      </c>
      <c r="K118" s="141" t="s">
        <v>8108</v>
      </c>
      <c r="L118" s="113">
        <v>39753</v>
      </c>
      <c r="M118" s="431"/>
      <c r="N118" s="20"/>
      <c r="O118" s="20"/>
      <c r="P118" s="433"/>
      <c r="Q118" s="20" t="s">
        <v>5086</v>
      </c>
      <c r="R118" s="20" t="s">
        <v>5086</v>
      </c>
      <c r="S118" s="20" t="s">
        <v>5086</v>
      </c>
      <c r="T118" s="424" t="s">
        <v>5085</v>
      </c>
      <c r="U118" s="283"/>
      <c r="V118" s="435"/>
      <c r="W118" s="22"/>
      <c r="X118" s="22"/>
      <c r="Y118" s="22"/>
      <c r="Z118" s="22"/>
      <c r="AA118" s="22"/>
      <c r="AC118" s="187">
        <f>lft(L118,Peildatum)</f>
        <v>15.16</v>
      </c>
      <c r="AD118" s="202"/>
      <c r="AE118" s="202"/>
      <c r="AF118" s="202"/>
      <c r="AG118" s="202"/>
      <c r="AH118" s="202"/>
      <c r="AI118" s="188" t="str">
        <f>IFERROR(VLOOKUP(LEFT(N118 &amp; "0",1),CbRc,2,0),"")</f>
        <v>NCX19J3</v>
      </c>
      <c r="AJ118" s="188" t="str">
        <f>IFERROR(VLOOKUP(LEFT(O118 &amp; "0",1),CbRc,2,0),"")</f>
        <v>NCX19J3</v>
      </c>
      <c r="AK118" s="188" t="str">
        <f>IF(ISNA(VLOOKUP(AI118&amp;Q118,IsTm1A,1,0)),"",Q118)</f>
        <v>B3</v>
      </c>
      <c r="AL118" s="188" t="str">
        <f>IF(ISNA(VLOOKUP($AI118&amp;R118,IsTm2D,1,0)),"",R118)</f>
        <v>B3</v>
      </c>
      <c r="AM118" s="188" t="str">
        <f>IF(ISNA(VLOOKUP($AI118&amp;S118,IsTm3G,1,0)),"",S118)</f>
        <v>B3</v>
      </c>
      <c r="AN118" s="188"/>
      <c r="AO118" s="188"/>
      <c r="BD118" s="94">
        <f t="shared" si="25"/>
        <v>0</v>
      </c>
      <c r="BE118" s="94">
        <f t="shared" si="26"/>
        <v>0</v>
      </c>
      <c r="BF118" s="94">
        <f t="shared" si="27"/>
        <v>0</v>
      </c>
      <c r="BG118" s="94">
        <f t="shared" si="28"/>
        <v>0</v>
      </c>
      <c r="BH118" s="94">
        <f t="shared" si="29"/>
        <v>0</v>
      </c>
      <c r="BJ118" s="94" t="str">
        <f t="shared" si="39"/>
        <v>0</v>
      </c>
      <c r="BK118" s="94" t="str">
        <f t="shared" si="40"/>
        <v>0</v>
      </c>
    </row>
    <row r="119" spans="1:63" x14ac:dyDescent="0.25">
      <c r="A119" s="17" t="str">
        <f>D119&amp;"x"&amp;TEXT(COUNTIF(D$5:D118,D119)+1,0)</f>
        <v>B2x8</v>
      </c>
      <c r="B119" s="18" t="str">
        <f>E119&amp;"x"&amp;TEXT(COUNTIF(E$5:E118,E119)+1,0)</f>
        <v>B2x8</v>
      </c>
      <c r="C119" s="18" t="str">
        <f>F119&amp;"x"&amp;TEXT(COUNTIF(F$5:F118,F119)+1,0)</f>
        <v>x1</v>
      </c>
      <c r="D119" s="19" t="s">
        <v>5085</v>
      </c>
      <c r="E119" s="19" t="s">
        <v>5085</v>
      </c>
      <c r="F119" s="19"/>
      <c r="G119" s="431"/>
      <c r="H119" s="19" t="s">
        <v>5275</v>
      </c>
      <c r="I119" s="141" t="s">
        <v>8109</v>
      </c>
      <c r="J119" s="141" t="s">
        <v>8110</v>
      </c>
      <c r="K119" s="141" t="s">
        <v>8111</v>
      </c>
      <c r="L119" s="113">
        <v>40058</v>
      </c>
      <c r="M119" s="431"/>
      <c r="N119" s="20"/>
      <c r="O119" s="20"/>
      <c r="P119" s="433"/>
      <c r="Q119" s="20" t="s">
        <v>5095</v>
      </c>
      <c r="R119" s="20" t="s">
        <v>5095</v>
      </c>
      <c r="S119" s="20" t="s">
        <v>5095</v>
      </c>
      <c r="T119" s="424" t="s">
        <v>5085</v>
      </c>
      <c r="U119" s="283"/>
      <c r="V119" s="435"/>
      <c r="W119" s="22"/>
      <c r="X119" s="22"/>
      <c r="Y119" s="22"/>
      <c r="Z119" s="22"/>
      <c r="AA119" s="22"/>
      <c r="AC119" s="187">
        <f>lft(L119,Peildatum)</f>
        <v>14.33</v>
      </c>
      <c r="AD119" s="202"/>
      <c r="AE119" s="202"/>
      <c r="AF119" s="202"/>
      <c r="AG119" s="202"/>
      <c r="AH119" s="202"/>
      <c r="AI119" s="188" t="str">
        <f>IFERROR(VLOOKUP(LEFT(N119 &amp; "0",1),CbRc,2,0),"")</f>
        <v>NCX19J3</v>
      </c>
      <c r="AJ119" s="188" t="str">
        <f>IFERROR(VLOOKUP(LEFT(O119 &amp; "0",1),CbRc,2,0),"")</f>
        <v>NCX19J3</v>
      </c>
      <c r="AK119" s="188" t="str">
        <f>IF(ISNA(VLOOKUP(AI119&amp;Q119,IsTm1A,1,0)),"",Q119)</f>
        <v>C2</v>
      </c>
      <c r="AL119" s="188" t="str">
        <f>IF(ISNA(VLOOKUP($AI119&amp;R119,IsTm2D,1,0)),"",R119)</f>
        <v>C2</v>
      </c>
      <c r="AM119" s="188" t="str">
        <f>IF(ISNA(VLOOKUP($AI119&amp;S119,IsTm3G,1,0)),"",S119)</f>
        <v>C2</v>
      </c>
      <c r="AN119" s="188"/>
      <c r="AO119" s="188"/>
      <c r="BD119" s="94">
        <f t="shared" si="25"/>
        <v>0</v>
      </c>
      <c r="BE119" s="94">
        <f t="shared" si="26"/>
        <v>0</v>
      </c>
      <c r="BF119" s="94">
        <f t="shared" si="27"/>
        <v>0</v>
      </c>
      <c r="BG119" s="94">
        <f t="shared" si="28"/>
        <v>0</v>
      </c>
      <c r="BH119" s="94">
        <f t="shared" si="29"/>
        <v>0</v>
      </c>
      <c r="BJ119" s="94" t="str">
        <f t="shared" si="39"/>
        <v>0</v>
      </c>
      <c r="BK119" s="94" t="str">
        <f t="shared" si="40"/>
        <v>0</v>
      </c>
    </row>
    <row r="120" spans="1:63" x14ac:dyDescent="0.25">
      <c r="A120" s="17" t="str">
        <f>D120&amp;"x"&amp;TEXT(COUNTIF(D$5:D119,D120)+1,0)</f>
        <v>B2x9</v>
      </c>
      <c r="B120" s="18" t="str">
        <f>E120&amp;"x"&amp;TEXT(COUNTIF(E$5:E119,E120)+1,0)</f>
        <v>B2x9</v>
      </c>
      <c r="C120" s="18" t="str">
        <f>F120&amp;"x"&amp;TEXT(COUNTIF(F$5:F119,F120)+1,0)</f>
        <v>x1</v>
      </c>
      <c r="D120" s="19" t="s">
        <v>5085</v>
      </c>
      <c r="E120" s="19" t="s">
        <v>5085</v>
      </c>
      <c r="F120" s="19"/>
      <c r="G120" s="431"/>
      <c r="H120" s="19" t="s">
        <v>5275</v>
      </c>
      <c r="I120" s="141" t="s">
        <v>8112</v>
      </c>
      <c r="J120" s="141" t="s">
        <v>8113</v>
      </c>
      <c r="K120" s="141" t="s">
        <v>8114</v>
      </c>
      <c r="L120" s="113">
        <v>40100</v>
      </c>
      <c r="M120" s="431"/>
      <c r="N120" s="20"/>
      <c r="O120" s="20"/>
      <c r="P120" s="433"/>
      <c r="Q120" s="20" t="s">
        <v>5095</v>
      </c>
      <c r="R120" s="20" t="s">
        <v>5095</v>
      </c>
      <c r="S120" s="20" t="s">
        <v>5095</v>
      </c>
      <c r="T120" s="424" t="s">
        <v>5085</v>
      </c>
      <c r="U120" s="283"/>
      <c r="V120" s="435"/>
      <c r="W120" s="22"/>
      <c r="X120" s="22"/>
      <c r="Y120" s="22"/>
      <c r="Z120" s="22"/>
      <c r="AA120" s="22"/>
      <c r="AC120" s="187">
        <f>lft(L120,Peildatum)</f>
        <v>14.21</v>
      </c>
      <c r="AD120" s="202"/>
      <c r="AE120" s="202"/>
      <c r="AF120" s="202"/>
      <c r="AG120" s="202"/>
      <c r="AH120" s="202"/>
      <c r="AI120" s="188" t="str">
        <f>IFERROR(VLOOKUP(LEFT(N120 &amp; "0",1),CbRc,2,0),"")</f>
        <v>NCX19J3</v>
      </c>
      <c r="AJ120" s="188" t="str">
        <f>IFERROR(VLOOKUP(LEFT(O120 &amp; "0",1),CbRc,2,0),"")</f>
        <v>NCX19J3</v>
      </c>
      <c r="AK120" s="188" t="str">
        <f>IF(ISNA(VLOOKUP(AI120&amp;Q120,IsTm1A,1,0)),"",Q120)</f>
        <v>C2</v>
      </c>
      <c r="AL120" s="188" t="str">
        <f>IF(ISNA(VLOOKUP($AI120&amp;R120,IsTm2D,1,0)),"",R120)</f>
        <v>C2</v>
      </c>
      <c r="AM120" s="188" t="str">
        <f>IF(ISNA(VLOOKUP($AI120&amp;S120,IsTm3G,1,0)),"",S120)</f>
        <v>C2</v>
      </c>
      <c r="AN120" s="188"/>
      <c r="AO120" s="188"/>
      <c r="BD120" s="94">
        <f t="shared" si="25"/>
        <v>0</v>
      </c>
      <c r="BE120" s="94">
        <f t="shared" si="26"/>
        <v>0</v>
      </c>
      <c r="BF120" s="94">
        <f t="shared" si="27"/>
        <v>0</v>
      </c>
      <c r="BG120" s="94">
        <f t="shared" si="28"/>
        <v>0</v>
      </c>
      <c r="BH120" s="94">
        <f t="shared" si="29"/>
        <v>0</v>
      </c>
      <c r="BJ120" s="94" t="str">
        <f t="shared" si="39"/>
        <v>0</v>
      </c>
      <c r="BK120" s="94" t="str">
        <f t="shared" si="40"/>
        <v>0</v>
      </c>
    </row>
    <row r="121" spans="1:63" x14ac:dyDescent="0.25">
      <c r="A121" s="17" t="str">
        <f>D121&amp;"x"&amp;TEXT(COUNTIF(D$5:D120,D121)+1,0)</f>
        <v>B3x1</v>
      </c>
      <c r="B121" s="18" t="str">
        <f>E121&amp;"x"&amp;TEXT(COUNTIF(E$5:E120,E121)+1,0)</f>
        <v>B3x1</v>
      </c>
      <c r="C121" s="18" t="str">
        <f>F121&amp;"x"&amp;TEXT(COUNTIF(F$5:F120,F121)+1,0)</f>
        <v>x1</v>
      </c>
      <c r="D121" s="19" t="s">
        <v>5086</v>
      </c>
      <c r="E121" s="19" t="s">
        <v>5086</v>
      </c>
      <c r="F121" s="19"/>
      <c r="G121" s="431"/>
      <c r="H121" s="19" t="s">
        <v>5044</v>
      </c>
      <c r="I121" s="141" t="s">
        <v>8115</v>
      </c>
      <c r="J121" s="141" t="s">
        <v>8116</v>
      </c>
      <c r="K121" s="141" t="s">
        <v>8117</v>
      </c>
      <c r="L121" s="113">
        <v>39562</v>
      </c>
      <c r="M121" s="431"/>
      <c r="N121" s="20"/>
      <c r="O121" s="20"/>
      <c r="P121" s="433"/>
      <c r="Q121" s="20" t="s">
        <v>5086</v>
      </c>
      <c r="R121" s="20" t="s">
        <v>5086</v>
      </c>
      <c r="S121" s="20" t="s">
        <v>5086</v>
      </c>
      <c r="T121" s="424" t="s">
        <v>5086</v>
      </c>
      <c r="U121" s="283"/>
      <c r="V121" s="435"/>
      <c r="W121" s="22"/>
      <c r="X121" s="22"/>
      <c r="Y121" s="22"/>
      <c r="Z121" s="22"/>
      <c r="AA121" s="22"/>
      <c r="AC121" s="187">
        <f>lft(L121,Peildatum)</f>
        <v>15.69</v>
      </c>
      <c r="AD121" s="202"/>
      <c r="AE121" s="202"/>
      <c r="AF121" s="202"/>
      <c r="AG121" s="202"/>
      <c r="AH121" s="202"/>
      <c r="AI121" s="188" t="str">
        <f>IFERROR(VLOOKUP(LEFT(N121 &amp; "0",1),CbRc,2,0),"")</f>
        <v>NCX19J3</v>
      </c>
      <c r="AJ121" s="188" t="str">
        <f>IFERROR(VLOOKUP(LEFT(O121 &amp; "0",1),CbRc,2,0),"")</f>
        <v>NCX19J3</v>
      </c>
      <c r="AK121" s="188" t="str">
        <f>IF(ISNA(VLOOKUP(AI121&amp;Q121,IsTm1A,1,0)),"",Q121)</f>
        <v>B3</v>
      </c>
      <c r="AL121" s="188" t="str">
        <f>IF(ISNA(VLOOKUP($AI121&amp;R121,IsTm2D,1,0)),"",R121)</f>
        <v>B3</v>
      </c>
      <c r="AM121" s="188" t="str">
        <f>IF(ISNA(VLOOKUP($AI121&amp;S121,IsTm3G,1,0)),"",S121)</f>
        <v>B3</v>
      </c>
      <c r="AN121" s="188"/>
      <c r="AO121" s="188"/>
      <c r="BD121" s="94">
        <f t="shared" si="25"/>
        <v>0</v>
      </c>
      <c r="BE121" s="94">
        <f t="shared" si="26"/>
        <v>0</v>
      </c>
      <c r="BF121" s="94">
        <f t="shared" si="27"/>
        <v>0</v>
      </c>
      <c r="BG121" s="94">
        <f t="shared" si="28"/>
        <v>0</v>
      </c>
      <c r="BH121" s="94">
        <f t="shared" si="29"/>
        <v>0</v>
      </c>
      <c r="BJ121" s="94" t="str">
        <f t="shared" si="39"/>
        <v>0</v>
      </c>
      <c r="BK121" s="94" t="str">
        <f t="shared" si="40"/>
        <v>0</v>
      </c>
    </row>
    <row r="122" spans="1:63" x14ac:dyDescent="0.25">
      <c r="A122" s="17" t="str">
        <f>D122&amp;"x"&amp;TEXT(COUNTIF(D$5:D121,D122)+1,0)</f>
        <v>B3x2</v>
      </c>
      <c r="B122" s="18" t="str">
        <f>E122&amp;"x"&amp;TEXT(COUNTIF(E$5:E121,E122)+1,0)</f>
        <v>B3x2</v>
      </c>
      <c r="C122" s="18" t="str">
        <f>F122&amp;"x"&amp;TEXT(COUNTIF(F$5:F121,F122)+1,0)</f>
        <v>x1</v>
      </c>
      <c r="D122" s="19" t="s">
        <v>5086</v>
      </c>
      <c r="E122" s="19" t="s">
        <v>5086</v>
      </c>
      <c r="F122" s="19"/>
      <c r="G122" s="431"/>
      <c r="H122" s="19" t="s">
        <v>5044</v>
      </c>
      <c r="I122" s="141" t="s">
        <v>8121</v>
      </c>
      <c r="J122" s="141" t="s">
        <v>8122</v>
      </c>
      <c r="K122" s="141" t="s">
        <v>8123</v>
      </c>
      <c r="L122" s="113">
        <v>39861</v>
      </c>
      <c r="M122" s="431"/>
      <c r="N122" s="20"/>
      <c r="O122" s="20"/>
      <c r="P122" s="433"/>
      <c r="Q122" s="20" t="s">
        <v>5086</v>
      </c>
      <c r="R122" s="20" t="s">
        <v>5086</v>
      </c>
      <c r="S122" s="20" t="s">
        <v>5086</v>
      </c>
      <c r="T122" s="424" t="s">
        <v>5086</v>
      </c>
      <c r="U122" s="283"/>
      <c r="V122" s="435"/>
      <c r="W122" s="22"/>
      <c r="X122" s="22"/>
      <c r="Y122" s="22"/>
      <c r="Z122" s="22"/>
      <c r="AA122" s="22"/>
      <c r="AC122" s="187">
        <f>lft(L122,Peildatum)</f>
        <v>14.87</v>
      </c>
      <c r="AD122" s="202"/>
      <c r="AE122" s="202"/>
      <c r="AF122" s="202"/>
      <c r="AG122" s="202"/>
      <c r="AH122" s="202"/>
      <c r="AI122" s="188" t="str">
        <f>IFERROR(VLOOKUP(LEFT(N122 &amp; "0",1),CbRc,2,0),"")</f>
        <v>NCX19J3</v>
      </c>
      <c r="AJ122" s="188" t="str">
        <f>IFERROR(VLOOKUP(LEFT(O122 &amp; "0",1),CbRc,2,0),"")</f>
        <v>NCX19J3</v>
      </c>
      <c r="AK122" s="188" t="str">
        <f>IF(ISNA(VLOOKUP(AI122&amp;Q122,IsTm1A,1,0)),"",Q122)</f>
        <v>B3</v>
      </c>
      <c r="AL122" s="188" t="str">
        <f>IF(ISNA(VLOOKUP($AI122&amp;R122,IsTm2D,1,0)),"",R122)</f>
        <v>B3</v>
      </c>
      <c r="AM122" s="188" t="str">
        <f>IF(ISNA(VLOOKUP($AI122&amp;S122,IsTm3G,1,0)),"",S122)</f>
        <v>B3</v>
      </c>
      <c r="AN122" s="188"/>
      <c r="AO122" s="188"/>
      <c r="BD122" s="94">
        <f t="shared" si="25"/>
        <v>0</v>
      </c>
      <c r="BE122" s="94">
        <f t="shared" si="26"/>
        <v>0</v>
      </c>
      <c r="BF122" s="94">
        <f t="shared" si="27"/>
        <v>0</v>
      </c>
      <c r="BG122" s="94">
        <f t="shared" si="28"/>
        <v>0</v>
      </c>
      <c r="BH122" s="94">
        <f t="shared" si="29"/>
        <v>0</v>
      </c>
      <c r="BJ122" s="94" t="str">
        <f t="shared" si="39"/>
        <v>0</v>
      </c>
      <c r="BK122" s="94" t="str">
        <f t="shared" si="40"/>
        <v>0</v>
      </c>
    </row>
    <row r="123" spans="1:63" x14ac:dyDescent="0.25">
      <c r="A123" s="17" t="str">
        <f>D123&amp;"x"&amp;TEXT(COUNTIF(D$5:D122,D123)+1,0)</f>
        <v>B3x3</v>
      </c>
      <c r="B123" s="18" t="str">
        <f>E123&amp;"x"&amp;TEXT(COUNTIF(E$5:E122,E123)+1,0)</f>
        <v>B3x3</v>
      </c>
      <c r="C123" s="18" t="str">
        <f>F123&amp;"x"&amp;TEXT(COUNTIF(F$5:F122,F123)+1,0)</f>
        <v>x1</v>
      </c>
      <c r="D123" s="19" t="s">
        <v>5086</v>
      </c>
      <c r="E123" s="19" t="s">
        <v>5086</v>
      </c>
      <c r="F123" s="19"/>
      <c r="G123" s="431"/>
      <c r="H123" s="19" t="s">
        <v>5044</v>
      </c>
      <c r="I123" s="141" t="s">
        <v>8124</v>
      </c>
      <c r="J123" s="141" t="s">
        <v>8125</v>
      </c>
      <c r="K123" s="141" t="s">
        <v>8126</v>
      </c>
      <c r="L123" s="113">
        <v>40015</v>
      </c>
      <c r="M123" s="431"/>
      <c r="N123" s="20"/>
      <c r="O123" s="20"/>
      <c r="P123" s="433"/>
      <c r="Q123" s="20" t="s">
        <v>5086</v>
      </c>
      <c r="R123" s="20" t="s">
        <v>5086</v>
      </c>
      <c r="S123" s="20" t="s">
        <v>5086</v>
      </c>
      <c r="T123" s="424" t="s">
        <v>5086</v>
      </c>
      <c r="U123" s="283"/>
      <c r="V123" s="435"/>
      <c r="W123" s="22"/>
      <c r="X123" s="22"/>
      <c r="Y123" s="22"/>
      <c r="Z123" s="22"/>
      <c r="AA123" s="22"/>
      <c r="AC123" s="187">
        <f>lft(L123,Peildatum)</f>
        <v>14.44</v>
      </c>
      <c r="AD123" s="202"/>
      <c r="AE123" s="202"/>
      <c r="AF123" s="202"/>
      <c r="AG123" s="202"/>
      <c r="AH123" s="202"/>
      <c r="AI123" s="188" t="str">
        <f>IFERROR(VLOOKUP(LEFT(N123 &amp; "0",1),CbRc,2,0),"")</f>
        <v>NCX19J3</v>
      </c>
      <c r="AJ123" s="188" t="str">
        <f>IFERROR(VLOOKUP(LEFT(O123 &amp; "0",1),CbRc,2,0),"")</f>
        <v>NCX19J3</v>
      </c>
      <c r="AK123" s="188" t="str">
        <f>IF(ISNA(VLOOKUP(AI123&amp;Q123,IsTm1A,1,0)),"",Q123)</f>
        <v>B3</v>
      </c>
      <c r="AL123" s="188" t="str">
        <f>IF(ISNA(VLOOKUP($AI123&amp;R123,IsTm2D,1,0)),"",R123)</f>
        <v>B3</v>
      </c>
      <c r="AM123" s="188" t="str">
        <f>IF(ISNA(VLOOKUP($AI123&amp;S123,IsTm3G,1,0)),"",S123)</f>
        <v>B3</v>
      </c>
      <c r="AN123" s="188"/>
      <c r="AO123" s="188"/>
      <c r="BD123" s="94">
        <f t="shared" si="25"/>
        <v>0</v>
      </c>
      <c r="BE123" s="94">
        <f t="shared" si="26"/>
        <v>0</v>
      </c>
      <c r="BF123" s="94">
        <f t="shared" si="27"/>
        <v>0</v>
      </c>
      <c r="BG123" s="94">
        <f t="shared" si="28"/>
        <v>0</v>
      </c>
      <c r="BH123" s="94">
        <f t="shared" si="29"/>
        <v>0</v>
      </c>
      <c r="BJ123" s="94" t="str">
        <f t="shared" si="39"/>
        <v>0</v>
      </c>
      <c r="BK123" s="94" t="str">
        <f t="shared" si="40"/>
        <v>0</v>
      </c>
    </row>
    <row r="124" spans="1:63" x14ac:dyDescent="0.25">
      <c r="A124" s="17" t="str">
        <f>D124&amp;"x"&amp;TEXT(COUNTIF(D$5:D123,D124)+1,0)</f>
        <v>B3x4</v>
      </c>
      <c r="B124" s="18" t="str">
        <f>E124&amp;"x"&amp;TEXT(COUNTIF(E$5:E123,E124)+1,0)</f>
        <v>B3x4</v>
      </c>
      <c r="C124" s="18" t="str">
        <f>F124&amp;"x"&amp;TEXT(COUNTIF(F$5:F123,F124)+1,0)</f>
        <v>x1</v>
      </c>
      <c r="D124" s="19" t="s">
        <v>5086</v>
      </c>
      <c r="E124" s="19" t="s">
        <v>5086</v>
      </c>
      <c r="F124" s="19"/>
      <c r="G124" s="431"/>
      <c r="H124" s="19" t="s">
        <v>5044</v>
      </c>
      <c r="I124" s="141" t="s">
        <v>8127</v>
      </c>
      <c r="J124" s="141" t="s">
        <v>8128</v>
      </c>
      <c r="K124" s="141" t="s">
        <v>7763</v>
      </c>
      <c r="L124" s="113">
        <v>40097</v>
      </c>
      <c r="M124" s="431"/>
      <c r="N124" s="20"/>
      <c r="O124" s="20"/>
      <c r="P124" s="433"/>
      <c r="Q124" s="20" t="s">
        <v>5086</v>
      </c>
      <c r="R124" s="20" t="s">
        <v>5086</v>
      </c>
      <c r="S124" s="20" t="s">
        <v>5086</v>
      </c>
      <c r="T124" s="424" t="s">
        <v>5086</v>
      </c>
      <c r="U124" s="283"/>
      <c r="V124" s="435"/>
      <c r="W124" s="22"/>
      <c r="X124" s="22"/>
      <c r="Y124" s="22"/>
      <c r="Z124" s="22"/>
      <c r="AA124" s="22"/>
      <c r="AC124" s="187">
        <f>lft(L124,Peildatum)</f>
        <v>14.22</v>
      </c>
      <c r="AD124" s="202"/>
      <c r="AE124" s="202"/>
      <c r="AF124" s="202"/>
      <c r="AG124" s="202"/>
      <c r="AH124" s="202"/>
      <c r="AI124" s="188" t="str">
        <f>IFERROR(VLOOKUP(LEFT(N124 &amp; "0",1),CbRc,2,0),"")</f>
        <v>NCX19J3</v>
      </c>
      <c r="AJ124" s="188" t="str">
        <f>IFERROR(VLOOKUP(LEFT(O124 &amp; "0",1),CbRc,2,0),"")</f>
        <v>NCX19J3</v>
      </c>
      <c r="AK124" s="188" t="str">
        <f>IF(ISNA(VLOOKUP(AI124&amp;Q124,IsTm1A,1,0)),"",Q124)</f>
        <v>B3</v>
      </c>
      <c r="AL124" s="188" t="str">
        <f>IF(ISNA(VLOOKUP($AI124&amp;R124,IsTm2D,1,0)),"",R124)</f>
        <v>B3</v>
      </c>
      <c r="AM124" s="188" t="str">
        <f>IF(ISNA(VLOOKUP($AI124&amp;S124,IsTm3G,1,0)),"",S124)</f>
        <v>B3</v>
      </c>
      <c r="AN124" s="188"/>
      <c r="AO124" s="188"/>
      <c r="BD124" s="94">
        <f t="shared" si="25"/>
        <v>0</v>
      </c>
      <c r="BE124" s="94">
        <f t="shared" si="26"/>
        <v>0</v>
      </c>
      <c r="BF124" s="94">
        <f t="shared" si="27"/>
        <v>0</v>
      </c>
      <c r="BG124" s="94">
        <f t="shared" si="28"/>
        <v>0</v>
      </c>
      <c r="BH124" s="94">
        <f t="shared" si="29"/>
        <v>0</v>
      </c>
      <c r="BJ124" s="94" t="str">
        <f t="shared" si="39"/>
        <v>0</v>
      </c>
      <c r="BK124" s="94" t="str">
        <f t="shared" si="40"/>
        <v>0</v>
      </c>
    </row>
    <row r="125" spans="1:63" x14ac:dyDescent="0.25">
      <c r="A125" s="17" t="str">
        <f>D125&amp;"x"&amp;TEXT(COUNTIF(D$5:D124,D125)+1,0)</f>
        <v>B3x5</v>
      </c>
      <c r="B125" s="18" t="str">
        <f>E125&amp;"x"&amp;TEXT(COUNTIF(E$5:E124,E125)+1,0)</f>
        <v>B3x5</v>
      </c>
      <c r="C125" s="18" t="str">
        <f>F125&amp;"x"&amp;TEXT(COUNTIF(F$5:F124,F125)+1,0)</f>
        <v>x1</v>
      </c>
      <c r="D125" s="19" t="s">
        <v>5086</v>
      </c>
      <c r="E125" s="19" t="s">
        <v>5086</v>
      </c>
      <c r="F125" s="19"/>
      <c r="G125" s="431"/>
      <c r="H125" s="19" t="s">
        <v>5275</v>
      </c>
      <c r="I125" s="141" t="s">
        <v>8129</v>
      </c>
      <c r="J125" s="141" t="s">
        <v>8130</v>
      </c>
      <c r="K125" s="141" t="s">
        <v>8131</v>
      </c>
      <c r="L125" s="113">
        <v>39629</v>
      </c>
      <c r="M125" s="431"/>
      <c r="N125" s="20"/>
      <c r="O125" s="20"/>
      <c r="P125" s="433"/>
      <c r="Q125" s="20" t="s">
        <v>5086</v>
      </c>
      <c r="R125" s="20" t="s">
        <v>5086</v>
      </c>
      <c r="S125" s="20" t="s">
        <v>5086</v>
      </c>
      <c r="T125" s="424" t="s">
        <v>5086</v>
      </c>
      <c r="U125" s="283"/>
      <c r="V125" s="435"/>
      <c r="W125" s="22"/>
      <c r="X125" s="22"/>
      <c r="Y125" s="22"/>
      <c r="Z125" s="22"/>
      <c r="AA125" s="22"/>
      <c r="AC125" s="187">
        <f>lft(L125,Peildatum)</f>
        <v>15.5</v>
      </c>
      <c r="AD125" s="202"/>
      <c r="AE125" s="202"/>
      <c r="AF125" s="202"/>
      <c r="AG125" s="202"/>
      <c r="AH125" s="202"/>
      <c r="AI125" s="188" t="str">
        <f>IFERROR(VLOOKUP(LEFT(N125 &amp; "0",1),CbRc,2,0),"")</f>
        <v>NCX19J3</v>
      </c>
      <c r="AJ125" s="188" t="str">
        <f>IFERROR(VLOOKUP(LEFT(O125 &amp; "0",1),CbRc,2,0),"")</f>
        <v>NCX19J3</v>
      </c>
      <c r="AK125" s="188" t="str">
        <f>IF(ISNA(VLOOKUP(AI125&amp;Q125,IsTm1A,1,0)),"",Q125)</f>
        <v>B3</v>
      </c>
      <c r="AL125" s="188" t="str">
        <f>IF(ISNA(VLOOKUP($AI125&amp;R125,IsTm2D,1,0)),"",R125)</f>
        <v>B3</v>
      </c>
      <c r="AM125" s="188" t="str">
        <f>IF(ISNA(VLOOKUP($AI125&amp;S125,IsTm3G,1,0)),"",S125)</f>
        <v>B3</v>
      </c>
      <c r="AN125" s="188"/>
      <c r="AO125" s="188"/>
      <c r="BD125" s="94">
        <f t="shared" si="25"/>
        <v>0</v>
      </c>
      <c r="BE125" s="94">
        <f t="shared" si="26"/>
        <v>0</v>
      </c>
      <c r="BF125" s="94">
        <f t="shared" si="27"/>
        <v>0</v>
      </c>
      <c r="BG125" s="94">
        <f t="shared" si="28"/>
        <v>0</v>
      </c>
      <c r="BH125" s="94">
        <f t="shared" si="29"/>
        <v>0</v>
      </c>
      <c r="BJ125" s="94" t="str">
        <f t="shared" si="39"/>
        <v>0</v>
      </c>
      <c r="BK125" s="94" t="str">
        <f t="shared" si="40"/>
        <v>0</v>
      </c>
    </row>
    <row r="126" spans="1:63" x14ac:dyDescent="0.25">
      <c r="A126" s="17" t="str">
        <f>D126&amp;"x"&amp;TEXT(COUNTIF(D$5:D125,D126)+1,0)</f>
        <v>B3x6</v>
      </c>
      <c r="B126" s="18" t="str">
        <f>E126&amp;"x"&amp;TEXT(COUNTIF(E$5:E125,E126)+1,0)</f>
        <v>B3x6</v>
      </c>
      <c r="C126" s="18" t="str">
        <f>F126&amp;"x"&amp;TEXT(COUNTIF(F$5:F125,F126)+1,0)</f>
        <v>x1</v>
      </c>
      <c r="D126" s="19" t="s">
        <v>5086</v>
      </c>
      <c r="E126" s="19" t="s">
        <v>5086</v>
      </c>
      <c r="F126" s="19"/>
      <c r="G126" s="431"/>
      <c r="H126" s="19" t="s">
        <v>5275</v>
      </c>
      <c r="I126" s="141" t="s">
        <v>8132</v>
      </c>
      <c r="J126" s="141" t="s">
        <v>8133</v>
      </c>
      <c r="K126" s="141" t="s">
        <v>8134</v>
      </c>
      <c r="L126" s="113">
        <v>39676</v>
      </c>
      <c r="M126" s="431"/>
      <c r="N126" s="20"/>
      <c r="O126" s="20"/>
      <c r="P126" s="433"/>
      <c r="Q126" s="20" t="s">
        <v>5087</v>
      </c>
      <c r="R126" s="20" t="s">
        <v>5086</v>
      </c>
      <c r="S126" s="20" t="s">
        <v>5086</v>
      </c>
      <c r="T126" s="424" t="s">
        <v>5086</v>
      </c>
      <c r="U126" s="283"/>
      <c r="V126" s="435"/>
      <c r="W126" s="22"/>
      <c r="X126" s="22"/>
      <c r="Y126" s="22"/>
      <c r="Z126" s="22"/>
      <c r="AA126" s="22"/>
      <c r="AC126" s="187">
        <f>lft(L126,Peildatum)</f>
        <v>15.37</v>
      </c>
      <c r="AD126" s="202"/>
      <c r="AE126" s="202"/>
      <c r="AF126" s="202"/>
      <c r="AG126" s="202"/>
      <c r="AH126" s="202"/>
      <c r="AI126" s="188" t="str">
        <f>IFERROR(VLOOKUP(LEFT(N126 &amp; "0",1),CbRc,2,0),"")</f>
        <v>NCX19J3</v>
      </c>
      <c r="AJ126" s="188" t="str">
        <f>IFERROR(VLOOKUP(LEFT(O126 &amp; "0",1),CbRc,2,0),"")</f>
        <v>NCX19J3</v>
      </c>
      <c r="AK126" s="188" t="str">
        <f>IF(ISNA(VLOOKUP(AI126&amp;Q126,IsTm1A,1,0)),"",Q126)</f>
        <v>B4</v>
      </c>
      <c r="AL126" s="188" t="str">
        <f>IF(ISNA(VLOOKUP($AI126&amp;R126,IsTm2D,1,0)),"",R126)</f>
        <v>B3</v>
      </c>
      <c r="AM126" s="188" t="str">
        <f>IF(ISNA(VLOOKUP($AI126&amp;S126,IsTm3G,1,0)),"",S126)</f>
        <v>B3</v>
      </c>
      <c r="AN126" s="188"/>
      <c r="AO126" s="188"/>
      <c r="BD126" s="94">
        <f t="shared" si="25"/>
        <v>0</v>
      </c>
      <c r="BE126" s="94">
        <f t="shared" si="26"/>
        <v>0</v>
      </c>
      <c r="BF126" s="94">
        <f t="shared" si="27"/>
        <v>0</v>
      </c>
      <c r="BG126" s="94">
        <f t="shared" si="28"/>
        <v>0</v>
      </c>
      <c r="BH126" s="94">
        <f t="shared" si="29"/>
        <v>0</v>
      </c>
      <c r="BJ126" s="94" t="str">
        <f t="shared" si="39"/>
        <v>0</v>
      </c>
      <c r="BK126" s="94" t="str">
        <f t="shared" si="40"/>
        <v>0</v>
      </c>
    </row>
    <row r="127" spans="1:63" x14ac:dyDescent="0.25">
      <c r="A127" s="17" t="str">
        <f>D127&amp;"x"&amp;TEXT(COUNTIF(D$5:D126,D127)+1,0)</f>
        <v>B3x7</v>
      </c>
      <c r="B127" s="18" t="str">
        <f>E127&amp;"x"&amp;TEXT(COUNTIF(E$5:E126,E127)+1,0)</f>
        <v>B3x7</v>
      </c>
      <c r="C127" s="18" t="str">
        <f>F127&amp;"x"&amp;TEXT(COUNTIF(F$5:F126,F127)+1,0)</f>
        <v>x1</v>
      </c>
      <c r="D127" s="19" t="s">
        <v>5086</v>
      </c>
      <c r="E127" s="19" t="s">
        <v>5086</v>
      </c>
      <c r="F127" s="19"/>
      <c r="G127" s="431"/>
      <c r="H127" s="19" t="s">
        <v>5275</v>
      </c>
      <c r="I127" s="141" t="s">
        <v>8135</v>
      </c>
      <c r="J127" s="141" t="s">
        <v>8136</v>
      </c>
      <c r="K127" s="141" t="s">
        <v>8137</v>
      </c>
      <c r="L127" s="113">
        <v>39829</v>
      </c>
      <c r="M127" s="431"/>
      <c r="N127" s="20"/>
      <c r="O127" s="20"/>
      <c r="P127" s="433"/>
      <c r="Q127" s="20" t="s">
        <v>5086</v>
      </c>
      <c r="R127" s="20" t="s">
        <v>5086</v>
      </c>
      <c r="S127" s="20" t="s">
        <v>5086</v>
      </c>
      <c r="T127" s="424" t="s">
        <v>5086</v>
      </c>
      <c r="U127" s="283"/>
      <c r="V127" s="435"/>
      <c r="W127" s="22"/>
      <c r="X127" s="22"/>
      <c r="Y127" s="22"/>
      <c r="Z127" s="22"/>
      <c r="AA127" s="22"/>
      <c r="AC127" s="187">
        <f>lft(L127,Peildatum)</f>
        <v>14.95</v>
      </c>
      <c r="AD127" s="202"/>
      <c r="AE127" s="202"/>
      <c r="AF127" s="202"/>
      <c r="AG127" s="202"/>
      <c r="AH127" s="202"/>
      <c r="AI127" s="188" t="str">
        <f>IFERROR(VLOOKUP(LEFT(N127 &amp; "0",1),CbRc,2,0),"")</f>
        <v>NCX19J3</v>
      </c>
      <c r="AJ127" s="188" t="str">
        <f>IFERROR(VLOOKUP(LEFT(O127 &amp; "0",1),CbRc,2,0),"")</f>
        <v>NCX19J3</v>
      </c>
      <c r="AK127" s="188" t="str">
        <f>IF(ISNA(VLOOKUP(AI127&amp;Q127,IsTm1A,1,0)),"",Q127)</f>
        <v>B3</v>
      </c>
      <c r="AL127" s="188" t="str">
        <f>IF(ISNA(VLOOKUP($AI127&amp;R127,IsTm2D,1,0)),"",R127)</f>
        <v>B3</v>
      </c>
      <c r="AM127" s="188" t="str">
        <f>IF(ISNA(VLOOKUP($AI127&amp;S127,IsTm3G,1,0)),"",S127)</f>
        <v>B3</v>
      </c>
      <c r="AN127" s="188"/>
      <c r="AO127" s="188"/>
      <c r="BD127" s="94">
        <f t="shared" si="25"/>
        <v>0</v>
      </c>
      <c r="BE127" s="94">
        <f t="shared" si="26"/>
        <v>0</v>
      </c>
      <c r="BF127" s="94">
        <f t="shared" si="27"/>
        <v>0</v>
      </c>
      <c r="BG127" s="94">
        <f t="shared" si="28"/>
        <v>0</v>
      </c>
      <c r="BH127" s="94">
        <f t="shared" si="29"/>
        <v>0</v>
      </c>
      <c r="BJ127" s="94" t="str">
        <f t="shared" si="39"/>
        <v>0</v>
      </c>
      <c r="BK127" s="94" t="str">
        <f t="shared" si="40"/>
        <v>0</v>
      </c>
    </row>
    <row r="128" spans="1:63" x14ac:dyDescent="0.25">
      <c r="A128" s="17" t="str">
        <f>D128&amp;"x"&amp;TEXT(COUNTIF(D$5:D127,D128)+1,0)</f>
        <v>B3x8</v>
      </c>
      <c r="B128" s="18" t="str">
        <f>E128&amp;"x"&amp;TEXT(COUNTIF(E$5:E127,E128)+1,0)</f>
        <v>B3x8</v>
      </c>
      <c r="C128" s="18" t="str">
        <f>F128&amp;"x"&amp;TEXT(COUNTIF(F$5:F127,F128)+1,0)</f>
        <v>x1</v>
      </c>
      <c r="D128" s="19" t="s">
        <v>5086</v>
      </c>
      <c r="E128" s="19" t="s">
        <v>5086</v>
      </c>
      <c r="F128" s="19"/>
      <c r="G128" s="431"/>
      <c r="H128" s="19" t="s">
        <v>5275</v>
      </c>
      <c r="I128" s="141" t="s">
        <v>8138</v>
      </c>
      <c r="J128" s="141" t="s">
        <v>8139</v>
      </c>
      <c r="K128" s="141" t="s">
        <v>8140</v>
      </c>
      <c r="L128" s="113">
        <v>39996</v>
      </c>
      <c r="M128" s="431"/>
      <c r="N128" s="20"/>
      <c r="O128" s="20"/>
      <c r="P128" s="433"/>
      <c r="Q128" s="20" t="s">
        <v>5086</v>
      </c>
      <c r="R128" s="20" t="s">
        <v>5086</v>
      </c>
      <c r="S128" s="20" t="s">
        <v>5086</v>
      </c>
      <c r="T128" s="424" t="s">
        <v>5086</v>
      </c>
      <c r="U128" s="283"/>
      <c r="V128" s="435"/>
      <c r="W128" s="22"/>
      <c r="X128" s="22"/>
      <c r="Y128" s="22"/>
      <c r="Z128" s="22"/>
      <c r="AA128" s="22"/>
      <c r="AC128" s="187">
        <f>lft(L128,Peildatum)</f>
        <v>14.5</v>
      </c>
      <c r="AD128" s="202"/>
      <c r="AE128" s="202"/>
      <c r="AF128" s="202"/>
      <c r="AG128" s="202"/>
      <c r="AH128" s="202"/>
      <c r="AI128" s="188" t="str">
        <f>IFERROR(VLOOKUP(LEFT(N128 &amp; "0",1),CbRc,2,0),"")</f>
        <v>NCX19J3</v>
      </c>
      <c r="AJ128" s="188" t="str">
        <f>IFERROR(VLOOKUP(LEFT(O128 &amp; "0",1),CbRc,2,0),"")</f>
        <v>NCX19J3</v>
      </c>
      <c r="AK128" s="188" t="str">
        <f>IF(ISNA(VLOOKUP(AI128&amp;Q128,IsTm1A,1,0)),"",Q128)</f>
        <v>B3</v>
      </c>
      <c r="AL128" s="188" t="str">
        <f>IF(ISNA(VLOOKUP($AI128&amp;R128,IsTm2D,1,0)),"",R128)</f>
        <v>B3</v>
      </c>
      <c r="AM128" s="188" t="str">
        <f>IF(ISNA(VLOOKUP($AI128&amp;S128,IsTm3G,1,0)),"",S128)</f>
        <v>B3</v>
      </c>
      <c r="AN128" s="188"/>
      <c r="AO128" s="188"/>
      <c r="BD128" s="94">
        <f t="shared" si="25"/>
        <v>0</v>
      </c>
      <c r="BE128" s="94">
        <f t="shared" si="26"/>
        <v>0</v>
      </c>
      <c r="BF128" s="94">
        <f t="shared" si="27"/>
        <v>0</v>
      </c>
      <c r="BG128" s="94">
        <f t="shared" si="28"/>
        <v>0</v>
      </c>
      <c r="BH128" s="94">
        <f t="shared" si="29"/>
        <v>0</v>
      </c>
      <c r="BJ128" s="94" t="str">
        <f t="shared" si="39"/>
        <v>0</v>
      </c>
      <c r="BK128" s="94" t="str">
        <f t="shared" si="40"/>
        <v>0</v>
      </c>
    </row>
    <row r="129" spans="1:63" x14ac:dyDescent="0.25">
      <c r="A129" s="17" t="str">
        <f>D129&amp;"x"&amp;TEXT(COUNTIF(D$5:D128,D129)+1,0)</f>
        <v>C1x1</v>
      </c>
      <c r="B129" s="18" t="str">
        <f>E129&amp;"x"&amp;TEXT(COUNTIF(E$5:E128,E129)+1,0)</f>
        <v>C1x1</v>
      </c>
      <c r="C129" s="18" t="str">
        <f>F129&amp;"x"&amp;TEXT(COUNTIF(F$5:F128,F129)+1,0)</f>
        <v>x1</v>
      </c>
      <c r="D129" s="19" t="s">
        <v>5094</v>
      </c>
      <c r="E129" s="19" t="s">
        <v>5094</v>
      </c>
      <c r="F129" s="19"/>
      <c r="G129" s="431"/>
      <c r="H129" s="19" t="s">
        <v>5044</v>
      </c>
      <c r="I129" s="141" t="s">
        <v>8141</v>
      </c>
      <c r="J129" s="141" t="s">
        <v>8142</v>
      </c>
      <c r="K129" s="141" t="s">
        <v>7787</v>
      </c>
      <c r="L129" s="113">
        <v>40189</v>
      </c>
      <c r="M129" s="431"/>
      <c r="N129" s="20"/>
      <c r="O129" s="20"/>
      <c r="P129" s="433"/>
      <c r="Q129" s="20" t="s">
        <v>5094</v>
      </c>
      <c r="R129" s="20" t="s">
        <v>5094</v>
      </c>
      <c r="S129" s="20" t="s">
        <v>5094</v>
      </c>
      <c r="T129" s="424" t="s">
        <v>5094</v>
      </c>
      <c r="U129" s="283"/>
      <c r="V129" s="435"/>
      <c r="W129" s="22"/>
      <c r="X129" s="22"/>
      <c r="Y129" s="22"/>
      <c r="Z129" s="22"/>
      <c r="AA129" s="22"/>
      <c r="AC129" s="187">
        <f>lft(L129,Peildatum)</f>
        <v>13.97</v>
      </c>
      <c r="AD129" s="202"/>
      <c r="AE129" s="202"/>
      <c r="AF129" s="202"/>
      <c r="AG129" s="202"/>
      <c r="AH129" s="202"/>
      <c r="AI129" s="188" t="str">
        <f>IFERROR(VLOOKUP(LEFT(N129 &amp; "0",1),CbRc,2,0),"")</f>
        <v>NCX19J3</v>
      </c>
      <c r="AJ129" s="188" t="str">
        <f>IFERROR(VLOOKUP(LEFT(O129 &amp; "0",1),CbRc,2,0),"")</f>
        <v>NCX19J3</v>
      </c>
      <c r="AK129" s="188" t="str">
        <f>IF(ISNA(VLOOKUP(AI129&amp;Q129,IsTm1A,1,0)),"",Q129)</f>
        <v>C1</v>
      </c>
      <c r="AL129" s="188" t="str">
        <f>IF(ISNA(VLOOKUP($AI129&amp;R129,IsTm2D,1,0)),"",R129)</f>
        <v>C1</v>
      </c>
      <c r="AM129" s="188" t="str">
        <f>IF(ISNA(VLOOKUP($AI129&amp;S129,IsTm3G,1,0)),"",S129)</f>
        <v>C1</v>
      </c>
      <c r="AN129" s="188"/>
      <c r="AO129" s="188"/>
      <c r="BD129" s="94">
        <f t="shared" si="25"/>
        <v>0</v>
      </c>
      <c r="BE129" s="94">
        <f t="shared" si="26"/>
        <v>0</v>
      </c>
      <c r="BF129" s="94">
        <f t="shared" si="27"/>
        <v>0</v>
      </c>
      <c r="BG129" s="94">
        <f t="shared" si="28"/>
        <v>0</v>
      </c>
      <c r="BH129" s="94">
        <f t="shared" si="29"/>
        <v>0</v>
      </c>
      <c r="BJ129" s="94" t="str">
        <f t="shared" si="39"/>
        <v>0</v>
      </c>
      <c r="BK129" s="94" t="str">
        <f t="shared" si="40"/>
        <v>0</v>
      </c>
    </row>
    <row r="130" spans="1:63" x14ac:dyDescent="0.25">
      <c r="A130" s="17" t="str">
        <f>D130&amp;"x"&amp;TEXT(COUNTIF(D$5:D129,D130)+1,0)</f>
        <v>C1x2</v>
      </c>
      <c r="B130" s="18" t="str">
        <f>E130&amp;"x"&amp;TEXT(COUNTIF(E$5:E129,E130)+1,0)</f>
        <v>C1x2</v>
      </c>
      <c r="C130" s="18" t="str">
        <f>F130&amp;"x"&amp;TEXT(COUNTIF(F$5:F129,F130)+1,0)</f>
        <v>x1</v>
      </c>
      <c r="D130" s="19" t="s">
        <v>5094</v>
      </c>
      <c r="E130" s="19" t="s">
        <v>5094</v>
      </c>
      <c r="F130" s="19"/>
      <c r="G130" s="431"/>
      <c r="H130" s="19" t="s">
        <v>5044</v>
      </c>
      <c r="I130" s="141" t="s">
        <v>8143</v>
      </c>
      <c r="J130" s="141" t="s">
        <v>8144</v>
      </c>
      <c r="K130" s="141" t="s">
        <v>8145</v>
      </c>
      <c r="L130" s="113">
        <v>40239</v>
      </c>
      <c r="M130" s="431"/>
      <c r="N130" s="20"/>
      <c r="O130" s="20"/>
      <c r="P130" s="433"/>
      <c r="Q130" s="20" t="s">
        <v>5094</v>
      </c>
      <c r="R130" s="20" t="s">
        <v>5094</v>
      </c>
      <c r="S130" s="20" t="s">
        <v>5094</v>
      </c>
      <c r="T130" s="424" t="s">
        <v>5094</v>
      </c>
      <c r="U130" s="283"/>
      <c r="V130" s="435"/>
      <c r="W130" s="22"/>
      <c r="X130" s="22"/>
      <c r="Y130" s="22"/>
      <c r="Z130" s="22"/>
      <c r="AA130" s="22"/>
      <c r="AC130" s="187">
        <f>lft(L130,Peildatum)</f>
        <v>13.83</v>
      </c>
      <c r="AD130" s="202"/>
      <c r="AE130" s="202"/>
      <c r="AF130" s="202"/>
      <c r="AG130" s="202"/>
      <c r="AH130" s="202"/>
      <c r="AI130" s="188" t="str">
        <f>IFERROR(VLOOKUP(LEFT(N130 &amp; "0",1),CbRc,2,0),"")</f>
        <v>NCX19J3</v>
      </c>
      <c r="AJ130" s="188" t="str">
        <f>IFERROR(VLOOKUP(LEFT(O130 &amp; "0",1),CbRc,2,0),"")</f>
        <v>NCX19J3</v>
      </c>
      <c r="AK130" s="188" t="str">
        <f>IF(ISNA(VLOOKUP(AI130&amp;Q130,IsTm1A,1,0)),"",Q130)</f>
        <v>C1</v>
      </c>
      <c r="AL130" s="188" t="str">
        <f>IF(ISNA(VLOOKUP($AI130&amp;R130,IsTm2D,1,0)),"",R130)</f>
        <v>C1</v>
      </c>
      <c r="AM130" s="188" t="str">
        <f>IF(ISNA(VLOOKUP($AI130&amp;S130,IsTm3G,1,0)),"",S130)</f>
        <v>C1</v>
      </c>
      <c r="AN130" s="188"/>
      <c r="AO130" s="188"/>
      <c r="BD130" s="94">
        <f t="shared" si="25"/>
        <v>0</v>
      </c>
      <c r="BE130" s="94">
        <f t="shared" si="26"/>
        <v>0</v>
      </c>
      <c r="BF130" s="94">
        <f t="shared" si="27"/>
        <v>0</v>
      </c>
      <c r="BG130" s="94">
        <f t="shared" si="28"/>
        <v>0</v>
      </c>
      <c r="BH130" s="94">
        <f t="shared" si="29"/>
        <v>0</v>
      </c>
      <c r="BJ130" s="94" t="str">
        <f t="shared" si="39"/>
        <v>0</v>
      </c>
      <c r="BK130" s="94" t="str">
        <f t="shared" si="40"/>
        <v>0</v>
      </c>
    </row>
    <row r="131" spans="1:63" x14ac:dyDescent="0.25">
      <c r="A131" s="17" t="str">
        <f>D131&amp;"x"&amp;TEXT(COUNTIF(D$5:D130,D131)+1,0)</f>
        <v>C1x3</v>
      </c>
      <c r="B131" s="18" t="str">
        <f>E131&amp;"x"&amp;TEXT(COUNTIF(E$5:E130,E131)+1,0)</f>
        <v>C1x3</v>
      </c>
      <c r="C131" s="18" t="str">
        <f>F131&amp;"x"&amp;TEXT(COUNTIF(F$5:F130,F131)+1,0)</f>
        <v>x1</v>
      </c>
      <c r="D131" s="19" t="s">
        <v>5094</v>
      </c>
      <c r="E131" s="19" t="s">
        <v>5094</v>
      </c>
      <c r="F131" s="19"/>
      <c r="G131" s="431"/>
      <c r="H131" s="19" t="s">
        <v>5044</v>
      </c>
      <c r="I131" s="141" t="s">
        <v>8146</v>
      </c>
      <c r="J131" s="141" t="s">
        <v>8147</v>
      </c>
      <c r="K131" s="141" t="s">
        <v>7787</v>
      </c>
      <c r="L131" s="113">
        <v>40327</v>
      </c>
      <c r="M131" s="431"/>
      <c r="N131" s="20"/>
      <c r="O131" s="20"/>
      <c r="P131" s="433"/>
      <c r="Q131" s="20" t="s">
        <v>5095</v>
      </c>
      <c r="R131" s="20" t="s">
        <v>5095</v>
      </c>
      <c r="S131" s="20" t="s">
        <v>5095</v>
      </c>
      <c r="T131" s="424" t="s">
        <v>5094</v>
      </c>
      <c r="U131" s="283"/>
      <c r="V131" s="435"/>
      <c r="W131" s="22"/>
      <c r="X131" s="22"/>
      <c r="Y131" s="22"/>
      <c r="Z131" s="22"/>
      <c r="AA131" s="22"/>
      <c r="AC131" s="187">
        <f>lft(L131,Peildatum)</f>
        <v>13.59</v>
      </c>
      <c r="AD131" s="202"/>
      <c r="AE131" s="202"/>
      <c r="AF131" s="202"/>
      <c r="AG131" s="202"/>
      <c r="AH131" s="202"/>
      <c r="AI131" s="188" t="str">
        <f>IFERROR(VLOOKUP(LEFT(N131 &amp; "0",1),CbRc,2,0),"")</f>
        <v>NCX19J3</v>
      </c>
      <c r="AJ131" s="188" t="str">
        <f>IFERROR(VLOOKUP(LEFT(O131 &amp; "0",1),CbRc,2,0),"")</f>
        <v>NCX19J3</v>
      </c>
      <c r="AK131" s="188" t="str">
        <f>IF(ISNA(VLOOKUP(AI131&amp;Q131,IsTm1A,1,0)),"",Q131)</f>
        <v>C2</v>
      </c>
      <c r="AL131" s="188" t="str">
        <f>IF(ISNA(VLOOKUP($AI131&amp;R131,IsTm2D,1,0)),"",R131)</f>
        <v>C2</v>
      </c>
      <c r="AM131" s="188" t="str">
        <f>IF(ISNA(VLOOKUP($AI131&amp;S131,IsTm3G,1,0)),"",S131)</f>
        <v>C2</v>
      </c>
      <c r="AN131" s="188"/>
      <c r="AO131" s="188"/>
      <c r="BD131" s="94">
        <f t="shared" si="25"/>
        <v>0</v>
      </c>
      <c r="BE131" s="94">
        <f t="shared" si="26"/>
        <v>0</v>
      </c>
      <c r="BF131" s="94">
        <f t="shared" si="27"/>
        <v>0</v>
      </c>
      <c r="BG131" s="94">
        <f t="shared" si="28"/>
        <v>0</v>
      </c>
      <c r="BH131" s="94">
        <f t="shared" si="29"/>
        <v>0</v>
      </c>
      <c r="BJ131" s="94" t="str">
        <f t="shared" si="39"/>
        <v>0</v>
      </c>
      <c r="BK131" s="94" t="str">
        <f t="shared" si="40"/>
        <v>0</v>
      </c>
    </row>
    <row r="132" spans="1:63" x14ac:dyDescent="0.25">
      <c r="A132" s="17" t="str">
        <f>D132&amp;"x"&amp;TEXT(COUNTIF(D$5:D131,D132)+1,0)</f>
        <v>C1x4</v>
      </c>
      <c r="B132" s="18" t="str">
        <f>E132&amp;"x"&amp;TEXT(COUNTIF(E$5:E131,E132)+1,0)</f>
        <v>C1x4</v>
      </c>
      <c r="C132" s="18" t="str">
        <f>F132&amp;"x"&amp;TEXT(COUNTIF(F$5:F131,F132)+1,0)</f>
        <v>x1</v>
      </c>
      <c r="D132" s="19" t="s">
        <v>5094</v>
      </c>
      <c r="E132" s="19" t="s">
        <v>5094</v>
      </c>
      <c r="F132" s="19"/>
      <c r="G132" s="431"/>
      <c r="H132" s="19" t="s">
        <v>5044</v>
      </c>
      <c r="I132" s="141" t="s">
        <v>8148</v>
      </c>
      <c r="J132" s="141" t="s">
        <v>8149</v>
      </c>
      <c r="K132" s="141" t="s">
        <v>8150</v>
      </c>
      <c r="L132" s="113">
        <v>40328</v>
      </c>
      <c r="M132" s="431"/>
      <c r="N132" s="20"/>
      <c r="O132" s="20"/>
      <c r="P132" s="433"/>
      <c r="Q132" s="20" t="s">
        <v>5095</v>
      </c>
      <c r="R132" s="20" t="s">
        <v>5095</v>
      </c>
      <c r="S132" s="20" t="s">
        <v>5095</v>
      </c>
      <c r="T132" s="424" t="s">
        <v>5094</v>
      </c>
      <c r="U132" s="283"/>
      <c r="V132" s="435"/>
      <c r="W132" s="22"/>
      <c r="X132" s="22"/>
      <c r="Y132" s="22"/>
      <c r="Z132" s="22"/>
      <c r="AA132" s="22"/>
      <c r="AC132" s="187">
        <f>lft(L132,Peildatum)</f>
        <v>13.59</v>
      </c>
      <c r="AD132" s="202"/>
      <c r="AE132" s="202"/>
      <c r="AF132" s="202"/>
      <c r="AG132" s="202"/>
      <c r="AH132" s="202"/>
      <c r="AI132" s="188" t="str">
        <f>IFERROR(VLOOKUP(LEFT(N132 &amp; "0",1),CbRc,2,0),"")</f>
        <v>NCX19J3</v>
      </c>
      <c r="AJ132" s="188" t="str">
        <f>IFERROR(VLOOKUP(LEFT(O132 &amp; "0",1),CbRc,2,0),"")</f>
        <v>NCX19J3</v>
      </c>
      <c r="AK132" s="188" t="str">
        <f>IF(ISNA(VLOOKUP(AI132&amp;Q132,IsTm1A,1,0)),"",Q132)</f>
        <v>C2</v>
      </c>
      <c r="AL132" s="188" t="str">
        <f>IF(ISNA(VLOOKUP($AI132&amp;R132,IsTm2D,1,0)),"",R132)</f>
        <v>C2</v>
      </c>
      <c r="AM132" s="188" t="str">
        <f>IF(ISNA(VLOOKUP($AI132&amp;S132,IsTm3G,1,0)),"",S132)</f>
        <v>C2</v>
      </c>
      <c r="AN132" s="188"/>
      <c r="AO132" s="188"/>
      <c r="BD132" s="94">
        <f t="shared" si="25"/>
        <v>0</v>
      </c>
      <c r="BE132" s="94">
        <f t="shared" si="26"/>
        <v>0</v>
      </c>
      <c r="BF132" s="94">
        <f t="shared" si="27"/>
        <v>0</v>
      </c>
      <c r="BG132" s="94">
        <f t="shared" si="28"/>
        <v>0</v>
      </c>
      <c r="BH132" s="94">
        <f t="shared" si="29"/>
        <v>0</v>
      </c>
      <c r="BJ132" s="94" t="str">
        <f t="shared" si="39"/>
        <v>0</v>
      </c>
      <c r="BK132" s="94" t="str">
        <f t="shared" si="40"/>
        <v>0</v>
      </c>
    </row>
    <row r="133" spans="1:63" x14ac:dyDescent="0.25">
      <c r="A133" s="17" t="str">
        <f>D133&amp;"x"&amp;TEXT(COUNTIF(D$5:D132,D133)+1,0)</f>
        <v>C1x5</v>
      </c>
      <c r="B133" s="18" t="str">
        <f>E133&amp;"x"&amp;TEXT(COUNTIF(E$5:E132,E133)+1,0)</f>
        <v>C1x5</v>
      </c>
      <c r="C133" s="18" t="str">
        <f>F133&amp;"x"&amp;TEXT(COUNTIF(F$5:F132,F133)+1,0)</f>
        <v>x1</v>
      </c>
      <c r="D133" s="19" t="s">
        <v>5094</v>
      </c>
      <c r="E133" s="19" t="s">
        <v>5094</v>
      </c>
      <c r="F133" s="19"/>
      <c r="G133" s="431"/>
      <c r="H133" s="19" t="s">
        <v>5044</v>
      </c>
      <c r="I133" s="141" t="s">
        <v>8151</v>
      </c>
      <c r="J133" s="141" t="s">
        <v>8152</v>
      </c>
      <c r="K133" s="141" t="s">
        <v>8052</v>
      </c>
      <c r="L133" s="113">
        <v>40446</v>
      </c>
      <c r="M133" s="431"/>
      <c r="N133" s="20"/>
      <c r="O133" s="20"/>
      <c r="P133" s="433"/>
      <c r="Q133" s="20" t="s">
        <v>5095</v>
      </c>
      <c r="R133" s="20" t="s">
        <v>5095</v>
      </c>
      <c r="S133" s="20" t="s">
        <v>5095</v>
      </c>
      <c r="T133" s="424" t="s">
        <v>5094</v>
      </c>
      <c r="U133" s="283"/>
      <c r="V133" s="435"/>
      <c r="W133" s="22"/>
      <c r="X133" s="22"/>
      <c r="Y133" s="22"/>
      <c r="Z133" s="22"/>
      <c r="AA133" s="22"/>
      <c r="AC133" s="187">
        <f>lft(L133,Peildatum)</f>
        <v>13.26</v>
      </c>
      <c r="AD133" s="202"/>
      <c r="AE133" s="202"/>
      <c r="AF133" s="202"/>
      <c r="AG133" s="202"/>
      <c r="AH133" s="202"/>
      <c r="AI133" s="188" t="str">
        <f>IFERROR(VLOOKUP(LEFT(N133 &amp; "0",1),CbRc,2,0),"")</f>
        <v>NCX19J3</v>
      </c>
      <c r="AJ133" s="188" t="str">
        <f>IFERROR(VLOOKUP(LEFT(O133 &amp; "0",1),CbRc,2,0),"")</f>
        <v>NCX19J3</v>
      </c>
      <c r="AK133" s="188" t="str">
        <f>IF(ISNA(VLOOKUP(AI133&amp;Q133,IsTm1A,1,0)),"",Q133)</f>
        <v>C2</v>
      </c>
      <c r="AL133" s="188" t="str">
        <f>IF(ISNA(VLOOKUP($AI133&amp;R133,IsTm2D,1,0)),"",R133)</f>
        <v>C2</v>
      </c>
      <c r="AM133" s="188" t="str">
        <f>IF(ISNA(VLOOKUP($AI133&amp;S133,IsTm3G,1,0)),"",S133)</f>
        <v>C2</v>
      </c>
      <c r="AN133" s="188"/>
      <c r="AO133" s="188"/>
      <c r="BD133" s="94">
        <f t="shared" ref="BD133:BD196" si="41">IF(OR(Q133="",W133=""),0,SUMIFS(W$5:W$354,$BJ$5:$BJ$354,$BJ133,Q$5:Q$354,Q133))</f>
        <v>0</v>
      </c>
      <c r="BE133" s="94">
        <f t="shared" ref="BE133:BE196" si="42">IF(OR(R133="",X133=""),0,SUMIFS(X$5:X$354,$BJ$5:$BJ$354,$BJ133,R$5:R$354,R133))</f>
        <v>0</v>
      </c>
      <c r="BF133" s="94">
        <f t="shared" ref="BF133:BF196" si="43">IF(OR(S133="",Y133=""),0,SUMIFS(Y$5:Y$354,$BJ$5:$BJ$354,$BJ133,S$5:S$354,S133))</f>
        <v>0</v>
      </c>
      <c r="BG133" s="94">
        <f t="shared" ref="BG133:BG196" si="44">IF(OR(T133="",Z133=""),0,SUMIFS(Z$5:Z$354,$BK$5:$BK$354,$BK133,T$5:T$354,T133))</f>
        <v>0</v>
      </c>
      <c r="BH133" s="94">
        <f t="shared" ref="BH133:BH196" si="45">IF(OR(U133="",AA133=""),0,SUMIFS(AA$5:AA$354,$BK$5:$BK$354,$BK133,U$5:U$354,U133))</f>
        <v>0</v>
      </c>
      <c r="BJ133" s="94" t="str">
        <f t="shared" si="39"/>
        <v>0</v>
      </c>
      <c r="BK133" s="94" t="str">
        <f t="shared" si="40"/>
        <v>0</v>
      </c>
    </row>
    <row r="134" spans="1:63" x14ac:dyDescent="0.25">
      <c r="A134" s="17" t="str">
        <f>D134&amp;"x"&amp;TEXT(COUNTIF(D$5:D133,D134)+1,0)</f>
        <v>C1x6</v>
      </c>
      <c r="B134" s="18" t="str">
        <f>E134&amp;"x"&amp;TEXT(COUNTIF(E$5:E133,E134)+1,0)</f>
        <v>C1x6</v>
      </c>
      <c r="C134" s="18" t="str">
        <f>F134&amp;"x"&amp;TEXT(COUNTIF(F$5:F133,F134)+1,0)</f>
        <v>x1</v>
      </c>
      <c r="D134" s="19" t="s">
        <v>5094</v>
      </c>
      <c r="E134" s="19" t="s">
        <v>5094</v>
      </c>
      <c r="F134" s="19"/>
      <c r="G134" s="431"/>
      <c r="H134" s="19" t="s">
        <v>5275</v>
      </c>
      <c r="I134" s="141" t="s">
        <v>8153</v>
      </c>
      <c r="J134" s="141" t="s">
        <v>8154</v>
      </c>
      <c r="K134" s="141" t="s">
        <v>651</v>
      </c>
      <c r="L134" s="113">
        <v>40381</v>
      </c>
      <c r="M134" s="431"/>
      <c r="N134" s="20"/>
      <c r="O134" s="20"/>
      <c r="P134" s="433"/>
      <c r="Q134" s="20" t="s">
        <v>5094</v>
      </c>
      <c r="R134" s="20" t="s">
        <v>5094</v>
      </c>
      <c r="S134" s="20" t="s">
        <v>5094</v>
      </c>
      <c r="T134" s="424" t="s">
        <v>5094</v>
      </c>
      <c r="U134" s="283"/>
      <c r="V134" s="435"/>
      <c r="W134" s="22"/>
      <c r="X134" s="22"/>
      <c r="Y134" s="22"/>
      <c r="Z134" s="22"/>
      <c r="AA134" s="22"/>
      <c r="AC134" s="187">
        <f>lft(L134,Peildatum)</f>
        <v>13.44</v>
      </c>
      <c r="AD134" s="202"/>
      <c r="AE134" s="202"/>
      <c r="AF134" s="202"/>
      <c r="AG134" s="202"/>
      <c r="AH134" s="202"/>
      <c r="AI134" s="188" t="str">
        <f>IFERROR(VLOOKUP(LEFT(N134 &amp; "0",1),CbRc,2,0),"")</f>
        <v>NCX19J3</v>
      </c>
      <c r="AJ134" s="188" t="str">
        <f>IFERROR(VLOOKUP(LEFT(O134 &amp; "0",1),CbRc,2,0),"")</f>
        <v>NCX19J3</v>
      </c>
      <c r="AK134" s="188" t="str">
        <f>IF(ISNA(VLOOKUP(AI134&amp;Q134,IsTm1A,1,0)),"",Q134)</f>
        <v>C1</v>
      </c>
      <c r="AL134" s="188" t="str">
        <f>IF(ISNA(VLOOKUP($AI134&amp;R134,IsTm2D,1,0)),"",R134)</f>
        <v>C1</v>
      </c>
      <c r="AM134" s="188" t="str">
        <f>IF(ISNA(VLOOKUP($AI134&amp;S134,IsTm3G,1,0)),"",S134)</f>
        <v>C1</v>
      </c>
      <c r="AN134" s="188"/>
      <c r="AO134" s="188"/>
      <c r="BD134" s="94">
        <f t="shared" si="41"/>
        <v>0</v>
      </c>
      <c r="BE134" s="94">
        <f t="shared" si="42"/>
        <v>0</v>
      </c>
      <c r="BF134" s="94">
        <f t="shared" si="43"/>
        <v>0</v>
      </c>
      <c r="BG134" s="94">
        <f t="shared" si="44"/>
        <v>0</v>
      </c>
      <c r="BH134" s="94">
        <f t="shared" si="45"/>
        <v>0</v>
      </c>
      <c r="BJ134" s="94" t="str">
        <f t="shared" si="39"/>
        <v>0</v>
      </c>
      <c r="BK134" s="94" t="str">
        <f t="shared" si="40"/>
        <v>0</v>
      </c>
    </row>
    <row r="135" spans="1:63" x14ac:dyDescent="0.25">
      <c r="A135" s="17" t="str">
        <f>D135&amp;"x"&amp;TEXT(COUNTIF(D$5:D134,D135)+1,0)</f>
        <v>C1x7</v>
      </c>
      <c r="B135" s="18" t="str">
        <f>E135&amp;"x"&amp;TEXT(COUNTIF(E$5:E134,E135)+1,0)</f>
        <v>C1x7</v>
      </c>
      <c r="C135" s="18" t="str">
        <f>F135&amp;"x"&amp;TEXT(COUNTIF(F$5:F134,F135)+1,0)</f>
        <v>x1</v>
      </c>
      <c r="D135" s="19" t="s">
        <v>5094</v>
      </c>
      <c r="E135" s="19" t="s">
        <v>5094</v>
      </c>
      <c r="F135" s="19"/>
      <c r="G135" s="431"/>
      <c r="H135" s="19" t="s">
        <v>5275</v>
      </c>
      <c r="I135" s="141" t="s">
        <v>8155</v>
      </c>
      <c r="J135" s="141" t="s">
        <v>8156</v>
      </c>
      <c r="K135" s="141" t="s">
        <v>7830</v>
      </c>
      <c r="L135" s="113">
        <v>40446</v>
      </c>
      <c r="M135" s="431"/>
      <c r="N135" s="20"/>
      <c r="O135" s="20"/>
      <c r="P135" s="433"/>
      <c r="Q135" s="20" t="s">
        <v>5094</v>
      </c>
      <c r="R135" s="20" t="s">
        <v>5094</v>
      </c>
      <c r="S135" s="20" t="s">
        <v>5094</v>
      </c>
      <c r="T135" s="424" t="s">
        <v>5094</v>
      </c>
      <c r="U135" s="283"/>
      <c r="V135" s="435"/>
      <c r="W135" s="22"/>
      <c r="X135" s="22"/>
      <c r="Y135" s="22"/>
      <c r="Z135" s="22"/>
      <c r="AA135" s="22"/>
      <c r="AC135" s="187">
        <f>lft(L135,Peildatum)</f>
        <v>13.26</v>
      </c>
      <c r="AD135" s="202"/>
      <c r="AE135" s="202"/>
      <c r="AF135" s="202"/>
      <c r="AG135" s="202"/>
      <c r="AH135" s="202"/>
      <c r="AI135" s="188" t="str">
        <f>IFERROR(VLOOKUP(LEFT(N135 &amp; "0",1),CbRc,2,0),"")</f>
        <v>NCX19J3</v>
      </c>
      <c r="AJ135" s="188" t="str">
        <f>IFERROR(VLOOKUP(LEFT(O135 &amp; "0",1),CbRc,2,0),"")</f>
        <v>NCX19J3</v>
      </c>
      <c r="AK135" s="188" t="str">
        <f>IF(ISNA(VLOOKUP(AI135&amp;Q135,IsTm1A,1,0)),"",Q135)</f>
        <v>C1</v>
      </c>
      <c r="AL135" s="188" t="str">
        <f>IF(ISNA(VLOOKUP($AI135&amp;R135,IsTm2D,1,0)),"",R135)</f>
        <v>C1</v>
      </c>
      <c r="AM135" s="188" t="str">
        <f>IF(ISNA(VLOOKUP($AI135&amp;S135,IsTm3G,1,0)),"",S135)</f>
        <v>C1</v>
      </c>
      <c r="AN135" s="188"/>
      <c r="AO135" s="188"/>
      <c r="BD135" s="94">
        <f t="shared" si="41"/>
        <v>0</v>
      </c>
      <c r="BE135" s="94">
        <f t="shared" si="42"/>
        <v>0</v>
      </c>
      <c r="BF135" s="94">
        <f t="shared" si="43"/>
        <v>0</v>
      </c>
      <c r="BG135" s="94">
        <f t="shared" si="44"/>
        <v>0</v>
      </c>
      <c r="BH135" s="94">
        <f t="shared" si="45"/>
        <v>0</v>
      </c>
      <c r="BJ135" s="94" t="str">
        <f t="shared" si="39"/>
        <v>0</v>
      </c>
      <c r="BK135" s="94" t="str">
        <f t="shared" si="40"/>
        <v>0</v>
      </c>
    </row>
    <row r="136" spans="1:63" x14ac:dyDescent="0.25">
      <c r="A136" s="17" t="str">
        <f>D136&amp;"x"&amp;TEXT(COUNTIF(D$5:D135,D136)+1,0)</f>
        <v>C1x8</v>
      </c>
      <c r="B136" s="18" t="str">
        <f>E136&amp;"x"&amp;TEXT(COUNTIF(E$5:E135,E136)+1,0)</f>
        <v>C1x8</v>
      </c>
      <c r="C136" s="18" t="str">
        <f>F136&amp;"x"&amp;TEXT(COUNTIF(F$5:F135,F136)+1,0)</f>
        <v>x1</v>
      </c>
      <c r="D136" s="19" t="s">
        <v>5094</v>
      </c>
      <c r="E136" s="19" t="s">
        <v>5094</v>
      </c>
      <c r="F136" s="19"/>
      <c r="G136" s="431"/>
      <c r="H136" s="19" t="s">
        <v>5275</v>
      </c>
      <c r="I136" s="141" t="s">
        <v>8157</v>
      </c>
      <c r="J136" s="141" t="s">
        <v>8158</v>
      </c>
      <c r="K136" s="141" t="s">
        <v>8159</v>
      </c>
      <c r="L136" s="113">
        <v>40557</v>
      </c>
      <c r="M136" s="431"/>
      <c r="N136" s="20"/>
      <c r="O136" s="20"/>
      <c r="P136" s="433"/>
      <c r="Q136" s="20" t="s">
        <v>5106</v>
      </c>
      <c r="R136" s="20" t="s">
        <v>5106</v>
      </c>
      <c r="S136" s="20" t="s">
        <v>5106</v>
      </c>
      <c r="T136" s="424" t="s">
        <v>5094</v>
      </c>
      <c r="U136" s="283"/>
      <c r="V136" s="435"/>
      <c r="W136" s="22"/>
      <c r="X136" s="22"/>
      <c r="Y136" s="22"/>
      <c r="Z136" s="22"/>
      <c r="AA136" s="22"/>
      <c r="AC136" s="187">
        <f>lft(L136,Peildatum)</f>
        <v>12.96</v>
      </c>
      <c r="AD136" s="202"/>
      <c r="AE136" s="202"/>
      <c r="AF136" s="202"/>
      <c r="AG136" s="202"/>
      <c r="AH136" s="202"/>
      <c r="AI136" s="188" t="str">
        <f>IFERROR(VLOOKUP(LEFT(N136 &amp; "0",1),CbRc,2,0),"")</f>
        <v>NCX19J3</v>
      </c>
      <c r="AJ136" s="188" t="str">
        <f>IFERROR(VLOOKUP(LEFT(O136 &amp; "0",1),CbRc,2,0),"")</f>
        <v>NCX19J3</v>
      </c>
      <c r="AK136" s="188" t="str">
        <f>IF(ISNA(VLOOKUP(AI136&amp;Q136,IsTm1A,1,0)),"",Q136)</f>
        <v>D1</v>
      </c>
      <c r="AL136" s="188" t="str">
        <f>IF(ISNA(VLOOKUP($AI136&amp;R136,IsTm2D,1,0)),"",R136)</f>
        <v>D1</v>
      </c>
      <c r="AM136" s="188" t="str">
        <f>IF(ISNA(VLOOKUP($AI136&amp;S136,IsTm3G,1,0)),"",S136)</f>
        <v>D1</v>
      </c>
      <c r="AN136" s="188"/>
      <c r="AO136" s="188"/>
      <c r="BD136" s="94">
        <f t="shared" si="41"/>
        <v>0</v>
      </c>
      <c r="BE136" s="94">
        <f t="shared" si="42"/>
        <v>0</v>
      </c>
      <c r="BF136" s="94">
        <f t="shared" si="43"/>
        <v>0</v>
      </c>
      <c r="BG136" s="94">
        <f t="shared" si="44"/>
        <v>0</v>
      </c>
      <c r="BH136" s="94">
        <f t="shared" si="45"/>
        <v>0</v>
      </c>
      <c r="BJ136" s="94" t="str">
        <f t="shared" si="39"/>
        <v>0</v>
      </c>
      <c r="BK136" s="94" t="str">
        <f t="shared" si="40"/>
        <v>0</v>
      </c>
    </row>
    <row r="137" spans="1:63" x14ac:dyDescent="0.25">
      <c r="A137" s="17" t="str">
        <f>D137&amp;"x"&amp;TEXT(COUNTIF(D$5:D136,D137)+1,0)</f>
        <v>C1x9</v>
      </c>
      <c r="B137" s="18" t="str">
        <f>E137&amp;"x"&amp;TEXT(COUNTIF(E$5:E136,E137)+1,0)</f>
        <v>C1x9</v>
      </c>
      <c r="C137" s="18" t="str">
        <f>F137&amp;"x"&amp;TEXT(COUNTIF(F$5:F136,F137)+1,0)</f>
        <v>x1</v>
      </c>
      <c r="D137" s="19" t="s">
        <v>5094</v>
      </c>
      <c r="E137" s="19" t="s">
        <v>5094</v>
      </c>
      <c r="F137" s="19"/>
      <c r="G137" s="431"/>
      <c r="H137" s="19" t="s">
        <v>5275</v>
      </c>
      <c r="I137" s="141" t="s">
        <v>8160</v>
      </c>
      <c r="J137" s="141" t="s">
        <v>8161</v>
      </c>
      <c r="K137" s="141" t="s">
        <v>8162</v>
      </c>
      <c r="L137" s="113">
        <v>40626</v>
      </c>
      <c r="M137" s="431"/>
      <c r="N137" s="20"/>
      <c r="O137" s="20"/>
      <c r="P137" s="433"/>
      <c r="Q137" s="20" t="s">
        <v>5106</v>
      </c>
      <c r="R137" s="20" t="s">
        <v>5106</v>
      </c>
      <c r="S137" s="20" t="s">
        <v>5106</v>
      </c>
      <c r="T137" s="424" t="s">
        <v>5094</v>
      </c>
      <c r="U137" s="283"/>
      <c r="V137" s="435"/>
      <c r="W137" s="22"/>
      <c r="X137" s="22"/>
      <c r="Y137" s="22"/>
      <c r="Z137" s="22"/>
      <c r="AA137" s="22"/>
      <c r="AC137" s="187">
        <f>lft(L137,Peildatum)</f>
        <v>12.77</v>
      </c>
      <c r="AD137" s="202"/>
      <c r="AE137" s="202"/>
      <c r="AF137" s="202"/>
      <c r="AG137" s="202"/>
      <c r="AH137" s="202"/>
      <c r="AI137" s="188" t="str">
        <f>IFERROR(VLOOKUP(LEFT(N137 &amp; "0",1),CbRc,2,0),"")</f>
        <v>NCX19J3</v>
      </c>
      <c r="AJ137" s="188" t="str">
        <f>IFERROR(VLOOKUP(LEFT(O137 &amp; "0",1),CbRc,2,0),"")</f>
        <v>NCX19J3</v>
      </c>
      <c r="AK137" s="188" t="str">
        <f>IF(ISNA(VLOOKUP(AI137&amp;Q137,IsTm1A,1,0)),"",Q137)</f>
        <v>D1</v>
      </c>
      <c r="AL137" s="188" t="str">
        <f>IF(ISNA(VLOOKUP($AI137&amp;R137,IsTm2D,1,0)),"",R137)</f>
        <v>D1</v>
      </c>
      <c r="AM137" s="188" t="str">
        <f>IF(ISNA(VLOOKUP($AI137&amp;S137,IsTm3G,1,0)),"",S137)</f>
        <v>D1</v>
      </c>
      <c r="AN137" s="188"/>
      <c r="AO137" s="188"/>
      <c r="BD137" s="94">
        <f t="shared" si="41"/>
        <v>0</v>
      </c>
      <c r="BE137" s="94">
        <f t="shared" si="42"/>
        <v>0</v>
      </c>
      <c r="BF137" s="94">
        <f t="shared" si="43"/>
        <v>0</v>
      </c>
      <c r="BG137" s="94">
        <f t="shared" si="44"/>
        <v>0</v>
      </c>
      <c r="BH137" s="94">
        <f t="shared" si="45"/>
        <v>0</v>
      </c>
      <c r="BJ137" s="94" t="str">
        <f t="shared" si="39"/>
        <v>0</v>
      </c>
      <c r="BK137" s="94" t="str">
        <f t="shared" si="40"/>
        <v>0</v>
      </c>
    </row>
    <row r="138" spans="1:63" x14ac:dyDescent="0.25">
      <c r="A138" s="17" t="str">
        <f>D138&amp;"x"&amp;TEXT(COUNTIF(D$5:D137,D138)+1,0)</f>
        <v>C2x1</v>
      </c>
      <c r="B138" s="18" t="str">
        <f>E138&amp;"x"&amp;TEXT(COUNTIF(E$5:E137,E138)+1,0)</f>
        <v>C2x1</v>
      </c>
      <c r="C138" s="18" t="str">
        <f>F138&amp;"x"&amp;TEXT(COUNTIF(F$5:F137,F138)+1,0)</f>
        <v>x1</v>
      </c>
      <c r="D138" s="19" t="s">
        <v>5095</v>
      </c>
      <c r="E138" s="19" t="s">
        <v>5095</v>
      </c>
      <c r="F138" s="19"/>
      <c r="G138" s="431"/>
      <c r="H138" s="19" t="s">
        <v>5044</v>
      </c>
      <c r="I138" s="141" t="s">
        <v>8163</v>
      </c>
      <c r="J138" s="141" t="s">
        <v>8164</v>
      </c>
      <c r="K138" s="141" t="s">
        <v>8165</v>
      </c>
      <c r="L138" s="113">
        <v>40227</v>
      </c>
      <c r="M138" s="431"/>
      <c r="N138" s="20"/>
      <c r="O138" s="20"/>
      <c r="P138" s="433"/>
      <c r="Q138" s="20" t="s">
        <v>5095</v>
      </c>
      <c r="R138" s="20" t="s">
        <v>5095</v>
      </c>
      <c r="S138" s="20" t="s">
        <v>5095</v>
      </c>
      <c r="T138" s="424" t="s">
        <v>5095</v>
      </c>
      <c r="U138" s="283"/>
      <c r="V138" s="435"/>
      <c r="W138" s="22"/>
      <c r="X138" s="22"/>
      <c r="Y138" s="22"/>
      <c r="Z138" s="22"/>
      <c r="AA138" s="22"/>
      <c r="AC138" s="187">
        <f>lft(L138,Peildatum)</f>
        <v>13.86</v>
      </c>
      <c r="AD138" s="202"/>
      <c r="AE138" s="202"/>
      <c r="AF138" s="202"/>
      <c r="AG138" s="202"/>
      <c r="AH138" s="202"/>
      <c r="AI138" s="188" t="str">
        <f>IFERROR(VLOOKUP(LEFT(N138 &amp; "0",1),CbRc,2,0),"")</f>
        <v>NCX19J3</v>
      </c>
      <c r="AJ138" s="188" t="str">
        <f>IFERROR(VLOOKUP(LEFT(O138 &amp; "0",1),CbRc,2,0),"")</f>
        <v>NCX19J3</v>
      </c>
      <c r="AK138" s="188" t="str">
        <f>IF(ISNA(VLOOKUP(AI138&amp;Q138,IsTm1A,1,0)),"",Q138)</f>
        <v>C2</v>
      </c>
      <c r="AL138" s="188" t="str">
        <f>IF(ISNA(VLOOKUP($AI138&amp;R138,IsTm2D,1,0)),"",R138)</f>
        <v>C2</v>
      </c>
      <c r="AM138" s="188" t="str">
        <f>IF(ISNA(VLOOKUP($AI138&amp;S138,IsTm3G,1,0)),"",S138)</f>
        <v>C2</v>
      </c>
      <c r="AN138" s="188"/>
      <c r="AO138" s="188"/>
      <c r="BD138" s="94">
        <f t="shared" si="41"/>
        <v>0</v>
      </c>
      <c r="BE138" s="94">
        <f t="shared" si="42"/>
        <v>0</v>
      </c>
      <c r="BF138" s="94">
        <f t="shared" si="43"/>
        <v>0</v>
      </c>
      <c r="BG138" s="94">
        <f t="shared" si="44"/>
        <v>0</v>
      </c>
      <c r="BH138" s="94">
        <f t="shared" si="45"/>
        <v>0</v>
      </c>
      <c r="BJ138" s="94" t="str">
        <f t="shared" si="39"/>
        <v>0</v>
      </c>
      <c r="BK138" s="94" t="str">
        <f t="shared" si="40"/>
        <v>0</v>
      </c>
    </row>
    <row r="139" spans="1:63" x14ac:dyDescent="0.25">
      <c r="A139" s="17" t="str">
        <f>D139&amp;"x"&amp;TEXT(COUNTIF(D$5:D138,D139)+1,0)</f>
        <v>C2x2</v>
      </c>
      <c r="B139" s="18" t="str">
        <f>E139&amp;"x"&amp;TEXT(COUNTIF(E$5:E138,E139)+1,0)</f>
        <v>C2x2</v>
      </c>
      <c r="C139" s="18" t="str">
        <f>F139&amp;"x"&amp;TEXT(COUNTIF(F$5:F138,F139)+1,0)</f>
        <v>x1</v>
      </c>
      <c r="D139" s="19" t="s">
        <v>5095</v>
      </c>
      <c r="E139" s="19" t="s">
        <v>5095</v>
      </c>
      <c r="F139" s="19"/>
      <c r="G139" s="431"/>
      <c r="H139" s="19" t="s">
        <v>5044</v>
      </c>
      <c r="I139" s="141" t="s">
        <v>8166</v>
      </c>
      <c r="J139" s="141" t="s">
        <v>8167</v>
      </c>
      <c r="K139" s="141" t="s">
        <v>8168</v>
      </c>
      <c r="L139" s="113">
        <v>40429</v>
      </c>
      <c r="M139" s="431"/>
      <c r="N139" s="20"/>
      <c r="O139" s="20"/>
      <c r="P139" s="433"/>
      <c r="Q139" s="20" t="s">
        <v>5095</v>
      </c>
      <c r="R139" s="20" t="s">
        <v>5095</v>
      </c>
      <c r="S139" s="20" t="s">
        <v>5095</v>
      </c>
      <c r="T139" s="424" t="s">
        <v>5095</v>
      </c>
      <c r="U139" s="283"/>
      <c r="V139" s="435"/>
      <c r="W139" s="22"/>
      <c r="X139" s="22"/>
      <c r="Y139" s="22"/>
      <c r="Z139" s="22"/>
      <c r="AA139" s="22"/>
      <c r="AC139" s="187">
        <f>lft(L139,Peildatum)</f>
        <v>13.31</v>
      </c>
      <c r="AD139" s="202"/>
      <c r="AE139" s="202"/>
      <c r="AF139" s="202"/>
      <c r="AG139" s="202"/>
      <c r="AH139" s="202"/>
      <c r="AI139" s="188" t="str">
        <f>IFERROR(VLOOKUP(LEFT(N139 &amp; "0",1),CbRc,2,0),"")</f>
        <v>NCX19J3</v>
      </c>
      <c r="AJ139" s="188" t="str">
        <f>IFERROR(VLOOKUP(LEFT(O139 &amp; "0",1),CbRc,2,0),"")</f>
        <v>NCX19J3</v>
      </c>
      <c r="AK139" s="188" t="str">
        <f>IF(ISNA(VLOOKUP(AI139&amp;Q139,IsTm1A,1,0)),"",Q139)</f>
        <v>C2</v>
      </c>
      <c r="AL139" s="188" t="str">
        <f>IF(ISNA(VLOOKUP($AI139&amp;R139,IsTm2D,1,0)),"",R139)</f>
        <v>C2</v>
      </c>
      <c r="AM139" s="188" t="str">
        <f>IF(ISNA(VLOOKUP($AI139&amp;S139,IsTm3G,1,0)),"",S139)</f>
        <v>C2</v>
      </c>
      <c r="AN139" s="188"/>
      <c r="AO139" s="188"/>
      <c r="BD139" s="94">
        <f t="shared" si="41"/>
        <v>0</v>
      </c>
      <c r="BE139" s="94">
        <f t="shared" si="42"/>
        <v>0</v>
      </c>
      <c r="BF139" s="94">
        <f t="shared" si="43"/>
        <v>0</v>
      </c>
      <c r="BG139" s="94">
        <f t="shared" si="44"/>
        <v>0</v>
      </c>
      <c r="BH139" s="94">
        <f t="shared" si="45"/>
        <v>0</v>
      </c>
      <c r="BJ139" s="94" t="str">
        <f t="shared" si="39"/>
        <v>0</v>
      </c>
      <c r="BK139" s="94" t="str">
        <f t="shared" si="40"/>
        <v>0</v>
      </c>
    </row>
    <row r="140" spans="1:63" x14ac:dyDescent="0.25">
      <c r="A140" s="17" t="str">
        <f>D140&amp;"x"&amp;TEXT(COUNTIF(D$5:D139,D140)+1,0)</f>
        <v>C2x3</v>
      </c>
      <c r="B140" s="18" t="str">
        <f>E140&amp;"x"&amp;TEXT(COUNTIF(E$5:E139,E140)+1,0)</f>
        <v>C2x3</v>
      </c>
      <c r="C140" s="18" t="str">
        <f>F140&amp;"x"&amp;TEXT(COUNTIF(F$5:F139,F140)+1,0)</f>
        <v>x1</v>
      </c>
      <c r="D140" s="19" t="s">
        <v>5095</v>
      </c>
      <c r="E140" s="19" t="s">
        <v>5095</v>
      </c>
      <c r="F140" s="19"/>
      <c r="G140" s="431"/>
      <c r="H140" s="19" t="s">
        <v>5044</v>
      </c>
      <c r="I140" s="141" t="s">
        <v>8169</v>
      </c>
      <c r="J140" s="141" t="s">
        <v>8170</v>
      </c>
      <c r="K140" s="141" t="s">
        <v>8171</v>
      </c>
      <c r="L140" s="113">
        <v>40439</v>
      </c>
      <c r="M140" s="431"/>
      <c r="N140" s="20"/>
      <c r="O140" s="20"/>
      <c r="P140" s="433"/>
      <c r="Q140" s="20" t="s">
        <v>5095</v>
      </c>
      <c r="R140" s="20" t="s">
        <v>5095</v>
      </c>
      <c r="S140" s="20" t="s">
        <v>5095</v>
      </c>
      <c r="T140" s="424" t="s">
        <v>5095</v>
      </c>
      <c r="U140" s="283"/>
      <c r="V140" s="435"/>
      <c r="W140" s="22"/>
      <c r="X140" s="22"/>
      <c r="Y140" s="22"/>
      <c r="Z140" s="22"/>
      <c r="AA140" s="22"/>
      <c r="AC140" s="187">
        <f>lft(L140,Peildatum)</f>
        <v>13.28</v>
      </c>
      <c r="AD140" s="202"/>
      <c r="AE140" s="202"/>
      <c r="AF140" s="202"/>
      <c r="AG140" s="202"/>
      <c r="AH140" s="202"/>
      <c r="AI140" s="188" t="str">
        <f>IFERROR(VLOOKUP(LEFT(N140 &amp; "0",1),CbRc,2,0),"")</f>
        <v>NCX19J3</v>
      </c>
      <c r="AJ140" s="188" t="str">
        <f>IFERROR(VLOOKUP(LEFT(O140 &amp; "0",1),CbRc,2,0),"")</f>
        <v>NCX19J3</v>
      </c>
      <c r="AK140" s="188" t="str">
        <f>IF(ISNA(VLOOKUP(AI140&amp;Q140,IsTm1A,1,0)),"",Q140)</f>
        <v>C2</v>
      </c>
      <c r="AL140" s="188" t="str">
        <f>IF(ISNA(VLOOKUP($AI140&amp;R140,IsTm2D,1,0)),"",R140)</f>
        <v>C2</v>
      </c>
      <c r="AM140" s="188" t="str">
        <f>IF(ISNA(VLOOKUP($AI140&amp;S140,IsTm3G,1,0)),"",S140)</f>
        <v>C2</v>
      </c>
      <c r="AN140" s="188"/>
      <c r="AO140" s="188"/>
      <c r="BD140" s="94">
        <f t="shared" si="41"/>
        <v>0</v>
      </c>
      <c r="BE140" s="94">
        <f t="shared" si="42"/>
        <v>0</v>
      </c>
      <c r="BF140" s="94">
        <f t="shared" si="43"/>
        <v>0</v>
      </c>
      <c r="BG140" s="94">
        <f t="shared" si="44"/>
        <v>0</v>
      </c>
      <c r="BH140" s="94">
        <f t="shared" si="45"/>
        <v>0</v>
      </c>
      <c r="BJ140" s="94" t="str">
        <f t="shared" si="39"/>
        <v>0</v>
      </c>
      <c r="BK140" s="94" t="str">
        <f t="shared" si="40"/>
        <v>0</v>
      </c>
    </row>
    <row r="141" spans="1:63" x14ac:dyDescent="0.25">
      <c r="A141" s="17" t="str">
        <f>D141&amp;"x"&amp;TEXT(COUNTIF(D$5:D140,D141)+1,0)</f>
        <v>C2x4</v>
      </c>
      <c r="B141" s="18" t="str">
        <f>E141&amp;"x"&amp;TEXT(COUNTIF(E$5:E140,E141)+1,0)</f>
        <v>C2x4</v>
      </c>
      <c r="C141" s="18" t="str">
        <f>F141&amp;"x"&amp;TEXT(COUNTIF(F$5:F140,F141)+1,0)</f>
        <v>x1</v>
      </c>
      <c r="D141" s="19" t="s">
        <v>5095</v>
      </c>
      <c r="E141" s="19" t="s">
        <v>5095</v>
      </c>
      <c r="F141" s="19"/>
      <c r="G141" s="431"/>
      <c r="H141" s="19" t="s">
        <v>5044</v>
      </c>
      <c r="I141" s="141" t="s">
        <v>8172</v>
      </c>
      <c r="J141" s="141" t="s">
        <v>8173</v>
      </c>
      <c r="K141" s="141" t="s">
        <v>8174</v>
      </c>
      <c r="L141" s="113">
        <v>40786</v>
      </c>
      <c r="M141" s="431"/>
      <c r="N141" s="20"/>
      <c r="O141" s="20"/>
      <c r="P141" s="433"/>
      <c r="Q141" s="20" t="s">
        <v>5106</v>
      </c>
      <c r="R141" s="20" t="s">
        <v>5106</v>
      </c>
      <c r="S141" s="20" t="s">
        <v>5106</v>
      </c>
      <c r="T141" s="424" t="s">
        <v>5095</v>
      </c>
      <c r="U141" s="283"/>
      <c r="V141" s="435"/>
      <c r="W141" s="22"/>
      <c r="X141" s="22"/>
      <c r="Y141" s="22"/>
      <c r="Z141" s="22"/>
      <c r="AA141" s="22"/>
      <c r="AC141" s="187">
        <f>lft(L141,Peildatum)</f>
        <v>12.33</v>
      </c>
      <c r="AD141" s="202"/>
      <c r="AE141" s="202"/>
      <c r="AF141" s="202"/>
      <c r="AG141" s="202"/>
      <c r="AH141" s="202"/>
      <c r="AI141" s="188" t="str">
        <f>IFERROR(VLOOKUP(LEFT(N141 &amp; "0",1),CbRc,2,0),"")</f>
        <v>NCX19J3</v>
      </c>
      <c r="AJ141" s="188" t="str">
        <f>IFERROR(VLOOKUP(LEFT(O141 &amp; "0",1),CbRc,2,0),"")</f>
        <v>NCX19J3</v>
      </c>
      <c r="AK141" s="188" t="str">
        <f>IF(ISNA(VLOOKUP(AI141&amp;Q141,IsTm1A,1,0)),"",Q141)</f>
        <v>D1</v>
      </c>
      <c r="AL141" s="188" t="str">
        <f>IF(ISNA(VLOOKUP($AI141&amp;R141,IsTm2D,1,0)),"",R141)</f>
        <v>D1</v>
      </c>
      <c r="AM141" s="188" t="str">
        <f>IF(ISNA(VLOOKUP($AI141&amp;S141,IsTm3G,1,0)),"",S141)</f>
        <v>D1</v>
      </c>
      <c r="AN141" s="188"/>
      <c r="AO141" s="188"/>
      <c r="BD141" s="94">
        <f t="shared" si="41"/>
        <v>0</v>
      </c>
      <c r="BE141" s="94">
        <f t="shared" si="42"/>
        <v>0</v>
      </c>
      <c r="BF141" s="94">
        <f t="shared" si="43"/>
        <v>0</v>
      </c>
      <c r="BG141" s="94">
        <f t="shared" si="44"/>
        <v>0</v>
      </c>
      <c r="BH141" s="94">
        <f t="shared" si="45"/>
        <v>0</v>
      </c>
      <c r="BJ141" s="94" t="str">
        <f t="shared" si="39"/>
        <v>0</v>
      </c>
      <c r="BK141" s="94" t="str">
        <f t="shared" si="40"/>
        <v>0</v>
      </c>
    </row>
    <row r="142" spans="1:63" x14ac:dyDescent="0.25">
      <c r="A142" s="17" t="str">
        <f>D142&amp;"x"&amp;TEXT(COUNTIF(D$5:D141,D142)+1,0)</f>
        <v>C2x5</v>
      </c>
      <c r="B142" s="18" t="str">
        <f>E142&amp;"x"&amp;TEXT(COUNTIF(E$5:E141,E142)+1,0)</f>
        <v>C2x5</v>
      </c>
      <c r="C142" s="18" t="str">
        <f>F142&amp;"x"&amp;TEXT(COUNTIF(F$5:F141,F142)+1,0)</f>
        <v>x1</v>
      </c>
      <c r="D142" s="19" t="s">
        <v>5095</v>
      </c>
      <c r="E142" s="19" t="s">
        <v>5095</v>
      </c>
      <c r="F142" s="19"/>
      <c r="G142" s="431"/>
      <c r="H142" s="19" t="s">
        <v>5044</v>
      </c>
      <c r="I142" s="141" t="s">
        <v>8175</v>
      </c>
      <c r="J142" s="141" t="s">
        <v>8176</v>
      </c>
      <c r="K142" s="141" t="s">
        <v>7790</v>
      </c>
      <c r="L142" s="113">
        <v>41167</v>
      </c>
      <c r="M142" s="431"/>
      <c r="N142" s="20"/>
      <c r="O142" s="20"/>
      <c r="P142" s="433"/>
      <c r="Q142" s="20" t="s">
        <v>5106</v>
      </c>
      <c r="R142" s="20" t="s">
        <v>5106</v>
      </c>
      <c r="S142" s="20" t="s">
        <v>5106</v>
      </c>
      <c r="T142" s="424" t="s">
        <v>5095</v>
      </c>
      <c r="U142" s="283"/>
      <c r="V142" s="435"/>
      <c r="W142" s="22"/>
      <c r="X142" s="22"/>
      <c r="Y142" s="22"/>
      <c r="Z142" s="22"/>
      <c r="AA142" s="22"/>
      <c r="AC142" s="187">
        <f>lft(L142,Peildatum)</f>
        <v>11.29</v>
      </c>
      <c r="AD142" s="202"/>
      <c r="AE142" s="202"/>
      <c r="AF142" s="202"/>
      <c r="AG142" s="202"/>
      <c r="AH142" s="202"/>
      <c r="AI142" s="188" t="str">
        <f>IFERROR(VLOOKUP(LEFT(N142 &amp; "0",1),CbRc,2,0),"")</f>
        <v>NCX19J3</v>
      </c>
      <c r="AJ142" s="188" t="str">
        <f>IFERROR(VLOOKUP(LEFT(O142 &amp; "0",1),CbRc,2,0),"")</f>
        <v>NCX19J3</v>
      </c>
      <c r="AK142" s="188" t="str">
        <f>IF(ISNA(VLOOKUP(AI142&amp;Q142,IsTm1A,1,0)),"",Q142)</f>
        <v>D1</v>
      </c>
      <c r="AL142" s="188" t="str">
        <f>IF(ISNA(VLOOKUP($AI142&amp;R142,IsTm2D,1,0)),"",R142)</f>
        <v>D1</v>
      </c>
      <c r="AM142" s="188" t="str">
        <f>IF(ISNA(VLOOKUP($AI142&amp;S142,IsTm3G,1,0)),"",S142)</f>
        <v>D1</v>
      </c>
      <c r="AN142" s="188"/>
      <c r="AO142" s="188"/>
      <c r="BD142" s="94">
        <f t="shared" si="41"/>
        <v>0</v>
      </c>
      <c r="BE142" s="94">
        <f t="shared" si="42"/>
        <v>0</v>
      </c>
      <c r="BF142" s="94">
        <f t="shared" si="43"/>
        <v>0</v>
      </c>
      <c r="BG142" s="94">
        <f t="shared" si="44"/>
        <v>0</v>
      </c>
      <c r="BH142" s="94">
        <f t="shared" si="45"/>
        <v>0</v>
      </c>
      <c r="BJ142" s="94" t="str">
        <f t="shared" si="39"/>
        <v>0</v>
      </c>
      <c r="BK142" s="94" t="str">
        <f t="shared" si="40"/>
        <v>0</v>
      </c>
    </row>
    <row r="143" spans="1:63" x14ac:dyDescent="0.25">
      <c r="A143" s="17" t="str">
        <f>D143&amp;"x"&amp;TEXT(COUNTIF(D$5:D142,D143)+1,0)</f>
        <v>C2x6</v>
      </c>
      <c r="B143" s="18" t="str">
        <f>E143&amp;"x"&amp;TEXT(COUNTIF(E$5:E142,E143)+1,0)</f>
        <v>C2x6</v>
      </c>
      <c r="C143" s="18" t="str">
        <f>F143&amp;"x"&amp;TEXT(COUNTIF(F$5:F142,F143)+1,0)</f>
        <v>x1</v>
      </c>
      <c r="D143" s="19" t="s">
        <v>5095</v>
      </c>
      <c r="E143" s="19" t="s">
        <v>5095</v>
      </c>
      <c r="F143" s="19"/>
      <c r="G143" s="431"/>
      <c r="H143" s="19" t="s">
        <v>5275</v>
      </c>
      <c r="I143" s="141" t="s">
        <v>8177</v>
      </c>
      <c r="J143" s="141" t="s">
        <v>8178</v>
      </c>
      <c r="K143" s="141" t="s">
        <v>8179</v>
      </c>
      <c r="L143" s="113">
        <v>40112</v>
      </c>
      <c r="M143" s="431"/>
      <c r="N143" s="20"/>
      <c r="O143" s="20"/>
      <c r="P143" s="433"/>
      <c r="Q143" s="20" t="s">
        <v>5096</v>
      </c>
      <c r="R143" s="20" t="s">
        <v>5096</v>
      </c>
      <c r="S143" s="20" t="s">
        <v>5096</v>
      </c>
      <c r="T143" s="424" t="s">
        <v>5095</v>
      </c>
      <c r="U143" s="283"/>
      <c r="V143" s="435"/>
      <c r="W143" s="22"/>
      <c r="X143" s="22"/>
      <c r="Y143" s="22"/>
      <c r="Z143" s="22"/>
      <c r="AA143" s="22"/>
      <c r="AC143" s="187">
        <f>lft(L143,Peildatum)</f>
        <v>14.18</v>
      </c>
      <c r="AD143" s="202"/>
      <c r="AE143" s="202"/>
      <c r="AF143" s="202"/>
      <c r="AG143" s="202"/>
      <c r="AH143" s="202"/>
      <c r="AI143" s="188" t="str">
        <f>IFERROR(VLOOKUP(LEFT(N143 &amp; "0",1),CbRc,2,0),"")</f>
        <v>NCX19J3</v>
      </c>
      <c r="AJ143" s="188" t="str">
        <f>IFERROR(VLOOKUP(LEFT(O143 &amp; "0",1),CbRc,2,0),"")</f>
        <v>NCX19J3</v>
      </c>
      <c r="AK143" s="188" t="str">
        <f>IF(ISNA(VLOOKUP(AI143&amp;Q143,IsTm1A,1,0)),"",Q143)</f>
        <v>C3</v>
      </c>
      <c r="AL143" s="188" t="str">
        <f>IF(ISNA(VLOOKUP($AI143&amp;R143,IsTm2D,1,0)),"",R143)</f>
        <v>C3</v>
      </c>
      <c r="AM143" s="188" t="str">
        <f>IF(ISNA(VLOOKUP($AI143&amp;S143,IsTm3G,1,0)),"",S143)</f>
        <v>C3</v>
      </c>
      <c r="AN143" s="188"/>
      <c r="AO143" s="188"/>
      <c r="BD143" s="94">
        <f t="shared" si="41"/>
        <v>0</v>
      </c>
      <c r="BE143" s="94">
        <f t="shared" si="42"/>
        <v>0</v>
      </c>
      <c r="BF143" s="94">
        <f t="shared" si="43"/>
        <v>0</v>
      </c>
      <c r="BG143" s="94">
        <f t="shared" si="44"/>
        <v>0</v>
      </c>
      <c r="BH143" s="94">
        <f t="shared" si="45"/>
        <v>0</v>
      </c>
      <c r="BJ143" s="94" t="str">
        <f t="shared" si="39"/>
        <v>0</v>
      </c>
      <c r="BK143" s="94" t="str">
        <f t="shared" si="40"/>
        <v>0</v>
      </c>
    </row>
    <row r="144" spans="1:63" x14ac:dyDescent="0.25">
      <c r="A144" s="17" t="str">
        <f>D144&amp;"x"&amp;TEXT(COUNTIF(D$5:D143,D144)+1,0)</f>
        <v>C2x7</v>
      </c>
      <c r="B144" s="18" t="str">
        <f>E144&amp;"x"&amp;TEXT(COUNTIF(E$5:E143,E144)+1,0)</f>
        <v>C2x7</v>
      </c>
      <c r="C144" s="18" t="str">
        <f>F144&amp;"x"&amp;TEXT(COUNTIF(F$5:F143,F144)+1,0)</f>
        <v>x1</v>
      </c>
      <c r="D144" s="19" t="s">
        <v>5095</v>
      </c>
      <c r="E144" s="19" t="s">
        <v>5095</v>
      </c>
      <c r="F144" s="19"/>
      <c r="G144" s="431"/>
      <c r="H144" s="19" t="s">
        <v>5275</v>
      </c>
      <c r="I144" s="141" t="s">
        <v>8180</v>
      </c>
      <c r="J144" s="141" t="s">
        <v>8181</v>
      </c>
      <c r="K144" s="141" t="s">
        <v>8182</v>
      </c>
      <c r="L144" s="113">
        <v>40413</v>
      </c>
      <c r="M144" s="431"/>
      <c r="N144" s="20"/>
      <c r="O144" s="20"/>
      <c r="P144" s="433"/>
      <c r="Q144" s="20" t="s">
        <v>5095</v>
      </c>
      <c r="R144" s="20" t="s">
        <v>5095</v>
      </c>
      <c r="S144" s="20" t="s">
        <v>5095</v>
      </c>
      <c r="T144" s="424" t="s">
        <v>5095</v>
      </c>
      <c r="U144" s="283"/>
      <c r="V144" s="435"/>
      <c r="W144" s="22"/>
      <c r="X144" s="22"/>
      <c r="Y144" s="22"/>
      <c r="Z144" s="22"/>
      <c r="AA144" s="22"/>
      <c r="AC144" s="187">
        <f>lft(L144,Peildatum)</f>
        <v>13.36</v>
      </c>
      <c r="AD144" s="202"/>
      <c r="AE144" s="202"/>
      <c r="AF144" s="202"/>
      <c r="AG144" s="202"/>
      <c r="AH144" s="202"/>
      <c r="AI144" s="188" t="str">
        <f>IFERROR(VLOOKUP(LEFT(N144 &amp; "0",1),CbRc,2,0),"")</f>
        <v>NCX19J3</v>
      </c>
      <c r="AJ144" s="188" t="str">
        <f>IFERROR(VLOOKUP(LEFT(O144 &amp; "0",1),CbRc,2,0),"")</f>
        <v>NCX19J3</v>
      </c>
      <c r="AK144" s="188" t="str">
        <f>IF(ISNA(VLOOKUP(AI144&amp;Q144,IsTm1A,1,0)),"",Q144)</f>
        <v>C2</v>
      </c>
      <c r="AL144" s="188" t="str">
        <f>IF(ISNA(VLOOKUP($AI144&amp;R144,IsTm2D,1,0)),"",R144)</f>
        <v>C2</v>
      </c>
      <c r="AM144" s="188" t="str">
        <f>IF(ISNA(VLOOKUP($AI144&amp;S144,IsTm3G,1,0)),"",S144)</f>
        <v>C2</v>
      </c>
      <c r="AN144" s="188"/>
      <c r="AO144" s="188"/>
      <c r="BD144" s="94">
        <f t="shared" si="41"/>
        <v>0</v>
      </c>
      <c r="BE144" s="94">
        <f t="shared" si="42"/>
        <v>0</v>
      </c>
      <c r="BF144" s="94">
        <f t="shared" si="43"/>
        <v>0</v>
      </c>
      <c r="BG144" s="94">
        <f t="shared" si="44"/>
        <v>0</v>
      </c>
      <c r="BH144" s="94">
        <f t="shared" si="45"/>
        <v>0</v>
      </c>
      <c r="BJ144" s="94" t="str">
        <f t="shared" si="39"/>
        <v>0</v>
      </c>
      <c r="BK144" s="94" t="str">
        <f t="shared" si="40"/>
        <v>0</v>
      </c>
    </row>
    <row r="145" spans="1:63" x14ac:dyDescent="0.25">
      <c r="A145" s="17" t="str">
        <f>D145&amp;"x"&amp;TEXT(COUNTIF(D$5:D144,D145)+1,0)</f>
        <v>C2x8</v>
      </c>
      <c r="B145" s="18" t="str">
        <f>E145&amp;"x"&amp;TEXT(COUNTIF(E$5:E144,E145)+1,0)</f>
        <v>C2x8</v>
      </c>
      <c r="C145" s="18" t="str">
        <f>F145&amp;"x"&amp;TEXT(COUNTIF(F$5:F144,F145)+1,0)</f>
        <v>x1</v>
      </c>
      <c r="D145" s="19" t="s">
        <v>5095</v>
      </c>
      <c r="E145" s="19" t="s">
        <v>5095</v>
      </c>
      <c r="F145" s="19"/>
      <c r="G145" s="431"/>
      <c r="H145" s="19" t="s">
        <v>5275</v>
      </c>
      <c r="I145" s="141" t="s">
        <v>8183</v>
      </c>
      <c r="J145" s="141" t="s">
        <v>8184</v>
      </c>
      <c r="K145" s="141" t="s">
        <v>8185</v>
      </c>
      <c r="L145" s="113">
        <v>40806</v>
      </c>
      <c r="M145" s="431"/>
      <c r="N145" s="20"/>
      <c r="O145" s="20"/>
      <c r="P145" s="433"/>
      <c r="Q145" s="20" t="s">
        <v>5106</v>
      </c>
      <c r="R145" s="20" t="s">
        <v>5106</v>
      </c>
      <c r="S145" s="20" t="s">
        <v>5106</v>
      </c>
      <c r="T145" s="424" t="s">
        <v>5095</v>
      </c>
      <c r="U145" s="283"/>
      <c r="V145" s="435"/>
      <c r="W145" s="22"/>
      <c r="X145" s="22"/>
      <c r="Y145" s="22"/>
      <c r="Z145" s="22"/>
      <c r="AA145" s="22"/>
      <c r="AC145" s="187">
        <f>lft(L145,Peildatum)</f>
        <v>12.28</v>
      </c>
      <c r="AD145" s="202"/>
      <c r="AE145" s="202"/>
      <c r="AF145" s="202"/>
      <c r="AG145" s="202"/>
      <c r="AH145" s="202"/>
      <c r="AI145" s="188" t="str">
        <f>IFERROR(VLOOKUP(LEFT(N145 &amp; "0",1),CbRc,2,0),"")</f>
        <v>NCX19J3</v>
      </c>
      <c r="AJ145" s="188" t="str">
        <f>IFERROR(VLOOKUP(LEFT(O145 &amp; "0",1),CbRc,2,0),"")</f>
        <v>NCX19J3</v>
      </c>
      <c r="AK145" s="188" t="str">
        <f>IF(ISNA(VLOOKUP(AI145&amp;Q145,IsTm1A,1,0)),"",Q145)</f>
        <v>D1</v>
      </c>
      <c r="AL145" s="188" t="str">
        <f>IF(ISNA(VLOOKUP($AI145&amp;R145,IsTm2D,1,0)),"",R145)</f>
        <v>D1</v>
      </c>
      <c r="AM145" s="188" t="str">
        <f>IF(ISNA(VLOOKUP($AI145&amp;S145,IsTm3G,1,0)),"",S145)</f>
        <v>D1</v>
      </c>
      <c r="AN145" s="188"/>
      <c r="AO145" s="188"/>
      <c r="BD145" s="94">
        <f t="shared" si="41"/>
        <v>0</v>
      </c>
      <c r="BE145" s="94">
        <f t="shared" si="42"/>
        <v>0</v>
      </c>
      <c r="BF145" s="94">
        <f t="shared" si="43"/>
        <v>0</v>
      </c>
      <c r="BG145" s="94">
        <f t="shared" si="44"/>
        <v>0</v>
      </c>
      <c r="BH145" s="94">
        <f t="shared" si="45"/>
        <v>0</v>
      </c>
      <c r="BJ145" s="94" t="str">
        <f t="shared" si="39"/>
        <v>0</v>
      </c>
      <c r="BK145" s="94" t="str">
        <f t="shared" si="40"/>
        <v>0</v>
      </c>
    </row>
    <row r="146" spans="1:63" x14ac:dyDescent="0.25">
      <c r="A146" s="17" t="str">
        <f>D146&amp;"x"&amp;TEXT(COUNTIF(D$5:D145,D146)+1,0)</f>
        <v>C2x9</v>
      </c>
      <c r="B146" s="18" t="str">
        <f>E146&amp;"x"&amp;TEXT(COUNTIF(E$5:E145,E146)+1,0)</f>
        <v>C2x9</v>
      </c>
      <c r="C146" s="18" t="str">
        <f>F146&amp;"x"&amp;TEXT(COUNTIF(F$5:F145,F146)+1,0)</f>
        <v>x1</v>
      </c>
      <c r="D146" s="19" t="s">
        <v>5095</v>
      </c>
      <c r="E146" s="19" t="s">
        <v>5095</v>
      </c>
      <c r="F146" s="19"/>
      <c r="G146" s="431"/>
      <c r="H146" s="19" t="s">
        <v>5275</v>
      </c>
      <c r="I146" s="141" t="s">
        <v>8186</v>
      </c>
      <c r="J146" s="141" t="s">
        <v>8187</v>
      </c>
      <c r="K146" s="141" t="s">
        <v>8078</v>
      </c>
      <c r="L146" s="113">
        <v>41044</v>
      </c>
      <c r="M146" s="431"/>
      <c r="N146" s="20"/>
      <c r="O146" s="20"/>
      <c r="P146" s="433"/>
      <c r="Q146" s="20" t="s">
        <v>5106</v>
      </c>
      <c r="R146" s="20" t="s">
        <v>5106</v>
      </c>
      <c r="S146" s="20" t="s">
        <v>5106</v>
      </c>
      <c r="T146" s="424" t="s">
        <v>5095</v>
      </c>
      <c r="U146" s="283"/>
      <c r="V146" s="435"/>
      <c r="W146" s="22"/>
      <c r="X146" s="22"/>
      <c r="Y146" s="22"/>
      <c r="Z146" s="22"/>
      <c r="AA146" s="22"/>
      <c r="AC146" s="187">
        <f>lft(L146,Peildatum)</f>
        <v>11.63</v>
      </c>
      <c r="AD146" s="202"/>
      <c r="AE146" s="202"/>
      <c r="AF146" s="202"/>
      <c r="AG146" s="202"/>
      <c r="AH146" s="202"/>
      <c r="AI146" s="188" t="str">
        <f>IFERROR(VLOOKUP(LEFT(N146 &amp; "0",1),CbRc,2,0),"")</f>
        <v>NCX19J3</v>
      </c>
      <c r="AJ146" s="188" t="str">
        <f>IFERROR(VLOOKUP(LEFT(O146 &amp; "0",1),CbRc,2,0),"")</f>
        <v>NCX19J3</v>
      </c>
      <c r="AK146" s="188" t="str">
        <f>IF(ISNA(VLOOKUP(AI146&amp;Q146,IsTm1A,1,0)),"",Q146)</f>
        <v>D1</v>
      </c>
      <c r="AL146" s="188" t="str">
        <f>IF(ISNA(VLOOKUP($AI146&amp;R146,IsTm2D,1,0)),"",R146)</f>
        <v>D1</v>
      </c>
      <c r="AM146" s="188" t="str">
        <f>IF(ISNA(VLOOKUP($AI146&amp;S146,IsTm3G,1,0)),"",S146)</f>
        <v>D1</v>
      </c>
      <c r="AN146" s="188"/>
      <c r="AO146" s="188"/>
      <c r="BD146" s="94">
        <f t="shared" si="41"/>
        <v>0</v>
      </c>
      <c r="BE146" s="94">
        <f t="shared" si="42"/>
        <v>0</v>
      </c>
      <c r="BF146" s="94">
        <f t="shared" si="43"/>
        <v>0</v>
      </c>
      <c r="BG146" s="94">
        <f t="shared" si="44"/>
        <v>0</v>
      </c>
      <c r="BH146" s="94">
        <f t="shared" si="45"/>
        <v>0</v>
      </c>
      <c r="BJ146" s="94" t="str">
        <f t="shared" si="39"/>
        <v>0</v>
      </c>
      <c r="BK146" s="94" t="str">
        <f t="shared" si="40"/>
        <v>0</v>
      </c>
    </row>
    <row r="147" spans="1:63" x14ac:dyDescent="0.25">
      <c r="A147" s="17" t="str">
        <f>D147&amp;"x"&amp;TEXT(COUNTIF(D$5:D146,D147)+1,0)</f>
        <v>C3x1</v>
      </c>
      <c r="B147" s="18" t="str">
        <f>E147&amp;"x"&amp;TEXT(COUNTIF(E$5:E146,E147)+1,0)</f>
        <v>C3x1</v>
      </c>
      <c r="C147" s="18" t="str">
        <f>F147&amp;"x"&amp;TEXT(COUNTIF(F$5:F146,F147)+1,0)</f>
        <v>x1</v>
      </c>
      <c r="D147" s="19" t="s">
        <v>5096</v>
      </c>
      <c r="E147" s="19" t="s">
        <v>5096</v>
      </c>
      <c r="F147" s="19"/>
      <c r="G147" s="431"/>
      <c r="H147" s="19" t="s">
        <v>5044</v>
      </c>
      <c r="I147" s="141" t="s">
        <v>8188</v>
      </c>
      <c r="J147" s="141" t="s">
        <v>8189</v>
      </c>
      <c r="K147" s="141" t="s">
        <v>8190</v>
      </c>
      <c r="L147" s="113">
        <v>40143</v>
      </c>
      <c r="M147" s="431"/>
      <c r="N147" s="20"/>
      <c r="O147" s="20"/>
      <c r="P147" s="433"/>
      <c r="Q147" s="20" t="s">
        <v>5096</v>
      </c>
      <c r="R147" s="20" t="s">
        <v>5096</v>
      </c>
      <c r="S147" s="20" t="s">
        <v>5096</v>
      </c>
      <c r="T147" s="424" t="s">
        <v>5096</v>
      </c>
      <c r="U147" s="283"/>
      <c r="V147" s="435"/>
      <c r="W147" s="22"/>
      <c r="X147" s="22"/>
      <c r="Y147" s="22"/>
      <c r="Z147" s="22"/>
      <c r="AA147" s="22"/>
      <c r="AC147" s="187">
        <f>lft(L147,Peildatum)</f>
        <v>14.09</v>
      </c>
      <c r="AD147" s="202"/>
      <c r="AE147" s="202"/>
      <c r="AF147" s="202"/>
      <c r="AG147" s="202"/>
      <c r="AH147" s="202"/>
      <c r="AI147" s="188" t="str">
        <f>IFERROR(VLOOKUP(LEFT(N147 &amp; "0",1),CbRc,2,0),"")</f>
        <v>NCX19J3</v>
      </c>
      <c r="AJ147" s="188" t="str">
        <f>IFERROR(VLOOKUP(LEFT(O147 &amp; "0",1),CbRc,2,0),"")</f>
        <v>NCX19J3</v>
      </c>
      <c r="AK147" s="188" t="str">
        <f>IF(ISNA(VLOOKUP(AI147&amp;Q147,IsTm1A,1,0)),"",Q147)</f>
        <v>C3</v>
      </c>
      <c r="AL147" s="188" t="str">
        <f>IF(ISNA(VLOOKUP($AI147&amp;R147,IsTm2D,1,0)),"",R147)</f>
        <v>C3</v>
      </c>
      <c r="AM147" s="188" t="str">
        <f>IF(ISNA(VLOOKUP($AI147&amp;S147,IsTm3G,1,0)),"",S147)</f>
        <v>C3</v>
      </c>
      <c r="AN147" s="188"/>
      <c r="AO147" s="188"/>
      <c r="BD147" s="94">
        <f t="shared" si="41"/>
        <v>0</v>
      </c>
      <c r="BE147" s="94">
        <f t="shared" si="42"/>
        <v>0</v>
      </c>
      <c r="BF147" s="94">
        <f t="shared" si="43"/>
        <v>0</v>
      </c>
      <c r="BG147" s="94">
        <f t="shared" si="44"/>
        <v>0</v>
      </c>
      <c r="BH147" s="94">
        <f t="shared" si="45"/>
        <v>0</v>
      </c>
      <c r="BJ147" s="94" t="str">
        <f t="shared" si="39"/>
        <v>0</v>
      </c>
      <c r="BK147" s="94" t="str">
        <f t="shared" si="40"/>
        <v>0</v>
      </c>
    </row>
    <row r="148" spans="1:63" x14ac:dyDescent="0.25">
      <c r="A148" s="17" t="str">
        <f>D148&amp;"x"&amp;TEXT(COUNTIF(D$5:D147,D148)+1,0)</f>
        <v>C3x2</v>
      </c>
      <c r="B148" s="18" t="str">
        <f>E148&amp;"x"&amp;TEXT(COUNTIF(E$5:E147,E148)+1,0)</f>
        <v>C3x2</v>
      </c>
      <c r="C148" s="18" t="str">
        <f>F148&amp;"x"&amp;TEXT(COUNTIF(F$5:F147,F148)+1,0)</f>
        <v>x1</v>
      </c>
      <c r="D148" s="19" t="s">
        <v>5096</v>
      </c>
      <c r="E148" s="19" t="s">
        <v>5096</v>
      </c>
      <c r="F148" s="19"/>
      <c r="G148" s="431"/>
      <c r="H148" s="19" t="s">
        <v>5044</v>
      </c>
      <c r="I148" s="141" t="s">
        <v>8191</v>
      </c>
      <c r="J148" s="141" t="s">
        <v>8192</v>
      </c>
      <c r="K148" s="141" t="s">
        <v>8193</v>
      </c>
      <c r="L148" s="113">
        <v>40243</v>
      </c>
      <c r="M148" s="431"/>
      <c r="N148" s="20"/>
      <c r="O148" s="20"/>
      <c r="P148" s="433"/>
      <c r="Q148" s="20" t="s">
        <v>5096</v>
      </c>
      <c r="R148" s="20" t="s">
        <v>5096</v>
      </c>
      <c r="S148" s="20" t="s">
        <v>5096</v>
      </c>
      <c r="T148" s="424" t="s">
        <v>5096</v>
      </c>
      <c r="U148" s="283"/>
      <c r="V148" s="435"/>
      <c r="W148" s="22"/>
      <c r="X148" s="22"/>
      <c r="Y148" s="22"/>
      <c r="Z148" s="22"/>
      <c r="AA148" s="22"/>
      <c r="AC148" s="187">
        <f>lft(L148,Peildatum)</f>
        <v>13.82</v>
      </c>
      <c r="AD148" s="202"/>
      <c r="AE148" s="202"/>
      <c r="AF148" s="202"/>
      <c r="AG148" s="202"/>
      <c r="AH148" s="202"/>
      <c r="AI148" s="188" t="str">
        <f>IFERROR(VLOOKUP(LEFT(N148 &amp; "0",1),CbRc,2,0),"")</f>
        <v>NCX19J3</v>
      </c>
      <c r="AJ148" s="188" t="str">
        <f>IFERROR(VLOOKUP(LEFT(O148 &amp; "0",1),CbRc,2,0),"")</f>
        <v>NCX19J3</v>
      </c>
      <c r="AK148" s="188" t="str">
        <f>IF(ISNA(VLOOKUP(AI148&amp;Q148,IsTm1A,1,0)),"",Q148)</f>
        <v>C3</v>
      </c>
      <c r="AL148" s="188" t="str">
        <f>IF(ISNA(VLOOKUP($AI148&amp;R148,IsTm2D,1,0)),"",R148)</f>
        <v>C3</v>
      </c>
      <c r="AM148" s="188" t="str">
        <f>IF(ISNA(VLOOKUP($AI148&amp;S148,IsTm3G,1,0)),"",S148)</f>
        <v>C3</v>
      </c>
      <c r="AN148" s="188"/>
      <c r="AO148" s="188"/>
      <c r="BD148" s="94">
        <f t="shared" si="41"/>
        <v>0</v>
      </c>
      <c r="BE148" s="94">
        <f t="shared" si="42"/>
        <v>0</v>
      </c>
      <c r="BF148" s="94">
        <f t="shared" si="43"/>
        <v>0</v>
      </c>
      <c r="BG148" s="94">
        <f t="shared" si="44"/>
        <v>0</v>
      </c>
      <c r="BH148" s="94">
        <f t="shared" si="45"/>
        <v>0</v>
      </c>
      <c r="BJ148" s="94" t="str">
        <f t="shared" si="39"/>
        <v>0</v>
      </c>
      <c r="BK148" s="94" t="str">
        <f t="shared" si="40"/>
        <v>0</v>
      </c>
    </row>
    <row r="149" spans="1:63" x14ac:dyDescent="0.25">
      <c r="A149" s="17" t="str">
        <f>D149&amp;"x"&amp;TEXT(COUNTIF(D$5:D148,D149)+1,0)</f>
        <v>C3x3</v>
      </c>
      <c r="B149" s="18" t="str">
        <f>E149&amp;"x"&amp;TEXT(COUNTIF(E$5:E148,E149)+1,0)</f>
        <v>C3x3</v>
      </c>
      <c r="C149" s="18" t="str">
        <f>F149&amp;"x"&amp;TEXT(COUNTIF(F$5:F148,F149)+1,0)</f>
        <v>x1</v>
      </c>
      <c r="D149" s="19" t="s">
        <v>5096</v>
      </c>
      <c r="E149" s="19" t="s">
        <v>5096</v>
      </c>
      <c r="F149" s="19"/>
      <c r="G149" s="431"/>
      <c r="H149" s="19" t="s">
        <v>5044</v>
      </c>
      <c r="I149" s="141" t="s">
        <v>8194</v>
      </c>
      <c r="J149" s="141" t="s">
        <v>8195</v>
      </c>
      <c r="K149" s="141" t="s">
        <v>8196</v>
      </c>
      <c r="L149" s="113">
        <v>40344</v>
      </c>
      <c r="M149" s="431"/>
      <c r="N149" s="20"/>
      <c r="O149" s="20"/>
      <c r="P149" s="433"/>
      <c r="Q149" s="20" t="s">
        <v>5096</v>
      </c>
      <c r="R149" s="20" t="s">
        <v>5096</v>
      </c>
      <c r="S149" s="20" t="s">
        <v>5096</v>
      </c>
      <c r="T149" s="424" t="s">
        <v>5096</v>
      </c>
      <c r="U149" s="283"/>
      <c r="V149" s="435"/>
      <c r="W149" s="22"/>
      <c r="X149" s="22"/>
      <c r="Y149" s="22"/>
      <c r="Z149" s="22"/>
      <c r="AA149" s="22"/>
      <c r="AC149" s="187">
        <f>lft(L149,Peildatum)</f>
        <v>13.54</v>
      </c>
      <c r="AD149" s="202"/>
      <c r="AE149" s="202"/>
      <c r="AF149" s="202"/>
      <c r="AG149" s="202"/>
      <c r="AH149" s="202"/>
      <c r="AI149" s="188" t="str">
        <f>IFERROR(VLOOKUP(LEFT(N149 &amp; "0",1),CbRc,2,0),"")</f>
        <v>NCX19J3</v>
      </c>
      <c r="AJ149" s="188" t="str">
        <f>IFERROR(VLOOKUP(LEFT(O149 &amp; "0",1),CbRc,2,0),"")</f>
        <v>NCX19J3</v>
      </c>
      <c r="AK149" s="188" t="str">
        <f>IF(ISNA(VLOOKUP(AI149&amp;Q149,IsTm1A,1,0)),"",Q149)</f>
        <v>C3</v>
      </c>
      <c r="AL149" s="188" t="str">
        <f>IF(ISNA(VLOOKUP($AI149&amp;R149,IsTm2D,1,0)),"",R149)</f>
        <v>C3</v>
      </c>
      <c r="AM149" s="188" t="str">
        <f>IF(ISNA(VLOOKUP($AI149&amp;S149,IsTm3G,1,0)),"",S149)</f>
        <v>C3</v>
      </c>
      <c r="AN149" s="188"/>
      <c r="AO149" s="188"/>
      <c r="BD149" s="94">
        <f t="shared" si="41"/>
        <v>0</v>
      </c>
      <c r="BE149" s="94">
        <f t="shared" si="42"/>
        <v>0</v>
      </c>
      <c r="BF149" s="94">
        <f t="shared" si="43"/>
        <v>0</v>
      </c>
      <c r="BG149" s="94">
        <f t="shared" si="44"/>
        <v>0</v>
      </c>
      <c r="BH149" s="94">
        <f t="shared" si="45"/>
        <v>0</v>
      </c>
      <c r="BJ149" s="94" t="str">
        <f t="shared" si="39"/>
        <v>0</v>
      </c>
      <c r="BK149" s="94" t="str">
        <f t="shared" si="40"/>
        <v>0</v>
      </c>
    </row>
    <row r="150" spans="1:63" x14ac:dyDescent="0.25">
      <c r="A150" s="17" t="str">
        <f>D150&amp;"x"&amp;TEXT(COUNTIF(D$5:D149,D150)+1,0)</f>
        <v>C3x4</v>
      </c>
      <c r="B150" s="18" t="str">
        <f>E150&amp;"x"&amp;TEXT(COUNTIF(E$5:E149,E150)+1,0)</f>
        <v>C3x4</v>
      </c>
      <c r="C150" s="18" t="str">
        <f>F150&amp;"x"&amp;TEXT(COUNTIF(F$5:F149,F150)+1,0)</f>
        <v>x1</v>
      </c>
      <c r="D150" s="19" t="s">
        <v>5096</v>
      </c>
      <c r="E150" s="19" t="s">
        <v>5096</v>
      </c>
      <c r="F150" s="19"/>
      <c r="G150" s="431"/>
      <c r="H150" s="19" t="s">
        <v>5044</v>
      </c>
      <c r="I150" s="141" t="s">
        <v>8197</v>
      </c>
      <c r="J150" s="141" t="s">
        <v>8198</v>
      </c>
      <c r="K150" s="141" t="s">
        <v>8199</v>
      </c>
      <c r="L150" s="113">
        <v>40498</v>
      </c>
      <c r="M150" s="431"/>
      <c r="N150" s="20"/>
      <c r="O150" s="20"/>
      <c r="P150" s="433"/>
      <c r="Q150" s="20" t="s">
        <v>5096</v>
      </c>
      <c r="R150" s="20" t="s">
        <v>5096</v>
      </c>
      <c r="S150" s="20" t="s">
        <v>5096</v>
      </c>
      <c r="T150" s="424" t="s">
        <v>5096</v>
      </c>
      <c r="U150" s="283"/>
      <c r="V150" s="435"/>
      <c r="W150" s="22"/>
      <c r="X150" s="22"/>
      <c r="Y150" s="22"/>
      <c r="Z150" s="22"/>
      <c r="AA150" s="22"/>
      <c r="AC150" s="187">
        <f>lft(L150,Peildatum)</f>
        <v>13.12</v>
      </c>
      <c r="AD150" s="202"/>
      <c r="AE150" s="202"/>
      <c r="AF150" s="202"/>
      <c r="AG150" s="202"/>
      <c r="AH150" s="202"/>
      <c r="AI150" s="188" t="str">
        <f>IFERROR(VLOOKUP(LEFT(N150 &amp; "0",1),CbRc,2,0),"")</f>
        <v>NCX19J3</v>
      </c>
      <c r="AJ150" s="188" t="str">
        <f>IFERROR(VLOOKUP(LEFT(O150 &amp; "0",1),CbRc,2,0),"")</f>
        <v>NCX19J3</v>
      </c>
      <c r="AK150" s="188" t="str">
        <f>IF(ISNA(VLOOKUP(AI150&amp;Q150,IsTm1A,1,0)),"",Q150)</f>
        <v>C3</v>
      </c>
      <c r="AL150" s="188" t="str">
        <f>IF(ISNA(VLOOKUP($AI150&amp;R150,IsTm2D,1,0)),"",R150)</f>
        <v>C3</v>
      </c>
      <c r="AM150" s="188" t="str">
        <f>IF(ISNA(VLOOKUP($AI150&amp;S150,IsTm3G,1,0)),"",S150)</f>
        <v>C3</v>
      </c>
      <c r="AN150" s="188"/>
      <c r="AO150" s="188"/>
      <c r="BD150" s="94">
        <f t="shared" si="41"/>
        <v>0</v>
      </c>
      <c r="BE150" s="94">
        <f t="shared" si="42"/>
        <v>0</v>
      </c>
      <c r="BF150" s="94">
        <f t="shared" si="43"/>
        <v>0</v>
      </c>
      <c r="BG150" s="94">
        <f t="shared" si="44"/>
        <v>0</v>
      </c>
      <c r="BH150" s="94">
        <f t="shared" si="45"/>
        <v>0</v>
      </c>
      <c r="BJ150" s="94" t="str">
        <f t="shared" si="39"/>
        <v>0</v>
      </c>
      <c r="BK150" s="94" t="str">
        <f t="shared" si="40"/>
        <v>0</v>
      </c>
    </row>
    <row r="151" spans="1:63" x14ac:dyDescent="0.25">
      <c r="A151" s="17" t="str">
        <f>D151&amp;"x"&amp;TEXT(COUNTIF(D$5:D150,D151)+1,0)</f>
        <v>C3x5</v>
      </c>
      <c r="B151" s="18" t="str">
        <f>E151&amp;"x"&amp;TEXT(COUNTIF(E$5:E150,E151)+1,0)</f>
        <v>C3x5</v>
      </c>
      <c r="C151" s="18" t="str">
        <f>F151&amp;"x"&amp;TEXT(COUNTIF(F$5:F150,F151)+1,0)</f>
        <v>x1</v>
      </c>
      <c r="D151" s="19" t="s">
        <v>5096</v>
      </c>
      <c r="E151" s="19" t="s">
        <v>5096</v>
      </c>
      <c r="F151" s="19"/>
      <c r="G151" s="431"/>
      <c r="H151" s="19" t="s">
        <v>5044</v>
      </c>
      <c r="I151" s="141" t="s">
        <v>8200</v>
      </c>
      <c r="J151" s="141" t="s">
        <v>8201</v>
      </c>
      <c r="K151" s="141" t="s">
        <v>8202</v>
      </c>
      <c r="L151" s="113">
        <v>40512</v>
      </c>
      <c r="M151" s="431"/>
      <c r="N151" s="20"/>
      <c r="O151" s="20"/>
      <c r="P151" s="433"/>
      <c r="Q151" s="20" t="s">
        <v>5108</v>
      </c>
      <c r="R151" s="20" t="s">
        <v>5107</v>
      </c>
      <c r="S151" s="20" t="s">
        <v>5107</v>
      </c>
      <c r="T151" s="424" t="s">
        <v>5096</v>
      </c>
      <c r="U151" s="283"/>
      <c r="V151" s="435"/>
      <c r="W151" s="22"/>
      <c r="X151" s="22"/>
      <c r="Y151" s="22"/>
      <c r="Z151" s="22"/>
      <c r="AA151" s="22"/>
      <c r="AC151" s="187">
        <f>lft(L151,Peildatum)</f>
        <v>13.08</v>
      </c>
      <c r="AD151" s="202"/>
      <c r="AE151" s="202"/>
      <c r="AF151" s="202"/>
      <c r="AG151" s="202"/>
      <c r="AH151" s="202"/>
      <c r="AI151" s="188" t="str">
        <f>IFERROR(VLOOKUP(LEFT(N151 &amp; "0",1),CbRc,2,0),"")</f>
        <v>NCX19J3</v>
      </c>
      <c r="AJ151" s="188" t="str">
        <f>IFERROR(VLOOKUP(LEFT(O151 &amp; "0",1),CbRc,2,0),"")</f>
        <v>NCX19J3</v>
      </c>
      <c r="AK151" s="188" t="str">
        <f>IF(ISNA(VLOOKUP(AI151&amp;Q151,IsTm1A,1,0)),"",Q151)</f>
        <v>D3</v>
      </c>
      <c r="AL151" s="188" t="str">
        <f>IF(ISNA(VLOOKUP($AI151&amp;R151,IsTm2D,1,0)),"",R151)</f>
        <v>D2</v>
      </c>
      <c r="AM151" s="188" t="str">
        <f>IF(ISNA(VLOOKUP($AI151&amp;S151,IsTm3G,1,0)),"",S151)</f>
        <v>D2</v>
      </c>
      <c r="AN151" s="188"/>
      <c r="AO151" s="188"/>
      <c r="BD151" s="94">
        <f t="shared" si="41"/>
        <v>0</v>
      </c>
      <c r="BE151" s="94">
        <f t="shared" si="42"/>
        <v>0</v>
      </c>
      <c r="BF151" s="94">
        <f t="shared" si="43"/>
        <v>0</v>
      </c>
      <c r="BG151" s="94">
        <f t="shared" si="44"/>
        <v>0</v>
      </c>
      <c r="BH151" s="94">
        <f t="shared" si="45"/>
        <v>0</v>
      </c>
      <c r="BJ151" s="94" t="str">
        <f t="shared" si="39"/>
        <v>0</v>
      </c>
      <c r="BK151" s="94" t="str">
        <f t="shared" si="40"/>
        <v>0</v>
      </c>
    </row>
    <row r="152" spans="1:63" x14ac:dyDescent="0.25">
      <c r="A152" s="17" t="str">
        <f>D152&amp;"x"&amp;TEXT(COUNTIF(D$5:D151,D152)+1,0)</f>
        <v>C3x6</v>
      </c>
      <c r="B152" s="18" t="str">
        <f>E152&amp;"x"&amp;TEXT(COUNTIF(E$5:E151,E152)+1,0)</f>
        <v>C3x6</v>
      </c>
      <c r="C152" s="18" t="str">
        <f>F152&amp;"x"&amp;TEXT(COUNTIF(F$5:F151,F152)+1,0)</f>
        <v>x1</v>
      </c>
      <c r="D152" s="19" t="s">
        <v>5096</v>
      </c>
      <c r="E152" s="19" t="s">
        <v>5096</v>
      </c>
      <c r="F152" s="19"/>
      <c r="G152" s="431"/>
      <c r="H152" s="19" t="s">
        <v>5044</v>
      </c>
      <c r="I152" s="141" t="s">
        <v>8203</v>
      </c>
      <c r="J152" s="141" t="s">
        <v>8204</v>
      </c>
      <c r="K152" s="141" t="s">
        <v>8145</v>
      </c>
      <c r="L152" s="113">
        <v>40538</v>
      </c>
      <c r="M152" s="431"/>
      <c r="N152" s="20"/>
      <c r="O152" s="20"/>
      <c r="P152" s="433"/>
      <c r="Q152" s="20" t="s">
        <v>5096</v>
      </c>
      <c r="R152" s="20" t="s">
        <v>5096</v>
      </c>
      <c r="S152" s="20" t="s">
        <v>5096</v>
      </c>
      <c r="T152" s="424" t="s">
        <v>5096</v>
      </c>
      <c r="U152" s="283"/>
      <c r="V152" s="435"/>
      <c r="W152" s="22"/>
      <c r="X152" s="22"/>
      <c r="Y152" s="22"/>
      <c r="Z152" s="22"/>
      <c r="AA152" s="22"/>
      <c r="AC152" s="187">
        <f>lft(L152,Peildatum)</f>
        <v>13.01</v>
      </c>
      <c r="AD152" s="202"/>
      <c r="AE152" s="202"/>
      <c r="AF152" s="202"/>
      <c r="AG152" s="202"/>
      <c r="AH152" s="202"/>
      <c r="AI152" s="188" t="str">
        <f>IFERROR(VLOOKUP(LEFT(N152 &amp; "0",1),CbRc,2,0),"")</f>
        <v>NCX19J3</v>
      </c>
      <c r="AJ152" s="188" t="str">
        <f>IFERROR(VLOOKUP(LEFT(O152 &amp; "0",1),CbRc,2,0),"")</f>
        <v>NCX19J3</v>
      </c>
      <c r="AK152" s="188" t="str">
        <f>IF(ISNA(VLOOKUP(AI152&amp;Q152,IsTm1A,1,0)),"",Q152)</f>
        <v>C3</v>
      </c>
      <c r="AL152" s="188" t="str">
        <f>IF(ISNA(VLOOKUP($AI152&amp;R152,IsTm2D,1,0)),"",R152)</f>
        <v>C3</v>
      </c>
      <c r="AM152" s="188" t="str">
        <f>IF(ISNA(VLOOKUP($AI152&amp;S152,IsTm3G,1,0)),"",S152)</f>
        <v>C3</v>
      </c>
      <c r="AN152" s="188"/>
      <c r="AO152" s="188"/>
      <c r="BD152" s="94">
        <f t="shared" si="41"/>
        <v>0</v>
      </c>
      <c r="BE152" s="94">
        <f t="shared" si="42"/>
        <v>0</v>
      </c>
      <c r="BF152" s="94">
        <f t="shared" si="43"/>
        <v>0</v>
      </c>
      <c r="BG152" s="94">
        <f t="shared" si="44"/>
        <v>0</v>
      </c>
      <c r="BH152" s="94">
        <f t="shared" si="45"/>
        <v>0</v>
      </c>
      <c r="BJ152" s="94" t="str">
        <f t="shared" si="39"/>
        <v>0</v>
      </c>
      <c r="BK152" s="94" t="str">
        <f t="shared" si="40"/>
        <v>0</v>
      </c>
    </row>
    <row r="153" spans="1:63" x14ac:dyDescent="0.25">
      <c r="A153" s="17" t="str">
        <f>D153&amp;"x"&amp;TEXT(COUNTIF(D$5:D152,D153)+1,0)</f>
        <v>C3x7</v>
      </c>
      <c r="B153" s="18" t="str">
        <f>E153&amp;"x"&amp;TEXT(COUNTIF(E$5:E152,E153)+1,0)</f>
        <v>C3x7</v>
      </c>
      <c r="C153" s="18" t="str">
        <f>F153&amp;"x"&amp;TEXT(COUNTIF(F$5:F152,F153)+1,0)</f>
        <v>x1</v>
      </c>
      <c r="D153" s="19" t="s">
        <v>5096</v>
      </c>
      <c r="E153" s="19" t="s">
        <v>5096</v>
      </c>
      <c r="F153" s="19"/>
      <c r="G153" s="431"/>
      <c r="H153" s="19" t="s">
        <v>5044</v>
      </c>
      <c r="I153" s="141" t="s">
        <v>8205</v>
      </c>
      <c r="J153" s="141" t="s">
        <v>8206</v>
      </c>
      <c r="K153" s="141" t="s">
        <v>7898</v>
      </c>
      <c r="L153" s="113">
        <v>40700</v>
      </c>
      <c r="M153" s="431"/>
      <c r="N153" s="20"/>
      <c r="O153" s="20"/>
      <c r="P153" s="433"/>
      <c r="Q153" s="20" t="s">
        <v>5108</v>
      </c>
      <c r="R153" s="20" t="s">
        <v>5107</v>
      </c>
      <c r="S153" s="20" t="s">
        <v>5107</v>
      </c>
      <c r="T153" s="424" t="s">
        <v>5096</v>
      </c>
      <c r="U153" s="283"/>
      <c r="V153" s="435"/>
      <c r="W153" s="22"/>
      <c r="X153" s="22"/>
      <c r="Y153" s="22"/>
      <c r="Z153" s="22"/>
      <c r="AA153" s="22"/>
      <c r="AC153" s="187">
        <f>lft(L153,Peildatum)</f>
        <v>12.57</v>
      </c>
      <c r="AD153" s="202"/>
      <c r="AE153" s="202"/>
      <c r="AF153" s="202"/>
      <c r="AG153" s="202"/>
      <c r="AH153" s="202"/>
      <c r="AI153" s="188" t="str">
        <f>IFERROR(VLOOKUP(LEFT(N153 &amp; "0",1),CbRc,2,0),"")</f>
        <v>NCX19J3</v>
      </c>
      <c r="AJ153" s="188" t="str">
        <f>IFERROR(VLOOKUP(LEFT(O153 &amp; "0",1),CbRc,2,0),"")</f>
        <v>NCX19J3</v>
      </c>
      <c r="AK153" s="188" t="str">
        <f>IF(ISNA(VLOOKUP(AI153&amp;Q153,IsTm1A,1,0)),"",Q153)</f>
        <v>D3</v>
      </c>
      <c r="AL153" s="188" t="str">
        <f>IF(ISNA(VLOOKUP($AI153&amp;R153,IsTm2D,1,0)),"",R153)</f>
        <v>D2</v>
      </c>
      <c r="AM153" s="188" t="str">
        <f>IF(ISNA(VLOOKUP($AI153&amp;S153,IsTm3G,1,0)),"",S153)</f>
        <v>D2</v>
      </c>
      <c r="AN153" s="188"/>
      <c r="AO153" s="188"/>
      <c r="BD153" s="94">
        <f t="shared" si="41"/>
        <v>0</v>
      </c>
      <c r="BE153" s="94">
        <f t="shared" si="42"/>
        <v>0</v>
      </c>
      <c r="BF153" s="94">
        <f t="shared" si="43"/>
        <v>0</v>
      </c>
      <c r="BG153" s="94">
        <f t="shared" si="44"/>
        <v>0</v>
      </c>
      <c r="BH153" s="94">
        <f t="shared" si="45"/>
        <v>0</v>
      </c>
      <c r="BJ153" s="94" t="str">
        <f t="shared" si="39"/>
        <v>0</v>
      </c>
      <c r="BK153" s="94" t="str">
        <f t="shared" si="40"/>
        <v>0</v>
      </c>
    </row>
    <row r="154" spans="1:63" x14ac:dyDescent="0.25">
      <c r="A154" s="17" t="str">
        <f>D154&amp;"x"&amp;TEXT(COUNTIF(D$5:D153,D154)+1,0)</f>
        <v>C3x8</v>
      </c>
      <c r="B154" s="18" t="str">
        <f>E154&amp;"x"&amp;TEXT(COUNTIF(E$5:E153,E154)+1,0)</f>
        <v>C3x8</v>
      </c>
      <c r="C154" s="18" t="str">
        <f>F154&amp;"x"&amp;TEXT(COUNTIF(F$5:F153,F154)+1,0)</f>
        <v>x1</v>
      </c>
      <c r="D154" s="19" t="s">
        <v>5096</v>
      </c>
      <c r="E154" s="19" t="s">
        <v>5096</v>
      </c>
      <c r="F154" s="19"/>
      <c r="G154" s="431"/>
      <c r="H154" s="19" t="s">
        <v>5044</v>
      </c>
      <c r="I154" s="141" t="s">
        <v>8207</v>
      </c>
      <c r="J154" s="141" t="s">
        <v>8208</v>
      </c>
      <c r="K154" s="141" t="s">
        <v>8209</v>
      </c>
      <c r="L154" s="113">
        <v>40722</v>
      </c>
      <c r="M154" s="431"/>
      <c r="N154" s="20"/>
      <c r="O154" s="20"/>
      <c r="P154" s="433"/>
      <c r="Q154" s="20" t="s">
        <v>5107</v>
      </c>
      <c r="R154" s="20" t="s">
        <v>5107</v>
      </c>
      <c r="S154" s="20" t="s">
        <v>5107</v>
      </c>
      <c r="T154" s="424" t="s">
        <v>5096</v>
      </c>
      <c r="U154" s="283"/>
      <c r="V154" s="435"/>
      <c r="W154" s="22"/>
      <c r="X154" s="22"/>
      <c r="Y154" s="22"/>
      <c r="Z154" s="22"/>
      <c r="AA154" s="22"/>
      <c r="AC154" s="187">
        <f>lft(L154,Peildatum)</f>
        <v>12.51</v>
      </c>
      <c r="AD154" s="202"/>
      <c r="AE154" s="202"/>
      <c r="AF154" s="202"/>
      <c r="AG154" s="202"/>
      <c r="AH154" s="202"/>
      <c r="AI154" s="188" t="str">
        <f>IFERROR(VLOOKUP(LEFT(N154 &amp; "0",1),CbRc,2,0),"")</f>
        <v>NCX19J3</v>
      </c>
      <c r="AJ154" s="188" t="str">
        <f>IFERROR(VLOOKUP(LEFT(O154 &amp; "0",1),CbRc,2,0),"")</f>
        <v>NCX19J3</v>
      </c>
      <c r="AK154" s="188" t="str">
        <f>IF(ISNA(VLOOKUP(AI154&amp;Q154,IsTm1A,1,0)),"",Q154)</f>
        <v>D2</v>
      </c>
      <c r="AL154" s="188" t="str">
        <f>IF(ISNA(VLOOKUP($AI154&amp;R154,IsTm2D,1,0)),"",R154)</f>
        <v>D2</v>
      </c>
      <c r="AM154" s="188" t="str">
        <f>IF(ISNA(VLOOKUP($AI154&amp;S154,IsTm3G,1,0)),"",S154)</f>
        <v>D2</v>
      </c>
      <c r="AN154" s="188"/>
      <c r="AO154" s="188"/>
      <c r="BD154" s="94">
        <f t="shared" si="41"/>
        <v>0</v>
      </c>
      <c r="BE154" s="94">
        <f t="shared" si="42"/>
        <v>0</v>
      </c>
      <c r="BF154" s="94">
        <f t="shared" si="43"/>
        <v>0</v>
      </c>
      <c r="BG154" s="94">
        <f t="shared" si="44"/>
        <v>0</v>
      </c>
      <c r="BH154" s="94">
        <f t="shared" si="45"/>
        <v>0</v>
      </c>
      <c r="BJ154" s="94" t="str">
        <f t="shared" si="39"/>
        <v>0</v>
      </c>
      <c r="BK154" s="94" t="str">
        <f t="shared" si="40"/>
        <v>0</v>
      </c>
    </row>
    <row r="155" spans="1:63" x14ac:dyDescent="0.25">
      <c r="A155" s="17" t="str">
        <f>D155&amp;"x"&amp;TEXT(COUNTIF(D$5:D154,D155)+1,0)</f>
        <v>C3x9</v>
      </c>
      <c r="B155" s="18" t="str">
        <f>E155&amp;"x"&amp;TEXT(COUNTIF(E$5:E154,E155)+1,0)</f>
        <v>C3x9</v>
      </c>
      <c r="C155" s="18" t="str">
        <f>F155&amp;"x"&amp;TEXT(COUNTIF(F$5:F154,F155)+1,0)</f>
        <v>x1</v>
      </c>
      <c r="D155" s="19" t="s">
        <v>5096</v>
      </c>
      <c r="E155" s="19" t="s">
        <v>5096</v>
      </c>
      <c r="F155" s="19"/>
      <c r="G155" s="431"/>
      <c r="H155" s="19" t="s">
        <v>5275</v>
      </c>
      <c r="I155" s="141" t="s">
        <v>8210</v>
      </c>
      <c r="J155" s="141" t="s">
        <v>8211</v>
      </c>
      <c r="K155" s="141" t="s">
        <v>8212</v>
      </c>
      <c r="L155" s="113">
        <v>39878</v>
      </c>
      <c r="M155" s="431"/>
      <c r="N155" s="20"/>
      <c r="O155" s="20"/>
      <c r="P155" s="433"/>
      <c r="Q155" s="20" t="s">
        <v>5096</v>
      </c>
      <c r="R155" s="20" t="s">
        <v>5096</v>
      </c>
      <c r="S155" s="20" t="s">
        <v>5096</v>
      </c>
      <c r="T155" s="424" t="s">
        <v>5096</v>
      </c>
      <c r="U155" s="283"/>
      <c r="V155" s="435"/>
      <c r="W155" s="22"/>
      <c r="X155" s="22"/>
      <c r="Y155" s="22"/>
      <c r="Z155" s="22"/>
      <c r="AA155" s="22"/>
      <c r="AC155" s="187">
        <f>lft(L155,Peildatum)</f>
        <v>14.82</v>
      </c>
      <c r="AD155" s="202"/>
      <c r="AE155" s="202"/>
      <c r="AF155" s="202"/>
      <c r="AG155" s="202"/>
      <c r="AH155" s="202"/>
      <c r="AI155" s="188" t="str">
        <f>IFERROR(VLOOKUP(LEFT(N155 &amp; "0",1),CbRc,2,0),"")</f>
        <v>NCX19J3</v>
      </c>
      <c r="AJ155" s="188" t="str">
        <f>IFERROR(VLOOKUP(LEFT(O155 &amp; "0",1),CbRc,2,0),"")</f>
        <v>NCX19J3</v>
      </c>
      <c r="AK155" s="188" t="str">
        <f>IF(ISNA(VLOOKUP(AI155&amp;Q155,IsTm1A,1,0)),"",Q155)</f>
        <v>C3</v>
      </c>
      <c r="AL155" s="188" t="str">
        <f>IF(ISNA(VLOOKUP($AI155&amp;R155,IsTm2D,1,0)),"",R155)</f>
        <v>C3</v>
      </c>
      <c r="AM155" s="188" t="str">
        <f>IF(ISNA(VLOOKUP($AI155&amp;S155,IsTm3G,1,0)),"",S155)</f>
        <v>C3</v>
      </c>
      <c r="AN155" s="188"/>
      <c r="AO155" s="188"/>
      <c r="BD155" s="94">
        <f t="shared" si="41"/>
        <v>0</v>
      </c>
      <c r="BE155" s="94">
        <f t="shared" si="42"/>
        <v>0</v>
      </c>
      <c r="BF155" s="94">
        <f t="shared" si="43"/>
        <v>0</v>
      </c>
      <c r="BG155" s="94">
        <f t="shared" si="44"/>
        <v>0</v>
      </c>
      <c r="BH155" s="94">
        <f t="shared" si="45"/>
        <v>0</v>
      </c>
      <c r="BJ155" s="94" t="str">
        <f t="shared" si="39"/>
        <v>0</v>
      </c>
      <c r="BK155" s="94" t="str">
        <f t="shared" si="40"/>
        <v>0</v>
      </c>
    </row>
    <row r="156" spans="1:63" x14ac:dyDescent="0.25">
      <c r="A156" s="17" t="str">
        <f>D156&amp;"x"&amp;TEXT(COUNTIF(D$5:D155,D156)+1,0)</f>
        <v>C3x10</v>
      </c>
      <c r="B156" s="18" t="str">
        <f>E156&amp;"x"&amp;TEXT(COUNTIF(E$5:E155,E156)+1,0)</f>
        <v>C3x10</v>
      </c>
      <c r="C156" s="18" t="str">
        <f>F156&amp;"x"&amp;TEXT(COUNTIF(F$5:F155,F156)+1,0)</f>
        <v>x1</v>
      </c>
      <c r="D156" s="19" t="s">
        <v>5096</v>
      </c>
      <c r="E156" s="19" t="s">
        <v>5096</v>
      </c>
      <c r="F156" s="19"/>
      <c r="G156" s="431"/>
      <c r="H156" s="19" t="s">
        <v>5275</v>
      </c>
      <c r="I156" s="141" t="s">
        <v>8213</v>
      </c>
      <c r="J156" s="141" t="s">
        <v>8214</v>
      </c>
      <c r="K156" s="141" t="s">
        <v>8086</v>
      </c>
      <c r="L156" s="113">
        <v>40227</v>
      </c>
      <c r="M156" s="431"/>
      <c r="N156" s="20"/>
      <c r="O156" s="20"/>
      <c r="P156" s="433"/>
      <c r="Q156" s="20" t="s">
        <v>5096</v>
      </c>
      <c r="R156" s="20" t="s">
        <v>5096</v>
      </c>
      <c r="S156" s="20" t="s">
        <v>5096</v>
      </c>
      <c r="T156" s="424" t="s">
        <v>5096</v>
      </c>
      <c r="U156" s="283"/>
      <c r="V156" s="435"/>
      <c r="W156" s="22"/>
      <c r="X156" s="22"/>
      <c r="Y156" s="22"/>
      <c r="Z156" s="22"/>
      <c r="AA156" s="22"/>
      <c r="AC156" s="187">
        <f>lft(L156,Peildatum)</f>
        <v>13.86</v>
      </c>
      <c r="AD156" s="202"/>
      <c r="AE156" s="202"/>
      <c r="AF156" s="202"/>
      <c r="AG156" s="202"/>
      <c r="AH156" s="202"/>
      <c r="AI156" s="188" t="str">
        <f>IFERROR(VLOOKUP(LEFT(N156 &amp; "0",1),CbRc,2,0),"")</f>
        <v>NCX19J3</v>
      </c>
      <c r="AJ156" s="188" t="str">
        <f>IFERROR(VLOOKUP(LEFT(O156 &amp; "0",1),CbRc,2,0),"")</f>
        <v>NCX19J3</v>
      </c>
      <c r="AK156" s="188" t="str">
        <f>IF(ISNA(VLOOKUP(AI156&amp;Q156,IsTm1A,1,0)),"",Q156)</f>
        <v>C3</v>
      </c>
      <c r="AL156" s="188" t="str">
        <f>IF(ISNA(VLOOKUP($AI156&amp;R156,IsTm2D,1,0)),"",R156)</f>
        <v>C3</v>
      </c>
      <c r="AM156" s="188" t="str">
        <f>IF(ISNA(VLOOKUP($AI156&amp;S156,IsTm3G,1,0)),"",S156)</f>
        <v>C3</v>
      </c>
      <c r="AN156" s="188"/>
      <c r="AO156" s="188"/>
      <c r="BD156" s="94">
        <f t="shared" si="41"/>
        <v>0</v>
      </c>
      <c r="BE156" s="94">
        <f t="shared" si="42"/>
        <v>0</v>
      </c>
      <c r="BF156" s="94">
        <f t="shared" si="43"/>
        <v>0</v>
      </c>
      <c r="BG156" s="94">
        <f t="shared" si="44"/>
        <v>0</v>
      </c>
      <c r="BH156" s="94">
        <f t="shared" si="45"/>
        <v>0</v>
      </c>
      <c r="BJ156" s="94" t="str">
        <f t="shared" si="39"/>
        <v>0</v>
      </c>
      <c r="BK156" s="94" t="str">
        <f t="shared" si="40"/>
        <v>0</v>
      </c>
    </row>
    <row r="157" spans="1:63" x14ac:dyDescent="0.25">
      <c r="A157" s="17" t="str">
        <f>D157&amp;"x"&amp;TEXT(COUNTIF(D$5:D156,D157)+1,0)</f>
        <v>C3x11</v>
      </c>
      <c r="B157" s="18" t="str">
        <f>E157&amp;"x"&amp;TEXT(COUNTIF(E$5:E156,E157)+1,0)</f>
        <v>C3x11</v>
      </c>
      <c r="C157" s="18" t="str">
        <f>F157&amp;"x"&amp;TEXT(COUNTIF(F$5:F156,F157)+1,0)</f>
        <v>x1</v>
      </c>
      <c r="D157" s="19" t="s">
        <v>5096</v>
      </c>
      <c r="E157" s="19" t="s">
        <v>5096</v>
      </c>
      <c r="F157" s="19"/>
      <c r="G157" s="431"/>
      <c r="H157" s="19" t="s">
        <v>5275</v>
      </c>
      <c r="I157" s="141" t="s">
        <v>8215</v>
      </c>
      <c r="J157" s="141" t="s">
        <v>8216</v>
      </c>
      <c r="K157" s="141" t="s">
        <v>8217</v>
      </c>
      <c r="L157" s="113">
        <v>40309</v>
      </c>
      <c r="M157" s="431"/>
      <c r="N157" s="20"/>
      <c r="O157" s="20"/>
      <c r="P157" s="433"/>
      <c r="Q157" s="20" t="s">
        <v>5096</v>
      </c>
      <c r="R157" s="20" t="s">
        <v>5096</v>
      </c>
      <c r="S157" s="20" t="s">
        <v>5096</v>
      </c>
      <c r="T157" s="424" t="s">
        <v>5096</v>
      </c>
      <c r="U157" s="283"/>
      <c r="V157" s="435"/>
      <c r="W157" s="22"/>
      <c r="X157" s="22"/>
      <c r="Y157" s="22"/>
      <c r="Z157" s="22"/>
      <c r="AA157" s="22"/>
      <c r="AC157" s="187">
        <f>lft(L157,Peildatum)</f>
        <v>13.64</v>
      </c>
      <c r="AD157" s="202"/>
      <c r="AE157" s="202"/>
      <c r="AF157" s="202"/>
      <c r="AG157" s="202"/>
      <c r="AH157" s="202"/>
      <c r="AI157" s="188" t="str">
        <f>IFERROR(VLOOKUP(LEFT(N157 &amp; "0",1),CbRc,2,0),"")</f>
        <v>NCX19J3</v>
      </c>
      <c r="AJ157" s="188" t="str">
        <f>IFERROR(VLOOKUP(LEFT(O157 &amp; "0",1),CbRc,2,0),"")</f>
        <v>NCX19J3</v>
      </c>
      <c r="AK157" s="188" t="str">
        <f>IF(ISNA(VLOOKUP(AI157&amp;Q157,IsTm1A,1,0)),"",Q157)</f>
        <v>C3</v>
      </c>
      <c r="AL157" s="188" t="str">
        <f>IF(ISNA(VLOOKUP($AI157&amp;R157,IsTm2D,1,0)),"",R157)</f>
        <v>C3</v>
      </c>
      <c r="AM157" s="188" t="str">
        <f>IF(ISNA(VLOOKUP($AI157&amp;S157,IsTm3G,1,0)),"",S157)</f>
        <v>C3</v>
      </c>
      <c r="AN157" s="188"/>
      <c r="AO157" s="188"/>
      <c r="BD157" s="94">
        <f t="shared" si="41"/>
        <v>0</v>
      </c>
      <c r="BE157" s="94">
        <f t="shared" si="42"/>
        <v>0</v>
      </c>
      <c r="BF157" s="94">
        <f t="shared" si="43"/>
        <v>0</v>
      </c>
      <c r="BG157" s="94">
        <f t="shared" si="44"/>
        <v>0</v>
      </c>
      <c r="BH157" s="94">
        <f t="shared" si="45"/>
        <v>0</v>
      </c>
      <c r="BJ157" s="94" t="str">
        <f t="shared" si="39"/>
        <v>0</v>
      </c>
      <c r="BK157" s="94" t="str">
        <f t="shared" si="40"/>
        <v>0</v>
      </c>
    </row>
    <row r="158" spans="1:63" x14ac:dyDescent="0.25">
      <c r="A158" s="17" t="str">
        <f>D158&amp;"x"&amp;TEXT(COUNTIF(D$5:D157,D158)+1,0)</f>
        <v>C3x12</v>
      </c>
      <c r="B158" s="18" t="str">
        <f>E158&amp;"x"&amp;TEXT(COUNTIF(E$5:E157,E158)+1,0)</f>
        <v>C3x12</v>
      </c>
      <c r="C158" s="18" t="str">
        <f>F158&amp;"x"&amp;TEXT(COUNTIF(F$5:F157,F158)+1,0)</f>
        <v>x1</v>
      </c>
      <c r="D158" s="19" t="s">
        <v>5096</v>
      </c>
      <c r="E158" s="19" t="s">
        <v>5096</v>
      </c>
      <c r="F158" s="19"/>
      <c r="G158" s="431"/>
      <c r="H158" s="19" t="s">
        <v>5275</v>
      </c>
      <c r="I158" s="141" t="s">
        <v>8218</v>
      </c>
      <c r="J158" s="141" t="s">
        <v>8219</v>
      </c>
      <c r="K158" s="141" t="s">
        <v>8220</v>
      </c>
      <c r="L158" s="113">
        <v>40750</v>
      </c>
      <c r="M158" s="431"/>
      <c r="N158" s="20"/>
      <c r="O158" s="20"/>
      <c r="P158" s="433"/>
      <c r="Q158" s="20" t="s">
        <v>5107</v>
      </c>
      <c r="R158" s="20" t="s">
        <v>5107</v>
      </c>
      <c r="S158" s="20" t="s">
        <v>5107</v>
      </c>
      <c r="T158" s="424" t="s">
        <v>5096</v>
      </c>
      <c r="U158" s="283"/>
      <c r="V158" s="435"/>
      <c r="W158" s="22"/>
      <c r="X158" s="22"/>
      <c r="Y158" s="22"/>
      <c r="Z158" s="22"/>
      <c r="AA158" s="22"/>
      <c r="AC158" s="187">
        <f>lft(L158,Peildatum)</f>
        <v>12.43</v>
      </c>
      <c r="AD158" s="202"/>
      <c r="AE158" s="202"/>
      <c r="AF158" s="202"/>
      <c r="AG158" s="202"/>
      <c r="AH158" s="202"/>
      <c r="AI158" s="188" t="str">
        <f>IFERROR(VLOOKUP(LEFT(N158 &amp; "0",1),CbRc,2,0),"")</f>
        <v>NCX19J3</v>
      </c>
      <c r="AJ158" s="188" t="str">
        <f>IFERROR(VLOOKUP(LEFT(O158 &amp; "0",1),CbRc,2,0),"")</f>
        <v>NCX19J3</v>
      </c>
      <c r="AK158" s="188" t="str">
        <f>IF(ISNA(VLOOKUP(AI158&amp;Q158,IsTm1A,1,0)),"",Q158)</f>
        <v>D2</v>
      </c>
      <c r="AL158" s="188" t="str">
        <f>IF(ISNA(VLOOKUP($AI158&amp;R158,IsTm2D,1,0)),"",R158)</f>
        <v>D2</v>
      </c>
      <c r="AM158" s="188" t="str">
        <f>IF(ISNA(VLOOKUP($AI158&amp;S158,IsTm3G,1,0)),"",S158)</f>
        <v>D2</v>
      </c>
      <c r="AN158" s="188"/>
      <c r="AO158" s="188"/>
      <c r="BD158" s="94">
        <f t="shared" si="41"/>
        <v>0</v>
      </c>
      <c r="BE158" s="94">
        <f t="shared" si="42"/>
        <v>0</v>
      </c>
      <c r="BF158" s="94">
        <f t="shared" si="43"/>
        <v>0</v>
      </c>
      <c r="BG158" s="94">
        <f t="shared" si="44"/>
        <v>0</v>
      </c>
      <c r="BH158" s="94">
        <f t="shared" si="45"/>
        <v>0</v>
      </c>
      <c r="BJ158" s="94" t="str">
        <f t="shared" si="39"/>
        <v>0</v>
      </c>
      <c r="BK158" s="94" t="str">
        <f t="shared" si="40"/>
        <v>0</v>
      </c>
    </row>
    <row r="159" spans="1:63" x14ac:dyDescent="0.25">
      <c r="A159" s="17" t="str">
        <f>D159&amp;"x"&amp;TEXT(COUNTIF(D$5:D158,D159)+1,0)</f>
        <v>C3x13</v>
      </c>
      <c r="B159" s="18" t="str">
        <f>E159&amp;"x"&amp;TEXT(COUNTIF(E$5:E158,E159)+1,0)</f>
        <v>C3x13</v>
      </c>
      <c r="C159" s="18" t="str">
        <f>F159&amp;"x"&amp;TEXT(COUNTIF(F$5:F158,F159)+1,0)</f>
        <v>x1</v>
      </c>
      <c r="D159" s="19" t="s">
        <v>5096</v>
      </c>
      <c r="E159" s="19" t="s">
        <v>5096</v>
      </c>
      <c r="F159" s="19"/>
      <c r="G159" s="431"/>
      <c r="H159" s="19" t="s">
        <v>5275</v>
      </c>
      <c r="I159" s="141" t="s">
        <v>8221</v>
      </c>
      <c r="J159" s="141" t="s">
        <v>8156</v>
      </c>
      <c r="K159" s="141" t="s">
        <v>7921</v>
      </c>
      <c r="L159" s="113">
        <v>40790</v>
      </c>
      <c r="M159" s="431"/>
      <c r="N159" s="20"/>
      <c r="O159" s="20"/>
      <c r="P159" s="433"/>
      <c r="Q159" s="20" t="s">
        <v>5107</v>
      </c>
      <c r="R159" s="20" t="s">
        <v>5107</v>
      </c>
      <c r="S159" s="20" t="s">
        <v>5107</v>
      </c>
      <c r="T159" s="424" t="s">
        <v>5096</v>
      </c>
      <c r="U159" s="283"/>
      <c r="V159" s="435"/>
      <c r="W159" s="22"/>
      <c r="X159" s="22"/>
      <c r="Y159" s="22"/>
      <c r="Z159" s="22"/>
      <c r="AA159" s="22"/>
      <c r="AC159" s="187">
        <f>lft(L159,Peildatum)</f>
        <v>12.32</v>
      </c>
      <c r="AD159" s="202"/>
      <c r="AE159" s="202"/>
      <c r="AF159" s="202"/>
      <c r="AG159" s="202"/>
      <c r="AH159" s="202"/>
      <c r="AI159" s="188" t="str">
        <f>IFERROR(VLOOKUP(LEFT(N159 &amp; "0",1),CbRc,2,0),"")</f>
        <v>NCX19J3</v>
      </c>
      <c r="AJ159" s="188" t="str">
        <f>IFERROR(VLOOKUP(LEFT(O159 &amp; "0",1),CbRc,2,0),"")</f>
        <v>NCX19J3</v>
      </c>
      <c r="AK159" s="188" t="str">
        <f>IF(ISNA(VLOOKUP(AI159&amp;Q159,IsTm1A,1,0)),"",Q159)</f>
        <v>D2</v>
      </c>
      <c r="AL159" s="188" t="str">
        <f>IF(ISNA(VLOOKUP($AI159&amp;R159,IsTm2D,1,0)),"",R159)</f>
        <v>D2</v>
      </c>
      <c r="AM159" s="188" t="str">
        <f>IF(ISNA(VLOOKUP($AI159&amp;S159,IsTm3G,1,0)),"",S159)</f>
        <v>D2</v>
      </c>
      <c r="AN159" s="188"/>
      <c r="AO159" s="188"/>
      <c r="BD159" s="94">
        <f t="shared" si="41"/>
        <v>0</v>
      </c>
      <c r="BE159" s="94">
        <f t="shared" si="42"/>
        <v>0</v>
      </c>
      <c r="BF159" s="94">
        <f t="shared" si="43"/>
        <v>0</v>
      </c>
      <c r="BG159" s="94">
        <f t="shared" si="44"/>
        <v>0</v>
      </c>
      <c r="BH159" s="94">
        <f t="shared" si="45"/>
        <v>0</v>
      </c>
      <c r="BJ159" s="94" t="str">
        <f t="shared" si="39"/>
        <v>0</v>
      </c>
      <c r="BK159" s="94" t="str">
        <f t="shared" si="40"/>
        <v>0</v>
      </c>
    </row>
    <row r="160" spans="1:63" x14ac:dyDescent="0.25">
      <c r="A160" s="17" t="str">
        <f>D160&amp;"x"&amp;TEXT(COUNTIF(D$5:D159,D160)+1,0)</f>
        <v>C4x1</v>
      </c>
      <c r="B160" s="18" t="str">
        <f>E160&amp;"x"&amp;TEXT(COUNTIF(E$5:E159,E160)+1,0)</f>
        <v>C4x1</v>
      </c>
      <c r="C160" s="18" t="str">
        <f>F160&amp;"x"&amp;TEXT(COUNTIF(F$5:F159,F160)+1,0)</f>
        <v>x1</v>
      </c>
      <c r="D160" s="19" t="s">
        <v>5097</v>
      </c>
      <c r="E160" s="19" t="s">
        <v>5097</v>
      </c>
      <c r="F160" s="19"/>
      <c r="G160" s="431"/>
      <c r="H160" s="19" t="s">
        <v>5044</v>
      </c>
      <c r="I160" s="141" t="s">
        <v>8222</v>
      </c>
      <c r="J160" s="141" t="s">
        <v>8223</v>
      </c>
      <c r="K160" s="141" t="s">
        <v>8224</v>
      </c>
      <c r="L160" s="113">
        <v>40075</v>
      </c>
      <c r="M160" s="431"/>
      <c r="N160" s="20"/>
      <c r="O160" s="20"/>
      <c r="P160" s="433"/>
      <c r="Q160" s="20" t="s">
        <v>5097</v>
      </c>
      <c r="R160" s="20" t="s">
        <v>5097</v>
      </c>
      <c r="S160" s="20" t="s">
        <v>5097</v>
      </c>
      <c r="T160" s="424" t="s">
        <v>5097</v>
      </c>
      <c r="U160" s="283"/>
      <c r="V160" s="435"/>
      <c r="W160" s="22"/>
      <c r="X160" s="22"/>
      <c r="Y160" s="22"/>
      <c r="Z160" s="22"/>
      <c r="AA160" s="22"/>
      <c r="AC160" s="187">
        <f>lft(L160,Peildatum)</f>
        <v>14.28</v>
      </c>
      <c r="AD160" s="202"/>
      <c r="AE160" s="202"/>
      <c r="AF160" s="202"/>
      <c r="AG160" s="202"/>
      <c r="AH160" s="202"/>
      <c r="AI160" s="188" t="str">
        <f>IFERROR(VLOOKUP(LEFT(N160 &amp; "0",1),CbRc,2,0),"")</f>
        <v>NCX19J3</v>
      </c>
      <c r="AJ160" s="188" t="str">
        <f>IFERROR(VLOOKUP(LEFT(O160 &amp; "0",1),CbRc,2,0),"")</f>
        <v>NCX19J3</v>
      </c>
      <c r="AK160" s="188" t="str">
        <f>IF(ISNA(VLOOKUP(AI160&amp;Q160,IsTm1A,1,0)),"",Q160)</f>
        <v>C4</v>
      </c>
      <c r="AL160" s="188" t="str">
        <f>IF(ISNA(VLOOKUP($AI160&amp;R160,IsTm2D,1,0)),"",R160)</f>
        <v>C4</v>
      </c>
      <c r="AM160" s="188" t="str">
        <f>IF(ISNA(VLOOKUP($AI160&amp;S160,IsTm3G,1,0)),"",S160)</f>
        <v>C4</v>
      </c>
      <c r="AN160" s="188"/>
      <c r="AO160" s="188"/>
      <c r="BD160" s="94">
        <f t="shared" si="41"/>
        <v>0</v>
      </c>
      <c r="BE160" s="94">
        <f t="shared" si="42"/>
        <v>0</v>
      </c>
      <c r="BF160" s="94">
        <f t="shared" si="43"/>
        <v>0</v>
      </c>
      <c r="BG160" s="94">
        <f t="shared" si="44"/>
        <v>0</v>
      </c>
      <c r="BH160" s="94">
        <f t="shared" si="45"/>
        <v>0</v>
      </c>
      <c r="BJ160" s="94" t="str">
        <f t="shared" si="39"/>
        <v>0</v>
      </c>
      <c r="BK160" s="94" t="str">
        <f t="shared" si="40"/>
        <v>0</v>
      </c>
    </row>
    <row r="161" spans="1:63" x14ac:dyDescent="0.25">
      <c r="A161" s="17" t="str">
        <f>D161&amp;"x"&amp;TEXT(COUNTIF(D$5:D160,D161)+1,0)</f>
        <v>C4x2</v>
      </c>
      <c r="B161" s="18" t="str">
        <f>E161&amp;"x"&amp;TEXT(COUNTIF(E$5:E160,E161)+1,0)</f>
        <v>C4x2</v>
      </c>
      <c r="C161" s="18" t="str">
        <f>F161&amp;"x"&amp;TEXT(COUNTIF(F$5:F160,F161)+1,0)</f>
        <v>x1</v>
      </c>
      <c r="D161" s="19" t="s">
        <v>5097</v>
      </c>
      <c r="E161" s="19" t="s">
        <v>5097</v>
      </c>
      <c r="F161" s="19"/>
      <c r="G161" s="431"/>
      <c r="H161" s="19" t="s">
        <v>5044</v>
      </c>
      <c r="I161" s="141" t="s">
        <v>8225</v>
      </c>
      <c r="J161" s="141" t="s">
        <v>8226</v>
      </c>
      <c r="K161" s="141" t="s">
        <v>8227</v>
      </c>
      <c r="L161" s="113">
        <v>40226</v>
      </c>
      <c r="M161" s="431"/>
      <c r="N161" s="20"/>
      <c r="O161" s="20"/>
      <c r="P161" s="433"/>
      <c r="Q161" s="20" t="s">
        <v>5097</v>
      </c>
      <c r="R161" s="20" t="s">
        <v>5097</v>
      </c>
      <c r="S161" s="20" t="s">
        <v>5097</v>
      </c>
      <c r="T161" s="424" t="s">
        <v>5097</v>
      </c>
      <c r="U161" s="283"/>
      <c r="V161" s="435"/>
      <c r="W161" s="22"/>
      <c r="X161" s="22"/>
      <c r="Y161" s="22"/>
      <c r="Z161" s="22"/>
      <c r="AA161" s="22"/>
      <c r="AC161" s="187">
        <f>lft(L161,Peildatum)</f>
        <v>13.87</v>
      </c>
      <c r="AD161" s="202"/>
      <c r="AE161" s="202"/>
      <c r="AF161" s="202"/>
      <c r="AG161" s="202"/>
      <c r="AH161" s="202"/>
      <c r="AI161" s="188" t="str">
        <f>IFERROR(VLOOKUP(LEFT(N161 &amp; "0",1),CbRc,2,0),"")</f>
        <v>NCX19J3</v>
      </c>
      <c r="AJ161" s="188" t="str">
        <f>IFERROR(VLOOKUP(LEFT(O161 &amp; "0",1),CbRc,2,0),"")</f>
        <v>NCX19J3</v>
      </c>
      <c r="AK161" s="188" t="str">
        <f>IF(ISNA(VLOOKUP(AI161&amp;Q161,IsTm1A,1,0)),"",Q161)</f>
        <v>C4</v>
      </c>
      <c r="AL161" s="188" t="str">
        <f>IF(ISNA(VLOOKUP($AI161&amp;R161,IsTm2D,1,0)),"",R161)</f>
        <v>C4</v>
      </c>
      <c r="AM161" s="188" t="str">
        <f>IF(ISNA(VLOOKUP($AI161&amp;S161,IsTm3G,1,0)),"",S161)</f>
        <v>C4</v>
      </c>
      <c r="AN161" s="188"/>
      <c r="AO161" s="188"/>
      <c r="BD161" s="94">
        <f t="shared" si="41"/>
        <v>0</v>
      </c>
      <c r="BE161" s="94">
        <f t="shared" si="42"/>
        <v>0</v>
      </c>
      <c r="BF161" s="94">
        <f t="shared" si="43"/>
        <v>0</v>
      </c>
      <c r="BG161" s="94">
        <f t="shared" si="44"/>
        <v>0</v>
      </c>
      <c r="BH161" s="94">
        <f t="shared" si="45"/>
        <v>0</v>
      </c>
      <c r="BJ161" s="94" t="str">
        <f t="shared" si="39"/>
        <v>0</v>
      </c>
      <c r="BK161" s="94" t="str">
        <f t="shared" si="40"/>
        <v>0</v>
      </c>
    </row>
    <row r="162" spans="1:63" x14ac:dyDescent="0.25">
      <c r="A162" s="17" t="str">
        <f>D162&amp;"x"&amp;TEXT(COUNTIF(D$5:D161,D162)+1,0)</f>
        <v>C4x3</v>
      </c>
      <c r="B162" s="18" t="str">
        <f>E162&amp;"x"&amp;TEXT(COUNTIF(E$5:E161,E162)+1,0)</f>
        <v>C4x3</v>
      </c>
      <c r="C162" s="18" t="str">
        <f>F162&amp;"x"&amp;TEXT(COUNTIF(F$5:F161,F162)+1,0)</f>
        <v>x1</v>
      </c>
      <c r="D162" s="19" t="s">
        <v>5097</v>
      </c>
      <c r="E162" s="19" t="s">
        <v>5097</v>
      </c>
      <c r="F162" s="19"/>
      <c r="G162" s="431"/>
      <c r="H162" s="19" t="s">
        <v>5044</v>
      </c>
      <c r="I162" s="141" t="s">
        <v>8228</v>
      </c>
      <c r="J162" s="141" t="s">
        <v>8229</v>
      </c>
      <c r="K162" s="141" t="s">
        <v>7898</v>
      </c>
      <c r="L162" s="113">
        <v>40273</v>
      </c>
      <c r="M162" s="431"/>
      <c r="N162" s="20"/>
      <c r="O162" s="20"/>
      <c r="P162" s="433"/>
      <c r="Q162" s="20" t="s">
        <v>5097</v>
      </c>
      <c r="R162" s="20" t="s">
        <v>5097</v>
      </c>
      <c r="S162" s="20" t="s">
        <v>5097</v>
      </c>
      <c r="T162" s="424" t="s">
        <v>5097</v>
      </c>
      <c r="U162" s="283"/>
      <c r="V162" s="435"/>
      <c r="W162" s="22"/>
      <c r="X162" s="22"/>
      <c r="Y162" s="22"/>
      <c r="Z162" s="22"/>
      <c r="AA162" s="22"/>
      <c r="AC162" s="187">
        <f>lft(L162,Peildatum)</f>
        <v>13.74</v>
      </c>
      <c r="AD162" s="202"/>
      <c r="AE162" s="202"/>
      <c r="AF162" s="202"/>
      <c r="AG162" s="202"/>
      <c r="AH162" s="202"/>
      <c r="AI162" s="188" t="str">
        <f>IFERROR(VLOOKUP(LEFT(N162 &amp; "0",1),CbRc,2,0),"")</f>
        <v>NCX19J3</v>
      </c>
      <c r="AJ162" s="188" t="str">
        <f>IFERROR(VLOOKUP(LEFT(O162 &amp; "0",1),CbRc,2,0),"")</f>
        <v>NCX19J3</v>
      </c>
      <c r="AK162" s="188" t="str">
        <f>IF(ISNA(VLOOKUP(AI162&amp;Q162,IsTm1A,1,0)),"",Q162)</f>
        <v>C4</v>
      </c>
      <c r="AL162" s="188" t="str">
        <f>IF(ISNA(VLOOKUP($AI162&amp;R162,IsTm2D,1,0)),"",R162)</f>
        <v>C4</v>
      </c>
      <c r="AM162" s="188" t="str">
        <f>IF(ISNA(VLOOKUP($AI162&amp;S162,IsTm3G,1,0)),"",S162)</f>
        <v>C4</v>
      </c>
      <c r="AN162" s="188"/>
      <c r="AO162" s="188"/>
      <c r="BD162" s="94">
        <f t="shared" si="41"/>
        <v>0</v>
      </c>
      <c r="BE162" s="94">
        <f t="shared" si="42"/>
        <v>0</v>
      </c>
      <c r="BF162" s="94">
        <f t="shared" si="43"/>
        <v>0</v>
      </c>
      <c r="BG162" s="94">
        <f t="shared" si="44"/>
        <v>0</v>
      </c>
      <c r="BH162" s="94">
        <f t="shared" si="45"/>
        <v>0</v>
      </c>
      <c r="BJ162" s="94" t="str">
        <f t="shared" si="39"/>
        <v>0</v>
      </c>
      <c r="BK162" s="94" t="str">
        <f t="shared" si="40"/>
        <v>0</v>
      </c>
    </row>
    <row r="163" spans="1:63" x14ac:dyDescent="0.25">
      <c r="A163" s="17" t="str">
        <f>D163&amp;"x"&amp;TEXT(COUNTIF(D$5:D162,D163)+1,0)</f>
        <v>C4x4</v>
      </c>
      <c r="B163" s="18" t="str">
        <f>E163&amp;"x"&amp;TEXT(COUNTIF(E$5:E162,E163)+1,0)</f>
        <v>C4x4</v>
      </c>
      <c r="C163" s="18" t="str">
        <f>F163&amp;"x"&amp;TEXT(COUNTIF(F$5:F162,F163)+1,0)</f>
        <v>x1</v>
      </c>
      <c r="D163" s="19" t="s">
        <v>5097</v>
      </c>
      <c r="E163" s="19" t="s">
        <v>5097</v>
      </c>
      <c r="F163" s="19"/>
      <c r="G163" s="431"/>
      <c r="H163" s="19" t="s">
        <v>5044</v>
      </c>
      <c r="I163" s="141" t="s">
        <v>8230</v>
      </c>
      <c r="J163" s="141" t="s">
        <v>8231</v>
      </c>
      <c r="K163" s="141" t="s">
        <v>8232</v>
      </c>
      <c r="L163" s="113">
        <v>40329</v>
      </c>
      <c r="M163" s="431"/>
      <c r="N163" s="20"/>
      <c r="O163" s="20"/>
      <c r="P163" s="433"/>
      <c r="Q163" s="20" t="s">
        <v>5097</v>
      </c>
      <c r="R163" s="20" t="s">
        <v>5097</v>
      </c>
      <c r="S163" s="20" t="s">
        <v>5097</v>
      </c>
      <c r="T163" s="424" t="s">
        <v>5097</v>
      </c>
      <c r="U163" s="283"/>
      <c r="V163" s="435"/>
      <c r="W163" s="22"/>
      <c r="X163" s="22"/>
      <c r="Y163" s="22"/>
      <c r="Z163" s="22"/>
      <c r="AA163" s="22"/>
      <c r="AC163" s="187">
        <f>lft(L163,Peildatum)</f>
        <v>13.59</v>
      </c>
      <c r="AD163" s="202"/>
      <c r="AE163" s="202"/>
      <c r="AF163" s="202"/>
      <c r="AG163" s="202"/>
      <c r="AH163" s="202"/>
      <c r="AI163" s="188" t="str">
        <f>IFERROR(VLOOKUP(LEFT(N163 &amp; "0",1),CbRc,2,0),"")</f>
        <v>NCX19J3</v>
      </c>
      <c r="AJ163" s="188" t="str">
        <f>IFERROR(VLOOKUP(LEFT(O163 &amp; "0",1),CbRc,2,0),"")</f>
        <v>NCX19J3</v>
      </c>
      <c r="AK163" s="188" t="str">
        <f>IF(ISNA(VLOOKUP(AI163&amp;Q163,IsTm1A,1,0)),"",Q163)</f>
        <v>C4</v>
      </c>
      <c r="AL163" s="188" t="str">
        <f>IF(ISNA(VLOOKUP($AI163&amp;R163,IsTm2D,1,0)),"",R163)</f>
        <v>C4</v>
      </c>
      <c r="AM163" s="188" t="str">
        <f>IF(ISNA(VLOOKUP($AI163&amp;S163,IsTm3G,1,0)),"",S163)</f>
        <v>C4</v>
      </c>
      <c r="AN163" s="188"/>
      <c r="AO163" s="188"/>
      <c r="BD163" s="94">
        <f t="shared" si="41"/>
        <v>0</v>
      </c>
      <c r="BE163" s="94">
        <f t="shared" si="42"/>
        <v>0</v>
      </c>
      <c r="BF163" s="94">
        <f t="shared" si="43"/>
        <v>0</v>
      </c>
      <c r="BG163" s="94">
        <f t="shared" si="44"/>
        <v>0</v>
      </c>
      <c r="BH163" s="94">
        <f t="shared" si="45"/>
        <v>0</v>
      </c>
      <c r="BJ163" s="94" t="str">
        <f t="shared" si="39"/>
        <v>0</v>
      </c>
      <c r="BK163" s="94" t="str">
        <f t="shared" si="40"/>
        <v>0</v>
      </c>
    </row>
    <row r="164" spans="1:63" x14ac:dyDescent="0.25">
      <c r="A164" s="17" t="str">
        <f>D164&amp;"x"&amp;TEXT(COUNTIF(D$5:D163,D164)+1,0)</f>
        <v>C4x5</v>
      </c>
      <c r="B164" s="18" t="str">
        <f>E164&amp;"x"&amp;TEXT(COUNTIF(E$5:E163,E164)+1,0)</f>
        <v>C4x5</v>
      </c>
      <c r="C164" s="18" t="str">
        <f>F164&amp;"x"&amp;TEXT(COUNTIF(F$5:F163,F164)+1,0)</f>
        <v>x1</v>
      </c>
      <c r="D164" s="19" t="s">
        <v>5097</v>
      </c>
      <c r="E164" s="19" t="s">
        <v>5097</v>
      </c>
      <c r="F164" s="19"/>
      <c r="G164" s="431"/>
      <c r="H164" s="19" t="s">
        <v>5044</v>
      </c>
      <c r="I164" s="141" t="s">
        <v>8233</v>
      </c>
      <c r="J164" s="141" t="s">
        <v>8234</v>
      </c>
      <c r="K164" s="141" t="s">
        <v>8235</v>
      </c>
      <c r="L164" s="113">
        <v>40373</v>
      </c>
      <c r="M164" s="431"/>
      <c r="N164" s="20"/>
      <c r="O164" s="20"/>
      <c r="P164" s="433"/>
      <c r="Q164" s="20" t="s">
        <v>5097</v>
      </c>
      <c r="R164" s="20" t="s">
        <v>5097</v>
      </c>
      <c r="S164" s="20" t="s">
        <v>5097</v>
      </c>
      <c r="T164" s="424" t="s">
        <v>5097</v>
      </c>
      <c r="U164" s="283"/>
      <c r="V164" s="435"/>
      <c r="W164" s="22"/>
      <c r="X164" s="22"/>
      <c r="Y164" s="22"/>
      <c r="Z164" s="22"/>
      <c r="AA164" s="22"/>
      <c r="AC164" s="187">
        <f>lft(L164,Peildatum)</f>
        <v>13.46</v>
      </c>
      <c r="AD164" s="202"/>
      <c r="AE164" s="202"/>
      <c r="AF164" s="202"/>
      <c r="AG164" s="202"/>
      <c r="AH164" s="202"/>
      <c r="AI164" s="188" t="str">
        <f>IFERROR(VLOOKUP(LEFT(N164 &amp; "0",1),CbRc,2,0),"")</f>
        <v>NCX19J3</v>
      </c>
      <c r="AJ164" s="188" t="str">
        <f>IFERROR(VLOOKUP(LEFT(O164 &amp; "0",1),CbRc,2,0),"")</f>
        <v>NCX19J3</v>
      </c>
      <c r="AK164" s="188" t="str">
        <f>IF(ISNA(VLOOKUP(AI164&amp;Q164,IsTm1A,1,0)),"",Q164)</f>
        <v>C4</v>
      </c>
      <c r="AL164" s="188" t="str">
        <f>IF(ISNA(VLOOKUP($AI164&amp;R164,IsTm2D,1,0)),"",R164)</f>
        <v>C4</v>
      </c>
      <c r="AM164" s="188" t="str">
        <f>IF(ISNA(VLOOKUP($AI164&amp;S164,IsTm3G,1,0)),"",S164)</f>
        <v>C4</v>
      </c>
      <c r="AN164" s="188"/>
      <c r="AO164" s="188"/>
      <c r="BD164" s="94">
        <f t="shared" si="41"/>
        <v>0</v>
      </c>
      <c r="BE164" s="94">
        <f t="shared" si="42"/>
        <v>0</v>
      </c>
      <c r="BF164" s="94">
        <f t="shared" si="43"/>
        <v>0</v>
      </c>
      <c r="BG164" s="94">
        <f t="shared" si="44"/>
        <v>0</v>
      </c>
      <c r="BH164" s="94">
        <f t="shared" si="45"/>
        <v>0</v>
      </c>
      <c r="BJ164" s="94" t="str">
        <f t="shared" si="39"/>
        <v>0</v>
      </c>
      <c r="BK164" s="94" t="str">
        <f t="shared" si="40"/>
        <v>0</v>
      </c>
    </row>
    <row r="165" spans="1:63" x14ac:dyDescent="0.25">
      <c r="A165" s="17" t="str">
        <f>D165&amp;"x"&amp;TEXT(COUNTIF(D$5:D164,D165)+1,0)</f>
        <v>C4x6</v>
      </c>
      <c r="B165" s="18" t="str">
        <f>E165&amp;"x"&amp;TEXT(COUNTIF(E$5:E164,E165)+1,0)</f>
        <v>C4x6</v>
      </c>
      <c r="C165" s="18" t="str">
        <f>F165&amp;"x"&amp;TEXT(COUNTIF(F$5:F164,F165)+1,0)</f>
        <v>x1</v>
      </c>
      <c r="D165" s="19" t="s">
        <v>5097</v>
      </c>
      <c r="E165" s="19" t="s">
        <v>5097</v>
      </c>
      <c r="F165" s="19"/>
      <c r="G165" s="431"/>
      <c r="H165" s="19" t="s">
        <v>5044</v>
      </c>
      <c r="I165" s="141" t="s">
        <v>8236</v>
      </c>
      <c r="J165" s="141" t="s">
        <v>8237</v>
      </c>
      <c r="K165" s="141" t="s">
        <v>8238</v>
      </c>
      <c r="L165" s="113">
        <v>40541</v>
      </c>
      <c r="M165" s="431"/>
      <c r="N165" s="20"/>
      <c r="O165" s="20"/>
      <c r="P165" s="433"/>
      <c r="Q165" s="20" t="s">
        <v>5108</v>
      </c>
      <c r="R165" s="20" t="s">
        <v>5097</v>
      </c>
      <c r="S165" s="20" t="s">
        <v>5097</v>
      </c>
      <c r="T165" s="424" t="s">
        <v>5097</v>
      </c>
      <c r="U165" s="283"/>
      <c r="V165" s="435"/>
      <c r="W165" s="22"/>
      <c r="X165" s="22"/>
      <c r="Y165" s="22"/>
      <c r="Z165" s="22"/>
      <c r="AA165" s="22"/>
      <c r="AC165" s="187">
        <f>lft(L165,Peildatum)</f>
        <v>13</v>
      </c>
      <c r="AD165" s="202"/>
      <c r="AE165" s="202"/>
      <c r="AF165" s="202"/>
      <c r="AG165" s="202"/>
      <c r="AH165" s="202"/>
      <c r="AI165" s="188" t="str">
        <f>IFERROR(VLOOKUP(LEFT(N165 &amp; "0",1),CbRc,2,0),"")</f>
        <v>NCX19J3</v>
      </c>
      <c r="AJ165" s="188" t="str">
        <f>IFERROR(VLOOKUP(LEFT(O165 &amp; "0",1),CbRc,2,0),"")</f>
        <v>NCX19J3</v>
      </c>
      <c r="AK165" s="188" t="str">
        <f>IF(ISNA(VLOOKUP(AI165&amp;Q165,IsTm1A,1,0)),"",Q165)</f>
        <v>D3</v>
      </c>
      <c r="AL165" s="188" t="str">
        <f>IF(ISNA(VLOOKUP($AI165&amp;R165,IsTm2D,1,0)),"",R165)</f>
        <v>C4</v>
      </c>
      <c r="AM165" s="188" t="str">
        <f>IF(ISNA(VLOOKUP($AI165&amp;S165,IsTm3G,1,0)),"",S165)</f>
        <v>C4</v>
      </c>
      <c r="AN165" s="188"/>
      <c r="AO165" s="188"/>
      <c r="BD165" s="94">
        <f t="shared" si="41"/>
        <v>0</v>
      </c>
      <c r="BE165" s="94">
        <f t="shared" si="42"/>
        <v>0</v>
      </c>
      <c r="BF165" s="94">
        <f t="shared" si="43"/>
        <v>0</v>
      </c>
      <c r="BG165" s="94">
        <f t="shared" si="44"/>
        <v>0</v>
      </c>
      <c r="BH165" s="94">
        <f t="shared" si="45"/>
        <v>0</v>
      </c>
      <c r="BJ165" s="94" t="str">
        <f t="shared" si="39"/>
        <v>0</v>
      </c>
      <c r="BK165" s="94" t="str">
        <f t="shared" si="40"/>
        <v>0</v>
      </c>
    </row>
    <row r="166" spans="1:63" x14ac:dyDescent="0.25">
      <c r="A166" s="17" t="str">
        <f>D166&amp;"x"&amp;TEXT(COUNTIF(D$5:D165,D166)+1,0)</f>
        <v>C4x7</v>
      </c>
      <c r="B166" s="18" t="str">
        <f>E166&amp;"x"&amp;TEXT(COUNTIF(E$5:E165,E166)+1,0)</f>
        <v>C4x7</v>
      </c>
      <c r="C166" s="18" t="str">
        <f>F166&amp;"x"&amp;TEXT(COUNTIF(F$5:F165,F166)+1,0)</f>
        <v>x1</v>
      </c>
      <c r="D166" s="19" t="s">
        <v>5097</v>
      </c>
      <c r="E166" s="19" t="s">
        <v>5097</v>
      </c>
      <c r="F166" s="19"/>
      <c r="G166" s="431"/>
      <c r="H166" s="19" t="s">
        <v>5044</v>
      </c>
      <c r="I166" s="141" t="s">
        <v>8239</v>
      </c>
      <c r="J166" s="141" t="s">
        <v>8240</v>
      </c>
      <c r="K166" s="141" t="s">
        <v>8241</v>
      </c>
      <c r="L166" s="113">
        <v>40637</v>
      </c>
      <c r="M166" s="431"/>
      <c r="N166" s="20"/>
      <c r="O166" s="20"/>
      <c r="P166" s="433"/>
      <c r="Q166" s="20" t="s">
        <v>5097</v>
      </c>
      <c r="R166" s="20" t="s">
        <v>5097</v>
      </c>
      <c r="S166" s="20" t="s">
        <v>5097</v>
      </c>
      <c r="T166" s="424" t="s">
        <v>5097</v>
      </c>
      <c r="U166" s="283"/>
      <c r="V166" s="435"/>
      <c r="W166" s="22"/>
      <c r="X166" s="22"/>
      <c r="Y166" s="22"/>
      <c r="Z166" s="22"/>
      <c r="AA166" s="22"/>
      <c r="AC166" s="187">
        <f>lft(L166,Peildatum)</f>
        <v>12.74</v>
      </c>
      <c r="AD166" s="202"/>
      <c r="AE166" s="202"/>
      <c r="AF166" s="202"/>
      <c r="AG166" s="202"/>
      <c r="AH166" s="202"/>
      <c r="AI166" s="188" t="str">
        <f>IFERROR(VLOOKUP(LEFT(N166 &amp; "0",1),CbRc,2,0),"")</f>
        <v>NCX19J3</v>
      </c>
      <c r="AJ166" s="188" t="str">
        <f>IFERROR(VLOOKUP(LEFT(O166 &amp; "0",1),CbRc,2,0),"")</f>
        <v>NCX19J3</v>
      </c>
      <c r="AK166" s="188" t="str">
        <f>IF(ISNA(VLOOKUP(AI166&amp;Q166,IsTm1A,1,0)),"",Q166)</f>
        <v>C4</v>
      </c>
      <c r="AL166" s="188" t="str">
        <f>IF(ISNA(VLOOKUP($AI166&amp;R166,IsTm2D,1,0)),"",R166)</f>
        <v>C4</v>
      </c>
      <c r="AM166" s="188" t="str">
        <f>IF(ISNA(VLOOKUP($AI166&amp;S166,IsTm3G,1,0)),"",S166)</f>
        <v>C4</v>
      </c>
      <c r="AN166" s="188"/>
      <c r="AO166" s="188"/>
      <c r="BD166" s="94">
        <f t="shared" si="41"/>
        <v>0</v>
      </c>
      <c r="BE166" s="94">
        <f t="shared" si="42"/>
        <v>0</v>
      </c>
      <c r="BF166" s="94">
        <f t="shared" si="43"/>
        <v>0</v>
      </c>
      <c r="BG166" s="94">
        <f t="shared" si="44"/>
        <v>0</v>
      </c>
      <c r="BH166" s="94">
        <f t="shared" si="45"/>
        <v>0</v>
      </c>
      <c r="BJ166" s="94" t="str">
        <f t="shared" si="39"/>
        <v>0</v>
      </c>
      <c r="BK166" s="94" t="str">
        <f t="shared" si="40"/>
        <v>0</v>
      </c>
    </row>
    <row r="167" spans="1:63" x14ac:dyDescent="0.25">
      <c r="A167" s="17" t="str">
        <f>D167&amp;"x"&amp;TEXT(COUNTIF(D$5:D166,D167)+1,0)</f>
        <v>C4x8</v>
      </c>
      <c r="B167" s="18" t="str">
        <f>E167&amp;"x"&amp;TEXT(COUNTIF(E$5:E166,E167)+1,0)</f>
        <v>C4x8</v>
      </c>
      <c r="C167" s="18" t="str">
        <f>F167&amp;"x"&amp;TEXT(COUNTIF(F$5:F166,F167)+1,0)</f>
        <v>x1</v>
      </c>
      <c r="D167" s="19" t="s">
        <v>5097</v>
      </c>
      <c r="E167" s="19" t="s">
        <v>5097</v>
      </c>
      <c r="F167" s="19"/>
      <c r="G167" s="431"/>
      <c r="H167" s="19" t="s">
        <v>5044</v>
      </c>
      <c r="I167" s="141" t="s">
        <v>8242</v>
      </c>
      <c r="J167" s="141" t="s">
        <v>8243</v>
      </c>
      <c r="K167" s="141" t="s">
        <v>8244</v>
      </c>
      <c r="L167" s="113">
        <v>40796</v>
      </c>
      <c r="M167" s="431"/>
      <c r="N167" s="20"/>
      <c r="O167" s="20"/>
      <c r="P167" s="433"/>
      <c r="Q167" s="20" t="s">
        <v>5097</v>
      </c>
      <c r="R167" s="20" t="s">
        <v>5097</v>
      </c>
      <c r="S167" s="20" t="s">
        <v>5097</v>
      </c>
      <c r="T167" s="424" t="s">
        <v>5097</v>
      </c>
      <c r="U167" s="283"/>
      <c r="V167" s="435"/>
      <c r="W167" s="22"/>
      <c r="X167" s="22"/>
      <c r="Y167" s="22"/>
      <c r="Z167" s="22"/>
      <c r="AA167" s="22"/>
      <c r="AC167" s="187">
        <f>lft(L167,Peildatum)</f>
        <v>12.31</v>
      </c>
      <c r="AD167" s="202"/>
      <c r="AE167" s="202"/>
      <c r="AF167" s="202"/>
      <c r="AG167" s="202"/>
      <c r="AH167" s="202"/>
      <c r="AI167" s="188" t="str">
        <f>IFERROR(VLOOKUP(LEFT(N167 &amp; "0",1),CbRc,2,0),"")</f>
        <v>NCX19J3</v>
      </c>
      <c r="AJ167" s="188" t="str">
        <f>IFERROR(VLOOKUP(LEFT(O167 &amp; "0",1),CbRc,2,0),"")</f>
        <v>NCX19J3</v>
      </c>
      <c r="AK167" s="188" t="str">
        <f>IF(ISNA(VLOOKUP(AI167&amp;Q167,IsTm1A,1,0)),"",Q167)</f>
        <v>C4</v>
      </c>
      <c r="AL167" s="188" t="str">
        <f>IF(ISNA(VLOOKUP($AI167&amp;R167,IsTm2D,1,0)),"",R167)</f>
        <v>C4</v>
      </c>
      <c r="AM167" s="188" t="str">
        <f>IF(ISNA(VLOOKUP($AI167&amp;S167,IsTm3G,1,0)),"",S167)</f>
        <v>C4</v>
      </c>
      <c r="AN167" s="188"/>
      <c r="AO167" s="188"/>
      <c r="BD167" s="94">
        <f t="shared" si="41"/>
        <v>0</v>
      </c>
      <c r="BE167" s="94">
        <f t="shared" si="42"/>
        <v>0</v>
      </c>
      <c r="BF167" s="94">
        <f t="shared" si="43"/>
        <v>0</v>
      </c>
      <c r="BG167" s="94">
        <f t="shared" si="44"/>
        <v>0</v>
      </c>
      <c r="BH167" s="94">
        <f t="shared" si="45"/>
        <v>0</v>
      </c>
      <c r="BJ167" s="94" t="str">
        <f t="shared" si="39"/>
        <v>0</v>
      </c>
      <c r="BK167" s="94" t="str">
        <f t="shared" si="40"/>
        <v>0</v>
      </c>
    </row>
    <row r="168" spans="1:63" x14ac:dyDescent="0.25">
      <c r="A168" s="17" t="str">
        <f>D168&amp;"x"&amp;TEXT(COUNTIF(D$5:D167,D168)+1,0)</f>
        <v>C4x9</v>
      </c>
      <c r="B168" s="18" t="str">
        <f>E168&amp;"x"&amp;TEXT(COUNTIF(E$5:E167,E168)+1,0)</f>
        <v>C4x9</v>
      </c>
      <c r="C168" s="18" t="str">
        <f>F168&amp;"x"&amp;TEXT(COUNTIF(F$5:F167,F168)+1,0)</f>
        <v>x1</v>
      </c>
      <c r="D168" s="19" t="s">
        <v>5097</v>
      </c>
      <c r="E168" s="19" t="s">
        <v>5097</v>
      </c>
      <c r="F168" s="19"/>
      <c r="G168" s="431"/>
      <c r="H168" s="19" t="s">
        <v>5275</v>
      </c>
      <c r="I168" s="141" t="s">
        <v>8245</v>
      </c>
      <c r="J168" s="141" t="s">
        <v>8246</v>
      </c>
      <c r="K168" s="141" t="s">
        <v>8247</v>
      </c>
      <c r="L168" s="113">
        <v>40093</v>
      </c>
      <c r="M168" s="431"/>
      <c r="N168" s="20"/>
      <c r="O168" s="20"/>
      <c r="P168" s="433"/>
      <c r="Q168" s="20" t="s">
        <v>5097</v>
      </c>
      <c r="R168" s="20" t="s">
        <v>5097</v>
      </c>
      <c r="S168" s="20" t="s">
        <v>5097</v>
      </c>
      <c r="T168" s="424" t="s">
        <v>5097</v>
      </c>
      <c r="U168" s="283"/>
      <c r="V168" s="435"/>
      <c r="W168" s="22"/>
      <c r="X168" s="22"/>
      <c r="Y168" s="22"/>
      <c r="Z168" s="22"/>
      <c r="AA168" s="22"/>
      <c r="AC168" s="187">
        <f>lft(L168,Peildatum)</f>
        <v>14.23</v>
      </c>
      <c r="AD168" s="202"/>
      <c r="AE168" s="202"/>
      <c r="AF168" s="202"/>
      <c r="AG168" s="202"/>
      <c r="AH168" s="202"/>
      <c r="AI168" s="188" t="str">
        <f>IFERROR(VLOOKUP(LEFT(N168 &amp; "0",1),CbRc,2,0),"")</f>
        <v>NCX19J3</v>
      </c>
      <c r="AJ168" s="188" t="str">
        <f>IFERROR(VLOOKUP(LEFT(O168 &amp; "0",1),CbRc,2,0),"")</f>
        <v>NCX19J3</v>
      </c>
      <c r="AK168" s="188" t="str">
        <f>IF(ISNA(VLOOKUP(AI168&amp;Q168,IsTm1A,1,0)),"",Q168)</f>
        <v>C4</v>
      </c>
      <c r="AL168" s="188" t="str">
        <f>IF(ISNA(VLOOKUP($AI168&amp;R168,IsTm2D,1,0)),"",R168)</f>
        <v>C4</v>
      </c>
      <c r="AM168" s="188" t="str">
        <f>IF(ISNA(VLOOKUP($AI168&amp;S168,IsTm3G,1,0)),"",S168)</f>
        <v>C4</v>
      </c>
      <c r="AN168" s="188"/>
      <c r="AO168" s="188"/>
      <c r="BD168" s="94">
        <f t="shared" si="41"/>
        <v>0</v>
      </c>
      <c r="BE168" s="94">
        <f t="shared" si="42"/>
        <v>0</v>
      </c>
      <c r="BF168" s="94">
        <f t="shared" si="43"/>
        <v>0</v>
      </c>
      <c r="BG168" s="94">
        <f t="shared" si="44"/>
        <v>0</v>
      </c>
      <c r="BH168" s="94">
        <f t="shared" si="45"/>
        <v>0</v>
      </c>
      <c r="BJ168" s="94" t="str">
        <f t="shared" si="39"/>
        <v>0</v>
      </c>
      <c r="BK168" s="94" t="str">
        <f t="shared" si="40"/>
        <v>0</v>
      </c>
    </row>
    <row r="169" spans="1:63" x14ac:dyDescent="0.25">
      <c r="A169" s="17" t="str">
        <f>D169&amp;"x"&amp;TEXT(COUNTIF(D$5:D168,D169)+1,0)</f>
        <v>C4x10</v>
      </c>
      <c r="B169" s="18" t="str">
        <f>E169&amp;"x"&amp;TEXT(COUNTIF(E$5:E168,E169)+1,0)</f>
        <v>C4x10</v>
      </c>
      <c r="C169" s="18" t="str">
        <f>F169&amp;"x"&amp;TEXT(COUNTIF(F$5:F168,F169)+1,0)</f>
        <v>x1</v>
      </c>
      <c r="D169" s="19" t="s">
        <v>5097</v>
      </c>
      <c r="E169" s="19" t="s">
        <v>5097</v>
      </c>
      <c r="F169" s="19"/>
      <c r="G169" s="431"/>
      <c r="H169" s="19" t="s">
        <v>5275</v>
      </c>
      <c r="I169" s="141" t="s">
        <v>8248</v>
      </c>
      <c r="J169" s="141" t="s">
        <v>8249</v>
      </c>
      <c r="K169" s="141" t="s">
        <v>8250</v>
      </c>
      <c r="L169" s="113">
        <v>40253</v>
      </c>
      <c r="M169" s="431"/>
      <c r="N169" s="20"/>
      <c r="O169" s="20"/>
      <c r="P169" s="433"/>
      <c r="Q169" s="20" t="s">
        <v>5097</v>
      </c>
      <c r="R169" s="20" t="s">
        <v>5097</v>
      </c>
      <c r="S169" s="20" t="s">
        <v>5097</v>
      </c>
      <c r="T169" s="424" t="s">
        <v>5097</v>
      </c>
      <c r="U169" s="283"/>
      <c r="V169" s="435"/>
      <c r="W169" s="22"/>
      <c r="X169" s="22"/>
      <c r="Y169" s="22"/>
      <c r="Z169" s="22"/>
      <c r="AA169" s="22"/>
      <c r="AC169" s="187">
        <f>lft(L169,Peildatum)</f>
        <v>13.79</v>
      </c>
      <c r="AD169" s="202"/>
      <c r="AE169" s="202"/>
      <c r="AF169" s="202"/>
      <c r="AG169" s="202"/>
      <c r="AH169" s="202"/>
      <c r="AI169" s="188" t="str">
        <f>IFERROR(VLOOKUP(LEFT(N169 &amp; "0",1),CbRc,2,0),"")</f>
        <v>NCX19J3</v>
      </c>
      <c r="AJ169" s="188" t="str">
        <f>IFERROR(VLOOKUP(LEFT(O169 &amp; "0",1),CbRc,2,0),"")</f>
        <v>NCX19J3</v>
      </c>
      <c r="AK169" s="188" t="str">
        <f>IF(ISNA(VLOOKUP(AI169&amp;Q169,IsTm1A,1,0)),"",Q169)</f>
        <v>C4</v>
      </c>
      <c r="AL169" s="188" t="str">
        <f>IF(ISNA(VLOOKUP($AI169&amp;R169,IsTm2D,1,0)),"",R169)</f>
        <v>C4</v>
      </c>
      <c r="AM169" s="188" t="str">
        <f>IF(ISNA(VLOOKUP($AI169&amp;S169,IsTm3G,1,0)),"",S169)</f>
        <v>C4</v>
      </c>
      <c r="AN169" s="188"/>
      <c r="AO169" s="188"/>
      <c r="BD169" s="94">
        <f t="shared" si="41"/>
        <v>0</v>
      </c>
      <c r="BE169" s="94">
        <f t="shared" si="42"/>
        <v>0</v>
      </c>
      <c r="BF169" s="94">
        <f t="shared" si="43"/>
        <v>0</v>
      </c>
      <c r="BG169" s="94">
        <f t="shared" si="44"/>
        <v>0</v>
      </c>
      <c r="BH169" s="94">
        <f t="shared" si="45"/>
        <v>0</v>
      </c>
      <c r="BJ169" s="94" t="str">
        <f t="shared" ref="BJ169:BJ232" si="46">LEFT(N169&amp;"0",1)</f>
        <v>0</v>
      </c>
      <c r="BK169" s="94" t="str">
        <f t="shared" ref="BK169:BK232" si="47">LEFT(O169&amp;"0",1)</f>
        <v>0</v>
      </c>
    </row>
    <row r="170" spans="1:63" x14ac:dyDescent="0.25">
      <c r="A170" s="17" t="str">
        <f>D170&amp;"x"&amp;TEXT(COUNTIF(D$5:D169,D170)+1,0)</f>
        <v>C4x11</v>
      </c>
      <c r="B170" s="18" t="str">
        <f>E170&amp;"x"&amp;TEXT(COUNTIF(E$5:E169,E170)+1,0)</f>
        <v>C4x11</v>
      </c>
      <c r="C170" s="18" t="str">
        <f>F170&amp;"x"&amp;TEXT(COUNTIF(F$5:F169,F170)+1,0)</f>
        <v>x1</v>
      </c>
      <c r="D170" s="19" t="s">
        <v>5097</v>
      </c>
      <c r="E170" s="19" t="s">
        <v>5097</v>
      </c>
      <c r="F170" s="19"/>
      <c r="G170" s="431"/>
      <c r="H170" s="19" t="s">
        <v>5275</v>
      </c>
      <c r="I170" s="141" t="s">
        <v>8251</v>
      </c>
      <c r="J170" s="141" t="s">
        <v>8252</v>
      </c>
      <c r="K170" s="141" t="s">
        <v>8253</v>
      </c>
      <c r="L170" s="113">
        <v>40307</v>
      </c>
      <c r="M170" s="431"/>
      <c r="N170" s="20"/>
      <c r="O170" s="20"/>
      <c r="P170" s="433"/>
      <c r="Q170" s="20" t="s">
        <v>5097</v>
      </c>
      <c r="R170" s="20" t="s">
        <v>5097</v>
      </c>
      <c r="S170" s="20" t="s">
        <v>5097</v>
      </c>
      <c r="T170" s="424" t="s">
        <v>5097</v>
      </c>
      <c r="U170" s="283"/>
      <c r="V170" s="435"/>
      <c r="W170" s="22"/>
      <c r="X170" s="22"/>
      <c r="Y170" s="22"/>
      <c r="Z170" s="22"/>
      <c r="AA170" s="22"/>
      <c r="AC170" s="187">
        <f>lft(L170,Peildatum)</f>
        <v>13.65</v>
      </c>
      <c r="AD170" s="202"/>
      <c r="AE170" s="202"/>
      <c r="AF170" s="202"/>
      <c r="AG170" s="202"/>
      <c r="AH170" s="202"/>
      <c r="AI170" s="188" t="str">
        <f>IFERROR(VLOOKUP(LEFT(N170 &amp; "0",1),CbRc,2,0),"")</f>
        <v>NCX19J3</v>
      </c>
      <c r="AJ170" s="188" t="str">
        <f>IFERROR(VLOOKUP(LEFT(O170 &amp; "0",1),CbRc,2,0),"")</f>
        <v>NCX19J3</v>
      </c>
      <c r="AK170" s="188" t="str">
        <f>IF(ISNA(VLOOKUP(AI170&amp;Q170,IsTm1A,1,0)),"",Q170)</f>
        <v>C4</v>
      </c>
      <c r="AL170" s="188" t="str">
        <f>IF(ISNA(VLOOKUP($AI170&amp;R170,IsTm2D,1,0)),"",R170)</f>
        <v>C4</v>
      </c>
      <c r="AM170" s="188" t="str">
        <f>IF(ISNA(VLOOKUP($AI170&amp;S170,IsTm3G,1,0)),"",S170)</f>
        <v>C4</v>
      </c>
      <c r="AN170" s="188"/>
      <c r="AO170" s="188"/>
      <c r="BD170" s="94">
        <f t="shared" si="41"/>
        <v>0</v>
      </c>
      <c r="BE170" s="94">
        <f t="shared" si="42"/>
        <v>0</v>
      </c>
      <c r="BF170" s="94">
        <f t="shared" si="43"/>
        <v>0</v>
      </c>
      <c r="BG170" s="94">
        <f t="shared" si="44"/>
        <v>0</v>
      </c>
      <c r="BH170" s="94">
        <f t="shared" si="45"/>
        <v>0</v>
      </c>
      <c r="BJ170" s="94" t="str">
        <f t="shared" si="46"/>
        <v>0</v>
      </c>
      <c r="BK170" s="94" t="str">
        <f t="shared" si="47"/>
        <v>0</v>
      </c>
    </row>
    <row r="171" spans="1:63" x14ac:dyDescent="0.25">
      <c r="A171" s="17" t="str">
        <f>D171&amp;"x"&amp;TEXT(COUNTIF(D$5:D170,D171)+1,0)</f>
        <v>C4x12</v>
      </c>
      <c r="B171" s="18" t="str">
        <f>E171&amp;"x"&amp;TEXT(COUNTIF(E$5:E170,E171)+1,0)</f>
        <v>C4x12</v>
      </c>
      <c r="C171" s="18" t="str">
        <f>F171&amp;"x"&amp;TEXT(COUNTIF(F$5:F170,F171)+1,0)</f>
        <v>x1</v>
      </c>
      <c r="D171" s="19" t="s">
        <v>5097</v>
      </c>
      <c r="E171" s="19" t="s">
        <v>5097</v>
      </c>
      <c r="F171" s="19"/>
      <c r="G171" s="431"/>
      <c r="H171" s="19" t="s">
        <v>5275</v>
      </c>
      <c r="I171" s="141" t="s">
        <v>8254</v>
      </c>
      <c r="J171" s="141" t="s">
        <v>8255</v>
      </c>
      <c r="K171" s="141" t="s">
        <v>8256</v>
      </c>
      <c r="L171" s="113">
        <v>40547</v>
      </c>
      <c r="M171" s="431"/>
      <c r="N171" s="20"/>
      <c r="O171" s="20"/>
      <c r="P171" s="433"/>
      <c r="Q171" s="20" t="s">
        <v>5107</v>
      </c>
      <c r="R171" s="20" t="s">
        <v>5107</v>
      </c>
      <c r="S171" s="20" t="s">
        <v>5107</v>
      </c>
      <c r="T171" s="424" t="s">
        <v>5097</v>
      </c>
      <c r="U171" s="283"/>
      <c r="V171" s="435"/>
      <c r="W171" s="22"/>
      <c r="X171" s="22"/>
      <c r="Y171" s="22"/>
      <c r="Z171" s="22"/>
      <c r="AA171" s="22"/>
      <c r="AC171" s="187">
        <f>lft(L171,Peildatum)</f>
        <v>12.99</v>
      </c>
      <c r="AD171" s="202"/>
      <c r="AE171" s="202"/>
      <c r="AF171" s="202"/>
      <c r="AG171" s="202"/>
      <c r="AH171" s="202"/>
      <c r="AI171" s="188" t="str">
        <f>IFERROR(VLOOKUP(LEFT(N171 &amp; "0",1),CbRc,2,0),"")</f>
        <v>NCX19J3</v>
      </c>
      <c r="AJ171" s="188" t="str">
        <f>IFERROR(VLOOKUP(LEFT(O171 &amp; "0",1),CbRc,2,0),"")</f>
        <v>NCX19J3</v>
      </c>
      <c r="AK171" s="188" t="str">
        <f>IF(ISNA(VLOOKUP(AI171&amp;Q171,IsTm1A,1,0)),"",Q171)</f>
        <v>D2</v>
      </c>
      <c r="AL171" s="188" t="str">
        <f>IF(ISNA(VLOOKUP($AI171&amp;R171,IsTm2D,1,0)),"",R171)</f>
        <v>D2</v>
      </c>
      <c r="AM171" s="188" t="str">
        <f>IF(ISNA(VLOOKUP($AI171&amp;S171,IsTm3G,1,0)),"",S171)</f>
        <v>D2</v>
      </c>
      <c r="AN171" s="188"/>
      <c r="AO171" s="188"/>
      <c r="BD171" s="94">
        <f t="shared" si="41"/>
        <v>0</v>
      </c>
      <c r="BE171" s="94">
        <f t="shared" si="42"/>
        <v>0</v>
      </c>
      <c r="BF171" s="94">
        <f t="shared" si="43"/>
        <v>0</v>
      </c>
      <c r="BG171" s="94">
        <f t="shared" si="44"/>
        <v>0</v>
      </c>
      <c r="BH171" s="94">
        <f t="shared" si="45"/>
        <v>0</v>
      </c>
      <c r="BJ171" s="94" t="str">
        <f t="shared" si="46"/>
        <v>0</v>
      </c>
      <c r="BK171" s="94" t="str">
        <f t="shared" si="47"/>
        <v>0</v>
      </c>
    </row>
    <row r="172" spans="1:63" x14ac:dyDescent="0.25">
      <c r="A172" s="17" t="str">
        <f>D172&amp;"x"&amp;TEXT(COUNTIF(D$5:D171,D172)+1,0)</f>
        <v>C4x13</v>
      </c>
      <c r="B172" s="18" t="str">
        <f>E172&amp;"x"&amp;TEXT(COUNTIF(E$5:E171,E172)+1,0)</f>
        <v>C4x13</v>
      </c>
      <c r="C172" s="18" t="str">
        <f>F172&amp;"x"&amp;TEXT(COUNTIF(F$5:F171,F172)+1,0)</f>
        <v>x1</v>
      </c>
      <c r="D172" s="19" t="s">
        <v>5097</v>
      </c>
      <c r="E172" s="19" t="s">
        <v>5097</v>
      </c>
      <c r="F172" s="19"/>
      <c r="G172" s="431"/>
      <c r="H172" s="19" t="s">
        <v>5275</v>
      </c>
      <c r="I172" s="141" t="s">
        <v>8257</v>
      </c>
      <c r="J172" s="141" t="s">
        <v>8258</v>
      </c>
      <c r="K172" s="141" t="s">
        <v>8259</v>
      </c>
      <c r="L172" s="113">
        <v>40741</v>
      </c>
      <c r="M172" s="431"/>
      <c r="N172" s="20"/>
      <c r="O172" s="20"/>
      <c r="P172" s="433"/>
      <c r="Q172" s="20" t="s">
        <v>5108</v>
      </c>
      <c r="R172" s="20" t="s">
        <v>5107</v>
      </c>
      <c r="S172" s="20" t="s">
        <v>5107</v>
      </c>
      <c r="T172" s="424" t="s">
        <v>5097</v>
      </c>
      <c r="U172" s="283"/>
      <c r="V172" s="435"/>
      <c r="W172" s="22"/>
      <c r="X172" s="22"/>
      <c r="Y172" s="22"/>
      <c r="Z172" s="22"/>
      <c r="AA172" s="22"/>
      <c r="AC172" s="187">
        <f>lft(L172,Peildatum)</f>
        <v>12.46</v>
      </c>
      <c r="AD172" s="202"/>
      <c r="AE172" s="202"/>
      <c r="AF172" s="202"/>
      <c r="AG172" s="202"/>
      <c r="AH172" s="202"/>
      <c r="AI172" s="188" t="str">
        <f>IFERROR(VLOOKUP(LEFT(N172 &amp; "0",1),CbRc,2,0),"")</f>
        <v>NCX19J3</v>
      </c>
      <c r="AJ172" s="188" t="str">
        <f>IFERROR(VLOOKUP(LEFT(O172 &amp; "0",1),CbRc,2,0),"")</f>
        <v>NCX19J3</v>
      </c>
      <c r="AK172" s="188" t="str">
        <f>IF(ISNA(VLOOKUP(AI172&amp;Q172,IsTm1A,1,0)),"",Q172)</f>
        <v>D3</v>
      </c>
      <c r="AL172" s="188" t="str">
        <f>IF(ISNA(VLOOKUP($AI172&amp;R172,IsTm2D,1,0)),"",R172)</f>
        <v>D2</v>
      </c>
      <c r="AM172" s="188" t="str">
        <f>IF(ISNA(VLOOKUP($AI172&amp;S172,IsTm3G,1,0)),"",S172)</f>
        <v>D2</v>
      </c>
      <c r="AN172" s="188"/>
      <c r="AO172" s="188"/>
      <c r="BD172" s="94">
        <f t="shared" si="41"/>
        <v>0</v>
      </c>
      <c r="BE172" s="94">
        <f t="shared" si="42"/>
        <v>0</v>
      </c>
      <c r="BF172" s="94">
        <f t="shared" si="43"/>
        <v>0</v>
      </c>
      <c r="BG172" s="94">
        <f t="shared" si="44"/>
        <v>0</v>
      </c>
      <c r="BH172" s="94">
        <f t="shared" si="45"/>
        <v>0</v>
      </c>
      <c r="BJ172" s="94" t="str">
        <f t="shared" si="46"/>
        <v>0</v>
      </c>
      <c r="BK172" s="94" t="str">
        <f t="shared" si="47"/>
        <v>0</v>
      </c>
    </row>
    <row r="173" spans="1:63" x14ac:dyDescent="0.25">
      <c r="A173" s="17" t="str">
        <f>D173&amp;"x"&amp;TEXT(COUNTIF(D$5:D172,D173)+1,0)</f>
        <v>D1x1</v>
      </c>
      <c r="B173" s="18" t="str">
        <f>E173&amp;"x"&amp;TEXT(COUNTIF(E$5:E172,E173)+1,0)</f>
        <v>D1x1</v>
      </c>
      <c r="C173" s="18" t="str">
        <f>F173&amp;"x"&amp;TEXT(COUNTIF(F$5:F172,F173)+1,0)</f>
        <v>x1</v>
      </c>
      <c r="D173" s="19" t="s">
        <v>5106</v>
      </c>
      <c r="E173" s="19" t="s">
        <v>5106</v>
      </c>
      <c r="F173" s="19"/>
      <c r="G173" s="431"/>
      <c r="H173" s="19" t="s">
        <v>5044</v>
      </c>
      <c r="I173" s="141" t="s">
        <v>8260</v>
      </c>
      <c r="J173" s="141" t="s">
        <v>8261</v>
      </c>
      <c r="K173" s="141" t="s">
        <v>8262</v>
      </c>
      <c r="L173" s="113">
        <v>40937</v>
      </c>
      <c r="M173" s="431"/>
      <c r="N173" s="20"/>
      <c r="O173" s="20"/>
      <c r="P173" s="433"/>
      <c r="Q173" s="20" t="s">
        <v>5107</v>
      </c>
      <c r="R173" s="20" t="s">
        <v>5107</v>
      </c>
      <c r="S173" s="20" t="s">
        <v>5107</v>
      </c>
      <c r="T173" s="424" t="s">
        <v>5106</v>
      </c>
      <c r="U173" s="283"/>
      <c r="V173" s="435"/>
      <c r="W173" s="22"/>
      <c r="X173" s="22"/>
      <c r="Y173" s="22"/>
      <c r="Z173" s="22"/>
      <c r="AA173" s="22"/>
      <c r="AC173" s="187">
        <f>lft(L173,Peildatum)</f>
        <v>11.92</v>
      </c>
      <c r="AD173" s="202"/>
      <c r="AE173" s="202"/>
      <c r="AF173" s="202"/>
      <c r="AG173" s="202"/>
      <c r="AH173" s="202"/>
      <c r="AI173" s="188" t="str">
        <f>IFERROR(VLOOKUP(LEFT(N173 &amp; "0",1),CbRc,2,0),"")</f>
        <v>NCX19J3</v>
      </c>
      <c r="AJ173" s="188" t="str">
        <f>IFERROR(VLOOKUP(LEFT(O173 &amp; "0",1),CbRc,2,0),"")</f>
        <v>NCX19J3</v>
      </c>
      <c r="AK173" s="188" t="str">
        <f>IF(ISNA(VLOOKUP(AI173&amp;Q173,IsTm1A,1,0)),"",Q173)</f>
        <v>D2</v>
      </c>
      <c r="AL173" s="188" t="str">
        <f>IF(ISNA(VLOOKUP($AI173&amp;R173,IsTm2D,1,0)),"",R173)</f>
        <v>D2</v>
      </c>
      <c r="AM173" s="188" t="str">
        <f>IF(ISNA(VLOOKUP($AI173&amp;S173,IsTm3G,1,0)),"",S173)</f>
        <v>D2</v>
      </c>
      <c r="AN173" s="188"/>
      <c r="AO173" s="188"/>
      <c r="BD173" s="94">
        <f t="shared" si="41"/>
        <v>0</v>
      </c>
      <c r="BE173" s="94">
        <f t="shared" si="42"/>
        <v>0</v>
      </c>
      <c r="BF173" s="94">
        <f t="shared" si="43"/>
        <v>0</v>
      </c>
      <c r="BG173" s="94">
        <f t="shared" si="44"/>
        <v>0</v>
      </c>
      <c r="BH173" s="94">
        <f t="shared" si="45"/>
        <v>0</v>
      </c>
      <c r="BJ173" s="94" t="str">
        <f t="shared" si="46"/>
        <v>0</v>
      </c>
      <c r="BK173" s="94" t="str">
        <f t="shared" si="47"/>
        <v>0</v>
      </c>
    </row>
    <row r="174" spans="1:63" x14ac:dyDescent="0.25">
      <c r="A174" s="17" t="str">
        <f>D174&amp;"x"&amp;TEXT(COUNTIF(D$5:D173,D174)+1,0)</f>
        <v>D1x2</v>
      </c>
      <c r="B174" s="18" t="str">
        <f>E174&amp;"x"&amp;TEXT(COUNTIF(E$5:E173,E174)+1,0)</f>
        <v>D1x2</v>
      </c>
      <c r="C174" s="18" t="str">
        <f>F174&amp;"x"&amp;TEXT(COUNTIF(F$5:F173,F174)+1,0)</f>
        <v>x1</v>
      </c>
      <c r="D174" s="19" t="s">
        <v>5106</v>
      </c>
      <c r="E174" s="19" t="s">
        <v>5106</v>
      </c>
      <c r="F174" s="19"/>
      <c r="G174" s="431"/>
      <c r="H174" s="19" t="s">
        <v>5044</v>
      </c>
      <c r="I174" s="141" t="s">
        <v>8263</v>
      </c>
      <c r="J174" s="141" t="s">
        <v>8264</v>
      </c>
      <c r="K174" s="141" t="s">
        <v>7790</v>
      </c>
      <c r="L174" s="113">
        <v>41014</v>
      </c>
      <c r="M174" s="431"/>
      <c r="N174" s="20"/>
      <c r="O174" s="20"/>
      <c r="P174" s="433"/>
      <c r="Q174" s="20" t="s">
        <v>5107</v>
      </c>
      <c r="R174" s="20" t="s">
        <v>5107</v>
      </c>
      <c r="S174" s="20" t="s">
        <v>5107</v>
      </c>
      <c r="T174" s="424" t="s">
        <v>5106</v>
      </c>
      <c r="U174" s="283"/>
      <c r="V174" s="435"/>
      <c r="W174" s="22"/>
      <c r="X174" s="22"/>
      <c r="Y174" s="22"/>
      <c r="Z174" s="22"/>
      <c r="AA174" s="22"/>
      <c r="AC174" s="187">
        <f>lft(L174,Peildatum)</f>
        <v>11.71</v>
      </c>
      <c r="AD174" s="202"/>
      <c r="AE174" s="202"/>
      <c r="AF174" s="202"/>
      <c r="AG174" s="202"/>
      <c r="AH174" s="202"/>
      <c r="AI174" s="188" t="str">
        <f>IFERROR(VLOOKUP(LEFT(N174 &amp; "0",1),CbRc,2,0),"")</f>
        <v>NCX19J3</v>
      </c>
      <c r="AJ174" s="188" t="str">
        <f>IFERROR(VLOOKUP(LEFT(O174 &amp; "0",1),CbRc,2,0),"")</f>
        <v>NCX19J3</v>
      </c>
      <c r="AK174" s="188" t="str">
        <f>IF(ISNA(VLOOKUP(AI174&amp;Q174,IsTm1A,1,0)),"",Q174)</f>
        <v>D2</v>
      </c>
      <c r="AL174" s="188" t="str">
        <f>IF(ISNA(VLOOKUP($AI174&amp;R174,IsTm2D,1,0)),"",R174)</f>
        <v>D2</v>
      </c>
      <c r="AM174" s="188" t="str">
        <f>IF(ISNA(VLOOKUP($AI174&amp;S174,IsTm3G,1,0)),"",S174)</f>
        <v>D2</v>
      </c>
      <c r="AN174" s="188"/>
      <c r="AO174" s="188"/>
      <c r="BD174" s="94">
        <f t="shared" si="41"/>
        <v>0</v>
      </c>
      <c r="BE174" s="94">
        <f t="shared" si="42"/>
        <v>0</v>
      </c>
      <c r="BF174" s="94">
        <f t="shared" si="43"/>
        <v>0</v>
      </c>
      <c r="BG174" s="94">
        <f t="shared" si="44"/>
        <v>0</v>
      </c>
      <c r="BH174" s="94">
        <f t="shared" si="45"/>
        <v>0</v>
      </c>
      <c r="BJ174" s="94" t="str">
        <f t="shared" si="46"/>
        <v>0</v>
      </c>
      <c r="BK174" s="94" t="str">
        <f t="shared" si="47"/>
        <v>0</v>
      </c>
    </row>
    <row r="175" spans="1:63" x14ac:dyDescent="0.25">
      <c r="A175" s="17" t="str">
        <f>D175&amp;"x"&amp;TEXT(COUNTIF(D$5:D174,D175)+1,0)</f>
        <v>D1x3</v>
      </c>
      <c r="B175" s="18" t="str">
        <f>E175&amp;"x"&amp;TEXT(COUNTIF(E$5:E174,E175)+1,0)</f>
        <v>D1x3</v>
      </c>
      <c r="C175" s="18" t="str">
        <f>F175&amp;"x"&amp;TEXT(COUNTIF(F$5:F174,F175)+1,0)</f>
        <v>x1</v>
      </c>
      <c r="D175" s="19" t="s">
        <v>5106</v>
      </c>
      <c r="E175" s="19" t="s">
        <v>5106</v>
      </c>
      <c r="F175" s="19"/>
      <c r="G175" s="431"/>
      <c r="H175" s="19" t="s">
        <v>5044</v>
      </c>
      <c r="I175" s="141" t="s">
        <v>8265</v>
      </c>
      <c r="J175" s="141" t="s">
        <v>8266</v>
      </c>
      <c r="K175" s="141" t="s">
        <v>7939</v>
      </c>
      <c r="L175" s="113">
        <v>41047</v>
      </c>
      <c r="M175" s="431"/>
      <c r="N175" s="20"/>
      <c r="O175" s="20"/>
      <c r="P175" s="433"/>
      <c r="Q175" s="20" t="s">
        <v>5107</v>
      </c>
      <c r="R175" s="20" t="s">
        <v>5108</v>
      </c>
      <c r="S175" s="20" t="s">
        <v>5108</v>
      </c>
      <c r="T175" s="424" t="s">
        <v>5106</v>
      </c>
      <c r="U175" s="283"/>
      <c r="V175" s="435"/>
      <c r="W175" s="22"/>
      <c r="X175" s="22"/>
      <c r="Y175" s="22"/>
      <c r="Z175" s="22"/>
      <c r="AA175" s="22"/>
      <c r="AC175" s="187">
        <f>lft(L175,Peildatum)</f>
        <v>11.62</v>
      </c>
      <c r="AD175" s="202"/>
      <c r="AE175" s="202"/>
      <c r="AF175" s="202"/>
      <c r="AG175" s="202"/>
      <c r="AH175" s="202"/>
      <c r="AI175" s="188" t="str">
        <f>IFERROR(VLOOKUP(LEFT(N175 &amp; "0",1),CbRc,2,0),"")</f>
        <v>NCX19J3</v>
      </c>
      <c r="AJ175" s="188" t="str">
        <f>IFERROR(VLOOKUP(LEFT(O175 &amp; "0",1),CbRc,2,0),"")</f>
        <v>NCX19J3</v>
      </c>
      <c r="AK175" s="188" t="str">
        <f>IF(ISNA(VLOOKUP(AI175&amp;Q175,IsTm1A,1,0)),"",Q175)</f>
        <v>D2</v>
      </c>
      <c r="AL175" s="188" t="str">
        <f>IF(ISNA(VLOOKUP($AI175&amp;R175,IsTm2D,1,0)),"",R175)</f>
        <v>D3</v>
      </c>
      <c r="AM175" s="188" t="str">
        <f>IF(ISNA(VLOOKUP($AI175&amp;S175,IsTm3G,1,0)),"",S175)</f>
        <v>D3</v>
      </c>
      <c r="AN175" s="188"/>
      <c r="AO175" s="188"/>
      <c r="BD175" s="94">
        <f t="shared" si="41"/>
        <v>0</v>
      </c>
      <c r="BE175" s="94">
        <f t="shared" si="42"/>
        <v>0</v>
      </c>
      <c r="BF175" s="94">
        <f t="shared" si="43"/>
        <v>0</v>
      </c>
      <c r="BG175" s="94">
        <f t="shared" si="44"/>
        <v>0</v>
      </c>
      <c r="BH175" s="94">
        <f t="shared" si="45"/>
        <v>0</v>
      </c>
      <c r="BJ175" s="94" t="str">
        <f t="shared" si="46"/>
        <v>0</v>
      </c>
      <c r="BK175" s="94" t="str">
        <f t="shared" si="47"/>
        <v>0</v>
      </c>
    </row>
    <row r="176" spans="1:63" x14ac:dyDescent="0.25">
      <c r="A176" s="17" t="str">
        <f>D176&amp;"x"&amp;TEXT(COUNTIF(D$5:D175,D176)+1,0)</f>
        <v>D1x4</v>
      </c>
      <c r="B176" s="18" t="str">
        <f>E176&amp;"x"&amp;TEXT(COUNTIF(E$5:E175,E176)+1,0)</f>
        <v>D1x4</v>
      </c>
      <c r="C176" s="18" t="str">
        <f>F176&amp;"x"&amp;TEXT(COUNTIF(F$5:F175,F176)+1,0)</f>
        <v>x1</v>
      </c>
      <c r="D176" s="19" t="s">
        <v>5106</v>
      </c>
      <c r="E176" s="19" t="s">
        <v>5106</v>
      </c>
      <c r="F176" s="19"/>
      <c r="G176" s="431"/>
      <c r="H176" s="19" t="s">
        <v>5044</v>
      </c>
      <c r="I176" s="141" t="s">
        <v>8267</v>
      </c>
      <c r="J176" s="141" t="s">
        <v>8268</v>
      </c>
      <c r="K176" s="141" t="s">
        <v>8014</v>
      </c>
      <c r="L176" s="113">
        <v>41214</v>
      </c>
      <c r="M176" s="431"/>
      <c r="N176" s="20"/>
      <c r="O176" s="20"/>
      <c r="P176" s="433"/>
      <c r="Q176" s="20" t="s">
        <v>5107</v>
      </c>
      <c r="R176" s="20" t="s">
        <v>5108</v>
      </c>
      <c r="S176" s="20" t="s">
        <v>5108</v>
      </c>
      <c r="T176" s="424" t="s">
        <v>5106</v>
      </c>
      <c r="U176" s="283"/>
      <c r="V176" s="435"/>
      <c r="W176" s="22"/>
      <c r="X176" s="22"/>
      <c r="Y176" s="22"/>
      <c r="Z176" s="22"/>
      <c r="AA176" s="22"/>
      <c r="AC176" s="187">
        <f>lft(L176,Peildatum)</f>
        <v>11.16</v>
      </c>
      <c r="AD176" s="202"/>
      <c r="AE176" s="202"/>
      <c r="AF176" s="202"/>
      <c r="AG176" s="202"/>
      <c r="AH176" s="202"/>
      <c r="AI176" s="188" t="str">
        <f>IFERROR(VLOOKUP(LEFT(N176 &amp; "0",1),CbRc,2,0),"")</f>
        <v>NCX19J3</v>
      </c>
      <c r="AJ176" s="188" t="str">
        <f>IFERROR(VLOOKUP(LEFT(O176 &amp; "0",1),CbRc,2,0),"")</f>
        <v>NCX19J3</v>
      </c>
      <c r="AK176" s="188" t="str">
        <f>IF(ISNA(VLOOKUP(AI176&amp;Q176,IsTm1A,1,0)),"",Q176)</f>
        <v>D2</v>
      </c>
      <c r="AL176" s="188" t="str">
        <f>IF(ISNA(VLOOKUP($AI176&amp;R176,IsTm2D,1,0)),"",R176)</f>
        <v>D3</v>
      </c>
      <c r="AM176" s="188" t="str">
        <f>IF(ISNA(VLOOKUP($AI176&amp;S176,IsTm3G,1,0)),"",S176)</f>
        <v>D3</v>
      </c>
      <c r="AN176" s="188"/>
      <c r="AO176" s="188"/>
      <c r="BD176" s="94">
        <f t="shared" si="41"/>
        <v>0</v>
      </c>
      <c r="BE176" s="94">
        <f t="shared" si="42"/>
        <v>0</v>
      </c>
      <c r="BF176" s="94">
        <f t="shared" si="43"/>
        <v>0</v>
      </c>
      <c r="BG176" s="94">
        <f t="shared" si="44"/>
        <v>0</v>
      </c>
      <c r="BH176" s="94">
        <f t="shared" si="45"/>
        <v>0</v>
      </c>
      <c r="BJ176" s="94" t="str">
        <f t="shared" si="46"/>
        <v>0</v>
      </c>
      <c r="BK176" s="94" t="str">
        <f t="shared" si="47"/>
        <v>0</v>
      </c>
    </row>
    <row r="177" spans="1:63" x14ac:dyDescent="0.25">
      <c r="A177" s="17" t="str">
        <f>D177&amp;"x"&amp;TEXT(COUNTIF(D$5:D176,D177)+1,0)</f>
        <v>D1x5</v>
      </c>
      <c r="B177" s="18" t="str">
        <f>E177&amp;"x"&amp;TEXT(COUNTIF(E$5:E176,E177)+1,0)</f>
        <v>D1x5</v>
      </c>
      <c r="C177" s="18" t="str">
        <f>F177&amp;"x"&amp;TEXT(COUNTIF(F$5:F176,F177)+1,0)</f>
        <v>x1</v>
      </c>
      <c r="D177" s="19" t="s">
        <v>5106</v>
      </c>
      <c r="E177" s="19" t="s">
        <v>5106</v>
      </c>
      <c r="F177" s="19"/>
      <c r="G177" s="431"/>
      <c r="H177" s="19" t="s">
        <v>5044</v>
      </c>
      <c r="I177" s="141" t="s">
        <v>8269</v>
      </c>
      <c r="J177" s="141" t="s">
        <v>8270</v>
      </c>
      <c r="K177" s="141" t="s">
        <v>8271</v>
      </c>
      <c r="L177" s="113">
        <v>41303</v>
      </c>
      <c r="M177" s="431"/>
      <c r="N177" s="20"/>
      <c r="O177" s="20"/>
      <c r="P177" s="433"/>
      <c r="Q177" s="20" t="s">
        <v>5119</v>
      </c>
      <c r="R177" s="20" t="s">
        <v>5119</v>
      </c>
      <c r="S177" s="20" t="s">
        <v>5119</v>
      </c>
      <c r="T177" s="424" t="s">
        <v>5106</v>
      </c>
      <c r="U177" s="283"/>
      <c r="V177" s="435"/>
      <c r="W177" s="22"/>
      <c r="X177" s="22"/>
      <c r="Y177" s="22"/>
      <c r="Z177" s="22"/>
      <c r="AA177" s="22"/>
      <c r="AC177" s="187">
        <f>lft(L177,Peildatum)</f>
        <v>10.92</v>
      </c>
      <c r="AD177" s="202"/>
      <c r="AE177" s="202"/>
      <c r="AF177" s="202"/>
      <c r="AG177" s="202"/>
      <c r="AH177" s="202"/>
      <c r="AI177" s="188" t="str">
        <f>IFERROR(VLOOKUP(LEFT(N177 &amp; "0",1),CbRc,2,0),"")</f>
        <v>NCX19J3</v>
      </c>
      <c r="AJ177" s="188" t="str">
        <f>IFERROR(VLOOKUP(LEFT(O177 &amp; "0",1),CbRc,2,0),"")</f>
        <v>NCX19J3</v>
      </c>
      <c r="AK177" s="188" t="str">
        <f>IF(ISNA(VLOOKUP(AI177&amp;Q177,IsTm1A,1,0)),"",Q177)</f>
        <v>E2</v>
      </c>
      <c r="AL177" s="188" t="str">
        <f>IF(ISNA(VLOOKUP($AI177&amp;R177,IsTm2D,1,0)),"",R177)</f>
        <v>E2</v>
      </c>
      <c r="AM177" s="188" t="str">
        <f>IF(ISNA(VLOOKUP($AI177&amp;S177,IsTm3G,1,0)),"",S177)</f>
        <v>E2</v>
      </c>
      <c r="AN177" s="188"/>
      <c r="AO177" s="188"/>
      <c r="BD177" s="94">
        <f t="shared" si="41"/>
        <v>0</v>
      </c>
      <c r="BE177" s="94">
        <f t="shared" si="42"/>
        <v>0</v>
      </c>
      <c r="BF177" s="94">
        <f t="shared" si="43"/>
        <v>0</v>
      </c>
      <c r="BG177" s="94">
        <f t="shared" si="44"/>
        <v>0</v>
      </c>
      <c r="BH177" s="94">
        <f t="shared" si="45"/>
        <v>0</v>
      </c>
      <c r="BJ177" s="94" t="str">
        <f t="shared" si="46"/>
        <v>0</v>
      </c>
      <c r="BK177" s="94" t="str">
        <f t="shared" si="47"/>
        <v>0</v>
      </c>
    </row>
    <row r="178" spans="1:63" x14ac:dyDescent="0.25">
      <c r="A178" s="17" t="str">
        <f>D178&amp;"x"&amp;TEXT(COUNTIF(D$5:D177,D178)+1,0)</f>
        <v>D1x6</v>
      </c>
      <c r="B178" s="18" t="str">
        <f>E178&amp;"x"&amp;TEXT(COUNTIF(E$5:E177,E178)+1,0)</f>
        <v>D1x6</v>
      </c>
      <c r="C178" s="18" t="str">
        <f>F178&amp;"x"&amp;TEXT(COUNTIF(F$5:F177,F178)+1,0)</f>
        <v>x1</v>
      </c>
      <c r="D178" s="19" t="s">
        <v>5106</v>
      </c>
      <c r="E178" s="19" t="s">
        <v>5106</v>
      </c>
      <c r="F178" s="19"/>
      <c r="G178" s="431"/>
      <c r="H178" s="19" t="s">
        <v>5044</v>
      </c>
      <c r="I178" s="141" t="s">
        <v>8272</v>
      </c>
      <c r="J178" s="141" t="s">
        <v>8273</v>
      </c>
      <c r="K178" s="141" t="s">
        <v>8274</v>
      </c>
      <c r="L178" s="113">
        <v>41398</v>
      </c>
      <c r="M178" s="431"/>
      <c r="N178" s="20"/>
      <c r="O178" s="20"/>
      <c r="P178" s="433"/>
      <c r="Q178" s="20" t="s">
        <v>5119</v>
      </c>
      <c r="R178" s="20" t="s">
        <v>5119</v>
      </c>
      <c r="S178" s="20" t="s">
        <v>5119</v>
      </c>
      <c r="T178" s="424" t="s">
        <v>5106</v>
      </c>
      <c r="U178" s="283"/>
      <c r="V178" s="435"/>
      <c r="W178" s="22"/>
      <c r="X178" s="22"/>
      <c r="Y178" s="22"/>
      <c r="Z178" s="22"/>
      <c r="AA178" s="22"/>
      <c r="AC178" s="187">
        <f>lft(L178,Peildatum)</f>
        <v>10.66</v>
      </c>
      <c r="AD178" s="202"/>
      <c r="AE178" s="202"/>
      <c r="AF178" s="202"/>
      <c r="AG178" s="202"/>
      <c r="AH178" s="202"/>
      <c r="AI178" s="188" t="str">
        <f>IFERROR(VLOOKUP(LEFT(N178 &amp; "0",1),CbRc,2,0),"")</f>
        <v>NCX19J3</v>
      </c>
      <c r="AJ178" s="188" t="str">
        <f>IFERROR(VLOOKUP(LEFT(O178 &amp; "0",1),CbRc,2,0),"")</f>
        <v>NCX19J3</v>
      </c>
      <c r="AK178" s="188" t="str">
        <f>IF(ISNA(VLOOKUP(AI178&amp;Q178,IsTm1A,1,0)),"",Q178)</f>
        <v>E2</v>
      </c>
      <c r="AL178" s="188" t="str">
        <f>IF(ISNA(VLOOKUP($AI178&amp;R178,IsTm2D,1,0)),"",R178)</f>
        <v>E2</v>
      </c>
      <c r="AM178" s="188" t="str">
        <f>IF(ISNA(VLOOKUP($AI178&amp;S178,IsTm3G,1,0)),"",S178)</f>
        <v>E2</v>
      </c>
      <c r="AN178" s="188"/>
      <c r="AO178" s="188"/>
      <c r="BD178" s="94">
        <f t="shared" si="41"/>
        <v>0</v>
      </c>
      <c r="BE178" s="94">
        <f t="shared" si="42"/>
        <v>0</v>
      </c>
      <c r="BF178" s="94">
        <f t="shared" si="43"/>
        <v>0</v>
      </c>
      <c r="BG178" s="94">
        <f t="shared" si="44"/>
        <v>0</v>
      </c>
      <c r="BH178" s="94">
        <f t="shared" si="45"/>
        <v>0</v>
      </c>
      <c r="BJ178" s="94" t="str">
        <f t="shared" si="46"/>
        <v>0</v>
      </c>
      <c r="BK178" s="94" t="str">
        <f t="shared" si="47"/>
        <v>0</v>
      </c>
    </row>
    <row r="179" spans="1:63" x14ac:dyDescent="0.25">
      <c r="A179" s="17" t="str">
        <f>D179&amp;"x"&amp;TEXT(COUNTIF(D$5:D178,D179)+1,0)</f>
        <v>D1x7</v>
      </c>
      <c r="B179" s="18" t="str">
        <f>E179&amp;"x"&amp;TEXT(COUNTIF(E$5:E178,E179)+1,0)</f>
        <v>D1x7</v>
      </c>
      <c r="C179" s="18" t="str">
        <f>F179&amp;"x"&amp;TEXT(COUNTIF(F$5:F178,F179)+1,0)</f>
        <v>x1</v>
      </c>
      <c r="D179" s="19" t="s">
        <v>5106</v>
      </c>
      <c r="E179" s="19" t="s">
        <v>5106</v>
      </c>
      <c r="F179" s="19"/>
      <c r="G179" s="431"/>
      <c r="H179" s="19" t="s">
        <v>5275</v>
      </c>
      <c r="I179" s="141" t="s">
        <v>8275</v>
      </c>
      <c r="J179" s="141" t="s">
        <v>8276</v>
      </c>
      <c r="K179" s="141" t="s">
        <v>8064</v>
      </c>
      <c r="L179" s="113">
        <v>40848</v>
      </c>
      <c r="M179" s="431"/>
      <c r="N179" s="20"/>
      <c r="O179" s="20"/>
      <c r="P179" s="433"/>
      <c r="Q179" s="20" t="s">
        <v>5108</v>
      </c>
      <c r="R179" s="20" t="s">
        <v>5108</v>
      </c>
      <c r="S179" s="20" t="s">
        <v>5108</v>
      </c>
      <c r="T179" s="424" t="s">
        <v>5106</v>
      </c>
      <c r="U179" s="283"/>
      <c r="V179" s="435"/>
      <c r="W179" s="22"/>
      <c r="X179" s="22"/>
      <c r="Y179" s="22"/>
      <c r="Z179" s="22"/>
      <c r="AA179" s="22"/>
      <c r="AC179" s="187">
        <f>lft(L179,Peildatum)</f>
        <v>12.16</v>
      </c>
      <c r="AD179" s="202"/>
      <c r="AE179" s="202"/>
      <c r="AF179" s="202"/>
      <c r="AG179" s="202"/>
      <c r="AH179" s="202"/>
      <c r="AI179" s="188" t="str">
        <f>IFERROR(VLOOKUP(LEFT(N179 &amp; "0",1),CbRc,2,0),"")</f>
        <v>NCX19J3</v>
      </c>
      <c r="AJ179" s="188" t="str">
        <f>IFERROR(VLOOKUP(LEFT(O179 &amp; "0",1),CbRc,2,0),"")</f>
        <v>NCX19J3</v>
      </c>
      <c r="AK179" s="188" t="str">
        <f>IF(ISNA(VLOOKUP(AI179&amp;Q179,IsTm1A,1,0)),"",Q179)</f>
        <v>D3</v>
      </c>
      <c r="AL179" s="188" t="str">
        <f>IF(ISNA(VLOOKUP($AI179&amp;R179,IsTm2D,1,0)),"",R179)</f>
        <v>D3</v>
      </c>
      <c r="AM179" s="188" t="str">
        <f>IF(ISNA(VLOOKUP($AI179&amp;S179,IsTm3G,1,0)),"",S179)</f>
        <v>D3</v>
      </c>
      <c r="AN179" s="188"/>
      <c r="AO179" s="188"/>
      <c r="BD179" s="94">
        <f t="shared" si="41"/>
        <v>0</v>
      </c>
      <c r="BE179" s="94">
        <f t="shared" si="42"/>
        <v>0</v>
      </c>
      <c r="BF179" s="94">
        <f t="shared" si="43"/>
        <v>0</v>
      </c>
      <c r="BG179" s="94">
        <f t="shared" si="44"/>
        <v>0</v>
      </c>
      <c r="BH179" s="94">
        <f t="shared" si="45"/>
        <v>0</v>
      </c>
      <c r="BJ179" s="94" t="str">
        <f t="shared" si="46"/>
        <v>0</v>
      </c>
      <c r="BK179" s="94" t="str">
        <f t="shared" si="47"/>
        <v>0</v>
      </c>
    </row>
    <row r="180" spans="1:63" x14ac:dyDescent="0.25">
      <c r="A180" s="17" t="str">
        <f>D180&amp;"x"&amp;TEXT(COUNTIF(D$5:D179,D180)+1,0)</f>
        <v>D1x8</v>
      </c>
      <c r="B180" s="18" t="str">
        <f>E180&amp;"x"&amp;TEXT(COUNTIF(E$5:E179,E180)+1,0)</f>
        <v>D1x8</v>
      </c>
      <c r="C180" s="18" t="str">
        <f>F180&amp;"x"&amp;TEXT(COUNTIF(F$5:F179,F180)+1,0)</f>
        <v>x1</v>
      </c>
      <c r="D180" s="19" t="s">
        <v>5106</v>
      </c>
      <c r="E180" s="19" t="s">
        <v>5106</v>
      </c>
      <c r="F180" s="19"/>
      <c r="G180" s="431"/>
      <c r="H180" s="19" t="s">
        <v>5275</v>
      </c>
      <c r="I180" s="141" t="s">
        <v>8277</v>
      </c>
      <c r="J180" s="141" t="s">
        <v>8278</v>
      </c>
      <c r="K180" s="141" t="s">
        <v>8279</v>
      </c>
      <c r="L180" s="113">
        <v>40929</v>
      </c>
      <c r="M180" s="431"/>
      <c r="N180" s="20"/>
      <c r="O180" s="20"/>
      <c r="P180" s="433"/>
      <c r="Q180" s="20" t="s">
        <v>5108</v>
      </c>
      <c r="R180" s="20" t="s">
        <v>5108</v>
      </c>
      <c r="S180" s="20" t="s">
        <v>5108</v>
      </c>
      <c r="T180" s="424" t="s">
        <v>5106</v>
      </c>
      <c r="U180" s="283"/>
      <c r="V180" s="435"/>
      <c r="W180" s="22"/>
      <c r="X180" s="22"/>
      <c r="Y180" s="22"/>
      <c r="Z180" s="22"/>
      <c r="AA180" s="22"/>
      <c r="AC180" s="187">
        <f>lft(L180,Peildatum)</f>
        <v>11.94</v>
      </c>
      <c r="AD180" s="202"/>
      <c r="AE180" s="202"/>
      <c r="AF180" s="202"/>
      <c r="AG180" s="202"/>
      <c r="AH180" s="202"/>
      <c r="AI180" s="188" t="str">
        <f>IFERROR(VLOOKUP(LEFT(N180 &amp; "0",1),CbRc,2,0),"")</f>
        <v>NCX19J3</v>
      </c>
      <c r="AJ180" s="188" t="str">
        <f>IFERROR(VLOOKUP(LEFT(O180 &amp; "0",1),CbRc,2,0),"")</f>
        <v>NCX19J3</v>
      </c>
      <c r="AK180" s="188" t="str">
        <f>IF(ISNA(VLOOKUP(AI180&amp;Q180,IsTm1A,1,0)),"",Q180)</f>
        <v>D3</v>
      </c>
      <c r="AL180" s="188" t="str">
        <f>IF(ISNA(VLOOKUP($AI180&amp;R180,IsTm2D,1,0)),"",R180)</f>
        <v>D3</v>
      </c>
      <c r="AM180" s="188" t="str">
        <f>IF(ISNA(VLOOKUP($AI180&amp;S180,IsTm3G,1,0)),"",S180)</f>
        <v>D3</v>
      </c>
      <c r="AN180" s="188"/>
      <c r="AO180" s="188"/>
      <c r="BD180" s="94">
        <f t="shared" si="41"/>
        <v>0</v>
      </c>
      <c r="BE180" s="94">
        <f t="shared" si="42"/>
        <v>0</v>
      </c>
      <c r="BF180" s="94">
        <f t="shared" si="43"/>
        <v>0</v>
      </c>
      <c r="BG180" s="94">
        <f t="shared" si="44"/>
        <v>0</v>
      </c>
      <c r="BH180" s="94">
        <f t="shared" si="45"/>
        <v>0</v>
      </c>
      <c r="BJ180" s="94" t="str">
        <f t="shared" si="46"/>
        <v>0</v>
      </c>
      <c r="BK180" s="94" t="str">
        <f t="shared" si="47"/>
        <v>0</v>
      </c>
    </row>
    <row r="181" spans="1:63" x14ac:dyDescent="0.25">
      <c r="A181" s="17" t="str">
        <f>D181&amp;"x"&amp;TEXT(COUNTIF(D$5:D180,D181)+1,0)</f>
        <v>D1x9</v>
      </c>
      <c r="B181" s="18" t="str">
        <f>E181&amp;"x"&amp;TEXT(COUNTIF(E$5:E180,E181)+1,0)</f>
        <v>D1x9</v>
      </c>
      <c r="C181" s="18" t="str">
        <f>F181&amp;"x"&amp;TEXT(COUNTIF(F$5:F180,F181)+1,0)</f>
        <v>x1</v>
      </c>
      <c r="D181" s="19" t="s">
        <v>5106</v>
      </c>
      <c r="E181" s="19" t="s">
        <v>5106</v>
      </c>
      <c r="F181" s="19"/>
      <c r="G181" s="431"/>
      <c r="H181" s="19" t="s">
        <v>5275</v>
      </c>
      <c r="I181" s="141" t="s">
        <v>8280</v>
      </c>
      <c r="J181" s="141" t="s">
        <v>8281</v>
      </c>
      <c r="K181" s="141" t="s">
        <v>8282</v>
      </c>
      <c r="L181" s="113">
        <v>40974</v>
      </c>
      <c r="M181" s="431"/>
      <c r="N181" s="20"/>
      <c r="O181" s="20"/>
      <c r="P181" s="433"/>
      <c r="Q181" s="20" t="s">
        <v>5108</v>
      </c>
      <c r="R181" s="20" t="s">
        <v>5108</v>
      </c>
      <c r="S181" s="20" t="s">
        <v>5108</v>
      </c>
      <c r="T181" s="424" t="s">
        <v>5106</v>
      </c>
      <c r="U181" s="283"/>
      <c r="V181" s="435"/>
      <c r="W181" s="22"/>
      <c r="X181" s="22"/>
      <c r="Y181" s="22"/>
      <c r="Z181" s="22"/>
      <c r="AA181" s="22"/>
      <c r="AC181" s="187">
        <f>lft(L181,Peildatum)</f>
        <v>11.82</v>
      </c>
      <c r="AD181" s="202"/>
      <c r="AE181" s="202"/>
      <c r="AF181" s="202"/>
      <c r="AG181" s="202"/>
      <c r="AH181" s="202"/>
      <c r="AI181" s="188" t="str">
        <f>IFERROR(VLOOKUP(LEFT(N181 &amp; "0",1),CbRc,2,0),"")</f>
        <v>NCX19J3</v>
      </c>
      <c r="AJ181" s="188" t="str">
        <f>IFERROR(VLOOKUP(LEFT(O181 &amp; "0",1),CbRc,2,0),"")</f>
        <v>NCX19J3</v>
      </c>
      <c r="AK181" s="188" t="str">
        <f>IF(ISNA(VLOOKUP(AI181&amp;Q181,IsTm1A,1,0)),"",Q181)</f>
        <v>D3</v>
      </c>
      <c r="AL181" s="188" t="str">
        <f>IF(ISNA(VLOOKUP($AI181&amp;R181,IsTm2D,1,0)),"",R181)</f>
        <v>D3</v>
      </c>
      <c r="AM181" s="188" t="str">
        <f>IF(ISNA(VLOOKUP($AI181&amp;S181,IsTm3G,1,0)),"",S181)</f>
        <v>D3</v>
      </c>
      <c r="AN181" s="188"/>
      <c r="AO181" s="188"/>
      <c r="BD181" s="94">
        <f t="shared" si="41"/>
        <v>0</v>
      </c>
      <c r="BE181" s="94">
        <f t="shared" si="42"/>
        <v>0</v>
      </c>
      <c r="BF181" s="94">
        <f t="shared" si="43"/>
        <v>0</v>
      </c>
      <c r="BG181" s="94">
        <f t="shared" si="44"/>
        <v>0</v>
      </c>
      <c r="BH181" s="94">
        <f t="shared" si="45"/>
        <v>0</v>
      </c>
      <c r="BJ181" s="94" t="str">
        <f t="shared" si="46"/>
        <v>0</v>
      </c>
      <c r="BK181" s="94" t="str">
        <f t="shared" si="47"/>
        <v>0</v>
      </c>
    </row>
    <row r="182" spans="1:63" x14ac:dyDescent="0.25">
      <c r="A182" s="17" t="str">
        <f>D182&amp;"x"&amp;TEXT(COUNTIF(D$5:D181,D182)+1,0)</f>
        <v>D1x10</v>
      </c>
      <c r="B182" s="18" t="str">
        <f>E182&amp;"x"&amp;TEXT(COUNTIF(E$5:E181,E182)+1,0)</f>
        <v>D1x10</v>
      </c>
      <c r="C182" s="18" t="str">
        <f>F182&amp;"x"&amp;TEXT(COUNTIF(F$5:F181,F182)+1,0)</f>
        <v>x1</v>
      </c>
      <c r="D182" s="19" t="s">
        <v>5106</v>
      </c>
      <c r="E182" s="19" t="s">
        <v>5106</v>
      </c>
      <c r="F182" s="19"/>
      <c r="G182" s="431"/>
      <c r="H182" s="19" t="s">
        <v>5275</v>
      </c>
      <c r="I182" s="141" t="s">
        <v>8283</v>
      </c>
      <c r="J182" s="141" t="s">
        <v>8136</v>
      </c>
      <c r="K182" s="141" t="s">
        <v>8284</v>
      </c>
      <c r="L182" s="113">
        <v>41121</v>
      </c>
      <c r="M182" s="431"/>
      <c r="N182" s="20"/>
      <c r="O182" s="20"/>
      <c r="P182" s="433"/>
      <c r="Q182" s="20" t="s">
        <v>5108</v>
      </c>
      <c r="R182" s="20" t="s">
        <v>5108</v>
      </c>
      <c r="S182" s="20" t="s">
        <v>5108</v>
      </c>
      <c r="T182" s="424" t="s">
        <v>5106</v>
      </c>
      <c r="U182" s="283"/>
      <c r="V182" s="435"/>
      <c r="W182" s="22"/>
      <c r="X182" s="22"/>
      <c r="Y182" s="22"/>
      <c r="Z182" s="22"/>
      <c r="AA182" s="22"/>
      <c r="AC182" s="187">
        <f>lft(L182,Peildatum)</f>
        <v>11.42</v>
      </c>
      <c r="AD182" s="202"/>
      <c r="AE182" s="202"/>
      <c r="AF182" s="202"/>
      <c r="AG182" s="202"/>
      <c r="AH182" s="202"/>
      <c r="AI182" s="188" t="str">
        <f>IFERROR(VLOOKUP(LEFT(N182 &amp; "0",1),CbRc,2,0),"")</f>
        <v>NCX19J3</v>
      </c>
      <c r="AJ182" s="188" t="str">
        <f>IFERROR(VLOOKUP(LEFT(O182 &amp; "0",1),CbRc,2,0),"")</f>
        <v>NCX19J3</v>
      </c>
      <c r="AK182" s="188" t="str">
        <f>IF(ISNA(VLOOKUP(AI182&amp;Q182,IsTm1A,1,0)),"",Q182)</f>
        <v>D3</v>
      </c>
      <c r="AL182" s="188" t="str">
        <f>IF(ISNA(VLOOKUP($AI182&amp;R182,IsTm2D,1,0)),"",R182)</f>
        <v>D3</v>
      </c>
      <c r="AM182" s="188" t="str">
        <f>IF(ISNA(VLOOKUP($AI182&amp;S182,IsTm3G,1,0)),"",S182)</f>
        <v>D3</v>
      </c>
      <c r="AN182" s="188"/>
      <c r="AO182" s="188"/>
      <c r="BD182" s="94">
        <f t="shared" si="41"/>
        <v>0</v>
      </c>
      <c r="BE182" s="94">
        <f t="shared" si="42"/>
        <v>0</v>
      </c>
      <c r="BF182" s="94">
        <f t="shared" si="43"/>
        <v>0</v>
      </c>
      <c r="BG182" s="94">
        <f t="shared" si="44"/>
        <v>0</v>
      </c>
      <c r="BH182" s="94">
        <f t="shared" si="45"/>
        <v>0</v>
      </c>
      <c r="BJ182" s="94" t="str">
        <f t="shared" si="46"/>
        <v>0</v>
      </c>
      <c r="BK182" s="94" t="str">
        <f t="shared" si="47"/>
        <v>0</v>
      </c>
    </row>
    <row r="183" spans="1:63" x14ac:dyDescent="0.25">
      <c r="A183" s="17" t="str">
        <f>D183&amp;"x"&amp;TEXT(COUNTIF(D$5:D182,D183)+1,0)</f>
        <v>D2x1</v>
      </c>
      <c r="B183" s="18" t="str">
        <f>E183&amp;"x"&amp;TEXT(COUNTIF(E$5:E182,E183)+1,0)</f>
        <v>D2x1</v>
      </c>
      <c r="C183" s="18" t="str">
        <f>F183&amp;"x"&amp;TEXT(COUNTIF(F$5:F182,F183)+1,0)</f>
        <v>x1</v>
      </c>
      <c r="D183" s="19" t="s">
        <v>5107</v>
      </c>
      <c r="E183" s="19" t="s">
        <v>5107</v>
      </c>
      <c r="F183" s="19"/>
      <c r="G183" s="431"/>
      <c r="H183" s="19" t="s">
        <v>5044</v>
      </c>
      <c r="I183" s="141" t="s">
        <v>8285</v>
      </c>
      <c r="J183" s="141" t="s">
        <v>8286</v>
      </c>
      <c r="K183" s="141" t="s">
        <v>8287</v>
      </c>
      <c r="L183" s="113">
        <v>41068</v>
      </c>
      <c r="M183" s="431"/>
      <c r="N183" s="20"/>
      <c r="O183" s="20"/>
      <c r="P183" s="433"/>
      <c r="Q183" s="20" t="s">
        <v>5107</v>
      </c>
      <c r="R183" s="20" t="s">
        <v>5107</v>
      </c>
      <c r="S183" s="20" t="s">
        <v>5107</v>
      </c>
      <c r="T183" s="424" t="s">
        <v>5107</v>
      </c>
      <c r="U183" s="283"/>
      <c r="V183" s="435"/>
      <c r="W183" s="22"/>
      <c r="X183" s="22"/>
      <c r="Y183" s="22"/>
      <c r="Z183" s="22"/>
      <c r="AA183" s="22"/>
      <c r="AC183" s="187">
        <f>lft(L183,Peildatum)</f>
        <v>11.56</v>
      </c>
      <c r="AD183" s="202"/>
      <c r="AE183" s="202"/>
      <c r="AF183" s="202"/>
      <c r="AG183" s="202"/>
      <c r="AH183" s="202"/>
      <c r="AI183" s="188" t="str">
        <f>IFERROR(VLOOKUP(LEFT(N183 &amp; "0",1),CbRc,2,0),"")</f>
        <v>NCX19J3</v>
      </c>
      <c r="AJ183" s="188" t="str">
        <f>IFERROR(VLOOKUP(LEFT(O183 &amp; "0",1),CbRc,2,0),"")</f>
        <v>NCX19J3</v>
      </c>
      <c r="AK183" s="188" t="str">
        <f>IF(ISNA(VLOOKUP(AI183&amp;Q183,IsTm1A,1,0)),"",Q183)</f>
        <v>D2</v>
      </c>
      <c r="AL183" s="188" t="str">
        <f>IF(ISNA(VLOOKUP($AI183&amp;R183,IsTm2D,1,0)),"",R183)</f>
        <v>D2</v>
      </c>
      <c r="AM183" s="188" t="str">
        <f>IF(ISNA(VLOOKUP($AI183&amp;S183,IsTm3G,1,0)),"",S183)</f>
        <v>D2</v>
      </c>
      <c r="AN183" s="188"/>
      <c r="AO183" s="188"/>
      <c r="BD183" s="94">
        <f t="shared" si="41"/>
        <v>0</v>
      </c>
      <c r="BE183" s="94">
        <f t="shared" si="42"/>
        <v>0</v>
      </c>
      <c r="BF183" s="94">
        <f t="shared" si="43"/>
        <v>0</v>
      </c>
      <c r="BG183" s="94">
        <f t="shared" si="44"/>
        <v>0</v>
      </c>
      <c r="BH183" s="94">
        <f t="shared" si="45"/>
        <v>0</v>
      </c>
      <c r="BJ183" s="94" t="str">
        <f t="shared" si="46"/>
        <v>0</v>
      </c>
      <c r="BK183" s="94" t="str">
        <f t="shared" si="47"/>
        <v>0</v>
      </c>
    </row>
    <row r="184" spans="1:63" x14ac:dyDescent="0.25">
      <c r="A184" s="17" t="str">
        <f>D184&amp;"x"&amp;TEXT(COUNTIF(D$5:D183,D184)+1,0)</f>
        <v>D2x2</v>
      </c>
      <c r="B184" s="18" t="str">
        <f>E184&amp;"x"&amp;TEXT(COUNTIF(E$5:E183,E184)+1,0)</f>
        <v>D2x2</v>
      </c>
      <c r="C184" s="18" t="str">
        <f>F184&amp;"x"&amp;TEXT(COUNTIF(F$5:F183,F184)+1,0)</f>
        <v>x1</v>
      </c>
      <c r="D184" s="19" t="s">
        <v>5107</v>
      </c>
      <c r="E184" s="19" t="s">
        <v>5107</v>
      </c>
      <c r="F184" s="19"/>
      <c r="G184" s="431"/>
      <c r="H184" s="19" t="s">
        <v>5044</v>
      </c>
      <c r="I184" s="141" t="s">
        <v>8288</v>
      </c>
      <c r="J184" s="141" t="s">
        <v>8289</v>
      </c>
      <c r="K184" s="141" t="s">
        <v>8290</v>
      </c>
      <c r="L184" s="113">
        <v>41108</v>
      </c>
      <c r="M184" s="431"/>
      <c r="N184" s="20"/>
      <c r="O184" s="20"/>
      <c r="P184" s="433"/>
      <c r="Q184" s="20" t="s">
        <v>5108</v>
      </c>
      <c r="R184" s="20" t="s">
        <v>5108</v>
      </c>
      <c r="S184" s="20" t="s">
        <v>5108</v>
      </c>
      <c r="T184" s="424" t="s">
        <v>5107</v>
      </c>
      <c r="U184" s="283"/>
      <c r="V184" s="435"/>
      <c r="W184" s="22"/>
      <c r="X184" s="22"/>
      <c r="Y184" s="22"/>
      <c r="Z184" s="22"/>
      <c r="AA184" s="22"/>
      <c r="AC184" s="187">
        <f>lft(L184,Peildatum)</f>
        <v>11.45</v>
      </c>
      <c r="AD184" s="202"/>
      <c r="AE184" s="202"/>
      <c r="AF184" s="202"/>
      <c r="AG184" s="202"/>
      <c r="AH184" s="202"/>
      <c r="AI184" s="188" t="str">
        <f>IFERROR(VLOOKUP(LEFT(N184 &amp; "0",1),CbRc,2,0),"")</f>
        <v>NCX19J3</v>
      </c>
      <c r="AJ184" s="188" t="str">
        <f>IFERROR(VLOOKUP(LEFT(O184 &amp; "0",1),CbRc,2,0),"")</f>
        <v>NCX19J3</v>
      </c>
      <c r="AK184" s="188" t="str">
        <f>IF(ISNA(VLOOKUP(AI184&amp;Q184,IsTm1A,1,0)),"",Q184)</f>
        <v>D3</v>
      </c>
      <c r="AL184" s="188" t="str">
        <f>IF(ISNA(VLOOKUP($AI184&amp;R184,IsTm2D,1,0)),"",R184)</f>
        <v>D3</v>
      </c>
      <c r="AM184" s="188" t="str">
        <f>IF(ISNA(VLOOKUP($AI184&amp;S184,IsTm3G,1,0)),"",S184)</f>
        <v>D3</v>
      </c>
      <c r="AN184" s="188"/>
      <c r="AO184" s="188"/>
      <c r="BD184" s="94">
        <f t="shared" si="41"/>
        <v>0</v>
      </c>
      <c r="BE184" s="94">
        <f t="shared" si="42"/>
        <v>0</v>
      </c>
      <c r="BF184" s="94">
        <f t="shared" si="43"/>
        <v>0</v>
      </c>
      <c r="BG184" s="94">
        <f t="shared" si="44"/>
        <v>0</v>
      </c>
      <c r="BH184" s="94">
        <f t="shared" si="45"/>
        <v>0</v>
      </c>
      <c r="BJ184" s="94" t="str">
        <f t="shared" si="46"/>
        <v>0</v>
      </c>
      <c r="BK184" s="94" t="str">
        <f t="shared" si="47"/>
        <v>0</v>
      </c>
    </row>
    <row r="185" spans="1:63" x14ac:dyDescent="0.25">
      <c r="A185" s="17" t="str">
        <f>D185&amp;"x"&amp;TEXT(COUNTIF(D$5:D184,D185)+1,0)</f>
        <v>D2x3</v>
      </c>
      <c r="B185" s="18" t="str">
        <f>E185&amp;"x"&amp;TEXT(COUNTIF(E$5:E184,E185)+1,0)</f>
        <v>D2x3</v>
      </c>
      <c r="C185" s="18" t="str">
        <f>F185&amp;"x"&amp;TEXT(COUNTIF(F$5:F184,F185)+1,0)</f>
        <v>x1</v>
      </c>
      <c r="D185" s="19" t="s">
        <v>5107</v>
      </c>
      <c r="E185" s="19" t="s">
        <v>5107</v>
      </c>
      <c r="F185" s="19"/>
      <c r="G185" s="431"/>
      <c r="H185" s="19" t="s">
        <v>5044</v>
      </c>
      <c r="I185" s="141" t="s">
        <v>8291</v>
      </c>
      <c r="J185" s="141" t="s">
        <v>8292</v>
      </c>
      <c r="K185" s="141" t="s">
        <v>8293</v>
      </c>
      <c r="L185" s="113">
        <v>41407</v>
      </c>
      <c r="M185" s="431"/>
      <c r="N185" s="20"/>
      <c r="O185" s="20"/>
      <c r="P185" s="433"/>
      <c r="Q185" s="20" t="s">
        <v>5118</v>
      </c>
      <c r="R185" s="20" t="s">
        <v>5118</v>
      </c>
      <c r="S185" s="20" t="s">
        <v>5118</v>
      </c>
      <c r="T185" s="424" t="s">
        <v>5107</v>
      </c>
      <c r="U185" s="283"/>
      <c r="V185" s="435"/>
      <c r="W185" s="22"/>
      <c r="X185" s="22"/>
      <c r="Y185" s="22"/>
      <c r="Z185" s="22"/>
      <c r="AA185" s="22"/>
      <c r="AC185" s="187">
        <f>lft(L185,Peildatum)</f>
        <v>10.63</v>
      </c>
      <c r="AD185" s="202"/>
      <c r="AE185" s="202"/>
      <c r="AF185" s="202"/>
      <c r="AG185" s="202"/>
      <c r="AH185" s="202"/>
      <c r="AI185" s="188" t="str">
        <f>IFERROR(VLOOKUP(LEFT(N185 &amp; "0",1),CbRc,2,0),"")</f>
        <v>NCX19J3</v>
      </c>
      <c r="AJ185" s="188" t="str">
        <f>IFERROR(VLOOKUP(LEFT(O185 &amp; "0",1),CbRc,2,0),"")</f>
        <v>NCX19J3</v>
      </c>
      <c r="AK185" s="188" t="str">
        <f>IF(ISNA(VLOOKUP(AI185&amp;Q185,IsTm1A,1,0)),"",Q185)</f>
        <v>E1</v>
      </c>
      <c r="AL185" s="188" t="str">
        <f>IF(ISNA(VLOOKUP($AI185&amp;R185,IsTm2D,1,0)),"",R185)</f>
        <v>E1</v>
      </c>
      <c r="AM185" s="188" t="str">
        <f>IF(ISNA(VLOOKUP($AI185&amp;S185,IsTm3G,1,0)),"",S185)</f>
        <v>E1</v>
      </c>
      <c r="AN185" s="188"/>
      <c r="AO185" s="188"/>
      <c r="BD185" s="94">
        <f t="shared" si="41"/>
        <v>0</v>
      </c>
      <c r="BE185" s="94">
        <f t="shared" si="42"/>
        <v>0</v>
      </c>
      <c r="BF185" s="94">
        <f t="shared" si="43"/>
        <v>0</v>
      </c>
      <c r="BG185" s="94">
        <f t="shared" si="44"/>
        <v>0</v>
      </c>
      <c r="BH185" s="94">
        <f t="shared" si="45"/>
        <v>0</v>
      </c>
      <c r="BJ185" s="94" t="str">
        <f t="shared" si="46"/>
        <v>0</v>
      </c>
      <c r="BK185" s="94" t="str">
        <f t="shared" si="47"/>
        <v>0</v>
      </c>
    </row>
    <row r="186" spans="1:63" x14ac:dyDescent="0.25">
      <c r="A186" s="17" t="str">
        <f>D186&amp;"x"&amp;TEXT(COUNTIF(D$5:D185,D186)+1,0)</f>
        <v>D2x4</v>
      </c>
      <c r="B186" s="18" t="str">
        <f>E186&amp;"x"&amp;TEXT(COUNTIF(E$5:E185,E186)+1,0)</f>
        <v>D2x4</v>
      </c>
      <c r="C186" s="18" t="str">
        <f>F186&amp;"x"&amp;TEXT(COUNTIF(F$5:F185,F186)+1,0)</f>
        <v>x1</v>
      </c>
      <c r="D186" s="19" t="s">
        <v>5107</v>
      </c>
      <c r="E186" s="19" t="s">
        <v>5107</v>
      </c>
      <c r="F186" s="19"/>
      <c r="G186" s="431"/>
      <c r="H186" s="19" t="s">
        <v>5044</v>
      </c>
      <c r="I186" s="141" t="s">
        <v>8294</v>
      </c>
      <c r="J186" s="141" t="s">
        <v>8295</v>
      </c>
      <c r="K186" s="141" t="s">
        <v>8296</v>
      </c>
      <c r="L186" s="113">
        <v>41474</v>
      </c>
      <c r="M186" s="431"/>
      <c r="N186" s="20"/>
      <c r="O186" s="20"/>
      <c r="P186" s="433"/>
      <c r="Q186" s="20" t="s">
        <v>5118</v>
      </c>
      <c r="R186" s="20" t="s">
        <v>5118</v>
      </c>
      <c r="S186" s="20" t="s">
        <v>5118</v>
      </c>
      <c r="T186" s="424" t="s">
        <v>5107</v>
      </c>
      <c r="U186" s="283"/>
      <c r="V186" s="435"/>
      <c r="W186" s="22"/>
      <c r="X186" s="22"/>
      <c r="Y186" s="22"/>
      <c r="Z186" s="22"/>
      <c r="AA186" s="22"/>
      <c r="AC186" s="187">
        <f>lft(L186,Peildatum)</f>
        <v>10.45</v>
      </c>
      <c r="AD186" s="202"/>
      <c r="AE186" s="202"/>
      <c r="AF186" s="202"/>
      <c r="AG186" s="202"/>
      <c r="AH186" s="202"/>
      <c r="AI186" s="188" t="str">
        <f>IFERROR(VLOOKUP(LEFT(N186 &amp; "0",1),CbRc,2,0),"")</f>
        <v>NCX19J3</v>
      </c>
      <c r="AJ186" s="188" t="str">
        <f>IFERROR(VLOOKUP(LEFT(O186 &amp; "0",1),CbRc,2,0),"")</f>
        <v>NCX19J3</v>
      </c>
      <c r="AK186" s="188" t="str">
        <f>IF(ISNA(VLOOKUP(AI186&amp;Q186,IsTm1A,1,0)),"",Q186)</f>
        <v>E1</v>
      </c>
      <c r="AL186" s="188" t="str">
        <f>IF(ISNA(VLOOKUP($AI186&amp;R186,IsTm2D,1,0)),"",R186)</f>
        <v>E1</v>
      </c>
      <c r="AM186" s="188" t="str">
        <f>IF(ISNA(VLOOKUP($AI186&amp;S186,IsTm3G,1,0)),"",S186)</f>
        <v>E1</v>
      </c>
      <c r="AN186" s="188"/>
      <c r="AO186" s="188"/>
      <c r="BD186" s="94">
        <f t="shared" si="41"/>
        <v>0</v>
      </c>
      <c r="BE186" s="94">
        <f t="shared" si="42"/>
        <v>0</v>
      </c>
      <c r="BF186" s="94">
        <f t="shared" si="43"/>
        <v>0</v>
      </c>
      <c r="BG186" s="94">
        <f t="shared" si="44"/>
        <v>0</v>
      </c>
      <c r="BH186" s="94">
        <f t="shared" si="45"/>
        <v>0</v>
      </c>
      <c r="BJ186" s="94" t="str">
        <f t="shared" si="46"/>
        <v>0</v>
      </c>
      <c r="BK186" s="94" t="str">
        <f t="shared" si="47"/>
        <v>0</v>
      </c>
    </row>
    <row r="187" spans="1:63" x14ac:dyDescent="0.25">
      <c r="A187" s="17" t="str">
        <f>D187&amp;"x"&amp;TEXT(COUNTIF(D$5:D186,D187)+1,0)</f>
        <v>D2x5</v>
      </c>
      <c r="B187" s="18" t="str">
        <f>E187&amp;"x"&amp;TEXT(COUNTIF(E$5:E186,E187)+1,0)</f>
        <v>D2x5</v>
      </c>
      <c r="C187" s="18" t="str">
        <f>F187&amp;"x"&amp;TEXT(COUNTIF(F$5:F186,F187)+1,0)</f>
        <v>x1</v>
      </c>
      <c r="D187" s="19" t="s">
        <v>5107</v>
      </c>
      <c r="E187" s="19" t="s">
        <v>5107</v>
      </c>
      <c r="F187" s="19"/>
      <c r="G187" s="431"/>
      <c r="H187" s="19" t="s">
        <v>5044</v>
      </c>
      <c r="I187" s="141" t="s">
        <v>8297</v>
      </c>
      <c r="J187" s="141" t="s">
        <v>8298</v>
      </c>
      <c r="K187" s="141" t="s">
        <v>8299</v>
      </c>
      <c r="L187" s="113">
        <v>41477</v>
      </c>
      <c r="M187" s="431"/>
      <c r="N187" s="20"/>
      <c r="O187" s="20"/>
      <c r="P187" s="433"/>
      <c r="Q187" s="20" t="s">
        <v>5118</v>
      </c>
      <c r="R187" s="20" t="s">
        <v>5118</v>
      </c>
      <c r="S187" s="20" t="s">
        <v>5118</v>
      </c>
      <c r="T187" s="424" t="s">
        <v>5107</v>
      </c>
      <c r="U187" s="283"/>
      <c r="V187" s="435"/>
      <c r="W187" s="22"/>
      <c r="X187" s="22"/>
      <c r="Y187" s="22"/>
      <c r="Z187" s="22"/>
      <c r="AA187" s="22"/>
      <c r="AC187" s="187">
        <f>lft(L187,Peildatum)</f>
        <v>10.44</v>
      </c>
      <c r="AD187" s="202"/>
      <c r="AE187" s="202"/>
      <c r="AF187" s="202"/>
      <c r="AG187" s="202"/>
      <c r="AH187" s="202"/>
      <c r="AI187" s="188" t="str">
        <f>IFERROR(VLOOKUP(LEFT(N187 &amp; "0",1),CbRc,2,0),"")</f>
        <v>NCX19J3</v>
      </c>
      <c r="AJ187" s="188" t="str">
        <f>IFERROR(VLOOKUP(LEFT(O187 &amp; "0",1),CbRc,2,0),"")</f>
        <v>NCX19J3</v>
      </c>
      <c r="AK187" s="188" t="str">
        <f>IF(ISNA(VLOOKUP(AI187&amp;Q187,IsTm1A,1,0)),"",Q187)</f>
        <v>E1</v>
      </c>
      <c r="AL187" s="188" t="str">
        <f>IF(ISNA(VLOOKUP($AI187&amp;R187,IsTm2D,1,0)),"",R187)</f>
        <v>E1</v>
      </c>
      <c r="AM187" s="188" t="str">
        <f>IF(ISNA(VLOOKUP($AI187&amp;S187,IsTm3G,1,0)),"",S187)</f>
        <v>E1</v>
      </c>
      <c r="AN187" s="188"/>
      <c r="AO187" s="188"/>
      <c r="BD187" s="94">
        <f t="shared" si="41"/>
        <v>0</v>
      </c>
      <c r="BE187" s="94">
        <f t="shared" si="42"/>
        <v>0</v>
      </c>
      <c r="BF187" s="94">
        <f t="shared" si="43"/>
        <v>0</v>
      </c>
      <c r="BG187" s="94">
        <f t="shared" si="44"/>
        <v>0</v>
      </c>
      <c r="BH187" s="94">
        <f t="shared" si="45"/>
        <v>0</v>
      </c>
      <c r="BJ187" s="94" t="str">
        <f t="shared" si="46"/>
        <v>0</v>
      </c>
      <c r="BK187" s="94" t="str">
        <f t="shared" si="47"/>
        <v>0</v>
      </c>
    </row>
    <row r="188" spans="1:63" x14ac:dyDescent="0.25">
      <c r="A188" s="17" t="str">
        <f>D188&amp;"x"&amp;TEXT(COUNTIF(D$5:D187,D188)+1,0)</f>
        <v>D2x6</v>
      </c>
      <c r="B188" s="18" t="str">
        <f>E188&amp;"x"&amp;TEXT(COUNTIF(E$5:E187,E188)+1,0)</f>
        <v>D2x6</v>
      </c>
      <c r="C188" s="18" t="str">
        <f>F188&amp;"x"&amp;TEXT(COUNTIF(F$5:F187,F188)+1,0)</f>
        <v>x1</v>
      </c>
      <c r="D188" s="19" t="s">
        <v>5107</v>
      </c>
      <c r="E188" s="19" t="s">
        <v>5107</v>
      </c>
      <c r="F188" s="19"/>
      <c r="G188" s="431"/>
      <c r="H188" s="19" t="s">
        <v>5044</v>
      </c>
      <c r="I188" s="141" t="s">
        <v>8300</v>
      </c>
      <c r="J188" s="141" t="s">
        <v>8301</v>
      </c>
      <c r="K188" s="141" t="s">
        <v>8302</v>
      </c>
      <c r="L188" s="113">
        <v>41537</v>
      </c>
      <c r="M188" s="431"/>
      <c r="N188" s="20"/>
      <c r="O188" s="20"/>
      <c r="P188" s="433"/>
      <c r="Q188" s="20" t="s">
        <v>5118</v>
      </c>
      <c r="R188" s="20" t="s">
        <v>5118</v>
      </c>
      <c r="S188" s="20" t="s">
        <v>5118</v>
      </c>
      <c r="T188" s="424" t="s">
        <v>5107</v>
      </c>
      <c r="U188" s="283"/>
      <c r="V188" s="435"/>
      <c r="W188" s="22"/>
      <c r="X188" s="22"/>
      <c r="Y188" s="22"/>
      <c r="Z188" s="22"/>
      <c r="AA188" s="22"/>
      <c r="AC188" s="187">
        <f>lft(L188,Peildatum)</f>
        <v>10.28</v>
      </c>
      <c r="AD188" s="202"/>
      <c r="AE188" s="202"/>
      <c r="AF188" s="202"/>
      <c r="AG188" s="202"/>
      <c r="AH188" s="202"/>
      <c r="AI188" s="188" t="str">
        <f>IFERROR(VLOOKUP(LEFT(N188 &amp; "0",1),CbRc,2,0),"")</f>
        <v>NCX19J3</v>
      </c>
      <c r="AJ188" s="188" t="str">
        <f>IFERROR(VLOOKUP(LEFT(O188 &amp; "0",1),CbRc,2,0),"")</f>
        <v>NCX19J3</v>
      </c>
      <c r="AK188" s="188" t="str">
        <f>IF(ISNA(VLOOKUP(AI188&amp;Q188,IsTm1A,1,0)),"",Q188)</f>
        <v>E1</v>
      </c>
      <c r="AL188" s="188" t="str">
        <f>IF(ISNA(VLOOKUP($AI188&amp;R188,IsTm2D,1,0)),"",R188)</f>
        <v>E1</v>
      </c>
      <c r="AM188" s="188" t="str">
        <f>IF(ISNA(VLOOKUP($AI188&amp;S188,IsTm3G,1,0)),"",S188)</f>
        <v>E1</v>
      </c>
      <c r="AN188" s="188"/>
      <c r="AO188" s="188"/>
      <c r="BD188" s="94">
        <f t="shared" si="41"/>
        <v>0</v>
      </c>
      <c r="BE188" s="94">
        <f t="shared" si="42"/>
        <v>0</v>
      </c>
      <c r="BF188" s="94">
        <f t="shared" si="43"/>
        <v>0</v>
      </c>
      <c r="BG188" s="94">
        <f t="shared" si="44"/>
        <v>0</v>
      </c>
      <c r="BH188" s="94">
        <f t="shared" si="45"/>
        <v>0</v>
      </c>
      <c r="BJ188" s="94" t="str">
        <f t="shared" si="46"/>
        <v>0</v>
      </c>
      <c r="BK188" s="94" t="str">
        <f t="shared" si="47"/>
        <v>0</v>
      </c>
    </row>
    <row r="189" spans="1:63" x14ac:dyDescent="0.25">
      <c r="A189" s="17" t="str">
        <f>D189&amp;"x"&amp;TEXT(COUNTIF(D$5:D188,D189)+1,0)</f>
        <v>D2x7</v>
      </c>
      <c r="B189" s="18" t="str">
        <f>E189&amp;"x"&amp;TEXT(COUNTIF(E$5:E188,E189)+1,0)</f>
        <v>D2x7</v>
      </c>
      <c r="C189" s="18" t="str">
        <f>F189&amp;"x"&amp;TEXT(COUNTIF(F$5:F188,F189)+1,0)</f>
        <v>x1</v>
      </c>
      <c r="D189" s="19" t="s">
        <v>5107</v>
      </c>
      <c r="E189" s="19" t="s">
        <v>5107</v>
      </c>
      <c r="F189" s="19"/>
      <c r="G189" s="431"/>
      <c r="H189" s="19" t="s">
        <v>5275</v>
      </c>
      <c r="I189" s="141" t="s">
        <v>8303</v>
      </c>
      <c r="J189" s="141" t="s">
        <v>8304</v>
      </c>
      <c r="K189" s="141" t="s">
        <v>8305</v>
      </c>
      <c r="L189" s="113">
        <v>41282</v>
      </c>
      <c r="M189" s="431"/>
      <c r="N189" s="20"/>
      <c r="O189" s="20"/>
      <c r="P189" s="433"/>
      <c r="Q189" s="20" t="s">
        <v>5119</v>
      </c>
      <c r="R189" s="20" t="s">
        <v>5119</v>
      </c>
      <c r="S189" s="20" t="s">
        <v>5119</v>
      </c>
      <c r="T189" s="424" t="s">
        <v>5107</v>
      </c>
      <c r="U189" s="283"/>
      <c r="V189" s="435"/>
      <c r="W189" s="22"/>
      <c r="X189" s="22"/>
      <c r="Y189" s="22"/>
      <c r="Z189" s="22"/>
      <c r="AA189" s="22"/>
      <c r="AC189" s="187">
        <f>lft(L189,Peildatum)</f>
        <v>10.98</v>
      </c>
      <c r="AD189" s="202"/>
      <c r="AE189" s="202"/>
      <c r="AF189" s="202"/>
      <c r="AG189" s="202"/>
      <c r="AH189" s="202"/>
      <c r="AI189" s="188" t="str">
        <f>IFERROR(VLOOKUP(LEFT(N189 &amp; "0",1),CbRc,2,0),"")</f>
        <v>NCX19J3</v>
      </c>
      <c r="AJ189" s="188" t="str">
        <f>IFERROR(VLOOKUP(LEFT(O189 &amp; "0",1),CbRc,2,0),"")</f>
        <v>NCX19J3</v>
      </c>
      <c r="AK189" s="188" t="str">
        <f>IF(ISNA(VLOOKUP(AI189&amp;Q189,IsTm1A,1,0)),"",Q189)</f>
        <v>E2</v>
      </c>
      <c r="AL189" s="188" t="str">
        <f>IF(ISNA(VLOOKUP($AI189&amp;R189,IsTm2D,1,0)),"",R189)</f>
        <v>E2</v>
      </c>
      <c r="AM189" s="188" t="str">
        <f>IF(ISNA(VLOOKUP($AI189&amp;S189,IsTm3G,1,0)),"",S189)</f>
        <v>E2</v>
      </c>
      <c r="AN189" s="188"/>
      <c r="AO189" s="188"/>
      <c r="BD189" s="94">
        <f t="shared" si="41"/>
        <v>0</v>
      </c>
      <c r="BE189" s="94">
        <f t="shared" si="42"/>
        <v>0</v>
      </c>
      <c r="BF189" s="94">
        <f t="shared" si="43"/>
        <v>0</v>
      </c>
      <c r="BG189" s="94">
        <f t="shared" si="44"/>
        <v>0</v>
      </c>
      <c r="BH189" s="94">
        <f t="shared" si="45"/>
        <v>0</v>
      </c>
      <c r="BJ189" s="94" t="str">
        <f t="shared" si="46"/>
        <v>0</v>
      </c>
      <c r="BK189" s="94" t="str">
        <f t="shared" si="47"/>
        <v>0</v>
      </c>
    </row>
    <row r="190" spans="1:63" x14ac:dyDescent="0.25">
      <c r="A190" s="17" t="str">
        <f>D190&amp;"x"&amp;TEXT(COUNTIF(D$5:D189,D190)+1,0)</f>
        <v>D2x8</v>
      </c>
      <c r="B190" s="18" t="str">
        <f>E190&amp;"x"&amp;TEXT(COUNTIF(E$5:E189,E190)+1,0)</f>
        <v>D2x8</v>
      </c>
      <c r="C190" s="18" t="str">
        <f>F190&amp;"x"&amp;TEXT(COUNTIF(F$5:F189,F190)+1,0)</f>
        <v>x1</v>
      </c>
      <c r="D190" s="19" t="s">
        <v>5107</v>
      </c>
      <c r="E190" s="19" t="s">
        <v>5107</v>
      </c>
      <c r="F190" s="19"/>
      <c r="G190" s="431"/>
      <c r="H190" s="19" t="s">
        <v>5275</v>
      </c>
      <c r="I190" s="141" t="s">
        <v>8306</v>
      </c>
      <c r="J190" s="141" t="s">
        <v>8307</v>
      </c>
      <c r="K190" s="141" t="s">
        <v>8308</v>
      </c>
      <c r="L190" s="113">
        <v>41299</v>
      </c>
      <c r="M190" s="431"/>
      <c r="N190" s="20"/>
      <c r="O190" s="20"/>
      <c r="P190" s="433"/>
      <c r="Q190" s="20" t="s">
        <v>5118</v>
      </c>
      <c r="R190" s="20" t="s">
        <v>5118</v>
      </c>
      <c r="S190" s="20" t="s">
        <v>5118</v>
      </c>
      <c r="T190" s="424" t="s">
        <v>5107</v>
      </c>
      <c r="U190" s="283"/>
      <c r="V190" s="435"/>
      <c r="W190" s="22"/>
      <c r="X190" s="22"/>
      <c r="Y190" s="22"/>
      <c r="Z190" s="22"/>
      <c r="AA190" s="22"/>
      <c r="AC190" s="187">
        <f>lft(L190,Peildatum)</f>
        <v>10.93</v>
      </c>
      <c r="AD190" s="202"/>
      <c r="AE190" s="202"/>
      <c r="AF190" s="202"/>
      <c r="AG190" s="202"/>
      <c r="AH190" s="202"/>
      <c r="AI190" s="188" t="str">
        <f>IFERROR(VLOOKUP(LEFT(N190 &amp; "0",1),CbRc,2,0),"")</f>
        <v>NCX19J3</v>
      </c>
      <c r="AJ190" s="188" t="str">
        <f>IFERROR(VLOOKUP(LEFT(O190 &amp; "0",1),CbRc,2,0),"")</f>
        <v>NCX19J3</v>
      </c>
      <c r="AK190" s="188" t="str">
        <f>IF(ISNA(VLOOKUP(AI190&amp;Q190,IsTm1A,1,0)),"",Q190)</f>
        <v>E1</v>
      </c>
      <c r="AL190" s="188" t="str">
        <f>IF(ISNA(VLOOKUP($AI190&amp;R190,IsTm2D,1,0)),"",R190)</f>
        <v>E1</v>
      </c>
      <c r="AM190" s="188" t="str">
        <f>IF(ISNA(VLOOKUP($AI190&amp;S190,IsTm3G,1,0)),"",S190)</f>
        <v>E1</v>
      </c>
      <c r="AN190" s="188"/>
      <c r="AO190" s="188"/>
      <c r="BD190" s="94">
        <f t="shared" si="41"/>
        <v>0</v>
      </c>
      <c r="BE190" s="94">
        <f t="shared" si="42"/>
        <v>0</v>
      </c>
      <c r="BF190" s="94">
        <f t="shared" si="43"/>
        <v>0</v>
      </c>
      <c r="BG190" s="94">
        <f t="shared" si="44"/>
        <v>0</v>
      </c>
      <c r="BH190" s="94">
        <f t="shared" si="45"/>
        <v>0</v>
      </c>
      <c r="BJ190" s="94" t="str">
        <f t="shared" si="46"/>
        <v>0</v>
      </c>
      <c r="BK190" s="94" t="str">
        <f t="shared" si="47"/>
        <v>0</v>
      </c>
    </row>
    <row r="191" spans="1:63" x14ac:dyDescent="0.25">
      <c r="A191" s="17" t="str">
        <f>D191&amp;"x"&amp;TEXT(COUNTIF(D$5:D190,D191)+1,0)</f>
        <v>D2x9</v>
      </c>
      <c r="B191" s="18" t="str">
        <f>E191&amp;"x"&amp;TEXT(COUNTIF(E$5:E190,E191)+1,0)</f>
        <v>D2x9</v>
      </c>
      <c r="C191" s="18" t="str">
        <f>F191&amp;"x"&amp;TEXT(COUNTIF(F$5:F190,F191)+1,0)</f>
        <v>x1</v>
      </c>
      <c r="D191" s="19" t="s">
        <v>5107</v>
      </c>
      <c r="E191" s="19" t="s">
        <v>5107</v>
      </c>
      <c r="F191" s="19"/>
      <c r="G191" s="431"/>
      <c r="H191" s="19" t="s">
        <v>5275</v>
      </c>
      <c r="I191" s="141" t="s">
        <v>8309</v>
      </c>
      <c r="J191" s="141" t="s">
        <v>8310</v>
      </c>
      <c r="K191" s="141" t="s">
        <v>8311</v>
      </c>
      <c r="L191" s="113">
        <v>41299</v>
      </c>
      <c r="M191" s="431"/>
      <c r="N191" s="20"/>
      <c r="O191" s="20"/>
      <c r="P191" s="433"/>
      <c r="Q191" s="20" t="s">
        <v>5118</v>
      </c>
      <c r="R191" s="20" t="s">
        <v>5118</v>
      </c>
      <c r="S191" s="20" t="s">
        <v>5118</v>
      </c>
      <c r="T191" s="424" t="s">
        <v>5107</v>
      </c>
      <c r="U191" s="283"/>
      <c r="V191" s="435"/>
      <c r="W191" s="22"/>
      <c r="X191" s="22"/>
      <c r="Y191" s="22"/>
      <c r="Z191" s="22"/>
      <c r="AA191" s="22"/>
      <c r="AC191" s="187">
        <f>lft(L191,Peildatum)</f>
        <v>10.93</v>
      </c>
      <c r="AD191" s="202"/>
      <c r="AE191" s="202"/>
      <c r="AF191" s="202"/>
      <c r="AG191" s="202"/>
      <c r="AH191" s="202"/>
      <c r="AI191" s="188" t="str">
        <f>IFERROR(VLOOKUP(LEFT(N191 &amp; "0",1),CbRc,2,0),"")</f>
        <v>NCX19J3</v>
      </c>
      <c r="AJ191" s="188" t="str">
        <f>IFERROR(VLOOKUP(LEFT(O191 &amp; "0",1),CbRc,2,0),"")</f>
        <v>NCX19J3</v>
      </c>
      <c r="AK191" s="188" t="str">
        <f>IF(ISNA(VLOOKUP(AI191&amp;Q191,IsTm1A,1,0)),"",Q191)</f>
        <v>E1</v>
      </c>
      <c r="AL191" s="188" t="str">
        <f>IF(ISNA(VLOOKUP($AI191&amp;R191,IsTm2D,1,0)),"",R191)</f>
        <v>E1</v>
      </c>
      <c r="AM191" s="188" t="str">
        <f>IF(ISNA(VLOOKUP($AI191&amp;S191,IsTm3G,1,0)),"",S191)</f>
        <v>E1</v>
      </c>
      <c r="AN191" s="188"/>
      <c r="AO191" s="188"/>
      <c r="BD191" s="94">
        <f t="shared" si="41"/>
        <v>0</v>
      </c>
      <c r="BE191" s="94">
        <f t="shared" si="42"/>
        <v>0</v>
      </c>
      <c r="BF191" s="94">
        <f t="shared" si="43"/>
        <v>0</v>
      </c>
      <c r="BG191" s="94">
        <f t="shared" si="44"/>
        <v>0</v>
      </c>
      <c r="BH191" s="94">
        <f t="shared" si="45"/>
        <v>0</v>
      </c>
      <c r="BJ191" s="94" t="str">
        <f t="shared" si="46"/>
        <v>0</v>
      </c>
      <c r="BK191" s="94" t="str">
        <f t="shared" si="47"/>
        <v>0</v>
      </c>
    </row>
    <row r="192" spans="1:63" x14ac:dyDescent="0.25">
      <c r="A192" s="17" t="str">
        <f>D192&amp;"x"&amp;TEXT(COUNTIF(D$5:D191,D192)+1,0)</f>
        <v>D2x10</v>
      </c>
      <c r="B192" s="18" t="str">
        <f>E192&amp;"x"&amp;TEXT(COUNTIF(E$5:E191,E192)+1,0)</f>
        <v>D2x10</v>
      </c>
      <c r="C192" s="18" t="str">
        <f>F192&amp;"x"&amp;TEXT(COUNTIF(F$5:F191,F192)+1,0)</f>
        <v>x1</v>
      </c>
      <c r="D192" s="19" t="s">
        <v>5107</v>
      </c>
      <c r="E192" s="19" t="s">
        <v>5107</v>
      </c>
      <c r="F192" s="19"/>
      <c r="G192" s="431"/>
      <c r="H192" s="19" t="s">
        <v>5275</v>
      </c>
      <c r="I192" s="141" t="s">
        <v>8312</v>
      </c>
      <c r="J192" s="141" t="s">
        <v>8313</v>
      </c>
      <c r="K192" s="141" t="s">
        <v>8314</v>
      </c>
      <c r="L192" s="113">
        <v>41668</v>
      </c>
      <c r="M192" s="431"/>
      <c r="N192" s="20"/>
      <c r="O192" s="20"/>
      <c r="P192" s="433"/>
      <c r="Q192" s="20" t="s">
        <v>5120</v>
      </c>
      <c r="R192" s="20" t="s">
        <v>5120</v>
      </c>
      <c r="S192" s="20" t="s">
        <v>5120</v>
      </c>
      <c r="T192" s="424" t="s">
        <v>5107</v>
      </c>
      <c r="U192" s="283"/>
      <c r="V192" s="435"/>
      <c r="W192" s="22"/>
      <c r="X192" s="22"/>
      <c r="Y192" s="22"/>
      <c r="Z192" s="22"/>
      <c r="AA192" s="22"/>
      <c r="AC192" s="187">
        <f>lft(L192,Peildatum)</f>
        <v>9.92</v>
      </c>
      <c r="AD192" s="202"/>
      <c r="AE192" s="202"/>
      <c r="AF192" s="202"/>
      <c r="AG192" s="202"/>
      <c r="AH192" s="202"/>
      <c r="AI192" s="188" t="str">
        <f>IFERROR(VLOOKUP(LEFT(N192 &amp; "0",1),CbRc,2,0),"")</f>
        <v>NCX19J3</v>
      </c>
      <c r="AJ192" s="188" t="str">
        <f>IFERROR(VLOOKUP(LEFT(O192 &amp; "0",1),CbRc,2,0),"")</f>
        <v>NCX19J3</v>
      </c>
      <c r="AK192" s="188" t="str">
        <f>IF(ISNA(VLOOKUP(AI192&amp;Q192,IsTm1A,1,0)),"",Q192)</f>
        <v>E3</v>
      </c>
      <c r="AL192" s="188" t="str">
        <f>IF(ISNA(VLOOKUP($AI192&amp;R192,IsTm2D,1,0)),"",R192)</f>
        <v>E3</v>
      </c>
      <c r="AM192" s="188" t="str">
        <f>IF(ISNA(VLOOKUP($AI192&amp;S192,IsTm3G,1,0)),"",S192)</f>
        <v>E3</v>
      </c>
      <c r="AN192" s="188"/>
      <c r="AO192" s="188"/>
      <c r="BD192" s="94">
        <f t="shared" si="41"/>
        <v>0</v>
      </c>
      <c r="BE192" s="94">
        <f t="shared" si="42"/>
        <v>0</v>
      </c>
      <c r="BF192" s="94">
        <f t="shared" si="43"/>
        <v>0</v>
      </c>
      <c r="BG192" s="94">
        <f t="shared" si="44"/>
        <v>0</v>
      </c>
      <c r="BH192" s="94">
        <f t="shared" si="45"/>
        <v>0</v>
      </c>
      <c r="BJ192" s="94" t="str">
        <f t="shared" si="46"/>
        <v>0</v>
      </c>
      <c r="BK192" s="94" t="str">
        <f t="shared" si="47"/>
        <v>0</v>
      </c>
    </row>
    <row r="193" spans="1:63" x14ac:dyDescent="0.25">
      <c r="A193" s="17" t="str">
        <f>D193&amp;"x"&amp;TEXT(COUNTIF(D$5:D192,D193)+1,0)</f>
        <v>D3x1</v>
      </c>
      <c r="B193" s="18" t="str">
        <f>E193&amp;"x"&amp;TEXT(COUNTIF(E$5:E192,E193)+1,0)</f>
        <v>D3x1</v>
      </c>
      <c r="C193" s="18" t="str">
        <f>F193&amp;"x"&amp;TEXT(COUNTIF(F$5:F192,F193)+1,0)</f>
        <v>x1</v>
      </c>
      <c r="D193" s="19" t="s">
        <v>5108</v>
      </c>
      <c r="E193" s="19" t="s">
        <v>5108</v>
      </c>
      <c r="F193" s="19"/>
      <c r="G193" s="431"/>
      <c r="H193" s="19" t="s">
        <v>5044</v>
      </c>
      <c r="I193" s="141" t="s">
        <v>8315</v>
      </c>
      <c r="J193" s="141" t="s">
        <v>8316</v>
      </c>
      <c r="K193" s="141" t="s">
        <v>8317</v>
      </c>
      <c r="L193" s="113">
        <v>41149</v>
      </c>
      <c r="M193" s="431"/>
      <c r="N193" s="20"/>
      <c r="O193" s="20"/>
      <c r="P193" s="433"/>
      <c r="Q193" s="20" t="s">
        <v>5108</v>
      </c>
      <c r="R193" s="20" t="s">
        <v>5108</v>
      </c>
      <c r="S193" s="20" t="s">
        <v>5108</v>
      </c>
      <c r="T193" s="424" t="s">
        <v>5108</v>
      </c>
      <c r="U193" s="283"/>
      <c r="V193" s="435"/>
      <c r="W193" s="22"/>
      <c r="X193" s="22"/>
      <c r="Y193" s="22"/>
      <c r="Z193" s="22"/>
      <c r="AA193" s="22"/>
      <c r="AC193" s="187">
        <f>lft(L193,Peildatum)</f>
        <v>11.34</v>
      </c>
      <c r="AD193" s="202"/>
      <c r="AE193" s="202"/>
      <c r="AF193" s="202"/>
      <c r="AG193" s="202"/>
      <c r="AH193" s="202"/>
      <c r="AI193" s="188" t="str">
        <f>IFERROR(VLOOKUP(LEFT(N193 &amp; "0",1),CbRc,2,0),"")</f>
        <v>NCX19J3</v>
      </c>
      <c r="AJ193" s="188" t="str">
        <f>IFERROR(VLOOKUP(LEFT(O193 &amp; "0",1),CbRc,2,0),"")</f>
        <v>NCX19J3</v>
      </c>
      <c r="AK193" s="188" t="str">
        <f>IF(ISNA(VLOOKUP(AI193&amp;Q193,IsTm1A,1,0)),"",Q193)</f>
        <v>D3</v>
      </c>
      <c r="AL193" s="188" t="str">
        <f>IF(ISNA(VLOOKUP($AI193&amp;R193,IsTm2D,1,0)),"",R193)</f>
        <v>D3</v>
      </c>
      <c r="AM193" s="188" t="str">
        <f>IF(ISNA(VLOOKUP($AI193&amp;S193,IsTm3G,1,0)),"",S193)</f>
        <v>D3</v>
      </c>
      <c r="AN193" s="188"/>
      <c r="AO193" s="188"/>
      <c r="BD193" s="94">
        <f t="shared" si="41"/>
        <v>0</v>
      </c>
      <c r="BE193" s="94">
        <f t="shared" si="42"/>
        <v>0</v>
      </c>
      <c r="BF193" s="94">
        <f t="shared" si="43"/>
        <v>0</v>
      </c>
      <c r="BG193" s="94">
        <f t="shared" si="44"/>
        <v>0</v>
      </c>
      <c r="BH193" s="94">
        <f t="shared" si="45"/>
        <v>0</v>
      </c>
      <c r="BJ193" s="94" t="str">
        <f t="shared" si="46"/>
        <v>0</v>
      </c>
      <c r="BK193" s="94" t="str">
        <f t="shared" si="47"/>
        <v>0</v>
      </c>
    </row>
    <row r="194" spans="1:63" x14ac:dyDescent="0.25">
      <c r="A194" s="17" t="str">
        <f>D194&amp;"x"&amp;TEXT(COUNTIF(D$5:D193,D194)+1,0)</f>
        <v>D3x2</v>
      </c>
      <c r="B194" s="18" t="str">
        <f>E194&amp;"x"&amp;TEXT(COUNTIF(E$5:E193,E194)+1,0)</f>
        <v>D3x2</v>
      </c>
      <c r="C194" s="18" t="str">
        <f>F194&amp;"x"&amp;TEXT(COUNTIF(F$5:F193,F194)+1,0)</f>
        <v>x1</v>
      </c>
      <c r="D194" s="19" t="s">
        <v>5108</v>
      </c>
      <c r="E194" s="19" t="s">
        <v>5108</v>
      </c>
      <c r="F194" s="19"/>
      <c r="G194" s="431"/>
      <c r="H194" s="19" t="s">
        <v>5044</v>
      </c>
      <c r="I194" s="141" t="s">
        <v>8318</v>
      </c>
      <c r="J194" s="141" t="s">
        <v>8319</v>
      </c>
      <c r="K194" s="141" t="s">
        <v>8168</v>
      </c>
      <c r="L194" s="113">
        <v>41159</v>
      </c>
      <c r="M194" s="431"/>
      <c r="N194" s="20"/>
      <c r="O194" s="20"/>
      <c r="P194" s="433"/>
      <c r="Q194" s="20" t="s">
        <v>5108</v>
      </c>
      <c r="R194" s="20" t="s">
        <v>5108</v>
      </c>
      <c r="S194" s="20" t="s">
        <v>5108</v>
      </c>
      <c r="T194" s="424" t="s">
        <v>5108</v>
      </c>
      <c r="U194" s="283"/>
      <c r="V194" s="435"/>
      <c r="W194" s="22"/>
      <c r="X194" s="22"/>
      <c r="Y194" s="22"/>
      <c r="Z194" s="22"/>
      <c r="AA194" s="22"/>
      <c r="AC194" s="187">
        <f>lft(L194,Peildatum)</f>
        <v>11.31</v>
      </c>
      <c r="AD194" s="202"/>
      <c r="AE194" s="202"/>
      <c r="AF194" s="202"/>
      <c r="AG194" s="202"/>
      <c r="AH194" s="202"/>
      <c r="AI194" s="188" t="str">
        <f>IFERROR(VLOOKUP(LEFT(N194 &amp; "0",1),CbRc,2,0),"")</f>
        <v>NCX19J3</v>
      </c>
      <c r="AJ194" s="188" t="str">
        <f>IFERROR(VLOOKUP(LEFT(O194 &amp; "0",1),CbRc,2,0),"")</f>
        <v>NCX19J3</v>
      </c>
      <c r="AK194" s="188" t="str">
        <f>IF(ISNA(VLOOKUP(AI194&amp;Q194,IsTm1A,1,0)),"",Q194)</f>
        <v>D3</v>
      </c>
      <c r="AL194" s="188" t="str">
        <f>IF(ISNA(VLOOKUP($AI194&amp;R194,IsTm2D,1,0)),"",R194)</f>
        <v>D3</v>
      </c>
      <c r="AM194" s="188" t="str">
        <f>IF(ISNA(VLOOKUP($AI194&amp;S194,IsTm3G,1,0)),"",S194)</f>
        <v>D3</v>
      </c>
      <c r="AN194" s="188"/>
      <c r="AO194" s="188"/>
      <c r="BD194" s="94">
        <f t="shared" si="41"/>
        <v>0</v>
      </c>
      <c r="BE194" s="94">
        <f t="shared" si="42"/>
        <v>0</v>
      </c>
      <c r="BF194" s="94">
        <f t="shared" si="43"/>
        <v>0</v>
      </c>
      <c r="BG194" s="94">
        <f t="shared" si="44"/>
        <v>0</v>
      </c>
      <c r="BH194" s="94">
        <f t="shared" si="45"/>
        <v>0</v>
      </c>
      <c r="BJ194" s="94" t="str">
        <f t="shared" si="46"/>
        <v>0</v>
      </c>
      <c r="BK194" s="94" t="str">
        <f t="shared" si="47"/>
        <v>0</v>
      </c>
    </row>
    <row r="195" spans="1:63" x14ac:dyDescent="0.25">
      <c r="A195" s="17" t="str">
        <f>D195&amp;"x"&amp;TEXT(COUNTIF(D$5:D194,D195)+1,0)</f>
        <v>D3x3</v>
      </c>
      <c r="B195" s="18" t="str">
        <f>E195&amp;"x"&amp;TEXT(COUNTIF(E$5:E194,E195)+1,0)</f>
        <v>D3x3</v>
      </c>
      <c r="C195" s="18" t="str">
        <f>F195&amp;"x"&amp;TEXT(COUNTIF(F$5:F194,F195)+1,0)</f>
        <v>x1</v>
      </c>
      <c r="D195" s="19" t="s">
        <v>5108</v>
      </c>
      <c r="E195" s="19" t="s">
        <v>5108</v>
      </c>
      <c r="F195" s="19"/>
      <c r="G195" s="431"/>
      <c r="H195" s="19" t="s">
        <v>5044</v>
      </c>
      <c r="I195" s="141" t="s">
        <v>8320</v>
      </c>
      <c r="J195" s="141" t="s">
        <v>8321</v>
      </c>
      <c r="K195" s="141" t="s">
        <v>7824</v>
      </c>
      <c r="L195" s="113">
        <v>41323</v>
      </c>
      <c r="M195" s="431"/>
      <c r="N195" s="20"/>
      <c r="O195" s="20"/>
      <c r="P195" s="433"/>
      <c r="Q195" s="20" t="s">
        <v>5119</v>
      </c>
      <c r="R195" s="20" t="s">
        <v>5119</v>
      </c>
      <c r="S195" s="20" t="s">
        <v>5119</v>
      </c>
      <c r="T195" s="424" t="s">
        <v>5108</v>
      </c>
      <c r="U195" s="283"/>
      <c r="V195" s="435"/>
      <c r="W195" s="22"/>
      <c r="X195" s="22"/>
      <c r="Y195" s="22"/>
      <c r="Z195" s="22"/>
      <c r="AA195" s="22"/>
      <c r="AC195" s="187">
        <f>lft(L195,Peildatum)</f>
        <v>10.86</v>
      </c>
      <c r="AD195" s="202"/>
      <c r="AE195" s="202"/>
      <c r="AF195" s="202"/>
      <c r="AG195" s="202"/>
      <c r="AH195" s="202"/>
      <c r="AI195" s="188" t="str">
        <f>IFERROR(VLOOKUP(LEFT(N195 &amp; "0",1),CbRc,2,0),"")</f>
        <v>NCX19J3</v>
      </c>
      <c r="AJ195" s="188" t="str">
        <f>IFERROR(VLOOKUP(LEFT(O195 &amp; "0",1),CbRc,2,0),"")</f>
        <v>NCX19J3</v>
      </c>
      <c r="AK195" s="188" t="str">
        <f>IF(ISNA(VLOOKUP(AI195&amp;Q195,IsTm1A,1,0)),"",Q195)</f>
        <v>E2</v>
      </c>
      <c r="AL195" s="188" t="str">
        <f>IF(ISNA(VLOOKUP($AI195&amp;R195,IsTm2D,1,0)),"",R195)</f>
        <v>E2</v>
      </c>
      <c r="AM195" s="188" t="str">
        <f>IF(ISNA(VLOOKUP($AI195&amp;S195,IsTm3G,1,0)),"",S195)</f>
        <v>E2</v>
      </c>
      <c r="AN195" s="188"/>
      <c r="AO195" s="188"/>
      <c r="BD195" s="94">
        <f t="shared" si="41"/>
        <v>0</v>
      </c>
      <c r="BE195" s="94">
        <f t="shared" si="42"/>
        <v>0</v>
      </c>
      <c r="BF195" s="94">
        <f t="shared" si="43"/>
        <v>0</v>
      </c>
      <c r="BG195" s="94">
        <f t="shared" si="44"/>
        <v>0</v>
      </c>
      <c r="BH195" s="94">
        <f t="shared" si="45"/>
        <v>0</v>
      </c>
      <c r="BJ195" s="94" t="str">
        <f t="shared" si="46"/>
        <v>0</v>
      </c>
      <c r="BK195" s="94" t="str">
        <f t="shared" si="47"/>
        <v>0</v>
      </c>
    </row>
    <row r="196" spans="1:63" x14ac:dyDescent="0.25">
      <c r="A196" s="17" t="str">
        <f>D196&amp;"x"&amp;TEXT(COUNTIF(D$5:D195,D196)+1,0)</f>
        <v>D3x4</v>
      </c>
      <c r="B196" s="18" t="str">
        <f>E196&amp;"x"&amp;TEXT(COUNTIF(E$5:E195,E196)+1,0)</f>
        <v>D3x4</v>
      </c>
      <c r="C196" s="18" t="str">
        <f>F196&amp;"x"&amp;TEXT(COUNTIF(F$5:F195,F196)+1,0)</f>
        <v>x1</v>
      </c>
      <c r="D196" s="19" t="s">
        <v>5108</v>
      </c>
      <c r="E196" s="19" t="s">
        <v>5108</v>
      </c>
      <c r="F196" s="19"/>
      <c r="G196" s="431"/>
      <c r="H196" s="19" t="s">
        <v>5044</v>
      </c>
      <c r="I196" s="141" t="s">
        <v>8322</v>
      </c>
      <c r="J196" s="141" t="s">
        <v>8323</v>
      </c>
      <c r="K196" s="141" t="s">
        <v>8324</v>
      </c>
      <c r="L196" s="113">
        <v>41557</v>
      </c>
      <c r="M196" s="431"/>
      <c r="N196" s="20"/>
      <c r="O196" s="20"/>
      <c r="P196" s="433"/>
      <c r="Q196" s="20" t="s">
        <v>5120</v>
      </c>
      <c r="R196" s="20" t="s">
        <v>5119</v>
      </c>
      <c r="S196" s="20" t="s">
        <v>5119</v>
      </c>
      <c r="T196" s="424" t="s">
        <v>5108</v>
      </c>
      <c r="U196" s="283"/>
      <c r="V196" s="435"/>
      <c r="W196" s="22"/>
      <c r="X196" s="22"/>
      <c r="Y196" s="22"/>
      <c r="Z196" s="22"/>
      <c r="AA196" s="22"/>
      <c r="AC196" s="187">
        <f>lft(L196,Peildatum)</f>
        <v>10.220000000000001</v>
      </c>
      <c r="AD196" s="202"/>
      <c r="AE196" s="202"/>
      <c r="AF196" s="202"/>
      <c r="AG196" s="202"/>
      <c r="AH196" s="202"/>
      <c r="AI196" s="188" t="str">
        <f>IFERROR(VLOOKUP(LEFT(N196 &amp; "0",1),CbRc,2,0),"")</f>
        <v>NCX19J3</v>
      </c>
      <c r="AJ196" s="188" t="str">
        <f>IFERROR(VLOOKUP(LEFT(O196 &amp; "0",1),CbRc,2,0),"")</f>
        <v>NCX19J3</v>
      </c>
      <c r="AK196" s="188" t="str">
        <f>IF(ISNA(VLOOKUP(AI196&amp;Q196,IsTm1A,1,0)),"",Q196)</f>
        <v>E3</v>
      </c>
      <c r="AL196" s="188" t="str">
        <f>IF(ISNA(VLOOKUP($AI196&amp;R196,IsTm2D,1,0)),"",R196)</f>
        <v>E2</v>
      </c>
      <c r="AM196" s="188" t="str">
        <f>IF(ISNA(VLOOKUP($AI196&amp;S196,IsTm3G,1,0)),"",S196)</f>
        <v>E2</v>
      </c>
      <c r="AN196" s="188"/>
      <c r="AO196" s="188"/>
      <c r="BD196" s="94">
        <f t="shared" si="41"/>
        <v>0</v>
      </c>
      <c r="BE196" s="94">
        <f t="shared" si="42"/>
        <v>0</v>
      </c>
      <c r="BF196" s="94">
        <f t="shared" si="43"/>
        <v>0</v>
      </c>
      <c r="BG196" s="94">
        <f t="shared" si="44"/>
        <v>0</v>
      </c>
      <c r="BH196" s="94">
        <f t="shared" si="45"/>
        <v>0</v>
      </c>
      <c r="BJ196" s="94" t="str">
        <f t="shared" si="46"/>
        <v>0</v>
      </c>
      <c r="BK196" s="94" t="str">
        <f t="shared" si="47"/>
        <v>0</v>
      </c>
    </row>
    <row r="197" spans="1:63" x14ac:dyDescent="0.25">
      <c r="A197" s="17" t="str">
        <f>D197&amp;"x"&amp;TEXT(COUNTIF(D$5:D196,D197)+1,0)</f>
        <v>D3x5</v>
      </c>
      <c r="B197" s="18" t="str">
        <f>E197&amp;"x"&amp;TEXT(COUNTIF(E$5:E196,E197)+1,0)</f>
        <v>D3x5</v>
      </c>
      <c r="C197" s="18" t="str">
        <f>F197&amp;"x"&amp;TEXT(COUNTIF(F$5:F196,F197)+1,0)</f>
        <v>x1</v>
      </c>
      <c r="D197" s="19" t="s">
        <v>5108</v>
      </c>
      <c r="E197" s="19" t="s">
        <v>5108</v>
      </c>
      <c r="F197" s="19"/>
      <c r="G197" s="431"/>
      <c r="H197" s="19" t="s">
        <v>5044</v>
      </c>
      <c r="I197" s="141" t="s">
        <v>8325</v>
      </c>
      <c r="J197" s="141" t="s">
        <v>8326</v>
      </c>
      <c r="K197" s="141" t="s">
        <v>8327</v>
      </c>
      <c r="L197" s="113">
        <v>41569</v>
      </c>
      <c r="M197" s="431"/>
      <c r="N197" s="20"/>
      <c r="O197" s="20"/>
      <c r="P197" s="433"/>
      <c r="Q197" s="20" t="s">
        <v>5122</v>
      </c>
      <c r="R197" s="20" t="s">
        <v>5122</v>
      </c>
      <c r="S197" s="20" t="s">
        <v>5122</v>
      </c>
      <c r="T197" s="424" t="s">
        <v>5108</v>
      </c>
      <c r="U197" s="283"/>
      <c r="V197" s="435"/>
      <c r="W197" s="22"/>
      <c r="X197" s="22"/>
      <c r="Y197" s="22"/>
      <c r="Z197" s="22"/>
      <c r="AA197" s="22"/>
      <c r="AC197" s="187">
        <f>lft(L197,Peildatum)</f>
        <v>10.19</v>
      </c>
      <c r="AD197" s="202"/>
      <c r="AE197" s="202"/>
      <c r="AF197" s="202"/>
      <c r="AG197" s="202"/>
      <c r="AH197" s="202"/>
      <c r="AI197" s="188" t="str">
        <f>IFERROR(VLOOKUP(LEFT(N197 &amp; "0",1),CbRc,2,0),"")</f>
        <v>NCX19J3</v>
      </c>
      <c r="AJ197" s="188" t="str">
        <f>IFERROR(VLOOKUP(LEFT(O197 &amp; "0",1),CbRc,2,0),"")</f>
        <v>NCX19J3</v>
      </c>
      <c r="AK197" s="188" t="str">
        <f>IF(ISNA(VLOOKUP(AI197&amp;Q197,IsTm1A,1,0)),"",Q197)</f>
        <v>E5</v>
      </c>
      <c r="AL197" s="188" t="str">
        <f>IF(ISNA(VLOOKUP($AI197&amp;R197,IsTm2D,1,0)),"",R197)</f>
        <v>E5</v>
      </c>
      <c r="AM197" s="188" t="str">
        <f>IF(ISNA(VLOOKUP($AI197&amp;S197,IsTm3G,1,0)),"",S197)</f>
        <v>E5</v>
      </c>
      <c r="AN197" s="188"/>
      <c r="AO197" s="188"/>
      <c r="BD197" s="94">
        <f t="shared" ref="BD197:BD260" si="48">IF(OR(Q197="",W197=""),0,SUMIFS(W$5:W$354,$BJ$5:$BJ$354,$BJ197,Q$5:Q$354,Q197))</f>
        <v>0</v>
      </c>
      <c r="BE197" s="94">
        <f t="shared" ref="BE197:BE260" si="49">IF(OR(R197="",X197=""),0,SUMIFS(X$5:X$354,$BJ$5:$BJ$354,$BJ197,R$5:R$354,R197))</f>
        <v>0</v>
      </c>
      <c r="BF197" s="94">
        <f t="shared" ref="BF197:BF260" si="50">IF(OR(S197="",Y197=""),0,SUMIFS(Y$5:Y$354,$BJ$5:$BJ$354,$BJ197,S$5:S$354,S197))</f>
        <v>0</v>
      </c>
      <c r="BG197" s="94">
        <f t="shared" ref="BG197:BG260" si="51">IF(OR(T197="",Z197=""),0,SUMIFS(Z$5:Z$354,$BK$5:$BK$354,$BK197,T$5:T$354,T197))</f>
        <v>0</v>
      </c>
      <c r="BH197" s="94">
        <f t="shared" ref="BH197:BH260" si="52">IF(OR(U197="",AA197=""),0,SUMIFS(AA$5:AA$354,$BK$5:$BK$354,$BK197,U$5:U$354,U197))</f>
        <v>0</v>
      </c>
      <c r="BJ197" s="94" t="str">
        <f t="shared" si="46"/>
        <v>0</v>
      </c>
      <c r="BK197" s="94" t="str">
        <f t="shared" si="47"/>
        <v>0</v>
      </c>
    </row>
    <row r="198" spans="1:63" x14ac:dyDescent="0.25">
      <c r="A198" s="17" t="str">
        <f>D198&amp;"x"&amp;TEXT(COUNTIF(D$5:D197,D198)+1,0)</f>
        <v>D3x6</v>
      </c>
      <c r="B198" s="18" t="str">
        <f>E198&amp;"x"&amp;TEXT(COUNTIF(E$5:E197,E198)+1,0)</f>
        <v>D3x6</v>
      </c>
      <c r="C198" s="18" t="str">
        <f>F198&amp;"x"&amp;TEXT(COUNTIF(F$5:F197,F198)+1,0)</f>
        <v>x1</v>
      </c>
      <c r="D198" s="19" t="s">
        <v>5108</v>
      </c>
      <c r="E198" s="19" t="s">
        <v>5108</v>
      </c>
      <c r="F198" s="19"/>
      <c r="G198" s="431"/>
      <c r="H198" s="19" t="s">
        <v>5044</v>
      </c>
      <c r="I198" s="141" t="s">
        <v>8328</v>
      </c>
      <c r="J198" s="141" t="s">
        <v>8329</v>
      </c>
      <c r="K198" s="141" t="s">
        <v>8330</v>
      </c>
      <c r="L198" s="113">
        <v>41574</v>
      </c>
      <c r="M198" s="431"/>
      <c r="N198" s="20"/>
      <c r="O198" s="20"/>
      <c r="P198" s="433"/>
      <c r="Q198" s="20" t="s">
        <v>5120</v>
      </c>
      <c r="R198" s="20" t="s">
        <v>5120</v>
      </c>
      <c r="S198" s="20" t="s">
        <v>5120</v>
      </c>
      <c r="T198" s="424" t="s">
        <v>5108</v>
      </c>
      <c r="U198" s="283"/>
      <c r="V198" s="435"/>
      <c r="W198" s="22"/>
      <c r="X198" s="22"/>
      <c r="Y198" s="22"/>
      <c r="Z198" s="22"/>
      <c r="AA198" s="22"/>
      <c r="AC198" s="187">
        <f>lft(L198,Peildatum)</f>
        <v>10.18</v>
      </c>
      <c r="AD198" s="202"/>
      <c r="AE198" s="202"/>
      <c r="AF198" s="202"/>
      <c r="AG198" s="202"/>
      <c r="AH198" s="202"/>
      <c r="AI198" s="188" t="str">
        <f>IFERROR(VLOOKUP(LEFT(N198 &amp; "0",1),CbRc,2,0),"")</f>
        <v>NCX19J3</v>
      </c>
      <c r="AJ198" s="188" t="str">
        <f>IFERROR(VLOOKUP(LEFT(O198 &amp; "0",1),CbRc,2,0),"")</f>
        <v>NCX19J3</v>
      </c>
      <c r="AK198" s="188" t="str">
        <f>IF(ISNA(VLOOKUP(AI198&amp;Q198,IsTm1A,1,0)),"",Q198)</f>
        <v>E3</v>
      </c>
      <c r="AL198" s="188" t="str">
        <f>IF(ISNA(VLOOKUP($AI198&amp;R198,IsTm2D,1,0)),"",R198)</f>
        <v>E3</v>
      </c>
      <c r="AM198" s="188" t="str">
        <f>IF(ISNA(VLOOKUP($AI198&amp;S198,IsTm3G,1,0)),"",S198)</f>
        <v>E3</v>
      </c>
      <c r="AN198" s="188"/>
      <c r="AO198" s="188"/>
      <c r="BD198" s="94">
        <f t="shared" si="48"/>
        <v>0</v>
      </c>
      <c r="BE198" s="94">
        <f t="shared" si="49"/>
        <v>0</v>
      </c>
      <c r="BF198" s="94">
        <f t="shared" si="50"/>
        <v>0</v>
      </c>
      <c r="BG198" s="94">
        <f t="shared" si="51"/>
        <v>0</v>
      </c>
      <c r="BH198" s="94">
        <f t="shared" si="52"/>
        <v>0</v>
      </c>
      <c r="BJ198" s="94" t="str">
        <f t="shared" si="46"/>
        <v>0</v>
      </c>
      <c r="BK198" s="94" t="str">
        <f t="shared" si="47"/>
        <v>0</v>
      </c>
    </row>
    <row r="199" spans="1:63" x14ac:dyDescent="0.25">
      <c r="A199" s="17" t="str">
        <f>D199&amp;"x"&amp;TEXT(COUNTIF(D$5:D198,D199)+1,0)</f>
        <v>D3x7</v>
      </c>
      <c r="B199" s="18" t="str">
        <f>E199&amp;"x"&amp;TEXT(COUNTIF(E$5:E198,E199)+1,0)</f>
        <v>D3x7</v>
      </c>
      <c r="C199" s="18" t="str">
        <f>F199&amp;"x"&amp;TEXT(COUNTIF(F$5:F198,F199)+1,0)</f>
        <v>x1</v>
      </c>
      <c r="D199" s="19" t="s">
        <v>5108</v>
      </c>
      <c r="E199" s="19" t="s">
        <v>5108</v>
      </c>
      <c r="F199" s="19"/>
      <c r="G199" s="431"/>
      <c r="H199" s="19" t="s">
        <v>5044</v>
      </c>
      <c r="I199" s="141" t="s">
        <v>8331</v>
      </c>
      <c r="J199" s="141" t="s">
        <v>8332</v>
      </c>
      <c r="K199" s="141" t="s">
        <v>8165</v>
      </c>
      <c r="L199" s="113">
        <v>41582</v>
      </c>
      <c r="M199" s="431"/>
      <c r="N199" s="20"/>
      <c r="O199" s="20"/>
      <c r="P199" s="433"/>
      <c r="Q199" s="20" t="s">
        <v>5120</v>
      </c>
      <c r="R199" s="20" t="s">
        <v>5120</v>
      </c>
      <c r="S199" s="20" t="s">
        <v>5120</v>
      </c>
      <c r="T199" s="424" t="s">
        <v>5108</v>
      </c>
      <c r="U199" s="283"/>
      <c r="V199" s="435"/>
      <c r="W199" s="22"/>
      <c r="X199" s="22"/>
      <c r="Y199" s="22"/>
      <c r="Z199" s="22"/>
      <c r="AA199" s="22"/>
      <c r="AC199" s="187">
        <f>lft(L199,Peildatum)</f>
        <v>10.15</v>
      </c>
      <c r="AD199" s="202"/>
      <c r="AE199" s="202"/>
      <c r="AF199" s="202"/>
      <c r="AG199" s="202"/>
      <c r="AH199" s="202"/>
      <c r="AI199" s="188" t="str">
        <f>IFERROR(VLOOKUP(LEFT(N199 &amp; "0",1),CbRc,2,0),"")</f>
        <v>NCX19J3</v>
      </c>
      <c r="AJ199" s="188" t="str">
        <f>IFERROR(VLOOKUP(LEFT(O199 &amp; "0",1),CbRc,2,0),"")</f>
        <v>NCX19J3</v>
      </c>
      <c r="AK199" s="188" t="str">
        <f>IF(ISNA(VLOOKUP(AI199&amp;Q199,IsTm1A,1,0)),"",Q199)</f>
        <v>E3</v>
      </c>
      <c r="AL199" s="188" t="str">
        <f>IF(ISNA(VLOOKUP($AI199&amp;R199,IsTm2D,1,0)),"",R199)</f>
        <v>E3</v>
      </c>
      <c r="AM199" s="188" t="str">
        <f>IF(ISNA(VLOOKUP($AI199&amp;S199,IsTm3G,1,0)),"",S199)</f>
        <v>E3</v>
      </c>
      <c r="AN199" s="188"/>
      <c r="AO199" s="188"/>
      <c r="BD199" s="94">
        <f t="shared" si="48"/>
        <v>0</v>
      </c>
      <c r="BE199" s="94">
        <f t="shared" si="49"/>
        <v>0</v>
      </c>
      <c r="BF199" s="94">
        <f t="shared" si="50"/>
        <v>0</v>
      </c>
      <c r="BG199" s="94">
        <f t="shared" si="51"/>
        <v>0</v>
      </c>
      <c r="BH199" s="94">
        <f t="shared" si="52"/>
        <v>0</v>
      </c>
      <c r="BJ199" s="94" t="str">
        <f t="shared" si="46"/>
        <v>0</v>
      </c>
      <c r="BK199" s="94" t="str">
        <f t="shared" si="47"/>
        <v>0</v>
      </c>
    </row>
    <row r="200" spans="1:63" x14ac:dyDescent="0.25">
      <c r="A200" s="17" t="str">
        <f>D200&amp;"x"&amp;TEXT(COUNTIF(D$5:D199,D200)+1,0)</f>
        <v>D3x8</v>
      </c>
      <c r="B200" s="18" t="str">
        <f>E200&amp;"x"&amp;TEXT(COUNTIF(E$5:E199,E200)+1,0)</f>
        <v>D3x8</v>
      </c>
      <c r="C200" s="18" t="str">
        <f>F200&amp;"x"&amp;TEXT(COUNTIF(F$5:F199,F200)+1,0)</f>
        <v>x1</v>
      </c>
      <c r="D200" s="19" t="s">
        <v>5108</v>
      </c>
      <c r="E200" s="19" t="s">
        <v>5108</v>
      </c>
      <c r="F200" s="19"/>
      <c r="G200" s="431"/>
      <c r="H200" s="19" t="s">
        <v>5275</v>
      </c>
      <c r="I200" s="141" t="s">
        <v>8333</v>
      </c>
      <c r="J200" s="141" t="s">
        <v>8334</v>
      </c>
      <c r="K200" s="141" t="s">
        <v>8335</v>
      </c>
      <c r="L200" s="113">
        <v>41263</v>
      </c>
      <c r="M200" s="431"/>
      <c r="N200" s="20"/>
      <c r="O200" s="20"/>
      <c r="P200" s="433"/>
      <c r="Q200" s="20" t="s">
        <v>5122</v>
      </c>
      <c r="R200" s="20" t="s">
        <v>5122</v>
      </c>
      <c r="S200" s="20" t="s">
        <v>5122</v>
      </c>
      <c r="T200" s="424" t="s">
        <v>5108</v>
      </c>
      <c r="U200" s="283"/>
      <c r="V200" s="435"/>
      <c r="W200" s="22"/>
      <c r="X200" s="22"/>
      <c r="Y200" s="22"/>
      <c r="Z200" s="22"/>
      <c r="AA200" s="22"/>
      <c r="AC200" s="187">
        <f>lft(L200,Peildatum)</f>
        <v>11.03</v>
      </c>
      <c r="AD200" s="202"/>
      <c r="AE200" s="202"/>
      <c r="AF200" s="202"/>
      <c r="AG200" s="202"/>
      <c r="AH200" s="202"/>
      <c r="AI200" s="188" t="str">
        <f>IFERROR(VLOOKUP(LEFT(N200 &amp; "0",1),CbRc,2,0),"")</f>
        <v>NCX19J3</v>
      </c>
      <c r="AJ200" s="188" t="str">
        <f>IFERROR(VLOOKUP(LEFT(O200 &amp; "0",1),CbRc,2,0),"")</f>
        <v>NCX19J3</v>
      </c>
      <c r="AK200" s="188" t="str">
        <f>IF(ISNA(VLOOKUP(AI200&amp;Q200,IsTm1A,1,0)),"",Q200)</f>
        <v>E5</v>
      </c>
      <c r="AL200" s="188" t="str">
        <f>IF(ISNA(VLOOKUP($AI200&amp;R200,IsTm2D,1,0)),"",R200)</f>
        <v>E5</v>
      </c>
      <c r="AM200" s="188" t="str">
        <f>IF(ISNA(VLOOKUP($AI200&amp;S200,IsTm3G,1,0)),"",S200)</f>
        <v>E5</v>
      </c>
      <c r="AN200" s="188"/>
      <c r="AO200" s="188"/>
      <c r="BD200" s="94">
        <f t="shared" si="48"/>
        <v>0</v>
      </c>
      <c r="BE200" s="94">
        <f t="shared" si="49"/>
        <v>0</v>
      </c>
      <c r="BF200" s="94">
        <f t="shared" si="50"/>
        <v>0</v>
      </c>
      <c r="BG200" s="94">
        <f t="shared" si="51"/>
        <v>0</v>
      </c>
      <c r="BH200" s="94">
        <f t="shared" si="52"/>
        <v>0</v>
      </c>
      <c r="BJ200" s="94" t="str">
        <f t="shared" si="46"/>
        <v>0</v>
      </c>
      <c r="BK200" s="94" t="str">
        <f t="shared" si="47"/>
        <v>0</v>
      </c>
    </row>
    <row r="201" spans="1:63" x14ac:dyDescent="0.25">
      <c r="A201" s="17" t="str">
        <f>D201&amp;"x"&amp;TEXT(COUNTIF(D$5:D200,D201)+1,0)</f>
        <v>D3x9</v>
      </c>
      <c r="B201" s="18" t="str">
        <f>E201&amp;"x"&amp;TEXT(COUNTIF(E$5:E200,E201)+1,0)</f>
        <v>D3x9</v>
      </c>
      <c r="C201" s="18" t="str">
        <f>F201&amp;"x"&amp;TEXT(COUNTIF(F$5:F200,F201)+1,0)</f>
        <v>x1</v>
      </c>
      <c r="D201" s="19" t="s">
        <v>5108</v>
      </c>
      <c r="E201" s="19" t="s">
        <v>5108</v>
      </c>
      <c r="F201" s="19"/>
      <c r="G201" s="431"/>
      <c r="H201" s="19" t="s">
        <v>5275</v>
      </c>
      <c r="I201" s="141" t="s">
        <v>8336</v>
      </c>
      <c r="J201" s="141" t="s">
        <v>8337</v>
      </c>
      <c r="K201" s="141" t="s">
        <v>7930</v>
      </c>
      <c r="L201" s="113">
        <v>41365</v>
      </c>
      <c r="M201" s="431"/>
      <c r="N201" s="20"/>
      <c r="O201" s="20"/>
      <c r="P201" s="433"/>
      <c r="Q201" s="20" t="s">
        <v>5120</v>
      </c>
      <c r="R201" s="20" t="s">
        <v>5120</v>
      </c>
      <c r="S201" s="20" t="s">
        <v>5120</v>
      </c>
      <c r="T201" s="424" t="s">
        <v>5108</v>
      </c>
      <c r="U201" s="283"/>
      <c r="V201" s="435"/>
      <c r="W201" s="22"/>
      <c r="X201" s="22"/>
      <c r="Y201" s="22"/>
      <c r="Z201" s="22"/>
      <c r="AA201" s="22"/>
      <c r="AC201" s="187">
        <f>lft(L201,Peildatum)</f>
        <v>10.75</v>
      </c>
      <c r="AD201" s="202"/>
      <c r="AE201" s="202"/>
      <c r="AF201" s="202"/>
      <c r="AG201" s="202"/>
      <c r="AH201" s="202"/>
      <c r="AI201" s="188" t="str">
        <f>IFERROR(VLOOKUP(LEFT(N201 &amp; "0",1),CbRc,2,0),"")</f>
        <v>NCX19J3</v>
      </c>
      <c r="AJ201" s="188" t="str">
        <f>IFERROR(VLOOKUP(LEFT(O201 &amp; "0",1),CbRc,2,0),"")</f>
        <v>NCX19J3</v>
      </c>
      <c r="AK201" s="188" t="str">
        <f>IF(ISNA(VLOOKUP(AI201&amp;Q201,IsTm1A,1,0)),"",Q201)</f>
        <v>E3</v>
      </c>
      <c r="AL201" s="188" t="str">
        <f>IF(ISNA(VLOOKUP($AI201&amp;R201,IsTm2D,1,0)),"",R201)</f>
        <v>E3</v>
      </c>
      <c r="AM201" s="188" t="str">
        <f>IF(ISNA(VLOOKUP($AI201&amp;S201,IsTm3G,1,0)),"",S201)</f>
        <v>E3</v>
      </c>
      <c r="AN201" s="188"/>
      <c r="AO201" s="188"/>
      <c r="BD201" s="94">
        <f t="shared" si="48"/>
        <v>0</v>
      </c>
      <c r="BE201" s="94">
        <f t="shared" si="49"/>
        <v>0</v>
      </c>
      <c r="BF201" s="94">
        <f t="shared" si="50"/>
        <v>0</v>
      </c>
      <c r="BG201" s="94">
        <f t="shared" si="51"/>
        <v>0</v>
      </c>
      <c r="BH201" s="94">
        <f t="shared" si="52"/>
        <v>0</v>
      </c>
      <c r="BJ201" s="94" t="str">
        <f t="shared" si="46"/>
        <v>0</v>
      </c>
      <c r="BK201" s="94" t="str">
        <f t="shared" si="47"/>
        <v>0</v>
      </c>
    </row>
    <row r="202" spans="1:63" x14ac:dyDescent="0.25">
      <c r="A202" s="17" t="str">
        <f>D202&amp;"x"&amp;TEXT(COUNTIF(D$5:D201,D202)+1,0)</f>
        <v>D3x10</v>
      </c>
      <c r="B202" s="18" t="str">
        <f>E202&amp;"x"&amp;TEXT(COUNTIF(E$5:E201,E202)+1,0)</f>
        <v>D3x10</v>
      </c>
      <c r="C202" s="18" t="str">
        <f>F202&amp;"x"&amp;TEXT(COUNTIF(F$5:F201,F202)+1,0)</f>
        <v>x1</v>
      </c>
      <c r="D202" s="19" t="s">
        <v>5108</v>
      </c>
      <c r="E202" s="19" t="s">
        <v>5108</v>
      </c>
      <c r="F202" s="19"/>
      <c r="G202" s="431"/>
      <c r="H202" s="19" t="s">
        <v>5275</v>
      </c>
      <c r="I202" s="141" t="s">
        <v>8338</v>
      </c>
      <c r="J202" s="141" t="s">
        <v>8339</v>
      </c>
      <c r="K202" s="141" t="s">
        <v>8340</v>
      </c>
      <c r="L202" s="113">
        <v>41375</v>
      </c>
      <c r="M202" s="431"/>
      <c r="N202" s="20"/>
      <c r="O202" s="20"/>
      <c r="P202" s="433"/>
      <c r="Q202" s="20" t="s">
        <v>5119</v>
      </c>
      <c r="R202" s="20" t="s">
        <v>5119</v>
      </c>
      <c r="S202" s="20" t="s">
        <v>5119</v>
      </c>
      <c r="T202" s="424" t="s">
        <v>5108</v>
      </c>
      <c r="U202" s="283"/>
      <c r="V202" s="435"/>
      <c r="W202" s="22"/>
      <c r="X202" s="22"/>
      <c r="Y202" s="22"/>
      <c r="Z202" s="22"/>
      <c r="AA202" s="22"/>
      <c r="AC202" s="187">
        <f>lft(L202,Peildatum)</f>
        <v>10.72</v>
      </c>
      <c r="AD202" s="202"/>
      <c r="AE202" s="202"/>
      <c r="AF202" s="202"/>
      <c r="AG202" s="202"/>
      <c r="AH202" s="202"/>
      <c r="AI202" s="188" t="str">
        <f>IFERROR(VLOOKUP(LEFT(N202 &amp; "0",1),CbRc,2,0),"")</f>
        <v>NCX19J3</v>
      </c>
      <c r="AJ202" s="188" t="str">
        <f>IFERROR(VLOOKUP(LEFT(O202 &amp; "0",1),CbRc,2,0),"")</f>
        <v>NCX19J3</v>
      </c>
      <c r="AK202" s="188" t="str">
        <f>IF(ISNA(VLOOKUP(AI202&amp;Q202,IsTm1A,1,0)),"",Q202)</f>
        <v>E2</v>
      </c>
      <c r="AL202" s="188" t="str">
        <f>IF(ISNA(VLOOKUP($AI202&amp;R202,IsTm2D,1,0)),"",R202)</f>
        <v>E2</v>
      </c>
      <c r="AM202" s="188" t="str">
        <f>IF(ISNA(VLOOKUP($AI202&amp;S202,IsTm3G,1,0)),"",S202)</f>
        <v>E2</v>
      </c>
      <c r="AN202" s="188"/>
      <c r="AO202" s="188"/>
      <c r="BD202" s="94">
        <f t="shared" si="48"/>
        <v>0</v>
      </c>
      <c r="BE202" s="94">
        <f t="shared" si="49"/>
        <v>0</v>
      </c>
      <c r="BF202" s="94">
        <f t="shared" si="50"/>
        <v>0</v>
      </c>
      <c r="BG202" s="94">
        <f t="shared" si="51"/>
        <v>0</v>
      </c>
      <c r="BH202" s="94">
        <f t="shared" si="52"/>
        <v>0</v>
      </c>
      <c r="BJ202" s="94" t="str">
        <f t="shared" si="46"/>
        <v>0</v>
      </c>
      <c r="BK202" s="94" t="str">
        <f t="shared" si="47"/>
        <v>0</v>
      </c>
    </row>
    <row r="203" spans="1:63" x14ac:dyDescent="0.25">
      <c r="A203" s="17" t="str">
        <f>D203&amp;"x"&amp;TEXT(COUNTIF(D$5:D202,D203)+1,0)</f>
        <v>D3x11</v>
      </c>
      <c r="B203" s="18" t="str">
        <f>E203&amp;"x"&amp;TEXT(COUNTIF(E$5:E202,E203)+1,0)</f>
        <v>D3x11</v>
      </c>
      <c r="C203" s="18" t="str">
        <f>F203&amp;"x"&amp;TEXT(COUNTIF(F$5:F202,F203)+1,0)</f>
        <v>x1</v>
      </c>
      <c r="D203" s="19" t="s">
        <v>5108</v>
      </c>
      <c r="E203" s="19" t="s">
        <v>5108</v>
      </c>
      <c r="F203" s="19"/>
      <c r="G203" s="431"/>
      <c r="H203" s="19" t="s">
        <v>5275</v>
      </c>
      <c r="I203" s="141" t="s">
        <v>8341</v>
      </c>
      <c r="J203" s="141" t="s">
        <v>8342</v>
      </c>
      <c r="K203" s="141" t="s">
        <v>8343</v>
      </c>
      <c r="L203" s="113">
        <v>41611</v>
      </c>
      <c r="M203" s="431"/>
      <c r="N203" s="20"/>
      <c r="O203" s="20"/>
      <c r="P203" s="433"/>
      <c r="Q203" s="20" t="s">
        <v>5120</v>
      </c>
      <c r="R203" s="20" t="s">
        <v>5120</v>
      </c>
      <c r="S203" s="20" t="s">
        <v>5120</v>
      </c>
      <c r="T203" s="424" t="s">
        <v>5108</v>
      </c>
      <c r="U203" s="283"/>
      <c r="V203" s="435"/>
      <c r="W203" s="22"/>
      <c r="X203" s="22"/>
      <c r="Y203" s="22"/>
      <c r="Z203" s="22"/>
      <c r="AA203" s="22"/>
      <c r="AC203" s="187">
        <f>lft(L203,Peildatum)</f>
        <v>10.08</v>
      </c>
      <c r="AD203" s="202"/>
      <c r="AE203" s="202"/>
      <c r="AF203" s="202"/>
      <c r="AG203" s="202"/>
      <c r="AH203" s="202"/>
      <c r="AI203" s="188" t="str">
        <f>IFERROR(VLOOKUP(LEFT(N203 &amp; "0",1),CbRc,2,0),"")</f>
        <v>NCX19J3</v>
      </c>
      <c r="AJ203" s="188" t="str">
        <f>IFERROR(VLOOKUP(LEFT(O203 &amp; "0",1),CbRc,2,0),"")</f>
        <v>NCX19J3</v>
      </c>
      <c r="AK203" s="188" t="str">
        <f>IF(ISNA(VLOOKUP(AI203&amp;Q203,IsTm1A,1,0)),"",Q203)</f>
        <v>E3</v>
      </c>
      <c r="AL203" s="188" t="str">
        <f>IF(ISNA(VLOOKUP($AI203&amp;R203,IsTm2D,1,0)),"",R203)</f>
        <v>E3</v>
      </c>
      <c r="AM203" s="188" t="str">
        <f>IF(ISNA(VLOOKUP($AI203&amp;S203,IsTm3G,1,0)),"",S203)</f>
        <v>E3</v>
      </c>
      <c r="AN203" s="188"/>
      <c r="AO203" s="188"/>
      <c r="BD203" s="94">
        <f t="shared" si="48"/>
        <v>0</v>
      </c>
      <c r="BE203" s="94">
        <f t="shared" si="49"/>
        <v>0</v>
      </c>
      <c r="BF203" s="94">
        <f t="shared" si="50"/>
        <v>0</v>
      </c>
      <c r="BG203" s="94">
        <f t="shared" si="51"/>
        <v>0</v>
      </c>
      <c r="BH203" s="94">
        <f t="shared" si="52"/>
        <v>0</v>
      </c>
      <c r="BJ203" s="94" t="str">
        <f t="shared" si="46"/>
        <v>0</v>
      </c>
      <c r="BK203" s="94" t="str">
        <f t="shared" si="47"/>
        <v>0</v>
      </c>
    </row>
    <row r="204" spans="1:63" x14ac:dyDescent="0.25">
      <c r="A204" s="17" t="str">
        <f>D204&amp;"x"&amp;TEXT(COUNTIF(D$5:D203,D204)+1,0)</f>
        <v>E1x1</v>
      </c>
      <c r="B204" s="18" t="str">
        <f>E204&amp;"x"&amp;TEXT(COUNTIF(E$5:E203,E204)+1,0)</f>
        <v>E1x1</v>
      </c>
      <c r="C204" s="18" t="str">
        <f>F204&amp;"x"&amp;TEXT(COUNTIF(F$5:F203,F204)+1,0)</f>
        <v>x1</v>
      </c>
      <c r="D204" s="19" t="s">
        <v>5118</v>
      </c>
      <c r="E204" s="19" t="s">
        <v>5118</v>
      </c>
      <c r="F204" s="19"/>
      <c r="G204" s="431"/>
      <c r="H204" s="19" t="s">
        <v>5044</v>
      </c>
      <c r="I204" s="141" t="s">
        <v>8347</v>
      </c>
      <c r="J204" s="141" t="s">
        <v>8136</v>
      </c>
      <c r="K204" s="141" t="s">
        <v>8348</v>
      </c>
      <c r="L204" s="113">
        <v>41692</v>
      </c>
      <c r="M204" s="431"/>
      <c r="N204" s="20"/>
      <c r="O204" s="20"/>
      <c r="P204" s="433"/>
      <c r="Q204" s="20" t="s">
        <v>5121</v>
      </c>
      <c r="R204" s="20" t="s">
        <v>5121</v>
      </c>
      <c r="S204" s="20" t="s">
        <v>5121</v>
      </c>
      <c r="T204" s="424" t="s">
        <v>5118</v>
      </c>
      <c r="U204" s="283"/>
      <c r="V204" s="435"/>
      <c r="W204" s="22"/>
      <c r="X204" s="22"/>
      <c r="Y204" s="22"/>
      <c r="Z204" s="22"/>
      <c r="AA204" s="22"/>
      <c r="AC204" s="187">
        <f>lft(L204,Peildatum)</f>
        <v>9.85</v>
      </c>
      <c r="AD204" s="202"/>
      <c r="AE204" s="202"/>
      <c r="AF204" s="202"/>
      <c r="AG204" s="202"/>
      <c r="AH204" s="202"/>
      <c r="AI204" s="188" t="str">
        <f>IFERROR(VLOOKUP(LEFT(N204 &amp; "0",1),CbRc,2,0),"")</f>
        <v>NCX19J3</v>
      </c>
      <c r="AJ204" s="188" t="str">
        <f>IFERROR(VLOOKUP(LEFT(O204 &amp; "0",1),CbRc,2,0),"")</f>
        <v>NCX19J3</v>
      </c>
      <c r="AK204" s="188" t="str">
        <f>IF(ISNA(VLOOKUP(AI204&amp;Q204,IsTm1A,1,0)),"",Q204)</f>
        <v>E4</v>
      </c>
      <c r="AL204" s="188" t="str">
        <f>IF(ISNA(VLOOKUP($AI204&amp;R204,IsTm2D,1,0)),"",R204)</f>
        <v>E4</v>
      </c>
      <c r="AM204" s="188" t="str">
        <f>IF(ISNA(VLOOKUP($AI204&amp;S204,IsTm3G,1,0)),"",S204)</f>
        <v>E4</v>
      </c>
      <c r="AN204" s="188"/>
      <c r="AO204" s="188"/>
      <c r="BD204" s="94">
        <f t="shared" si="48"/>
        <v>0</v>
      </c>
      <c r="BE204" s="94">
        <f t="shared" si="49"/>
        <v>0</v>
      </c>
      <c r="BF204" s="94">
        <f t="shared" si="50"/>
        <v>0</v>
      </c>
      <c r="BG204" s="94">
        <f t="shared" si="51"/>
        <v>0</v>
      </c>
      <c r="BH204" s="94">
        <f t="shared" si="52"/>
        <v>0</v>
      </c>
      <c r="BJ204" s="94" t="str">
        <f t="shared" si="46"/>
        <v>0</v>
      </c>
      <c r="BK204" s="94" t="str">
        <f t="shared" si="47"/>
        <v>0</v>
      </c>
    </row>
    <row r="205" spans="1:63" x14ac:dyDescent="0.25">
      <c r="A205" s="17" t="str">
        <f>D205&amp;"x"&amp;TEXT(COUNTIF(D$5:D204,D205)+1,0)</f>
        <v>E1x2</v>
      </c>
      <c r="B205" s="18" t="str">
        <f>E205&amp;"x"&amp;TEXT(COUNTIF(E$5:E204,E205)+1,0)</f>
        <v>E1x2</v>
      </c>
      <c r="C205" s="18" t="str">
        <f>F205&amp;"x"&amp;TEXT(COUNTIF(F$5:F204,F205)+1,0)</f>
        <v>x1</v>
      </c>
      <c r="D205" s="19" t="s">
        <v>5118</v>
      </c>
      <c r="E205" s="19" t="s">
        <v>5118</v>
      </c>
      <c r="F205" s="19"/>
      <c r="G205" s="431"/>
      <c r="H205" s="19" t="s">
        <v>5044</v>
      </c>
      <c r="I205" s="141" t="s">
        <v>8369</v>
      </c>
      <c r="J205" s="141" t="s">
        <v>8370</v>
      </c>
      <c r="K205" s="141" t="s">
        <v>8371</v>
      </c>
      <c r="L205" s="113">
        <v>41901</v>
      </c>
      <c r="M205" s="431"/>
      <c r="N205" s="20"/>
      <c r="O205" s="20"/>
      <c r="P205" s="433"/>
      <c r="Q205" s="20" t="s">
        <v>5123</v>
      </c>
      <c r="R205" s="20" t="s">
        <v>5123</v>
      </c>
      <c r="S205" s="20" t="s">
        <v>5123</v>
      </c>
      <c r="T205" s="424" t="s">
        <v>5120</v>
      </c>
      <c r="U205" s="283"/>
      <c r="V205" s="435"/>
      <c r="W205" s="22"/>
      <c r="X205" s="22"/>
      <c r="Y205" s="22"/>
      <c r="Z205" s="22"/>
      <c r="AA205" s="22"/>
      <c r="AC205" s="187">
        <f>lft(L205,Peildatum)</f>
        <v>9.2799999999999994</v>
      </c>
      <c r="AD205" s="202"/>
      <c r="AE205" s="202"/>
      <c r="AF205" s="202"/>
      <c r="AG205" s="202"/>
      <c r="AH205" s="202"/>
      <c r="AI205" s="188" t="str">
        <f>IFERROR(VLOOKUP(LEFT(N205 &amp; "0",1),CbRc,2,0),"")</f>
        <v>NCX19J3</v>
      </c>
      <c r="AJ205" s="188" t="str">
        <f>IFERROR(VLOOKUP(LEFT(O205 &amp; "0",1),CbRc,2,0),"")</f>
        <v>NCX19J3</v>
      </c>
      <c r="AK205" s="188" t="str">
        <f>IF(ISNA(VLOOKUP(AI205&amp;Q205,IsTm1A,1,0)),"",Q205)</f>
        <v>E6</v>
      </c>
      <c r="AL205" s="188" t="str">
        <f>IF(ISNA(VLOOKUP($AI205&amp;R205,IsTm2D,1,0)),"",R205)</f>
        <v>E6</v>
      </c>
      <c r="AM205" s="188" t="str">
        <f>IF(ISNA(VLOOKUP($AI205&amp;S205,IsTm3G,1,0)),"",S205)</f>
        <v>E6</v>
      </c>
      <c r="AN205" s="188"/>
      <c r="AO205" s="188"/>
      <c r="BD205" s="94">
        <f t="shared" si="48"/>
        <v>0</v>
      </c>
      <c r="BE205" s="94">
        <f t="shared" si="49"/>
        <v>0</v>
      </c>
      <c r="BF205" s="94">
        <f t="shared" si="50"/>
        <v>0</v>
      </c>
      <c r="BG205" s="94">
        <f t="shared" si="51"/>
        <v>0</v>
      </c>
      <c r="BH205" s="94">
        <f t="shared" si="52"/>
        <v>0</v>
      </c>
      <c r="BJ205" s="94" t="str">
        <f t="shared" si="46"/>
        <v>0</v>
      </c>
      <c r="BK205" s="94" t="str">
        <f t="shared" si="47"/>
        <v>0</v>
      </c>
    </row>
    <row r="206" spans="1:63" x14ac:dyDescent="0.25">
      <c r="A206" s="17" t="str">
        <f>D206&amp;"x"&amp;TEXT(COUNTIF(D$5:D205,D206)+1,0)</f>
        <v>E1x3</v>
      </c>
      <c r="B206" s="18" t="str">
        <f>E206&amp;"x"&amp;TEXT(COUNTIF(E$5:E205,E206)+1,0)</f>
        <v>E1x3</v>
      </c>
      <c r="C206" s="18" t="str">
        <f>F206&amp;"x"&amp;TEXT(COUNTIF(F$5:F205,F206)+1,0)</f>
        <v>x1</v>
      </c>
      <c r="D206" s="19" t="s">
        <v>5118</v>
      </c>
      <c r="E206" s="19" t="s">
        <v>5118</v>
      </c>
      <c r="F206" s="19"/>
      <c r="G206" s="431"/>
      <c r="H206" s="19" t="s">
        <v>5275</v>
      </c>
      <c r="I206" s="141" t="s">
        <v>8375</v>
      </c>
      <c r="J206" s="141" t="s">
        <v>8376</v>
      </c>
      <c r="K206" s="141" t="s">
        <v>8377</v>
      </c>
      <c r="L206" s="113">
        <v>41706</v>
      </c>
      <c r="M206" s="431"/>
      <c r="N206" s="20"/>
      <c r="O206" s="20"/>
      <c r="P206" s="433"/>
      <c r="Q206" s="20" t="s">
        <v>5123</v>
      </c>
      <c r="R206" s="20" t="s">
        <v>5123</v>
      </c>
      <c r="S206" s="20" t="s">
        <v>5123</v>
      </c>
      <c r="T206" s="424" t="s">
        <v>5120</v>
      </c>
      <c r="U206" s="283"/>
      <c r="V206" s="435"/>
      <c r="W206" s="22"/>
      <c r="X206" s="22"/>
      <c r="Y206" s="22"/>
      <c r="Z206" s="22"/>
      <c r="AA206" s="22"/>
      <c r="AC206" s="187">
        <f>lft(L206,Peildatum)</f>
        <v>9.82</v>
      </c>
      <c r="AD206" s="202"/>
      <c r="AE206" s="202"/>
      <c r="AF206" s="202"/>
      <c r="AG206" s="202"/>
      <c r="AH206" s="202"/>
      <c r="AI206" s="188" t="str">
        <f>IFERROR(VLOOKUP(LEFT(N206 &amp; "0",1),CbRc,2,0),"")</f>
        <v>NCX19J3</v>
      </c>
      <c r="AJ206" s="188" t="str">
        <f>IFERROR(VLOOKUP(LEFT(O206 &amp; "0",1),CbRc,2,0),"")</f>
        <v>NCX19J3</v>
      </c>
      <c r="AK206" s="188" t="str">
        <f>IF(ISNA(VLOOKUP(AI206&amp;Q206,IsTm1A,1,0)),"",Q206)</f>
        <v>E6</v>
      </c>
      <c r="AL206" s="188" t="str">
        <f>IF(ISNA(VLOOKUP($AI206&amp;R206,IsTm2D,1,0)),"",R206)</f>
        <v>E6</v>
      </c>
      <c r="AM206" s="188" t="str">
        <f>IF(ISNA(VLOOKUP($AI206&amp;S206,IsTm3G,1,0)),"",S206)</f>
        <v>E6</v>
      </c>
      <c r="AN206" s="188"/>
      <c r="AO206" s="188"/>
      <c r="BD206" s="94">
        <f t="shared" si="48"/>
        <v>0</v>
      </c>
      <c r="BE206" s="94">
        <f t="shared" si="49"/>
        <v>0</v>
      </c>
      <c r="BF206" s="94">
        <f t="shared" si="50"/>
        <v>0</v>
      </c>
      <c r="BG206" s="94">
        <f t="shared" si="51"/>
        <v>0</v>
      </c>
      <c r="BH206" s="94">
        <f t="shared" si="52"/>
        <v>0</v>
      </c>
      <c r="BJ206" s="94" t="str">
        <f t="shared" si="46"/>
        <v>0</v>
      </c>
      <c r="BK206" s="94" t="str">
        <f t="shared" si="47"/>
        <v>0</v>
      </c>
    </row>
    <row r="207" spans="1:63" x14ac:dyDescent="0.25">
      <c r="A207" s="17" t="str">
        <f>D207&amp;"x"&amp;TEXT(COUNTIF(D$5:D206,D207)+1,0)</f>
        <v>E1x4</v>
      </c>
      <c r="B207" s="18" t="str">
        <f>E207&amp;"x"&amp;TEXT(COUNTIF(E$5:E206,E207)+1,0)</f>
        <v>E1x4</v>
      </c>
      <c r="C207" s="18" t="str">
        <f>F207&amp;"x"&amp;TEXT(COUNTIF(F$5:F206,F207)+1,0)</f>
        <v>x1</v>
      </c>
      <c r="D207" s="19" t="s">
        <v>5118</v>
      </c>
      <c r="E207" s="19" t="s">
        <v>5118</v>
      </c>
      <c r="F207" s="19"/>
      <c r="G207" s="431"/>
      <c r="H207" s="19" t="s">
        <v>5275</v>
      </c>
      <c r="I207" s="141" t="s">
        <v>8352</v>
      </c>
      <c r="J207" s="141" t="s">
        <v>8353</v>
      </c>
      <c r="K207" s="141" t="s">
        <v>8354</v>
      </c>
      <c r="L207" s="113">
        <v>41801</v>
      </c>
      <c r="M207" s="431"/>
      <c r="N207" s="20"/>
      <c r="O207" s="20"/>
      <c r="P207" s="433"/>
      <c r="Q207" s="20" t="s">
        <v>5121</v>
      </c>
      <c r="R207" s="20" t="s">
        <v>5121</v>
      </c>
      <c r="S207" s="20" t="s">
        <v>5121</v>
      </c>
      <c r="T207" s="424" t="s">
        <v>5118</v>
      </c>
      <c r="U207" s="283"/>
      <c r="V207" s="435"/>
      <c r="W207" s="22"/>
      <c r="X207" s="22"/>
      <c r="Y207" s="22"/>
      <c r="Z207" s="22"/>
      <c r="AA207" s="22"/>
      <c r="AC207" s="187">
        <f>lft(L207,Peildatum)</f>
        <v>9.56</v>
      </c>
      <c r="AD207" s="202"/>
      <c r="AE207" s="202"/>
      <c r="AF207" s="202"/>
      <c r="AG207" s="202"/>
      <c r="AH207" s="202"/>
      <c r="AI207" s="188" t="str">
        <f>IFERROR(VLOOKUP(LEFT(N207 &amp; "0",1),CbRc,2,0),"")</f>
        <v>NCX19J3</v>
      </c>
      <c r="AJ207" s="188" t="str">
        <f>IFERROR(VLOOKUP(LEFT(O207 &amp; "0",1),CbRc,2,0),"")</f>
        <v>NCX19J3</v>
      </c>
      <c r="AK207" s="188" t="str">
        <f>IF(ISNA(VLOOKUP(AI207&amp;Q207,IsTm1A,1,0)),"",Q207)</f>
        <v>E4</v>
      </c>
      <c r="AL207" s="188" t="str">
        <f>IF(ISNA(VLOOKUP($AI207&amp;R207,IsTm2D,1,0)),"",R207)</f>
        <v>E4</v>
      </c>
      <c r="AM207" s="188" t="str">
        <f>IF(ISNA(VLOOKUP($AI207&amp;S207,IsTm3G,1,0)),"",S207)</f>
        <v>E4</v>
      </c>
      <c r="AN207" s="188"/>
      <c r="AO207" s="188"/>
      <c r="BD207" s="94">
        <f t="shared" si="48"/>
        <v>0</v>
      </c>
      <c r="BE207" s="94">
        <f t="shared" si="49"/>
        <v>0</v>
      </c>
      <c r="BF207" s="94">
        <f t="shared" si="50"/>
        <v>0</v>
      </c>
      <c r="BG207" s="94">
        <f t="shared" si="51"/>
        <v>0</v>
      </c>
      <c r="BH207" s="94">
        <f t="shared" si="52"/>
        <v>0</v>
      </c>
      <c r="BJ207" s="94" t="str">
        <f t="shared" si="46"/>
        <v>0</v>
      </c>
      <c r="BK207" s="94" t="str">
        <f t="shared" si="47"/>
        <v>0</v>
      </c>
    </row>
    <row r="208" spans="1:63" x14ac:dyDescent="0.25">
      <c r="A208" s="17" t="str">
        <f>D208&amp;"x"&amp;TEXT(COUNTIF(D$5:D207,D208)+1,0)</f>
        <v>E1x5</v>
      </c>
      <c r="B208" s="18" t="str">
        <f>E208&amp;"x"&amp;TEXT(COUNTIF(E$5:E207,E208)+1,0)</f>
        <v>E1x5</v>
      </c>
      <c r="C208" s="18" t="str">
        <f>F208&amp;"x"&amp;TEXT(COUNTIF(F$5:F207,F208)+1,0)</f>
        <v>x1</v>
      </c>
      <c r="D208" s="19" t="s">
        <v>5118</v>
      </c>
      <c r="E208" s="19" t="s">
        <v>5118</v>
      </c>
      <c r="F208" s="19"/>
      <c r="G208" s="431"/>
      <c r="H208" s="19" t="s">
        <v>5275</v>
      </c>
      <c r="I208" s="141" t="s">
        <v>8380</v>
      </c>
      <c r="J208" s="141" t="s">
        <v>8381</v>
      </c>
      <c r="K208" s="141" t="s">
        <v>8259</v>
      </c>
      <c r="L208" s="113">
        <v>41832</v>
      </c>
      <c r="M208" s="431"/>
      <c r="N208" s="20"/>
      <c r="O208" s="20"/>
      <c r="P208" s="433"/>
      <c r="Q208" s="20" t="s">
        <v>5123</v>
      </c>
      <c r="R208" s="20" t="s">
        <v>5123</v>
      </c>
      <c r="S208" s="20" t="s">
        <v>5123</v>
      </c>
      <c r="T208" s="424" t="s">
        <v>5120</v>
      </c>
      <c r="U208" s="283"/>
      <c r="V208" s="435"/>
      <c r="W208" s="22"/>
      <c r="X208" s="22"/>
      <c r="Y208" s="22"/>
      <c r="Z208" s="22"/>
      <c r="AA208" s="22"/>
      <c r="AC208" s="187">
        <f>lft(L208,Peildatum)</f>
        <v>9.4700000000000006</v>
      </c>
      <c r="AD208" s="202"/>
      <c r="AE208" s="202"/>
      <c r="AF208" s="202"/>
      <c r="AG208" s="202"/>
      <c r="AH208" s="202"/>
      <c r="AI208" s="188" t="str">
        <f>IFERROR(VLOOKUP(LEFT(N208 &amp; "0",1),CbRc,2,0),"")</f>
        <v>NCX19J3</v>
      </c>
      <c r="AJ208" s="188" t="str">
        <f>IFERROR(VLOOKUP(LEFT(O208 &amp; "0",1),CbRc,2,0),"")</f>
        <v>NCX19J3</v>
      </c>
      <c r="AK208" s="188" t="str">
        <f>IF(ISNA(VLOOKUP(AI208&amp;Q208,IsTm1A,1,0)),"",Q208)</f>
        <v>E6</v>
      </c>
      <c r="AL208" s="188" t="str">
        <f>IF(ISNA(VLOOKUP($AI208&amp;R208,IsTm2D,1,0)),"",R208)</f>
        <v>E6</v>
      </c>
      <c r="AM208" s="188" t="str">
        <f>IF(ISNA(VLOOKUP($AI208&amp;S208,IsTm3G,1,0)),"",S208)</f>
        <v>E6</v>
      </c>
      <c r="AN208" s="188"/>
      <c r="AO208" s="188"/>
      <c r="BD208" s="94">
        <f t="shared" si="48"/>
        <v>0</v>
      </c>
      <c r="BE208" s="94">
        <f t="shared" si="49"/>
        <v>0</v>
      </c>
      <c r="BF208" s="94">
        <f t="shared" si="50"/>
        <v>0</v>
      </c>
      <c r="BG208" s="94">
        <f t="shared" si="51"/>
        <v>0</v>
      </c>
      <c r="BH208" s="94">
        <f t="shared" si="52"/>
        <v>0</v>
      </c>
      <c r="BJ208" s="94" t="str">
        <f t="shared" si="46"/>
        <v>0</v>
      </c>
      <c r="BK208" s="94" t="str">
        <f t="shared" si="47"/>
        <v>0</v>
      </c>
    </row>
    <row r="209" spans="1:63" x14ac:dyDescent="0.25">
      <c r="A209" s="17" t="str">
        <f>D209&amp;"x"&amp;TEXT(COUNTIF(D$5:D208,D209)+1,0)</f>
        <v>E2x1</v>
      </c>
      <c r="B209" s="18" t="str">
        <f>E209&amp;"x"&amp;TEXT(COUNTIF(E$5:E208,E209)+1,0)</f>
        <v>E2x1</v>
      </c>
      <c r="C209" s="18" t="str">
        <f>F209&amp;"x"&amp;TEXT(COUNTIF(F$5:F208,F209)+1,0)</f>
        <v>x1</v>
      </c>
      <c r="D209" s="19" t="s">
        <v>5119</v>
      </c>
      <c r="E209" s="19" t="s">
        <v>5119</v>
      </c>
      <c r="F209" s="19"/>
      <c r="G209" s="431"/>
      <c r="H209" s="19" t="s">
        <v>5044</v>
      </c>
      <c r="I209" s="141" t="s">
        <v>8344</v>
      </c>
      <c r="J209" s="141" t="s">
        <v>8345</v>
      </c>
      <c r="K209" s="141" t="s">
        <v>8346</v>
      </c>
      <c r="L209" s="113">
        <v>41662</v>
      </c>
      <c r="M209" s="431"/>
      <c r="N209" s="20"/>
      <c r="O209" s="20"/>
      <c r="P209" s="433"/>
      <c r="Q209" s="20" t="s">
        <v>5121</v>
      </c>
      <c r="R209" s="20" t="s">
        <v>5121</v>
      </c>
      <c r="S209" s="20" t="s">
        <v>5121</v>
      </c>
      <c r="T209" s="424" t="s">
        <v>5118</v>
      </c>
      <c r="U209" s="283"/>
      <c r="V209" s="435"/>
      <c r="W209" s="22"/>
      <c r="X209" s="22"/>
      <c r="Y209" s="22"/>
      <c r="Z209" s="22"/>
      <c r="AA209" s="22"/>
      <c r="AC209" s="187">
        <f>lft(L209,Peildatum)</f>
        <v>9.94</v>
      </c>
      <c r="AD209" s="202"/>
      <c r="AE209" s="202"/>
      <c r="AF209" s="202"/>
      <c r="AG209" s="202"/>
      <c r="AH209" s="202"/>
      <c r="AI209" s="188" t="str">
        <f>IFERROR(VLOOKUP(LEFT(N209 &amp; "0",1),CbRc,2,0),"")</f>
        <v>NCX19J3</v>
      </c>
      <c r="AJ209" s="188" t="str">
        <f>IFERROR(VLOOKUP(LEFT(O209 &amp; "0",1),CbRc,2,0),"")</f>
        <v>NCX19J3</v>
      </c>
      <c r="AK209" s="188" t="str">
        <f>IF(ISNA(VLOOKUP(AI209&amp;Q209,IsTm1A,1,0)),"",Q209)</f>
        <v>E4</v>
      </c>
      <c r="AL209" s="188" t="str">
        <f>IF(ISNA(VLOOKUP($AI209&amp;R209,IsTm2D,1,0)),"",R209)</f>
        <v>E4</v>
      </c>
      <c r="AM209" s="188" t="str">
        <f>IF(ISNA(VLOOKUP($AI209&amp;S209,IsTm3G,1,0)),"",S209)</f>
        <v>E4</v>
      </c>
      <c r="AN209" s="188"/>
      <c r="AO209" s="188"/>
      <c r="BD209" s="94">
        <f t="shared" si="48"/>
        <v>0</v>
      </c>
      <c r="BE209" s="94">
        <f t="shared" si="49"/>
        <v>0</v>
      </c>
      <c r="BF209" s="94">
        <f t="shared" si="50"/>
        <v>0</v>
      </c>
      <c r="BG209" s="94">
        <f t="shared" si="51"/>
        <v>0</v>
      </c>
      <c r="BH209" s="94">
        <f t="shared" si="52"/>
        <v>0</v>
      </c>
      <c r="BJ209" s="94" t="str">
        <f t="shared" si="46"/>
        <v>0</v>
      </c>
      <c r="BK209" s="94" t="str">
        <f t="shared" si="47"/>
        <v>0</v>
      </c>
    </row>
    <row r="210" spans="1:63" x14ac:dyDescent="0.25">
      <c r="A210" s="17" t="str">
        <f>D210&amp;"x"&amp;TEXT(COUNTIF(D$5:D209,D210)+1,0)</f>
        <v>E2x2</v>
      </c>
      <c r="B210" s="18" t="str">
        <f>E210&amp;"x"&amp;TEXT(COUNTIF(E$5:E209,E210)+1,0)</f>
        <v>E2x2</v>
      </c>
      <c r="C210" s="18" t="str">
        <f>F210&amp;"x"&amp;TEXT(COUNTIF(F$5:F209,F210)+1,0)</f>
        <v>x1</v>
      </c>
      <c r="D210" s="19" t="s">
        <v>5119</v>
      </c>
      <c r="E210" s="19" t="s">
        <v>5119</v>
      </c>
      <c r="F210" s="19"/>
      <c r="G210" s="431"/>
      <c r="H210" s="19" t="s">
        <v>5044</v>
      </c>
      <c r="I210" s="141" t="s">
        <v>8355</v>
      </c>
      <c r="J210" s="141" t="s">
        <v>8356</v>
      </c>
      <c r="K210" s="141" t="s">
        <v>7907</v>
      </c>
      <c r="L210" s="113">
        <v>41807</v>
      </c>
      <c r="M210" s="431"/>
      <c r="N210" s="20"/>
      <c r="O210" s="20"/>
      <c r="P210" s="433"/>
      <c r="Q210" s="20" t="s">
        <v>5122</v>
      </c>
      <c r="R210" s="20" t="s">
        <v>5122</v>
      </c>
      <c r="S210" s="20" t="s">
        <v>5122</v>
      </c>
      <c r="T210" s="424" t="s">
        <v>5119</v>
      </c>
      <c r="U210" s="283"/>
      <c r="V210" s="435"/>
      <c r="W210" s="22"/>
      <c r="X210" s="22"/>
      <c r="Y210" s="22"/>
      <c r="Z210" s="22"/>
      <c r="AA210" s="22"/>
      <c r="AC210" s="187">
        <f>lft(L210,Peildatum)</f>
        <v>9.5399999999999991</v>
      </c>
      <c r="AD210" s="202"/>
      <c r="AE210" s="202"/>
      <c r="AF210" s="202"/>
      <c r="AG210" s="202"/>
      <c r="AH210" s="202"/>
      <c r="AI210" s="188" t="str">
        <f>IFERROR(VLOOKUP(LEFT(N210 &amp; "0",1),CbRc,2,0),"")</f>
        <v>NCX19J3</v>
      </c>
      <c r="AJ210" s="188" t="str">
        <f>IFERROR(VLOOKUP(LEFT(O210 &amp; "0",1),CbRc,2,0),"")</f>
        <v>NCX19J3</v>
      </c>
      <c r="AK210" s="188" t="str">
        <f>IF(ISNA(VLOOKUP(AI210&amp;Q210,IsTm1A,1,0)),"",Q210)</f>
        <v>E5</v>
      </c>
      <c r="AL210" s="188" t="str">
        <f>IF(ISNA(VLOOKUP($AI210&amp;R210,IsTm2D,1,0)),"",R210)</f>
        <v>E5</v>
      </c>
      <c r="AM210" s="188" t="str">
        <f>IF(ISNA(VLOOKUP($AI210&amp;S210,IsTm3G,1,0)),"",S210)</f>
        <v>E5</v>
      </c>
      <c r="AN210" s="188"/>
      <c r="AO210" s="188"/>
      <c r="BD210" s="94">
        <f t="shared" si="48"/>
        <v>0</v>
      </c>
      <c r="BE210" s="94">
        <f t="shared" si="49"/>
        <v>0</v>
      </c>
      <c r="BF210" s="94">
        <f t="shared" si="50"/>
        <v>0</v>
      </c>
      <c r="BG210" s="94">
        <f t="shared" si="51"/>
        <v>0</v>
      </c>
      <c r="BH210" s="94">
        <f t="shared" si="52"/>
        <v>0</v>
      </c>
      <c r="BJ210" s="94" t="str">
        <f t="shared" si="46"/>
        <v>0</v>
      </c>
      <c r="BK210" s="94" t="str">
        <f t="shared" si="47"/>
        <v>0</v>
      </c>
    </row>
    <row r="211" spans="1:63" x14ac:dyDescent="0.25">
      <c r="A211" s="17" t="str">
        <f>D211&amp;"x"&amp;TEXT(COUNTIF(D$5:D210,D211)+1,0)</f>
        <v>E2x3</v>
      </c>
      <c r="B211" s="18" t="str">
        <f>E211&amp;"x"&amp;TEXT(COUNTIF(E$5:E210,E211)+1,0)</f>
        <v>E2x3</v>
      </c>
      <c r="C211" s="18" t="str">
        <f>F211&amp;"x"&amp;TEXT(COUNTIF(F$5:F210,F211)+1,0)</f>
        <v>x1</v>
      </c>
      <c r="D211" s="19" t="s">
        <v>5119</v>
      </c>
      <c r="E211" s="19" t="s">
        <v>5119</v>
      </c>
      <c r="F211" s="19"/>
      <c r="G211" s="431"/>
      <c r="H211" s="19" t="s">
        <v>5275</v>
      </c>
      <c r="I211" s="141" t="s">
        <v>8372</v>
      </c>
      <c r="J211" s="141" t="s">
        <v>8373</v>
      </c>
      <c r="K211" s="141" t="s">
        <v>8374</v>
      </c>
      <c r="L211" s="113">
        <v>41686</v>
      </c>
      <c r="M211" s="431"/>
      <c r="N211" s="20"/>
      <c r="O211" s="20"/>
      <c r="P211" s="433"/>
      <c r="Q211" s="20" t="s">
        <v>5123</v>
      </c>
      <c r="R211" s="20" t="s">
        <v>5123</v>
      </c>
      <c r="S211" s="20" t="s">
        <v>5123</v>
      </c>
      <c r="T211" s="424" t="s">
        <v>5120</v>
      </c>
      <c r="U211" s="283"/>
      <c r="V211" s="435"/>
      <c r="W211" s="22"/>
      <c r="X211" s="22"/>
      <c r="Y211" s="22"/>
      <c r="Z211" s="22"/>
      <c r="AA211" s="22"/>
      <c r="AC211" s="187">
        <f>lft(L211,Peildatum)</f>
        <v>9.8699999999999992</v>
      </c>
      <c r="AD211" s="202"/>
      <c r="AE211" s="202"/>
      <c r="AF211" s="202"/>
      <c r="AG211" s="202"/>
      <c r="AH211" s="202"/>
      <c r="AI211" s="188" t="str">
        <f>IFERROR(VLOOKUP(LEFT(N211 &amp; "0",1),CbRc,2,0),"")</f>
        <v>NCX19J3</v>
      </c>
      <c r="AJ211" s="188" t="str">
        <f>IFERROR(VLOOKUP(LEFT(O211 &amp; "0",1),CbRc,2,0),"")</f>
        <v>NCX19J3</v>
      </c>
      <c r="AK211" s="188" t="str">
        <f>IF(ISNA(VLOOKUP(AI211&amp;Q211,IsTm1A,1,0)),"",Q211)</f>
        <v>E6</v>
      </c>
      <c r="AL211" s="188" t="str">
        <f>IF(ISNA(VLOOKUP($AI211&amp;R211,IsTm2D,1,0)),"",R211)</f>
        <v>E6</v>
      </c>
      <c r="AM211" s="188" t="str">
        <f>IF(ISNA(VLOOKUP($AI211&amp;S211,IsTm3G,1,0)),"",S211)</f>
        <v>E6</v>
      </c>
      <c r="AN211" s="188"/>
      <c r="AO211" s="188"/>
      <c r="BD211" s="94">
        <f t="shared" si="48"/>
        <v>0</v>
      </c>
      <c r="BE211" s="94">
        <f t="shared" si="49"/>
        <v>0</v>
      </c>
      <c r="BF211" s="94">
        <f t="shared" si="50"/>
        <v>0</v>
      </c>
      <c r="BG211" s="94">
        <f t="shared" si="51"/>
        <v>0</v>
      </c>
      <c r="BH211" s="94">
        <f t="shared" si="52"/>
        <v>0</v>
      </c>
      <c r="BJ211" s="94" t="str">
        <f t="shared" si="46"/>
        <v>0</v>
      </c>
      <c r="BK211" s="94" t="str">
        <f t="shared" si="47"/>
        <v>0</v>
      </c>
    </row>
    <row r="212" spans="1:63" x14ac:dyDescent="0.25">
      <c r="A212" s="17" t="str">
        <f>D212&amp;"x"&amp;TEXT(COUNTIF(D$5:D211,D212)+1,0)</f>
        <v>E2x4</v>
      </c>
      <c r="B212" s="18" t="str">
        <f>E212&amp;"x"&amp;TEXT(COUNTIF(E$5:E211,E212)+1,0)</f>
        <v>E2x4</v>
      </c>
      <c r="C212" s="18" t="str">
        <f>F212&amp;"x"&amp;TEXT(COUNTIF(F$5:F211,F212)+1,0)</f>
        <v>x1</v>
      </c>
      <c r="D212" s="19" t="s">
        <v>5119</v>
      </c>
      <c r="E212" s="19" t="s">
        <v>5119</v>
      </c>
      <c r="F212" s="19"/>
      <c r="G212" s="431"/>
      <c r="H212" s="19" t="s">
        <v>5275</v>
      </c>
      <c r="I212" s="141" t="s">
        <v>8349</v>
      </c>
      <c r="J212" s="141" t="s">
        <v>8350</v>
      </c>
      <c r="K212" s="141" t="s">
        <v>8351</v>
      </c>
      <c r="L212" s="113">
        <v>41737</v>
      </c>
      <c r="M212" s="431"/>
      <c r="N212" s="20"/>
      <c r="O212" s="20"/>
      <c r="P212" s="433"/>
      <c r="Q212" s="20" t="s">
        <v>5121</v>
      </c>
      <c r="R212" s="20" t="s">
        <v>5121</v>
      </c>
      <c r="S212" s="20" t="s">
        <v>5121</v>
      </c>
      <c r="T212" s="424" t="s">
        <v>5118</v>
      </c>
      <c r="U212" s="283"/>
      <c r="V212" s="435"/>
      <c r="W212" s="22"/>
      <c r="X212" s="22"/>
      <c r="Y212" s="22"/>
      <c r="Z212" s="22"/>
      <c r="AA212" s="22"/>
      <c r="AC212" s="187">
        <f>lft(L212,Peildatum)</f>
        <v>9.73</v>
      </c>
      <c r="AD212" s="202"/>
      <c r="AE212" s="202"/>
      <c r="AF212" s="202"/>
      <c r="AG212" s="202"/>
      <c r="AH212" s="202"/>
      <c r="AI212" s="188" t="str">
        <f>IFERROR(VLOOKUP(LEFT(N212 &amp; "0",1),CbRc,2,0),"")</f>
        <v>NCX19J3</v>
      </c>
      <c r="AJ212" s="188" t="str">
        <f>IFERROR(VLOOKUP(LEFT(O212 &amp; "0",1),CbRc,2,0),"")</f>
        <v>NCX19J3</v>
      </c>
      <c r="AK212" s="188" t="str">
        <f>IF(ISNA(VLOOKUP(AI212&amp;Q212,IsTm1A,1,0)),"",Q212)</f>
        <v>E4</v>
      </c>
      <c r="AL212" s="188" t="str">
        <f>IF(ISNA(VLOOKUP($AI212&amp;R212,IsTm2D,1,0)),"",R212)</f>
        <v>E4</v>
      </c>
      <c r="AM212" s="188" t="str">
        <f>IF(ISNA(VLOOKUP($AI212&amp;S212,IsTm3G,1,0)),"",S212)</f>
        <v>E4</v>
      </c>
      <c r="AN212" s="188"/>
      <c r="AO212" s="188"/>
      <c r="BD212" s="94">
        <f t="shared" si="48"/>
        <v>0</v>
      </c>
      <c r="BE212" s="94">
        <f t="shared" si="49"/>
        <v>0</v>
      </c>
      <c r="BF212" s="94">
        <f t="shared" si="50"/>
        <v>0</v>
      </c>
      <c r="BG212" s="94">
        <f t="shared" si="51"/>
        <v>0</v>
      </c>
      <c r="BH212" s="94">
        <f t="shared" si="52"/>
        <v>0</v>
      </c>
      <c r="BJ212" s="94" t="str">
        <f t="shared" si="46"/>
        <v>0</v>
      </c>
      <c r="BK212" s="94" t="str">
        <f t="shared" si="47"/>
        <v>0</v>
      </c>
    </row>
    <row r="213" spans="1:63" x14ac:dyDescent="0.25">
      <c r="A213" s="17" t="str">
        <f>D213&amp;"x"&amp;TEXT(COUNTIF(D$5:D212,D213)+1,0)</f>
        <v>E2x5</v>
      </c>
      <c r="B213" s="18" t="str">
        <f>E213&amp;"x"&amp;TEXT(COUNTIF(E$5:E212,E213)+1,0)</f>
        <v>E2x5</v>
      </c>
      <c r="C213" s="18" t="str">
        <f>F213&amp;"x"&amp;TEXT(COUNTIF(F$5:F212,F213)+1,0)</f>
        <v>x1</v>
      </c>
      <c r="D213" s="19" t="s">
        <v>5119</v>
      </c>
      <c r="E213" s="19" t="s">
        <v>5119</v>
      </c>
      <c r="F213" s="19"/>
      <c r="G213" s="431"/>
      <c r="H213" s="19" t="s">
        <v>5275</v>
      </c>
      <c r="I213" s="141" t="s">
        <v>8363</v>
      </c>
      <c r="J213" s="141" t="s">
        <v>8364</v>
      </c>
      <c r="K213" s="141" t="s">
        <v>8365</v>
      </c>
      <c r="L213" s="113">
        <v>41780</v>
      </c>
      <c r="M213" s="431"/>
      <c r="N213" s="20"/>
      <c r="O213" s="20"/>
      <c r="P213" s="433"/>
      <c r="Q213" s="20" t="s">
        <v>5122</v>
      </c>
      <c r="R213" s="20" t="s">
        <v>5122</v>
      </c>
      <c r="S213" s="20" t="s">
        <v>5122</v>
      </c>
      <c r="T213" s="424" t="s">
        <v>5119</v>
      </c>
      <c r="U213" s="283"/>
      <c r="V213" s="435"/>
      <c r="W213" s="22"/>
      <c r="X213" s="22"/>
      <c r="Y213" s="22"/>
      <c r="Z213" s="22"/>
      <c r="AA213" s="22"/>
      <c r="AC213" s="187">
        <f>lft(L213,Peildatum)</f>
        <v>9.61</v>
      </c>
      <c r="AD213" s="202"/>
      <c r="AE213" s="202"/>
      <c r="AF213" s="202"/>
      <c r="AG213" s="202"/>
      <c r="AH213" s="202"/>
      <c r="AI213" s="188" t="str">
        <f>IFERROR(VLOOKUP(LEFT(N213 &amp; "0",1),CbRc,2,0),"")</f>
        <v>NCX19J3</v>
      </c>
      <c r="AJ213" s="188" t="str">
        <f>IFERROR(VLOOKUP(LEFT(O213 &amp; "0",1),CbRc,2,0),"")</f>
        <v>NCX19J3</v>
      </c>
      <c r="AK213" s="188" t="str">
        <f>IF(ISNA(VLOOKUP(AI213&amp;Q213,IsTm1A,1,0)),"",Q213)</f>
        <v>E5</v>
      </c>
      <c r="AL213" s="188" t="str">
        <f>IF(ISNA(VLOOKUP($AI213&amp;R213,IsTm2D,1,0)),"",R213)</f>
        <v>E5</v>
      </c>
      <c r="AM213" s="188" t="str">
        <f>IF(ISNA(VLOOKUP($AI213&amp;S213,IsTm3G,1,0)),"",S213)</f>
        <v>E5</v>
      </c>
      <c r="AN213" s="188"/>
      <c r="AO213" s="188"/>
      <c r="BD213" s="94">
        <f t="shared" si="48"/>
        <v>0</v>
      </c>
      <c r="BE213" s="94">
        <f t="shared" si="49"/>
        <v>0</v>
      </c>
      <c r="BF213" s="94">
        <f t="shared" si="50"/>
        <v>0</v>
      </c>
      <c r="BG213" s="94">
        <f t="shared" si="51"/>
        <v>0</v>
      </c>
      <c r="BH213" s="94">
        <f t="shared" si="52"/>
        <v>0</v>
      </c>
      <c r="BJ213" s="94" t="str">
        <f t="shared" si="46"/>
        <v>0</v>
      </c>
      <c r="BK213" s="94" t="str">
        <f t="shared" si="47"/>
        <v>0</v>
      </c>
    </row>
    <row r="214" spans="1:63" x14ac:dyDescent="0.25">
      <c r="A214" s="17" t="str">
        <f>D214&amp;"x"&amp;TEXT(COUNTIF(D$5:D213,D214)+1,0)</f>
        <v>E2x6</v>
      </c>
      <c r="B214" s="18" t="str">
        <f>E214&amp;"x"&amp;TEXT(COUNTIF(E$5:E213,E214)+1,0)</f>
        <v>E2x6</v>
      </c>
      <c r="C214" s="18" t="str">
        <f>F214&amp;"x"&amp;TEXT(COUNTIF(F$5:F213,F214)+1,0)</f>
        <v>x1</v>
      </c>
      <c r="D214" s="19" t="s">
        <v>5119</v>
      </c>
      <c r="E214" s="19" t="s">
        <v>5119</v>
      </c>
      <c r="F214" s="19"/>
      <c r="G214" s="431"/>
      <c r="H214" s="19" t="s">
        <v>5275</v>
      </c>
      <c r="I214" s="141" t="s">
        <v>8366</v>
      </c>
      <c r="J214" s="141" t="s">
        <v>8367</v>
      </c>
      <c r="K214" s="141" t="s">
        <v>8368</v>
      </c>
      <c r="L214" s="113">
        <v>41867</v>
      </c>
      <c r="M214" s="431"/>
      <c r="N214" s="20"/>
      <c r="O214" s="20"/>
      <c r="P214" s="433"/>
      <c r="Q214" s="20" t="s">
        <v>5122</v>
      </c>
      <c r="R214" s="20" t="s">
        <v>5122</v>
      </c>
      <c r="S214" s="20" t="s">
        <v>5122</v>
      </c>
      <c r="T214" s="424" t="s">
        <v>5119</v>
      </c>
      <c r="U214" s="283"/>
      <c r="V214" s="435"/>
      <c r="W214" s="22"/>
      <c r="X214" s="22"/>
      <c r="Y214" s="22"/>
      <c r="Z214" s="22"/>
      <c r="AA214" s="22"/>
      <c r="AC214" s="187">
        <f>lft(L214,Peildatum)</f>
        <v>9.3699999999999992</v>
      </c>
      <c r="AD214" s="202"/>
      <c r="AE214" s="202"/>
      <c r="AF214" s="202"/>
      <c r="AG214" s="202"/>
      <c r="AH214" s="202"/>
      <c r="AI214" s="188" t="str">
        <f>IFERROR(VLOOKUP(LEFT(N214 &amp; "0",1),CbRc,2,0),"")</f>
        <v>NCX19J3</v>
      </c>
      <c r="AJ214" s="188" t="str">
        <f>IFERROR(VLOOKUP(LEFT(O214 &amp; "0",1),CbRc,2,0),"")</f>
        <v>NCX19J3</v>
      </c>
      <c r="AK214" s="188" t="str">
        <f>IF(ISNA(VLOOKUP(AI214&amp;Q214,IsTm1A,1,0)),"",Q214)</f>
        <v>E5</v>
      </c>
      <c r="AL214" s="188" t="str">
        <f>IF(ISNA(VLOOKUP($AI214&amp;R214,IsTm2D,1,0)),"",R214)</f>
        <v>E5</v>
      </c>
      <c r="AM214" s="188" t="str">
        <f>IF(ISNA(VLOOKUP($AI214&amp;S214,IsTm3G,1,0)),"",S214)</f>
        <v>E5</v>
      </c>
      <c r="AN214" s="188"/>
      <c r="AO214" s="188"/>
      <c r="BD214" s="94">
        <f t="shared" si="48"/>
        <v>0</v>
      </c>
      <c r="BE214" s="94">
        <f t="shared" si="49"/>
        <v>0</v>
      </c>
      <c r="BF214" s="94">
        <f t="shared" si="50"/>
        <v>0</v>
      </c>
      <c r="BG214" s="94">
        <f t="shared" si="51"/>
        <v>0</v>
      </c>
      <c r="BH214" s="94">
        <f t="shared" si="52"/>
        <v>0</v>
      </c>
      <c r="BJ214" s="94" t="str">
        <f t="shared" si="46"/>
        <v>0</v>
      </c>
      <c r="BK214" s="94" t="str">
        <f t="shared" si="47"/>
        <v>0</v>
      </c>
    </row>
    <row r="215" spans="1:63" x14ac:dyDescent="0.25">
      <c r="A215" s="17" t="str">
        <f>D215&amp;"x"&amp;TEXT(COUNTIF(D$5:D214,D215)+1,0)</f>
        <v>E3x1</v>
      </c>
      <c r="B215" s="18" t="str">
        <f>E215&amp;"x"&amp;TEXT(COUNTIF(E$5:E214,E215)+1,0)</f>
        <v>E3x1</v>
      </c>
      <c r="C215" s="18" t="str">
        <f>F215&amp;"x"&amp;TEXT(COUNTIF(F$5:F214,F215)+1,0)</f>
        <v>x1</v>
      </c>
      <c r="D215" s="19" t="s">
        <v>5120</v>
      </c>
      <c r="E215" s="19" t="s">
        <v>5120</v>
      </c>
      <c r="F215" s="19"/>
      <c r="G215" s="431"/>
      <c r="H215" s="19" t="s">
        <v>5044</v>
      </c>
      <c r="I215" s="141" t="s">
        <v>8396</v>
      </c>
      <c r="J215" s="141" t="s">
        <v>8397</v>
      </c>
      <c r="K215" s="141" t="s">
        <v>8398</v>
      </c>
      <c r="L215" s="113">
        <v>41586</v>
      </c>
      <c r="M215" s="431"/>
      <c r="N215" s="20"/>
      <c r="O215" s="20"/>
      <c r="P215" s="433"/>
      <c r="Q215" s="20" t="s">
        <v>5124</v>
      </c>
      <c r="R215" s="20" t="s">
        <v>5124</v>
      </c>
      <c r="S215" s="20" t="s">
        <v>5124</v>
      </c>
      <c r="T215" s="424" t="s">
        <v>5122</v>
      </c>
      <c r="U215" s="283"/>
      <c r="V215" s="435"/>
      <c r="W215" s="22"/>
      <c r="X215" s="22"/>
      <c r="Y215" s="22"/>
      <c r="Z215" s="22"/>
      <c r="AA215" s="22"/>
      <c r="AC215" s="187">
        <f>lft(L215,Peildatum)</f>
        <v>10.14</v>
      </c>
      <c r="AD215" s="202"/>
      <c r="AE215" s="202"/>
      <c r="AF215" s="202"/>
      <c r="AG215" s="202"/>
      <c r="AH215" s="202"/>
      <c r="AI215" s="188" t="str">
        <f>IFERROR(VLOOKUP(LEFT(N215 &amp; "0",1),CbRc,2,0),"")</f>
        <v>NCX19J3</v>
      </c>
      <c r="AJ215" s="188" t="str">
        <f>IFERROR(VLOOKUP(LEFT(O215 &amp; "0",1),CbRc,2,0),"")</f>
        <v>NCX19J3</v>
      </c>
      <c r="AK215" s="188" t="str">
        <f>IF(ISNA(VLOOKUP(AI215&amp;Q215,IsTm1A,1,0)),"",Q215)</f>
        <v>E7</v>
      </c>
      <c r="AL215" s="188" t="str">
        <f>IF(ISNA(VLOOKUP($AI215&amp;R215,IsTm2D,1,0)),"",R215)</f>
        <v>E7</v>
      </c>
      <c r="AM215" s="188" t="str">
        <f>IF(ISNA(VLOOKUP($AI215&amp;S215,IsTm3G,1,0)),"",S215)</f>
        <v>E7</v>
      </c>
      <c r="AN215" s="188"/>
      <c r="AO215" s="188"/>
      <c r="BD215" s="94">
        <f t="shared" si="48"/>
        <v>0</v>
      </c>
      <c r="BE215" s="94">
        <f t="shared" si="49"/>
        <v>0</v>
      </c>
      <c r="BF215" s="94">
        <f t="shared" si="50"/>
        <v>0</v>
      </c>
      <c r="BG215" s="94">
        <f t="shared" si="51"/>
        <v>0</v>
      </c>
      <c r="BH215" s="94">
        <f t="shared" si="52"/>
        <v>0</v>
      </c>
      <c r="BJ215" s="94" t="str">
        <f t="shared" si="46"/>
        <v>0</v>
      </c>
      <c r="BK215" s="94" t="str">
        <f t="shared" si="47"/>
        <v>0</v>
      </c>
    </row>
    <row r="216" spans="1:63" x14ac:dyDescent="0.25">
      <c r="A216" s="17" t="str">
        <f>D216&amp;"x"&amp;TEXT(COUNTIF(D$5:D215,D216)+1,0)</f>
        <v>E3x2</v>
      </c>
      <c r="B216" s="18" t="str">
        <f>E216&amp;"x"&amp;TEXT(COUNTIF(E$5:E215,E216)+1,0)</f>
        <v>E3x2</v>
      </c>
      <c r="C216" s="18" t="str">
        <f>F216&amp;"x"&amp;TEXT(COUNTIF(F$5:F215,F216)+1,0)</f>
        <v>x1</v>
      </c>
      <c r="D216" s="19" t="s">
        <v>5120</v>
      </c>
      <c r="E216" s="19" t="s">
        <v>5120</v>
      </c>
      <c r="F216" s="19"/>
      <c r="G216" s="431"/>
      <c r="H216" s="19" t="s">
        <v>5044</v>
      </c>
      <c r="I216" s="141" t="s">
        <v>8399</v>
      </c>
      <c r="J216" s="141" t="s">
        <v>8400</v>
      </c>
      <c r="K216" s="141" t="s">
        <v>8165</v>
      </c>
      <c r="L216" s="113">
        <v>42111</v>
      </c>
      <c r="M216" s="431"/>
      <c r="N216" s="20"/>
      <c r="O216" s="20"/>
      <c r="P216" s="433"/>
      <c r="Q216" s="20"/>
      <c r="R216" s="20" t="s">
        <v>5134</v>
      </c>
      <c r="S216" s="20" t="s">
        <v>5134</v>
      </c>
      <c r="T216" s="424" t="s">
        <v>5122</v>
      </c>
      <c r="U216" s="283"/>
      <c r="V216" s="435"/>
      <c r="W216" s="22"/>
      <c r="X216" s="22"/>
      <c r="Y216" s="22"/>
      <c r="Z216" s="22"/>
      <c r="AA216" s="22"/>
      <c r="AC216" s="187">
        <f>lft(L216,Peildatum)</f>
        <v>8.7100000000000009</v>
      </c>
      <c r="AD216" s="202"/>
      <c r="AE216" s="202"/>
      <c r="AF216" s="202"/>
      <c r="AG216" s="202"/>
      <c r="AH216" s="202"/>
      <c r="AI216" s="188" t="str">
        <f>IFERROR(VLOOKUP(LEFT(N216 &amp; "0",1),CbRc,2,0),"")</f>
        <v>NCX19J3</v>
      </c>
      <c r="AJ216" s="188" t="str">
        <f>IFERROR(VLOOKUP(LEFT(O216 &amp; "0",1),CbRc,2,0),"")</f>
        <v>NCX19J3</v>
      </c>
      <c r="AK216" s="188" t="str">
        <f>IF(ISNA(VLOOKUP(AI216&amp;Q216,IsTm1A,1,0)),"",Q216)</f>
        <v/>
      </c>
      <c r="AL216" s="188" t="str">
        <f>IF(ISNA(VLOOKUP($AI216&amp;R216,IsTm2D,1,0)),"",R216)</f>
        <v>F2</v>
      </c>
      <c r="AM216" s="188" t="str">
        <f>IF(ISNA(VLOOKUP($AI216&amp;S216,IsTm3G,1,0)),"",S216)</f>
        <v>F2</v>
      </c>
      <c r="AN216" s="188"/>
      <c r="AO216" s="188"/>
      <c r="BD216" s="94">
        <f t="shared" si="48"/>
        <v>0</v>
      </c>
      <c r="BE216" s="94">
        <f t="shared" si="49"/>
        <v>0</v>
      </c>
      <c r="BF216" s="94">
        <f t="shared" si="50"/>
        <v>0</v>
      </c>
      <c r="BG216" s="94">
        <f t="shared" si="51"/>
        <v>0</v>
      </c>
      <c r="BH216" s="94">
        <f t="shared" si="52"/>
        <v>0</v>
      </c>
      <c r="BJ216" s="94" t="str">
        <f t="shared" si="46"/>
        <v>0</v>
      </c>
      <c r="BK216" s="94" t="str">
        <f t="shared" si="47"/>
        <v>0</v>
      </c>
    </row>
    <row r="217" spans="1:63" x14ac:dyDescent="0.25">
      <c r="A217" s="17" t="str">
        <f>D217&amp;"x"&amp;TEXT(COUNTIF(D$5:D216,D217)+1,0)</f>
        <v>E3x3</v>
      </c>
      <c r="B217" s="18" t="str">
        <f>E217&amp;"x"&amp;TEXT(COUNTIF(E$5:E216,E217)+1,0)</f>
        <v>E3x3</v>
      </c>
      <c r="C217" s="18" t="str">
        <f>F217&amp;"x"&amp;TEXT(COUNTIF(F$5:F216,F217)+1,0)</f>
        <v>x1</v>
      </c>
      <c r="D217" s="19" t="s">
        <v>5120</v>
      </c>
      <c r="E217" s="19" t="s">
        <v>5120</v>
      </c>
      <c r="F217" s="19"/>
      <c r="G217" s="431"/>
      <c r="H217" s="19" t="s">
        <v>5044</v>
      </c>
      <c r="I217" s="141" t="s">
        <v>8401</v>
      </c>
      <c r="J217" s="141" t="s">
        <v>8402</v>
      </c>
      <c r="K217" s="141" t="s">
        <v>8403</v>
      </c>
      <c r="L217" s="113">
        <v>42188</v>
      </c>
      <c r="M217" s="431"/>
      <c r="N217" s="20"/>
      <c r="O217" s="20"/>
      <c r="P217" s="433"/>
      <c r="Q217" s="20"/>
      <c r="R217" s="20"/>
      <c r="S217" s="20"/>
      <c r="T217" s="424" t="s">
        <v>5122</v>
      </c>
      <c r="U217" s="283"/>
      <c r="V217" s="435"/>
      <c r="W217" s="22"/>
      <c r="X217" s="22"/>
      <c r="Y217" s="22"/>
      <c r="Z217" s="22"/>
      <c r="AA217" s="22"/>
      <c r="AC217" s="187">
        <f>lft(L217,Peildatum)</f>
        <v>8.5</v>
      </c>
      <c r="AD217" s="202"/>
      <c r="AE217" s="202"/>
      <c r="AF217" s="202"/>
      <c r="AG217" s="202"/>
      <c r="AH217" s="202"/>
      <c r="AI217" s="188" t="str">
        <f>IFERROR(VLOOKUP(LEFT(N217 &amp; "0",1),CbRc,2,0),"")</f>
        <v>NCX19J3</v>
      </c>
      <c r="AJ217" s="188" t="str">
        <f>IFERROR(VLOOKUP(LEFT(O217 &amp; "0",1),CbRc,2,0),"")</f>
        <v>NCX19J3</v>
      </c>
      <c r="AK217" s="188" t="str">
        <f>IF(ISNA(VLOOKUP(AI217&amp;Q217,IsTm1A,1,0)),"",Q217)</f>
        <v/>
      </c>
      <c r="AL217" s="188" t="str">
        <f>IF(ISNA(VLOOKUP($AI217&amp;R217,IsTm2D,1,0)),"",R217)</f>
        <v/>
      </c>
      <c r="AM217" s="188" t="str">
        <f>IF(ISNA(VLOOKUP($AI217&amp;S217,IsTm3G,1,0)),"",S217)</f>
        <v/>
      </c>
      <c r="AN217" s="188"/>
      <c r="AO217" s="188"/>
      <c r="BD217" s="94">
        <f t="shared" si="48"/>
        <v>0</v>
      </c>
      <c r="BE217" s="94">
        <f t="shared" si="49"/>
        <v>0</v>
      </c>
      <c r="BF217" s="94">
        <f t="shared" si="50"/>
        <v>0</v>
      </c>
      <c r="BG217" s="94">
        <f t="shared" si="51"/>
        <v>0</v>
      </c>
      <c r="BH217" s="94">
        <f t="shared" si="52"/>
        <v>0</v>
      </c>
      <c r="BJ217" s="94" t="str">
        <f t="shared" si="46"/>
        <v>0</v>
      </c>
      <c r="BK217" s="94" t="str">
        <f t="shared" si="47"/>
        <v>0</v>
      </c>
    </row>
    <row r="218" spans="1:63" x14ac:dyDescent="0.25">
      <c r="A218" s="17" t="str">
        <f>D218&amp;"x"&amp;TEXT(COUNTIF(D$5:D217,D218)+1,0)</f>
        <v>E3x4</v>
      </c>
      <c r="B218" s="18" t="str">
        <f>E218&amp;"x"&amp;TEXT(COUNTIF(E$5:E217,E218)+1,0)</f>
        <v>E3x4</v>
      </c>
      <c r="C218" s="18" t="str">
        <f>F218&amp;"x"&amp;TEXT(COUNTIF(F$5:F217,F218)+1,0)</f>
        <v>x1</v>
      </c>
      <c r="D218" s="19" t="s">
        <v>5120</v>
      </c>
      <c r="E218" s="19" t="s">
        <v>5120</v>
      </c>
      <c r="F218" s="19"/>
      <c r="G218" s="431"/>
      <c r="H218" s="19" t="s">
        <v>5275</v>
      </c>
      <c r="I218" s="141" t="s">
        <v>8357</v>
      </c>
      <c r="J218" s="141" t="s">
        <v>8358</v>
      </c>
      <c r="K218" s="141" t="s">
        <v>8359</v>
      </c>
      <c r="L218" s="113">
        <v>41662</v>
      </c>
      <c r="M218" s="431"/>
      <c r="N218" s="20"/>
      <c r="O218" s="20"/>
      <c r="P218" s="433"/>
      <c r="Q218" s="20" t="s">
        <v>5124</v>
      </c>
      <c r="R218" s="20" t="s">
        <v>5124</v>
      </c>
      <c r="S218" s="20" t="s">
        <v>5124</v>
      </c>
      <c r="T218" s="424" t="s">
        <v>5119</v>
      </c>
      <c r="U218" s="283"/>
      <c r="V218" s="435"/>
      <c r="W218" s="22"/>
      <c r="X218" s="22"/>
      <c r="Y218" s="22"/>
      <c r="Z218" s="22"/>
      <c r="AA218" s="22"/>
      <c r="AC218" s="187">
        <f>lft(L218,Peildatum)</f>
        <v>9.94</v>
      </c>
      <c r="AD218" s="202"/>
      <c r="AE218" s="202"/>
      <c r="AF218" s="202"/>
      <c r="AG218" s="202"/>
      <c r="AH218" s="202"/>
      <c r="AI218" s="188" t="str">
        <f>IFERROR(VLOOKUP(LEFT(N218 &amp; "0",1),CbRc,2,0),"")</f>
        <v>NCX19J3</v>
      </c>
      <c r="AJ218" s="188" t="str">
        <f>IFERROR(VLOOKUP(LEFT(O218 &amp; "0",1),CbRc,2,0),"")</f>
        <v>NCX19J3</v>
      </c>
      <c r="AK218" s="188" t="str">
        <f>IF(ISNA(VLOOKUP(AI218&amp;Q218,IsTm1A,1,0)),"",Q218)</f>
        <v>E7</v>
      </c>
      <c r="AL218" s="188" t="str">
        <f>IF(ISNA(VLOOKUP($AI218&amp;R218,IsTm2D,1,0)),"",R218)</f>
        <v>E7</v>
      </c>
      <c r="AM218" s="188" t="str">
        <f>IF(ISNA(VLOOKUP($AI218&amp;S218,IsTm3G,1,0)),"",S218)</f>
        <v>E7</v>
      </c>
      <c r="AN218" s="188"/>
      <c r="AO218" s="188"/>
      <c r="BD218" s="94">
        <f t="shared" si="48"/>
        <v>0</v>
      </c>
      <c r="BE218" s="94">
        <f t="shared" si="49"/>
        <v>0</v>
      </c>
      <c r="BF218" s="94">
        <f t="shared" si="50"/>
        <v>0</v>
      </c>
      <c r="BG218" s="94">
        <f t="shared" si="51"/>
        <v>0</v>
      </c>
      <c r="BH218" s="94">
        <f t="shared" si="52"/>
        <v>0</v>
      </c>
      <c r="BJ218" s="94" t="str">
        <f t="shared" si="46"/>
        <v>0</v>
      </c>
      <c r="BK218" s="94" t="str">
        <f t="shared" si="47"/>
        <v>0</v>
      </c>
    </row>
    <row r="219" spans="1:63" x14ac:dyDescent="0.25">
      <c r="A219" s="17" t="str">
        <f>D219&amp;"x"&amp;TEXT(COUNTIF(D$5:D218,D219)+1,0)</f>
        <v>E3x5</v>
      </c>
      <c r="B219" s="18" t="str">
        <f>E219&amp;"x"&amp;TEXT(COUNTIF(E$5:E218,E219)+1,0)</f>
        <v>E3x5</v>
      </c>
      <c r="C219" s="18" t="str">
        <f>F219&amp;"x"&amp;TEXT(COUNTIF(F$5:F218,F219)+1,0)</f>
        <v>x1</v>
      </c>
      <c r="D219" s="19" t="s">
        <v>5120</v>
      </c>
      <c r="E219" s="19" t="s">
        <v>5120</v>
      </c>
      <c r="F219" s="19"/>
      <c r="G219" s="431"/>
      <c r="H219" s="19" t="s">
        <v>5275</v>
      </c>
      <c r="I219" s="141" t="s">
        <v>8610</v>
      </c>
      <c r="J219" s="141" t="s">
        <v>8608</v>
      </c>
      <c r="K219" s="141" t="s">
        <v>8609</v>
      </c>
      <c r="L219" s="113">
        <v>41722</v>
      </c>
      <c r="M219" s="431"/>
      <c r="N219" s="20"/>
      <c r="O219" s="20"/>
      <c r="P219" s="433"/>
      <c r="Q219" s="20"/>
      <c r="R219" s="20"/>
      <c r="S219" s="20"/>
      <c r="T219" s="424"/>
      <c r="U219" s="283"/>
      <c r="V219" s="435"/>
      <c r="W219" s="22"/>
      <c r="X219" s="22"/>
      <c r="Y219" s="22"/>
      <c r="Z219" s="22"/>
      <c r="AA219" s="22"/>
      <c r="AC219" s="187">
        <f>lft(L219,Peildatum)</f>
        <v>9.77</v>
      </c>
      <c r="AD219" s="202"/>
      <c r="AE219" s="202"/>
      <c r="AF219" s="202"/>
      <c r="AG219" s="202"/>
      <c r="AH219" s="202"/>
      <c r="AI219" s="188" t="str">
        <f>IFERROR(VLOOKUP(LEFT(N219 &amp; "0",1),CbRc,2,0),"")</f>
        <v>NCX19J3</v>
      </c>
      <c r="AJ219" s="188" t="str">
        <f>IFERROR(VLOOKUP(LEFT(O219 &amp; "0",1),CbRc,2,0),"")</f>
        <v>NCX19J3</v>
      </c>
      <c r="AK219" s="188" t="str">
        <f>IF(ISNA(VLOOKUP(AI219&amp;Q219,IsTm1A,1,0)),"",Q219)</f>
        <v/>
      </c>
      <c r="AL219" s="188" t="str">
        <f>IF(ISNA(VLOOKUP($AI219&amp;R219,IsTm2D,1,0)),"",R219)</f>
        <v/>
      </c>
      <c r="AM219" s="188" t="str">
        <f>IF(ISNA(VLOOKUP($AI219&amp;S219,IsTm3G,1,0)),"",S219)</f>
        <v/>
      </c>
      <c r="AN219" s="188"/>
      <c r="AO219" s="188"/>
      <c r="BD219" s="94">
        <f t="shared" si="48"/>
        <v>0</v>
      </c>
      <c r="BE219" s="94">
        <f t="shared" si="49"/>
        <v>0</v>
      </c>
      <c r="BF219" s="94">
        <f t="shared" si="50"/>
        <v>0</v>
      </c>
      <c r="BG219" s="94">
        <f t="shared" si="51"/>
        <v>0</v>
      </c>
      <c r="BH219" s="94">
        <f t="shared" si="52"/>
        <v>0</v>
      </c>
      <c r="BJ219" s="94" t="str">
        <f t="shared" si="46"/>
        <v>0</v>
      </c>
      <c r="BK219" s="94" t="str">
        <f t="shared" si="47"/>
        <v>0</v>
      </c>
    </row>
    <row r="220" spans="1:63" x14ac:dyDescent="0.25">
      <c r="A220" s="17" t="str">
        <f>D220&amp;"x"&amp;TEXT(COUNTIF(D$5:D219,D220)+1,0)</f>
        <v>E3x6</v>
      </c>
      <c r="B220" s="18" t="str">
        <f>E220&amp;"x"&amp;TEXT(COUNTIF(E$5:E219,E220)+1,0)</f>
        <v>E3x6</v>
      </c>
      <c r="C220" s="18" t="str">
        <f>F220&amp;"x"&amp;TEXT(COUNTIF(F$5:F219,F220)+1,0)</f>
        <v>x1</v>
      </c>
      <c r="D220" s="19" t="s">
        <v>5120</v>
      </c>
      <c r="E220" s="19" t="s">
        <v>5120</v>
      </c>
      <c r="F220" s="19"/>
      <c r="G220" s="431"/>
      <c r="H220" s="19" t="s">
        <v>5275</v>
      </c>
      <c r="I220" s="141" t="s">
        <v>8360</v>
      </c>
      <c r="J220" s="141" t="s">
        <v>8361</v>
      </c>
      <c r="K220" s="141" t="s">
        <v>8362</v>
      </c>
      <c r="L220" s="113">
        <v>41760</v>
      </c>
      <c r="M220" s="431"/>
      <c r="N220" s="20"/>
      <c r="O220" s="20"/>
      <c r="P220" s="433"/>
      <c r="Q220" s="20" t="s">
        <v>5124</v>
      </c>
      <c r="R220" s="20" t="s">
        <v>5124</v>
      </c>
      <c r="S220" s="20" t="s">
        <v>5124</v>
      </c>
      <c r="T220" s="424" t="s">
        <v>5119</v>
      </c>
      <c r="U220" s="283"/>
      <c r="V220" s="435"/>
      <c r="W220" s="22"/>
      <c r="X220" s="22"/>
      <c r="Y220" s="22"/>
      <c r="Z220" s="22"/>
      <c r="AA220" s="22"/>
      <c r="AC220" s="187">
        <f>lft(L220,Peildatum)</f>
        <v>9.67</v>
      </c>
      <c r="AD220" s="202"/>
      <c r="AE220" s="202"/>
      <c r="AF220" s="202"/>
      <c r="AG220" s="202"/>
      <c r="AH220" s="202"/>
      <c r="AI220" s="188" t="str">
        <f>IFERROR(VLOOKUP(LEFT(N220 &amp; "0",1),CbRc,2,0),"")</f>
        <v>NCX19J3</v>
      </c>
      <c r="AJ220" s="188" t="str">
        <f>IFERROR(VLOOKUP(LEFT(O220 &amp; "0",1),CbRc,2,0),"")</f>
        <v>NCX19J3</v>
      </c>
      <c r="AK220" s="188" t="str">
        <f>IF(ISNA(VLOOKUP(AI220&amp;Q220,IsTm1A,1,0)),"",Q220)</f>
        <v>E7</v>
      </c>
      <c r="AL220" s="188" t="str">
        <f>IF(ISNA(VLOOKUP($AI220&amp;R220,IsTm2D,1,0)),"",R220)</f>
        <v>E7</v>
      </c>
      <c r="AM220" s="188" t="str">
        <f>IF(ISNA(VLOOKUP($AI220&amp;S220,IsTm3G,1,0)),"",S220)</f>
        <v>E7</v>
      </c>
      <c r="AN220" s="188"/>
      <c r="AO220" s="188"/>
      <c r="BD220" s="94">
        <f t="shared" si="48"/>
        <v>0</v>
      </c>
      <c r="BE220" s="94">
        <f t="shared" si="49"/>
        <v>0</v>
      </c>
      <c r="BF220" s="94">
        <f t="shared" si="50"/>
        <v>0</v>
      </c>
      <c r="BG220" s="94">
        <f t="shared" si="51"/>
        <v>0</v>
      </c>
      <c r="BH220" s="94">
        <f t="shared" si="52"/>
        <v>0</v>
      </c>
      <c r="BJ220" s="94" t="str">
        <f t="shared" si="46"/>
        <v>0</v>
      </c>
      <c r="BK220" s="94" t="str">
        <f t="shared" si="47"/>
        <v>0</v>
      </c>
    </row>
    <row r="221" spans="1:63" x14ac:dyDescent="0.25">
      <c r="A221" s="17" t="str">
        <f>D221&amp;"x"&amp;TEXT(COUNTIF(D$5:D220,D221)+1,0)</f>
        <v>E4x1</v>
      </c>
      <c r="B221" s="18" t="str">
        <f>E221&amp;"x"&amp;TEXT(COUNTIF(E$5:E220,E221)+1,0)</f>
        <v>E4x1</v>
      </c>
      <c r="C221" s="18" t="str">
        <f>F221&amp;"x"&amp;TEXT(COUNTIF(F$5:F220,F221)+1,0)</f>
        <v>x1</v>
      </c>
      <c r="D221" s="19" t="s">
        <v>5121</v>
      </c>
      <c r="E221" s="19" t="s">
        <v>5121</v>
      </c>
      <c r="F221" s="19"/>
      <c r="G221" s="431"/>
      <c r="H221" s="19" t="s">
        <v>5044</v>
      </c>
      <c r="I221" s="141" t="s">
        <v>8382</v>
      </c>
      <c r="J221" s="141" t="s">
        <v>8383</v>
      </c>
      <c r="K221" s="141" t="s">
        <v>8384</v>
      </c>
      <c r="L221" s="113">
        <v>42058</v>
      </c>
      <c r="M221" s="431"/>
      <c r="N221" s="20"/>
      <c r="O221" s="20"/>
      <c r="P221" s="433"/>
      <c r="Q221" s="20" t="s">
        <v>5133</v>
      </c>
      <c r="R221" s="20" t="s">
        <v>5133</v>
      </c>
      <c r="S221" s="20" t="s">
        <v>5133</v>
      </c>
      <c r="T221" s="424" t="s">
        <v>5121</v>
      </c>
      <c r="U221" s="283"/>
      <c r="V221" s="435"/>
      <c r="W221" s="22"/>
      <c r="X221" s="22"/>
      <c r="Y221" s="22"/>
      <c r="Z221" s="22"/>
      <c r="AA221" s="22"/>
      <c r="AC221" s="187">
        <f>lft(L221,Peildatum)</f>
        <v>8.85</v>
      </c>
      <c r="AD221" s="202"/>
      <c r="AE221" s="202"/>
      <c r="AF221" s="202"/>
      <c r="AG221" s="202"/>
      <c r="AH221" s="202"/>
      <c r="AI221" s="188" t="str">
        <f>IFERROR(VLOOKUP(LEFT(N221 &amp; "0",1),CbRc,2,0),"")</f>
        <v>NCX19J3</v>
      </c>
      <c r="AJ221" s="188" t="str">
        <f>IFERROR(VLOOKUP(LEFT(O221 &amp; "0",1),CbRc,2,0),"")</f>
        <v>NCX19J3</v>
      </c>
      <c r="AK221" s="188" t="str">
        <f>IF(ISNA(VLOOKUP(AI221&amp;Q221,IsTm1A,1,0)),"",Q221)</f>
        <v>F1</v>
      </c>
      <c r="AL221" s="188" t="str">
        <f>IF(ISNA(VLOOKUP($AI221&amp;R221,IsTm2D,1,0)),"",R221)</f>
        <v>F1</v>
      </c>
      <c r="AM221" s="188" t="str">
        <f>IF(ISNA(VLOOKUP($AI221&amp;S221,IsTm3G,1,0)),"",S221)</f>
        <v>F1</v>
      </c>
      <c r="AN221" s="188"/>
      <c r="AO221" s="188"/>
      <c r="BD221" s="94">
        <f t="shared" si="48"/>
        <v>0</v>
      </c>
      <c r="BE221" s="94">
        <f t="shared" si="49"/>
        <v>0</v>
      </c>
      <c r="BF221" s="94">
        <f t="shared" si="50"/>
        <v>0</v>
      </c>
      <c r="BG221" s="94">
        <f t="shared" si="51"/>
        <v>0</v>
      </c>
      <c r="BH221" s="94">
        <f t="shared" si="52"/>
        <v>0</v>
      </c>
      <c r="BJ221" s="94" t="str">
        <f t="shared" si="46"/>
        <v>0</v>
      </c>
      <c r="BK221" s="94" t="str">
        <f t="shared" si="47"/>
        <v>0</v>
      </c>
    </row>
    <row r="222" spans="1:63" x14ac:dyDescent="0.25">
      <c r="A222" s="17" t="str">
        <f>D222&amp;"x"&amp;TEXT(COUNTIF(D$5:D221,D222)+1,0)</f>
        <v>E4x2</v>
      </c>
      <c r="B222" s="18" t="str">
        <f>E222&amp;"x"&amp;TEXT(COUNTIF(E$5:E221,E222)+1,0)</f>
        <v>E4x2</v>
      </c>
      <c r="C222" s="18" t="str">
        <f>F222&amp;"x"&amp;TEXT(COUNTIF(F$5:F221,F222)+1,0)</f>
        <v>x1</v>
      </c>
      <c r="D222" s="19" t="s">
        <v>5121</v>
      </c>
      <c r="E222" s="19" t="s">
        <v>5121</v>
      </c>
      <c r="F222" s="19"/>
      <c r="G222" s="431"/>
      <c r="H222" s="19" t="s">
        <v>5044</v>
      </c>
      <c r="I222" s="141" t="s">
        <v>8385</v>
      </c>
      <c r="J222" s="141" t="s">
        <v>8386</v>
      </c>
      <c r="K222" s="141" t="s">
        <v>8387</v>
      </c>
      <c r="L222" s="113">
        <v>42096</v>
      </c>
      <c r="M222" s="431"/>
      <c r="N222" s="20"/>
      <c r="O222" s="20"/>
      <c r="P222" s="433"/>
      <c r="Q222" s="20" t="s">
        <v>5133</v>
      </c>
      <c r="R222" s="20" t="s">
        <v>5133</v>
      </c>
      <c r="S222" s="20" t="s">
        <v>5133</v>
      </c>
      <c r="T222" s="424" t="s">
        <v>5121</v>
      </c>
      <c r="U222" s="283"/>
      <c r="V222" s="435"/>
      <c r="W222" s="22"/>
      <c r="X222" s="22"/>
      <c r="Y222" s="22"/>
      <c r="Z222" s="22"/>
      <c r="AA222" s="22"/>
      <c r="AC222" s="187">
        <f>lft(L222,Peildatum)</f>
        <v>8.75</v>
      </c>
      <c r="AD222" s="202"/>
      <c r="AE222" s="202"/>
      <c r="AF222" s="202"/>
      <c r="AG222" s="202"/>
      <c r="AH222" s="202"/>
      <c r="AI222" s="188" t="str">
        <f>IFERROR(VLOOKUP(LEFT(N222 &amp; "0",1),CbRc,2,0),"")</f>
        <v>NCX19J3</v>
      </c>
      <c r="AJ222" s="188" t="str">
        <f>IFERROR(VLOOKUP(LEFT(O222 &amp; "0",1),CbRc,2,0),"")</f>
        <v>NCX19J3</v>
      </c>
      <c r="AK222" s="188" t="str">
        <f>IF(ISNA(VLOOKUP(AI222&amp;Q222,IsTm1A,1,0)),"",Q222)</f>
        <v>F1</v>
      </c>
      <c r="AL222" s="188" t="str">
        <f>IF(ISNA(VLOOKUP($AI222&amp;R222,IsTm2D,1,0)),"",R222)</f>
        <v>F1</v>
      </c>
      <c r="AM222" s="188" t="str">
        <f>IF(ISNA(VLOOKUP($AI222&amp;S222,IsTm3G,1,0)),"",S222)</f>
        <v>F1</v>
      </c>
      <c r="AN222" s="188"/>
      <c r="AO222" s="188"/>
      <c r="BD222" s="94">
        <f t="shared" si="48"/>
        <v>0</v>
      </c>
      <c r="BE222" s="94">
        <f t="shared" si="49"/>
        <v>0</v>
      </c>
      <c r="BF222" s="94">
        <f t="shared" si="50"/>
        <v>0</v>
      </c>
      <c r="BG222" s="94">
        <f t="shared" si="51"/>
        <v>0</v>
      </c>
      <c r="BH222" s="94">
        <f t="shared" si="52"/>
        <v>0</v>
      </c>
      <c r="BJ222" s="94" t="str">
        <f t="shared" si="46"/>
        <v>0</v>
      </c>
      <c r="BK222" s="94" t="str">
        <f t="shared" si="47"/>
        <v>0</v>
      </c>
    </row>
    <row r="223" spans="1:63" x14ac:dyDescent="0.25">
      <c r="A223" s="17" t="str">
        <f>D223&amp;"x"&amp;TEXT(COUNTIF(D$5:D222,D223)+1,0)</f>
        <v>E4x3</v>
      </c>
      <c r="B223" s="18" t="str">
        <f>E223&amp;"x"&amp;TEXT(COUNTIF(E$5:E222,E223)+1,0)</f>
        <v>E4x3</v>
      </c>
      <c r="C223" s="18" t="str">
        <f>F223&amp;"x"&amp;TEXT(COUNTIF(F$5:F222,F223)+1,0)</f>
        <v>x1</v>
      </c>
      <c r="D223" s="19" t="s">
        <v>5121</v>
      </c>
      <c r="E223" s="19" t="s">
        <v>5121</v>
      </c>
      <c r="F223" s="19"/>
      <c r="G223" s="431"/>
      <c r="H223" s="19" t="s">
        <v>5044</v>
      </c>
      <c r="I223" s="141" t="s">
        <v>8388</v>
      </c>
      <c r="J223" s="141" t="s">
        <v>8389</v>
      </c>
      <c r="K223" s="141" t="s">
        <v>7763</v>
      </c>
      <c r="L223" s="113">
        <v>42249</v>
      </c>
      <c r="M223" s="431"/>
      <c r="N223" s="20"/>
      <c r="O223" s="20"/>
      <c r="P223" s="433"/>
      <c r="Q223" s="20" t="s">
        <v>5133</v>
      </c>
      <c r="R223" s="20" t="s">
        <v>5133</v>
      </c>
      <c r="S223" s="20" t="s">
        <v>5133</v>
      </c>
      <c r="T223" s="424" t="s">
        <v>5121</v>
      </c>
      <c r="U223" s="283"/>
      <c r="V223" s="435"/>
      <c r="W223" s="22"/>
      <c r="X223" s="22"/>
      <c r="Y223" s="22"/>
      <c r="Z223" s="22"/>
      <c r="AA223" s="22"/>
      <c r="AC223" s="187">
        <f>lft(L223,Peildatum)</f>
        <v>8.33</v>
      </c>
      <c r="AD223" s="202"/>
      <c r="AE223" s="202"/>
      <c r="AF223" s="202"/>
      <c r="AG223" s="202"/>
      <c r="AH223" s="202"/>
      <c r="AI223" s="188" t="str">
        <f>IFERROR(VLOOKUP(LEFT(N223 &amp; "0",1),CbRc,2,0),"")</f>
        <v>NCX19J3</v>
      </c>
      <c r="AJ223" s="188" t="str">
        <f>IFERROR(VLOOKUP(LEFT(O223 &amp; "0",1),CbRc,2,0),"")</f>
        <v>NCX19J3</v>
      </c>
      <c r="AK223" s="188" t="str">
        <f>IF(ISNA(VLOOKUP(AI223&amp;Q223,IsTm1A,1,0)),"",Q223)</f>
        <v>F1</v>
      </c>
      <c r="AL223" s="188" t="str">
        <f>IF(ISNA(VLOOKUP($AI223&amp;R223,IsTm2D,1,0)),"",R223)</f>
        <v>F1</v>
      </c>
      <c r="AM223" s="188" t="str">
        <f>IF(ISNA(VLOOKUP($AI223&amp;S223,IsTm3G,1,0)),"",S223)</f>
        <v>F1</v>
      </c>
      <c r="AN223" s="188"/>
      <c r="AO223" s="188"/>
      <c r="BD223" s="94">
        <f t="shared" si="48"/>
        <v>0</v>
      </c>
      <c r="BE223" s="94">
        <f t="shared" si="49"/>
        <v>0</v>
      </c>
      <c r="BF223" s="94">
        <f t="shared" si="50"/>
        <v>0</v>
      </c>
      <c r="BG223" s="94">
        <f t="shared" si="51"/>
        <v>0</v>
      </c>
      <c r="BH223" s="94">
        <f t="shared" si="52"/>
        <v>0</v>
      </c>
      <c r="BJ223" s="94" t="str">
        <f t="shared" si="46"/>
        <v>0</v>
      </c>
      <c r="BK223" s="94" t="str">
        <f t="shared" si="47"/>
        <v>0</v>
      </c>
    </row>
    <row r="224" spans="1:63" x14ac:dyDescent="0.25">
      <c r="A224" s="17" t="str">
        <f>D224&amp;"x"&amp;TEXT(COUNTIF(D$5:D223,D224)+1,0)</f>
        <v>E4x4</v>
      </c>
      <c r="B224" s="18" t="str">
        <f>E224&amp;"x"&amp;TEXT(COUNTIF(E$5:E223,E224)+1,0)</f>
        <v>E4x4</v>
      </c>
      <c r="C224" s="18" t="str">
        <f>F224&amp;"x"&amp;TEXT(COUNTIF(F$5:F223,F224)+1,0)</f>
        <v>x1</v>
      </c>
      <c r="D224" s="19" t="s">
        <v>5121</v>
      </c>
      <c r="E224" s="19" t="s">
        <v>5121</v>
      </c>
      <c r="F224" s="19"/>
      <c r="G224" s="431"/>
      <c r="H224" s="19" t="s">
        <v>5275</v>
      </c>
      <c r="I224" s="141" t="s">
        <v>8378</v>
      </c>
      <c r="J224" s="141" t="s">
        <v>8379</v>
      </c>
      <c r="K224" s="141" t="s">
        <v>8279</v>
      </c>
      <c r="L224" s="113">
        <v>41760</v>
      </c>
      <c r="M224" s="431"/>
      <c r="N224" s="20"/>
      <c r="O224" s="20"/>
      <c r="P224" s="433"/>
      <c r="Q224" s="20" t="s">
        <v>5124</v>
      </c>
      <c r="R224" s="20" t="s">
        <v>5124</v>
      </c>
      <c r="S224" s="20" t="s">
        <v>5124</v>
      </c>
      <c r="T224" s="424" t="s">
        <v>5120</v>
      </c>
      <c r="U224" s="283"/>
      <c r="V224" s="435"/>
      <c r="W224" s="22"/>
      <c r="X224" s="22"/>
      <c r="Y224" s="22"/>
      <c r="Z224" s="22"/>
      <c r="AA224" s="22"/>
      <c r="AC224" s="187">
        <f>lft(L224,Peildatum)</f>
        <v>9.67</v>
      </c>
      <c r="AD224" s="202"/>
      <c r="AE224" s="202"/>
      <c r="AF224" s="202"/>
      <c r="AG224" s="202"/>
      <c r="AH224" s="202"/>
      <c r="AI224" s="188" t="str">
        <f>IFERROR(VLOOKUP(LEFT(N224 &amp; "0",1),CbRc,2,0),"")</f>
        <v>NCX19J3</v>
      </c>
      <c r="AJ224" s="188" t="str">
        <f>IFERROR(VLOOKUP(LEFT(O224 &amp; "0",1),CbRc,2,0),"")</f>
        <v>NCX19J3</v>
      </c>
      <c r="AK224" s="188" t="str">
        <f>IF(ISNA(VLOOKUP(AI224&amp;Q224,IsTm1A,1,0)),"",Q224)</f>
        <v>E7</v>
      </c>
      <c r="AL224" s="188" t="str">
        <f>IF(ISNA(VLOOKUP($AI224&amp;R224,IsTm2D,1,0)),"",R224)</f>
        <v>E7</v>
      </c>
      <c r="AM224" s="188" t="str">
        <f>IF(ISNA(VLOOKUP($AI224&amp;S224,IsTm3G,1,0)),"",S224)</f>
        <v>E7</v>
      </c>
      <c r="AN224" s="188"/>
      <c r="AO224" s="188"/>
      <c r="BD224" s="94">
        <f t="shared" si="48"/>
        <v>0</v>
      </c>
      <c r="BE224" s="94">
        <f t="shared" si="49"/>
        <v>0</v>
      </c>
      <c r="BF224" s="94">
        <f t="shared" si="50"/>
        <v>0</v>
      </c>
      <c r="BG224" s="94">
        <f t="shared" si="51"/>
        <v>0</v>
      </c>
      <c r="BH224" s="94">
        <f t="shared" si="52"/>
        <v>0</v>
      </c>
      <c r="BJ224" s="94" t="str">
        <f t="shared" si="46"/>
        <v>0</v>
      </c>
      <c r="BK224" s="94" t="str">
        <f t="shared" si="47"/>
        <v>0</v>
      </c>
    </row>
    <row r="225" spans="1:63" x14ac:dyDescent="0.25">
      <c r="A225" s="17" t="str">
        <f>D225&amp;"x"&amp;TEXT(COUNTIF(D$5:D224,D225)+1,0)</f>
        <v>E4x5</v>
      </c>
      <c r="B225" s="18" t="str">
        <f>E225&amp;"x"&amp;TEXT(COUNTIF(E$5:E224,E225)+1,0)</f>
        <v>E4x5</v>
      </c>
      <c r="C225" s="18" t="str">
        <f>F225&amp;"x"&amp;TEXT(COUNTIF(F$5:F224,F225)+1,0)</f>
        <v>x1</v>
      </c>
      <c r="D225" s="19" t="s">
        <v>5121</v>
      </c>
      <c r="E225" s="19" t="s">
        <v>5121</v>
      </c>
      <c r="F225" s="19"/>
      <c r="G225" s="431"/>
      <c r="H225" s="19" t="s">
        <v>5275</v>
      </c>
      <c r="I225" s="141" t="s">
        <v>8390</v>
      </c>
      <c r="J225" s="141" t="s">
        <v>8391</v>
      </c>
      <c r="K225" s="141" t="s">
        <v>8392</v>
      </c>
      <c r="L225" s="113">
        <v>42040</v>
      </c>
      <c r="M225" s="431"/>
      <c r="N225" s="20"/>
      <c r="O225" s="20"/>
      <c r="P225" s="433"/>
      <c r="Q225" s="20" t="s">
        <v>5133</v>
      </c>
      <c r="R225" s="20" t="s">
        <v>5133</v>
      </c>
      <c r="S225" s="20" t="s">
        <v>5133</v>
      </c>
      <c r="T225" s="424" t="s">
        <v>5121</v>
      </c>
      <c r="U225" s="283"/>
      <c r="V225" s="435"/>
      <c r="W225" s="22"/>
      <c r="X225" s="22"/>
      <c r="Y225" s="22"/>
      <c r="Z225" s="22"/>
      <c r="AA225" s="22"/>
      <c r="AC225" s="187">
        <f>lft(L225,Peildatum)</f>
        <v>8.9</v>
      </c>
      <c r="AD225" s="202"/>
      <c r="AE225" s="202"/>
      <c r="AF225" s="202"/>
      <c r="AG225" s="202"/>
      <c r="AH225" s="202"/>
      <c r="AI225" s="188" t="str">
        <f>IFERROR(VLOOKUP(LEFT(N225 &amp; "0",1),CbRc,2,0),"")</f>
        <v>NCX19J3</v>
      </c>
      <c r="AJ225" s="188" t="str">
        <f>IFERROR(VLOOKUP(LEFT(O225 &amp; "0",1),CbRc,2,0),"")</f>
        <v>NCX19J3</v>
      </c>
      <c r="AK225" s="188" t="str">
        <f>IF(ISNA(VLOOKUP(AI225&amp;Q225,IsTm1A,1,0)),"",Q225)</f>
        <v>F1</v>
      </c>
      <c r="AL225" s="188" t="str">
        <f>IF(ISNA(VLOOKUP($AI225&amp;R225,IsTm2D,1,0)),"",R225)</f>
        <v>F1</v>
      </c>
      <c r="AM225" s="188" t="str">
        <f>IF(ISNA(VLOOKUP($AI225&amp;S225,IsTm3G,1,0)),"",S225)</f>
        <v>F1</v>
      </c>
      <c r="AN225" s="188"/>
      <c r="AO225" s="188"/>
      <c r="BD225" s="94">
        <f t="shared" si="48"/>
        <v>0</v>
      </c>
      <c r="BE225" s="94">
        <f t="shared" si="49"/>
        <v>0</v>
      </c>
      <c r="BF225" s="94">
        <f t="shared" si="50"/>
        <v>0</v>
      </c>
      <c r="BG225" s="94">
        <f t="shared" si="51"/>
        <v>0</v>
      </c>
      <c r="BH225" s="94">
        <f t="shared" si="52"/>
        <v>0</v>
      </c>
      <c r="BJ225" s="94" t="str">
        <f t="shared" si="46"/>
        <v>0</v>
      </c>
      <c r="BK225" s="94" t="str">
        <f t="shared" si="47"/>
        <v>0</v>
      </c>
    </row>
    <row r="226" spans="1:63" x14ac:dyDescent="0.25">
      <c r="A226" s="17" t="str">
        <f>D226&amp;"x"&amp;TEXT(COUNTIF(D$5:D225,D226)+1,0)</f>
        <v>E4x6</v>
      </c>
      <c r="B226" s="18" t="str">
        <f>E226&amp;"x"&amp;TEXT(COUNTIF(E$5:E225,E226)+1,0)</f>
        <v>E4x6</v>
      </c>
      <c r="C226" s="18" t="str">
        <f>F226&amp;"x"&amp;TEXT(COUNTIF(F$5:F225,F226)+1,0)</f>
        <v>x1</v>
      </c>
      <c r="D226" s="19" t="s">
        <v>5121</v>
      </c>
      <c r="E226" s="19" t="s">
        <v>5121</v>
      </c>
      <c r="F226" s="19"/>
      <c r="G226" s="431"/>
      <c r="H226" s="19" t="s">
        <v>5275</v>
      </c>
      <c r="I226" s="141" t="s">
        <v>8393</v>
      </c>
      <c r="J226" s="141" t="s">
        <v>8394</v>
      </c>
      <c r="K226" s="141" t="s">
        <v>8395</v>
      </c>
      <c r="L226" s="113">
        <v>42156</v>
      </c>
      <c r="M226" s="431"/>
      <c r="N226" s="20"/>
      <c r="O226" s="20"/>
      <c r="P226" s="433"/>
      <c r="Q226" s="20"/>
      <c r="R226" s="20"/>
      <c r="S226" s="20"/>
      <c r="T226" s="424" t="s">
        <v>5121</v>
      </c>
      <c r="U226" s="283"/>
      <c r="V226" s="435"/>
      <c r="W226" s="22"/>
      <c r="X226" s="22"/>
      <c r="Y226" s="22"/>
      <c r="Z226" s="22"/>
      <c r="AA226" s="22"/>
      <c r="AC226" s="187">
        <f>lft(L226,Peildatum)</f>
        <v>8.58</v>
      </c>
      <c r="AD226" s="202"/>
      <c r="AE226" s="202"/>
      <c r="AF226" s="202"/>
      <c r="AG226" s="202"/>
      <c r="AH226" s="202"/>
      <c r="AI226" s="188" t="str">
        <f>IFERROR(VLOOKUP(LEFT(N226 &amp; "0",1),CbRc,2,0),"")</f>
        <v>NCX19J3</v>
      </c>
      <c r="AJ226" s="188" t="str">
        <f>IFERROR(VLOOKUP(LEFT(O226 &amp; "0",1),CbRc,2,0),"")</f>
        <v>NCX19J3</v>
      </c>
      <c r="AK226" s="188" t="str">
        <f>IF(ISNA(VLOOKUP(AI226&amp;Q226,IsTm1A,1,0)),"",Q226)</f>
        <v/>
      </c>
      <c r="AL226" s="188" t="str">
        <f>IF(ISNA(VLOOKUP($AI226&amp;R226,IsTm2D,1,0)),"",R226)</f>
        <v/>
      </c>
      <c r="AM226" s="188" t="str">
        <f>IF(ISNA(VLOOKUP($AI226&amp;S226,IsTm3G,1,0)),"",S226)</f>
        <v/>
      </c>
      <c r="AN226" s="188"/>
      <c r="AO226" s="188"/>
      <c r="BD226" s="94">
        <f t="shared" si="48"/>
        <v>0</v>
      </c>
      <c r="BE226" s="94">
        <f t="shared" si="49"/>
        <v>0</v>
      </c>
      <c r="BF226" s="94">
        <f t="shared" si="50"/>
        <v>0</v>
      </c>
      <c r="BG226" s="94">
        <f t="shared" si="51"/>
        <v>0</v>
      </c>
      <c r="BH226" s="94">
        <f t="shared" si="52"/>
        <v>0</v>
      </c>
      <c r="BJ226" s="94" t="str">
        <f t="shared" si="46"/>
        <v>0</v>
      </c>
      <c r="BK226" s="94" t="str">
        <f t="shared" si="47"/>
        <v>0</v>
      </c>
    </row>
    <row r="227" spans="1:63" x14ac:dyDescent="0.25">
      <c r="A227" s="17" t="str">
        <f>D227&amp;"x"&amp;TEXT(COUNTIF(D$5:D226,D227)+1,0)</f>
        <v>E5x1</v>
      </c>
      <c r="B227" s="18" t="str">
        <f>E227&amp;"x"&amp;TEXT(COUNTIF(E$5:E226,E227)+1,0)</f>
        <v>E5x1</v>
      </c>
      <c r="C227" s="18" t="str">
        <f>F227&amp;"x"&amp;TEXT(COUNTIF(F$5:F226,F227)+1,0)</f>
        <v>x1</v>
      </c>
      <c r="D227" s="19" t="s">
        <v>5122</v>
      </c>
      <c r="E227" s="19" t="s">
        <v>5122</v>
      </c>
      <c r="F227" s="19"/>
      <c r="G227" s="431"/>
      <c r="H227" s="19" t="s">
        <v>5044</v>
      </c>
      <c r="I227" s="141" t="s">
        <v>8614</v>
      </c>
      <c r="J227" s="141" t="s">
        <v>8615</v>
      </c>
      <c r="K227" s="141" t="s">
        <v>8616</v>
      </c>
      <c r="L227" s="113">
        <v>41958</v>
      </c>
      <c r="M227" s="431"/>
      <c r="N227" s="20"/>
      <c r="O227" s="20"/>
      <c r="P227" s="433"/>
      <c r="Q227" s="20"/>
      <c r="R227" s="20"/>
      <c r="S227" s="20"/>
      <c r="T227" s="424"/>
      <c r="U227" s="283"/>
      <c r="V227" s="435"/>
      <c r="W227" s="22"/>
      <c r="X227" s="22"/>
      <c r="Y227" s="22"/>
      <c r="Z227" s="22"/>
      <c r="AA227" s="22"/>
      <c r="AC227" s="187">
        <f>lft(L227,Peildatum)</f>
        <v>9.1300000000000008</v>
      </c>
      <c r="AD227" s="202"/>
      <c r="AE227" s="202"/>
      <c r="AF227" s="202"/>
      <c r="AG227" s="202"/>
      <c r="AH227" s="202"/>
      <c r="AI227" s="188" t="str">
        <f>IFERROR(VLOOKUP(LEFT(N227 &amp; "0",1),CbRc,2,0),"")</f>
        <v>NCX19J3</v>
      </c>
      <c r="AJ227" s="188" t="str">
        <f>IFERROR(VLOOKUP(LEFT(O227 &amp; "0",1),CbRc,2,0),"")</f>
        <v>NCX19J3</v>
      </c>
      <c r="AK227" s="188" t="str">
        <f>IF(ISNA(VLOOKUP(AI227&amp;Q227,IsTm1A,1,0)),"",Q227)</f>
        <v/>
      </c>
      <c r="AL227" s="188" t="str">
        <f>IF(ISNA(VLOOKUP($AI227&amp;R227,IsTm2D,1,0)),"",R227)</f>
        <v/>
      </c>
      <c r="AM227" s="188" t="str">
        <f>IF(ISNA(VLOOKUP($AI227&amp;S227,IsTm3G,1,0)),"",S227)</f>
        <v/>
      </c>
      <c r="AN227" s="188"/>
      <c r="AO227" s="188"/>
      <c r="BD227" s="94">
        <f t="shared" si="48"/>
        <v>0</v>
      </c>
      <c r="BE227" s="94">
        <f t="shared" si="49"/>
        <v>0</v>
      </c>
      <c r="BF227" s="94">
        <f t="shared" si="50"/>
        <v>0</v>
      </c>
      <c r="BG227" s="94">
        <f t="shared" si="51"/>
        <v>0</v>
      </c>
      <c r="BH227" s="94">
        <f t="shared" si="52"/>
        <v>0</v>
      </c>
      <c r="BJ227" s="94" t="str">
        <f t="shared" si="46"/>
        <v>0</v>
      </c>
      <c r="BK227" s="94" t="str">
        <f t="shared" si="47"/>
        <v>0</v>
      </c>
    </row>
    <row r="228" spans="1:63" x14ac:dyDescent="0.25">
      <c r="A228" s="17" t="str">
        <f>D228&amp;"x"&amp;TEXT(COUNTIF(D$5:D227,D228)+1,0)</f>
        <v>E5x2</v>
      </c>
      <c r="B228" s="18" t="str">
        <f>E228&amp;"x"&amp;TEXT(COUNTIF(E$5:E227,E228)+1,0)</f>
        <v>E5x2</v>
      </c>
      <c r="C228" s="18" t="str">
        <f>F228&amp;"x"&amp;TEXT(COUNTIF(F$5:F227,F228)+1,0)</f>
        <v>x1</v>
      </c>
      <c r="D228" s="19" t="s">
        <v>5122</v>
      </c>
      <c r="E228" s="19" t="s">
        <v>5122</v>
      </c>
      <c r="F228" s="19"/>
      <c r="G228" s="431"/>
      <c r="H228" s="19" t="s">
        <v>5044</v>
      </c>
      <c r="I228" s="141" t="s">
        <v>8404</v>
      </c>
      <c r="J228" s="141" t="s">
        <v>8405</v>
      </c>
      <c r="K228" s="141" t="s">
        <v>8052</v>
      </c>
      <c r="L228" s="113">
        <v>42234</v>
      </c>
      <c r="M228" s="431"/>
      <c r="N228" s="20"/>
      <c r="O228" s="20"/>
      <c r="P228" s="433"/>
      <c r="Q228" s="20"/>
      <c r="R228" s="20" t="s">
        <v>5134</v>
      </c>
      <c r="S228" s="20" t="s">
        <v>5134</v>
      </c>
      <c r="T228" s="424" t="s">
        <v>5122</v>
      </c>
      <c r="U228" s="283"/>
      <c r="V228" s="435"/>
      <c r="W228" s="22"/>
      <c r="X228" s="22"/>
      <c r="Y228" s="22"/>
      <c r="Z228" s="22"/>
      <c r="AA228" s="22"/>
      <c r="AC228" s="187">
        <f>lft(L228,Peildatum)</f>
        <v>8.3699999999999992</v>
      </c>
      <c r="AD228" s="202"/>
      <c r="AE228" s="202"/>
      <c r="AF228" s="202"/>
      <c r="AG228" s="202"/>
      <c r="AH228" s="202"/>
      <c r="AI228" s="188" t="str">
        <f>IFERROR(VLOOKUP(LEFT(N228 &amp; "0",1),CbRc,2,0),"")</f>
        <v>NCX19J3</v>
      </c>
      <c r="AJ228" s="188" t="str">
        <f>IFERROR(VLOOKUP(LEFT(O228 &amp; "0",1),CbRc,2,0),"")</f>
        <v>NCX19J3</v>
      </c>
      <c r="AK228" s="188" t="str">
        <f>IF(ISNA(VLOOKUP(AI228&amp;Q228,IsTm1A,1,0)),"",Q228)</f>
        <v/>
      </c>
      <c r="AL228" s="188" t="str">
        <f>IF(ISNA(VLOOKUP($AI228&amp;R228,IsTm2D,1,0)),"",R228)</f>
        <v>F2</v>
      </c>
      <c r="AM228" s="188" t="str">
        <f>IF(ISNA(VLOOKUP($AI228&amp;S228,IsTm3G,1,0)),"",S228)</f>
        <v>F2</v>
      </c>
      <c r="AN228" s="188"/>
      <c r="AO228" s="188"/>
      <c r="BD228" s="94">
        <f t="shared" si="48"/>
        <v>0</v>
      </c>
      <c r="BE228" s="94">
        <f t="shared" si="49"/>
        <v>0</v>
      </c>
      <c r="BF228" s="94">
        <f t="shared" si="50"/>
        <v>0</v>
      </c>
      <c r="BG228" s="94">
        <f t="shared" si="51"/>
        <v>0</v>
      </c>
      <c r="BH228" s="94">
        <f t="shared" si="52"/>
        <v>0</v>
      </c>
      <c r="BJ228" s="94" t="str">
        <f t="shared" si="46"/>
        <v>0</v>
      </c>
      <c r="BK228" s="94" t="str">
        <f t="shared" si="47"/>
        <v>0</v>
      </c>
    </row>
    <row r="229" spans="1:63" x14ac:dyDescent="0.25">
      <c r="A229" s="17" t="str">
        <f>D229&amp;"x"&amp;TEXT(COUNTIF(D$5:D228,D229)+1,0)</f>
        <v>E5x3</v>
      </c>
      <c r="B229" s="18" t="str">
        <f>E229&amp;"x"&amp;TEXT(COUNTIF(E$5:E228,E229)+1,0)</f>
        <v>E5x3</v>
      </c>
      <c r="C229" s="18" t="str">
        <f>F229&amp;"x"&amp;TEXT(COUNTIF(F$5:F228,F229)+1,0)</f>
        <v>x1</v>
      </c>
      <c r="D229" s="19" t="s">
        <v>5122</v>
      </c>
      <c r="E229" s="19" t="s">
        <v>5122</v>
      </c>
      <c r="F229" s="19"/>
      <c r="G229" s="431"/>
      <c r="H229" s="19" t="s">
        <v>5044</v>
      </c>
      <c r="I229" s="141" t="s">
        <v>8406</v>
      </c>
      <c r="J229" s="141" t="s">
        <v>8407</v>
      </c>
      <c r="K229" s="141" t="s">
        <v>8408</v>
      </c>
      <c r="L229" s="113">
        <v>42308</v>
      </c>
      <c r="M229" s="431"/>
      <c r="N229" s="20"/>
      <c r="O229" s="20"/>
      <c r="P229" s="433"/>
      <c r="Q229" s="20"/>
      <c r="R229" s="20" t="s">
        <v>5134</v>
      </c>
      <c r="S229" s="20" t="s">
        <v>5134</v>
      </c>
      <c r="T229" s="424" t="s">
        <v>5122</v>
      </c>
      <c r="U229" s="283"/>
      <c r="V229" s="435"/>
      <c r="W229" s="22"/>
      <c r="X229" s="22"/>
      <c r="Y229" s="22"/>
      <c r="Z229" s="22"/>
      <c r="AA229" s="22"/>
      <c r="AC229" s="187">
        <f>lft(L229,Peildatum)</f>
        <v>8.17</v>
      </c>
      <c r="AD229" s="202"/>
      <c r="AE229" s="202"/>
      <c r="AF229" s="202"/>
      <c r="AG229" s="202"/>
      <c r="AH229" s="202"/>
      <c r="AI229" s="188" t="str">
        <f>IFERROR(VLOOKUP(LEFT(N229 &amp; "0",1),CbRc,2,0),"")</f>
        <v>NCX19J3</v>
      </c>
      <c r="AJ229" s="188" t="str">
        <f>IFERROR(VLOOKUP(LEFT(O229 &amp; "0",1),CbRc,2,0),"")</f>
        <v>NCX19J3</v>
      </c>
      <c r="AK229" s="188" t="str">
        <f>IF(ISNA(VLOOKUP(AI229&amp;Q229,IsTm1A,1,0)),"",Q229)</f>
        <v/>
      </c>
      <c r="AL229" s="188" t="str">
        <f>IF(ISNA(VLOOKUP($AI229&amp;R229,IsTm2D,1,0)),"",R229)</f>
        <v>F2</v>
      </c>
      <c r="AM229" s="188" t="str">
        <f>IF(ISNA(VLOOKUP($AI229&amp;S229,IsTm3G,1,0)),"",S229)</f>
        <v>F2</v>
      </c>
      <c r="AN229" s="188"/>
      <c r="AO229" s="188"/>
      <c r="BD229" s="94">
        <f t="shared" si="48"/>
        <v>0</v>
      </c>
      <c r="BE229" s="94">
        <f t="shared" si="49"/>
        <v>0</v>
      </c>
      <c r="BF229" s="94">
        <f t="shared" si="50"/>
        <v>0</v>
      </c>
      <c r="BG229" s="94">
        <f t="shared" si="51"/>
        <v>0</v>
      </c>
      <c r="BH229" s="94">
        <f t="shared" si="52"/>
        <v>0</v>
      </c>
      <c r="BJ229" s="94" t="str">
        <f t="shared" si="46"/>
        <v>0</v>
      </c>
      <c r="BK229" s="94" t="str">
        <f t="shared" si="47"/>
        <v>0</v>
      </c>
    </row>
    <row r="230" spans="1:63" x14ac:dyDescent="0.25">
      <c r="A230" s="17" t="str">
        <f>D230&amp;"x"&amp;TEXT(COUNTIF(D$5:D229,D230)+1,0)</f>
        <v>E5x4</v>
      </c>
      <c r="B230" s="18" t="str">
        <f>E230&amp;"x"&amp;TEXT(COUNTIF(E$5:E229,E230)+1,0)</f>
        <v>E5x4</v>
      </c>
      <c r="C230" s="18" t="str">
        <f>F230&amp;"x"&amp;TEXT(COUNTIF(F$5:F229,F230)+1,0)</f>
        <v>x1</v>
      </c>
      <c r="D230" s="19" t="s">
        <v>5122</v>
      </c>
      <c r="E230" s="19" t="s">
        <v>5122</v>
      </c>
      <c r="F230" s="19"/>
      <c r="G230" s="431"/>
      <c r="H230" s="19" t="s">
        <v>5275</v>
      </c>
      <c r="I230" s="141" t="s">
        <v>8611</v>
      </c>
      <c r="J230" s="141" t="s">
        <v>8612</v>
      </c>
      <c r="K230" s="141" t="s">
        <v>8613</v>
      </c>
      <c r="L230" s="113">
        <v>42011</v>
      </c>
      <c r="M230" s="431"/>
      <c r="N230" s="20"/>
      <c r="O230" s="20"/>
      <c r="P230" s="433"/>
      <c r="Q230" s="20"/>
      <c r="R230" s="20"/>
      <c r="S230" s="20"/>
      <c r="T230" s="424"/>
      <c r="U230" s="283"/>
      <c r="V230" s="435"/>
      <c r="W230" s="22"/>
      <c r="X230" s="22"/>
      <c r="Y230" s="22"/>
      <c r="Z230" s="22"/>
      <c r="AA230" s="22"/>
      <c r="AC230" s="187">
        <f>lft(L230,Peildatum)</f>
        <v>8.98</v>
      </c>
      <c r="AD230" s="202"/>
      <c r="AE230" s="202"/>
      <c r="AF230" s="202"/>
      <c r="AG230" s="202"/>
      <c r="AH230" s="202"/>
      <c r="AI230" s="188" t="str">
        <f>IFERROR(VLOOKUP(LEFT(N230 &amp; "0",1),CbRc,2,0),"")</f>
        <v>NCX19J3</v>
      </c>
      <c r="AJ230" s="188" t="str">
        <f>IFERROR(VLOOKUP(LEFT(O230 &amp; "0",1),CbRc,2,0),"")</f>
        <v>NCX19J3</v>
      </c>
      <c r="AK230" s="188" t="str">
        <f>IF(ISNA(VLOOKUP(AI230&amp;Q230,IsTm1A,1,0)),"",Q230)</f>
        <v/>
      </c>
      <c r="AL230" s="188" t="str">
        <f>IF(ISNA(VLOOKUP($AI230&amp;R230,IsTm2D,1,0)),"",R230)</f>
        <v/>
      </c>
      <c r="AM230" s="188" t="str">
        <f>IF(ISNA(VLOOKUP($AI230&amp;S230,IsTm3G,1,0)),"",S230)</f>
        <v/>
      </c>
      <c r="AN230" s="188"/>
      <c r="AO230" s="188"/>
      <c r="BD230" s="94">
        <f t="shared" si="48"/>
        <v>0</v>
      </c>
      <c r="BE230" s="94">
        <f t="shared" si="49"/>
        <v>0</v>
      </c>
      <c r="BF230" s="94">
        <f t="shared" si="50"/>
        <v>0</v>
      </c>
      <c r="BG230" s="94">
        <f t="shared" si="51"/>
        <v>0</v>
      </c>
      <c r="BH230" s="94">
        <f t="shared" si="52"/>
        <v>0</v>
      </c>
      <c r="BJ230" s="94" t="str">
        <f t="shared" si="46"/>
        <v>0</v>
      </c>
      <c r="BK230" s="94" t="str">
        <f t="shared" si="47"/>
        <v>0</v>
      </c>
    </row>
    <row r="231" spans="1:63" x14ac:dyDescent="0.25">
      <c r="A231" s="17" t="str">
        <f>D231&amp;"x"&amp;TEXT(COUNTIF(D$5:D230,D231)+1,0)</f>
        <v>E5x5</v>
      </c>
      <c r="B231" s="18" t="str">
        <f>E231&amp;"x"&amp;TEXT(COUNTIF(E$5:E230,E231)+1,0)</f>
        <v>E5x5</v>
      </c>
      <c r="C231" s="18" t="str">
        <f>F231&amp;"x"&amp;TEXT(COUNTIF(F$5:F230,F231)+1,0)</f>
        <v>x1</v>
      </c>
      <c r="D231" s="19" t="s">
        <v>5122</v>
      </c>
      <c r="E231" s="19" t="s">
        <v>5122</v>
      </c>
      <c r="F231" s="19"/>
      <c r="G231" s="431"/>
      <c r="H231" s="19" t="s">
        <v>5275</v>
      </c>
      <c r="I231" s="141" t="s">
        <v>8560</v>
      </c>
      <c r="J231" s="141" t="s">
        <v>8561</v>
      </c>
      <c r="K231" s="141" t="s">
        <v>8140</v>
      </c>
      <c r="L231" s="113">
        <v>42324</v>
      </c>
      <c r="M231" s="431"/>
      <c r="N231" s="20"/>
      <c r="O231" s="20"/>
      <c r="P231" s="433"/>
      <c r="Q231" s="20"/>
      <c r="R231" s="20"/>
      <c r="S231" s="20"/>
      <c r="T231" s="424"/>
      <c r="U231" s="283"/>
      <c r="V231" s="435"/>
      <c r="W231" s="22"/>
      <c r="X231" s="22"/>
      <c r="Y231" s="22"/>
      <c r="Z231" s="22"/>
      <c r="AA231" s="22"/>
      <c r="AC231" s="187">
        <f>lft(L231,Peildatum)</f>
        <v>8.1199999999999992</v>
      </c>
      <c r="AD231" s="202"/>
      <c r="AE231" s="202"/>
      <c r="AF231" s="202"/>
      <c r="AG231" s="202"/>
      <c r="AH231" s="202"/>
      <c r="AI231" s="188" t="str">
        <f>IFERROR(VLOOKUP(LEFT(N231 &amp; "0",1),CbRc,2,0),"")</f>
        <v>NCX19J3</v>
      </c>
      <c r="AJ231" s="188" t="str">
        <f>IFERROR(VLOOKUP(LEFT(O231 &amp; "0",1),CbRc,2,0),"")</f>
        <v>NCX19J3</v>
      </c>
      <c r="AK231" s="188" t="str">
        <f>IF(ISNA(VLOOKUP(AI231&amp;Q231,IsTm1A,1,0)),"",Q231)</f>
        <v/>
      </c>
      <c r="AL231" s="188" t="str">
        <f>IF(ISNA(VLOOKUP($AI231&amp;R231,IsTm2D,1,0)),"",R231)</f>
        <v/>
      </c>
      <c r="AM231" s="188" t="str">
        <f>IF(ISNA(VLOOKUP($AI231&amp;S231,IsTm3G,1,0)),"",S231)</f>
        <v/>
      </c>
      <c r="AN231" s="188"/>
      <c r="AO231" s="188"/>
      <c r="BD231" s="94">
        <f t="shared" si="48"/>
        <v>0</v>
      </c>
      <c r="BE231" s="94">
        <f t="shared" si="49"/>
        <v>0</v>
      </c>
      <c r="BF231" s="94">
        <f t="shared" si="50"/>
        <v>0</v>
      </c>
      <c r="BG231" s="94">
        <f t="shared" si="51"/>
        <v>0</v>
      </c>
      <c r="BH231" s="94">
        <f t="shared" si="52"/>
        <v>0</v>
      </c>
      <c r="BJ231" s="94" t="str">
        <f t="shared" si="46"/>
        <v>0</v>
      </c>
      <c r="BK231" s="94" t="str">
        <f t="shared" si="47"/>
        <v>0</v>
      </c>
    </row>
    <row r="232" spans="1:63" x14ac:dyDescent="0.25">
      <c r="A232" s="17" t="str">
        <f>D232&amp;"x"&amp;TEXT(COUNTIF(D$5:D231,D232)+1,0)</f>
        <v>F1x1</v>
      </c>
      <c r="B232" s="18" t="str">
        <f>E232&amp;"x"&amp;TEXT(COUNTIF(E$5:E231,E232)+1,0)</f>
        <v>F1x1</v>
      </c>
      <c r="C232" s="18" t="str">
        <f>F232&amp;"x"&amp;TEXT(COUNTIF(F$5:F231,F232)+1,0)</f>
        <v>x1</v>
      </c>
      <c r="D232" s="19" t="s">
        <v>5133</v>
      </c>
      <c r="E232" s="19" t="s">
        <v>5133</v>
      </c>
      <c r="F232" s="19"/>
      <c r="G232" s="431"/>
      <c r="H232" s="19" t="s">
        <v>5044</v>
      </c>
      <c r="I232" s="141" t="s">
        <v>8412</v>
      </c>
      <c r="J232" s="141" t="s">
        <v>8413</v>
      </c>
      <c r="K232" s="141" t="s">
        <v>8414</v>
      </c>
      <c r="L232" s="113">
        <v>42481</v>
      </c>
      <c r="M232" s="431"/>
      <c r="N232" s="20"/>
      <c r="O232" s="20"/>
      <c r="P232" s="433"/>
      <c r="Q232" s="20"/>
      <c r="R232" s="20" t="s">
        <v>5134</v>
      </c>
      <c r="S232" s="20" t="s">
        <v>5134</v>
      </c>
      <c r="T232" s="424" t="s">
        <v>5133</v>
      </c>
      <c r="U232" s="283"/>
      <c r="V232" s="435"/>
      <c r="W232" s="22"/>
      <c r="X232" s="22"/>
      <c r="Y232" s="22"/>
      <c r="Z232" s="22"/>
      <c r="AA232" s="22"/>
      <c r="AC232" s="187">
        <f>lft(L232,Peildatum)</f>
        <v>7.69</v>
      </c>
      <c r="AD232" s="202"/>
      <c r="AE232" s="202"/>
      <c r="AF232" s="202"/>
      <c r="AG232" s="202"/>
      <c r="AH232" s="202"/>
      <c r="AI232" s="188" t="str">
        <f>IFERROR(VLOOKUP(LEFT(N232 &amp; "0",1),CbRc,2,0),"")</f>
        <v>NCX19J3</v>
      </c>
      <c r="AJ232" s="188" t="str">
        <f>IFERROR(VLOOKUP(LEFT(O232 &amp; "0",1),CbRc,2,0),"")</f>
        <v>NCX19J3</v>
      </c>
      <c r="AK232" s="188" t="str">
        <f>IF(ISNA(VLOOKUP(AI232&amp;Q232,IsTm1A,1,0)),"",Q232)</f>
        <v/>
      </c>
      <c r="AL232" s="188" t="str">
        <f>IF(ISNA(VLOOKUP($AI232&amp;R232,IsTm2D,1,0)),"",R232)</f>
        <v>F2</v>
      </c>
      <c r="AM232" s="188" t="str">
        <f>IF(ISNA(VLOOKUP($AI232&amp;S232,IsTm3G,1,0)),"",S232)</f>
        <v>F2</v>
      </c>
      <c r="AN232" s="188"/>
      <c r="AO232" s="188"/>
      <c r="BD232" s="94">
        <f t="shared" si="48"/>
        <v>0</v>
      </c>
      <c r="BE232" s="94">
        <f t="shared" si="49"/>
        <v>0</v>
      </c>
      <c r="BF232" s="94">
        <f t="shared" si="50"/>
        <v>0</v>
      </c>
      <c r="BG232" s="94">
        <f t="shared" si="51"/>
        <v>0</v>
      </c>
      <c r="BH232" s="94">
        <f t="shared" si="52"/>
        <v>0</v>
      </c>
      <c r="BJ232" s="94" t="str">
        <f t="shared" si="46"/>
        <v>0</v>
      </c>
      <c r="BK232" s="94" t="str">
        <f t="shared" si="47"/>
        <v>0</v>
      </c>
    </row>
    <row r="233" spans="1:63" x14ac:dyDescent="0.25">
      <c r="A233" s="17" t="str">
        <f>D233&amp;"x"&amp;TEXT(COUNTIF(D$5:D232,D233)+1,0)</f>
        <v>F1x2</v>
      </c>
      <c r="B233" s="18" t="str">
        <f>E233&amp;"x"&amp;TEXT(COUNTIF(E$5:E232,E233)+1,0)</f>
        <v>F1x2</v>
      </c>
      <c r="C233" s="18" t="str">
        <f>F233&amp;"x"&amp;TEXT(COUNTIF(F$5:F232,F233)+1,0)</f>
        <v>x1</v>
      </c>
      <c r="D233" s="19" t="s">
        <v>5133</v>
      </c>
      <c r="E233" s="19" t="s">
        <v>5133</v>
      </c>
      <c r="F233" s="19"/>
      <c r="G233" s="431"/>
      <c r="H233" s="19" t="s">
        <v>5044</v>
      </c>
      <c r="I233" s="141" t="s">
        <v>8415</v>
      </c>
      <c r="J233" s="141" t="s">
        <v>8416</v>
      </c>
      <c r="K233" s="141" t="s">
        <v>8417</v>
      </c>
      <c r="L233" s="113">
        <v>42549</v>
      </c>
      <c r="M233" s="431"/>
      <c r="N233" s="20"/>
      <c r="O233" s="20"/>
      <c r="P233" s="433"/>
      <c r="Q233" s="20"/>
      <c r="R233" s="20"/>
      <c r="S233" s="20"/>
      <c r="T233" s="424" t="s">
        <v>5133</v>
      </c>
      <c r="U233" s="283"/>
      <c r="V233" s="435"/>
      <c r="W233" s="22"/>
      <c r="X233" s="22"/>
      <c r="Y233" s="22"/>
      <c r="Z233" s="22"/>
      <c r="AA233" s="22"/>
      <c r="AC233" s="187">
        <f>lft(L233,Peildatum)</f>
        <v>7.51</v>
      </c>
      <c r="AD233" s="202"/>
      <c r="AE233" s="202"/>
      <c r="AF233" s="202"/>
      <c r="AG233" s="202"/>
      <c r="AH233" s="202"/>
      <c r="AI233" s="188" t="str">
        <f>IFERROR(VLOOKUP(LEFT(N233 &amp; "0",1),CbRc,2,0),"")</f>
        <v>NCX19J3</v>
      </c>
      <c r="AJ233" s="188" t="str">
        <f>IFERROR(VLOOKUP(LEFT(O233 &amp; "0",1),CbRc,2,0),"")</f>
        <v>NCX19J3</v>
      </c>
      <c r="AK233" s="188" t="str">
        <f>IF(ISNA(VLOOKUP(AI233&amp;Q233,IsTm1A,1,0)),"",Q233)</f>
        <v/>
      </c>
      <c r="AL233" s="188" t="str">
        <f>IF(ISNA(VLOOKUP($AI233&amp;R233,IsTm2D,1,0)),"",R233)</f>
        <v/>
      </c>
      <c r="AM233" s="188" t="str">
        <f>IF(ISNA(VLOOKUP($AI233&amp;S233,IsTm3G,1,0)),"",S233)</f>
        <v/>
      </c>
      <c r="AN233" s="188"/>
      <c r="AO233" s="188"/>
      <c r="BD233" s="94">
        <f t="shared" si="48"/>
        <v>0</v>
      </c>
      <c r="BE233" s="94">
        <f t="shared" si="49"/>
        <v>0</v>
      </c>
      <c r="BF233" s="94">
        <f t="shared" si="50"/>
        <v>0</v>
      </c>
      <c r="BG233" s="94">
        <f t="shared" si="51"/>
        <v>0</v>
      </c>
      <c r="BH233" s="94">
        <f t="shared" si="52"/>
        <v>0</v>
      </c>
      <c r="BJ233" s="94" t="str">
        <f t="shared" ref="BJ233:BJ296" si="53">LEFT(N233&amp;"0",1)</f>
        <v>0</v>
      </c>
      <c r="BK233" s="94" t="str">
        <f t="shared" ref="BK233:BK296" si="54">LEFT(O233&amp;"0",1)</f>
        <v>0</v>
      </c>
    </row>
    <row r="234" spans="1:63" x14ac:dyDescent="0.25">
      <c r="A234" s="17" t="str">
        <f>D234&amp;"x"&amp;TEXT(COUNTIF(D$5:D233,D234)+1,0)</f>
        <v>F1x3</v>
      </c>
      <c r="B234" s="18" t="str">
        <f>E234&amp;"x"&amp;TEXT(COUNTIF(E$5:E233,E234)+1,0)</f>
        <v>F1x3</v>
      </c>
      <c r="C234" s="18" t="str">
        <f>F234&amp;"x"&amp;TEXT(COUNTIF(F$5:F233,F234)+1,0)</f>
        <v>x1</v>
      </c>
      <c r="D234" s="19" t="s">
        <v>5133</v>
      </c>
      <c r="E234" s="19" t="s">
        <v>5133</v>
      </c>
      <c r="F234" s="19"/>
      <c r="G234" s="431"/>
      <c r="H234" s="19" t="s">
        <v>5044</v>
      </c>
      <c r="I234" s="141" t="s">
        <v>8418</v>
      </c>
      <c r="J234" s="141" t="s">
        <v>8419</v>
      </c>
      <c r="K234" s="141" t="s">
        <v>8420</v>
      </c>
      <c r="L234" s="113">
        <v>42919</v>
      </c>
      <c r="M234" s="431"/>
      <c r="N234" s="20"/>
      <c r="O234" s="20"/>
      <c r="P234" s="433"/>
      <c r="Q234" s="20"/>
      <c r="R234" s="20"/>
      <c r="S234" s="20"/>
      <c r="T234" s="424" t="s">
        <v>5133</v>
      </c>
      <c r="U234" s="283"/>
      <c r="V234" s="435"/>
      <c r="W234" s="22"/>
      <c r="X234" s="22"/>
      <c r="Y234" s="22"/>
      <c r="Z234" s="22"/>
      <c r="AA234" s="22"/>
      <c r="AC234" s="187">
        <f>lft(L234,Peildatum)</f>
        <v>6.49</v>
      </c>
      <c r="AD234" s="202"/>
      <c r="AE234" s="202"/>
      <c r="AF234" s="202"/>
      <c r="AG234" s="202"/>
      <c r="AH234" s="202"/>
      <c r="AI234" s="188" t="str">
        <f>IFERROR(VLOOKUP(LEFT(N234 &amp; "0",1),CbRc,2,0),"")</f>
        <v>NCX19J3</v>
      </c>
      <c r="AJ234" s="188" t="str">
        <f>IFERROR(VLOOKUP(LEFT(O234 &amp; "0",1),CbRc,2,0),"")</f>
        <v>NCX19J3</v>
      </c>
      <c r="AK234" s="188" t="str">
        <f>IF(ISNA(VLOOKUP(AI234&amp;Q234,IsTm1A,1,0)),"",Q234)</f>
        <v/>
      </c>
      <c r="AL234" s="188" t="str">
        <f>IF(ISNA(VLOOKUP($AI234&amp;R234,IsTm2D,1,0)),"",R234)</f>
        <v/>
      </c>
      <c r="AM234" s="188" t="str">
        <f>IF(ISNA(VLOOKUP($AI234&amp;S234,IsTm3G,1,0)),"",S234)</f>
        <v/>
      </c>
      <c r="AN234" s="188"/>
      <c r="AO234" s="188"/>
      <c r="BD234" s="94">
        <f t="shared" si="48"/>
        <v>0</v>
      </c>
      <c r="BE234" s="94">
        <f t="shared" si="49"/>
        <v>0</v>
      </c>
      <c r="BF234" s="94">
        <f t="shared" si="50"/>
        <v>0</v>
      </c>
      <c r="BG234" s="94">
        <f t="shared" si="51"/>
        <v>0</v>
      </c>
      <c r="BH234" s="94">
        <f t="shared" si="52"/>
        <v>0</v>
      </c>
      <c r="BJ234" s="94" t="str">
        <f t="shared" si="53"/>
        <v>0</v>
      </c>
      <c r="BK234" s="94" t="str">
        <f t="shared" si="54"/>
        <v>0</v>
      </c>
    </row>
    <row r="235" spans="1:63" x14ac:dyDescent="0.25">
      <c r="A235" s="17" t="str">
        <f>D235&amp;"x"&amp;TEXT(COUNTIF(D$5:D234,D235)+1,0)</f>
        <v>F1x4</v>
      </c>
      <c r="B235" s="18" t="str">
        <f>E235&amp;"x"&amp;TEXT(COUNTIF(E$5:E234,E235)+1,0)</f>
        <v>F1x4</v>
      </c>
      <c r="C235" s="18" t="str">
        <f>F235&amp;"x"&amp;TEXT(COUNTIF(F$5:F234,F235)+1,0)</f>
        <v>x1</v>
      </c>
      <c r="D235" s="19" t="s">
        <v>5133</v>
      </c>
      <c r="E235" s="19" t="s">
        <v>5133</v>
      </c>
      <c r="F235" s="19"/>
      <c r="G235" s="431"/>
      <c r="H235" s="19" t="s">
        <v>5044</v>
      </c>
      <c r="I235" s="141" t="s">
        <v>8486</v>
      </c>
      <c r="J235" s="141" t="s">
        <v>8421</v>
      </c>
      <c r="K235" s="141" t="s">
        <v>7878</v>
      </c>
      <c r="L235" s="113">
        <v>43101</v>
      </c>
      <c r="M235" s="431"/>
      <c r="N235" s="20"/>
      <c r="O235" s="20"/>
      <c r="P235" s="433"/>
      <c r="Q235" s="20"/>
      <c r="R235" s="20"/>
      <c r="S235" s="20"/>
      <c r="T235" s="424" t="s">
        <v>5133</v>
      </c>
      <c r="U235" s="283"/>
      <c r="V235" s="435"/>
      <c r="W235" s="22"/>
      <c r="X235" s="22"/>
      <c r="Y235" s="22"/>
      <c r="Z235" s="22"/>
      <c r="AA235" s="22"/>
      <c r="AC235" s="187">
        <f>lft(L235,Peildatum)</f>
        <v>5.99</v>
      </c>
      <c r="AD235" s="202"/>
      <c r="AE235" s="202"/>
      <c r="AF235" s="202"/>
      <c r="AG235" s="202"/>
      <c r="AH235" s="202"/>
      <c r="AI235" s="188" t="str">
        <f>IFERROR(VLOOKUP(LEFT(N235 &amp; "0",1),CbRc,2,0),"")</f>
        <v>NCX19J3</v>
      </c>
      <c r="AJ235" s="188" t="str">
        <f>IFERROR(VLOOKUP(LEFT(O235 &amp; "0",1),CbRc,2,0),"")</f>
        <v>NCX19J3</v>
      </c>
      <c r="AK235" s="188" t="str">
        <f>IF(ISNA(VLOOKUP(AI235&amp;Q235,IsTm1A,1,0)),"",Q235)</f>
        <v/>
      </c>
      <c r="AL235" s="188" t="str">
        <f>IF(ISNA(VLOOKUP($AI235&amp;R235,IsTm2D,1,0)),"",R235)</f>
        <v/>
      </c>
      <c r="AM235" s="188" t="str">
        <f>IF(ISNA(VLOOKUP($AI235&amp;S235,IsTm3G,1,0)),"",S235)</f>
        <v/>
      </c>
      <c r="AN235" s="188"/>
      <c r="AO235" s="188"/>
      <c r="BD235" s="94">
        <f t="shared" si="48"/>
        <v>0</v>
      </c>
      <c r="BE235" s="94">
        <f t="shared" si="49"/>
        <v>0</v>
      </c>
      <c r="BF235" s="94">
        <f t="shared" si="50"/>
        <v>0</v>
      </c>
      <c r="BG235" s="94">
        <f t="shared" si="51"/>
        <v>0</v>
      </c>
      <c r="BH235" s="94">
        <f t="shared" si="52"/>
        <v>0</v>
      </c>
      <c r="BJ235" s="94" t="str">
        <f t="shared" si="53"/>
        <v>0</v>
      </c>
      <c r="BK235" s="94" t="str">
        <f t="shared" si="54"/>
        <v>0</v>
      </c>
    </row>
    <row r="236" spans="1:63" x14ac:dyDescent="0.25">
      <c r="A236" s="17" t="str">
        <f>D236&amp;"x"&amp;TEXT(COUNTIF(D$5:D235,D236)+1,0)</f>
        <v>F1x5</v>
      </c>
      <c r="B236" s="18" t="str">
        <f>E236&amp;"x"&amp;TEXT(COUNTIF(E$5:E235,E236)+1,0)</f>
        <v>F1x5</v>
      </c>
      <c r="C236" s="18" t="str">
        <f>F236&amp;"x"&amp;TEXT(COUNTIF(F$5:F235,F236)+1,0)</f>
        <v>x1</v>
      </c>
      <c r="D236" s="19" t="s">
        <v>5133</v>
      </c>
      <c r="E236" s="19" t="s">
        <v>5133</v>
      </c>
      <c r="F236" s="19"/>
      <c r="G236" s="431"/>
      <c r="H236" s="19" t="s">
        <v>5275</v>
      </c>
      <c r="I236" s="141" t="s">
        <v>8422</v>
      </c>
      <c r="J236" s="141" t="s">
        <v>8423</v>
      </c>
      <c r="K236" s="141" t="s">
        <v>8424</v>
      </c>
      <c r="L236" s="113">
        <v>42901</v>
      </c>
      <c r="M236" s="431"/>
      <c r="N236" s="20"/>
      <c r="O236" s="20"/>
      <c r="P236" s="433"/>
      <c r="Q236" s="20"/>
      <c r="R236" s="20"/>
      <c r="S236" s="20"/>
      <c r="T236" s="424" t="s">
        <v>5133</v>
      </c>
      <c r="U236" s="283"/>
      <c r="V236" s="435"/>
      <c r="W236" s="22"/>
      <c r="X236" s="22"/>
      <c r="Y236" s="22"/>
      <c r="Z236" s="22"/>
      <c r="AA236" s="22"/>
      <c r="AC236" s="187">
        <f>lft(L236,Peildatum)</f>
        <v>6.54</v>
      </c>
      <c r="AD236" s="202"/>
      <c r="AE236" s="202"/>
      <c r="AF236" s="202"/>
      <c r="AG236" s="202"/>
      <c r="AH236" s="202"/>
      <c r="AI236" s="188" t="str">
        <f>IFERROR(VLOOKUP(LEFT(N236 &amp; "0",1),CbRc,2,0),"")</f>
        <v>NCX19J3</v>
      </c>
      <c r="AJ236" s="188" t="str">
        <f>IFERROR(VLOOKUP(LEFT(O236 &amp; "0",1),CbRc,2,0),"")</f>
        <v>NCX19J3</v>
      </c>
      <c r="AK236" s="188" t="str">
        <f>IF(ISNA(VLOOKUP(AI236&amp;Q236,IsTm1A,1,0)),"",Q236)</f>
        <v/>
      </c>
      <c r="AL236" s="188" t="str">
        <f>IF(ISNA(VLOOKUP($AI236&amp;R236,IsTm2D,1,0)),"",R236)</f>
        <v/>
      </c>
      <c r="AM236" s="188" t="str">
        <f>IF(ISNA(VLOOKUP($AI236&amp;S236,IsTm3G,1,0)),"",S236)</f>
        <v/>
      </c>
      <c r="AN236" s="188"/>
      <c r="AO236" s="188"/>
      <c r="BD236" s="94">
        <f t="shared" si="48"/>
        <v>0</v>
      </c>
      <c r="BE236" s="94">
        <f t="shared" si="49"/>
        <v>0</v>
      </c>
      <c r="BF236" s="94">
        <f t="shared" si="50"/>
        <v>0</v>
      </c>
      <c r="BG236" s="94">
        <f t="shared" si="51"/>
        <v>0</v>
      </c>
      <c r="BH236" s="94">
        <f t="shared" si="52"/>
        <v>0</v>
      </c>
      <c r="BJ236" s="94" t="str">
        <f t="shared" si="53"/>
        <v>0</v>
      </c>
      <c r="BK236" s="94" t="str">
        <f t="shared" si="54"/>
        <v>0</v>
      </c>
    </row>
    <row r="237" spans="1:63" x14ac:dyDescent="0.25">
      <c r="A237" s="17" t="str">
        <f>D237&amp;"x"&amp;TEXT(COUNTIF(D$5:D236,D237)+1,0)</f>
        <v>F2x1</v>
      </c>
      <c r="B237" s="18" t="str">
        <f>E237&amp;"x"&amp;TEXT(COUNTIF(E$5:E236,E237)+1,0)</f>
        <v>F2x1</v>
      </c>
      <c r="C237" s="18" t="str">
        <f>F237&amp;"x"&amp;TEXT(COUNTIF(F$5:F236,F237)+1,0)</f>
        <v>x1</v>
      </c>
      <c r="D237" s="19" t="s">
        <v>5134</v>
      </c>
      <c r="E237" s="19" t="s">
        <v>5134</v>
      </c>
      <c r="F237" s="19"/>
      <c r="G237" s="431"/>
      <c r="H237" s="19" t="s">
        <v>5044</v>
      </c>
      <c r="I237" s="141" t="s">
        <v>8425</v>
      </c>
      <c r="J237" s="141" t="s">
        <v>8426</v>
      </c>
      <c r="K237" s="141" t="s">
        <v>8427</v>
      </c>
      <c r="L237" s="113">
        <v>42713</v>
      </c>
      <c r="M237" s="431"/>
      <c r="N237" s="20"/>
      <c r="O237" s="20"/>
      <c r="P237" s="433"/>
      <c r="Q237" s="20"/>
      <c r="R237" s="20"/>
      <c r="S237" s="20"/>
      <c r="T237" s="424" t="s">
        <v>5134</v>
      </c>
      <c r="U237" s="283"/>
      <c r="V237" s="435"/>
      <c r="W237" s="22"/>
      <c r="X237" s="22"/>
      <c r="Y237" s="22"/>
      <c r="Z237" s="22"/>
      <c r="AA237" s="22"/>
      <c r="AC237" s="187">
        <f>lft(L237,Peildatum)</f>
        <v>7.06</v>
      </c>
      <c r="AD237" s="202"/>
      <c r="AE237" s="202"/>
      <c r="AF237" s="202"/>
      <c r="AG237" s="202"/>
      <c r="AH237" s="202"/>
      <c r="AI237" s="188" t="str">
        <f>IFERROR(VLOOKUP(LEFT(N237 &amp; "0",1),CbRc,2,0),"")</f>
        <v>NCX19J3</v>
      </c>
      <c r="AJ237" s="188" t="str">
        <f>IFERROR(VLOOKUP(LEFT(O237 &amp; "0",1),CbRc,2,0),"")</f>
        <v>NCX19J3</v>
      </c>
      <c r="AK237" s="188" t="str">
        <f>IF(ISNA(VLOOKUP(AI237&amp;Q237,IsTm1A,1,0)),"",Q237)</f>
        <v/>
      </c>
      <c r="AL237" s="188" t="str">
        <f>IF(ISNA(VLOOKUP($AI237&amp;R237,IsTm2D,1,0)),"",R237)</f>
        <v/>
      </c>
      <c r="AM237" s="188" t="str">
        <f>IF(ISNA(VLOOKUP($AI237&amp;S237,IsTm3G,1,0)),"",S237)</f>
        <v/>
      </c>
      <c r="AN237" s="188"/>
      <c r="AO237" s="188"/>
      <c r="BD237" s="94">
        <f t="shared" si="48"/>
        <v>0</v>
      </c>
      <c r="BE237" s="94">
        <f t="shared" si="49"/>
        <v>0</v>
      </c>
      <c r="BF237" s="94">
        <f t="shared" si="50"/>
        <v>0</v>
      </c>
      <c r="BG237" s="94">
        <f t="shared" si="51"/>
        <v>0</v>
      </c>
      <c r="BH237" s="94">
        <f t="shared" si="52"/>
        <v>0</v>
      </c>
      <c r="BJ237" s="94" t="str">
        <f t="shared" si="53"/>
        <v>0</v>
      </c>
      <c r="BK237" s="94" t="str">
        <f t="shared" si="54"/>
        <v>0</v>
      </c>
    </row>
    <row r="238" spans="1:63" x14ac:dyDescent="0.25">
      <c r="A238" s="17" t="str">
        <f>D238&amp;"x"&amp;TEXT(COUNTIF(D$5:D237,D238)+1,0)</f>
        <v>F2x2</v>
      </c>
      <c r="B238" s="18" t="str">
        <f>E238&amp;"x"&amp;TEXT(COUNTIF(E$5:E237,E238)+1,0)</f>
        <v>F2x2</v>
      </c>
      <c r="C238" s="18" t="str">
        <f>F238&amp;"x"&amp;TEXT(COUNTIF(F$5:F237,F238)+1,0)</f>
        <v>x1</v>
      </c>
      <c r="D238" s="19" t="s">
        <v>5134</v>
      </c>
      <c r="E238" s="19" t="s">
        <v>5134</v>
      </c>
      <c r="F238" s="19"/>
      <c r="G238" s="431"/>
      <c r="H238" s="19" t="s">
        <v>5044</v>
      </c>
      <c r="I238" s="141" t="s">
        <v>8600</v>
      </c>
      <c r="J238" s="141" t="s">
        <v>8428</v>
      </c>
      <c r="K238" s="141" t="s">
        <v>8429</v>
      </c>
      <c r="L238" s="113">
        <v>42736</v>
      </c>
      <c r="M238" s="431"/>
      <c r="N238" s="20"/>
      <c r="O238" s="20"/>
      <c r="P238" s="433"/>
      <c r="Q238" s="20"/>
      <c r="R238" s="20"/>
      <c r="S238" s="20"/>
      <c r="T238" s="424" t="s">
        <v>5134</v>
      </c>
      <c r="U238" s="283"/>
      <c r="V238" s="435"/>
      <c r="W238" s="22"/>
      <c r="X238" s="22"/>
      <c r="Y238" s="22"/>
      <c r="Z238" s="22"/>
      <c r="AA238" s="22"/>
      <c r="AC238" s="187">
        <f>lft(L238,Peildatum)</f>
        <v>6.99</v>
      </c>
      <c r="AD238" s="202"/>
      <c r="AE238" s="202"/>
      <c r="AF238" s="202"/>
      <c r="AG238" s="202"/>
      <c r="AH238" s="202"/>
      <c r="AI238" s="188" t="str">
        <f>IFERROR(VLOOKUP(LEFT(N238 &amp; "0",1),CbRc,2,0),"")</f>
        <v>NCX19J3</v>
      </c>
      <c r="AJ238" s="188" t="str">
        <f>IFERROR(VLOOKUP(LEFT(O238 &amp; "0",1),CbRc,2,0),"")</f>
        <v>NCX19J3</v>
      </c>
      <c r="AK238" s="188" t="str">
        <f>IF(ISNA(VLOOKUP(AI238&amp;Q238,IsTm1A,1,0)),"",Q238)</f>
        <v/>
      </c>
      <c r="AL238" s="188" t="str">
        <f>IF(ISNA(VLOOKUP($AI238&amp;R238,IsTm2D,1,0)),"",R238)</f>
        <v/>
      </c>
      <c r="AM238" s="188" t="str">
        <f>IF(ISNA(VLOOKUP($AI238&amp;S238,IsTm3G,1,0)),"",S238)</f>
        <v/>
      </c>
      <c r="AN238" s="188"/>
      <c r="AO238" s="188"/>
      <c r="BD238" s="94">
        <f t="shared" si="48"/>
        <v>0</v>
      </c>
      <c r="BE238" s="94">
        <f t="shared" si="49"/>
        <v>0</v>
      </c>
      <c r="BF238" s="94">
        <f t="shared" si="50"/>
        <v>0</v>
      </c>
      <c r="BG238" s="94">
        <f t="shared" si="51"/>
        <v>0</v>
      </c>
      <c r="BH238" s="94">
        <f t="shared" si="52"/>
        <v>0</v>
      </c>
      <c r="BJ238" s="94" t="str">
        <f t="shared" si="53"/>
        <v>0</v>
      </c>
      <c r="BK238" s="94" t="str">
        <f t="shared" si="54"/>
        <v>0</v>
      </c>
    </row>
    <row r="239" spans="1:63" x14ac:dyDescent="0.25">
      <c r="A239" s="17" t="str">
        <f>D239&amp;"x"&amp;TEXT(COUNTIF(D$5:D238,D239)+1,0)</f>
        <v>F2x3</v>
      </c>
      <c r="B239" s="18" t="str">
        <f>E239&amp;"x"&amp;TEXT(COUNTIF(E$5:E238,E239)+1,0)</f>
        <v>F2x3</v>
      </c>
      <c r="C239" s="18" t="str">
        <f>F239&amp;"x"&amp;TEXT(COUNTIF(F$5:F238,F239)+1,0)</f>
        <v>x1</v>
      </c>
      <c r="D239" s="19" t="s">
        <v>5134</v>
      </c>
      <c r="E239" s="19" t="s">
        <v>5134</v>
      </c>
      <c r="F239" s="19"/>
      <c r="G239" s="431"/>
      <c r="H239" s="19" t="s">
        <v>5044</v>
      </c>
      <c r="I239" s="141" t="s">
        <v>8430</v>
      </c>
      <c r="J239" s="141" t="s">
        <v>8431</v>
      </c>
      <c r="K239" s="141" t="s">
        <v>8432</v>
      </c>
      <c r="L239" s="113">
        <v>42788</v>
      </c>
      <c r="M239" s="431"/>
      <c r="N239" s="20"/>
      <c r="O239" s="20"/>
      <c r="P239" s="433"/>
      <c r="Q239" s="20"/>
      <c r="R239" s="20"/>
      <c r="S239" s="20"/>
      <c r="T239" s="424" t="s">
        <v>5134</v>
      </c>
      <c r="U239" s="283"/>
      <c r="V239" s="435"/>
      <c r="W239" s="22"/>
      <c r="X239" s="22"/>
      <c r="Y239" s="22"/>
      <c r="Z239" s="22"/>
      <c r="AA239" s="22"/>
      <c r="AC239" s="187">
        <f>lft(L239,Peildatum)</f>
        <v>6.85</v>
      </c>
      <c r="AD239" s="202"/>
      <c r="AE239" s="202"/>
      <c r="AF239" s="202"/>
      <c r="AG239" s="202"/>
      <c r="AH239" s="202"/>
      <c r="AI239" s="188" t="str">
        <f>IFERROR(VLOOKUP(LEFT(N239 &amp; "0",1),CbRc,2,0),"")</f>
        <v>NCX19J3</v>
      </c>
      <c r="AJ239" s="188" t="str">
        <f>IFERROR(VLOOKUP(LEFT(O239 &amp; "0",1),CbRc,2,0),"")</f>
        <v>NCX19J3</v>
      </c>
      <c r="AK239" s="188" t="str">
        <f>IF(ISNA(VLOOKUP(AI239&amp;Q239,IsTm1A,1,0)),"",Q239)</f>
        <v/>
      </c>
      <c r="AL239" s="188" t="str">
        <f>IF(ISNA(VLOOKUP($AI239&amp;R239,IsTm2D,1,0)),"",R239)</f>
        <v/>
      </c>
      <c r="AM239" s="188" t="str">
        <f>IF(ISNA(VLOOKUP($AI239&amp;S239,IsTm3G,1,0)),"",S239)</f>
        <v/>
      </c>
      <c r="AN239" s="188"/>
      <c r="AO239" s="188"/>
      <c r="BD239" s="94">
        <f t="shared" si="48"/>
        <v>0</v>
      </c>
      <c r="BE239" s="94">
        <f t="shared" si="49"/>
        <v>0</v>
      </c>
      <c r="BF239" s="94">
        <f t="shared" si="50"/>
        <v>0</v>
      </c>
      <c r="BG239" s="94">
        <f t="shared" si="51"/>
        <v>0</v>
      </c>
      <c r="BH239" s="94">
        <f t="shared" si="52"/>
        <v>0</v>
      </c>
      <c r="BJ239" s="94" t="str">
        <f t="shared" si="53"/>
        <v>0</v>
      </c>
      <c r="BK239" s="94" t="str">
        <f t="shared" si="54"/>
        <v>0</v>
      </c>
    </row>
    <row r="240" spans="1:63" x14ac:dyDescent="0.25">
      <c r="A240" s="17" t="str">
        <f>D240&amp;"x"&amp;TEXT(COUNTIF(D$5:D239,D240)+1,0)</f>
        <v>F2x4</v>
      </c>
      <c r="B240" s="18" t="str">
        <f>E240&amp;"x"&amp;TEXT(COUNTIF(E$5:E239,E240)+1,0)</f>
        <v>F2x4</v>
      </c>
      <c r="C240" s="18" t="str">
        <f>F240&amp;"x"&amp;TEXT(COUNTIF(F$5:F239,F240)+1,0)</f>
        <v>x1</v>
      </c>
      <c r="D240" s="19" t="s">
        <v>5134</v>
      </c>
      <c r="E240" s="19" t="s">
        <v>5134</v>
      </c>
      <c r="F240" s="19"/>
      <c r="G240" s="431"/>
      <c r="H240" s="19" t="s">
        <v>5044</v>
      </c>
      <c r="I240" s="141" t="s">
        <v>8605</v>
      </c>
      <c r="J240" s="141" t="s">
        <v>8606</v>
      </c>
      <c r="K240" s="141" t="s">
        <v>8607</v>
      </c>
      <c r="L240" s="113">
        <v>43006</v>
      </c>
      <c r="M240" s="431"/>
      <c r="N240" s="20"/>
      <c r="O240" s="20"/>
      <c r="P240" s="433"/>
      <c r="Q240" s="20"/>
      <c r="R240" s="20"/>
      <c r="S240" s="20"/>
      <c r="T240" s="424"/>
      <c r="U240" s="283"/>
      <c r="V240" s="435"/>
      <c r="W240" s="22"/>
      <c r="X240" s="22"/>
      <c r="Y240" s="22"/>
      <c r="Z240" s="22"/>
      <c r="AA240" s="22"/>
      <c r="AC240" s="187">
        <f>lft(L240,Peildatum)</f>
        <v>6.26</v>
      </c>
      <c r="AD240" s="202"/>
      <c r="AE240" s="202"/>
      <c r="AF240" s="202"/>
      <c r="AG240" s="202"/>
      <c r="AH240" s="202"/>
      <c r="AI240" s="188" t="str">
        <f>IFERROR(VLOOKUP(LEFT(N240 &amp; "0",1),CbRc,2,0),"")</f>
        <v>NCX19J3</v>
      </c>
      <c r="AJ240" s="188" t="str">
        <f>IFERROR(VLOOKUP(LEFT(O240 &amp; "0",1),CbRc,2,0),"")</f>
        <v>NCX19J3</v>
      </c>
      <c r="AK240" s="188" t="str">
        <f>IF(ISNA(VLOOKUP(AI240&amp;Q240,IsTm1A,1,0)),"",Q240)</f>
        <v/>
      </c>
      <c r="AL240" s="188" t="str">
        <f>IF(ISNA(VLOOKUP($AI240&amp;R240,IsTm2D,1,0)),"",R240)</f>
        <v/>
      </c>
      <c r="AM240" s="188" t="str">
        <f>IF(ISNA(VLOOKUP($AI240&amp;S240,IsTm3G,1,0)),"",S240)</f>
        <v/>
      </c>
      <c r="AN240" s="188"/>
      <c r="AO240" s="188"/>
      <c r="BD240" s="94">
        <f t="shared" si="48"/>
        <v>0</v>
      </c>
      <c r="BE240" s="94">
        <f t="shared" si="49"/>
        <v>0</v>
      </c>
      <c r="BF240" s="94">
        <f t="shared" si="50"/>
        <v>0</v>
      </c>
      <c r="BG240" s="94">
        <f t="shared" si="51"/>
        <v>0</v>
      </c>
      <c r="BH240" s="94">
        <f t="shared" si="52"/>
        <v>0</v>
      </c>
      <c r="BJ240" s="94" t="str">
        <f t="shared" si="53"/>
        <v>0</v>
      </c>
      <c r="BK240" s="94" t="str">
        <f t="shared" si="54"/>
        <v>0</v>
      </c>
    </row>
    <row r="241" spans="1:63" x14ac:dyDescent="0.25">
      <c r="A241" s="17" t="str">
        <f>D241&amp;"x"&amp;TEXT(COUNTIF(D$5:D240,D241)+1,0)</f>
        <v>F2x5</v>
      </c>
      <c r="B241" s="18" t="str">
        <f>E241&amp;"x"&amp;TEXT(COUNTIF(E$5:E240,E241)+1,0)</f>
        <v>F2x5</v>
      </c>
      <c r="C241" s="18" t="str">
        <f>F241&amp;"x"&amp;TEXT(COUNTIF(F$5:F240,F241)+1,0)</f>
        <v>x1</v>
      </c>
      <c r="D241" s="19" t="s">
        <v>5134</v>
      </c>
      <c r="E241" s="19" t="s">
        <v>5134</v>
      </c>
      <c r="F241" s="19"/>
      <c r="G241" s="431"/>
      <c r="H241" s="19" t="s">
        <v>5275</v>
      </c>
      <c r="I241" s="141" t="s">
        <v>8433</v>
      </c>
      <c r="J241" s="141" t="s">
        <v>8434</v>
      </c>
      <c r="K241" s="141" t="s">
        <v>8435</v>
      </c>
      <c r="L241" s="113">
        <v>42955</v>
      </c>
      <c r="M241" s="431"/>
      <c r="N241" s="20"/>
      <c r="O241" s="20"/>
      <c r="P241" s="433"/>
      <c r="Q241" s="20"/>
      <c r="R241" s="20"/>
      <c r="S241" s="20"/>
      <c r="T241" s="424" t="s">
        <v>5134</v>
      </c>
      <c r="U241" s="283"/>
      <c r="V241" s="435"/>
      <c r="W241" s="22"/>
      <c r="X241" s="22"/>
      <c r="Y241" s="22"/>
      <c r="Z241" s="22"/>
      <c r="AA241" s="22"/>
      <c r="AC241" s="187">
        <f>lft(L241,Peildatum)</f>
        <v>6.4</v>
      </c>
      <c r="AD241" s="202"/>
      <c r="AE241" s="202"/>
      <c r="AF241" s="202"/>
      <c r="AG241" s="202"/>
      <c r="AH241" s="202"/>
      <c r="AI241" s="188" t="str">
        <f>IFERROR(VLOOKUP(LEFT(N241 &amp; "0",1),CbRc,2,0),"")</f>
        <v>NCX19J3</v>
      </c>
      <c r="AJ241" s="188" t="str">
        <f>IFERROR(VLOOKUP(LEFT(O241 &amp; "0",1),CbRc,2,0),"")</f>
        <v>NCX19J3</v>
      </c>
      <c r="AK241" s="188" t="str">
        <f>IF(ISNA(VLOOKUP(AI241&amp;Q241,IsTm1A,1,0)),"",Q241)</f>
        <v/>
      </c>
      <c r="AL241" s="188" t="str">
        <f>IF(ISNA(VLOOKUP($AI241&amp;R241,IsTm2D,1,0)),"",R241)</f>
        <v/>
      </c>
      <c r="AM241" s="188" t="str">
        <f>IF(ISNA(VLOOKUP($AI241&amp;S241,IsTm3G,1,0)),"",S241)</f>
        <v/>
      </c>
      <c r="AN241" s="188"/>
      <c r="AO241" s="188"/>
      <c r="BD241" s="94">
        <f t="shared" si="48"/>
        <v>0</v>
      </c>
      <c r="BE241" s="94">
        <f t="shared" si="49"/>
        <v>0</v>
      </c>
      <c r="BF241" s="94">
        <f t="shared" si="50"/>
        <v>0</v>
      </c>
      <c r="BG241" s="94">
        <f t="shared" si="51"/>
        <v>0</v>
      </c>
      <c r="BH241" s="94">
        <f t="shared" si="52"/>
        <v>0</v>
      </c>
      <c r="BJ241" s="94" t="str">
        <f t="shared" si="53"/>
        <v>0</v>
      </c>
      <c r="BK241" s="94" t="str">
        <f t="shared" si="54"/>
        <v>0</v>
      </c>
    </row>
    <row r="242" spans="1:63" x14ac:dyDescent="0.25">
      <c r="A242" s="17" t="str">
        <f>D242&amp;"x"&amp;TEXT(COUNTIF(D$5:D241,D242)+1,0)</f>
        <v>F2x6</v>
      </c>
      <c r="B242" s="18" t="str">
        <f>E242&amp;"x"&amp;TEXT(COUNTIF(E$5:E241,E242)+1,0)</f>
        <v>F2x6</v>
      </c>
      <c r="C242" s="18" t="str">
        <f>F242&amp;"x"&amp;TEXT(COUNTIF(F$5:F241,F242)+1,0)</f>
        <v>x1</v>
      </c>
      <c r="D242" s="19" t="s">
        <v>5134</v>
      </c>
      <c r="E242" s="19" t="s">
        <v>5134</v>
      </c>
      <c r="F242" s="19"/>
      <c r="G242" s="431"/>
      <c r="H242" s="19" t="s">
        <v>5275</v>
      </c>
      <c r="I242" s="141" t="s">
        <v>8604</v>
      </c>
      <c r="J242" s="141" t="s">
        <v>8602</v>
      </c>
      <c r="K242" s="141" t="s">
        <v>8603</v>
      </c>
      <c r="L242" s="113">
        <v>43046</v>
      </c>
      <c r="M242" s="431"/>
      <c r="N242" s="20"/>
      <c r="O242" s="20"/>
      <c r="P242" s="433"/>
      <c r="Q242" s="20"/>
      <c r="R242" s="20"/>
      <c r="S242" s="20"/>
      <c r="T242" s="424"/>
      <c r="U242" s="283"/>
      <c r="V242" s="435"/>
      <c r="W242" s="22"/>
      <c r="X242" s="22"/>
      <c r="Y242" s="22"/>
      <c r="Z242" s="22"/>
      <c r="AA242" s="22"/>
      <c r="AC242" s="187">
        <f>lft(L242,Peildatum)</f>
        <v>6.15</v>
      </c>
      <c r="AD242" s="202"/>
      <c r="AE242" s="202"/>
      <c r="AF242" s="202"/>
      <c r="AG242" s="202"/>
      <c r="AH242" s="202"/>
      <c r="AI242" s="188" t="str">
        <f>IFERROR(VLOOKUP(LEFT(N242 &amp; "0",1),CbRc,2,0),"")</f>
        <v>NCX19J3</v>
      </c>
      <c r="AJ242" s="188" t="str">
        <f>IFERROR(VLOOKUP(LEFT(O242 &amp; "0",1),CbRc,2,0),"")</f>
        <v>NCX19J3</v>
      </c>
      <c r="AK242" s="188" t="str">
        <f>IF(ISNA(VLOOKUP(AI242&amp;Q242,IsTm1A,1,0)),"",Q242)</f>
        <v/>
      </c>
      <c r="AL242" s="188" t="str">
        <f>IF(ISNA(VLOOKUP($AI242&amp;R242,IsTm2D,1,0)),"",R242)</f>
        <v/>
      </c>
      <c r="AM242" s="188" t="str">
        <f>IF(ISNA(VLOOKUP($AI242&amp;S242,IsTm3G,1,0)),"",S242)</f>
        <v/>
      </c>
      <c r="AN242" s="188"/>
      <c r="AO242" s="188"/>
      <c r="BD242" s="94">
        <f t="shared" si="48"/>
        <v>0</v>
      </c>
      <c r="BE242" s="94">
        <f t="shared" si="49"/>
        <v>0</v>
      </c>
      <c r="BF242" s="94">
        <f t="shared" si="50"/>
        <v>0</v>
      </c>
      <c r="BG242" s="94">
        <f t="shared" si="51"/>
        <v>0</v>
      </c>
      <c r="BH242" s="94">
        <f t="shared" si="52"/>
        <v>0</v>
      </c>
      <c r="BJ242" s="94" t="str">
        <f t="shared" si="53"/>
        <v>0</v>
      </c>
      <c r="BK242" s="94" t="str">
        <f t="shared" si="54"/>
        <v>0</v>
      </c>
    </row>
    <row r="243" spans="1:63" x14ac:dyDescent="0.25">
      <c r="A243" s="17" t="str">
        <f>D243&amp;"x"&amp;TEXT(COUNTIF(D$5:D242,D243)+1,0)</f>
        <v>x1</v>
      </c>
      <c r="B243" s="18" t="str">
        <f>E243&amp;"x"&amp;TEXT(COUNTIF(E$5:E242,E243)+1,0)</f>
        <v>x1</v>
      </c>
      <c r="C243" s="18" t="str">
        <f>F243&amp;"x"&amp;TEXT(COUNTIF(F$5:F242,F243)+1,0)</f>
        <v>x1</v>
      </c>
      <c r="D243" s="19"/>
      <c r="E243" s="19"/>
      <c r="F243" s="19"/>
      <c r="G243" s="431"/>
      <c r="H243" s="19" t="s">
        <v>5044</v>
      </c>
      <c r="I243" s="141" t="s">
        <v>8436</v>
      </c>
      <c r="J243" s="141" t="s">
        <v>8437</v>
      </c>
      <c r="K243" s="141" t="s">
        <v>8438</v>
      </c>
      <c r="L243" s="113">
        <v>28329</v>
      </c>
      <c r="M243" s="431"/>
      <c r="N243" s="20"/>
      <c r="O243" s="20"/>
      <c r="P243" s="433"/>
      <c r="Q243" s="20" t="s">
        <v>5065</v>
      </c>
      <c r="R243" s="20"/>
      <c r="S243" s="20" t="s">
        <v>5065</v>
      </c>
      <c r="T243" s="424"/>
      <c r="U243" s="283"/>
      <c r="V243" s="435"/>
      <c r="W243" s="22"/>
      <c r="X243" s="22"/>
      <c r="Y243" s="22"/>
      <c r="Z243" s="22"/>
      <c r="AA243" s="22"/>
      <c r="AC243" s="187">
        <f>lft(L243,Peildatum)</f>
        <v>46.44</v>
      </c>
      <c r="AD243" s="202"/>
      <c r="AE243" s="202"/>
      <c r="AF243" s="202"/>
      <c r="AG243" s="202"/>
      <c r="AH243" s="202"/>
      <c r="AI243" s="188" t="str">
        <f>IFERROR(VLOOKUP(LEFT(N243 &amp; "0",1),CbRc,2,0),"")</f>
        <v>NCX19J3</v>
      </c>
      <c r="AJ243" s="188" t="str">
        <f>IFERROR(VLOOKUP(LEFT(O243 &amp; "0",1),CbRc,2,0),"")</f>
        <v>NCX19J3</v>
      </c>
      <c r="AK243" s="188" t="str">
        <f>IF(ISNA(VLOOKUP(AI243&amp;Q243,IsTm1A,1,0)),"",Q243)</f>
        <v>MW1</v>
      </c>
      <c r="AL243" s="188" t="str">
        <f>IF(ISNA(VLOOKUP($AI243&amp;R243,IsTm2D,1,0)),"",R243)</f>
        <v/>
      </c>
      <c r="AM243" s="188" t="str">
        <f>IF(ISNA(VLOOKUP($AI243&amp;S243,IsTm3G,1,0)),"",S243)</f>
        <v>MW1</v>
      </c>
      <c r="AN243" s="188"/>
      <c r="AO243" s="188"/>
      <c r="BD243" s="94">
        <f t="shared" si="48"/>
        <v>0</v>
      </c>
      <c r="BE243" s="94">
        <f t="shared" si="49"/>
        <v>0</v>
      </c>
      <c r="BF243" s="94">
        <f t="shared" si="50"/>
        <v>0</v>
      </c>
      <c r="BG243" s="94">
        <f t="shared" si="51"/>
        <v>0</v>
      </c>
      <c r="BH243" s="94">
        <f t="shared" si="52"/>
        <v>0</v>
      </c>
      <c r="BJ243" s="94" t="str">
        <f t="shared" si="53"/>
        <v>0</v>
      </c>
      <c r="BK243" s="94" t="str">
        <f t="shared" si="54"/>
        <v>0</v>
      </c>
    </row>
    <row r="244" spans="1:63" x14ac:dyDescent="0.25">
      <c r="A244" s="17" t="str">
        <f>D244&amp;"x"&amp;TEXT(COUNTIF(D$5:D243,D244)+1,0)</f>
        <v>x1</v>
      </c>
      <c r="B244" s="18" t="str">
        <f>E244&amp;"x"&amp;TEXT(COUNTIF(E$5:E243,E244)+1,0)</f>
        <v>x1</v>
      </c>
      <c r="C244" s="18" t="str">
        <f>F244&amp;"x"&amp;TEXT(COUNTIF(F$5:F243,F244)+1,0)</f>
        <v>x1</v>
      </c>
      <c r="D244" s="19"/>
      <c r="E244" s="19"/>
      <c r="F244" s="19"/>
      <c r="G244" s="431"/>
      <c r="H244" s="19" t="s">
        <v>5044</v>
      </c>
      <c r="I244" s="141" t="s">
        <v>8439</v>
      </c>
      <c r="J244" s="141" t="s">
        <v>8440</v>
      </c>
      <c r="K244" s="141" t="s">
        <v>8441</v>
      </c>
      <c r="L244" s="113">
        <v>28346</v>
      </c>
      <c r="M244" s="431"/>
      <c r="N244" s="20"/>
      <c r="O244" s="20"/>
      <c r="P244" s="433"/>
      <c r="Q244" s="20"/>
      <c r="R244" s="20"/>
      <c r="S244" s="20"/>
      <c r="T244" s="424"/>
      <c r="U244" s="283"/>
      <c r="V244" s="435"/>
      <c r="W244" s="22"/>
      <c r="X244" s="22"/>
      <c r="Y244" s="22"/>
      <c r="Z244" s="22"/>
      <c r="AA244" s="22"/>
      <c r="AC244" s="187">
        <f>lft(L244,Peildatum)</f>
        <v>46.39</v>
      </c>
      <c r="AD244" s="202"/>
      <c r="AE244" s="202"/>
      <c r="AF244" s="202"/>
      <c r="AG244" s="202"/>
      <c r="AH244" s="202"/>
      <c r="AI244" s="188" t="str">
        <f>IFERROR(VLOOKUP(LEFT(N244 &amp; "0",1),CbRc,2,0),"")</f>
        <v>NCX19J3</v>
      </c>
      <c r="AJ244" s="188" t="str">
        <f>IFERROR(VLOOKUP(LEFT(O244 &amp; "0",1),CbRc,2,0),"")</f>
        <v>NCX19J3</v>
      </c>
      <c r="AK244" s="188" t="str">
        <f>IF(ISNA(VLOOKUP(AI244&amp;Q244,IsTm1A,1,0)),"",Q244)</f>
        <v/>
      </c>
      <c r="AL244" s="188" t="str">
        <f>IF(ISNA(VLOOKUP($AI244&amp;R244,IsTm2D,1,0)),"",R244)</f>
        <v/>
      </c>
      <c r="AM244" s="188" t="str">
        <f>IF(ISNA(VLOOKUP($AI244&amp;S244,IsTm3G,1,0)),"",S244)</f>
        <v/>
      </c>
      <c r="AN244" s="188"/>
      <c r="AO244" s="188"/>
      <c r="BD244" s="94">
        <f t="shared" si="48"/>
        <v>0</v>
      </c>
      <c r="BE244" s="94">
        <f t="shared" si="49"/>
        <v>0</v>
      </c>
      <c r="BF244" s="94">
        <f t="shared" si="50"/>
        <v>0</v>
      </c>
      <c r="BG244" s="94">
        <f t="shared" si="51"/>
        <v>0</v>
      </c>
      <c r="BH244" s="94">
        <f t="shared" si="52"/>
        <v>0</v>
      </c>
      <c r="BJ244" s="94" t="str">
        <f t="shared" si="53"/>
        <v>0</v>
      </c>
      <c r="BK244" s="94" t="str">
        <f t="shared" si="54"/>
        <v>0</v>
      </c>
    </row>
    <row r="245" spans="1:63" x14ac:dyDescent="0.25">
      <c r="A245" s="17" t="str">
        <f>D245&amp;"x"&amp;TEXT(COUNTIF(D$5:D244,D245)+1,0)</f>
        <v>x1</v>
      </c>
      <c r="B245" s="18" t="str">
        <f>E245&amp;"x"&amp;TEXT(COUNTIF(E$5:E244,E245)+1,0)</f>
        <v>x1</v>
      </c>
      <c r="C245" s="18" t="str">
        <f>F245&amp;"x"&amp;TEXT(COUNTIF(F$5:F244,F245)+1,0)</f>
        <v>x1</v>
      </c>
      <c r="D245" s="19"/>
      <c r="E245" s="19"/>
      <c r="F245" s="19"/>
      <c r="G245" s="431"/>
      <c r="H245" s="19" t="s">
        <v>5044</v>
      </c>
      <c r="I245" s="141" t="s">
        <v>8442</v>
      </c>
      <c r="J245" s="141" t="s">
        <v>8443</v>
      </c>
      <c r="K245" s="141" t="s">
        <v>8444</v>
      </c>
      <c r="L245" s="113">
        <v>28948</v>
      </c>
      <c r="M245" s="431"/>
      <c r="N245" s="20"/>
      <c r="O245" s="20"/>
      <c r="P245" s="433"/>
      <c r="Q245" s="20" t="s">
        <v>5065</v>
      </c>
      <c r="R245" s="20"/>
      <c r="S245" s="20" t="s">
        <v>5065</v>
      </c>
      <c r="T245" s="424"/>
      <c r="U245" s="283"/>
      <c r="V245" s="435"/>
      <c r="W245" s="22"/>
      <c r="X245" s="22"/>
      <c r="Y245" s="22"/>
      <c r="Z245" s="22"/>
      <c r="AA245" s="22"/>
      <c r="AC245" s="187">
        <f>lft(L245,Peildatum)</f>
        <v>44.74</v>
      </c>
      <c r="AD245" s="202"/>
      <c r="AE245" s="202"/>
      <c r="AF245" s="202"/>
      <c r="AG245" s="202"/>
      <c r="AH245" s="202"/>
      <c r="AI245" s="188" t="str">
        <f>IFERROR(VLOOKUP(LEFT(N245 &amp; "0",1),CbRc,2,0),"")</f>
        <v>NCX19J3</v>
      </c>
      <c r="AJ245" s="188" t="str">
        <f>IFERROR(VLOOKUP(LEFT(O245 &amp; "0",1),CbRc,2,0),"")</f>
        <v>NCX19J3</v>
      </c>
      <c r="AK245" s="188" t="str">
        <f>IF(ISNA(VLOOKUP(AI245&amp;Q245,IsTm1A,1,0)),"",Q245)</f>
        <v>MW1</v>
      </c>
      <c r="AL245" s="188" t="str">
        <f>IF(ISNA(VLOOKUP($AI245&amp;R245,IsTm2D,1,0)),"",R245)</f>
        <v/>
      </c>
      <c r="AM245" s="188" t="str">
        <f>IF(ISNA(VLOOKUP($AI245&amp;S245,IsTm3G,1,0)),"",S245)</f>
        <v>MW1</v>
      </c>
      <c r="AN245" s="188"/>
      <c r="AO245" s="188"/>
      <c r="BD245" s="94">
        <f t="shared" si="48"/>
        <v>0</v>
      </c>
      <c r="BE245" s="94">
        <f t="shared" si="49"/>
        <v>0</v>
      </c>
      <c r="BF245" s="94">
        <f t="shared" si="50"/>
        <v>0</v>
      </c>
      <c r="BG245" s="94">
        <f t="shared" si="51"/>
        <v>0</v>
      </c>
      <c r="BH245" s="94">
        <f t="shared" si="52"/>
        <v>0</v>
      </c>
      <c r="BJ245" s="94" t="str">
        <f t="shared" si="53"/>
        <v>0</v>
      </c>
      <c r="BK245" s="94" t="str">
        <f t="shared" si="54"/>
        <v>0</v>
      </c>
    </row>
    <row r="246" spans="1:63" x14ac:dyDescent="0.25">
      <c r="A246" s="17" t="str">
        <f>D246&amp;"x"&amp;TEXT(COUNTIF(D$5:D245,D246)+1,0)</f>
        <v>x1</v>
      </c>
      <c r="B246" s="18" t="str">
        <f>E246&amp;"x"&amp;TEXT(COUNTIF(E$5:E245,E246)+1,0)</f>
        <v>x1</v>
      </c>
      <c r="C246" s="18" t="str">
        <f>F246&amp;"x"&amp;TEXT(COUNTIF(F$5:F245,F246)+1,0)</f>
        <v>x1</v>
      </c>
      <c r="D246" s="19"/>
      <c r="E246" s="19"/>
      <c r="F246" s="19"/>
      <c r="G246" s="431"/>
      <c r="H246" s="19" t="s">
        <v>5044</v>
      </c>
      <c r="I246" s="141" t="s">
        <v>8445</v>
      </c>
      <c r="J246" s="141" t="s">
        <v>8446</v>
      </c>
      <c r="K246" s="141" t="s">
        <v>8447</v>
      </c>
      <c r="L246" s="113">
        <v>29604</v>
      </c>
      <c r="M246" s="431"/>
      <c r="N246" s="20"/>
      <c r="O246" s="20"/>
      <c r="P246" s="433"/>
      <c r="Q246" s="20"/>
      <c r="R246" s="20"/>
      <c r="S246" s="20"/>
      <c r="T246" s="424"/>
      <c r="U246" s="283"/>
      <c r="V246" s="435"/>
      <c r="W246" s="22"/>
      <c r="X246" s="22"/>
      <c r="Y246" s="22"/>
      <c r="Z246" s="22"/>
      <c r="AA246" s="22"/>
      <c r="AC246" s="187">
        <f>lft(L246,Peildatum)</f>
        <v>42.95</v>
      </c>
      <c r="AD246" s="202"/>
      <c r="AE246" s="202"/>
      <c r="AF246" s="202"/>
      <c r="AG246" s="202"/>
      <c r="AH246" s="202"/>
      <c r="AI246" s="188" t="str">
        <f>IFERROR(VLOOKUP(LEFT(N246 &amp; "0",1),CbRc,2,0),"")</f>
        <v>NCX19J3</v>
      </c>
      <c r="AJ246" s="188" t="str">
        <f>IFERROR(VLOOKUP(LEFT(O246 &amp; "0",1),CbRc,2,0),"")</f>
        <v>NCX19J3</v>
      </c>
      <c r="AK246" s="188" t="str">
        <f>IF(ISNA(VLOOKUP(AI246&amp;Q246,IsTm1A,1,0)),"",Q246)</f>
        <v/>
      </c>
      <c r="AL246" s="188" t="str">
        <f>IF(ISNA(VLOOKUP($AI246&amp;R246,IsTm2D,1,0)),"",R246)</f>
        <v/>
      </c>
      <c r="AM246" s="188" t="str">
        <f>IF(ISNA(VLOOKUP($AI246&amp;S246,IsTm3G,1,0)),"",S246)</f>
        <v/>
      </c>
      <c r="AN246" s="188"/>
      <c r="AO246" s="188"/>
      <c r="BD246" s="94">
        <f t="shared" si="48"/>
        <v>0</v>
      </c>
      <c r="BE246" s="94">
        <f t="shared" si="49"/>
        <v>0</v>
      </c>
      <c r="BF246" s="94">
        <f t="shared" si="50"/>
        <v>0</v>
      </c>
      <c r="BG246" s="94">
        <f t="shared" si="51"/>
        <v>0</v>
      </c>
      <c r="BH246" s="94">
        <f t="shared" si="52"/>
        <v>0</v>
      </c>
      <c r="BJ246" s="94" t="str">
        <f t="shared" si="53"/>
        <v>0</v>
      </c>
      <c r="BK246" s="94" t="str">
        <f t="shared" si="54"/>
        <v>0</v>
      </c>
    </row>
    <row r="247" spans="1:63" x14ac:dyDescent="0.25">
      <c r="A247" s="17" t="str">
        <f>D247&amp;"x"&amp;TEXT(COUNTIF(D$5:D246,D247)+1,0)</f>
        <v>x1</v>
      </c>
      <c r="B247" s="18" t="str">
        <f>E247&amp;"x"&amp;TEXT(COUNTIF(E$5:E246,E247)+1,0)</f>
        <v>x1</v>
      </c>
      <c r="C247" s="18" t="str">
        <f>F247&amp;"x"&amp;TEXT(COUNTIF(F$5:F246,F247)+1,0)</f>
        <v>x1</v>
      </c>
      <c r="D247" s="19"/>
      <c r="E247" s="19"/>
      <c r="F247" s="19"/>
      <c r="G247" s="431"/>
      <c r="H247" s="19" t="s">
        <v>5044</v>
      </c>
      <c r="I247" s="141" t="s">
        <v>8448</v>
      </c>
      <c r="J247" s="141" t="s">
        <v>8449</v>
      </c>
      <c r="K247" s="141" t="s">
        <v>8450</v>
      </c>
      <c r="L247" s="113">
        <v>29885</v>
      </c>
      <c r="M247" s="431"/>
      <c r="N247" s="20"/>
      <c r="O247" s="20"/>
      <c r="P247" s="433"/>
      <c r="Q247" s="20" t="s">
        <v>5065</v>
      </c>
      <c r="R247" s="20"/>
      <c r="S247" s="20" t="s">
        <v>5065</v>
      </c>
      <c r="T247" s="424"/>
      <c r="U247" s="283"/>
      <c r="V247" s="435"/>
      <c r="W247" s="22"/>
      <c r="X247" s="22"/>
      <c r="Y247" s="22"/>
      <c r="Z247" s="22"/>
      <c r="AA247" s="22"/>
      <c r="AC247" s="187">
        <f>lft(L247,Peildatum)</f>
        <v>42.18</v>
      </c>
      <c r="AD247" s="202"/>
      <c r="AE247" s="202"/>
      <c r="AF247" s="202"/>
      <c r="AG247" s="202"/>
      <c r="AH247" s="202"/>
      <c r="AI247" s="188" t="str">
        <f>IFERROR(VLOOKUP(LEFT(N247 &amp; "0",1),CbRc,2,0),"")</f>
        <v>NCX19J3</v>
      </c>
      <c r="AJ247" s="188" t="str">
        <f>IFERROR(VLOOKUP(LEFT(O247 &amp; "0",1),CbRc,2,0),"")</f>
        <v>NCX19J3</v>
      </c>
      <c r="AK247" s="188" t="str">
        <f>IF(ISNA(VLOOKUP(AI247&amp;Q247,IsTm1A,1,0)),"",Q247)</f>
        <v>MW1</v>
      </c>
      <c r="AL247" s="188" t="str">
        <f>IF(ISNA(VLOOKUP($AI247&amp;R247,IsTm2D,1,0)),"",R247)</f>
        <v/>
      </c>
      <c r="AM247" s="188" t="str">
        <f>IF(ISNA(VLOOKUP($AI247&amp;S247,IsTm3G,1,0)),"",S247)</f>
        <v>MW1</v>
      </c>
      <c r="AN247" s="188"/>
      <c r="AO247" s="188"/>
      <c r="BD247" s="94">
        <f t="shared" si="48"/>
        <v>0</v>
      </c>
      <c r="BE247" s="94">
        <f t="shared" si="49"/>
        <v>0</v>
      </c>
      <c r="BF247" s="94">
        <f t="shared" si="50"/>
        <v>0</v>
      </c>
      <c r="BG247" s="94">
        <f t="shared" si="51"/>
        <v>0</v>
      </c>
      <c r="BH247" s="94">
        <f t="shared" si="52"/>
        <v>0</v>
      </c>
      <c r="BJ247" s="94" t="str">
        <f t="shared" si="53"/>
        <v>0</v>
      </c>
      <c r="BK247" s="94" t="str">
        <f t="shared" si="54"/>
        <v>0</v>
      </c>
    </row>
    <row r="248" spans="1:63" x14ac:dyDescent="0.25">
      <c r="A248" s="17" t="str">
        <f>D248&amp;"x"&amp;TEXT(COUNTIF(D$5:D247,D248)+1,0)</f>
        <v>x1</v>
      </c>
      <c r="B248" s="18" t="str">
        <f>E248&amp;"x"&amp;TEXT(COUNTIF(E$5:E247,E248)+1,0)</f>
        <v>x1</v>
      </c>
      <c r="C248" s="18" t="str">
        <f>F248&amp;"x"&amp;TEXT(COUNTIF(F$5:F247,F248)+1,0)</f>
        <v>x1</v>
      </c>
      <c r="D248" s="19"/>
      <c r="E248" s="19"/>
      <c r="F248" s="19"/>
      <c r="G248" s="431"/>
      <c r="H248" s="19" t="s">
        <v>5044</v>
      </c>
      <c r="I248" s="141" t="s">
        <v>8451</v>
      </c>
      <c r="J248" s="141" t="s">
        <v>8452</v>
      </c>
      <c r="K248" s="141" t="s">
        <v>7845</v>
      </c>
      <c r="L248" s="113">
        <v>30344</v>
      </c>
      <c r="M248" s="431"/>
      <c r="N248" s="20"/>
      <c r="O248" s="20"/>
      <c r="P248" s="433"/>
      <c r="Q248" s="20"/>
      <c r="R248" s="20"/>
      <c r="S248" s="20"/>
      <c r="T248" s="424"/>
      <c r="U248" s="283"/>
      <c r="V248" s="435"/>
      <c r="W248" s="22"/>
      <c r="X248" s="22"/>
      <c r="Y248" s="22"/>
      <c r="Z248" s="22"/>
      <c r="AA248" s="22"/>
      <c r="AC248" s="187">
        <f>lft(L248,Peildatum)</f>
        <v>40.92</v>
      </c>
      <c r="AD248" s="202"/>
      <c r="AE248" s="202"/>
      <c r="AF248" s="202"/>
      <c r="AG248" s="202"/>
      <c r="AH248" s="202"/>
      <c r="AI248" s="188" t="str">
        <f>IFERROR(VLOOKUP(LEFT(N248 &amp; "0",1),CbRc,2,0),"")</f>
        <v>NCX19J3</v>
      </c>
      <c r="AJ248" s="188" t="str">
        <f>IFERROR(VLOOKUP(LEFT(O248 &amp; "0",1),CbRc,2,0),"")</f>
        <v>NCX19J3</v>
      </c>
      <c r="AK248" s="188" t="str">
        <f>IF(ISNA(VLOOKUP(AI248&amp;Q248,IsTm1A,1,0)),"",Q248)</f>
        <v/>
      </c>
      <c r="AL248" s="188" t="str">
        <f>IF(ISNA(VLOOKUP($AI248&amp;R248,IsTm2D,1,0)),"",R248)</f>
        <v/>
      </c>
      <c r="AM248" s="188" t="str">
        <f>IF(ISNA(VLOOKUP($AI248&amp;S248,IsTm3G,1,0)),"",S248)</f>
        <v/>
      </c>
      <c r="AN248" s="188"/>
      <c r="AO248" s="188"/>
      <c r="BD248" s="94">
        <f t="shared" si="48"/>
        <v>0</v>
      </c>
      <c r="BE248" s="94">
        <f t="shared" si="49"/>
        <v>0</v>
      </c>
      <c r="BF248" s="94">
        <f t="shared" si="50"/>
        <v>0</v>
      </c>
      <c r="BG248" s="94">
        <f t="shared" si="51"/>
        <v>0</v>
      </c>
      <c r="BH248" s="94">
        <f t="shared" si="52"/>
        <v>0</v>
      </c>
      <c r="BJ248" s="94" t="str">
        <f t="shared" si="53"/>
        <v>0</v>
      </c>
      <c r="BK248" s="94" t="str">
        <f t="shared" si="54"/>
        <v>0</v>
      </c>
    </row>
    <row r="249" spans="1:63" x14ac:dyDescent="0.25">
      <c r="A249" s="17" t="str">
        <f>D249&amp;"x"&amp;TEXT(COUNTIF(D$5:D248,D249)+1,0)</f>
        <v>x1</v>
      </c>
      <c r="B249" s="18" t="str">
        <f>E249&amp;"x"&amp;TEXT(COUNTIF(E$5:E248,E249)+1,0)</f>
        <v>x1</v>
      </c>
      <c r="C249" s="18" t="str">
        <f>F249&amp;"x"&amp;TEXT(COUNTIF(F$5:F248,F249)+1,0)</f>
        <v>x1</v>
      </c>
      <c r="D249" s="19"/>
      <c r="E249" s="19"/>
      <c r="F249" s="19"/>
      <c r="G249" s="431"/>
      <c r="H249" s="19" t="s">
        <v>5044</v>
      </c>
      <c r="I249" s="141" t="s">
        <v>8453</v>
      </c>
      <c r="J249" s="141" t="s">
        <v>8454</v>
      </c>
      <c r="K249" s="141" t="s">
        <v>8455</v>
      </c>
      <c r="L249" s="113">
        <v>31375</v>
      </c>
      <c r="M249" s="431"/>
      <c r="N249" s="20"/>
      <c r="O249" s="20"/>
      <c r="P249" s="433"/>
      <c r="Q249" s="20"/>
      <c r="R249" s="20"/>
      <c r="S249" s="20"/>
      <c r="T249" s="424"/>
      <c r="U249" s="283"/>
      <c r="V249" s="435"/>
      <c r="W249" s="22"/>
      <c r="X249" s="22"/>
      <c r="Y249" s="22"/>
      <c r="Z249" s="22"/>
      <c r="AA249" s="22"/>
      <c r="AC249" s="187">
        <f>lft(L249,Peildatum)</f>
        <v>38.1</v>
      </c>
      <c r="AD249" s="202"/>
      <c r="AE249" s="202"/>
      <c r="AF249" s="202"/>
      <c r="AG249" s="202"/>
      <c r="AH249" s="202"/>
      <c r="AI249" s="188" t="str">
        <f>IFERROR(VLOOKUP(LEFT(N249 &amp; "0",1),CbRc,2,0),"")</f>
        <v>NCX19J3</v>
      </c>
      <c r="AJ249" s="188" t="str">
        <f>IFERROR(VLOOKUP(LEFT(O249 &amp; "0",1),CbRc,2,0),"")</f>
        <v>NCX19J3</v>
      </c>
      <c r="AK249" s="188" t="str">
        <f>IF(ISNA(VLOOKUP(AI249&amp;Q249,IsTm1A,1,0)),"",Q249)</f>
        <v/>
      </c>
      <c r="AL249" s="188" t="str">
        <f>IF(ISNA(VLOOKUP($AI249&amp;R249,IsTm2D,1,0)),"",R249)</f>
        <v/>
      </c>
      <c r="AM249" s="188" t="str">
        <f>IF(ISNA(VLOOKUP($AI249&amp;S249,IsTm3G,1,0)),"",S249)</f>
        <v/>
      </c>
      <c r="AN249" s="188"/>
      <c r="AO249" s="188"/>
      <c r="BD249" s="94">
        <f t="shared" si="48"/>
        <v>0</v>
      </c>
      <c r="BE249" s="94">
        <f t="shared" si="49"/>
        <v>0</v>
      </c>
      <c r="BF249" s="94">
        <f t="shared" si="50"/>
        <v>0</v>
      </c>
      <c r="BG249" s="94">
        <f t="shared" si="51"/>
        <v>0</v>
      </c>
      <c r="BH249" s="94">
        <f t="shared" si="52"/>
        <v>0</v>
      </c>
      <c r="BJ249" s="94" t="str">
        <f t="shared" si="53"/>
        <v>0</v>
      </c>
      <c r="BK249" s="94" t="str">
        <f t="shared" si="54"/>
        <v>0</v>
      </c>
    </row>
    <row r="250" spans="1:63" x14ac:dyDescent="0.25">
      <c r="A250" s="17" t="str">
        <f>D250&amp;"x"&amp;TEXT(COUNTIF(D$5:D249,D250)+1,0)</f>
        <v>x1</v>
      </c>
      <c r="B250" s="18" t="str">
        <f>E250&amp;"x"&amp;TEXT(COUNTIF(E$5:E249,E250)+1,0)</f>
        <v>x1</v>
      </c>
      <c r="C250" s="18" t="str">
        <f>F250&amp;"x"&amp;TEXT(COUNTIF(F$5:F249,F250)+1,0)</f>
        <v>x1</v>
      </c>
      <c r="D250" s="19"/>
      <c r="E250" s="19"/>
      <c r="F250" s="19"/>
      <c r="G250" s="431"/>
      <c r="H250" s="19" t="s">
        <v>5044</v>
      </c>
      <c r="I250" s="141" t="s">
        <v>8456</v>
      </c>
      <c r="J250" s="141" t="s">
        <v>8457</v>
      </c>
      <c r="K250" s="141" t="s">
        <v>7881</v>
      </c>
      <c r="L250" s="113">
        <v>31792</v>
      </c>
      <c r="M250" s="431"/>
      <c r="N250" s="20"/>
      <c r="O250" s="20"/>
      <c r="P250" s="433"/>
      <c r="Q250" s="20"/>
      <c r="R250" s="20"/>
      <c r="S250" s="20"/>
      <c r="T250" s="424"/>
      <c r="U250" s="283"/>
      <c r="V250" s="435"/>
      <c r="W250" s="22"/>
      <c r="X250" s="22"/>
      <c r="Y250" s="22"/>
      <c r="Z250" s="22"/>
      <c r="AA250" s="22"/>
      <c r="AC250" s="187">
        <f>lft(L250,Peildatum)</f>
        <v>36.96</v>
      </c>
      <c r="AD250" s="202"/>
      <c r="AE250" s="202"/>
      <c r="AF250" s="202"/>
      <c r="AG250" s="202"/>
      <c r="AH250" s="202"/>
      <c r="AI250" s="188" t="str">
        <f>IFERROR(VLOOKUP(LEFT(N250 &amp; "0",1),CbRc,2,0),"")</f>
        <v>NCX19J3</v>
      </c>
      <c r="AJ250" s="188" t="str">
        <f>IFERROR(VLOOKUP(LEFT(O250 &amp; "0",1),CbRc,2,0),"")</f>
        <v>NCX19J3</v>
      </c>
      <c r="AK250" s="188" t="str">
        <f>IF(ISNA(VLOOKUP(AI250&amp;Q250,IsTm1A,1,0)),"",Q250)</f>
        <v/>
      </c>
      <c r="AL250" s="188" t="str">
        <f>IF(ISNA(VLOOKUP($AI250&amp;R250,IsTm2D,1,0)),"",R250)</f>
        <v/>
      </c>
      <c r="AM250" s="188" t="str">
        <f>IF(ISNA(VLOOKUP($AI250&amp;S250,IsTm3G,1,0)),"",S250)</f>
        <v/>
      </c>
      <c r="AN250" s="188"/>
      <c r="AO250" s="188"/>
      <c r="BD250" s="94">
        <f t="shared" si="48"/>
        <v>0</v>
      </c>
      <c r="BE250" s="94">
        <f t="shared" si="49"/>
        <v>0</v>
      </c>
      <c r="BF250" s="94">
        <f t="shared" si="50"/>
        <v>0</v>
      </c>
      <c r="BG250" s="94">
        <f t="shared" si="51"/>
        <v>0</v>
      </c>
      <c r="BH250" s="94">
        <f t="shared" si="52"/>
        <v>0</v>
      </c>
      <c r="BJ250" s="94" t="str">
        <f t="shared" si="53"/>
        <v>0</v>
      </c>
      <c r="BK250" s="94" t="str">
        <f t="shared" si="54"/>
        <v>0</v>
      </c>
    </row>
    <row r="251" spans="1:63" x14ac:dyDescent="0.25">
      <c r="A251" s="17" t="str">
        <f>D251&amp;"x"&amp;TEXT(COUNTIF(D$5:D250,D251)+1,0)</f>
        <v>x1</v>
      </c>
      <c r="B251" s="18" t="str">
        <f>E251&amp;"x"&amp;TEXT(COUNTIF(E$5:E250,E251)+1,0)</f>
        <v>x1</v>
      </c>
      <c r="C251" s="18" t="str">
        <f>F251&amp;"x"&amp;TEXT(COUNTIF(F$5:F250,F251)+1,0)</f>
        <v>x1</v>
      </c>
      <c r="D251" s="19"/>
      <c r="E251" s="19"/>
      <c r="F251" s="19"/>
      <c r="G251" s="431"/>
      <c r="H251" s="19" t="s">
        <v>5044</v>
      </c>
      <c r="I251" s="141" t="s">
        <v>8458</v>
      </c>
      <c r="J251" s="141" t="s">
        <v>8459</v>
      </c>
      <c r="K251" s="141" t="s">
        <v>8460</v>
      </c>
      <c r="L251" s="113">
        <v>32045</v>
      </c>
      <c r="M251" s="431"/>
      <c r="N251" s="20"/>
      <c r="O251" s="20"/>
      <c r="P251" s="433"/>
      <c r="Q251" s="20"/>
      <c r="R251" s="20"/>
      <c r="S251" s="20"/>
      <c r="T251" s="424"/>
      <c r="U251" s="283"/>
      <c r="V251" s="435"/>
      <c r="W251" s="22"/>
      <c r="X251" s="22"/>
      <c r="Y251" s="22"/>
      <c r="Z251" s="22"/>
      <c r="AA251" s="22"/>
      <c r="AC251" s="187">
        <f>lft(L251,Peildatum)</f>
        <v>36.270000000000003</v>
      </c>
      <c r="AD251" s="202"/>
      <c r="AE251" s="202"/>
      <c r="AF251" s="202"/>
      <c r="AG251" s="202"/>
      <c r="AH251" s="202"/>
      <c r="AI251" s="188" t="str">
        <f>IFERROR(VLOOKUP(LEFT(N251 &amp; "0",1),CbRc,2,0),"")</f>
        <v>NCX19J3</v>
      </c>
      <c r="AJ251" s="188" t="str">
        <f>IFERROR(VLOOKUP(LEFT(O251 &amp; "0",1),CbRc,2,0),"")</f>
        <v>NCX19J3</v>
      </c>
      <c r="AK251" s="188" t="str">
        <f>IF(ISNA(VLOOKUP(AI251&amp;Q251,IsTm1A,1,0)),"",Q251)</f>
        <v/>
      </c>
      <c r="AL251" s="188" t="str">
        <f>IF(ISNA(VLOOKUP($AI251&amp;R251,IsTm2D,1,0)),"",R251)</f>
        <v/>
      </c>
      <c r="AM251" s="188" t="str">
        <f>IF(ISNA(VLOOKUP($AI251&amp;S251,IsTm3G,1,0)),"",S251)</f>
        <v/>
      </c>
      <c r="AN251" s="188"/>
      <c r="AO251" s="188"/>
      <c r="BD251" s="94">
        <f t="shared" si="48"/>
        <v>0</v>
      </c>
      <c r="BE251" s="94">
        <f t="shared" si="49"/>
        <v>0</v>
      </c>
      <c r="BF251" s="94">
        <f t="shared" si="50"/>
        <v>0</v>
      </c>
      <c r="BG251" s="94">
        <f t="shared" si="51"/>
        <v>0</v>
      </c>
      <c r="BH251" s="94">
        <f t="shared" si="52"/>
        <v>0</v>
      </c>
      <c r="BJ251" s="94" t="str">
        <f t="shared" si="53"/>
        <v>0</v>
      </c>
      <c r="BK251" s="94" t="str">
        <f t="shared" si="54"/>
        <v>0</v>
      </c>
    </row>
    <row r="252" spans="1:63" x14ac:dyDescent="0.25">
      <c r="A252" s="17" t="str">
        <f>D252&amp;"x"&amp;TEXT(COUNTIF(D$5:D251,D252)+1,0)</f>
        <v>x1</v>
      </c>
      <c r="B252" s="18" t="str">
        <f>E252&amp;"x"&amp;TEXT(COUNTIF(E$5:E251,E252)+1,0)</f>
        <v>x1</v>
      </c>
      <c r="C252" s="18" t="str">
        <f>F252&amp;"x"&amp;TEXT(COUNTIF(F$5:F251,F252)+1,0)</f>
        <v>x1</v>
      </c>
      <c r="D252" s="19"/>
      <c r="E252" s="19"/>
      <c r="F252" s="19"/>
      <c r="G252" s="431"/>
      <c r="H252" s="19" t="s">
        <v>5044</v>
      </c>
      <c r="I252" s="141" t="s">
        <v>7808</v>
      </c>
      <c r="J252" s="141" t="s">
        <v>7809</v>
      </c>
      <c r="K252" s="141" t="s">
        <v>7810</v>
      </c>
      <c r="L252" s="113">
        <v>32050</v>
      </c>
      <c r="M252" s="431"/>
      <c r="N252" s="20"/>
      <c r="O252" s="20"/>
      <c r="P252" s="433"/>
      <c r="Q252" s="20" t="s">
        <v>5052</v>
      </c>
      <c r="R252" s="20" t="s">
        <v>5052</v>
      </c>
      <c r="S252" s="20" t="s">
        <v>5052</v>
      </c>
      <c r="T252" s="424" t="s">
        <v>5052</v>
      </c>
      <c r="U252" s="283"/>
      <c r="V252" s="435"/>
      <c r="W252" s="22"/>
      <c r="X252" s="22"/>
      <c r="Y252" s="22"/>
      <c r="Z252" s="22"/>
      <c r="AA252" s="22"/>
      <c r="AC252" s="187">
        <f>lft(L252,Peildatum)</f>
        <v>36.25</v>
      </c>
      <c r="AD252" s="202"/>
      <c r="AE252" s="202"/>
      <c r="AF252" s="202"/>
      <c r="AG252" s="202"/>
      <c r="AH252" s="202"/>
      <c r="AI252" s="188" t="str">
        <f>IFERROR(VLOOKUP(LEFT(N252 &amp; "0",1),CbRc,2,0),"")</f>
        <v>NCX19J3</v>
      </c>
      <c r="AJ252" s="188" t="str">
        <f>IFERROR(VLOOKUP(LEFT(O252 &amp; "0",1),CbRc,2,0),"")</f>
        <v>NCX19J3</v>
      </c>
      <c r="AK252" s="188" t="str">
        <f>IF(ISNA(VLOOKUP(AI252&amp;Q252,IsTm1A,1,0)),"",Q252)</f>
        <v>S3</v>
      </c>
      <c r="AL252" s="188" t="str">
        <f>IF(ISNA(VLOOKUP($AI252&amp;R252,IsTm2D,1,0)),"",R252)</f>
        <v>S3</v>
      </c>
      <c r="AM252" s="188" t="str">
        <f>IF(ISNA(VLOOKUP($AI252&amp;S252,IsTm3G,1,0)),"",S252)</f>
        <v>S3</v>
      </c>
      <c r="AN252" s="188"/>
      <c r="AO252" s="188"/>
      <c r="BD252" s="94">
        <f t="shared" si="48"/>
        <v>0</v>
      </c>
      <c r="BE252" s="94">
        <f t="shared" si="49"/>
        <v>0</v>
      </c>
      <c r="BF252" s="94">
        <f t="shared" si="50"/>
        <v>0</v>
      </c>
      <c r="BG252" s="94">
        <f t="shared" si="51"/>
        <v>0</v>
      </c>
      <c r="BH252" s="94">
        <f t="shared" si="52"/>
        <v>0</v>
      </c>
      <c r="BJ252" s="94" t="str">
        <f t="shared" si="53"/>
        <v>0</v>
      </c>
      <c r="BK252" s="94" t="str">
        <f t="shared" si="54"/>
        <v>0</v>
      </c>
    </row>
    <row r="253" spans="1:63" x14ac:dyDescent="0.25">
      <c r="A253" s="17" t="str">
        <f>D253&amp;"x"&amp;TEXT(COUNTIF(D$5:D252,D253)+1,0)</f>
        <v>x1</v>
      </c>
      <c r="B253" s="18" t="str">
        <f>E253&amp;"x"&amp;TEXT(COUNTIF(E$5:E252,E253)+1,0)</f>
        <v>x1</v>
      </c>
      <c r="C253" s="18" t="str">
        <f>F253&amp;"x"&amp;TEXT(COUNTIF(F$5:F252,F253)+1,0)</f>
        <v>x1</v>
      </c>
      <c r="D253" s="19"/>
      <c r="E253" s="19"/>
      <c r="F253" s="19"/>
      <c r="G253" s="431"/>
      <c r="H253" s="19" t="s">
        <v>5044</v>
      </c>
      <c r="I253" s="141" t="s">
        <v>7846</v>
      </c>
      <c r="J253" s="141" t="s">
        <v>7847</v>
      </c>
      <c r="K253" s="141" t="s">
        <v>7848</v>
      </c>
      <c r="L253" s="113">
        <v>32119</v>
      </c>
      <c r="M253" s="431"/>
      <c r="N253" s="20"/>
      <c r="O253" s="20"/>
      <c r="P253" s="433"/>
      <c r="Q253" s="20" t="s">
        <v>5053</v>
      </c>
      <c r="R253" s="20" t="s">
        <v>5053</v>
      </c>
      <c r="S253" s="20" t="s">
        <v>5053</v>
      </c>
      <c r="T253" s="424" t="s">
        <v>5053</v>
      </c>
      <c r="U253" s="283"/>
      <c r="V253" s="435"/>
      <c r="W253" s="22"/>
      <c r="X253" s="22"/>
      <c r="Y253" s="22"/>
      <c r="Z253" s="22"/>
      <c r="AA253" s="22"/>
      <c r="AC253" s="187">
        <f>lft(L253,Peildatum)</f>
        <v>36.06</v>
      </c>
      <c r="AD253" s="202"/>
      <c r="AE253" s="202"/>
      <c r="AF253" s="202"/>
      <c r="AG253" s="202"/>
      <c r="AH253" s="202"/>
      <c r="AI253" s="188" t="str">
        <f>IFERROR(VLOOKUP(LEFT(N253 &amp; "0",1),CbRc,2,0),"")</f>
        <v>NCX19J3</v>
      </c>
      <c r="AJ253" s="188" t="str">
        <f>IFERROR(VLOOKUP(LEFT(O253 &amp; "0",1),CbRc,2,0),"")</f>
        <v>NCX19J3</v>
      </c>
      <c r="AK253" s="188" t="str">
        <f>IF(ISNA(VLOOKUP(AI253&amp;Q253,IsTm1A,1,0)),"",Q253)</f>
        <v>S4</v>
      </c>
      <c r="AL253" s="188" t="str">
        <f>IF(ISNA(VLOOKUP($AI253&amp;R253,IsTm2D,1,0)),"",R253)</f>
        <v>S4</v>
      </c>
      <c r="AM253" s="188" t="str">
        <f>IF(ISNA(VLOOKUP($AI253&amp;S253,IsTm3G,1,0)),"",S253)</f>
        <v>S4</v>
      </c>
      <c r="AN253" s="188"/>
      <c r="AO253" s="188"/>
      <c r="BD253" s="94">
        <f t="shared" si="48"/>
        <v>0</v>
      </c>
      <c r="BE253" s="94">
        <f t="shared" si="49"/>
        <v>0</v>
      </c>
      <c r="BF253" s="94">
        <f t="shared" si="50"/>
        <v>0</v>
      </c>
      <c r="BG253" s="94">
        <f t="shared" si="51"/>
        <v>0</v>
      </c>
      <c r="BH253" s="94">
        <f t="shared" si="52"/>
        <v>0</v>
      </c>
      <c r="BJ253" s="94" t="str">
        <f t="shared" si="53"/>
        <v>0</v>
      </c>
      <c r="BK253" s="94" t="str">
        <f t="shared" si="54"/>
        <v>0</v>
      </c>
    </row>
    <row r="254" spans="1:63" x14ac:dyDescent="0.25">
      <c r="A254" s="17" t="str">
        <f>D254&amp;"x"&amp;TEXT(COUNTIF(D$5:D253,D254)+1,0)</f>
        <v>x1</v>
      </c>
      <c r="B254" s="18" t="str">
        <f>E254&amp;"x"&amp;TEXT(COUNTIF(E$5:E253,E254)+1,0)</f>
        <v>x1</v>
      </c>
      <c r="C254" s="18" t="str">
        <f>F254&amp;"x"&amp;TEXT(COUNTIF(F$5:F253,F254)+1,0)</f>
        <v>x1</v>
      </c>
      <c r="D254" s="19"/>
      <c r="E254" s="19"/>
      <c r="F254" s="19"/>
      <c r="G254" s="431"/>
      <c r="H254" s="19" t="s">
        <v>5044</v>
      </c>
      <c r="I254" s="141" t="s">
        <v>7811</v>
      </c>
      <c r="J254" s="141" t="s">
        <v>7812</v>
      </c>
      <c r="K254" s="141" t="s">
        <v>7813</v>
      </c>
      <c r="L254" s="113">
        <v>32945</v>
      </c>
      <c r="M254" s="431"/>
      <c r="N254" s="20"/>
      <c r="O254" s="20"/>
      <c r="P254" s="433"/>
      <c r="Q254" s="20" t="s">
        <v>5052</v>
      </c>
      <c r="R254" s="20" t="s">
        <v>5052</v>
      </c>
      <c r="S254" s="20" t="s">
        <v>5052</v>
      </c>
      <c r="T254" s="424" t="s">
        <v>5052</v>
      </c>
      <c r="U254" s="283"/>
      <c r="V254" s="435"/>
      <c r="W254" s="22"/>
      <c r="X254" s="22"/>
      <c r="Y254" s="22"/>
      <c r="Z254" s="22"/>
      <c r="AA254" s="22"/>
      <c r="AC254" s="187">
        <f>lft(L254,Peildatum)</f>
        <v>33.799999999999997</v>
      </c>
      <c r="AD254" s="202"/>
      <c r="AE254" s="202"/>
      <c r="AF254" s="202"/>
      <c r="AG254" s="202"/>
      <c r="AH254" s="202"/>
      <c r="AI254" s="188" t="str">
        <f>IFERROR(VLOOKUP(LEFT(N254 &amp; "0",1),CbRc,2,0),"")</f>
        <v>NCX19J3</v>
      </c>
      <c r="AJ254" s="188" t="str">
        <f>IFERROR(VLOOKUP(LEFT(O254 &amp; "0",1),CbRc,2,0),"")</f>
        <v>NCX19J3</v>
      </c>
      <c r="AK254" s="188" t="str">
        <f>IF(ISNA(VLOOKUP(AI254&amp;Q254,IsTm1A,1,0)),"",Q254)</f>
        <v>S3</v>
      </c>
      <c r="AL254" s="188" t="str">
        <f>IF(ISNA(VLOOKUP($AI254&amp;R254,IsTm2D,1,0)),"",R254)</f>
        <v>S3</v>
      </c>
      <c r="AM254" s="188" t="str">
        <f>IF(ISNA(VLOOKUP($AI254&amp;S254,IsTm3G,1,0)),"",S254)</f>
        <v>S3</v>
      </c>
      <c r="AN254" s="188"/>
      <c r="AO254" s="188"/>
      <c r="BD254" s="94">
        <f t="shared" si="48"/>
        <v>0</v>
      </c>
      <c r="BE254" s="94">
        <f t="shared" si="49"/>
        <v>0</v>
      </c>
      <c r="BF254" s="94">
        <f t="shared" si="50"/>
        <v>0</v>
      </c>
      <c r="BG254" s="94">
        <f t="shared" si="51"/>
        <v>0</v>
      </c>
      <c r="BH254" s="94">
        <f t="shared" si="52"/>
        <v>0</v>
      </c>
      <c r="BJ254" s="94" t="str">
        <f t="shared" si="53"/>
        <v>0</v>
      </c>
      <c r="BK254" s="94" t="str">
        <f t="shared" si="54"/>
        <v>0</v>
      </c>
    </row>
    <row r="255" spans="1:63" x14ac:dyDescent="0.25">
      <c r="A255" s="17" t="str">
        <f>D255&amp;"x"&amp;TEXT(COUNTIF(D$5:D254,D255)+1,0)</f>
        <v>x1</v>
      </c>
      <c r="B255" s="18" t="str">
        <f>E255&amp;"x"&amp;TEXT(COUNTIF(E$5:E254,E255)+1,0)</f>
        <v>x1</v>
      </c>
      <c r="C255" s="18" t="str">
        <f>F255&amp;"x"&amp;TEXT(COUNTIF(F$5:F254,F255)+1,0)</f>
        <v>x1</v>
      </c>
      <c r="D255" s="19"/>
      <c r="E255" s="19"/>
      <c r="F255" s="19"/>
      <c r="G255" s="431"/>
      <c r="H255" s="19" t="s">
        <v>5044</v>
      </c>
      <c r="I255" s="141" t="s">
        <v>8461</v>
      </c>
      <c r="J255" s="141" t="s">
        <v>8462</v>
      </c>
      <c r="K255" s="141" t="s">
        <v>8463</v>
      </c>
      <c r="L255" s="113">
        <v>33086</v>
      </c>
      <c r="M255" s="431"/>
      <c r="N255" s="20"/>
      <c r="O255" s="20"/>
      <c r="P255" s="433"/>
      <c r="Q255" s="20"/>
      <c r="R255" s="20"/>
      <c r="S255" s="20"/>
      <c r="T255" s="424"/>
      <c r="U255" s="283"/>
      <c r="V255" s="435"/>
      <c r="W255" s="22"/>
      <c r="X255" s="22"/>
      <c r="Y255" s="22"/>
      <c r="Z255" s="22"/>
      <c r="AA255" s="22"/>
      <c r="AC255" s="187">
        <f>lft(L255,Peildatum)</f>
        <v>33.42</v>
      </c>
      <c r="AD255" s="202"/>
      <c r="AE255" s="202"/>
      <c r="AF255" s="202"/>
      <c r="AG255" s="202"/>
      <c r="AH255" s="202"/>
      <c r="AI255" s="188" t="str">
        <f>IFERROR(VLOOKUP(LEFT(N255 &amp; "0",1),CbRc,2,0),"")</f>
        <v>NCX19J3</v>
      </c>
      <c r="AJ255" s="188" t="str">
        <f>IFERROR(VLOOKUP(LEFT(O255 &amp; "0",1),CbRc,2,0),"")</f>
        <v>NCX19J3</v>
      </c>
      <c r="AK255" s="188" t="str">
        <f>IF(ISNA(VLOOKUP(AI255&amp;Q255,IsTm1A,1,0)),"",Q255)</f>
        <v/>
      </c>
      <c r="AL255" s="188" t="str">
        <f>IF(ISNA(VLOOKUP($AI255&amp;R255,IsTm2D,1,0)),"",R255)</f>
        <v/>
      </c>
      <c r="AM255" s="188" t="str">
        <f>IF(ISNA(VLOOKUP($AI255&amp;S255,IsTm3G,1,0)),"",S255)</f>
        <v/>
      </c>
      <c r="AN255" s="188"/>
      <c r="AO255" s="188"/>
      <c r="BD255" s="94">
        <f t="shared" si="48"/>
        <v>0</v>
      </c>
      <c r="BE255" s="94">
        <f t="shared" si="49"/>
        <v>0</v>
      </c>
      <c r="BF255" s="94">
        <f t="shared" si="50"/>
        <v>0</v>
      </c>
      <c r="BG255" s="94">
        <f t="shared" si="51"/>
        <v>0</v>
      </c>
      <c r="BH255" s="94">
        <f t="shared" si="52"/>
        <v>0</v>
      </c>
      <c r="BJ255" s="94" t="str">
        <f t="shared" si="53"/>
        <v>0</v>
      </c>
      <c r="BK255" s="94" t="str">
        <f t="shared" si="54"/>
        <v>0</v>
      </c>
    </row>
    <row r="256" spans="1:63" x14ac:dyDescent="0.25">
      <c r="A256" s="17" t="str">
        <f>D256&amp;"x"&amp;TEXT(COUNTIF(D$5:D255,D256)+1,0)</f>
        <v>x1</v>
      </c>
      <c r="B256" s="18" t="str">
        <f>E256&amp;"x"&amp;TEXT(COUNTIF(E$5:E255,E256)+1,0)</f>
        <v>x1</v>
      </c>
      <c r="C256" s="18" t="str">
        <f>F256&amp;"x"&amp;TEXT(COUNTIF(F$5:F255,F256)+1,0)</f>
        <v>x1</v>
      </c>
      <c r="D256" s="19"/>
      <c r="E256" s="19"/>
      <c r="F256" s="19"/>
      <c r="G256" s="431"/>
      <c r="H256" s="19" t="s">
        <v>5044</v>
      </c>
      <c r="I256" s="141" t="s">
        <v>7817</v>
      </c>
      <c r="J256" s="141" t="s">
        <v>7818</v>
      </c>
      <c r="K256" s="141" t="s">
        <v>7819</v>
      </c>
      <c r="L256" s="113">
        <v>33828</v>
      </c>
      <c r="M256" s="431"/>
      <c r="N256" s="20"/>
      <c r="O256" s="20"/>
      <c r="P256" s="433"/>
      <c r="Q256" s="20" t="s">
        <v>5052</v>
      </c>
      <c r="R256" s="20" t="s">
        <v>5052</v>
      </c>
      <c r="S256" s="20" t="s">
        <v>5052</v>
      </c>
      <c r="T256" s="424" t="s">
        <v>5052</v>
      </c>
      <c r="U256" s="283"/>
      <c r="V256" s="435"/>
      <c r="W256" s="22"/>
      <c r="X256" s="22"/>
      <c r="Y256" s="22"/>
      <c r="Z256" s="22"/>
      <c r="AA256" s="22"/>
      <c r="AC256" s="187">
        <f>lft(L256,Peildatum)</f>
        <v>31.38</v>
      </c>
      <c r="AD256" s="202"/>
      <c r="AE256" s="202"/>
      <c r="AF256" s="202"/>
      <c r="AG256" s="202"/>
      <c r="AH256" s="202"/>
      <c r="AI256" s="188" t="str">
        <f>IFERROR(VLOOKUP(LEFT(N256 &amp; "0",1),CbRc,2,0),"")</f>
        <v>NCX19J3</v>
      </c>
      <c r="AJ256" s="188" t="str">
        <f>IFERROR(VLOOKUP(LEFT(O256 &amp; "0",1),CbRc,2,0),"")</f>
        <v>NCX19J3</v>
      </c>
      <c r="AK256" s="188" t="str">
        <f>IF(ISNA(VLOOKUP(AI256&amp;Q256,IsTm1A,1,0)),"",Q256)</f>
        <v>S3</v>
      </c>
      <c r="AL256" s="188" t="str">
        <f>IF(ISNA(VLOOKUP($AI256&amp;R256,IsTm2D,1,0)),"",R256)</f>
        <v>S3</v>
      </c>
      <c r="AM256" s="188" t="str">
        <f>IF(ISNA(VLOOKUP($AI256&amp;S256,IsTm3G,1,0)),"",S256)</f>
        <v>S3</v>
      </c>
      <c r="AN256" s="188"/>
      <c r="AO256" s="188"/>
      <c r="BD256" s="94">
        <f t="shared" si="48"/>
        <v>0</v>
      </c>
      <c r="BE256" s="94">
        <f t="shared" si="49"/>
        <v>0</v>
      </c>
      <c r="BF256" s="94">
        <f t="shared" si="50"/>
        <v>0</v>
      </c>
      <c r="BG256" s="94">
        <f t="shared" si="51"/>
        <v>0</v>
      </c>
      <c r="BH256" s="94">
        <f t="shared" si="52"/>
        <v>0</v>
      </c>
      <c r="BJ256" s="94" t="str">
        <f t="shared" si="53"/>
        <v>0</v>
      </c>
      <c r="BK256" s="94" t="str">
        <f t="shared" si="54"/>
        <v>0</v>
      </c>
    </row>
    <row r="257" spans="1:63" x14ac:dyDescent="0.25">
      <c r="A257" s="17" t="str">
        <f>D257&amp;"x"&amp;TEXT(COUNTIF(D$5:D256,D257)+1,0)</f>
        <v>x1</v>
      </c>
      <c r="B257" s="18" t="str">
        <f>E257&amp;"x"&amp;TEXT(COUNTIF(E$5:E256,E257)+1,0)</f>
        <v>x1</v>
      </c>
      <c r="C257" s="18" t="str">
        <f>F257&amp;"x"&amp;TEXT(COUNTIF(F$5:F256,F257)+1,0)</f>
        <v>x1</v>
      </c>
      <c r="D257" s="19"/>
      <c r="E257" s="19"/>
      <c r="F257" s="19"/>
      <c r="G257" s="431"/>
      <c r="H257" s="19" t="s">
        <v>5044</v>
      </c>
      <c r="I257" s="141" t="s">
        <v>8464</v>
      </c>
      <c r="J257" s="141" t="s">
        <v>8465</v>
      </c>
      <c r="K257" s="141" t="s">
        <v>8466</v>
      </c>
      <c r="L257" s="113">
        <v>35817</v>
      </c>
      <c r="M257" s="431"/>
      <c r="N257" s="20"/>
      <c r="O257" s="20"/>
      <c r="P257" s="433"/>
      <c r="Q257" s="20"/>
      <c r="R257" s="20"/>
      <c r="S257" s="20"/>
      <c r="T257" s="424"/>
      <c r="U257" s="283"/>
      <c r="V257" s="435"/>
      <c r="W257" s="22"/>
      <c r="X257" s="22"/>
      <c r="Y257" s="22"/>
      <c r="Z257" s="22"/>
      <c r="AA257" s="22"/>
      <c r="AC257" s="187">
        <f>lft(L257,Peildatum)</f>
        <v>25.94</v>
      </c>
      <c r="AD257" s="202"/>
      <c r="AE257" s="202"/>
      <c r="AF257" s="202"/>
      <c r="AG257" s="202"/>
      <c r="AH257" s="202"/>
      <c r="AI257" s="188" t="str">
        <f>IFERROR(VLOOKUP(LEFT(N257 &amp; "0",1),CbRc,2,0),"")</f>
        <v>NCX19J3</v>
      </c>
      <c r="AJ257" s="188" t="str">
        <f>IFERROR(VLOOKUP(LEFT(O257 &amp; "0",1),CbRc,2,0),"")</f>
        <v>NCX19J3</v>
      </c>
      <c r="AK257" s="188" t="str">
        <f>IF(ISNA(VLOOKUP(AI257&amp;Q257,IsTm1A,1,0)),"",Q257)</f>
        <v/>
      </c>
      <c r="AL257" s="188" t="str">
        <f>IF(ISNA(VLOOKUP($AI257&amp;R257,IsTm2D,1,0)),"",R257)</f>
        <v/>
      </c>
      <c r="AM257" s="188" t="str">
        <f>IF(ISNA(VLOOKUP($AI257&amp;S257,IsTm3G,1,0)),"",S257)</f>
        <v/>
      </c>
      <c r="AN257" s="188"/>
      <c r="AO257" s="188"/>
      <c r="BD257" s="94">
        <f t="shared" si="48"/>
        <v>0</v>
      </c>
      <c r="BE257" s="94">
        <f t="shared" si="49"/>
        <v>0</v>
      </c>
      <c r="BF257" s="94">
        <f t="shared" si="50"/>
        <v>0</v>
      </c>
      <c r="BG257" s="94">
        <f t="shared" si="51"/>
        <v>0</v>
      </c>
      <c r="BH257" s="94">
        <f t="shared" si="52"/>
        <v>0</v>
      </c>
      <c r="BJ257" s="94" t="str">
        <f t="shared" si="53"/>
        <v>0</v>
      </c>
      <c r="BK257" s="94" t="str">
        <f t="shared" si="54"/>
        <v>0</v>
      </c>
    </row>
    <row r="258" spans="1:63" x14ac:dyDescent="0.25">
      <c r="A258" s="17" t="str">
        <f>D258&amp;"x"&amp;TEXT(COUNTIF(D$5:D257,D258)+1,0)</f>
        <v>x1</v>
      </c>
      <c r="B258" s="18" t="str">
        <f>E258&amp;"x"&amp;TEXT(COUNTIF(E$5:E257,E258)+1,0)</f>
        <v>x1</v>
      </c>
      <c r="C258" s="18" t="str">
        <f>F258&amp;"x"&amp;TEXT(COUNTIF(F$5:F257,F258)+1,0)</f>
        <v>x1</v>
      </c>
      <c r="D258" s="19"/>
      <c r="E258" s="19"/>
      <c r="F258" s="19"/>
      <c r="G258" s="431"/>
      <c r="H258" s="19" t="s">
        <v>5044</v>
      </c>
      <c r="I258" s="141" t="s">
        <v>8467</v>
      </c>
      <c r="J258" s="141" t="s">
        <v>8468</v>
      </c>
      <c r="K258" s="141" t="s">
        <v>8469</v>
      </c>
      <c r="L258" s="113">
        <v>36011</v>
      </c>
      <c r="M258" s="431"/>
      <c r="N258" s="20"/>
      <c r="O258" s="20"/>
      <c r="P258" s="433"/>
      <c r="Q258" s="20"/>
      <c r="R258" s="20"/>
      <c r="S258" s="20"/>
      <c r="T258" s="424"/>
      <c r="U258" s="283"/>
      <c r="V258" s="435"/>
      <c r="W258" s="22"/>
      <c r="X258" s="22"/>
      <c r="Y258" s="22"/>
      <c r="Z258" s="22"/>
      <c r="AA258" s="22"/>
      <c r="AC258" s="187">
        <f>lft(L258,Peildatum)</f>
        <v>25.41</v>
      </c>
      <c r="AD258" s="202"/>
      <c r="AE258" s="202"/>
      <c r="AF258" s="202"/>
      <c r="AG258" s="202"/>
      <c r="AH258" s="202"/>
      <c r="AI258" s="188" t="str">
        <f>IFERROR(VLOOKUP(LEFT(N258 &amp; "0",1),CbRc,2,0),"")</f>
        <v>NCX19J3</v>
      </c>
      <c r="AJ258" s="188" t="str">
        <f>IFERROR(VLOOKUP(LEFT(O258 &amp; "0",1),CbRc,2,0),"")</f>
        <v>NCX19J3</v>
      </c>
      <c r="AK258" s="188" t="str">
        <f>IF(ISNA(VLOOKUP(AI258&amp;Q258,IsTm1A,1,0)),"",Q258)</f>
        <v/>
      </c>
      <c r="AL258" s="188" t="str">
        <f>IF(ISNA(VLOOKUP($AI258&amp;R258,IsTm2D,1,0)),"",R258)</f>
        <v/>
      </c>
      <c r="AM258" s="188" t="str">
        <f>IF(ISNA(VLOOKUP($AI258&amp;S258,IsTm3G,1,0)),"",S258)</f>
        <v/>
      </c>
      <c r="AN258" s="188"/>
      <c r="AO258" s="188"/>
      <c r="BD258" s="94">
        <f t="shared" si="48"/>
        <v>0</v>
      </c>
      <c r="BE258" s="94">
        <f t="shared" si="49"/>
        <v>0</v>
      </c>
      <c r="BF258" s="94">
        <f t="shared" si="50"/>
        <v>0</v>
      </c>
      <c r="BG258" s="94">
        <f t="shared" si="51"/>
        <v>0</v>
      </c>
      <c r="BH258" s="94">
        <f t="shared" si="52"/>
        <v>0</v>
      </c>
      <c r="BJ258" s="94" t="str">
        <f t="shared" si="53"/>
        <v>0</v>
      </c>
      <c r="BK258" s="94" t="str">
        <f t="shared" si="54"/>
        <v>0</v>
      </c>
    </row>
    <row r="259" spans="1:63" x14ac:dyDescent="0.25">
      <c r="A259" s="17" t="str">
        <f>D259&amp;"x"&amp;TEXT(COUNTIF(D$5:D258,D259)+1,0)</f>
        <v>x1</v>
      </c>
      <c r="B259" s="18" t="str">
        <f>E259&amp;"x"&amp;TEXT(COUNTIF(E$5:E258,E259)+1,0)</f>
        <v>x1</v>
      </c>
      <c r="C259" s="18" t="str">
        <f>F259&amp;"x"&amp;TEXT(COUNTIF(F$5:F258,F259)+1,0)</f>
        <v>x1</v>
      </c>
      <c r="D259" s="19"/>
      <c r="E259" s="19"/>
      <c r="F259" s="19"/>
      <c r="G259" s="431"/>
      <c r="H259" s="19" t="s">
        <v>5044</v>
      </c>
      <c r="I259" s="141" t="s">
        <v>7873</v>
      </c>
      <c r="J259" s="141" t="s">
        <v>7874</v>
      </c>
      <c r="K259" s="141" t="s">
        <v>7875</v>
      </c>
      <c r="L259" s="113">
        <v>36385</v>
      </c>
      <c r="M259" s="431"/>
      <c r="N259" s="20"/>
      <c r="O259" s="20"/>
      <c r="P259" s="433"/>
      <c r="Q259" s="20" t="s">
        <v>5055</v>
      </c>
      <c r="R259" s="20" t="s">
        <v>5055</v>
      </c>
      <c r="S259" s="20" t="s">
        <v>5055</v>
      </c>
      <c r="T259" s="424" t="s">
        <v>5054</v>
      </c>
      <c r="U259" s="283"/>
      <c r="V259" s="435"/>
      <c r="W259" s="22"/>
      <c r="X259" s="22"/>
      <c r="Y259" s="22"/>
      <c r="Z259" s="22"/>
      <c r="AA259" s="22"/>
      <c r="AC259" s="187">
        <f>lft(L259,Peildatum)</f>
        <v>24.38</v>
      </c>
      <c r="AD259" s="202"/>
      <c r="AE259" s="202"/>
      <c r="AF259" s="202"/>
      <c r="AG259" s="202"/>
      <c r="AH259" s="202"/>
      <c r="AI259" s="188" t="str">
        <f>IFERROR(VLOOKUP(LEFT(N259 &amp; "0",1),CbRc,2,0),"")</f>
        <v>NCX19J3</v>
      </c>
      <c r="AJ259" s="188" t="str">
        <f>IFERROR(VLOOKUP(LEFT(O259 &amp; "0",1),CbRc,2,0),"")</f>
        <v>NCX19J3</v>
      </c>
      <c r="AK259" s="188" t="str">
        <f>IF(ISNA(VLOOKUP(AI259&amp;Q259,IsTm1A,1,0)),"",Q259)</f>
        <v>S6</v>
      </c>
      <c r="AL259" s="188" t="str">
        <f>IF(ISNA(VLOOKUP($AI259&amp;R259,IsTm2D,1,0)),"",R259)</f>
        <v>S6</v>
      </c>
      <c r="AM259" s="188" t="str">
        <f>IF(ISNA(VLOOKUP($AI259&amp;S259,IsTm3G,1,0)),"",S259)</f>
        <v>S6</v>
      </c>
      <c r="AN259" s="188"/>
      <c r="AO259" s="188"/>
      <c r="BD259" s="94">
        <f t="shared" si="48"/>
        <v>0</v>
      </c>
      <c r="BE259" s="94">
        <f t="shared" si="49"/>
        <v>0</v>
      </c>
      <c r="BF259" s="94">
        <f t="shared" si="50"/>
        <v>0</v>
      </c>
      <c r="BG259" s="94">
        <f t="shared" si="51"/>
        <v>0</v>
      </c>
      <c r="BH259" s="94">
        <f t="shared" si="52"/>
        <v>0</v>
      </c>
      <c r="BJ259" s="94" t="str">
        <f t="shared" si="53"/>
        <v>0</v>
      </c>
      <c r="BK259" s="94" t="str">
        <f t="shared" si="54"/>
        <v>0</v>
      </c>
    </row>
    <row r="260" spans="1:63" x14ac:dyDescent="0.25">
      <c r="A260" s="17" t="str">
        <f>D260&amp;"x"&amp;TEXT(COUNTIF(D$5:D259,D260)+1,0)</f>
        <v>x1</v>
      </c>
      <c r="B260" s="18" t="str">
        <f>E260&amp;"x"&amp;TEXT(COUNTIF(E$5:E259,E260)+1,0)</f>
        <v>x1</v>
      </c>
      <c r="C260" s="18" t="str">
        <f>F260&amp;"x"&amp;TEXT(COUNTIF(F$5:F259,F260)+1,0)</f>
        <v>x1</v>
      </c>
      <c r="D260" s="19"/>
      <c r="E260" s="19"/>
      <c r="F260" s="19"/>
      <c r="G260" s="431"/>
      <c r="H260" s="19" t="s">
        <v>5044</v>
      </c>
      <c r="I260" s="141" t="s">
        <v>8470</v>
      </c>
      <c r="J260" s="141" t="s">
        <v>8471</v>
      </c>
      <c r="K260" s="141" t="s">
        <v>7819</v>
      </c>
      <c r="L260" s="113">
        <v>36432</v>
      </c>
      <c r="M260" s="431"/>
      <c r="N260" s="20"/>
      <c r="O260" s="20"/>
      <c r="P260" s="433"/>
      <c r="Q260" s="20" t="s">
        <v>5051</v>
      </c>
      <c r="R260" s="20" t="s">
        <v>5051</v>
      </c>
      <c r="S260" s="20" t="s">
        <v>5051</v>
      </c>
      <c r="T260" s="424"/>
      <c r="U260" s="283"/>
      <c r="V260" s="435"/>
      <c r="W260" s="22"/>
      <c r="X260" s="22"/>
      <c r="Y260" s="22"/>
      <c r="Z260" s="22"/>
      <c r="AA260" s="22"/>
      <c r="AC260" s="187">
        <f>lft(L260,Peildatum)</f>
        <v>24.25</v>
      </c>
      <c r="AD260" s="202"/>
      <c r="AE260" s="202"/>
      <c r="AF260" s="202"/>
      <c r="AG260" s="202"/>
      <c r="AH260" s="202"/>
      <c r="AI260" s="188" t="str">
        <f>IFERROR(VLOOKUP(LEFT(N260 &amp; "0",1),CbRc,2,0),"")</f>
        <v>NCX19J3</v>
      </c>
      <c r="AJ260" s="188" t="str">
        <f>IFERROR(VLOOKUP(LEFT(O260 &amp; "0",1),CbRc,2,0),"")</f>
        <v>NCX19J3</v>
      </c>
      <c r="AK260" s="188" t="str">
        <f>IF(ISNA(VLOOKUP(AI260&amp;Q260,IsTm1A,1,0)),"",Q260)</f>
        <v>S2</v>
      </c>
      <c r="AL260" s="188" t="str">
        <f>IF(ISNA(VLOOKUP($AI260&amp;R260,IsTm2D,1,0)),"",R260)</f>
        <v>S2</v>
      </c>
      <c r="AM260" s="188" t="str">
        <f>IF(ISNA(VLOOKUP($AI260&amp;S260,IsTm3G,1,0)),"",S260)</f>
        <v>S2</v>
      </c>
      <c r="AN260" s="188"/>
      <c r="AO260" s="188"/>
      <c r="BD260" s="94">
        <f t="shared" si="48"/>
        <v>0</v>
      </c>
      <c r="BE260" s="94">
        <f t="shared" si="49"/>
        <v>0</v>
      </c>
      <c r="BF260" s="94">
        <f t="shared" si="50"/>
        <v>0</v>
      </c>
      <c r="BG260" s="94">
        <f t="shared" si="51"/>
        <v>0</v>
      </c>
      <c r="BH260" s="94">
        <f t="shared" si="52"/>
        <v>0</v>
      </c>
      <c r="BJ260" s="94" t="str">
        <f t="shared" si="53"/>
        <v>0</v>
      </c>
      <c r="BK260" s="94" t="str">
        <f t="shared" si="54"/>
        <v>0</v>
      </c>
    </row>
    <row r="261" spans="1:63" x14ac:dyDescent="0.25">
      <c r="A261" s="17" t="str">
        <f>D261&amp;"x"&amp;TEXT(COUNTIF(D$5:D260,D261)+1,0)</f>
        <v>x1</v>
      </c>
      <c r="B261" s="18" t="str">
        <f>E261&amp;"x"&amp;TEXT(COUNTIF(E$5:E260,E261)+1,0)</f>
        <v>x1</v>
      </c>
      <c r="C261" s="18" t="str">
        <f>F261&amp;"x"&amp;TEXT(COUNTIF(F$5:F260,F261)+1,0)</f>
        <v>x1</v>
      </c>
      <c r="D261" s="19"/>
      <c r="E261" s="19"/>
      <c r="F261" s="19"/>
      <c r="G261" s="431"/>
      <c r="H261" s="19" t="s">
        <v>5044</v>
      </c>
      <c r="I261" s="141" t="s">
        <v>8472</v>
      </c>
      <c r="J261" s="141" t="s">
        <v>8473</v>
      </c>
      <c r="K261" s="141" t="s">
        <v>8474</v>
      </c>
      <c r="L261" s="113">
        <v>36727</v>
      </c>
      <c r="M261" s="431"/>
      <c r="N261" s="20"/>
      <c r="O261" s="20"/>
      <c r="P261" s="433"/>
      <c r="Q261" s="20"/>
      <c r="R261" s="20"/>
      <c r="S261" s="20"/>
      <c r="T261" s="424"/>
      <c r="U261" s="283"/>
      <c r="V261" s="435"/>
      <c r="W261" s="22"/>
      <c r="X261" s="22"/>
      <c r="Y261" s="22"/>
      <c r="Z261" s="22"/>
      <c r="AA261" s="22"/>
      <c r="AC261" s="187">
        <f>lft(L261,Peildatum)</f>
        <v>23.45</v>
      </c>
      <c r="AD261" s="202"/>
      <c r="AE261" s="202"/>
      <c r="AF261" s="202"/>
      <c r="AG261" s="202"/>
      <c r="AH261" s="202"/>
      <c r="AI261" s="188" t="str">
        <f>IFERROR(VLOOKUP(LEFT(N261 &amp; "0",1),CbRc,2,0),"")</f>
        <v>NCX19J3</v>
      </c>
      <c r="AJ261" s="188" t="str">
        <f>IFERROR(VLOOKUP(LEFT(O261 &amp; "0",1),CbRc,2,0),"")</f>
        <v>NCX19J3</v>
      </c>
      <c r="AK261" s="188" t="str">
        <f>IF(ISNA(VLOOKUP(AI261&amp;Q261,IsTm1A,1,0)),"",Q261)</f>
        <v/>
      </c>
      <c r="AL261" s="188" t="str">
        <f>IF(ISNA(VLOOKUP($AI261&amp;R261,IsTm2D,1,0)),"",R261)</f>
        <v/>
      </c>
      <c r="AM261" s="188" t="str">
        <f>IF(ISNA(VLOOKUP($AI261&amp;S261,IsTm3G,1,0)),"",S261)</f>
        <v/>
      </c>
      <c r="AN261" s="188"/>
      <c r="AO261" s="188"/>
      <c r="BD261" s="94">
        <f t="shared" ref="BD261:BD324" si="55">IF(OR(Q261="",W261=""),0,SUMIFS(W$5:W$354,$BJ$5:$BJ$354,$BJ261,Q$5:Q$354,Q261))</f>
        <v>0</v>
      </c>
      <c r="BE261" s="94">
        <f t="shared" ref="BE261:BE324" si="56">IF(OR(R261="",X261=""),0,SUMIFS(X$5:X$354,$BJ$5:$BJ$354,$BJ261,R$5:R$354,R261))</f>
        <v>0</v>
      </c>
      <c r="BF261" s="94">
        <f t="shared" ref="BF261:BF324" si="57">IF(OR(S261="",Y261=""),0,SUMIFS(Y$5:Y$354,$BJ$5:$BJ$354,$BJ261,S$5:S$354,S261))</f>
        <v>0</v>
      </c>
      <c r="BG261" s="94">
        <f t="shared" ref="BG261:BG324" si="58">IF(OR(T261="",Z261=""),0,SUMIFS(Z$5:Z$354,$BK$5:$BK$354,$BK261,T$5:T$354,T261))</f>
        <v>0</v>
      </c>
      <c r="BH261" s="94">
        <f t="shared" ref="BH261:BH324" si="59">IF(OR(U261="",AA261=""),0,SUMIFS(AA$5:AA$354,$BK$5:$BK$354,$BK261,U$5:U$354,U261))</f>
        <v>0</v>
      </c>
      <c r="BJ261" s="94" t="str">
        <f t="shared" si="53"/>
        <v>0</v>
      </c>
      <c r="BK261" s="94" t="str">
        <f t="shared" si="54"/>
        <v>0</v>
      </c>
    </row>
    <row r="262" spans="1:63" x14ac:dyDescent="0.25">
      <c r="A262" s="17" t="str">
        <f>D262&amp;"x"&amp;TEXT(COUNTIF(D$5:D261,D262)+1,0)</f>
        <v>x1</v>
      </c>
      <c r="B262" s="18" t="str">
        <f>E262&amp;"x"&amp;TEXT(COUNTIF(E$5:E261,E262)+1,0)</f>
        <v>x1</v>
      </c>
      <c r="C262" s="18" t="str">
        <f>F262&amp;"x"&amp;TEXT(COUNTIF(F$5:F261,F262)+1,0)</f>
        <v>x1</v>
      </c>
      <c r="D262" s="19"/>
      <c r="E262" s="19"/>
      <c r="F262" s="19"/>
      <c r="G262" s="431"/>
      <c r="H262" s="19" t="s">
        <v>5044</v>
      </c>
      <c r="I262" s="141" t="s">
        <v>8475</v>
      </c>
      <c r="J262" s="141" t="s">
        <v>8476</v>
      </c>
      <c r="K262" s="141" t="s">
        <v>8477</v>
      </c>
      <c r="L262" s="113">
        <v>37246</v>
      </c>
      <c r="M262" s="431"/>
      <c r="N262" s="20"/>
      <c r="O262" s="20"/>
      <c r="P262" s="433"/>
      <c r="Q262" s="20"/>
      <c r="R262" s="20"/>
      <c r="S262" s="20"/>
      <c r="T262" s="424"/>
      <c r="U262" s="283"/>
      <c r="V262" s="435"/>
      <c r="W262" s="22"/>
      <c r="X262" s="22"/>
      <c r="Y262" s="22"/>
      <c r="Z262" s="22"/>
      <c r="AA262" s="22"/>
      <c r="AC262" s="187">
        <f>lft(L262,Peildatum)</f>
        <v>22.03</v>
      </c>
      <c r="AD262" s="202"/>
      <c r="AE262" s="202"/>
      <c r="AF262" s="202"/>
      <c r="AG262" s="202"/>
      <c r="AH262" s="202"/>
      <c r="AI262" s="188" t="str">
        <f>IFERROR(VLOOKUP(LEFT(N262 &amp; "0",1),CbRc,2,0),"")</f>
        <v>NCX19J3</v>
      </c>
      <c r="AJ262" s="188" t="str">
        <f>IFERROR(VLOOKUP(LEFT(O262 &amp; "0",1),CbRc,2,0),"")</f>
        <v>NCX19J3</v>
      </c>
      <c r="AK262" s="188" t="str">
        <f>IF(ISNA(VLOOKUP(AI262&amp;Q262,IsTm1A,1,0)),"",Q262)</f>
        <v/>
      </c>
      <c r="AL262" s="188" t="str">
        <f>IF(ISNA(VLOOKUP($AI262&amp;R262,IsTm2D,1,0)),"",R262)</f>
        <v/>
      </c>
      <c r="AM262" s="188" t="str">
        <f>IF(ISNA(VLOOKUP($AI262&amp;S262,IsTm3G,1,0)),"",S262)</f>
        <v/>
      </c>
      <c r="AN262" s="188"/>
      <c r="AO262" s="188"/>
      <c r="BD262" s="94">
        <f t="shared" si="55"/>
        <v>0</v>
      </c>
      <c r="BE262" s="94">
        <f t="shared" si="56"/>
        <v>0</v>
      </c>
      <c r="BF262" s="94">
        <f t="shared" si="57"/>
        <v>0</v>
      </c>
      <c r="BG262" s="94">
        <f t="shared" si="58"/>
        <v>0</v>
      </c>
      <c r="BH262" s="94">
        <f t="shared" si="59"/>
        <v>0</v>
      </c>
      <c r="BJ262" s="94" t="str">
        <f t="shared" si="53"/>
        <v>0</v>
      </c>
      <c r="BK262" s="94" t="str">
        <f t="shared" si="54"/>
        <v>0</v>
      </c>
    </row>
    <row r="263" spans="1:63" x14ac:dyDescent="0.25">
      <c r="A263" s="17" t="str">
        <f>D263&amp;"x"&amp;TEXT(COUNTIF(D$5:D262,D263)+1,0)</f>
        <v>x1</v>
      </c>
      <c r="B263" s="18" t="str">
        <f>E263&amp;"x"&amp;TEXT(COUNTIF(E$5:E262,E263)+1,0)</f>
        <v>x1</v>
      </c>
      <c r="C263" s="18" t="str">
        <f>F263&amp;"x"&amp;TEXT(COUNTIF(F$5:F262,F263)+1,0)</f>
        <v>x1</v>
      </c>
      <c r="D263" s="19"/>
      <c r="E263" s="19"/>
      <c r="F263" s="19"/>
      <c r="G263" s="431"/>
      <c r="H263" s="19" t="s">
        <v>5044</v>
      </c>
      <c r="I263" s="141" t="s">
        <v>7905</v>
      </c>
      <c r="J263" s="141" t="s">
        <v>7906</v>
      </c>
      <c r="K263" s="141" t="s">
        <v>7907</v>
      </c>
      <c r="L263" s="113">
        <v>37931</v>
      </c>
      <c r="M263" s="431"/>
      <c r="N263" s="20"/>
      <c r="O263" s="20"/>
      <c r="P263" s="433"/>
      <c r="Q263" s="20" t="s">
        <v>5055</v>
      </c>
      <c r="R263" s="20" t="s">
        <v>5055</v>
      </c>
      <c r="S263" s="20" t="s">
        <v>5055</v>
      </c>
      <c r="T263" s="424" t="s">
        <v>5055</v>
      </c>
      <c r="U263" s="283"/>
      <c r="V263" s="435"/>
      <c r="W263" s="22"/>
      <c r="X263" s="22"/>
      <c r="Y263" s="22"/>
      <c r="Z263" s="22"/>
      <c r="AA263" s="22"/>
      <c r="AC263" s="187">
        <f>lft(L263,Peildatum)</f>
        <v>20.149999999999999</v>
      </c>
      <c r="AD263" s="202"/>
      <c r="AE263" s="202"/>
      <c r="AF263" s="202"/>
      <c r="AG263" s="202"/>
      <c r="AH263" s="202"/>
      <c r="AI263" s="188" t="str">
        <f>IFERROR(VLOOKUP(LEFT(N263 &amp; "0",1),CbRc,2,0),"")</f>
        <v>NCX19J3</v>
      </c>
      <c r="AJ263" s="188" t="str">
        <f>IFERROR(VLOOKUP(LEFT(O263 &amp; "0",1),CbRc,2,0),"")</f>
        <v>NCX19J3</v>
      </c>
      <c r="AK263" s="188" t="str">
        <f>IF(ISNA(VLOOKUP(AI263&amp;Q263,IsTm1A,1,0)),"",Q263)</f>
        <v>S6</v>
      </c>
      <c r="AL263" s="188" t="str">
        <f>IF(ISNA(VLOOKUP($AI263&amp;R263,IsTm2D,1,0)),"",R263)</f>
        <v>S6</v>
      </c>
      <c r="AM263" s="188" t="str">
        <f>IF(ISNA(VLOOKUP($AI263&amp;S263,IsTm3G,1,0)),"",S263)</f>
        <v>S6</v>
      </c>
      <c r="AN263" s="188"/>
      <c r="AO263" s="188"/>
      <c r="BD263" s="94">
        <f t="shared" si="55"/>
        <v>0</v>
      </c>
      <c r="BE263" s="94">
        <f t="shared" si="56"/>
        <v>0</v>
      </c>
      <c r="BF263" s="94">
        <f t="shared" si="57"/>
        <v>0</v>
      </c>
      <c r="BG263" s="94">
        <f t="shared" si="58"/>
        <v>0</v>
      </c>
      <c r="BH263" s="94">
        <f t="shared" si="59"/>
        <v>0</v>
      </c>
      <c r="BJ263" s="94" t="str">
        <f t="shared" si="53"/>
        <v>0</v>
      </c>
      <c r="BK263" s="94" t="str">
        <f t="shared" si="54"/>
        <v>0</v>
      </c>
    </row>
    <row r="264" spans="1:63" x14ac:dyDescent="0.25">
      <c r="A264" s="17" t="str">
        <f>D264&amp;"x"&amp;TEXT(COUNTIF(D$5:D263,D264)+1,0)</f>
        <v>x1</v>
      </c>
      <c r="B264" s="18" t="str">
        <f>E264&amp;"x"&amp;TEXT(COUNTIF(E$5:E263,E264)+1,0)</f>
        <v>x1</v>
      </c>
      <c r="C264" s="18" t="str">
        <f>F264&amp;"x"&amp;TEXT(COUNTIF(F$5:F263,F264)+1,0)</f>
        <v>x1</v>
      </c>
      <c r="D264" s="19"/>
      <c r="E264" s="19"/>
      <c r="F264" s="19"/>
      <c r="G264" s="431"/>
      <c r="H264" s="19" t="s">
        <v>5044</v>
      </c>
      <c r="I264" s="141" t="s">
        <v>7908</v>
      </c>
      <c r="J264" s="141" t="s">
        <v>7909</v>
      </c>
      <c r="K264" s="141" t="s">
        <v>7881</v>
      </c>
      <c r="L264" s="113">
        <v>38159</v>
      </c>
      <c r="M264" s="431"/>
      <c r="N264" s="20"/>
      <c r="O264" s="20"/>
      <c r="P264" s="433"/>
      <c r="Q264" s="20" t="s">
        <v>1173</v>
      </c>
      <c r="R264" s="20" t="s">
        <v>1173</v>
      </c>
      <c r="S264" s="20" t="s">
        <v>1173</v>
      </c>
      <c r="T264" s="424" t="s">
        <v>5055</v>
      </c>
      <c r="U264" s="283"/>
      <c r="V264" s="435"/>
      <c r="W264" s="22"/>
      <c r="X264" s="22"/>
      <c r="Y264" s="22"/>
      <c r="Z264" s="22"/>
      <c r="AA264" s="22"/>
      <c r="AC264" s="187">
        <f>lft(L264,Peildatum)</f>
        <v>19.53</v>
      </c>
      <c r="AD264" s="202"/>
      <c r="AE264" s="202"/>
      <c r="AF264" s="202"/>
      <c r="AG264" s="202"/>
      <c r="AH264" s="202"/>
      <c r="AI264" s="188" t="str">
        <f>IFERROR(VLOOKUP(LEFT(N264 &amp; "0",1),CbRc,2,0),"")</f>
        <v>NCX19J3</v>
      </c>
      <c r="AJ264" s="188" t="str">
        <f>IFERROR(VLOOKUP(LEFT(O264 &amp; "0",1),CbRc,2,0),"")</f>
        <v>NCX19J3</v>
      </c>
      <c r="AK264" s="188" t="str">
        <f>IF(ISNA(VLOOKUP(AI264&amp;Q264,IsTm1A,1,0)),"",Q264)</f>
        <v>A2</v>
      </c>
      <c r="AL264" s="188" t="str">
        <f>IF(ISNA(VLOOKUP($AI264&amp;R264,IsTm2D,1,0)),"",R264)</f>
        <v>A2</v>
      </c>
      <c r="AM264" s="188" t="str">
        <f>IF(ISNA(VLOOKUP($AI264&amp;S264,IsTm3G,1,0)),"",S264)</f>
        <v>A2</v>
      </c>
      <c r="AN264" s="188"/>
      <c r="AO264" s="188"/>
      <c r="BD264" s="94">
        <f t="shared" si="55"/>
        <v>0</v>
      </c>
      <c r="BE264" s="94">
        <f t="shared" si="56"/>
        <v>0</v>
      </c>
      <c r="BF264" s="94">
        <f t="shared" si="57"/>
        <v>0</v>
      </c>
      <c r="BG264" s="94">
        <f t="shared" si="58"/>
        <v>0</v>
      </c>
      <c r="BH264" s="94">
        <f t="shared" si="59"/>
        <v>0</v>
      </c>
      <c r="BJ264" s="94" t="str">
        <f t="shared" si="53"/>
        <v>0</v>
      </c>
      <c r="BK264" s="94" t="str">
        <f t="shared" si="54"/>
        <v>0</v>
      </c>
    </row>
    <row r="265" spans="1:63" x14ac:dyDescent="0.25">
      <c r="A265" s="17" t="str">
        <f>D265&amp;"x"&amp;TEXT(COUNTIF(D$5:D264,D265)+1,0)</f>
        <v>x1</v>
      </c>
      <c r="B265" s="18" t="str">
        <f>E265&amp;"x"&amp;TEXT(COUNTIF(E$5:E264,E265)+1,0)</f>
        <v>x1</v>
      </c>
      <c r="C265" s="18" t="str">
        <f>F265&amp;"x"&amp;TEXT(COUNTIF(F$5:F264,F265)+1,0)</f>
        <v>x1</v>
      </c>
      <c r="D265" s="19"/>
      <c r="E265" s="19"/>
      <c r="F265" s="19"/>
      <c r="G265" s="431"/>
      <c r="H265" s="19" t="s">
        <v>5044</v>
      </c>
      <c r="I265" s="141" t="s">
        <v>8478</v>
      </c>
      <c r="J265" s="141" t="s">
        <v>8479</v>
      </c>
      <c r="K265" s="141" t="s">
        <v>8480</v>
      </c>
      <c r="L265" s="113">
        <v>38263</v>
      </c>
      <c r="M265" s="431"/>
      <c r="N265" s="20"/>
      <c r="O265" s="20"/>
      <c r="P265" s="433"/>
      <c r="Q265" s="20" t="s">
        <v>1174</v>
      </c>
      <c r="R265" s="20" t="s">
        <v>1174</v>
      </c>
      <c r="S265" s="20" t="s">
        <v>1174</v>
      </c>
      <c r="T265" s="424"/>
      <c r="U265" s="283"/>
      <c r="V265" s="435"/>
      <c r="W265" s="22"/>
      <c r="X265" s="22"/>
      <c r="Y265" s="22"/>
      <c r="Z265" s="22"/>
      <c r="AA265" s="22"/>
      <c r="AC265" s="187">
        <f>lft(L265,Peildatum)</f>
        <v>19.239999999999998</v>
      </c>
      <c r="AD265" s="202"/>
      <c r="AE265" s="202"/>
      <c r="AF265" s="202"/>
      <c r="AG265" s="202"/>
      <c r="AH265" s="202"/>
      <c r="AI265" s="188" t="str">
        <f>IFERROR(VLOOKUP(LEFT(N265 &amp; "0",1),CbRc,2,0),"")</f>
        <v>NCX19J3</v>
      </c>
      <c r="AJ265" s="188" t="str">
        <f>IFERROR(VLOOKUP(LEFT(O265 &amp; "0",1),CbRc,2,0),"")</f>
        <v>NCX19J3</v>
      </c>
      <c r="AK265" s="188" t="str">
        <f>IF(ISNA(VLOOKUP(AI265&amp;Q265,IsTm1A,1,0)),"",Q265)</f>
        <v>A3</v>
      </c>
      <c r="AL265" s="188" t="str">
        <f>IF(ISNA(VLOOKUP($AI265&amp;R265,IsTm2D,1,0)),"",R265)</f>
        <v>A3</v>
      </c>
      <c r="AM265" s="188" t="str">
        <f>IF(ISNA(VLOOKUP($AI265&amp;S265,IsTm3G,1,0)),"",S265)</f>
        <v>A3</v>
      </c>
      <c r="AN265" s="188"/>
      <c r="AO265" s="188"/>
      <c r="BD265" s="94">
        <f t="shared" si="55"/>
        <v>0</v>
      </c>
      <c r="BE265" s="94">
        <f t="shared" si="56"/>
        <v>0</v>
      </c>
      <c r="BF265" s="94">
        <f t="shared" si="57"/>
        <v>0</v>
      </c>
      <c r="BG265" s="94">
        <f t="shared" si="58"/>
        <v>0</v>
      </c>
      <c r="BH265" s="94">
        <f t="shared" si="59"/>
        <v>0</v>
      </c>
      <c r="BJ265" s="94" t="str">
        <f t="shared" si="53"/>
        <v>0</v>
      </c>
      <c r="BK265" s="94" t="str">
        <f t="shared" si="54"/>
        <v>0</v>
      </c>
    </row>
    <row r="266" spans="1:63" x14ac:dyDescent="0.25">
      <c r="A266" s="17" t="str">
        <f>D266&amp;"x"&amp;TEXT(COUNTIF(D$5:D265,D266)+1,0)</f>
        <v>x1</v>
      </c>
      <c r="B266" s="18" t="str">
        <f>E266&amp;"x"&amp;TEXT(COUNTIF(E$5:E265,E266)+1,0)</f>
        <v>x1</v>
      </c>
      <c r="C266" s="18" t="str">
        <f>F266&amp;"x"&amp;TEXT(COUNTIF(F$5:F265,F266)+1,0)</f>
        <v>x1</v>
      </c>
      <c r="D266" s="19"/>
      <c r="E266" s="19"/>
      <c r="F266" s="19"/>
      <c r="G266" s="431"/>
      <c r="H266" s="19" t="s">
        <v>5044</v>
      </c>
      <c r="I266" s="141" t="s">
        <v>8118</v>
      </c>
      <c r="J266" s="141" t="s">
        <v>8119</v>
      </c>
      <c r="K266" s="141" t="s">
        <v>8120</v>
      </c>
      <c r="L266" s="113">
        <v>39635</v>
      </c>
      <c r="M266" s="431"/>
      <c r="N266" s="20"/>
      <c r="O266" s="20"/>
      <c r="P266" s="433"/>
      <c r="Q266" s="20" t="s">
        <v>5086</v>
      </c>
      <c r="R266" s="20" t="s">
        <v>5086</v>
      </c>
      <c r="S266" s="20" t="s">
        <v>5086</v>
      </c>
      <c r="T266" s="424" t="s">
        <v>5086</v>
      </c>
      <c r="U266" s="283"/>
      <c r="V266" s="435"/>
      <c r="W266" s="22"/>
      <c r="X266" s="22"/>
      <c r="Y266" s="22"/>
      <c r="Z266" s="22"/>
      <c r="AA266" s="22"/>
      <c r="AC266" s="187">
        <f>lft(L266,Peildatum)</f>
        <v>15.49</v>
      </c>
      <c r="AD266" s="202"/>
      <c r="AE266" s="202"/>
      <c r="AF266" s="202"/>
      <c r="AG266" s="202"/>
      <c r="AH266" s="202"/>
      <c r="AI266" s="188" t="str">
        <f>IFERROR(VLOOKUP(LEFT(N266 &amp; "0",1),CbRc,2,0),"")</f>
        <v>NCX19J3</v>
      </c>
      <c r="AJ266" s="188" t="str">
        <f>IFERROR(VLOOKUP(LEFT(O266 &amp; "0",1),CbRc,2,0),"")</f>
        <v>NCX19J3</v>
      </c>
      <c r="AK266" s="188" t="str">
        <f>IF(ISNA(VLOOKUP(AI266&amp;Q266,IsTm1A,1,0)),"",Q266)</f>
        <v>B3</v>
      </c>
      <c r="AL266" s="188" t="str">
        <f>IF(ISNA(VLOOKUP($AI266&amp;R266,IsTm2D,1,0)),"",R266)</f>
        <v>B3</v>
      </c>
      <c r="AM266" s="188" t="str">
        <f>IF(ISNA(VLOOKUP($AI266&amp;S266,IsTm3G,1,0)),"",S266)</f>
        <v>B3</v>
      </c>
      <c r="AN266" s="188"/>
      <c r="AO266" s="188"/>
      <c r="BD266" s="94">
        <f t="shared" si="55"/>
        <v>0</v>
      </c>
      <c r="BE266" s="94">
        <f t="shared" si="56"/>
        <v>0</v>
      </c>
      <c r="BF266" s="94">
        <f t="shared" si="57"/>
        <v>0</v>
      </c>
      <c r="BG266" s="94">
        <f t="shared" si="58"/>
        <v>0</v>
      </c>
      <c r="BH266" s="94">
        <f t="shared" si="59"/>
        <v>0</v>
      </c>
      <c r="BJ266" s="94" t="str">
        <f t="shared" si="53"/>
        <v>0</v>
      </c>
      <c r="BK266" s="94" t="str">
        <f t="shared" si="54"/>
        <v>0</v>
      </c>
    </row>
    <row r="267" spans="1:63" x14ac:dyDescent="0.25">
      <c r="A267" s="17" t="str">
        <f>D267&amp;"x"&amp;TEXT(COUNTIF(D$5:D266,D267)+1,0)</f>
        <v>x1</v>
      </c>
      <c r="B267" s="18" t="str">
        <f>E267&amp;"x"&amp;TEXT(COUNTIF(E$5:E266,E267)+1,0)</f>
        <v>x1</v>
      </c>
      <c r="C267" s="18" t="str">
        <f>F267&amp;"x"&amp;TEXT(COUNTIF(F$5:F266,F267)+1,0)</f>
        <v>x1</v>
      </c>
      <c r="D267" s="19"/>
      <c r="E267" s="19"/>
      <c r="F267" s="19"/>
      <c r="G267" s="431"/>
      <c r="H267" s="19" t="s">
        <v>5044</v>
      </c>
      <c r="I267" s="141" t="s">
        <v>8481</v>
      </c>
      <c r="J267" s="141" t="s">
        <v>8482</v>
      </c>
      <c r="K267" s="141" t="s">
        <v>8165</v>
      </c>
      <c r="L267" s="113">
        <v>40652</v>
      </c>
      <c r="M267" s="431"/>
      <c r="N267" s="20"/>
      <c r="O267" s="20"/>
      <c r="P267" s="433"/>
      <c r="Q267" s="20" t="s">
        <v>5106</v>
      </c>
      <c r="R267" s="20" t="s">
        <v>5106</v>
      </c>
      <c r="S267" s="20" t="s">
        <v>5106</v>
      </c>
      <c r="T267" s="424"/>
      <c r="U267" s="283"/>
      <c r="V267" s="435"/>
      <c r="W267" s="22"/>
      <c r="X267" s="22"/>
      <c r="Y267" s="22"/>
      <c r="Z267" s="22"/>
      <c r="AA267" s="22"/>
      <c r="AC267" s="187">
        <f>lft(L267,Peildatum)</f>
        <v>12.7</v>
      </c>
      <c r="AD267" s="202"/>
      <c r="AE267" s="202"/>
      <c r="AF267" s="202"/>
      <c r="AG267" s="202"/>
      <c r="AH267" s="202"/>
      <c r="AI267" s="188" t="str">
        <f>IFERROR(VLOOKUP(LEFT(N267 &amp; "0",1),CbRc,2,0),"")</f>
        <v>NCX19J3</v>
      </c>
      <c r="AJ267" s="188" t="str">
        <f>IFERROR(VLOOKUP(LEFT(O267 &amp; "0",1),CbRc,2,0),"")</f>
        <v>NCX19J3</v>
      </c>
      <c r="AK267" s="188" t="str">
        <f>IF(ISNA(VLOOKUP(AI267&amp;Q267,IsTm1A,1,0)),"",Q267)</f>
        <v>D1</v>
      </c>
      <c r="AL267" s="188" t="str">
        <f>IF(ISNA(VLOOKUP($AI267&amp;R267,IsTm2D,1,0)),"",R267)</f>
        <v>D1</v>
      </c>
      <c r="AM267" s="188" t="str">
        <f>IF(ISNA(VLOOKUP($AI267&amp;S267,IsTm3G,1,0)),"",S267)</f>
        <v>D1</v>
      </c>
      <c r="AN267" s="188"/>
      <c r="AO267" s="188"/>
      <c r="BD267" s="94">
        <f t="shared" si="55"/>
        <v>0</v>
      </c>
      <c r="BE267" s="94">
        <f t="shared" si="56"/>
        <v>0</v>
      </c>
      <c r="BF267" s="94">
        <f t="shared" si="57"/>
        <v>0</v>
      </c>
      <c r="BG267" s="94">
        <f t="shared" si="58"/>
        <v>0</v>
      </c>
      <c r="BH267" s="94">
        <f t="shared" si="59"/>
        <v>0</v>
      </c>
      <c r="BJ267" s="94" t="str">
        <f t="shared" si="53"/>
        <v>0</v>
      </c>
      <c r="BK267" s="94" t="str">
        <f t="shared" si="54"/>
        <v>0</v>
      </c>
    </row>
    <row r="268" spans="1:63" x14ac:dyDescent="0.25">
      <c r="A268" s="17" t="str">
        <f>D268&amp;"x"&amp;TEXT(COUNTIF(D$5:D267,D268)+1,0)</f>
        <v>x1</v>
      </c>
      <c r="B268" s="18" t="str">
        <f>E268&amp;"x"&amp;TEXT(COUNTIF(E$5:E267,E268)+1,0)</f>
        <v>x1</v>
      </c>
      <c r="C268" s="18" t="str">
        <f>F268&amp;"x"&amp;TEXT(COUNTIF(F$5:F267,F268)+1,0)</f>
        <v>x1</v>
      </c>
      <c r="D268" s="19"/>
      <c r="E268" s="19"/>
      <c r="F268" s="19"/>
      <c r="G268" s="431"/>
      <c r="H268" s="19" t="s">
        <v>5044</v>
      </c>
      <c r="I268" s="141" t="s">
        <v>8483</v>
      </c>
      <c r="J268" s="141" t="s">
        <v>8484</v>
      </c>
      <c r="K268" s="141" t="s">
        <v>8485</v>
      </c>
      <c r="L268" s="113">
        <v>40822</v>
      </c>
      <c r="M268" s="431"/>
      <c r="N268" s="20"/>
      <c r="O268" s="20"/>
      <c r="P268" s="433"/>
      <c r="Q268" s="20" t="s">
        <v>5107</v>
      </c>
      <c r="R268" s="20" t="s">
        <v>5107</v>
      </c>
      <c r="S268" s="20" t="s">
        <v>5107</v>
      </c>
      <c r="T268" s="424"/>
      <c r="U268" s="283"/>
      <c r="V268" s="435"/>
      <c r="W268" s="22"/>
      <c r="X268" s="22"/>
      <c r="Y268" s="22"/>
      <c r="Z268" s="22"/>
      <c r="AA268" s="22"/>
      <c r="AC268" s="187">
        <f>lft(L268,Peildatum)</f>
        <v>12.24</v>
      </c>
      <c r="AD268" s="202"/>
      <c r="AE268" s="202"/>
      <c r="AF268" s="202"/>
      <c r="AG268" s="202"/>
      <c r="AH268" s="202"/>
      <c r="AI268" s="188" t="str">
        <f>IFERROR(VLOOKUP(LEFT(N268 &amp; "0",1),CbRc,2,0),"")</f>
        <v>NCX19J3</v>
      </c>
      <c r="AJ268" s="188" t="str">
        <f>IFERROR(VLOOKUP(LEFT(O268 &amp; "0",1),CbRc,2,0),"")</f>
        <v>NCX19J3</v>
      </c>
      <c r="AK268" s="188" t="str">
        <f>IF(ISNA(VLOOKUP(AI268&amp;Q268,IsTm1A,1,0)),"",Q268)</f>
        <v>D2</v>
      </c>
      <c r="AL268" s="188" t="str">
        <f>IF(ISNA(VLOOKUP($AI268&amp;R268,IsTm2D,1,0)),"",R268)</f>
        <v>D2</v>
      </c>
      <c r="AM268" s="188" t="str">
        <f>IF(ISNA(VLOOKUP($AI268&amp;S268,IsTm3G,1,0)),"",S268)</f>
        <v>D2</v>
      </c>
      <c r="AN268" s="188"/>
      <c r="AO268" s="188"/>
      <c r="BD268" s="94">
        <f t="shared" si="55"/>
        <v>0</v>
      </c>
      <c r="BE268" s="94">
        <f t="shared" si="56"/>
        <v>0</v>
      </c>
      <c r="BF268" s="94">
        <f t="shared" si="57"/>
        <v>0</v>
      </c>
      <c r="BG268" s="94">
        <f t="shared" si="58"/>
        <v>0</v>
      </c>
      <c r="BH268" s="94">
        <f t="shared" si="59"/>
        <v>0</v>
      </c>
      <c r="BJ268" s="94" t="str">
        <f t="shared" si="53"/>
        <v>0</v>
      </c>
      <c r="BK268" s="94" t="str">
        <f t="shared" si="54"/>
        <v>0</v>
      </c>
    </row>
    <row r="269" spans="1:63" x14ac:dyDescent="0.25">
      <c r="A269" s="17" t="str">
        <f>D269&amp;"x"&amp;TEXT(COUNTIF(D$5:D268,D269)+1,0)</f>
        <v>x1</v>
      </c>
      <c r="B269" s="18" t="str">
        <f>E269&amp;"x"&amp;TEXT(COUNTIF(E$5:E268,E269)+1,0)</f>
        <v>x1</v>
      </c>
      <c r="C269" s="18" t="str">
        <f>F269&amp;"x"&amp;TEXT(COUNTIF(F$5:F268,F269)+1,0)</f>
        <v>x1</v>
      </c>
      <c r="D269" s="19"/>
      <c r="E269" s="19"/>
      <c r="F269" s="19"/>
      <c r="G269" s="431"/>
      <c r="H269" s="19" t="s">
        <v>5044</v>
      </c>
      <c r="I269" s="141" t="s">
        <v>8409</v>
      </c>
      <c r="J269" s="141" t="s">
        <v>8410</v>
      </c>
      <c r="K269" s="141" t="s">
        <v>8411</v>
      </c>
      <c r="L269" s="113">
        <v>42333</v>
      </c>
      <c r="M269" s="431"/>
      <c r="N269" s="20"/>
      <c r="O269" s="20"/>
      <c r="P269" s="433"/>
      <c r="Q269" s="20" t="s">
        <v>5133</v>
      </c>
      <c r="R269" s="20" t="s">
        <v>5133</v>
      </c>
      <c r="S269" s="20" t="s">
        <v>5133</v>
      </c>
      <c r="T269" s="424" t="s">
        <v>5122</v>
      </c>
      <c r="U269" s="283"/>
      <c r="V269" s="435"/>
      <c r="W269" s="22"/>
      <c r="X269" s="22"/>
      <c r="Y269" s="22"/>
      <c r="Z269" s="22"/>
      <c r="AA269" s="22"/>
      <c r="AC269" s="187">
        <f>lft(L269,Peildatum)</f>
        <v>8.1</v>
      </c>
      <c r="AD269" s="202"/>
      <c r="AE269" s="202"/>
      <c r="AF269" s="202"/>
      <c r="AG269" s="202"/>
      <c r="AH269" s="202"/>
      <c r="AI269" s="188" t="str">
        <f>IFERROR(VLOOKUP(LEFT(N269 &amp; "0",1),CbRc,2,0),"")</f>
        <v>NCX19J3</v>
      </c>
      <c r="AJ269" s="188" t="str">
        <f>IFERROR(VLOOKUP(LEFT(O269 &amp; "0",1),CbRc,2,0),"")</f>
        <v>NCX19J3</v>
      </c>
      <c r="AK269" s="188" t="str">
        <f>IF(ISNA(VLOOKUP(AI269&amp;Q269,IsTm1A,1,0)),"",Q269)</f>
        <v>F1</v>
      </c>
      <c r="AL269" s="188" t="str">
        <f>IF(ISNA(VLOOKUP($AI269&amp;R269,IsTm2D,1,0)),"",R269)</f>
        <v>F1</v>
      </c>
      <c r="AM269" s="188" t="str">
        <f>IF(ISNA(VLOOKUP($AI269&amp;S269,IsTm3G,1,0)),"",S269)</f>
        <v>F1</v>
      </c>
      <c r="AN269" s="188"/>
      <c r="AO269" s="188"/>
      <c r="BD269" s="94">
        <f t="shared" si="55"/>
        <v>0</v>
      </c>
      <c r="BE269" s="94">
        <f t="shared" si="56"/>
        <v>0</v>
      </c>
      <c r="BF269" s="94">
        <f t="shared" si="57"/>
        <v>0</v>
      </c>
      <c r="BG269" s="94">
        <f t="shared" si="58"/>
        <v>0</v>
      </c>
      <c r="BH269" s="94">
        <f t="shared" si="59"/>
        <v>0</v>
      </c>
      <c r="BJ269" s="94" t="str">
        <f t="shared" si="53"/>
        <v>0</v>
      </c>
      <c r="BK269" s="94" t="str">
        <f t="shared" si="54"/>
        <v>0</v>
      </c>
    </row>
    <row r="270" spans="1:63" x14ac:dyDescent="0.25">
      <c r="A270" s="17" t="str">
        <f>D270&amp;"x"&amp;TEXT(COUNTIF(D$5:D269,D270)+1,0)</f>
        <v>x1</v>
      </c>
      <c r="B270" s="18" t="str">
        <f>E270&amp;"x"&amp;TEXT(COUNTIF(E$5:E269,E270)+1,0)</f>
        <v>x1</v>
      </c>
      <c r="C270" s="18" t="str">
        <f>F270&amp;"x"&amp;TEXT(COUNTIF(F$5:F269,F270)+1,0)</f>
        <v>x1</v>
      </c>
      <c r="D270" s="19"/>
      <c r="E270" s="19"/>
      <c r="F270" s="19"/>
      <c r="G270" s="431"/>
      <c r="H270" s="19" t="s">
        <v>5275</v>
      </c>
      <c r="I270" s="141" t="s">
        <v>8487</v>
      </c>
      <c r="J270" s="141" t="s">
        <v>8488</v>
      </c>
      <c r="K270" s="141" t="s">
        <v>8489</v>
      </c>
      <c r="L270" s="113">
        <v>22318</v>
      </c>
      <c r="M270" s="431"/>
      <c r="N270" s="20"/>
      <c r="O270" s="20"/>
      <c r="P270" s="433"/>
      <c r="Q270" s="20"/>
      <c r="R270" s="20"/>
      <c r="S270" s="20"/>
      <c r="T270" s="424"/>
      <c r="U270" s="283"/>
      <c r="V270" s="435"/>
      <c r="W270" s="22"/>
      <c r="X270" s="22"/>
      <c r="Y270" s="22"/>
      <c r="Z270" s="22"/>
      <c r="AA270" s="22"/>
      <c r="AC270" s="187">
        <f>lft(L270,Peildatum)</f>
        <v>62.9</v>
      </c>
      <c r="AD270" s="202"/>
      <c r="AE270" s="202"/>
      <c r="AF270" s="202"/>
      <c r="AG270" s="202"/>
      <c r="AH270" s="202"/>
      <c r="AI270" s="188" t="str">
        <f>IFERROR(VLOOKUP(LEFT(N270 &amp; "0",1),CbRc,2,0),"")</f>
        <v>NCX19J3</v>
      </c>
      <c r="AJ270" s="188" t="str">
        <f>IFERROR(VLOOKUP(LEFT(O270 &amp; "0",1),CbRc,2,0),"")</f>
        <v>NCX19J3</v>
      </c>
      <c r="AK270" s="188" t="str">
        <f>IF(ISNA(VLOOKUP(AI270&amp;Q270,IsTm1A,1,0)),"",Q270)</f>
        <v/>
      </c>
      <c r="AL270" s="188" t="str">
        <f>IF(ISNA(VLOOKUP($AI270&amp;R270,IsTm2D,1,0)),"",R270)</f>
        <v/>
      </c>
      <c r="AM270" s="188" t="str">
        <f>IF(ISNA(VLOOKUP($AI270&amp;S270,IsTm3G,1,0)),"",S270)</f>
        <v/>
      </c>
      <c r="AN270" s="188"/>
      <c r="AO270" s="188"/>
      <c r="BD270" s="94">
        <f t="shared" si="55"/>
        <v>0</v>
      </c>
      <c r="BE270" s="94">
        <f t="shared" si="56"/>
        <v>0</v>
      </c>
      <c r="BF270" s="94">
        <f t="shared" si="57"/>
        <v>0</v>
      </c>
      <c r="BG270" s="94">
        <f t="shared" si="58"/>
        <v>0</v>
      </c>
      <c r="BH270" s="94">
        <f t="shared" si="59"/>
        <v>0</v>
      </c>
      <c r="BJ270" s="94" t="str">
        <f t="shared" si="53"/>
        <v>0</v>
      </c>
      <c r="BK270" s="94" t="str">
        <f t="shared" si="54"/>
        <v>0</v>
      </c>
    </row>
    <row r="271" spans="1:63" x14ac:dyDescent="0.25">
      <c r="A271" s="17" t="str">
        <f>D271&amp;"x"&amp;TEXT(COUNTIF(D$5:D270,D271)+1,0)</f>
        <v>x1</v>
      </c>
      <c r="B271" s="18" t="str">
        <f>E271&amp;"x"&amp;TEXT(COUNTIF(E$5:E270,E271)+1,0)</f>
        <v>x1</v>
      </c>
      <c r="C271" s="18" t="str">
        <f>F271&amp;"x"&amp;TEXT(COUNTIF(F$5:F270,F271)+1,0)</f>
        <v>x1</v>
      </c>
      <c r="D271" s="19"/>
      <c r="E271" s="19"/>
      <c r="F271" s="19"/>
      <c r="G271" s="431"/>
      <c r="H271" s="19" t="s">
        <v>5275</v>
      </c>
      <c r="I271" s="141" t="s">
        <v>8490</v>
      </c>
      <c r="J271" s="141" t="s">
        <v>8491</v>
      </c>
      <c r="K271" s="141" t="s">
        <v>8492</v>
      </c>
      <c r="L271" s="113">
        <v>24003</v>
      </c>
      <c r="M271" s="431"/>
      <c r="N271" s="20"/>
      <c r="O271" s="20"/>
      <c r="P271" s="433"/>
      <c r="Q271" s="20"/>
      <c r="R271" s="20"/>
      <c r="S271" s="20"/>
      <c r="T271" s="424"/>
      <c r="U271" s="283"/>
      <c r="V271" s="435"/>
      <c r="W271" s="22"/>
      <c r="X271" s="22"/>
      <c r="Y271" s="22"/>
      <c r="Z271" s="22"/>
      <c r="AA271" s="22"/>
      <c r="AC271" s="187">
        <f>lft(L271,Peildatum)</f>
        <v>58.28</v>
      </c>
      <c r="AD271" s="202"/>
      <c r="AE271" s="202"/>
      <c r="AF271" s="202"/>
      <c r="AG271" s="202"/>
      <c r="AH271" s="202"/>
      <c r="AI271" s="188" t="str">
        <f>IFERROR(VLOOKUP(LEFT(N271 &amp; "0",1),CbRc,2,0),"")</f>
        <v>NCX19J3</v>
      </c>
      <c r="AJ271" s="188" t="str">
        <f>IFERROR(VLOOKUP(LEFT(O271 &amp; "0",1),CbRc,2,0),"")</f>
        <v>NCX19J3</v>
      </c>
      <c r="AK271" s="188" t="str">
        <f>IF(ISNA(VLOOKUP(AI271&amp;Q271,IsTm1A,1,0)),"",Q271)</f>
        <v/>
      </c>
      <c r="AL271" s="188" t="str">
        <f>IF(ISNA(VLOOKUP($AI271&amp;R271,IsTm2D,1,0)),"",R271)</f>
        <v/>
      </c>
      <c r="AM271" s="188" t="str">
        <f>IF(ISNA(VLOOKUP($AI271&amp;S271,IsTm3G,1,0)),"",S271)</f>
        <v/>
      </c>
      <c r="AN271" s="188"/>
      <c r="AO271" s="188"/>
      <c r="BD271" s="94">
        <f t="shared" si="55"/>
        <v>0</v>
      </c>
      <c r="BE271" s="94">
        <f t="shared" si="56"/>
        <v>0</v>
      </c>
      <c r="BF271" s="94">
        <f t="shared" si="57"/>
        <v>0</v>
      </c>
      <c r="BG271" s="94">
        <f t="shared" si="58"/>
        <v>0</v>
      </c>
      <c r="BH271" s="94">
        <f t="shared" si="59"/>
        <v>0</v>
      </c>
      <c r="BJ271" s="94" t="str">
        <f t="shared" si="53"/>
        <v>0</v>
      </c>
      <c r="BK271" s="94" t="str">
        <f t="shared" si="54"/>
        <v>0</v>
      </c>
    </row>
    <row r="272" spans="1:63" x14ac:dyDescent="0.25">
      <c r="A272" s="17" t="str">
        <f>D272&amp;"x"&amp;TEXT(COUNTIF(D$5:D271,D272)+1,0)</f>
        <v>x1</v>
      </c>
      <c r="B272" s="18" t="str">
        <f>E272&amp;"x"&amp;TEXT(COUNTIF(E$5:E271,E272)+1,0)</f>
        <v>x1</v>
      </c>
      <c r="C272" s="18" t="str">
        <f>F272&amp;"x"&amp;TEXT(COUNTIF(F$5:F271,F272)+1,0)</f>
        <v>x1</v>
      </c>
      <c r="D272" s="19"/>
      <c r="E272" s="19"/>
      <c r="F272" s="19"/>
      <c r="G272" s="431"/>
      <c r="H272" s="19" t="s">
        <v>5275</v>
      </c>
      <c r="I272" s="141" t="s">
        <v>8493</v>
      </c>
      <c r="J272" s="141" t="s">
        <v>8494</v>
      </c>
      <c r="K272" s="141" t="s">
        <v>8495</v>
      </c>
      <c r="L272" s="113">
        <v>24133</v>
      </c>
      <c r="M272" s="431"/>
      <c r="N272" s="20"/>
      <c r="O272" s="20"/>
      <c r="P272" s="433"/>
      <c r="Q272" s="20"/>
      <c r="R272" s="20"/>
      <c r="S272" s="20"/>
      <c r="T272" s="424"/>
      <c r="U272" s="283"/>
      <c r="V272" s="435"/>
      <c r="W272" s="22"/>
      <c r="X272" s="22"/>
      <c r="Y272" s="22"/>
      <c r="Z272" s="22"/>
      <c r="AA272" s="22"/>
      <c r="AC272" s="187">
        <f>lft(L272,Peildatum)</f>
        <v>57.93</v>
      </c>
      <c r="AD272" s="202"/>
      <c r="AE272" s="202"/>
      <c r="AF272" s="202"/>
      <c r="AG272" s="202"/>
      <c r="AH272" s="202"/>
      <c r="AI272" s="188" t="str">
        <f>IFERROR(VLOOKUP(LEFT(N272 &amp; "0",1),CbRc,2,0),"")</f>
        <v>NCX19J3</v>
      </c>
      <c r="AJ272" s="188" t="str">
        <f>IFERROR(VLOOKUP(LEFT(O272 &amp; "0",1),CbRc,2,0),"")</f>
        <v>NCX19J3</v>
      </c>
      <c r="AK272" s="188" t="str">
        <f>IF(ISNA(VLOOKUP(AI272&amp;Q272,IsTm1A,1,0)),"",Q272)</f>
        <v/>
      </c>
      <c r="AL272" s="188" t="str">
        <f>IF(ISNA(VLOOKUP($AI272&amp;R272,IsTm2D,1,0)),"",R272)</f>
        <v/>
      </c>
      <c r="AM272" s="188" t="str">
        <f>IF(ISNA(VLOOKUP($AI272&amp;S272,IsTm3G,1,0)),"",S272)</f>
        <v/>
      </c>
      <c r="AN272" s="188"/>
      <c r="AO272" s="188"/>
      <c r="BD272" s="94">
        <f t="shared" si="55"/>
        <v>0</v>
      </c>
      <c r="BE272" s="94">
        <f t="shared" si="56"/>
        <v>0</v>
      </c>
      <c r="BF272" s="94">
        <f t="shared" si="57"/>
        <v>0</v>
      </c>
      <c r="BG272" s="94">
        <f t="shared" si="58"/>
        <v>0</v>
      </c>
      <c r="BH272" s="94">
        <f t="shared" si="59"/>
        <v>0</v>
      </c>
      <c r="BJ272" s="94" t="str">
        <f t="shared" si="53"/>
        <v>0</v>
      </c>
      <c r="BK272" s="94" t="str">
        <f t="shared" si="54"/>
        <v>0</v>
      </c>
    </row>
    <row r="273" spans="1:63" x14ac:dyDescent="0.25">
      <c r="A273" s="17" t="str">
        <f>D273&amp;"x"&amp;TEXT(COUNTIF(D$5:D272,D273)+1,0)</f>
        <v>x1</v>
      </c>
      <c r="B273" s="18" t="str">
        <f>E273&amp;"x"&amp;TEXT(COUNTIF(E$5:E272,E273)+1,0)</f>
        <v>x1</v>
      </c>
      <c r="C273" s="18" t="str">
        <f>F273&amp;"x"&amp;TEXT(COUNTIF(F$5:F272,F273)+1,0)</f>
        <v>x1</v>
      </c>
      <c r="D273" s="19"/>
      <c r="E273" s="19"/>
      <c r="F273" s="19"/>
      <c r="G273" s="431"/>
      <c r="H273" s="19" t="s">
        <v>5275</v>
      </c>
      <c r="I273" s="141" t="s">
        <v>8496</v>
      </c>
      <c r="J273" s="141" t="s">
        <v>8497</v>
      </c>
      <c r="K273" s="141" t="s">
        <v>7772</v>
      </c>
      <c r="L273" s="113">
        <v>24583</v>
      </c>
      <c r="M273" s="431"/>
      <c r="N273" s="20"/>
      <c r="O273" s="20"/>
      <c r="P273" s="433"/>
      <c r="Q273" s="20"/>
      <c r="R273" s="20"/>
      <c r="S273" s="20"/>
      <c r="T273" s="424"/>
      <c r="U273" s="283"/>
      <c r="V273" s="435"/>
      <c r="W273" s="22"/>
      <c r="X273" s="22"/>
      <c r="Y273" s="22"/>
      <c r="Z273" s="22"/>
      <c r="AA273" s="22"/>
      <c r="AC273" s="187">
        <f>lft(L273,Peildatum)</f>
        <v>56.7</v>
      </c>
      <c r="AD273" s="202"/>
      <c r="AE273" s="202"/>
      <c r="AF273" s="202"/>
      <c r="AG273" s="202"/>
      <c r="AH273" s="202"/>
      <c r="AI273" s="188" t="str">
        <f>IFERROR(VLOOKUP(LEFT(N273 &amp; "0",1),CbRc,2,0),"")</f>
        <v>NCX19J3</v>
      </c>
      <c r="AJ273" s="188" t="str">
        <f>IFERROR(VLOOKUP(LEFT(O273 &amp; "0",1),CbRc,2,0),"")</f>
        <v>NCX19J3</v>
      </c>
      <c r="AK273" s="188" t="str">
        <f>IF(ISNA(VLOOKUP(AI273&amp;Q273,IsTm1A,1,0)),"",Q273)</f>
        <v/>
      </c>
      <c r="AL273" s="188" t="str">
        <f>IF(ISNA(VLOOKUP($AI273&amp;R273,IsTm2D,1,0)),"",R273)</f>
        <v/>
      </c>
      <c r="AM273" s="188" t="str">
        <f>IF(ISNA(VLOOKUP($AI273&amp;S273,IsTm3G,1,0)),"",S273)</f>
        <v/>
      </c>
      <c r="AN273" s="188"/>
      <c r="AO273" s="188"/>
      <c r="BD273" s="94">
        <f t="shared" si="55"/>
        <v>0</v>
      </c>
      <c r="BE273" s="94">
        <f t="shared" si="56"/>
        <v>0</v>
      </c>
      <c r="BF273" s="94">
        <f t="shared" si="57"/>
        <v>0</v>
      </c>
      <c r="BG273" s="94">
        <f t="shared" si="58"/>
        <v>0</v>
      </c>
      <c r="BH273" s="94">
        <f t="shared" si="59"/>
        <v>0</v>
      </c>
      <c r="BJ273" s="94" t="str">
        <f t="shared" si="53"/>
        <v>0</v>
      </c>
      <c r="BK273" s="94" t="str">
        <f t="shared" si="54"/>
        <v>0</v>
      </c>
    </row>
    <row r="274" spans="1:63" x14ac:dyDescent="0.25">
      <c r="A274" s="17" t="str">
        <f>D274&amp;"x"&amp;TEXT(COUNTIF(D$5:D273,D274)+1,0)</f>
        <v>x1</v>
      </c>
      <c r="B274" s="18" t="str">
        <f>E274&amp;"x"&amp;TEXT(COUNTIF(E$5:E273,E274)+1,0)</f>
        <v>x1</v>
      </c>
      <c r="C274" s="18" t="str">
        <f>F274&amp;"x"&amp;TEXT(COUNTIF(F$5:F273,F274)+1,0)</f>
        <v>x1</v>
      </c>
      <c r="D274" s="19"/>
      <c r="E274" s="19"/>
      <c r="F274" s="19"/>
      <c r="G274" s="431"/>
      <c r="H274" s="19" t="s">
        <v>5275</v>
      </c>
      <c r="I274" s="141" t="s">
        <v>8498</v>
      </c>
      <c r="J274" s="141" t="s">
        <v>8499</v>
      </c>
      <c r="K274" s="141" t="s">
        <v>8500</v>
      </c>
      <c r="L274" s="113">
        <v>24949</v>
      </c>
      <c r="M274" s="431"/>
      <c r="N274" s="20"/>
      <c r="O274" s="20"/>
      <c r="P274" s="433"/>
      <c r="Q274" s="20"/>
      <c r="R274" s="20"/>
      <c r="S274" s="20"/>
      <c r="T274" s="424"/>
      <c r="U274" s="283"/>
      <c r="V274" s="435"/>
      <c r="W274" s="22"/>
      <c r="X274" s="22"/>
      <c r="Y274" s="22"/>
      <c r="Z274" s="22"/>
      <c r="AA274" s="22"/>
      <c r="AC274" s="187">
        <f>lft(L274,Peildatum)</f>
        <v>55.69</v>
      </c>
      <c r="AD274" s="202"/>
      <c r="AE274" s="202"/>
      <c r="AF274" s="202"/>
      <c r="AG274" s="202"/>
      <c r="AH274" s="202"/>
      <c r="AI274" s="188" t="str">
        <f>IFERROR(VLOOKUP(LEFT(N274 &amp; "0",1),CbRc,2,0),"")</f>
        <v>NCX19J3</v>
      </c>
      <c r="AJ274" s="188" t="str">
        <f>IFERROR(VLOOKUP(LEFT(O274 &amp; "0",1),CbRc,2,0),"")</f>
        <v>NCX19J3</v>
      </c>
      <c r="AK274" s="188" t="str">
        <f>IF(ISNA(VLOOKUP(AI274&amp;Q274,IsTm1A,1,0)),"",Q274)</f>
        <v/>
      </c>
      <c r="AL274" s="188" t="str">
        <f>IF(ISNA(VLOOKUP($AI274&amp;R274,IsTm2D,1,0)),"",R274)</f>
        <v/>
      </c>
      <c r="AM274" s="188" t="str">
        <f>IF(ISNA(VLOOKUP($AI274&amp;S274,IsTm3G,1,0)),"",S274)</f>
        <v/>
      </c>
      <c r="AN274" s="188"/>
      <c r="AO274" s="188"/>
      <c r="BD274" s="94">
        <f t="shared" si="55"/>
        <v>0</v>
      </c>
      <c r="BE274" s="94">
        <f t="shared" si="56"/>
        <v>0</v>
      </c>
      <c r="BF274" s="94">
        <f t="shared" si="57"/>
        <v>0</v>
      </c>
      <c r="BG274" s="94">
        <f t="shared" si="58"/>
        <v>0</v>
      </c>
      <c r="BH274" s="94">
        <f t="shared" si="59"/>
        <v>0</v>
      </c>
      <c r="BJ274" s="94" t="str">
        <f t="shared" si="53"/>
        <v>0</v>
      </c>
      <c r="BK274" s="94" t="str">
        <f t="shared" si="54"/>
        <v>0</v>
      </c>
    </row>
    <row r="275" spans="1:63" x14ac:dyDescent="0.25">
      <c r="A275" s="17" t="str">
        <f>D275&amp;"x"&amp;TEXT(COUNTIF(D$5:D274,D275)+1,0)</f>
        <v>x1</v>
      </c>
      <c r="B275" s="18" t="str">
        <f>E275&amp;"x"&amp;TEXT(COUNTIF(E$5:E274,E275)+1,0)</f>
        <v>x1</v>
      </c>
      <c r="C275" s="18" t="str">
        <f>F275&amp;"x"&amp;TEXT(COUNTIF(F$5:F274,F275)+1,0)</f>
        <v>x1</v>
      </c>
      <c r="D275" s="19"/>
      <c r="E275" s="19"/>
      <c r="F275" s="19"/>
      <c r="G275" s="431"/>
      <c r="H275" s="19" t="s">
        <v>5275</v>
      </c>
      <c r="I275" s="141" t="s">
        <v>8501</v>
      </c>
      <c r="J275" s="141" t="s">
        <v>8502</v>
      </c>
      <c r="K275" s="141" t="s">
        <v>8503</v>
      </c>
      <c r="L275" s="113">
        <v>25227</v>
      </c>
      <c r="M275" s="431"/>
      <c r="N275" s="20"/>
      <c r="O275" s="20"/>
      <c r="P275" s="433"/>
      <c r="Q275" s="20"/>
      <c r="R275" s="20"/>
      <c r="S275" s="20"/>
      <c r="T275" s="424"/>
      <c r="U275" s="283"/>
      <c r="V275" s="435"/>
      <c r="W275" s="22"/>
      <c r="X275" s="22"/>
      <c r="Y275" s="22"/>
      <c r="Z275" s="22"/>
      <c r="AA275" s="22"/>
      <c r="AC275" s="187">
        <f>lft(L275,Peildatum)</f>
        <v>54.93</v>
      </c>
      <c r="AD275" s="202"/>
      <c r="AE275" s="202"/>
      <c r="AF275" s="202"/>
      <c r="AG275" s="202"/>
      <c r="AH275" s="202"/>
      <c r="AI275" s="188" t="str">
        <f>IFERROR(VLOOKUP(LEFT(N275 &amp; "0",1),CbRc,2,0),"")</f>
        <v>NCX19J3</v>
      </c>
      <c r="AJ275" s="188" t="str">
        <f>IFERROR(VLOOKUP(LEFT(O275 &amp; "0",1),CbRc,2,0),"")</f>
        <v>NCX19J3</v>
      </c>
      <c r="AK275" s="188" t="str">
        <f>IF(ISNA(VLOOKUP(AI275&amp;Q275,IsTm1A,1,0)),"",Q275)</f>
        <v/>
      </c>
      <c r="AL275" s="188" t="str">
        <f>IF(ISNA(VLOOKUP($AI275&amp;R275,IsTm2D,1,0)),"",R275)</f>
        <v/>
      </c>
      <c r="AM275" s="188" t="str">
        <f>IF(ISNA(VLOOKUP($AI275&amp;S275,IsTm3G,1,0)),"",S275)</f>
        <v/>
      </c>
      <c r="AN275" s="188"/>
      <c r="AO275" s="188"/>
      <c r="BD275" s="94">
        <f t="shared" si="55"/>
        <v>0</v>
      </c>
      <c r="BE275" s="94">
        <f t="shared" si="56"/>
        <v>0</v>
      </c>
      <c r="BF275" s="94">
        <f t="shared" si="57"/>
        <v>0</v>
      </c>
      <c r="BG275" s="94">
        <f t="shared" si="58"/>
        <v>0</v>
      </c>
      <c r="BH275" s="94">
        <f t="shared" si="59"/>
        <v>0</v>
      </c>
      <c r="BJ275" s="94" t="str">
        <f t="shared" si="53"/>
        <v>0</v>
      </c>
      <c r="BK275" s="94" t="str">
        <f t="shared" si="54"/>
        <v>0</v>
      </c>
    </row>
    <row r="276" spans="1:63" x14ac:dyDescent="0.25">
      <c r="A276" s="17" t="str">
        <f>D276&amp;"x"&amp;TEXT(COUNTIF(D$5:D275,D276)+1,0)</f>
        <v>x1</v>
      </c>
      <c r="B276" s="18" t="str">
        <f>E276&amp;"x"&amp;TEXT(COUNTIF(E$5:E275,E276)+1,0)</f>
        <v>x1</v>
      </c>
      <c r="C276" s="18" t="str">
        <f>F276&amp;"x"&amp;TEXT(COUNTIF(F$5:F275,F276)+1,0)</f>
        <v>x1</v>
      </c>
      <c r="D276" s="19"/>
      <c r="E276" s="19"/>
      <c r="F276" s="19"/>
      <c r="G276" s="431"/>
      <c r="H276" s="19" t="s">
        <v>5275</v>
      </c>
      <c r="I276" s="141" t="s">
        <v>8504</v>
      </c>
      <c r="J276" s="141" t="s">
        <v>8505</v>
      </c>
      <c r="K276" s="141" t="s">
        <v>8506</v>
      </c>
      <c r="L276" s="113">
        <v>25273</v>
      </c>
      <c r="M276" s="431"/>
      <c r="N276" s="20"/>
      <c r="O276" s="20"/>
      <c r="P276" s="433"/>
      <c r="Q276" s="20" t="s">
        <v>5065</v>
      </c>
      <c r="R276" s="20"/>
      <c r="S276" s="20" t="s">
        <v>5065</v>
      </c>
      <c r="T276" s="424"/>
      <c r="U276" s="283"/>
      <c r="V276" s="435"/>
      <c r="W276" s="22"/>
      <c r="X276" s="22"/>
      <c r="Y276" s="22"/>
      <c r="Z276" s="22"/>
      <c r="AA276" s="22"/>
      <c r="AC276" s="187">
        <f>lft(L276,Peildatum)</f>
        <v>54.81</v>
      </c>
      <c r="AD276" s="202"/>
      <c r="AE276" s="202"/>
      <c r="AF276" s="202"/>
      <c r="AG276" s="202"/>
      <c r="AH276" s="202"/>
      <c r="AI276" s="188" t="str">
        <f>IFERROR(VLOOKUP(LEFT(N276 &amp; "0",1),CbRc,2,0),"")</f>
        <v>NCX19J3</v>
      </c>
      <c r="AJ276" s="188" t="str">
        <f>IFERROR(VLOOKUP(LEFT(O276 &amp; "0",1),CbRc,2,0),"")</f>
        <v>NCX19J3</v>
      </c>
      <c r="AK276" s="188" t="str">
        <f>IF(ISNA(VLOOKUP(AI276&amp;Q276,IsTm1A,1,0)),"",Q276)</f>
        <v>MW1</v>
      </c>
      <c r="AL276" s="188" t="str">
        <f>IF(ISNA(VLOOKUP($AI276&amp;R276,IsTm2D,1,0)),"",R276)</f>
        <v/>
      </c>
      <c r="AM276" s="188" t="str">
        <f>IF(ISNA(VLOOKUP($AI276&amp;S276,IsTm3G,1,0)),"",S276)</f>
        <v>MW1</v>
      </c>
      <c r="AN276" s="188"/>
      <c r="AO276" s="188"/>
      <c r="BD276" s="94">
        <f t="shared" si="55"/>
        <v>0</v>
      </c>
      <c r="BE276" s="94">
        <f t="shared" si="56"/>
        <v>0</v>
      </c>
      <c r="BF276" s="94">
        <f t="shared" si="57"/>
        <v>0</v>
      </c>
      <c r="BG276" s="94">
        <f t="shared" si="58"/>
        <v>0</v>
      </c>
      <c r="BH276" s="94">
        <f t="shared" si="59"/>
        <v>0</v>
      </c>
      <c r="BJ276" s="94" t="str">
        <f t="shared" si="53"/>
        <v>0</v>
      </c>
      <c r="BK276" s="94" t="str">
        <f t="shared" si="54"/>
        <v>0</v>
      </c>
    </row>
    <row r="277" spans="1:63" x14ac:dyDescent="0.25">
      <c r="A277" s="17" t="str">
        <f>D277&amp;"x"&amp;TEXT(COUNTIF(D$5:D276,D277)+1,0)</f>
        <v>x1</v>
      </c>
      <c r="B277" s="18" t="str">
        <f>E277&amp;"x"&amp;TEXT(COUNTIF(E$5:E276,E277)+1,0)</f>
        <v>x1</v>
      </c>
      <c r="C277" s="18" t="str">
        <f>F277&amp;"x"&amp;TEXT(COUNTIF(F$5:F276,F277)+1,0)</f>
        <v>x1</v>
      </c>
      <c r="D277" s="19"/>
      <c r="E277" s="19"/>
      <c r="F277" s="19"/>
      <c r="G277" s="431"/>
      <c r="H277" s="19" t="s">
        <v>5275</v>
      </c>
      <c r="I277" s="141" t="s">
        <v>8507</v>
      </c>
      <c r="J277" s="141" t="s">
        <v>8508</v>
      </c>
      <c r="K277" s="141" t="s">
        <v>8509</v>
      </c>
      <c r="L277" s="113">
        <v>27506</v>
      </c>
      <c r="M277" s="431"/>
      <c r="N277" s="20"/>
      <c r="O277" s="20"/>
      <c r="P277" s="433"/>
      <c r="Q277" s="20"/>
      <c r="R277" s="20"/>
      <c r="S277" s="20"/>
      <c r="T277" s="424"/>
      <c r="U277" s="283"/>
      <c r="V277" s="435"/>
      <c r="W277" s="22"/>
      <c r="X277" s="22"/>
      <c r="Y277" s="22"/>
      <c r="Z277" s="22"/>
      <c r="AA277" s="22"/>
      <c r="AC277" s="187">
        <f>lft(L277,Peildatum)</f>
        <v>48.69</v>
      </c>
      <c r="AD277" s="202"/>
      <c r="AE277" s="202"/>
      <c r="AF277" s="202"/>
      <c r="AG277" s="202"/>
      <c r="AH277" s="202"/>
      <c r="AI277" s="188" t="str">
        <f>IFERROR(VLOOKUP(LEFT(N277 &amp; "0",1),CbRc,2,0),"")</f>
        <v>NCX19J3</v>
      </c>
      <c r="AJ277" s="188" t="str">
        <f>IFERROR(VLOOKUP(LEFT(O277 &amp; "0",1),CbRc,2,0),"")</f>
        <v>NCX19J3</v>
      </c>
      <c r="AK277" s="188" t="str">
        <f>IF(ISNA(VLOOKUP(AI277&amp;Q277,IsTm1A,1,0)),"",Q277)</f>
        <v/>
      </c>
      <c r="AL277" s="188" t="str">
        <f>IF(ISNA(VLOOKUP($AI277&amp;R277,IsTm2D,1,0)),"",R277)</f>
        <v/>
      </c>
      <c r="AM277" s="188" t="str">
        <f>IF(ISNA(VLOOKUP($AI277&amp;S277,IsTm3G,1,0)),"",S277)</f>
        <v/>
      </c>
      <c r="AN277" s="188"/>
      <c r="AO277" s="188"/>
      <c r="BD277" s="94">
        <f t="shared" si="55"/>
        <v>0</v>
      </c>
      <c r="BE277" s="94">
        <f t="shared" si="56"/>
        <v>0</v>
      </c>
      <c r="BF277" s="94">
        <f t="shared" si="57"/>
        <v>0</v>
      </c>
      <c r="BG277" s="94">
        <f t="shared" si="58"/>
        <v>0</v>
      </c>
      <c r="BH277" s="94">
        <f t="shared" si="59"/>
        <v>0</v>
      </c>
      <c r="BJ277" s="94" t="str">
        <f t="shared" si="53"/>
        <v>0</v>
      </c>
      <c r="BK277" s="94" t="str">
        <f t="shared" si="54"/>
        <v>0</v>
      </c>
    </row>
    <row r="278" spans="1:63" x14ac:dyDescent="0.25">
      <c r="A278" s="17" t="str">
        <f>D278&amp;"x"&amp;TEXT(COUNTIF(D$5:D277,D278)+1,0)</f>
        <v>x1</v>
      </c>
      <c r="B278" s="18" t="str">
        <f>E278&amp;"x"&amp;TEXT(COUNTIF(E$5:E277,E278)+1,0)</f>
        <v>x1</v>
      </c>
      <c r="C278" s="18" t="str">
        <f>F278&amp;"x"&amp;TEXT(COUNTIF(F$5:F277,F278)+1,0)</f>
        <v>x1</v>
      </c>
      <c r="D278" s="19"/>
      <c r="E278" s="19"/>
      <c r="F278" s="19"/>
      <c r="G278" s="431"/>
      <c r="H278" s="19" t="s">
        <v>5275</v>
      </c>
      <c r="I278" s="141" t="s">
        <v>8510</v>
      </c>
      <c r="J278" s="141" t="s">
        <v>8511</v>
      </c>
      <c r="K278" s="141" t="s">
        <v>8512</v>
      </c>
      <c r="L278" s="113">
        <v>27572</v>
      </c>
      <c r="M278" s="431"/>
      <c r="N278" s="20"/>
      <c r="O278" s="20"/>
      <c r="P278" s="433"/>
      <c r="Q278" s="20"/>
      <c r="R278" s="20"/>
      <c r="S278" s="20"/>
      <c r="T278" s="424"/>
      <c r="U278" s="283"/>
      <c r="V278" s="435"/>
      <c r="W278" s="22"/>
      <c r="X278" s="22"/>
      <c r="Y278" s="22"/>
      <c r="Z278" s="22"/>
      <c r="AA278" s="22"/>
      <c r="AC278" s="187">
        <f>lft(L278,Peildatum)</f>
        <v>48.51</v>
      </c>
      <c r="AD278" s="202"/>
      <c r="AE278" s="202"/>
      <c r="AF278" s="202"/>
      <c r="AG278" s="202"/>
      <c r="AH278" s="202"/>
      <c r="AI278" s="188" t="str">
        <f>IFERROR(VLOOKUP(LEFT(N278 &amp; "0",1),CbRc,2,0),"")</f>
        <v>NCX19J3</v>
      </c>
      <c r="AJ278" s="188" t="str">
        <f>IFERROR(VLOOKUP(LEFT(O278 &amp; "0",1),CbRc,2,0),"")</f>
        <v>NCX19J3</v>
      </c>
      <c r="AK278" s="188" t="str">
        <f>IF(ISNA(VLOOKUP(AI278&amp;Q278,IsTm1A,1,0)),"",Q278)</f>
        <v/>
      </c>
      <c r="AL278" s="188" t="str">
        <f>IF(ISNA(VLOOKUP($AI278&amp;R278,IsTm2D,1,0)),"",R278)</f>
        <v/>
      </c>
      <c r="AM278" s="188" t="str">
        <f>IF(ISNA(VLOOKUP($AI278&amp;S278,IsTm3G,1,0)),"",S278)</f>
        <v/>
      </c>
      <c r="AN278" s="188"/>
      <c r="AO278" s="188"/>
      <c r="BD278" s="94">
        <f t="shared" si="55"/>
        <v>0</v>
      </c>
      <c r="BE278" s="94">
        <f t="shared" si="56"/>
        <v>0</v>
      </c>
      <c r="BF278" s="94">
        <f t="shared" si="57"/>
        <v>0</v>
      </c>
      <c r="BG278" s="94">
        <f t="shared" si="58"/>
        <v>0</v>
      </c>
      <c r="BH278" s="94">
        <f t="shared" si="59"/>
        <v>0</v>
      </c>
      <c r="BJ278" s="94" t="str">
        <f t="shared" si="53"/>
        <v>0</v>
      </c>
      <c r="BK278" s="94" t="str">
        <f t="shared" si="54"/>
        <v>0</v>
      </c>
    </row>
    <row r="279" spans="1:63" x14ac:dyDescent="0.25">
      <c r="A279" s="17" t="str">
        <f>D279&amp;"x"&amp;TEXT(COUNTIF(D$5:D278,D279)+1,0)</f>
        <v>x1</v>
      </c>
      <c r="B279" s="18" t="str">
        <f>E279&amp;"x"&amp;TEXT(COUNTIF(E$5:E278,E279)+1,0)</f>
        <v>x1</v>
      </c>
      <c r="C279" s="18" t="str">
        <f>F279&amp;"x"&amp;TEXT(COUNTIF(F$5:F278,F279)+1,0)</f>
        <v>x1</v>
      </c>
      <c r="D279" s="19"/>
      <c r="E279" s="19"/>
      <c r="F279" s="19"/>
      <c r="G279" s="431"/>
      <c r="H279" s="19" t="s">
        <v>5275</v>
      </c>
      <c r="I279" s="141" t="s">
        <v>8513</v>
      </c>
      <c r="J279" s="141" t="s">
        <v>8514</v>
      </c>
      <c r="K279" s="141" t="s">
        <v>8515</v>
      </c>
      <c r="L279" s="113">
        <v>28259</v>
      </c>
      <c r="M279" s="431"/>
      <c r="N279" s="20"/>
      <c r="O279" s="20"/>
      <c r="P279" s="433"/>
      <c r="Q279" s="20" t="s">
        <v>5065</v>
      </c>
      <c r="R279" s="20"/>
      <c r="S279" s="20" t="s">
        <v>5065</v>
      </c>
      <c r="T279" s="424"/>
      <c r="U279" s="283"/>
      <c r="V279" s="435"/>
      <c r="W279" s="22"/>
      <c r="X279" s="22"/>
      <c r="Y279" s="22"/>
      <c r="Z279" s="22"/>
      <c r="AA279" s="22"/>
      <c r="AC279" s="187">
        <f>lft(L279,Peildatum)</f>
        <v>46.63</v>
      </c>
      <c r="AD279" s="202"/>
      <c r="AE279" s="202"/>
      <c r="AF279" s="202"/>
      <c r="AG279" s="202"/>
      <c r="AH279" s="202"/>
      <c r="AI279" s="188" t="str">
        <f>IFERROR(VLOOKUP(LEFT(N279 &amp; "0",1),CbRc,2,0),"")</f>
        <v>NCX19J3</v>
      </c>
      <c r="AJ279" s="188" t="str">
        <f>IFERROR(VLOOKUP(LEFT(O279 &amp; "0",1),CbRc,2,0),"")</f>
        <v>NCX19J3</v>
      </c>
      <c r="AK279" s="188" t="str">
        <f>IF(ISNA(VLOOKUP(AI279&amp;Q279,IsTm1A,1,0)),"",Q279)</f>
        <v>MW1</v>
      </c>
      <c r="AL279" s="188" t="str">
        <f>IF(ISNA(VLOOKUP($AI279&amp;R279,IsTm2D,1,0)),"",R279)</f>
        <v/>
      </c>
      <c r="AM279" s="188" t="str">
        <f>IF(ISNA(VLOOKUP($AI279&amp;S279,IsTm3G,1,0)),"",S279)</f>
        <v>MW1</v>
      </c>
      <c r="AN279" s="188"/>
      <c r="AO279" s="188"/>
      <c r="BD279" s="94">
        <f t="shared" si="55"/>
        <v>0</v>
      </c>
      <c r="BE279" s="94">
        <f t="shared" si="56"/>
        <v>0</v>
      </c>
      <c r="BF279" s="94">
        <f t="shared" si="57"/>
        <v>0</v>
      </c>
      <c r="BG279" s="94">
        <f t="shared" si="58"/>
        <v>0</v>
      </c>
      <c r="BH279" s="94">
        <f t="shared" si="59"/>
        <v>0</v>
      </c>
      <c r="BJ279" s="94" t="str">
        <f t="shared" si="53"/>
        <v>0</v>
      </c>
      <c r="BK279" s="94" t="str">
        <f t="shared" si="54"/>
        <v>0</v>
      </c>
    </row>
    <row r="280" spans="1:63" x14ac:dyDescent="0.25">
      <c r="A280" s="17" t="str">
        <f>D280&amp;"x"&amp;TEXT(COUNTIF(D$5:D279,D280)+1,0)</f>
        <v>x1</v>
      </c>
      <c r="B280" s="18" t="str">
        <f>E280&amp;"x"&amp;TEXT(COUNTIF(E$5:E279,E280)+1,0)</f>
        <v>x1</v>
      </c>
      <c r="C280" s="18" t="str">
        <f>F280&amp;"x"&amp;TEXT(COUNTIF(F$5:F279,F280)+1,0)</f>
        <v>x1</v>
      </c>
      <c r="D280" s="19"/>
      <c r="E280" s="19"/>
      <c r="F280" s="19"/>
      <c r="G280" s="431"/>
      <c r="H280" s="19" t="s">
        <v>5275</v>
      </c>
      <c r="I280" s="141" t="s">
        <v>8516</v>
      </c>
      <c r="J280" s="141" t="s">
        <v>8517</v>
      </c>
      <c r="K280" s="141" t="s">
        <v>8518</v>
      </c>
      <c r="L280" s="113">
        <v>29189</v>
      </c>
      <c r="M280" s="431"/>
      <c r="N280" s="20"/>
      <c r="O280" s="20"/>
      <c r="P280" s="433"/>
      <c r="Q280" s="20"/>
      <c r="R280" s="20"/>
      <c r="S280" s="20"/>
      <c r="T280" s="424"/>
      <c r="U280" s="283"/>
      <c r="V280" s="435"/>
      <c r="W280" s="22"/>
      <c r="X280" s="22"/>
      <c r="Y280" s="22"/>
      <c r="Z280" s="22"/>
      <c r="AA280" s="22"/>
      <c r="AC280" s="187">
        <f>lft(L280,Peildatum)</f>
        <v>44.08</v>
      </c>
      <c r="AD280" s="202"/>
      <c r="AE280" s="202"/>
      <c r="AF280" s="202"/>
      <c r="AG280" s="202"/>
      <c r="AH280" s="202"/>
      <c r="AI280" s="188" t="str">
        <f>IFERROR(VLOOKUP(LEFT(N280 &amp; "0",1),CbRc,2,0),"")</f>
        <v>NCX19J3</v>
      </c>
      <c r="AJ280" s="188" t="str">
        <f>IFERROR(VLOOKUP(LEFT(O280 &amp; "0",1),CbRc,2,0),"")</f>
        <v>NCX19J3</v>
      </c>
      <c r="AK280" s="188" t="str">
        <f>IF(ISNA(VLOOKUP(AI280&amp;Q280,IsTm1A,1,0)),"",Q280)</f>
        <v/>
      </c>
      <c r="AL280" s="188" t="str">
        <f>IF(ISNA(VLOOKUP($AI280&amp;R280,IsTm2D,1,0)),"",R280)</f>
        <v/>
      </c>
      <c r="AM280" s="188" t="str">
        <f>IF(ISNA(VLOOKUP($AI280&amp;S280,IsTm3G,1,0)),"",S280)</f>
        <v/>
      </c>
      <c r="AN280" s="188"/>
      <c r="AO280" s="188"/>
      <c r="BD280" s="94">
        <f t="shared" si="55"/>
        <v>0</v>
      </c>
      <c r="BE280" s="94">
        <f t="shared" si="56"/>
        <v>0</v>
      </c>
      <c r="BF280" s="94">
        <f t="shared" si="57"/>
        <v>0</v>
      </c>
      <c r="BG280" s="94">
        <f t="shared" si="58"/>
        <v>0</v>
      </c>
      <c r="BH280" s="94">
        <f t="shared" si="59"/>
        <v>0</v>
      </c>
      <c r="BJ280" s="94" t="str">
        <f t="shared" si="53"/>
        <v>0</v>
      </c>
      <c r="BK280" s="94" t="str">
        <f t="shared" si="54"/>
        <v>0</v>
      </c>
    </row>
    <row r="281" spans="1:63" x14ac:dyDescent="0.25">
      <c r="A281" s="17" t="str">
        <f>D281&amp;"x"&amp;TEXT(COUNTIF(D$5:D280,D281)+1,0)</f>
        <v>x1</v>
      </c>
      <c r="B281" s="18" t="str">
        <f>E281&amp;"x"&amp;TEXT(COUNTIF(E$5:E280,E281)+1,0)</f>
        <v>x1</v>
      </c>
      <c r="C281" s="18" t="str">
        <f>F281&amp;"x"&amp;TEXT(COUNTIF(F$5:F280,F281)+1,0)</f>
        <v>x1</v>
      </c>
      <c r="D281" s="19"/>
      <c r="E281" s="19"/>
      <c r="F281" s="19"/>
      <c r="G281" s="431"/>
      <c r="H281" s="19" t="s">
        <v>5275</v>
      </c>
      <c r="I281" s="141" t="s">
        <v>8519</v>
      </c>
      <c r="J281" s="141" t="s">
        <v>8520</v>
      </c>
      <c r="K281" s="141" t="s">
        <v>7869</v>
      </c>
      <c r="L281" s="113">
        <v>29709</v>
      </c>
      <c r="M281" s="431"/>
      <c r="N281" s="20"/>
      <c r="O281" s="20"/>
      <c r="P281" s="433"/>
      <c r="Q281" s="20"/>
      <c r="R281" s="20"/>
      <c r="S281" s="20"/>
      <c r="T281" s="424"/>
      <c r="U281" s="283"/>
      <c r="V281" s="435"/>
      <c r="W281" s="22"/>
      <c r="X281" s="22"/>
      <c r="Y281" s="22"/>
      <c r="Z281" s="22"/>
      <c r="AA281" s="22"/>
      <c r="AC281" s="187">
        <f>lft(L281,Peildatum)</f>
        <v>42.66</v>
      </c>
      <c r="AD281" s="202"/>
      <c r="AE281" s="202"/>
      <c r="AF281" s="202"/>
      <c r="AG281" s="202"/>
      <c r="AH281" s="202"/>
      <c r="AI281" s="188" t="str">
        <f>IFERROR(VLOOKUP(LEFT(N281 &amp; "0",1),CbRc,2,0),"")</f>
        <v>NCX19J3</v>
      </c>
      <c r="AJ281" s="188" t="str">
        <f>IFERROR(VLOOKUP(LEFT(O281 &amp; "0",1),CbRc,2,0),"")</f>
        <v>NCX19J3</v>
      </c>
      <c r="AK281" s="188" t="str">
        <f>IF(ISNA(VLOOKUP(AI281&amp;Q281,IsTm1A,1,0)),"",Q281)</f>
        <v/>
      </c>
      <c r="AL281" s="188" t="str">
        <f>IF(ISNA(VLOOKUP($AI281&amp;R281,IsTm2D,1,0)),"",R281)</f>
        <v/>
      </c>
      <c r="AM281" s="188" t="str">
        <f>IF(ISNA(VLOOKUP($AI281&amp;S281,IsTm3G,1,0)),"",S281)</f>
        <v/>
      </c>
      <c r="AN281" s="188"/>
      <c r="AO281" s="188"/>
      <c r="BD281" s="94">
        <f t="shared" si="55"/>
        <v>0</v>
      </c>
      <c r="BE281" s="94">
        <f t="shared" si="56"/>
        <v>0</v>
      </c>
      <c r="BF281" s="94">
        <f t="shared" si="57"/>
        <v>0</v>
      </c>
      <c r="BG281" s="94">
        <f t="shared" si="58"/>
        <v>0</v>
      </c>
      <c r="BH281" s="94">
        <f t="shared" si="59"/>
        <v>0</v>
      </c>
      <c r="BJ281" s="94" t="str">
        <f t="shared" si="53"/>
        <v>0</v>
      </c>
      <c r="BK281" s="94" t="str">
        <f t="shared" si="54"/>
        <v>0</v>
      </c>
    </row>
    <row r="282" spans="1:63" x14ac:dyDescent="0.25">
      <c r="A282" s="17" t="str">
        <f>D282&amp;"x"&amp;TEXT(COUNTIF(D$5:D281,D282)+1,0)</f>
        <v>x1</v>
      </c>
      <c r="B282" s="18" t="str">
        <f>E282&amp;"x"&amp;TEXT(COUNTIF(E$5:E281,E282)+1,0)</f>
        <v>x1</v>
      </c>
      <c r="C282" s="18" t="str">
        <f>F282&amp;"x"&amp;TEXT(COUNTIF(F$5:F281,F282)+1,0)</f>
        <v>x1</v>
      </c>
      <c r="D282" s="19"/>
      <c r="E282" s="19"/>
      <c r="F282" s="19"/>
      <c r="G282" s="431"/>
      <c r="H282" s="19" t="s">
        <v>5275</v>
      </c>
      <c r="I282" s="141" t="s">
        <v>8521</v>
      </c>
      <c r="J282" s="141" t="s">
        <v>8522</v>
      </c>
      <c r="K282" s="141" t="s">
        <v>8114</v>
      </c>
      <c r="L282" s="113">
        <v>31083</v>
      </c>
      <c r="M282" s="431"/>
      <c r="N282" s="20"/>
      <c r="O282" s="20"/>
      <c r="P282" s="433"/>
      <c r="Q282" s="20"/>
      <c r="R282" s="20"/>
      <c r="S282" s="20"/>
      <c r="T282" s="424"/>
      <c r="U282" s="283"/>
      <c r="V282" s="435"/>
      <c r="W282" s="22"/>
      <c r="X282" s="22"/>
      <c r="Y282" s="22"/>
      <c r="Z282" s="22"/>
      <c r="AA282" s="22"/>
      <c r="AC282" s="187">
        <f>lft(L282,Peildatum)</f>
        <v>38.9</v>
      </c>
      <c r="AD282" s="202"/>
      <c r="AE282" s="202"/>
      <c r="AF282" s="202"/>
      <c r="AG282" s="202"/>
      <c r="AH282" s="202"/>
      <c r="AI282" s="188" t="str">
        <f>IFERROR(VLOOKUP(LEFT(N282 &amp; "0",1),CbRc,2,0),"")</f>
        <v>NCX19J3</v>
      </c>
      <c r="AJ282" s="188" t="str">
        <f>IFERROR(VLOOKUP(LEFT(O282 &amp; "0",1),CbRc,2,0),"")</f>
        <v>NCX19J3</v>
      </c>
      <c r="AK282" s="188" t="str">
        <f>IF(ISNA(VLOOKUP(AI282&amp;Q282,IsTm1A,1,0)),"",Q282)</f>
        <v/>
      </c>
      <c r="AL282" s="188" t="str">
        <f>IF(ISNA(VLOOKUP($AI282&amp;R282,IsTm2D,1,0)),"",R282)</f>
        <v/>
      </c>
      <c r="AM282" s="188" t="str">
        <f>IF(ISNA(VLOOKUP($AI282&amp;S282,IsTm3G,1,0)),"",S282)</f>
        <v/>
      </c>
      <c r="AN282" s="188"/>
      <c r="AO282" s="188"/>
      <c r="BD282" s="94">
        <f t="shared" si="55"/>
        <v>0</v>
      </c>
      <c r="BE282" s="94">
        <f t="shared" si="56"/>
        <v>0</v>
      </c>
      <c r="BF282" s="94">
        <f t="shared" si="57"/>
        <v>0</v>
      </c>
      <c r="BG282" s="94">
        <f t="shared" si="58"/>
        <v>0</v>
      </c>
      <c r="BH282" s="94">
        <f t="shared" si="59"/>
        <v>0</v>
      </c>
      <c r="BJ282" s="94" t="str">
        <f t="shared" si="53"/>
        <v>0</v>
      </c>
      <c r="BK282" s="94" t="str">
        <f t="shared" si="54"/>
        <v>0</v>
      </c>
    </row>
    <row r="283" spans="1:63" x14ac:dyDescent="0.25">
      <c r="A283" s="17" t="str">
        <f>D283&amp;"x"&amp;TEXT(COUNTIF(D$5:D282,D283)+1,0)</f>
        <v>x1</v>
      </c>
      <c r="B283" s="18" t="str">
        <f>E283&amp;"x"&amp;TEXT(COUNTIF(E$5:E282,E283)+1,0)</f>
        <v>x1</v>
      </c>
      <c r="C283" s="18" t="str">
        <f>F283&amp;"x"&amp;TEXT(COUNTIF(F$5:F282,F283)+1,0)</f>
        <v>x1</v>
      </c>
      <c r="D283" s="19"/>
      <c r="E283" s="19"/>
      <c r="F283" s="19"/>
      <c r="G283" s="431"/>
      <c r="H283" s="19" t="s">
        <v>5275</v>
      </c>
      <c r="I283" s="141" t="s">
        <v>8523</v>
      </c>
      <c r="J283" s="141" t="s">
        <v>8524</v>
      </c>
      <c r="K283" s="141" t="s">
        <v>8525</v>
      </c>
      <c r="L283" s="113">
        <v>31501</v>
      </c>
      <c r="M283" s="431"/>
      <c r="N283" s="20"/>
      <c r="O283" s="20"/>
      <c r="P283" s="433"/>
      <c r="Q283" s="20"/>
      <c r="R283" s="20"/>
      <c r="S283" s="20"/>
      <c r="T283" s="424"/>
      <c r="U283" s="283"/>
      <c r="V283" s="435"/>
      <c r="W283" s="22"/>
      <c r="X283" s="22"/>
      <c r="Y283" s="22"/>
      <c r="Z283" s="22"/>
      <c r="AA283" s="22"/>
      <c r="AC283" s="187">
        <f>lft(L283,Peildatum)</f>
        <v>37.75</v>
      </c>
      <c r="AD283" s="202"/>
      <c r="AE283" s="202"/>
      <c r="AF283" s="202"/>
      <c r="AG283" s="202"/>
      <c r="AH283" s="202"/>
      <c r="AI283" s="188" t="str">
        <f>IFERROR(VLOOKUP(LEFT(N283 &amp; "0",1),CbRc,2,0),"")</f>
        <v>NCX19J3</v>
      </c>
      <c r="AJ283" s="188" t="str">
        <f>IFERROR(VLOOKUP(LEFT(O283 &amp; "0",1),CbRc,2,0),"")</f>
        <v>NCX19J3</v>
      </c>
      <c r="AK283" s="188" t="str">
        <f>IF(ISNA(VLOOKUP(AI283&amp;Q283,IsTm1A,1,0)),"",Q283)</f>
        <v/>
      </c>
      <c r="AL283" s="188" t="str">
        <f>IF(ISNA(VLOOKUP($AI283&amp;R283,IsTm2D,1,0)),"",R283)</f>
        <v/>
      </c>
      <c r="AM283" s="188" t="str">
        <f>IF(ISNA(VLOOKUP($AI283&amp;S283,IsTm3G,1,0)),"",S283)</f>
        <v/>
      </c>
      <c r="AN283" s="188"/>
      <c r="AO283" s="188"/>
      <c r="BD283" s="94">
        <f t="shared" si="55"/>
        <v>0</v>
      </c>
      <c r="BE283" s="94">
        <f t="shared" si="56"/>
        <v>0</v>
      </c>
      <c r="BF283" s="94">
        <f t="shared" si="57"/>
        <v>0</v>
      </c>
      <c r="BG283" s="94">
        <f t="shared" si="58"/>
        <v>0</v>
      </c>
      <c r="BH283" s="94">
        <f t="shared" si="59"/>
        <v>0</v>
      </c>
      <c r="BJ283" s="94" t="str">
        <f t="shared" si="53"/>
        <v>0</v>
      </c>
      <c r="BK283" s="94" t="str">
        <f t="shared" si="54"/>
        <v>0</v>
      </c>
    </row>
    <row r="284" spans="1:63" x14ac:dyDescent="0.25">
      <c r="A284" s="17" t="str">
        <f>D284&amp;"x"&amp;TEXT(COUNTIF(D$5:D283,D284)+1,0)</f>
        <v>x1</v>
      </c>
      <c r="B284" s="18" t="str">
        <f>E284&amp;"x"&amp;TEXT(COUNTIF(E$5:E283,E284)+1,0)</f>
        <v>x1</v>
      </c>
      <c r="C284" s="18" t="str">
        <f>F284&amp;"x"&amp;TEXT(COUNTIF(F$5:F283,F284)+1,0)</f>
        <v>x1</v>
      </c>
      <c r="D284" s="19"/>
      <c r="E284" s="19"/>
      <c r="F284" s="19"/>
      <c r="G284" s="431"/>
      <c r="H284" s="19" t="s">
        <v>5275</v>
      </c>
      <c r="I284" s="141" t="s">
        <v>8526</v>
      </c>
      <c r="J284" s="141" t="s">
        <v>8527</v>
      </c>
      <c r="K284" s="141" t="s">
        <v>8528</v>
      </c>
      <c r="L284" s="113">
        <v>32205</v>
      </c>
      <c r="M284" s="431"/>
      <c r="N284" s="20"/>
      <c r="O284" s="20"/>
      <c r="P284" s="433"/>
      <c r="Q284" s="20"/>
      <c r="R284" s="20"/>
      <c r="S284" s="20"/>
      <c r="T284" s="424"/>
      <c r="U284" s="283"/>
      <c r="V284" s="435"/>
      <c r="W284" s="22"/>
      <c r="X284" s="22"/>
      <c r="Y284" s="22"/>
      <c r="Z284" s="22"/>
      <c r="AA284" s="22"/>
      <c r="AC284" s="187">
        <f>lft(L284,Peildatum)</f>
        <v>35.83</v>
      </c>
      <c r="AD284" s="202"/>
      <c r="AE284" s="202"/>
      <c r="AF284" s="202"/>
      <c r="AG284" s="202"/>
      <c r="AH284" s="202"/>
      <c r="AI284" s="188" t="str">
        <f>IFERROR(VLOOKUP(LEFT(N284 &amp; "0",1),CbRc,2,0),"")</f>
        <v>NCX19J3</v>
      </c>
      <c r="AJ284" s="188" t="str">
        <f>IFERROR(VLOOKUP(LEFT(O284 &amp; "0",1),CbRc,2,0),"")</f>
        <v>NCX19J3</v>
      </c>
      <c r="AK284" s="188" t="str">
        <f>IF(ISNA(VLOOKUP(AI284&amp;Q284,IsTm1A,1,0)),"",Q284)</f>
        <v/>
      </c>
      <c r="AL284" s="188" t="str">
        <f>IF(ISNA(VLOOKUP($AI284&amp;R284,IsTm2D,1,0)),"",R284)</f>
        <v/>
      </c>
      <c r="AM284" s="188" t="str">
        <f>IF(ISNA(VLOOKUP($AI284&amp;S284,IsTm3G,1,0)),"",S284)</f>
        <v/>
      </c>
      <c r="AN284" s="188"/>
      <c r="AO284" s="188"/>
      <c r="BD284" s="94">
        <f t="shared" si="55"/>
        <v>0</v>
      </c>
      <c r="BE284" s="94">
        <f t="shared" si="56"/>
        <v>0</v>
      </c>
      <c r="BF284" s="94">
        <f t="shared" si="57"/>
        <v>0</v>
      </c>
      <c r="BG284" s="94">
        <f t="shared" si="58"/>
        <v>0</v>
      </c>
      <c r="BH284" s="94">
        <f t="shared" si="59"/>
        <v>0</v>
      </c>
      <c r="BJ284" s="94" t="str">
        <f t="shared" si="53"/>
        <v>0</v>
      </c>
      <c r="BK284" s="94" t="str">
        <f t="shared" si="54"/>
        <v>0</v>
      </c>
    </row>
    <row r="285" spans="1:63" x14ac:dyDescent="0.25">
      <c r="A285" s="17" t="str">
        <f>D285&amp;"x"&amp;TEXT(COUNTIF(D$5:D284,D285)+1,0)</f>
        <v>x1</v>
      </c>
      <c r="B285" s="18" t="str">
        <f>E285&amp;"x"&amp;TEXT(COUNTIF(E$5:E284,E285)+1,0)</f>
        <v>x1</v>
      </c>
      <c r="C285" s="18" t="str">
        <f>F285&amp;"x"&amp;TEXT(COUNTIF(F$5:F284,F285)+1,0)</f>
        <v>x1</v>
      </c>
      <c r="D285" s="19"/>
      <c r="E285" s="19"/>
      <c r="F285" s="19"/>
      <c r="G285" s="431"/>
      <c r="H285" s="19" t="s">
        <v>5275</v>
      </c>
      <c r="I285" s="141" t="s">
        <v>8529</v>
      </c>
      <c r="J285" s="141" t="s">
        <v>8530</v>
      </c>
      <c r="K285" s="141" t="s">
        <v>8531</v>
      </c>
      <c r="L285" s="113">
        <v>32911</v>
      </c>
      <c r="M285" s="431"/>
      <c r="N285" s="20"/>
      <c r="O285" s="20"/>
      <c r="P285" s="433"/>
      <c r="Q285" s="20"/>
      <c r="R285" s="20"/>
      <c r="S285" s="20"/>
      <c r="T285" s="424"/>
      <c r="U285" s="283"/>
      <c r="V285" s="435"/>
      <c r="W285" s="22"/>
      <c r="X285" s="22"/>
      <c r="Y285" s="22"/>
      <c r="Z285" s="22"/>
      <c r="AA285" s="22"/>
      <c r="AC285" s="187">
        <f>lft(L285,Peildatum)</f>
        <v>33.89</v>
      </c>
      <c r="AD285" s="202"/>
      <c r="AE285" s="202"/>
      <c r="AF285" s="202"/>
      <c r="AG285" s="202"/>
      <c r="AH285" s="202"/>
      <c r="AI285" s="188" t="str">
        <f>IFERROR(VLOOKUP(LEFT(N285 &amp; "0",1),CbRc,2,0),"")</f>
        <v>NCX19J3</v>
      </c>
      <c r="AJ285" s="188" t="str">
        <f>IFERROR(VLOOKUP(LEFT(O285 &amp; "0",1),CbRc,2,0),"")</f>
        <v>NCX19J3</v>
      </c>
      <c r="AK285" s="188" t="str">
        <f>IF(ISNA(VLOOKUP(AI285&amp;Q285,IsTm1A,1,0)),"",Q285)</f>
        <v/>
      </c>
      <c r="AL285" s="188" t="str">
        <f>IF(ISNA(VLOOKUP($AI285&amp;R285,IsTm2D,1,0)),"",R285)</f>
        <v/>
      </c>
      <c r="AM285" s="188" t="str">
        <f>IF(ISNA(VLOOKUP($AI285&amp;S285,IsTm3G,1,0)),"",S285)</f>
        <v/>
      </c>
      <c r="AN285" s="188"/>
      <c r="AO285" s="188"/>
      <c r="BD285" s="94">
        <f t="shared" si="55"/>
        <v>0</v>
      </c>
      <c r="BE285" s="94">
        <f t="shared" si="56"/>
        <v>0</v>
      </c>
      <c r="BF285" s="94">
        <f t="shared" si="57"/>
        <v>0</v>
      </c>
      <c r="BG285" s="94">
        <f t="shared" si="58"/>
        <v>0</v>
      </c>
      <c r="BH285" s="94">
        <f t="shared" si="59"/>
        <v>0</v>
      </c>
      <c r="BJ285" s="94" t="str">
        <f t="shared" si="53"/>
        <v>0</v>
      </c>
      <c r="BK285" s="94" t="str">
        <f t="shared" si="54"/>
        <v>0</v>
      </c>
    </row>
    <row r="286" spans="1:63" x14ac:dyDescent="0.25">
      <c r="A286" s="17" t="str">
        <f>D286&amp;"x"&amp;TEXT(COUNTIF(D$5:D285,D286)+1,0)</f>
        <v>x1</v>
      </c>
      <c r="B286" s="18" t="str">
        <f>E286&amp;"x"&amp;TEXT(COUNTIF(E$5:E285,E286)+1,0)</f>
        <v>x1</v>
      </c>
      <c r="C286" s="18" t="str">
        <f>F286&amp;"x"&amp;TEXT(COUNTIF(F$5:F285,F286)+1,0)</f>
        <v>x1</v>
      </c>
      <c r="D286" s="19"/>
      <c r="E286" s="19"/>
      <c r="F286" s="19"/>
      <c r="G286" s="431"/>
      <c r="H286" s="19" t="s">
        <v>5275</v>
      </c>
      <c r="I286" s="141" t="s">
        <v>8532</v>
      </c>
      <c r="J286" s="141" t="s">
        <v>8533</v>
      </c>
      <c r="K286" s="141" t="s">
        <v>8162</v>
      </c>
      <c r="L286" s="113">
        <v>32967</v>
      </c>
      <c r="M286" s="431"/>
      <c r="N286" s="20"/>
      <c r="O286" s="20"/>
      <c r="P286" s="433"/>
      <c r="Q286" s="20"/>
      <c r="R286" s="20"/>
      <c r="S286" s="20"/>
      <c r="T286" s="424"/>
      <c r="U286" s="283"/>
      <c r="V286" s="435"/>
      <c r="W286" s="22"/>
      <c r="X286" s="22"/>
      <c r="Y286" s="22"/>
      <c r="Z286" s="22"/>
      <c r="AA286" s="22"/>
      <c r="AC286" s="187">
        <f>lft(L286,Peildatum)</f>
        <v>33.74</v>
      </c>
      <c r="AD286" s="202"/>
      <c r="AE286" s="202"/>
      <c r="AF286" s="202"/>
      <c r="AG286" s="202"/>
      <c r="AH286" s="202"/>
      <c r="AI286" s="188" t="str">
        <f>IFERROR(VLOOKUP(LEFT(N286 &amp; "0",1),CbRc,2,0),"")</f>
        <v>NCX19J3</v>
      </c>
      <c r="AJ286" s="188" t="str">
        <f>IFERROR(VLOOKUP(LEFT(O286 &amp; "0",1),CbRc,2,0),"")</f>
        <v>NCX19J3</v>
      </c>
      <c r="AK286" s="188" t="str">
        <f>IF(ISNA(VLOOKUP(AI286&amp;Q286,IsTm1A,1,0)),"",Q286)</f>
        <v/>
      </c>
      <c r="AL286" s="188" t="str">
        <f>IF(ISNA(VLOOKUP($AI286&amp;R286,IsTm2D,1,0)),"",R286)</f>
        <v/>
      </c>
      <c r="AM286" s="188" t="str">
        <f>IF(ISNA(VLOOKUP($AI286&amp;S286,IsTm3G,1,0)),"",S286)</f>
        <v/>
      </c>
      <c r="AN286" s="188"/>
      <c r="AO286" s="188"/>
      <c r="BD286" s="94">
        <f t="shared" si="55"/>
        <v>0</v>
      </c>
      <c r="BE286" s="94">
        <f t="shared" si="56"/>
        <v>0</v>
      </c>
      <c r="BF286" s="94">
        <f t="shared" si="57"/>
        <v>0</v>
      </c>
      <c r="BG286" s="94">
        <f t="shared" si="58"/>
        <v>0</v>
      </c>
      <c r="BH286" s="94">
        <f t="shared" si="59"/>
        <v>0</v>
      </c>
      <c r="BJ286" s="94" t="str">
        <f t="shared" si="53"/>
        <v>0</v>
      </c>
      <c r="BK286" s="94" t="str">
        <f t="shared" si="54"/>
        <v>0</v>
      </c>
    </row>
    <row r="287" spans="1:63" x14ac:dyDescent="0.25">
      <c r="A287" s="17" t="str">
        <f>D287&amp;"x"&amp;TEXT(COUNTIF(D$5:D286,D287)+1,0)</f>
        <v>x1</v>
      </c>
      <c r="B287" s="18" t="str">
        <f>E287&amp;"x"&amp;TEXT(COUNTIF(E$5:E286,E287)+1,0)</f>
        <v>x1</v>
      </c>
      <c r="C287" s="18" t="str">
        <f>F287&amp;"x"&amp;TEXT(COUNTIF(F$5:F286,F287)+1,0)</f>
        <v>x1</v>
      </c>
      <c r="D287" s="19"/>
      <c r="E287" s="19"/>
      <c r="F287" s="19"/>
      <c r="G287" s="431"/>
      <c r="H287" s="19" t="s">
        <v>5275</v>
      </c>
      <c r="I287" s="141" t="s">
        <v>8534</v>
      </c>
      <c r="J287" s="141" t="s">
        <v>8535</v>
      </c>
      <c r="K287" s="141" t="s">
        <v>8395</v>
      </c>
      <c r="L287" s="113">
        <v>33211</v>
      </c>
      <c r="M287" s="431"/>
      <c r="N287" s="20"/>
      <c r="O287" s="20"/>
      <c r="P287" s="433"/>
      <c r="Q287" s="20"/>
      <c r="R287" s="20"/>
      <c r="S287" s="20"/>
      <c r="T287" s="424"/>
      <c r="U287" s="283"/>
      <c r="V287" s="435"/>
      <c r="W287" s="22"/>
      <c r="X287" s="22"/>
      <c r="Y287" s="22"/>
      <c r="Z287" s="22"/>
      <c r="AA287" s="22"/>
      <c r="AC287" s="187">
        <f>lft(L287,Peildatum)</f>
        <v>33.07</v>
      </c>
      <c r="AD287" s="202"/>
      <c r="AE287" s="202"/>
      <c r="AF287" s="202"/>
      <c r="AG287" s="202"/>
      <c r="AH287" s="202"/>
      <c r="AI287" s="188" t="str">
        <f>IFERROR(VLOOKUP(LEFT(N287 &amp; "0",1),CbRc,2,0),"")</f>
        <v>NCX19J3</v>
      </c>
      <c r="AJ287" s="188" t="str">
        <f>IFERROR(VLOOKUP(LEFT(O287 &amp; "0",1),CbRc,2,0),"")</f>
        <v>NCX19J3</v>
      </c>
      <c r="AK287" s="188" t="str">
        <f>IF(ISNA(VLOOKUP(AI287&amp;Q287,IsTm1A,1,0)),"",Q287)</f>
        <v/>
      </c>
      <c r="AL287" s="188" t="str">
        <f>IF(ISNA(VLOOKUP($AI287&amp;R287,IsTm2D,1,0)),"",R287)</f>
        <v/>
      </c>
      <c r="AM287" s="188" t="str">
        <f>IF(ISNA(VLOOKUP($AI287&amp;S287,IsTm3G,1,0)),"",S287)</f>
        <v/>
      </c>
      <c r="AN287" s="188"/>
      <c r="AO287" s="188"/>
      <c r="BD287" s="94">
        <f t="shared" si="55"/>
        <v>0</v>
      </c>
      <c r="BE287" s="94">
        <f t="shared" si="56"/>
        <v>0</v>
      </c>
      <c r="BF287" s="94">
        <f t="shared" si="57"/>
        <v>0</v>
      </c>
      <c r="BG287" s="94">
        <f t="shared" si="58"/>
        <v>0</v>
      </c>
      <c r="BH287" s="94">
        <f t="shared" si="59"/>
        <v>0</v>
      </c>
      <c r="BJ287" s="94" t="str">
        <f t="shared" si="53"/>
        <v>0</v>
      </c>
      <c r="BK287" s="94" t="str">
        <f t="shared" si="54"/>
        <v>0</v>
      </c>
    </row>
    <row r="288" spans="1:63" x14ac:dyDescent="0.25">
      <c r="A288" s="17" t="str">
        <f>D288&amp;"x"&amp;TEXT(COUNTIF(D$5:D287,D288)+1,0)</f>
        <v>x1</v>
      </c>
      <c r="B288" s="18" t="str">
        <f>E288&amp;"x"&amp;TEXT(COUNTIF(E$5:E287,E288)+1,0)</f>
        <v>x1</v>
      </c>
      <c r="C288" s="18" t="str">
        <f>F288&amp;"x"&amp;TEXT(COUNTIF(F$5:F287,F288)+1,0)</f>
        <v>x1</v>
      </c>
      <c r="D288" s="19"/>
      <c r="E288" s="19"/>
      <c r="F288" s="19"/>
      <c r="G288" s="431"/>
      <c r="H288" s="19" t="s">
        <v>5275</v>
      </c>
      <c r="I288" s="141" t="s">
        <v>8536</v>
      </c>
      <c r="J288" s="141" t="s">
        <v>8537</v>
      </c>
      <c r="K288" s="141" t="s">
        <v>8538</v>
      </c>
      <c r="L288" s="113">
        <v>33241</v>
      </c>
      <c r="M288" s="431"/>
      <c r="N288" s="20"/>
      <c r="O288" s="20"/>
      <c r="P288" s="433"/>
      <c r="Q288" s="20" t="s">
        <v>5052</v>
      </c>
      <c r="R288" s="20" t="s">
        <v>5051</v>
      </c>
      <c r="S288" s="20" t="s">
        <v>5051</v>
      </c>
      <c r="T288" s="424"/>
      <c r="U288" s="283"/>
      <c r="V288" s="435"/>
      <c r="W288" s="22"/>
      <c r="X288" s="22"/>
      <c r="Y288" s="22"/>
      <c r="Z288" s="22"/>
      <c r="AA288" s="22"/>
      <c r="AC288" s="187">
        <f>lft(L288,Peildatum)</f>
        <v>32.99</v>
      </c>
      <c r="AD288" s="202"/>
      <c r="AE288" s="202"/>
      <c r="AF288" s="202"/>
      <c r="AG288" s="202"/>
      <c r="AH288" s="202"/>
      <c r="AI288" s="188" t="str">
        <f>IFERROR(VLOOKUP(LEFT(N288 &amp; "0",1),CbRc,2,0),"")</f>
        <v>NCX19J3</v>
      </c>
      <c r="AJ288" s="188" t="str">
        <f>IFERROR(VLOOKUP(LEFT(O288 &amp; "0",1),CbRc,2,0),"")</f>
        <v>NCX19J3</v>
      </c>
      <c r="AK288" s="188" t="str">
        <f>IF(ISNA(VLOOKUP(AI288&amp;Q288,IsTm1A,1,0)),"",Q288)</f>
        <v>S3</v>
      </c>
      <c r="AL288" s="188" t="str">
        <f>IF(ISNA(VLOOKUP($AI288&amp;R288,IsTm2D,1,0)),"",R288)</f>
        <v>S2</v>
      </c>
      <c r="AM288" s="188" t="str">
        <f>IF(ISNA(VLOOKUP($AI288&amp;S288,IsTm3G,1,0)),"",S288)</f>
        <v>S2</v>
      </c>
      <c r="AN288" s="188"/>
      <c r="AO288" s="188"/>
      <c r="BD288" s="94">
        <f t="shared" si="55"/>
        <v>0</v>
      </c>
      <c r="BE288" s="94">
        <f t="shared" si="56"/>
        <v>0</v>
      </c>
      <c r="BF288" s="94">
        <f t="shared" si="57"/>
        <v>0</v>
      </c>
      <c r="BG288" s="94">
        <f t="shared" si="58"/>
        <v>0</v>
      </c>
      <c r="BH288" s="94">
        <f t="shared" si="59"/>
        <v>0</v>
      </c>
      <c r="BJ288" s="94" t="str">
        <f t="shared" si="53"/>
        <v>0</v>
      </c>
      <c r="BK288" s="94" t="str">
        <f t="shared" si="54"/>
        <v>0</v>
      </c>
    </row>
    <row r="289" spans="1:63" x14ac:dyDescent="0.25">
      <c r="A289" s="17" t="str">
        <f>D289&amp;"x"&amp;TEXT(COUNTIF(D$5:D288,D289)+1,0)</f>
        <v>x1</v>
      </c>
      <c r="B289" s="18" t="str">
        <f>E289&amp;"x"&amp;TEXT(COUNTIF(E$5:E288,E289)+1,0)</f>
        <v>x1</v>
      </c>
      <c r="C289" s="18" t="str">
        <f>F289&amp;"x"&amp;TEXT(COUNTIF(F$5:F288,F289)+1,0)</f>
        <v>x1</v>
      </c>
      <c r="D289" s="19"/>
      <c r="E289" s="19"/>
      <c r="F289" s="19"/>
      <c r="G289" s="431"/>
      <c r="H289" s="19" t="s">
        <v>5275</v>
      </c>
      <c r="I289" s="141" t="s">
        <v>8539</v>
      </c>
      <c r="J289" s="141" t="s">
        <v>8540</v>
      </c>
      <c r="K289" s="141" t="s">
        <v>8538</v>
      </c>
      <c r="L289" s="113">
        <v>34255</v>
      </c>
      <c r="M289" s="431"/>
      <c r="N289" s="20"/>
      <c r="O289" s="20"/>
      <c r="P289" s="433"/>
      <c r="Q289" s="20"/>
      <c r="R289" s="20"/>
      <c r="S289" s="20"/>
      <c r="T289" s="424"/>
      <c r="U289" s="283"/>
      <c r="V289" s="435"/>
      <c r="W289" s="22"/>
      <c r="X289" s="22"/>
      <c r="Y289" s="22"/>
      <c r="Z289" s="22"/>
      <c r="AA289" s="22"/>
      <c r="AC289" s="187">
        <f>lft(L289,Peildatum)</f>
        <v>30.21</v>
      </c>
      <c r="AD289" s="202"/>
      <c r="AE289" s="202"/>
      <c r="AF289" s="202"/>
      <c r="AG289" s="202"/>
      <c r="AH289" s="202"/>
      <c r="AI289" s="188" t="str">
        <f>IFERROR(VLOOKUP(LEFT(N289 &amp; "0",1),CbRc,2,0),"")</f>
        <v>NCX19J3</v>
      </c>
      <c r="AJ289" s="188" t="str">
        <f>IFERROR(VLOOKUP(LEFT(O289 &amp; "0",1),CbRc,2,0),"")</f>
        <v>NCX19J3</v>
      </c>
      <c r="AK289" s="188" t="str">
        <f>IF(ISNA(VLOOKUP(AI289&amp;Q289,IsTm1A,1,0)),"",Q289)</f>
        <v/>
      </c>
      <c r="AL289" s="188" t="str">
        <f>IF(ISNA(VLOOKUP($AI289&amp;R289,IsTm2D,1,0)),"",R289)</f>
        <v/>
      </c>
      <c r="AM289" s="188" t="str">
        <f>IF(ISNA(VLOOKUP($AI289&amp;S289,IsTm3G,1,0)),"",S289)</f>
        <v/>
      </c>
      <c r="AN289" s="188"/>
      <c r="AO289" s="188"/>
      <c r="BD289" s="94">
        <f t="shared" si="55"/>
        <v>0</v>
      </c>
      <c r="BE289" s="94">
        <f t="shared" si="56"/>
        <v>0</v>
      </c>
      <c r="BF289" s="94">
        <f t="shared" si="57"/>
        <v>0</v>
      </c>
      <c r="BG289" s="94">
        <f t="shared" si="58"/>
        <v>0</v>
      </c>
      <c r="BH289" s="94">
        <f t="shared" si="59"/>
        <v>0</v>
      </c>
      <c r="BJ289" s="94" t="str">
        <f t="shared" si="53"/>
        <v>0</v>
      </c>
      <c r="BK289" s="94" t="str">
        <f t="shared" si="54"/>
        <v>0</v>
      </c>
    </row>
    <row r="290" spans="1:63" x14ac:dyDescent="0.25">
      <c r="A290" s="17" t="str">
        <f>D290&amp;"x"&amp;TEXT(COUNTIF(D$5:D289,D290)+1,0)</f>
        <v>x1</v>
      </c>
      <c r="B290" s="18" t="str">
        <f>E290&amp;"x"&amp;TEXT(COUNTIF(E$5:E289,E290)+1,0)</f>
        <v>x1</v>
      </c>
      <c r="C290" s="18" t="str">
        <f>F290&amp;"x"&amp;TEXT(COUNTIF(F$5:F289,F290)+1,0)</f>
        <v>x1</v>
      </c>
      <c r="D290" s="19"/>
      <c r="E290" s="19"/>
      <c r="F290" s="19"/>
      <c r="G290" s="431"/>
      <c r="H290" s="19" t="s">
        <v>5275</v>
      </c>
      <c r="I290" s="141" t="s">
        <v>7834</v>
      </c>
      <c r="J290" s="141" t="s">
        <v>7835</v>
      </c>
      <c r="K290" s="141" t="s">
        <v>7836</v>
      </c>
      <c r="L290" s="113">
        <v>34435</v>
      </c>
      <c r="M290" s="431"/>
      <c r="N290" s="20"/>
      <c r="O290" s="20"/>
      <c r="P290" s="433"/>
      <c r="Q290" s="20" t="s">
        <v>5052</v>
      </c>
      <c r="R290" s="20" t="s">
        <v>5052</v>
      </c>
      <c r="S290" s="20" t="s">
        <v>5052</v>
      </c>
      <c r="T290" s="424" t="s">
        <v>5052</v>
      </c>
      <c r="U290" s="283"/>
      <c r="V290" s="435"/>
      <c r="W290" s="22"/>
      <c r="X290" s="22"/>
      <c r="Y290" s="22"/>
      <c r="Z290" s="22"/>
      <c r="AA290" s="22"/>
      <c r="AC290" s="187">
        <f>lft(L290,Peildatum)</f>
        <v>29.72</v>
      </c>
      <c r="AD290" s="202"/>
      <c r="AE290" s="202"/>
      <c r="AF290" s="202"/>
      <c r="AG290" s="202"/>
      <c r="AH290" s="202"/>
      <c r="AI290" s="188" t="str">
        <f>IFERROR(VLOOKUP(LEFT(N290 &amp; "0",1),CbRc,2,0),"")</f>
        <v>NCX19J3</v>
      </c>
      <c r="AJ290" s="188" t="str">
        <f>IFERROR(VLOOKUP(LEFT(O290 &amp; "0",1),CbRc,2,0),"")</f>
        <v>NCX19J3</v>
      </c>
      <c r="AK290" s="188" t="str">
        <f>IF(ISNA(VLOOKUP(AI290&amp;Q290,IsTm1A,1,0)),"",Q290)</f>
        <v>S3</v>
      </c>
      <c r="AL290" s="188" t="str">
        <f>IF(ISNA(VLOOKUP($AI290&amp;R290,IsTm2D,1,0)),"",R290)</f>
        <v>S3</v>
      </c>
      <c r="AM290" s="188" t="str">
        <f>IF(ISNA(VLOOKUP($AI290&amp;S290,IsTm3G,1,0)),"",S290)</f>
        <v>S3</v>
      </c>
      <c r="AN290" s="188"/>
      <c r="AO290" s="188"/>
      <c r="BD290" s="94">
        <f t="shared" si="55"/>
        <v>0</v>
      </c>
      <c r="BE290" s="94">
        <f t="shared" si="56"/>
        <v>0</v>
      </c>
      <c r="BF290" s="94">
        <f t="shared" si="57"/>
        <v>0</v>
      </c>
      <c r="BG290" s="94">
        <f t="shared" si="58"/>
        <v>0</v>
      </c>
      <c r="BH290" s="94">
        <f t="shared" si="59"/>
        <v>0</v>
      </c>
      <c r="BJ290" s="94" t="str">
        <f t="shared" si="53"/>
        <v>0</v>
      </c>
      <c r="BK290" s="94" t="str">
        <f t="shared" si="54"/>
        <v>0</v>
      </c>
    </row>
    <row r="291" spans="1:63" x14ac:dyDescent="0.25">
      <c r="A291" s="17" t="str">
        <f>D291&amp;"x"&amp;TEXT(COUNTIF(D$5:D290,D291)+1,0)</f>
        <v>x1</v>
      </c>
      <c r="B291" s="18" t="str">
        <f>E291&amp;"x"&amp;TEXT(COUNTIF(E$5:E290,E291)+1,0)</f>
        <v>x1</v>
      </c>
      <c r="C291" s="18" t="str">
        <f>F291&amp;"x"&amp;TEXT(COUNTIF(F$5:F290,F291)+1,0)</f>
        <v>x1</v>
      </c>
      <c r="D291" s="19"/>
      <c r="E291" s="19"/>
      <c r="F291" s="19"/>
      <c r="G291" s="431"/>
      <c r="H291" s="19" t="s">
        <v>5275</v>
      </c>
      <c r="I291" s="141" t="s">
        <v>8541</v>
      </c>
      <c r="J291" s="141" t="s">
        <v>8542</v>
      </c>
      <c r="K291" s="141" t="s">
        <v>7778</v>
      </c>
      <c r="L291" s="113">
        <v>34900</v>
      </c>
      <c r="M291" s="431"/>
      <c r="N291" s="20"/>
      <c r="O291" s="20"/>
      <c r="P291" s="433"/>
      <c r="Q291" s="20"/>
      <c r="R291" s="20"/>
      <c r="S291" s="20"/>
      <c r="T291" s="424"/>
      <c r="U291" s="283"/>
      <c r="V291" s="435"/>
      <c r="W291" s="22"/>
      <c r="X291" s="22"/>
      <c r="Y291" s="22"/>
      <c r="Z291" s="22"/>
      <c r="AA291" s="22"/>
      <c r="AC291" s="187">
        <f>lft(L291,Peildatum)</f>
        <v>28.45</v>
      </c>
      <c r="AD291" s="202"/>
      <c r="AE291" s="202"/>
      <c r="AF291" s="202"/>
      <c r="AG291" s="202"/>
      <c r="AH291" s="202"/>
      <c r="AI291" s="188" t="str">
        <f>IFERROR(VLOOKUP(LEFT(N291 &amp; "0",1),CbRc,2,0),"")</f>
        <v>NCX19J3</v>
      </c>
      <c r="AJ291" s="188" t="str">
        <f>IFERROR(VLOOKUP(LEFT(O291 &amp; "0",1),CbRc,2,0),"")</f>
        <v>NCX19J3</v>
      </c>
      <c r="AK291" s="188" t="str">
        <f>IF(ISNA(VLOOKUP(AI291&amp;Q291,IsTm1A,1,0)),"",Q291)</f>
        <v/>
      </c>
      <c r="AL291" s="188" t="str">
        <f>IF(ISNA(VLOOKUP($AI291&amp;R291,IsTm2D,1,0)),"",R291)</f>
        <v/>
      </c>
      <c r="AM291" s="188" t="str">
        <f>IF(ISNA(VLOOKUP($AI291&amp;S291,IsTm3G,1,0)),"",S291)</f>
        <v/>
      </c>
      <c r="AN291" s="188"/>
      <c r="AO291" s="188"/>
      <c r="BD291" s="94">
        <f t="shared" si="55"/>
        <v>0</v>
      </c>
      <c r="BE291" s="94">
        <f t="shared" si="56"/>
        <v>0</v>
      </c>
      <c r="BF291" s="94">
        <f t="shared" si="57"/>
        <v>0</v>
      </c>
      <c r="BG291" s="94">
        <f t="shared" si="58"/>
        <v>0</v>
      </c>
      <c r="BH291" s="94">
        <f t="shared" si="59"/>
        <v>0</v>
      </c>
      <c r="BJ291" s="94" t="str">
        <f t="shared" si="53"/>
        <v>0</v>
      </c>
      <c r="BK291" s="94" t="str">
        <f t="shared" si="54"/>
        <v>0</v>
      </c>
    </row>
    <row r="292" spans="1:63" x14ac:dyDescent="0.25">
      <c r="A292" s="17" t="str">
        <f>D292&amp;"x"&amp;TEXT(COUNTIF(D$5:D291,D292)+1,0)</f>
        <v>x1</v>
      </c>
      <c r="B292" s="18" t="str">
        <f>E292&amp;"x"&amp;TEXT(COUNTIF(E$5:E291,E292)+1,0)</f>
        <v>x1</v>
      </c>
      <c r="C292" s="18" t="str">
        <f>F292&amp;"x"&amp;TEXT(COUNTIF(F$5:F291,F292)+1,0)</f>
        <v>x1</v>
      </c>
      <c r="D292" s="19"/>
      <c r="E292" s="19"/>
      <c r="F292" s="19"/>
      <c r="G292" s="431"/>
      <c r="H292" s="19" t="s">
        <v>5275</v>
      </c>
      <c r="I292" s="141" t="s">
        <v>8543</v>
      </c>
      <c r="J292" s="141" t="s">
        <v>8544</v>
      </c>
      <c r="K292" s="141" t="s">
        <v>8545</v>
      </c>
      <c r="L292" s="113">
        <v>35145</v>
      </c>
      <c r="M292" s="431"/>
      <c r="N292" s="20"/>
      <c r="O292" s="20"/>
      <c r="P292" s="433"/>
      <c r="Q292" s="20"/>
      <c r="R292" s="20"/>
      <c r="S292" s="20"/>
      <c r="T292" s="424"/>
      <c r="U292" s="283"/>
      <c r="V292" s="435"/>
      <c r="W292" s="22"/>
      <c r="X292" s="22"/>
      <c r="Y292" s="22"/>
      <c r="Z292" s="22"/>
      <c r="AA292" s="22"/>
      <c r="AC292" s="187">
        <f>lft(L292,Peildatum)</f>
        <v>27.78</v>
      </c>
      <c r="AD292" s="202"/>
      <c r="AE292" s="202"/>
      <c r="AF292" s="202"/>
      <c r="AG292" s="202"/>
      <c r="AH292" s="202"/>
      <c r="AI292" s="188" t="str">
        <f>IFERROR(VLOOKUP(LEFT(N292 &amp; "0",1),CbRc,2,0),"")</f>
        <v>NCX19J3</v>
      </c>
      <c r="AJ292" s="188" t="str">
        <f>IFERROR(VLOOKUP(LEFT(O292 &amp; "0",1),CbRc,2,0),"")</f>
        <v>NCX19J3</v>
      </c>
      <c r="AK292" s="188" t="str">
        <f>IF(ISNA(VLOOKUP(AI292&amp;Q292,IsTm1A,1,0)),"",Q292)</f>
        <v/>
      </c>
      <c r="AL292" s="188" t="str">
        <f>IF(ISNA(VLOOKUP($AI292&amp;R292,IsTm2D,1,0)),"",R292)</f>
        <v/>
      </c>
      <c r="AM292" s="188" t="str">
        <f>IF(ISNA(VLOOKUP($AI292&amp;S292,IsTm3G,1,0)),"",S292)</f>
        <v/>
      </c>
      <c r="AN292" s="188"/>
      <c r="AO292" s="188"/>
      <c r="BD292" s="94">
        <f t="shared" si="55"/>
        <v>0</v>
      </c>
      <c r="BE292" s="94">
        <f t="shared" si="56"/>
        <v>0</v>
      </c>
      <c r="BF292" s="94">
        <f t="shared" si="57"/>
        <v>0</v>
      </c>
      <c r="BG292" s="94">
        <f t="shared" si="58"/>
        <v>0</v>
      </c>
      <c r="BH292" s="94">
        <f t="shared" si="59"/>
        <v>0</v>
      </c>
      <c r="BJ292" s="94" t="str">
        <f t="shared" si="53"/>
        <v>0</v>
      </c>
      <c r="BK292" s="94" t="str">
        <f t="shared" si="54"/>
        <v>0</v>
      </c>
    </row>
    <row r="293" spans="1:63" x14ac:dyDescent="0.25">
      <c r="A293" s="17" t="str">
        <f>D293&amp;"x"&amp;TEXT(COUNTIF(D$5:D292,D293)+1,0)</f>
        <v>x1</v>
      </c>
      <c r="B293" s="18" t="str">
        <f>E293&amp;"x"&amp;TEXT(COUNTIF(E$5:E292,E293)+1,0)</f>
        <v>x1</v>
      </c>
      <c r="C293" s="18" t="str">
        <f>F293&amp;"x"&amp;TEXT(COUNTIF(F$5:F292,F293)+1,0)</f>
        <v>x1</v>
      </c>
      <c r="D293" s="19"/>
      <c r="E293" s="19"/>
      <c r="F293" s="19"/>
      <c r="G293" s="431"/>
      <c r="H293" s="19" t="s">
        <v>5275</v>
      </c>
      <c r="I293" s="141" t="s">
        <v>8546</v>
      </c>
      <c r="J293" s="141" t="s">
        <v>8547</v>
      </c>
      <c r="K293" s="141" t="s">
        <v>8078</v>
      </c>
      <c r="L293" s="113">
        <v>35270</v>
      </c>
      <c r="M293" s="431"/>
      <c r="N293" s="20"/>
      <c r="O293" s="20"/>
      <c r="P293" s="433"/>
      <c r="Q293" s="20"/>
      <c r="R293" s="20"/>
      <c r="S293" s="20"/>
      <c r="T293" s="424"/>
      <c r="U293" s="283"/>
      <c r="V293" s="435"/>
      <c r="W293" s="22"/>
      <c r="X293" s="22"/>
      <c r="Y293" s="22"/>
      <c r="Z293" s="22"/>
      <c r="AA293" s="22"/>
      <c r="AC293" s="187">
        <f>lft(L293,Peildatum)</f>
        <v>27.44</v>
      </c>
      <c r="AD293" s="202"/>
      <c r="AE293" s="202"/>
      <c r="AF293" s="202"/>
      <c r="AG293" s="202"/>
      <c r="AH293" s="202"/>
      <c r="AI293" s="188" t="str">
        <f>IFERROR(VLOOKUP(LEFT(N293 &amp; "0",1),CbRc,2,0),"")</f>
        <v>NCX19J3</v>
      </c>
      <c r="AJ293" s="188" t="str">
        <f>IFERROR(VLOOKUP(LEFT(O293 &amp; "0",1),CbRc,2,0),"")</f>
        <v>NCX19J3</v>
      </c>
      <c r="AK293" s="188" t="str">
        <f>IF(ISNA(VLOOKUP(AI293&amp;Q293,IsTm1A,1,0)),"",Q293)</f>
        <v/>
      </c>
      <c r="AL293" s="188" t="str">
        <f>IF(ISNA(VLOOKUP($AI293&amp;R293,IsTm2D,1,0)),"",R293)</f>
        <v/>
      </c>
      <c r="AM293" s="188" t="str">
        <f>IF(ISNA(VLOOKUP($AI293&amp;S293,IsTm3G,1,0)),"",S293)</f>
        <v/>
      </c>
      <c r="AN293" s="188"/>
      <c r="AO293" s="188"/>
      <c r="BD293" s="94">
        <f t="shared" si="55"/>
        <v>0</v>
      </c>
      <c r="BE293" s="94">
        <f t="shared" si="56"/>
        <v>0</v>
      </c>
      <c r="BF293" s="94">
        <f t="shared" si="57"/>
        <v>0</v>
      </c>
      <c r="BG293" s="94">
        <f t="shared" si="58"/>
        <v>0</v>
      </c>
      <c r="BH293" s="94">
        <f t="shared" si="59"/>
        <v>0</v>
      </c>
      <c r="BJ293" s="94" t="str">
        <f t="shared" si="53"/>
        <v>0</v>
      </c>
      <c r="BK293" s="94" t="str">
        <f t="shared" si="54"/>
        <v>0</v>
      </c>
    </row>
    <row r="294" spans="1:63" x14ac:dyDescent="0.25">
      <c r="A294" s="17" t="str">
        <f>D294&amp;"x"&amp;TEXT(COUNTIF(D$5:D293,D294)+1,0)</f>
        <v>x1</v>
      </c>
      <c r="B294" s="18" t="str">
        <f>E294&amp;"x"&amp;TEXT(COUNTIF(E$5:E293,E294)+1,0)</f>
        <v>x1</v>
      </c>
      <c r="C294" s="18" t="str">
        <f>F294&amp;"x"&amp;TEXT(COUNTIF(F$5:F293,F294)+1,0)</f>
        <v>x1</v>
      </c>
      <c r="D294" s="19"/>
      <c r="E294" s="19"/>
      <c r="F294" s="19"/>
      <c r="G294" s="431"/>
      <c r="H294" s="19" t="s">
        <v>5275</v>
      </c>
      <c r="I294" s="141" t="s">
        <v>8548</v>
      </c>
      <c r="J294" s="141" t="s">
        <v>8549</v>
      </c>
      <c r="K294" s="141" t="s">
        <v>8374</v>
      </c>
      <c r="L294" s="113">
        <v>35330</v>
      </c>
      <c r="M294" s="431"/>
      <c r="N294" s="20"/>
      <c r="O294" s="20"/>
      <c r="P294" s="433"/>
      <c r="Q294" s="20"/>
      <c r="R294" s="20"/>
      <c r="S294" s="20"/>
      <c r="T294" s="424"/>
      <c r="U294" s="283"/>
      <c r="V294" s="435"/>
      <c r="W294" s="22"/>
      <c r="X294" s="22"/>
      <c r="Y294" s="22"/>
      <c r="Z294" s="22"/>
      <c r="AA294" s="22"/>
      <c r="AC294" s="187">
        <f>lft(L294,Peildatum)</f>
        <v>27.27</v>
      </c>
      <c r="AD294" s="202"/>
      <c r="AE294" s="202"/>
      <c r="AF294" s="202"/>
      <c r="AG294" s="202"/>
      <c r="AH294" s="202"/>
      <c r="AI294" s="188" t="str">
        <f>IFERROR(VLOOKUP(LEFT(N294 &amp; "0",1),CbRc,2,0),"")</f>
        <v>NCX19J3</v>
      </c>
      <c r="AJ294" s="188" t="str">
        <f>IFERROR(VLOOKUP(LEFT(O294 &amp; "0",1),CbRc,2,0),"")</f>
        <v>NCX19J3</v>
      </c>
      <c r="AK294" s="188" t="str">
        <f>IF(ISNA(VLOOKUP(AI294&amp;Q294,IsTm1A,1,0)),"",Q294)</f>
        <v/>
      </c>
      <c r="AL294" s="188" t="str">
        <f>IF(ISNA(VLOOKUP($AI294&amp;R294,IsTm2D,1,0)),"",R294)</f>
        <v/>
      </c>
      <c r="AM294" s="188" t="str">
        <f>IF(ISNA(VLOOKUP($AI294&amp;S294,IsTm3G,1,0)),"",S294)</f>
        <v/>
      </c>
      <c r="AN294" s="188"/>
      <c r="AO294" s="188"/>
      <c r="BD294" s="94">
        <f t="shared" si="55"/>
        <v>0</v>
      </c>
      <c r="BE294" s="94">
        <f t="shared" si="56"/>
        <v>0</v>
      </c>
      <c r="BF294" s="94">
        <f t="shared" si="57"/>
        <v>0</v>
      </c>
      <c r="BG294" s="94">
        <f t="shared" si="58"/>
        <v>0</v>
      </c>
      <c r="BH294" s="94">
        <f t="shared" si="59"/>
        <v>0</v>
      </c>
      <c r="BJ294" s="94" t="str">
        <f t="shared" si="53"/>
        <v>0</v>
      </c>
      <c r="BK294" s="94" t="str">
        <f t="shared" si="54"/>
        <v>0</v>
      </c>
    </row>
    <row r="295" spans="1:63" x14ac:dyDescent="0.25">
      <c r="A295" s="17" t="str">
        <f>D295&amp;"x"&amp;TEXT(COUNTIF(D$5:D294,D295)+1,0)</f>
        <v>x1</v>
      </c>
      <c r="B295" s="18" t="str">
        <f>E295&amp;"x"&amp;TEXT(COUNTIF(E$5:E294,E295)+1,0)</f>
        <v>x1</v>
      </c>
      <c r="C295" s="18" t="str">
        <f>F295&amp;"x"&amp;TEXT(COUNTIF(F$5:F294,F295)+1,0)</f>
        <v>x1</v>
      </c>
      <c r="D295" s="19"/>
      <c r="E295" s="19"/>
      <c r="F295" s="19"/>
      <c r="G295" s="431"/>
      <c r="H295" s="19" t="s">
        <v>5275</v>
      </c>
      <c r="I295" s="141" t="s">
        <v>8550</v>
      </c>
      <c r="J295" s="141" t="s">
        <v>8551</v>
      </c>
      <c r="K295" s="141" t="s">
        <v>8552</v>
      </c>
      <c r="L295" s="113">
        <v>36143</v>
      </c>
      <c r="M295" s="431"/>
      <c r="N295" s="20"/>
      <c r="O295" s="20"/>
      <c r="P295" s="433"/>
      <c r="Q295" s="20"/>
      <c r="R295" s="20"/>
      <c r="S295" s="20"/>
      <c r="T295" s="424"/>
      <c r="U295" s="283"/>
      <c r="V295" s="435"/>
      <c r="W295" s="22"/>
      <c r="X295" s="22"/>
      <c r="Y295" s="22"/>
      <c r="Z295" s="22"/>
      <c r="AA295" s="22"/>
      <c r="AC295" s="187">
        <f>lft(L295,Peildatum)</f>
        <v>25.05</v>
      </c>
      <c r="AD295" s="202"/>
      <c r="AE295" s="202"/>
      <c r="AF295" s="202"/>
      <c r="AG295" s="202"/>
      <c r="AH295" s="202"/>
      <c r="AI295" s="188" t="str">
        <f>IFERROR(VLOOKUP(LEFT(N295 &amp; "0",1),CbRc,2,0),"")</f>
        <v>NCX19J3</v>
      </c>
      <c r="AJ295" s="188" t="str">
        <f>IFERROR(VLOOKUP(LEFT(O295 &amp; "0",1),CbRc,2,0),"")</f>
        <v>NCX19J3</v>
      </c>
      <c r="AK295" s="188" t="str">
        <f>IF(ISNA(VLOOKUP(AI295&amp;Q295,IsTm1A,1,0)),"",Q295)</f>
        <v/>
      </c>
      <c r="AL295" s="188" t="str">
        <f>IF(ISNA(VLOOKUP($AI295&amp;R295,IsTm2D,1,0)),"",R295)</f>
        <v/>
      </c>
      <c r="AM295" s="188" t="str">
        <f>IF(ISNA(VLOOKUP($AI295&amp;S295,IsTm3G,1,0)),"",S295)</f>
        <v/>
      </c>
      <c r="AN295" s="188"/>
      <c r="AO295" s="188"/>
      <c r="BD295" s="94">
        <f t="shared" si="55"/>
        <v>0</v>
      </c>
      <c r="BE295" s="94">
        <f t="shared" si="56"/>
        <v>0</v>
      </c>
      <c r="BF295" s="94">
        <f t="shared" si="57"/>
        <v>0</v>
      </c>
      <c r="BG295" s="94">
        <f t="shared" si="58"/>
        <v>0</v>
      </c>
      <c r="BH295" s="94">
        <f t="shared" si="59"/>
        <v>0</v>
      </c>
      <c r="BJ295" s="94" t="str">
        <f t="shared" si="53"/>
        <v>0</v>
      </c>
      <c r="BK295" s="94" t="str">
        <f t="shared" si="54"/>
        <v>0</v>
      </c>
    </row>
    <row r="296" spans="1:63" x14ac:dyDescent="0.25">
      <c r="A296" s="17" t="str">
        <f>D296&amp;"x"&amp;TEXT(COUNTIF(D$5:D295,D296)+1,0)</f>
        <v>x1</v>
      </c>
      <c r="B296" s="18" t="str">
        <f>E296&amp;"x"&amp;TEXT(COUNTIF(E$5:E295,E296)+1,0)</f>
        <v>x1</v>
      </c>
      <c r="C296" s="18" t="str">
        <f>F296&amp;"x"&amp;TEXT(COUNTIF(F$5:F295,F296)+1,0)</f>
        <v>x1</v>
      </c>
      <c r="D296" s="19"/>
      <c r="E296" s="19"/>
      <c r="F296" s="19"/>
      <c r="G296" s="431"/>
      <c r="H296" s="19" t="s">
        <v>5275</v>
      </c>
      <c r="I296" s="141" t="s">
        <v>8553</v>
      </c>
      <c r="J296" s="141" t="s">
        <v>8554</v>
      </c>
      <c r="K296" s="141" t="s">
        <v>8555</v>
      </c>
      <c r="L296" s="113">
        <v>36664</v>
      </c>
      <c r="M296" s="431"/>
      <c r="N296" s="20"/>
      <c r="O296" s="20"/>
      <c r="P296" s="433"/>
      <c r="Q296" s="20"/>
      <c r="R296" s="20"/>
      <c r="S296" s="20"/>
      <c r="T296" s="424"/>
      <c r="U296" s="283"/>
      <c r="V296" s="435"/>
      <c r="W296" s="22"/>
      <c r="X296" s="22"/>
      <c r="Y296" s="22"/>
      <c r="Z296" s="22"/>
      <c r="AA296" s="22"/>
      <c r="AC296" s="187">
        <f>lft(L296,Peildatum)</f>
        <v>23.62</v>
      </c>
      <c r="AD296" s="202"/>
      <c r="AE296" s="202"/>
      <c r="AF296" s="202"/>
      <c r="AG296" s="202"/>
      <c r="AH296" s="202"/>
      <c r="AI296" s="188" t="str">
        <f>IFERROR(VLOOKUP(LEFT(N296 &amp; "0",1),CbRc,2,0),"")</f>
        <v>NCX19J3</v>
      </c>
      <c r="AJ296" s="188" t="str">
        <f>IFERROR(VLOOKUP(LEFT(O296 &amp; "0",1),CbRc,2,0),"")</f>
        <v>NCX19J3</v>
      </c>
      <c r="AK296" s="188" t="str">
        <f>IF(ISNA(VLOOKUP(AI296&amp;Q296,IsTm1A,1,0)),"",Q296)</f>
        <v/>
      </c>
      <c r="AL296" s="188" t="str">
        <f>IF(ISNA(VLOOKUP($AI296&amp;R296,IsTm2D,1,0)),"",R296)</f>
        <v/>
      </c>
      <c r="AM296" s="188" t="str">
        <f>IF(ISNA(VLOOKUP($AI296&amp;S296,IsTm3G,1,0)),"",S296)</f>
        <v/>
      </c>
      <c r="AN296" s="188"/>
      <c r="AO296" s="188"/>
      <c r="BD296" s="94">
        <f t="shared" si="55"/>
        <v>0</v>
      </c>
      <c r="BE296" s="94">
        <f t="shared" si="56"/>
        <v>0</v>
      </c>
      <c r="BF296" s="94">
        <f t="shared" si="57"/>
        <v>0</v>
      </c>
      <c r="BG296" s="94">
        <f t="shared" si="58"/>
        <v>0</v>
      </c>
      <c r="BH296" s="94">
        <f t="shared" si="59"/>
        <v>0</v>
      </c>
      <c r="BJ296" s="94" t="str">
        <f t="shared" si="53"/>
        <v>0</v>
      </c>
      <c r="BK296" s="94" t="str">
        <f t="shared" si="54"/>
        <v>0</v>
      </c>
    </row>
    <row r="297" spans="1:63" x14ac:dyDescent="0.25">
      <c r="A297" s="17" t="str">
        <f>D297&amp;"x"&amp;TEXT(COUNTIF(D$5:D296,D297)+1,0)</f>
        <v>x1</v>
      </c>
      <c r="B297" s="18" t="str">
        <f>E297&amp;"x"&amp;TEXT(COUNTIF(E$5:E296,E297)+1,0)</f>
        <v>x1</v>
      </c>
      <c r="C297" s="18" t="str">
        <f>F297&amp;"x"&amp;TEXT(COUNTIF(F$5:F296,F297)+1,0)</f>
        <v>x1</v>
      </c>
      <c r="D297" s="19"/>
      <c r="E297" s="19"/>
      <c r="F297" s="19"/>
      <c r="G297" s="431"/>
      <c r="H297" s="19" t="s">
        <v>5275</v>
      </c>
      <c r="I297" s="141" t="s">
        <v>8556</v>
      </c>
      <c r="J297" s="141" t="s">
        <v>8557</v>
      </c>
      <c r="K297" s="141" t="s">
        <v>7887</v>
      </c>
      <c r="L297" s="113">
        <v>36683</v>
      </c>
      <c r="M297" s="431"/>
      <c r="N297" s="20"/>
      <c r="O297" s="20"/>
      <c r="P297" s="433"/>
      <c r="Q297" s="20"/>
      <c r="R297" s="20"/>
      <c r="S297" s="20"/>
      <c r="T297" s="424"/>
      <c r="U297" s="283"/>
      <c r="V297" s="435"/>
      <c r="W297" s="22"/>
      <c r="X297" s="22"/>
      <c r="Y297" s="22"/>
      <c r="Z297" s="22"/>
      <c r="AA297" s="22"/>
      <c r="AC297" s="187">
        <f>lft(L297,Peildatum)</f>
        <v>23.57</v>
      </c>
      <c r="AD297" s="202"/>
      <c r="AE297" s="202"/>
      <c r="AF297" s="202"/>
      <c r="AG297" s="202"/>
      <c r="AH297" s="202"/>
      <c r="AI297" s="188" t="str">
        <f>IFERROR(VLOOKUP(LEFT(N297 &amp; "0",1),CbRc,2,0),"")</f>
        <v>NCX19J3</v>
      </c>
      <c r="AJ297" s="188" t="str">
        <f>IFERROR(VLOOKUP(LEFT(O297 &amp; "0",1),CbRc,2,0),"")</f>
        <v>NCX19J3</v>
      </c>
      <c r="AK297" s="188" t="str">
        <f>IF(ISNA(VLOOKUP(AI297&amp;Q297,IsTm1A,1,0)),"",Q297)</f>
        <v/>
      </c>
      <c r="AL297" s="188" t="str">
        <f>IF(ISNA(VLOOKUP($AI297&amp;R297,IsTm2D,1,0)),"",R297)</f>
        <v/>
      </c>
      <c r="AM297" s="188" t="str">
        <f>IF(ISNA(VLOOKUP($AI297&amp;S297,IsTm3G,1,0)),"",S297)</f>
        <v/>
      </c>
      <c r="AN297" s="188"/>
      <c r="AO297" s="188"/>
      <c r="BD297" s="94">
        <f t="shared" si="55"/>
        <v>0</v>
      </c>
      <c r="BE297" s="94">
        <f t="shared" si="56"/>
        <v>0</v>
      </c>
      <c r="BF297" s="94">
        <f t="shared" si="57"/>
        <v>0</v>
      </c>
      <c r="BG297" s="94">
        <f t="shared" si="58"/>
        <v>0</v>
      </c>
      <c r="BH297" s="94">
        <f t="shared" si="59"/>
        <v>0</v>
      </c>
      <c r="BJ297" s="94" t="str">
        <f t="shared" ref="BJ297:BJ354" si="60">LEFT(N297&amp;"0",1)</f>
        <v>0</v>
      </c>
      <c r="BK297" s="94" t="str">
        <f t="shared" ref="BK297:BK354" si="61">LEFT(O297&amp;"0",1)</f>
        <v>0</v>
      </c>
    </row>
    <row r="298" spans="1:63" x14ac:dyDescent="0.25">
      <c r="A298" s="17" t="str">
        <f>D298&amp;"x"&amp;TEXT(COUNTIF(D$5:D297,D298)+1,0)</f>
        <v>x1</v>
      </c>
      <c r="B298" s="18" t="str">
        <f>E298&amp;"x"&amp;TEXT(COUNTIF(E$5:E297,E298)+1,0)</f>
        <v>x1</v>
      </c>
      <c r="C298" s="18" t="str">
        <f>F298&amp;"x"&amp;TEXT(COUNTIF(F$5:F297,F298)+1,0)</f>
        <v>x1</v>
      </c>
      <c r="D298" s="19"/>
      <c r="E298" s="19"/>
      <c r="F298" s="19"/>
      <c r="G298" s="431"/>
      <c r="H298" s="19" t="s">
        <v>5275</v>
      </c>
      <c r="I298" s="141" t="s">
        <v>8558</v>
      </c>
      <c r="J298" s="141" t="s">
        <v>8559</v>
      </c>
      <c r="K298" s="141" t="s">
        <v>7781</v>
      </c>
      <c r="L298" s="113">
        <v>37246</v>
      </c>
      <c r="M298" s="431"/>
      <c r="N298" s="20"/>
      <c r="O298" s="20"/>
      <c r="P298" s="433"/>
      <c r="Q298" s="20" t="s">
        <v>5051</v>
      </c>
      <c r="R298" s="20" t="s">
        <v>5051</v>
      </c>
      <c r="S298" s="20" t="s">
        <v>5051</v>
      </c>
      <c r="T298" s="424"/>
      <c r="U298" s="283"/>
      <c r="V298" s="435"/>
      <c r="W298" s="22"/>
      <c r="X298" s="22"/>
      <c r="Y298" s="22"/>
      <c r="Z298" s="22"/>
      <c r="AA298" s="22"/>
      <c r="AC298" s="187">
        <f>lft(L298,Peildatum)</f>
        <v>22.03</v>
      </c>
      <c r="AD298" s="202"/>
      <c r="AE298" s="202"/>
      <c r="AF298" s="202"/>
      <c r="AG298" s="202"/>
      <c r="AH298" s="202"/>
      <c r="AI298" s="188" t="str">
        <f>IFERROR(VLOOKUP(LEFT(N298 &amp; "0",1),CbRc,2,0),"")</f>
        <v>NCX19J3</v>
      </c>
      <c r="AJ298" s="188" t="str">
        <f>IFERROR(VLOOKUP(LEFT(O298 &amp; "0",1),CbRc,2,0),"")</f>
        <v>NCX19J3</v>
      </c>
      <c r="AK298" s="188" t="str">
        <f>IF(ISNA(VLOOKUP(AI298&amp;Q298,IsTm1A,1,0)),"",Q298)</f>
        <v>S2</v>
      </c>
      <c r="AL298" s="188" t="str">
        <f>IF(ISNA(VLOOKUP($AI298&amp;R298,IsTm2D,1,0)),"",R298)</f>
        <v>S2</v>
      </c>
      <c r="AM298" s="188" t="str">
        <f>IF(ISNA(VLOOKUP($AI298&amp;S298,IsTm3G,1,0)),"",S298)</f>
        <v>S2</v>
      </c>
      <c r="AN298" s="188"/>
      <c r="AO298" s="188"/>
      <c r="BD298" s="94">
        <f t="shared" si="55"/>
        <v>0</v>
      </c>
      <c r="BE298" s="94">
        <f t="shared" si="56"/>
        <v>0</v>
      </c>
      <c r="BF298" s="94">
        <f t="shared" si="57"/>
        <v>0</v>
      </c>
      <c r="BG298" s="94">
        <f t="shared" si="58"/>
        <v>0</v>
      </c>
      <c r="BH298" s="94">
        <f t="shared" si="59"/>
        <v>0</v>
      </c>
      <c r="BJ298" s="94" t="str">
        <f t="shared" si="60"/>
        <v>0</v>
      </c>
      <c r="BK298" s="94" t="str">
        <f t="shared" si="61"/>
        <v>0</v>
      </c>
    </row>
    <row r="299" spans="1:63" x14ac:dyDescent="0.25">
      <c r="A299" s="17" t="str">
        <f>D299&amp;"x"&amp;TEXT(COUNTIF(D$5:D298,D299)+1,0)</f>
        <v>x1</v>
      </c>
      <c r="B299" s="18" t="str">
        <f>E299&amp;"x"&amp;TEXT(COUNTIF(E$5:E298,E299)+1,0)</f>
        <v>x1</v>
      </c>
      <c r="C299" s="18" t="str">
        <f>F299&amp;"x"&amp;TEXT(COUNTIF(F$5:F298,F299)+1,0)</f>
        <v>x1</v>
      </c>
      <c r="D299" s="19"/>
      <c r="E299" s="19"/>
      <c r="F299" s="19"/>
      <c r="G299" s="431"/>
      <c r="H299" s="19" t="s">
        <v>5275</v>
      </c>
      <c r="I299" s="141" t="s">
        <v>8028</v>
      </c>
      <c r="J299" s="141" t="s">
        <v>8029</v>
      </c>
      <c r="K299" s="141" t="s">
        <v>8030</v>
      </c>
      <c r="L299" s="113">
        <v>38617</v>
      </c>
      <c r="M299" s="431"/>
      <c r="N299" s="20"/>
      <c r="O299" s="20"/>
      <c r="P299" s="433"/>
      <c r="Q299" s="20" t="s">
        <v>1173</v>
      </c>
      <c r="R299" s="20" t="s">
        <v>1173</v>
      </c>
      <c r="S299" s="20" t="s">
        <v>1173</v>
      </c>
      <c r="T299" s="424" t="s">
        <v>1173</v>
      </c>
      <c r="U299" s="283"/>
      <c r="V299" s="435"/>
      <c r="W299" s="22"/>
      <c r="X299" s="22"/>
      <c r="Y299" s="22"/>
      <c r="Z299" s="22"/>
      <c r="AA299" s="22"/>
      <c r="AC299" s="187">
        <f>lft(L299,Peildatum)</f>
        <v>18.27</v>
      </c>
      <c r="AD299" s="202"/>
      <c r="AE299" s="202"/>
      <c r="AF299" s="202"/>
      <c r="AG299" s="202"/>
      <c r="AH299" s="202"/>
      <c r="AI299" s="188" t="str">
        <f>IFERROR(VLOOKUP(LEFT(N299 &amp; "0",1),CbRc,2,0),"")</f>
        <v>NCX19J3</v>
      </c>
      <c r="AJ299" s="188" t="str">
        <f>IFERROR(VLOOKUP(LEFT(O299 &amp; "0",1),CbRc,2,0),"")</f>
        <v>NCX19J3</v>
      </c>
      <c r="AK299" s="188" t="str">
        <f>IF(ISNA(VLOOKUP(AI299&amp;Q299,IsTm1A,1,0)),"",Q299)</f>
        <v>A2</v>
      </c>
      <c r="AL299" s="188" t="str">
        <f>IF(ISNA(VLOOKUP($AI299&amp;R299,IsTm2D,1,0)),"",R299)</f>
        <v>A2</v>
      </c>
      <c r="AM299" s="188" t="str">
        <f>IF(ISNA(VLOOKUP($AI299&amp;S299,IsTm3G,1,0)),"",S299)</f>
        <v>A2</v>
      </c>
      <c r="AN299" s="188"/>
      <c r="AO299" s="188"/>
      <c r="BD299" s="94">
        <f t="shared" si="55"/>
        <v>0</v>
      </c>
      <c r="BE299" s="94">
        <f t="shared" si="56"/>
        <v>0</v>
      </c>
      <c r="BF299" s="94">
        <f t="shared" si="57"/>
        <v>0</v>
      </c>
      <c r="BG299" s="94">
        <f t="shared" si="58"/>
        <v>0</v>
      </c>
      <c r="BH299" s="94">
        <f t="shared" si="59"/>
        <v>0</v>
      </c>
      <c r="BJ299" s="94" t="str">
        <f t="shared" si="60"/>
        <v>0</v>
      </c>
      <c r="BK299" s="94" t="str">
        <f t="shared" si="61"/>
        <v>0</v>
      </c>
    </row>
    <row r="300" spans="1:63" x14ac:dyDescent="0.25">
      <c r="A300" s="17" t="str">
        <f>D300&amp;"x"&amp;TEXT(COUNTIF(D$5:D299,D300)+1,0)</f>
        <v>x1</v>
      </c>
      <c r="B300" s="18" t="str">
        <f>E300&amp;"x"&amp;TEXT(COUNTIF(E$5:E299,E300)+1,0)</f>
        <v>x1</v>
      </c>
      <c r="C300" s="18" t="str">
        <f>F300&amp;"x"&amp;TEXT(COUNTIF(F$5:F299,F300)+1,0)</f>
        <v>x1</v>
      </c>
      <c r="D300" s="19"/>
      <c r="E300" s="19"/>
      <c r="F300" s="19"/>
      <c r="G300" s="431"/>
      <c r="H300" s="19"/>
      <c r="I300" s="141"/>
      <c r="J300" s="141"/>
      <c r="K300" s="141"/>
      <c r="L300" s="113"/>
      <c r="M300" s="431"/>
      <c r="N300" s="20"/>
      <c r="O300" s="20"/>
      <c r="P300" s="433"/>
      <c r="Q300" s="20" t="s">
        <v>5265</v>
      </c>
      <c r="R300" s="20" t="s">
        <v>5265</v>
      </c>
      <c r="S300" s="20" t="s">
        <v>5265</v>
      </c>
      <c r="T300" s="424"/>
      <c r="U300" s="283"/>
      <c r="V300" s="435"/>
      <c r="W300" s="22"/>
      <c r="X300" s="22"/>
      <c r="Y300" s="22"/>
      <c r="Z300" s="22"/>
      <c r="AA300" s="22"/>
      <c r="AC300" s="187" t="str">
        <f>lft(L300,Peildatum)</f>
        <v/>
      </c>
      <c r="AD300" s="202"/>
      <c r="AE300" s="202"/>
      <c r="AF300" s="202"/>
      <c r="AG300" s="202"/>
      <c r="AH300" s="202"/>
      <c r="AI300" s="188" t="str">
        <f>IFERROR(VLOOKUP(LEFT(N300 &amp; "0",1),CbRc,2,0),"")</f>
        <v>NCX19J3</v>
      </c>
      <c r="AJ300" s="188" t="str">
        <f>IFERROR(VLOOKUP(LEFT(O300 &amp; "0",1),CbRc,2,0),"")</f>
        <v>NCX19J3</v>
      </c>
      <c r="AK300" s="188" t="str">
        <f>IF(ISNA(VLOOKUP(AI300&amp;Q300,IsTm1A,1,0)),"",Q300)</f>
        <v/>
      </c>
      <c r="AL300" s="188" t="str">
        <f>IF(ISNA(VLOOKUP($AI300&amp;R300,IsTm2D,1,0)),"",R300)</f>
        <v/>
      </c>
      <c r="AM300" s="188" t="str">
        <f>IF(ISNA(VLOOKUP($AI300&amp;S300,IsTm3G,1,0)),"",S300)</f>
        <v/>
      </c>
      <c r="AN300" s="188"/>
      <c r="AO300" s="188"/>
      <c r="BD300" s="94">
        <f t="shared" si="55"/>
        <v>0</v>
      </c>
      <c r="BE300" s="94">
        <f t="shared" si="56"/>
        <v>0</v>
      </c>
      <c r="BF300" s="94">
        <f t="shared" si="57"/>
        <v>0</v>
      </c>
      <c r="BG300" s="94">
        <f t="shared" si="58"/>
        <v>0</v>
      </c>
      <c r="BH300" s="94">
        <f t="shared" si="59"/>
        <v>0</v>
      </c>
      <c r="BJ300" s="94" t="str">
        <f t="shared" si="60"/>
        <v>0</v>
      </c>
      <c r="BK300" s="94" t="str">
        <f t="shared" si="61"/>
        <v>0</v>
      </c>
    </row>
    <row r="301" spans="1:63" x14ac:dyDescent="0.25">
      <c r="A301" s="17" t="str">
        <f>D301&amp;"x"&amp;TEXT(COUNTIF(D$5:D300,D301)+1,0)</f>
        <v>x1</v>
      </c>
      <c r="B301" s="18" t="str">
        <f>E301&amp;"x"&amp;TEXT(COUNTIF(E$5:E300,E301)+1,0)</f>
        <v>x1</v>
      </c>
      <c r="C301" s="18" t="str">
        <f>F301&amp;"x"&amp;TEXT(COUNTIF(F$5:F300,F301)+1,0)</f>
        <v>x1</v>
      </c>
      <c r="D301" s="19"/>
      <c r="E301" s="19"/>
      <c r="F301" s="19"/>
      <c r="G301" s="431"/>
      <c r="H301" s="19" t="s">
        <v>5275</v>
      </c>
      <c r="I301" s="141" t="s">
        <v>8598</v>
      </c>
      <c r="J301" s="141" t="s">
        <v>8599</v>
      </c>
      <c r="K301" s="141" t="s">
        <v>8374</v>
      </c>
      <c r="L301" s="113">
        <v>39539</v>
      </c>
      <c r="M301" s="431"/>
      <c r="N301" s="20"/>
      <c r="O301" s="20"/>
      <c r="P301" s="433"/>
      <c r="Q301" s="20"/>
      <c r="R301" s="20"/>
      <c r="S301" s="20"/>
      <c r="T301" s="424"/>
      <c r="U301" s="283"/>
      <c r="V301" s="435"/>
      <c r="W301" s="22"/>
      <c r="X301" s="22"/>
      <c r="Y301" s="22"/>
      <c r="Z301" s="22"/>
      <c r="AA301" s="22"/>
      <c r="AC301" s="187">
        <f>lft(L301,Peildatum)</f>
        <v>15.75</v>
      </c>
      <c r="AD301" s="202"/>
      <c r="AE301" s="202"/>
      <c r="AF301" s="202"/>
      <c r="AG301" s="202"/>
      <c r="AH301" s="202"/>
      <c r="AI301" s="188" t="str">
        <f>IFERROR(VLOOKUP(LEFT(N301 &amp; "0",1),CbRc,2,0),"")</f>
        <v>NCX19J3</v>
      </c>
      <c r="AJ301" s="188" t="str">
        <f>IFERROR(VLOOKUP(LEFT(O301 &amp; "0",1),CbRc,2,0),"")</f>
        <v>NCX19J3</v>
      </c>
      <c r="AK301" s="188" t="str">
        <f>IF(ISNA(VLOOKUP(AI301&amp;Q301,IsTm1A,1,0)),"",Q301)</f>
        <v/>
      </c>
      <c r="AL301" s="188" t="str">
        <f>IF(ISNA(VLOOKUP($AI301&amp;R301,IsTm2D,1,0)),"",R301)</f>
        <v/>
      </c>
      <c r="AM301" s="188" t="str">
        <f>IF(ISNA(VLOOKUP($AI301&amp;S301,IsTm3G,1,0)),"",S301)</f>
        <v/>
      </c>
      <c r="AN301" s="188"/>
      <c r="AO301" s="188"/>
      <c r="BD301" s="94">
        <f t="shared" si="55"/>
        <v>0</v>
      </c>
      <c r="BE301" s="94">
        <f t="shared" si="56"/>
        <v>0</v>
      </c>
      <c r="BF301" s="94">
        <f t="shared" si="57"/>
        <v>0</v>
      </c>
      <c r="BG301" s="94">
        <f t="shared" si="58"/>
        <v>0</v>
      </c>
      <c r="BH301" s="94">
        <f t="shared" si="59"/>
        <v>0</v>
      </c>
      <c r="BJ301" s="94" t="str">
        <f t="shared" si="60"/>
        <v>0</v>
      </c>
      <c r="BK301" s="94" t="str">
        <f t="shared" si="61"/>
        <v>0</v>
      </c>
    </row>
    <row r="302" spans="1:63" x14ac:dyDescent="0.25">
      <c r="A302" s="17" t="str">
        <f>D302&amp;"x"&amp;TEXT(COUNTIF(D$5:D301,D302)+1,0)</f>
        <v>x1</v>
      </c>
      <c r="B302" s="18" t="str">
        <f>E302&amp;"x"&amp;TEXT(COUNTIF(E$5:E301,E302)+1,0)</f>
        <v>x1</v>
      </c>
      <c r="C302" s="18" t="str">
        <f>F302&amp;"x"&amp;TEXT(COUNTIF(F$5:F301,F302)+1,0)</f>
        <v>x1</v>
      </c>
      <c r="D302" s="425"/>
      <c r="E302" s="425"/>
      <c r="F302" s="425"/>
      <c r="G302" s="313"/>
      <c r="H302" s="425"/>
      <c r="I302" s="31"/>
      <c r="J302" s="31"/>
      <c r="K302" s="31"/>
      <c r="L302" s="426"/>
      <c r="M302" s="313"/>
      <c r="N302" s="427"/>
      <c r="O302" s="427"/>
      <c r="P302" s="314"/>
      <c r="Q302" s="427"/>
      <c r="R302" s="427"/>
      <c r="S302" s="427"/>
      <c r="T302" s="283"/>
      <c r="U302" s="283"/>
      <c r="V302" s="315"/>
      <c r="W302" s="428"/>
      <c r="X302" s="428"/>
      <c r="Y302" s="428"/>
      <c r="Z302" s="428"/>
      <c r="AA302" s="428"/>
      <c r="AC302" s="187" t="str">
        <f>lft(L302,Peildatum)</f>
        <v/>
      </c>
      <c r="AD302" s="202"/>
      <c r="AE302" s="202"/>
      <c r="AF302" s="202"/>
      <c r="AG302" s="202"/>
      <c r="AH302" s="202"/>
      <c r="AI302" s="188" t="str">
        <f>IFERROR(VLOOKUP(LEFT(N302 &amp; "0",1),CbRc,2,0),"")</f>
        <v>NCX19J3</v>
      </c>
      <c r="AJ302" s="188" t="str">
        <f>IFERROR(VLOOKUP(LEFT(O302 &amp; "0",1),CbRc,2,0),"")</f>
        <v>NCX19J3</v>
      </c>
      <c r="AK302" s="188" t="str">
        <f>IF(ISNA(VLOOKUP(AI302&amp;Q302,IsTm1A,1,0)),"",Q302)</f>
        <v/>
      </c>
      <c r="AL302" s="188" t="str">
        <f>IF(ISNA(VLOOKUP($AI302&amp;R302,IsTm2D,1,0)),"",R302)</f>
        <v/>
      </c>
      <c r="AM302" s="188" t="str">
        <f>IF(ISNA(VLOOKUP($AI302&amp;S302,IsTm3G,1,0)),"",S302)</f>
        <v/>
      </c>
      <c r="AN302" s="188"/>
      <c r="AO302" s="188"/>
      <c r="BD302" s="94">
        <f t="shared" si="55"/>
        <v>0</v>
      </c>
      <c r="BE302" s="94">
        <f t="shared" si="56"/>
        <v>0</v>
      </c>
      <c r="BF302" s="94">
        <f t="shared" si="57"/>
        <v>0</v>
      </c>
      <c r="BG302" s="94">
        <f t="shared" si="58"/>
        <v>0</v>
      </c>
      <c r="BH302" s="94">
        <f t="shared" si="59"/>
        <v>0</v>
      </c>
      <c r="BJ302" s="94" t="str">
        <f t="shared" si="60"/>
        <v>0</v>
      </c>
      <c r="BK302" s="94" t="str">
        <f t="shared" si="61"/>
        <v>0</v>
      </c>
    </row>
    <row r="303" spans="1:63" x14ac:dyDescent="0.25">
      <c r="A303" s="17" t="str">
        <f>D303&amp;"x"&amp;TEXT(COUNTIF(D$5:D302,D303)+1,0)</f>
        <v>x1</v>
      </c>
      <c r="B303" s="18" t="str">
        <f>E303&amp;"x"&amp;TEXT(COUNTIF(E$5:E302,E303)+1,0)</f>
        <v>x1</v>
      </c>
      <c r="C303" s="18" t="str">
        <f>F303&amp;"x"&amp;TEXT(COUNTIF(F$5:F302,F303)+1,0)</f>
        <v>x1</v>
      </c>
      <c r="D303" s="19"/>
      <c r="E303" s="19"/>
      <c r="F303" s="19"/>
      <c r="G303" s="313"/>
      <c r="H303" s="19"/>
      <c r="I303" s="141"/>
      <c r="J303" s="141"/>
      <c r="K303" s="141"/>
      <c r="L303" s="113"/>
      <c r="M303" s="313"/>
      <c r="N303" s="20"/>
      <c r="O303" s="20"/>
      <c r="P303" s="314"/>
      <c r="Q303" s="20"/>
      <c r="R303" s="20"/>
      <c r="S303" s="20"/>
      <c r="T303" s="283"/>
      <c r="U303" s="283"/>
      <c r="V303" s="315"/>
      <c r="W303" s="22"/>
      <c r="X303" s="22"/>
      <c r="Y303" s="22"/>
      <c r="Z303" s="22"/>
      <c r="AA303" s="22"/>
      <c r="AC303" s="187" t="str">
        <f>lft(L303,Peildatum)</f>
        <v/>
      </c>
      <c r="AD303" s="202"/>
      <c r="AE303" s="202"/>
      <c r="AF303" s="202"/>
      <c r="AG303" s="202"/>
      <c r="AH303" s="202"/>
      <c r="AI303" s="188" t="str">
        <f>IFERROR(VLOOKUP(LEFT(N303 &amp; "0",1),CbRc,2,0),"")</f>
        <v>NCX19J3</v>
      </c>
      <c r="AJ303" s="188" t="str">
        <f>IFERROR(VLOOKUP(LEFT(O303 &amp; "0",1),CbRc,2,0),"")</f>
        <v>NCX19J3</v>
      </c>
      <c r="AK303" s="188" t="str">
        <f>IF(ISNA(VLOOKUP(AI303&amp;Q303,IsTm1A,1,0)),"",Q303)</f>
        <v/>
      </c>
      <c r="AL303" s="188" t="str">
        <f>IF(ISNA(VLOOKUP($AI303&amp;R303,IsTm2D,1,0)),"",R303)</f>
        <v/>
      </c>
      <c r="AM303" s="188" t="str">
        <f>IF(ISNA(VLOOKUP($AI303&amp;S303,IsTm3G,1,0)),"",S303)</f>
        <v/>
      </c>
      <c r="AN303" s="188"/>
      <c r="AO303" s="188"/>
      <c r="BD303" s="94">
        <f t="shared" si="55"/>
        <v>0</v>
      </c>
      <c r="BE303" s="94">
        <f t="shared" si="56"/>
        <v>0</v>
      </c>
      <c r="BF303" s="94">
        <f t="shared" si="57"/>
        <v>0</v>
      </c>
      <c r="BG303" s="94">
        <f t="shared" si="58"/>
        <v>0</v>
      </c>
      <c r="BH303" s="94">
        <f t="shared" si="59"/>
        <v>0</v>
      </c>
      <c r="BJ303" s="94" t="str">
        <f t="shared" si="60"/>
        <v>0</v>
      </c>
      <c r="BK303" s="94" t="str">
        <f t="shared" si="61"/>
        <v>0</v>
      </c>
    </row>
    <row r="304" spans="1:63" x14ac:dyDescent="0.25">
      <c r="A304" s="17" t="str">
        <f>D304&amp;"x"&amp;TEXT(COUNTIF(D$5:D303,D304)+1,0)</f>
        <v>x1</v>
      </c>
      <c r="B304" s="18" t="str">
        <f>E304&amp;"x"&amp;TEXT(COUNTIF(E$5:E303,E304)+1,0)</f>
        <v>x1</v>
      </c>
      <c r="C304" s="18" t="str">
        <f>F304&amp;"x"&amp;TEXT(COUNTIF(F$5:F303,F304)+1,0)</f>
        <v>x1</v>
      </c>
      <c r="D304" s="19"/>
      <c r="E304" s="19"/>
      <c r="F304" s="19"/>
      <c r="G304" s="313"/>
      <c r="H304" s="19"/>
      <c r="I304" s="141"/>
      <c r="J304" s="141"/>
      <c r="K304" s="141"/>
      <c r="L304" s="113"/>
      <c r="M304" s="313"/>
      <c r="N304" s="20"/>
      <c r="O304" s="20"/>
      <c r="P304" s="314"/>
      <c r="Q304" s="20"/>
      <c r="R304" s="20"/>
      <c r="S304" s="20"/>
      <c r="T304" s="283"/>
      <c r="U304" s="283"/>
      <c r="V304" s="315"/>
      <c r="W304" s="22"/>
      <c r="X304" s="22"/>
      <c r="Y304" s="22"/>
      <c r="Z304" s="22"/>
      <c r="AA304" s="22"/>
      <c r="AC304" s="187" t="str">
        <f>lft(L304,Peildatum)</f>
        <v/>
      </c>
      <c r="AD304" s="202"/>
      <c r="AE304" s="202"/>
      <c r="AF304" s="202"/>
      <c r="AG304" s="202"/>
      <c r="AH304" s="202"/>
      <c r="AI304" s="188" t="str">
        <f>IFERROR(VLOOKUP(LEFT(N304 &amp; "0",1),CbRc,2,0),"")</f>
        <v>NCX19J3</v>
      </c>
      <c r="AJ304" s="188" t="str">
        <f>IFERROR(VLOOKUP(LEFT(O304 &amp; "0",1),CbRc,2,0),"")</f>
        <v>NCX19J3</v>
      </c>
      <c r="AK304" s="188" t="str">
        <f>IF(ISNA(VLOOKUP(AI304&amp;Q304,IsTm1A,1,0)),"",Q304)</f>
        <v/>
      </c>
      <c r="AL304" s="188" t="str">
        <f>IF(ISNA(VLOOKUP($AI304&amp;R304,IsTm2D,1,0)),"",R304)</f>
        <v/>
      </c>
      <c r="AM304" s="188" t="str">
        <f>IF(ISNA(VLOOKUP($AI304&amp;S304,IsTm3G,1,0)),"",S304)</f>
        <v/>
      </c>
      <c r="AN304" s="188"/>
      <c r="AO304" s="188"/>
      <c r="BD304" s="94">
        <f t="shared" si="55"/>
        <v>0</v>
      </c>
      <c r="BE304" s="94">
        <f t="shared" si="56"/>
        <v>0</v>
      </c>
      <c r="BF304" s="94">
        <f t="shared" si="57"/>
        <v>0</v>
      </c>
      <c r="BG304" s="94">
        <f t="shared" si="58"/>
        <v>0</v>
      </c>
      <c r="BH304" s="94">
        <f t="shared" si="59"/>
        <v>0</v>
      </c>
      <c r="BJ304" s="94" t="str">
        <f t="shared" si="60"/>
        <v>0</v>
      </c>
      <c r="BK304" s="94" t="str">
        <f t="shared" si="61"/>
        <v>0</v>
      </c>
    </row>
    <row r="305" spans="1:63" x14ac:dyDescent="0.25">
      <c r="A305" s="17" t="str">
        <f>D305&amp;"x"&amp;TEXT(COUNTIF(D$5:D304,D305)+1,0)</f>
        <v>x1</v>
      </c>
      <c r="B305" s="18" t="str">
        <f>E305&amp;"x"&amp;TEXT(COUNTIF(E$5:E304,E305)+1,0)</f>
        <v>x1</v>
      </c>
      <c r="C305" s="18" t="str">
        <f>F305&amp;"x"&amp;TEXT(COUNTIF(F$5:F304,F305)+1,0)</f>
        <v>x1</v>
      </c>
      <c r="D305" s="19"/>
      <c r="E305" s="19"/>
      <c r="F305" s="19"/>
      <c r="G305" s="313"/>
      <c r="H305" s="19"/>
      <c r="I305" s="141"/>
      <c r="J305" s="141"/>
      <c r="K305" s="141"/>
      <c r="L305" s="113"/>
      <c r="M305" s="313"/>
      <c r="N305" s="20"/>
      <c r="O305" s="20"/>
      <c r="P305" s="314"/>
      <c r="Q305" s="20"/>
      <c r="R305" s="20"/>
      <c r="S305" s="20"/>
      <c r="T305" s="283"/>
      <c r="U305" s="283"/>
      <c r="V305" s="315"/>
      <c r="W305" s="22"/>
      <c r="X305" s="22"/>
      <c r="Y305" s="22"/>
      <c r="Z305" s="22"/>
      <c r="AA305" s="22"/>
      <c r="AC305" s="187" t="str">
        <f>lft(L305,Peildatum)</f>
        <v/>
      </c>
      <c r="AD305" s="202"/>
      <c r="AE305" s="202"/>
      <c r="AF305" s="202"/>
      <c r="AG305" s="202"/>
      <c r="AH305" s="202"/>
      <c r="AI305" s="188" t="str">
        <f>IFERROR(VLOOKUP(LEFT(N305 &amp; "0",1),CbRc,2,0),"")</f>
        <v>NCX19J3</v>
      </c>
      <c r="AJ305" s="188" t="str">
        <f>IFERROR(VLOOKUP(LEFT(O305 &amp; "0",1),CbRc,2,0),"")</f>
        <v>NCX19J3</v>
      </c>
      <c r="AK305" s="188" t="str">
        <f>IF(ISNA(VLOOKUP(AI305&amp;Q305,IsTm1A,1,0)),"",Q305)</f>
        <v/>
      </c>
      <c r="AL305" s="188" t="str">
        <f>IF(ISNA(VLOOKUP($AI305&amp;R305,IsTm2D,1,0)),"",R305)</f>
        <v/>
      </c>
      <c r="AM305" s="188" t="str">
        <f>IF(ISNA(VLOOKUP($AI305&amp;S305,IsTm3G,1,0)),"",S305)</f>
        <v/>
      </c>
      <c r="AN305" s="188"/>
      <c r="AO305" s="188"/>
      <c r="BD305" s="94">
        <f t="shared" si="55"/>
        <v>0</v>
      </c>
      <c r="BE305" s="94">
        <f t="shared" si="56"/>
        <v>0</v>
      </c>
      <c r="BF305" s="94">
        <f t="shared" si="57"/>
        <v>0</v>
      </c>
      <c r="BG305" s="94">
        <f t="shared" si="58"/>
        <v>0</v>
      </c>
      <c r="BH305" s="94">
        <f t="shared" si="59"/>
        <v>0</v>
      </c>
      <c r="BJ305" s="94" t="str">
        <f t="shared" si="60"/>
        <v>0</v>
      </c>
      <c r="BK305" s="94" t="str">
        <f t="shared" si="61"/>
        <v>0</v>
      </c>
    </row>
    <row r="306" spans="1:63" x14ac:dyDescent="0.25">
      <c r="A306" s="17" t="str">
        <f>D306&amp;"x"&amp;TEXT(COUNTIF(D$5:D305,D306)+1,0)</f>
        <v>x1</v>
      </c>
      <c r="B306" s="18" t="str">
        <f>E306&amp;"x"&amp;TEXT(COUNTIF(E$5:E305,E306)+1,0)</f>
        <v>x1</v>
      </c>
      <c r="C306" s="18" t="str">
        <f>F306&amp;"x"&amp;TEXT(COUNTIF(F$5:F305,F306)+1,0)</f>
        <v>x1</v>
      </c>
      <c r="D306" s="19"/>
      <c r="E306" s="19"/>
      <c r="F306" s="19"/>
      <c r="G306" s="313"/>
      <c r="H306" s="19"/>
      <c r="I306" s="141"/>
      <c r="J306" s="141"/>
      <c r="K306" s="141"/>
      <c r="L306" s="113"/>
      <c r="M306" s="313"/>
      <c r="N306" s="20"/>
      <c r="O306" s="20"/>
      <c r="P306" s="314"/>
      <c r="Q306" s="20"/>
      <c r="R306" s="20"/>
      <c r="S306" s="20"/>
      <c r="T306" s="283"/>
      <c r="U306" s="283"/>
      <c r="V306" s="315"/>
      <c r="W306" s="22"/>
      <c r="X306" s="22"/>
      <c r="Y306" s="22"/>
      <c r="Z306" s="22"/>
      <c r="AA306" s="22"/>
      <c r="AC306" s="187" t="str">
        <f>lft(L306,Peildatum)</f>
        <v/>
      </c>
      <c r="AD306" s="202"/>
      <c r="AE306" s="202"/>
      <c r="AF306" s="202"/>
      <c r="AG306" s="202"/>
      <c r="AH306" s="202"/>
      <c r="AI306" s="188" t="str">
        <f>IFERROR(VLOOKUP(LEFT(N306 &amp; "0",1),CbRc,2,0),"")</f>
        <v>NCX19J3</v>
      </c>
      <c r="AJ306" s="188" t="str">
        <f>IFERROR(VLOOKUP(LEFT(O306 &amp; "0",1),CbRc,2,0),"")</f>
        <v>NCX19J3</v>
      </c>
      <c r="AK306" s="188" t="str">
        <f>IF(ISNA(VLOOKUP(AI306&amp;Q306,IsTm1A,1,0)),"",Q306)</f>
        <v/>
      </c>
      <c r="AL306" s="188" t="str">
        <f>IF(ISNA(VLOOKUP($AI306&amp;R306,IsTm2D,1,0)),"",R306)</f>
        <v/>
      </c>
      <c r="AM306" s="188" t="str">
        <f>IF(ISNA(VLOOKUP($AI306&amp;S306,IsTm3G,1,0)),"",S306)</f>
        <v/>
      </c>
      <c r="AN306" s="188"/>
      <c r="AO306" s="188"/>
      <c r="BD306" s="94">
        <f t="shared" si="55"/>
        <v>0</v>
      </c>
      <c r="BE306" s="94">
        <f t="shared" si="56"/>
        <v>0</v>
      </c>
      <c r="BF306" s="94">
        <f t="shared" si="57"/>
        <v>0</v>
      </c>
      <c r="BG306" s="94">
        <f t="shared" si="58"/>
        <v>0</v>
      </c>
      <c r="BH306" s="94">
        <f t="shared" si="59"/>
        <v>0</v>
      </c>
      <c r="BJ306" s="94" t="str">
        <f t="shared" si="60"/>
        <v>0</v>
      </c>
      <c r="BK306" s="94" t="str">
        <f t="shared" si="61"/>
        <v>0</v>
      </c>
    </row>
    <row r="307" spans="1:63" x14ac:dyDescent="0.25">
      <c r="A307" s="17" t="str">
        <f>D307&amp;"x"&amp;TEXT(COUNTIF(D$5:D306,D307)+1,0)</f>
        <v>x1</v>
      </c>
      <c r="B307" s="18" t="str">
        <f>E307&amp;"x"&amp;TEXT(COUNTIF(E$5:E306,E307)+1,0)</f>
        <v>x1</v>
      </c>
      <c r="C307" s="18" t="str">
        <f>F307&amp;"x"&amp;TEXT(COUNTIF(F$5:F306,F307)+1,0)</f>
        <v>x1</v>
      </c>
      <c r="D307" s="19"/>
      <c r="E307" s="19"/>
      <c r="F307" s="19"/>
      <c r="G307" s="313"/>
      <c r="H307" s="19"/>
      <c r="I307" s="141"/>
      <c r="J307" s="141"/>
      <c r="K307" s="141"/>
      <c r="L307" s="113"/>
      <c r="M307" s="313"/>
      <c r="N307" s="20"/>
      <c r="O307" s="20"/>
      <c r="P307" s="314"/>
      <c r="Q307" s="20"/>
      <c r="R307" s="20"/>
      <c r="S307" s="20"/>
      <c r="T307" s="283"/>
      <c r="U307" s="283"/>
      <c r="V307" s="315"/>
      <c r="W307" s="22"/>
      <c r="X307" s="22"/>
      <c r="Y307" s="22"/>
      <c r="Z307" s="22"/>
      <c r="AA307" s="22"/>
      <c r="AC307" s="187" t="str">
        <f>lft(L307,Peildatum)</f>
        <v/>
      </c>
      <c r="AD307" s="202"/>
      <c r="AE307" s="202"/>
      <c r="AF307" s="202"/>
      <c r="AG307" s="202"/>
      <c r="AH307" s="202"/>
      <c r="AI307" s="188" t="str">
        <f>IFERROR(VLOOKUP(LEFT(N307 &amp; "0",1),CbRc,2,0),"")</f>
        <v>NCX19J3</v>
      </c>
      <c r="AJ307" s="188" t="str">
        <f>IFERROR(VLOOKUP(LEFT(O307 &amp; "0",1),CbRc,2,0),"")</f>
        <v>NCX19J3</v>
      </c>
      <c r="AK307" s="188" t="str">
        <f>IF(ISNA(VLOOKUP(AI307&amp;Q307,IsTm1A,1,0)),"",Q307)</f>
        <v/>
      </c>
      <c r="AL307" s="188" t="str">
        <f>IF(ISNA(VLOOKUP($AI307&amp;R307,IsTm2D,1,0)),"",R307)</f>
        <v/>
      </c>
      <c r="AM307" s="188" t="str">
        <f>IF(ISNA(VLOOKUP($AI307&amp;S307,IsTm3G,1,0)),"",S307)</f>
        <v/>
      </c>
      <c r="AN307" s="188"/>
      <c r="AO307" s="188"/>
      <c r="BD307" s="94">
        <f t="shared" si="55"/>
        <v>0</v>
      </c>
      <c r="BE307" s="94">
        <f t="shared" si="56"/>
        <v>0</v>
      </c>
      <c r="BF307" s="94">
        <f t="shared" si="57"/>
        <v>0</v>
      </c>
      <c r="BG307" s="94">
        <f t="shared" si="58"/>
        <v>0</v>
      </c>
      <c r="BH307" s="94">
        <f t="shared" si="59"/>
        <v>0</v>
      </c>
      <c r="BJ307" s="94" t="str">
        <f t="shared" si="60"/>
        <v>0</v>
      </c>
      <c r="BK307" s="94" t="str">
        <f t="shared" si="61"/>
        <v>0</v>
      </c>
    </row>
    <row r="308" spans="1:63" x14ac:dyDescent="0.25">
      <c r="A308" s="17" t="str">
        <f>D308&amp;"x"&amp;TEXT(COUNTIF(D$5:D307,D308)+1,0)</f>
        <v>x1</v>
      </c>
      <c r="B308" s="18" t="str">
        <f>E308&amp;"x"&amp;TEXT(COUNTIF(E$5:E307,E308)+1,0)</f>
        <v>x1</v>
      </c>
      <c r="C308" s="18" t="str">
        <f>F308&amp;"x"&amp;TEXT(COUNTIF(F$5:F307,F308)+1,0)</f>
        <v>x1</v>
      </c>
      <c r="D308" s="19"/>
      <c r="E308" s="19"/>
      <c r="F308" s="19"/>
      <c r="G308" s="313"/>
      <c r="H308" s="19"/>
      <c r="I308" s="141"/>
      <c r="J308" s="141"/>
      <c r="K308" s="141"/>
      <c r="L308" s="113"/>
      <c r="M308" s="313"/>
      <c r="N308" s="20"/>
      <c r="O308" s="20"/>
      <c r="P308" s="314"/>
      <c r="Q308" s="20"/>
      <c r="R308" s="20"/>
      <c r="S308" s="20"/>
      <c r="T308" s="283"/>
      <c r="U308" s="283"/>
      <c r="V308" s="315"/>
      <c r="W308" s="22"/>
      <c r="X308" s="22"/>
      <c r="Y308" s="22"/>
      <c r="Z308" s="22"/>
      <c r="AA308" s="22"/>
      <c r="AC308" s="187" t="str">
        <f>lft(L308,Peildatum)</f>
        <v/>
      </c>
      <c r="AD308" s="202"/>
      <c r="AE308" s="202"/>
      <c r="AF308" s="202"/>
      <c r="AG308" s="202"/>
      <c r="AH308" s="202"/>
      <c r="AI308" s="188" t="str">
        <f>IFERROR(VLOOKUP(LEFT(N308 &amp; "0",1),CbRc,2,0),"")</f>
        <v>NCX19J3</v>
      </c>
      <c r="AJ308" s="188" t="str">
        <f>IFERROR(VLOOKUP(LEFT(O308 &amp; "0",1),CbRc,2,0),"")</f>
        <v>NCX19J3</v>
      </c>
      <c r="AK308" s="188" t="str">
        <f>IF(ISNA(VLOOKUP(AI308&amp;Q308,IsTm1A,1,0)),"",Q308)</f>
        <v/>
      </c>
      <c r="AL308" s="188" t="str">
        <f>IF(ISNA(VLOOKUP($AI308&amp;R308,IsTm2D,1,0)),"",R308)</f>
        <v/>
      </c>
      <c r="AM308" s="188" t="str">
        <f>IF(ISNA(VLOOKUP($AI308&amp;S308,IsTm3G,1,0)),"",S308)</f>
        <v/>
      </c>
      <c r="AN308" s="188"/>
      <c r="AO308" s="188"/>
      <c r="BD308" s="94">
        <f t="shared" si="55"/>
        <v>0</v>
      </c>
      <c r="BE308" s="94">
        <f t="shared" si="56"/>
        <v>0</v>
      </c>
      <c r="BF308" s="94">
        <f t="shared" si="57"/>
        <v>0</v>
      </c>
      <c r="BG308" s="94">
        <f t="shared" si="58"/>
        <v>0</v>
      </c>
      <c r="BH308" s="94">
        <f t="shared" si="59"/>
        <v>0</v>
      </c>
      <c r="BJ308" s="94" t="str">
        <f t="shared" si="60"/>
        <v>0</v>
      </c>
      <c r="BK308" s="94" t="str">
        <f t="shared" si="61"/>
        <v>0</v>
      </c>
    </row>
    <row r="309" spans="1:63" x14ac:dyDescent="0.25">
      <c r="A309" s="17" t="str">
        <f>D309&amp;"x"&amp;TEXT(COUNTIF(D$5:D308,D309)+1,0)</f>
        <v>x1</v>
      </c>
      <c r="B309" s="18" t="str">
        <f>E309&amp;"x"&amp;TEXT(COUNTIF(E$5:E308,E309)+1,0)</f>
        <v>x1</v>
      </c>
      <c r="C309" s="18" t="str">
        <f>F309&amp;"x"&amp;TEXT(COUNTIF(F$5:F308,F309)+1,0)</f>
        <v>x1</v>
      </c>
      <c r="D309" s="19"/>
      <c r="E309" s="19"/>
      <c r="F309" s="19"/>
      <c r="G309" s="313"/>
      <c r="H309" s="19"/>
      <c r="I309" s="141"/>
      <c r="J309" s="141"/>
      <c r="K309" s="141"/>
      <c r="L309" s="113"/>
      <c r="M309" s="313"/>
      <c r="N309" s="20"/>
      <c r="O309" s="20"/>
      <c r="P309" s="314"/>
      <c r="Q309" s="20"/>
      <c r="R309" s="20"/>
      <c r="S309" s="20"/>
      <c r="T309" s="283"/>
      <c r="U309" s="283"/>
      <c r="V309" s="315"/>
      <c r="W309" s="22"/>
      <c r="X309" s="22"/>
      <c r="Y309" s="22"/>
      <c r="Z309" s="22"/>
      <c r="AA309" s="22"/>
      <c r="AC309" s="187" t="str">
        <f>lft(L309,Peildatum)</f>
        <v/>
      </c>
      <c r="AD309" s="202"/>
      <c r="AE309" s="202"/>
      <c r="AF309" s="202"/>
      <c r="AG309" s="202"/>
      <c r="AH309" s="202"/>
      <c r="AI309" s="188" t="str">
        <f>IFERROR(VLOOKUP(LEFT(N309 &amp; "0",1),CbRc,2,0),"")</f>
        <v>NCX19J3</v>
      </c>
      <c r="AJ309" s="188" t="str">
        <f>IFERROR(VLOOKUP(LEFT(O309 &amp; "0",1),CbRc,2,0),"")</f>
        <v>NCX19J3</v>
      </c>
      <c r="AK309" s="188" t="str">
        <f>IF(ISNA(VLOOKUP(AI309&amp;Q309,IsTm1A,1,0)),"",Q309)</f>
        <v/>
      </c>
      <c r="AL309" s="188" t="str">
        <f>IF(ISNA(VLOOKUP($AI309&amp;R309,IsTm2D,1,0)),"",R309)</f>
        <v/>
      </c>
      <c r="AM309" s="188" t="str">
        <f>IF(ISNA(VLOOKUP($AI309&amp;S309,IsTm3G,1,0)),"",S309)</f>
        <v/>
      </c>
      <c r="AN309" s="188"/>
      <c r="AO309" s="188"/>
      <c r="BD309" s="94">
        <f t="shared" si="55"/>
        <v>0</v>
      </c>
      <c r="BE309" s="94">
        <f t="shared" si="56"/>
        <v>0</v>
      </c>
      <c r="BF309" s="94">
        <f t="shared" si="57"/>
        <v>0</v>
      </c>
      <c r="BG309" s="94">
        <f t="shared" si="58"/>
        <v>0</v>
      </c>
      <c r="BH309" s="94">
        <f t="shared" si="59"/>
        <v>0</v>
      </c>
      <c r="BJ309" s="94" t="str">
        <f t="shared" si="60"/>
        <v>0</v>
      </c>
      <c r="BK309" s="94" t="str">
        <f t="shared" si="61"/>
        <v>0</v>
      </c>
    </row>
    <row r="310" spans="1:63" x14ac:dyDescent="0.25">
      <c r="A310" s="17" t="str">
        <f>D310&amp;"x"&amp;TEXT(COUNTIF(D$5:D309,D310)+1,0)</f>
        <v>x1</v>
      </c>
      <c r="B310" s="18" t="str">
        <f>E310&amp;"x"&amp;TEXT(COUNTIF(E$5:E309,E310)+1,0)</f>
        <v>x1</v>
      </c>
      <c r="C310" s="18" t="str">
        <f>F310&amp;"x"&amp;TEXT(COUNTIF(F$5:F309,F310)+1,0)</f>
        <v>x1</v>
      </c>
      <c r="D310" s="19"/>
      <c r="E310" s="19"/>
      <c r="F310" s="19"/>
      <c r="G310" s="313"/>
      <c r="H310" s="19"/>
      <c r="I310" s="141"/>
      <c r="J310" s="141"/>
      <c r="K310" s="141"/>
      <c r="L310" s="113"/>
      <c r="M310" s="313"/>
      <c r="N310" s="20"/>
      <c r="O310" s="20"/>
      <c r="P310" s="314"/>
      <c r="Q310" s="20"/>
      <c r="R310" s="20"/>
      <c r="S310" s="20"/>
      <c r="T310" s="283"/>
      <c r="U310" s="283"/>
      <c r="V310" s="315"/>
      <c r="W310" s="22"/>
      <c r="X310" s="22"/>
      <c r="Y310" s="22"/>
      <c r="Z310" s="22"/>
      <c r="AA310" s="22"/>
      <c r="AC310" s="187" t="str">
        <f>lft(L310,Peildatum)</f>
        <v/>
      </c>
      <c r="AD310" s="202"/>
      <c r="AE310" s="202"/>
      <c r="AF310" s="202"/>
      <c r="AG310" s="202"/>
      <c r="AH310" s="202"/>
      <c r="AI310" s="188" t="str">
        <f>IFERROR(VLOOKUP(LEFT(N310 &amp; "0",1),CbRc,2,0),"")</f>
        <v>NCX19J3</v>
      </c>
      <c r="AJ310" s="188" t="str">
        <f>IFERROR(VLOOKUP(LEFT(O310 &amp; "0",1),CbRc,2,0),"")</f>
        <v>NCX19J3</v>
      </c>
      <c r="AK310" s="188" t="str">
        <f>IF(ISNA(VLOOKUP(AI310&amp;Q310,IsTm1A,1,0)),"",Q310)</f>
        <v/>
      </c>
      <c r="AL310" s="188" t="str">
        <f>IF(ISNA(VLOOKUP($AI310&amp;R310,IsTm2D,1,0)),"",R310)</f>
        <v/>
      </c>
      <c r="AM310" s="188" t="str">
        <f>IF(ISNA(VLOOKUP($AI310&amp;S310,IsTm3G,1,0)),"",S310)</f>
        <v/>
      </c>
      <c r="AN310" s="188"/>
      <c r="AO310" s="188"/>
      <c r="BD310" s="94">
        <f t="shared" si="55"/>
        <v>0</v>
      </c>
      <c r="BE310" s="94">
        <f t="shared" si="56"/>
        <v>0</v>
      </c>
      <c r="BF310" s="94">
        <f t="shared" si="57"/>
        <v>0</v>
      </c>
      <c r="BG310" s="94">
        <f t="shared" si="58"/>
        <v>0</v>
      </c>
      <c r="BH310" s="94">
        <f t="shared" si="59"/>
        <v>0</v>
      </c>
      <c r="BJ310" s="94" t="str">
        <f t="shared" si="60"/>
        <v>0</v>
      </c>
      <c r="BK310" s="94" t="str">
        <f t="shared" si="61"/>
        <v>0</v>
      </c>
    </row>
    <row r="311" spans="1:63" x14ac:dyDescent="0.25">
      <c r="A311" s="17" t="str">
        <f>D311&amp;"x"&amp;TEXT(COUNTIF(D$5:D310,D311)+1,0)</f>
        <v>x1</v>
      </c>
      <c r="B311" s="18" t="str">
        <f>E311&amp;"x"&amp;TEXT(COUNTIF(E$5:E310,E311)+1,0)</f>
        <v>x1</v>
      </c>
      <c r="C311" s="18" t="str">
        <f>F311&amp;"x"&amp;TEXT(COUNTIF(F$5:F310,F311)+1,0)</f>
        <v>x1</v>
      </c>
      <c r="D311" s="19"/>
      <c r="E311" s="19"/>
      <c r="F311" s="19"/>
      <c r="G311" s="313"/>
      <c r="H311" s="19"/>
      <c r="I311" s="141"/>
      <c r="J311" s="141"/>
      <c r="K311" s="141"/>
      <c r="L311" s="113"/>
      <c r="M311" s="313"/>
      <c r="N311" s="20"/>
      <c r="O311" s="20"/>
      <c r="P311" s="314"/>
      <c r="Q311" s="20"/>
      <c r="R311" s="20"/>
      <c r="S311" s="20"/>
      <c r="T311" s="283"/>
      <c r="U311" s="283"/>
      <c r="V311" s="315"/>
      <c r="W311" s="22"/>
      <c r="X311" s="22"/>
      <c r="Y311" s="22"/>
      <c r="Z311" s="22"/>
      <c r="AA311" s="22"/>
      <c r="AC311" s="187" t="str">
        <f>lft(L311,Peildatum)</f>
        <v/>
      </c>
      <c r="AD311" s="202"/>
      <c r="AE311" s="202"/>
      <c r="AF311" s="202"/>
      <c r="AG311" s="202"/>
      <c r="AH311" s="202"/>
      <c r="AI311" s="188" t="str">
        <f>IFERROR(VLOOKUP(LEFT(N311 &amp; "0",1),CbRc,2,0),"")</f>
        <v>NCX19J3</v>
      </c>
      <c r="AJ311" s="188" t="str">
        <f>IFERROR(VLOOKUP(LEFT(O311 &amp; "0",1),CbRc,2,0),"")</f>
        <v>NCX19J3</v>
      </c>
      <c r="AK311" s="188" t="str">
        <f>IF(ISNA(VLOOKUP(AI311&amp;Q311,IsTm1A,1,0)),"",Q311)</f>
        <v/>
      </c>
      <c r="AL311" s="188" t="str">
        <f>IF(ISNA(VLOOKUP($AI311&amp;R311,IsTm2D,1,0)),"",R311)</f>
        <v/>
      </c>
      <c r="AM311" s="188" t="str">
        <f>IF(ISNA(VLOOKUP($AI311&amp;S311,IsTm3G,1,0)),"",S311)</f>
        <v/>
      </c>
      <c r="AN311" s="188"/>
      <c r="AO311" s="188"/>
      <c r="BD311" s="94">
        <f t="shared" si="55"/>
        <v>0</v>
      </c>
      <c r="BE311" s="94">
        <f t="shared" si="56"/>
        <v>0</v>
      </c>
      <c r="BF311" s="94">
        <f t="shared" si="57"/>
        <v>0</v>
      </c>
      <c r="BG311" s="94">
        <f t="shared" si="58"/>
        <v>0</v>
      </c>
      <c r="BH311" s="94">
        <f t="shared" si="59"/>
        <v>0</v>
      </c>
      <c r="BJ311" s="94" t="str">
        <f t="shared" si="60"/>
        <v>0</v>
      </c>
      <c r="BK311" s="94" t="str">
        <f t="shared" si="61"/>
        <v>0</v>
      </c>
    </row>
    <row r="312" spans="1:63" x14ac:dyDescent="0.25">
      <c r="A312" s="17" t="str">
        <f>D312&amp;"x"&amp;TEXT(COUNTIF(D$5:D311,D312)+1,0)</f>
        <v>x1</v>
      </c>
      <c r="B312" s="18" t="str">
        <f>E312&amp;"x"&amp;TEXT(COUNTIF(E$5:E311,E312)+1,0)</f>
        <v>x1</v>
      </c>
      <c r="C312" s="18" t="str">
        <f>F312&amp;"x"&amp;TEXT(COUNTIF(F$5:F311,F312)+1,0)</f>
        <v>x1</v>
      </c>
      <c r="D312" s="19"/>
      <c r="E312" s="19"/>
      <c r="F312" s="19"/>
      <c r="G312" s="313"/>
      <c r="H312" s="19"/>
      <c r="I312" s="141"/>
      <c r="J312" s="141"/>
      <c r="K312" s="141"/>
      <c r="L312" s="113"/>
      <c r="M312" s="313"/>
      <c r="N312" s="20"/>
      <c r="O312" s="20"/>
      <c r="P312" s="314"/>
      <c r="Q312" s="20"/>
      <c r="R312" s="20"/>
      <c r="S312" s="20"/>
      <c r="T312" s="283"/>
      <c r="U312" s="283"/>
      <c r="V312" s="315"/>
      <c r="W312" s="22"/>
      <c r="X312" s="22"/>
      <c r="Y312" s="22"/>
      <c r="Z312" s="22"/>
      <c r="AA312" s="22"/>
      <c r="AC312" s="187" t="str">
        <f>lft(L312,Peildatum)</f>
        <v/>
      </c>
      <c r="AD312" s="202"/>
      <c r="AE312" s="202"/>
      <c r="AF312" s="202"/>
      <c r="AG312" s="202"/>
      <c r="AH312" s="202"/>
      <c r="AI312" s="188" t="str">
        <f>IFERROR(VLOOKUP(LEFT(N312 &amp; "0",1),CbRc,2,0),"")</f>
        <v>NCX19J3</v>
      </c>
      <c r="AJ312" s="188" t="str">
        <f>IFERROR(VLOOKUP(LEFT(O312 &amp; "0",1),CbRc,2,0),"")</f>
        <v>NCX19J3</v>
      </c>
      <c r="AK312" s="188" t="str">
        <f>IF(ISNA(VLOOKUP(AI312&amp;Q312,IsTm1A,1,0)),"",Q312)</f>
        <v/>
      </c>
      <c r="AL312" s="188" t="str">
        <f>IF(ISNA(VLOOKUP($AI312&amp;R312,IsTm2D,1,0)),"",R312)</f>
        <v/>
      </c>
      <c r="AM312" s="188" t="str">
        <f>IF(ISNA(VLOOKUP($AI312&amp;S312,IsTm3G,1,0)),"",S312)</f>
        <v/>
      </c>
      <c r="AN312" s="188"/>
      <c r="AO312" s="188"/>
      <c r="BD312" s="94">
        <f t="shared" si="55"/>
        <v>0</v>
      </c>
      <c r="BE312" s="94">
        <f t="shared" si="56"/>
        <v>0</v>
      </c>
      <c r="BF312" s="94">
        <f t="shared" si="57"/>
        <v>0</v>
      </c>
      <c r="BG312" s="94">
        <f t="shared" si="58"/>
        <v>0</v>
      </c>
      <c r="BH312" s="94">
        <f t="shared" si="59"/>
        <v>0</v>
      </c>
      <c r="BJ312" s="94" t="str">
        <f t="shared" si="60"/>
        <v>0</v>
      </c>
      <c r="BK312" s="94" t="str">
        <f t="shared" si="61"/>
        <v>0</v>
      </c>
    </row>
    <row r="313" spans="1:63" x14ac:dyDescent="0.25">
      <c r="A313" s="17" t="str">
        <f>D313&amp;"x"&amp;TEXT(COUNTIF(D$5:D312,D313)+1,0)</f>
        <v>x1</v>
      </c>
      <c r="B313" s="18" t="str">
        <f>E313&amp;"x"&amp;TEXT(COUNTIF(E$5:E312,E313)+1,0)</f>
        <v>x1</v>
      </c>
      <c r="C313" s="18" t="str">
        <f>F313&amp;"x"&amp;TEXT(COUNTIF(F$5:F312,F313)+1,0)</f>
        <v>x1</v>
      </c>
      <c r="D313" s="19"/>
      <c r="E313" s="19"/>
      <c r="F313" s="19"/>
      <c r="G313" s="313"/>
      <c r="H313" s="19"/>
      <c r="I313" s="141"/>
      <c r="J313" s="141"/>
      <c r="K313" s="141"/>
      <c r="L313" s="113"/>
      <c r="M313" s="313"/>
      <c r="N313" s="20"/>
      <c r="O313" s="20"/>
      <c r="P313" s="314"/>
      <c r="Q313" s="20"/>
      <c r="R313" s="20"/>
      <c r="S313" s="20"/>
      <c r="T313" s="283"/>
      <c r="U313" s="283"/>
      <c r="V313" s="315"/>
      <c r="W313" s="22"/>
      <c r="X313" s="22"/>
      <c r="Y313" s="22"/>
      <c r="Z313" s="22"/>
      <c r="AA313" s="22"/>
      <c r="AC313" s="187" t="str">
        <f>lft(L313,Peildatum)</f>
        <v/>
      </c>
      <c r="AD313" s="202"/>
      <c r="AE313" s="202"/>
      <c r="AF313" s="202"/>
      <c r="AG313" s="202"/>
      <c r="AH313" s="202"/>
      <c r="AI313" s="188" t="str">
        <f>IFERROR(VLOOKUP(LEFT(N313 &amp; "0",1),CbRc,2,0),"")</f>
        <v>NCX19J3</v>
      </c>
      <c r="AJ313" s="188" t="str">
        <f>IFERROR(VLOOKUP(LEFT(O313 &amp; "0",1),CbRc,2,0),"")</f>
        <v>NCX19J3</v>
      </c>
      <c r="AK313" s="188" t="str">
        <f>IF(ISNA(VLOOKUP(AI313&amp;Q313,IsTm1A,1,0)),"",Q313)</f>
        <v/>
      </c>
      <c r="AL313" s="188" t="str">
        <f>IF(ISNA(VLOOKUP($AI313&amp;R313,IsTm2D,1,0)),"",R313)</f>
        <v/>
      </c>
      <c r="AM313" s="188" t="str">
        <f>IF(ISNA(VLOOKUP($AI313&amp;S313,IsTm3G,1,0)),"",S313)</f>
        <v/>
      </c>
      <c r="AN313" s="188"/>
      <c r="AO313" s="188"/>
      <c r="BD313" s="94">
        <f t="shared" si="55"/>
        <v>0</v>
      </c>
      <c r="BE313" s="94">
        <f t="shared" si="56"/>
        <v>0</v>
      </c>
      <c r="BF313" s="94">
        <f t="shared" si="57"/>
        <v>0</v>
      </c>
      <c r="BG313" s="94">
        <f t="shared" si="58"/>
        <v>0</v>
      </c>
      <c r="BH313" s="94">
        <f t="shared" si="59"/>
        <v>0</v>
      </c>
      <c r="BJ313" s="94" t="str">
        <f t="shared" si="60"/>
        <v>0</v>
      </c>
      <c r="BK313" s="94" t="str">
        <f t="shared" si="61"/>
        <v>0</v>
      </c>
    </row>
    <row r="314" spans="1:63" x14ac:dyDescent="0.25">
      <c r="A314" s="17" t="str">
        <f>D314&amp;"x"&amp;TEXT(COUNTIF(D$5:D313,D314)+1,0)</f>
        <v>x1</v>
      </c>
      <c r="B314" s="18" t="str">
        <f>E314&amp;"x"&amp;TEXT(COUNTIF(E$5:E313,E314)+1,0)</f>
        <v>x1</v>
      </c>
      <c r="C314" s="18" t="str">
        <f>F314&amp;"x"&amp;TEXT(COUNTIF(F$5:F313,F314)+1,0)</f>
        <v>x1</v>
      </c>
      <c r="D314" s="19"/>
      <c r="E314" s="19"/>
      <c r="F314" s="19"/>
      <c r="G314" s="313"/>
      <c r="H314" s="19"/>
      <c r="I314" s="141"/>
      <c r="J314" s="141"/>
      <c r="K314" s="141"/>
      <c r="L314" s="113"/>
      <c r="M314" s="313"/>
      <c r="N314" s="20"/>
      <c r="O314" s="20"/>
      <c r="P314" s="314"/>
      <c r="Q314" s="20"/>
      <c r="R314" s="20"/>
      <c r="S314" s="20"/>
      <c r="T314" s="283"/>
      <c r="U314" s="283"/>
      <c r="V314" s="315"/>
      <c r="W314" s="22"/>
      <c r="X314" s="22"/>
      <c r="Y314" s="22"/>
      <c r="Z314" s="22"/>
      <c r="AA314" s="22"/>
      <c r="AC314" s="187" t="str">
        <f>lft(L314,Peildatum)</f>
        <v/>
      </c>
      <c r="AD314" s="202"/>
      <c r="AE314" s="202"/>
      <c r="AF314" s="202"/>
      <c r="AG314" s="202"/>
      <c r="AH314" s="202"/>
      <c r="AI314" s="188" t="str">
        <f>IFERROR(VLOOKUP(LEFT(N314 &amp; "0",1),CbRc,2,0),"")</f>
        <v>NCX19J3</v>
      </c>
      <c r="AJ314" s="188" t="str">
        <f>IFERROR(VLOOKUP(LEFT(O314 &amp; "0",1),CbRc,2,0),"")</f>
        <v>NCX19J3</v>
      </c>
      <c r="AK314" s="188" t="str">
        <f>IF(ISNA(VLOOKUP(AI314&amp;Q314,IsTm1A,1,0)),"",Q314)</f>
        <v/>
      </c>
      <c r="AL314" s="188" t="str">
        <f>IF(ISNA(VLOOKUP($AI314&amp;R314,IsTm2D,1,0)),"",R314)</f>
        <v/>
      </c>
      <c r="AM314" s="188" t="str">
        <f>IF(ISNA(VLOOKUP($AI314&amp;S314,IsTm3G,1,0)),"",S314)</f>
        <v/>
      </c>
      <c r="AN314" s="188"/>
      <c r="AO314" s="188"/>
      <c r="BD314" s="94">
        <f t="shared" si="55"/>
        <v>0</v>
      </c>
      <c r="BE314" s="94">
        <f t="shared" si="56"/>
        <v>0</v>
      </c>
      <c r="BF314" s="94">
        <f t="shared" si="57"/>
        <v>0</v>
      </c>
      <c r="BG314" s="94">
        <f t="shared" si="58"/>
        <v>0</v>
      </c>
      <c r="BH314" s="94">
        <f t="shared" si="59"/>
        <v>0</v>
      </c>
      <c r="BJ314" s="94" t="str">
        <f t="shared" si="60"/>
        <v>0</v>
      </c>
      <c r="BK314" s="94" t="str">
        <f t="shared" si="61"/>
        <v>0</v>
      </c>
    </row>
    <row r="315" spans="1:63" x14ac:dyDescent="0.25">
      <c r="A315" s="17" t="str">
        <f>D315&amp;"x"&amp;TEXT(COUNTIF(D$5:D314,D315)+1,0)</f>
        <v>x1</v>
      </c>
      <c r="B315" s="18" t="str">
        <f>E315&amp;"x"&amp;TEXT(COUNTIF(E$5:E314,E315)+1,0)</f>
        <v>x1</v>
      </c>
      <c r="C315" s="18" t="str">
        <f>F315&amp;"x"&amp;TEXT(COUNTIF(F$5:F314,F315)+1,0)</f>
        <v>x1</v>
      </c>
      <c r="D315" s="19"/>
      <c r="E315" s="19"/>
      <c r="F315" s="19"/>
      <c r="G315" s="313"/>
      <c r="H315" s="19"/>
      <c r="I315" s="141"/>
      <c r="J315" s="141"/>
      <c r="K315" s="141"/>
      <c r="L315" s="113"/>
      <c r="M315" s="313"/>
      <c r="N315" s="20"/>
      <c r="O315" s="20"/>
      <c r="P315" s="314"/>
      <c r="Q315" s="20"/>
      <c r="R315" s="20"/>
      <c r="S315" s="20"/>
      <c r="T315" s="283"/>
      <c r="U315" s="283"/>
      <c r="V315" s="315"/>
      <c r="W315" s="22"/>
      <c r="X315" s="22"/>
      <c r="Y315" s="22"/>
      <c r="Z315" s="22"/>
      <c r="AA315" s="22"/>
      <c r="AC315" s="187" t="str">
        <f>lft(L315,Peildatum)</f>
        <v/>
      </c>
      <c r="AD315" s="202"/>
      <c r="AE315" s="202"/>
      <c r="AF315" s="202"/>
      <c r="AG315" s="202"/>
      <c r="AH315" s="202"/>
      <c r="AI315" s="188" t="str">
        <f>IFERROR(VLOOKUP(LEFT(N315 &amp; "0",1),CbRc,2,0),"")</f>
        <v>NCX19J3</v>
      </c>
      <c r="AJ315" s="188" t="str">
        <f>IFERROR(VLOOKUP(LEFT(O315 &amp; "0",1),CbRc,2,0),"")</f>
        <v>NCX19J3</v>
      </c>
      <c r="AK315" s="188" t="str">
        <f>IF(ISNA(VLOOKUP(AI315&amp;Q315,IsTm1A,1,0)),"",Q315)</f>
        <v/>
      </c>
      <c r="AL315" s="188" t="str">
        <f>IF(ISNA(VLOOKUP($AI315&amp;R315,IsTm2D,1,0)),"",R315)</f>
        <v/>
      </c>
      <c r="AM315" s="188" t="str">
        <f>IF(ISNA(VLOOKUP($AI315&amp;S315,IsTm3G,1,0)),"",S315)</f>
        <v/>
      </c>
      <c r="AN315" s="188"/>
      <c r="AO315" s="188"/>
      <c r="BD315" s="94">
        <f t="shared" si="55"/>
        <v>0</v>
      </c>
      <c r="BE315" s="94">
        <f t="shared" si="56"/>
        <v>0</v>
      </c>
      <c r="BF315" s="94">
        <f t="shared" si="57"/>
        <v>0</v>
      </c>
      <c r="BG315" s="94">
        <f t="shared" si="58"/>
        <v>0</v>
      </c>
      <c r="BH315" s="94">
        <f t="shared" si="59"/>
        <v>0</v>
      </c>
      <c r="BJ315" s="94" t="str">
        <f t="shared" si="60"/>
        <v>0</v>
      </c>
      <c r="BK315" s="94" t="str">
        <f t="shared" si="61"/>
        <v>0</v>
      </c>
    </row>
    <row r="316" spans="1:63" x14ac:dyDescent="0.25">
      <c r="A316" s="17" t="str">
        <f>D316&amp;"x"&amp;TEXT(COUNTIF(D$5:D315,D316)+1,0)</f>
        <v>x1</v>
      </c>
      <c r="B316" s="18" t="str">
        <f>E316&amp;"x"&amp;TEXT(COUNTIF(E$5:E315,E316)+1,0)</f>
        <v>x1</v>
      </c>
      <c r="C316" s="18" t="str">
        <f>F316&amp;"x"&amp;TEXT(COUNTIF(F$5:F315,F316)+1,0)</f>
        <v>x1</v>
      </c>
      <c r="D316" s="19"/>
      <c r="E316" s="19"/>
      <c r="F316" s="19"/>
      <c r="G316" s="313"/>
      <c r="H316" s="19"/>
      <c r="I316" s="141"/>
      <c r="J316" s="141"/>
      <c r="K316" s="141"/>
      <c r="L316" s="113"/>
      <c r="M316" s="313"/>
      <c r="N316" s="20"/>
      <c r="O316" s="20"/>
      <c r="P316" s="314"/>
      <c r="Q316" s="20"/>
      <c r="R316" s="20"/>
      <c r="S316" s="20"/>
      <c r="T316" s="283"/>
      <c r="U316" s="283"/>
      <c r="V316" s="315"/>
      <c r="W316" s="22"/>
      <c r="X316" s="22"/>
      <c r="Y316" s="22"/>
      <c r="Z316" s="22"/>
      <c r="AA316" s="22"/>
      <c r="AC316" s="187" t="str">
        <f>lft(L316,Peildatum)</f>
        <v/>
      </c>
      <c r="AD316" s="202"/>
      <c r="AE316" s="202"/>
      <c r="AF316" s="202"/>
      <c r="AG316" s="202"/>
      <c r="AH316" s="202"/>
      <c r="AI316" s="188" t="str">
        <f>IFERROR(VLOOKUP(LEFT(N316 &amp; "0",1),CbRc,2,0),"")</f>
        <v>NCX19J3</v>
      </c>
      <c r="AJ316" s="188" t="str">
        <f>IFERROR(VLOOKUP(LEFT(O316 &amp; "0",1),CbRc,2,0),"")</f>
        <v>NCX19J3</v>
      </c>
      <c r="AK316" s="188" t="str">
        <f>IF(ISNA(VLOOKUP(AI316&amp;Q316,IsTm1A,1,0)),"",Q316)</f>
        <v/>
      </c>
      <c r="AL316" s="188" t="str">
        <f>IF(ISNA(VLOOKUP($AI316&amp;R316,IsTm2D,1,0)),"",R316)</f>
        <v/>
      </c>
      <c r="AM316" s="188" t="str">
        <f>IF(ISNA(VLOOKUP($AI316&amp;S316,IsTm3G,1,0)),"",S316)</f>
        <v/>
      </c>
      <c r="AN316" s="188"/>
      <c r="AO316" s="188"/>
      <c r="BD316" s="94">
        <f t="shared" si="55"/>
        <v>0</v>
      </c>
      <c r="BE316" s="94">
        <f t="shared" si="56"/>
        <v>0</v>
      </c>
      <c r="BF316" s="94">
        <f t="shared" si="57"/>
        <v>0</v>
      </c>
      <c r="BG316" s="94">
        <f t="shared" si="58"/>
        <v>0</v>
      </c>
      <c r="BH316" s="94">
        <f t="shared" si="59"/>
        <v>0</v>
      </c>
      <c r="BJ316" s="94" t="str">
        <f t="shared" si="60"/>
        <v>0</v>
      </c>
      <c r="BK316" s="94" t="str">
        <f t="shared" si="61"/>
        <v>0</v>
      </c>
    </row>
    <row r="317" spans="1:63" x14ac:dyDescent="0.25">
      <c r="A317" s="17" t="str">
        <f>D317&amp;"x"&amp;TEXT(COUNTIF(D$5:D316,D317)+1,0)</f>
        <v>x1</v>
      </c>
      <c r="B317" s="18" t="str">
        <f>E317&amp;"x"&amp;TEXT(COUNTIF(E$5:E316,E317)+1,0)</f>
        <v>x1</v>
      </c>
      <c r="C317" s="18" t="str">
        <f>F317&amp;"x"&amp;TEXT(COUNTIF(F$5:F316,F317)+1,0)</f>
        <v>x1</v>
      </c>
      <c r="D317" s="19"/>
      <c r="E317" s="19"/>
      <c r="F317" s="19"/>
      <c r="G317" s="313"/>
      <c r="H317" s="19"/>
      <c r="I317" s="141"/>
      <c r="J317" s="141"/>
      <c r="K317" s="141"/>
      <c r="L317" s="113"/>
      <c r="M317" s="313"/>
      <c r="N317" s="20"/>
      <c r="O317" s="20"/>
      <c r="P317" s="314"/>
      <c r="Q317" s="20"/>
      <c r="R317" s="20"/>
      <c r="S317" s="20"/>
      <c r="T317" s="283"/>
      <c r="U317" s="283"/>
      <c r="V317" s="315"/>
      <c r="W317" s="22"/>
      <c r="X317" s="22"/>
      <c r="Y317" s="22"/>
      <c r="Z317" s="22"/>
      <c r="AA317" s="22"/>
      <c r="AC317" s="187" t="str">
        <f>lft(L317,Peildatum)</f>
        <v/>
      </c>
      <c r="AD317" s="202"/>
      <c r="AE317" s="202"/>
      <c r="AF317" s="202"/>
      <c r="AG317" s="202"/>
      <c r="AH317" s="202"/>
      <c r="AI317" s="188" t="str">
        <f>IFERROR(VLOOKUP(LEFT(N317 &amp; "0",1),CbRc,2,0),"")</f>
        <v>NCX19J3</v>
      </c>
      <c r="AJ317" s="188" t="str">
        <f>IFERROR(VLOOKUP(LEFT(O317 &amp; "0",1),CbRc,2,0),"")</f>
        <v>NCX19J3</v>
      </c>
      <c r="AK317" s="188" t="str">
        <f>IF(ISNA(VLOOKUP(AI317&amp;Q317,IsTm1A,1,0)),"",Q317)</f>
        <v/>
      </c>
      <c r="AL317" s="188" t="str">
        <f>IF(ISNA(VLOOKUP($AI317&amp;R317,IsTm2D,1,0)),"",R317)</f>
        <v/>
      </c>
      <c r="AM317" s="188" t="str">
        <f>IF(ISNA(VLOOKUP($AI317&amp;S317,IsTm3G,1,0)),"",S317)</f>
        <v/>
      </c>
      <c r="AN317" s="188"/>
      <c r="AO317" s="188"/>
      <c r="BD317" s="94">
        <f t="shared" si="55"/>
        <v>0</v>
      </c>
      <c r="BE317" s="94">
        <f t="shared" si="56"/>
        <v>0</v>
      </c>
      <c r="BF317" s="94">
        <f t="shared" si="57"/>
        <v>0</v>
      </c>
      <c r="BG317" s="94">
        <f t="shared" si="58"/>
        <v>0</v>
      </c>
      <c r="BH317" s="94">
        <f t="shared" si="59"/>
        <v>0</v>
      </c>
      <c r="BJ317" s="94" t="str">
        <f t="shared" si="60"/>
        <v>0</v>
      </c>
      <c r="BK317" s="94" t="str">
        <f t="shared" si="61"/>
        <v>0</v>
      </c>
    </row>
    <row r="318" spans="1:63" x14ac:dyDescent="0.25">
      <c r="A318" s="17" t="str">
        <f>D318&amp;"x"&amp;TEXT(COUNTIF(D$5:D317,D318)+1,0)</f>
        <v>x1</v>
      </c>
      <c r="B318" s="18" t="str">
        <f>E318&amp;"x"&amp;TEXT(COUNTIF(E$5:E317,E318)+1,0)</f>
        <v>x1</v>
      </c>
      <c r="C318" s="18" t="str">
        <f>F318&amp;"x"&amp;TEXT(COUNTIF(F$5:F317,F318)+1,0)</f>
        <v>x1</v>
      </c>
      <c r="D318" s="19"/>
      <c r="E318" s="19"/>
      <c r="F318" s="19"/>
      <c r="G318" s="313"/>
      <c r="H318" s="19"/>
      <c r="I318" s="141"/>
      <c r="J318" s="141"/>
      <c r="K318" s="141"/>
      <c r="L318" s="113"/>
      <c r="M318" s="313"/>
      <c r="N318" s="20"/>
      <c r="O318" s="20"/>
      <c r="P318" s="314"/>
      <c r="Q318" s="20"/>
      <c r="R318" s="20"/>
      <c r="S318" s="20"/>
      <c r="T318" s="283"/>
      <c r="U318" s="283"/>
      <c r="V318" s="315"/>
      <c r="W318" s="22"/>
      <c r="X318" s="22"/>
      <c r="Y318" s="22"/>
      <c r="Z318" s="22"/>
      <c r="AA318" s="22"/>
      <c r="AC318" s="187" t="str">
        <f>lft(L318,Peildatum)</f>
        <v/>
      </c>
      <c r="AD318" s="202"/>
      <c r="AE318" s="202"/>
      <c r="AF318" s="202"/>
      <c r="AG318" s="202"/>
      <c r="AH318" s="202"/>
      <c r="AI318" s="188" t="str">
        <f>IFERROR(VLOOKUP(LEFT(N318 &amp; "0",1),CbRc,2,0),"")</f>
        <v>NCX19J3</v>
      </c>
      <c r="AJ318" s="188" t="str">
        <f>IFERROR(VLOOKUP(LEFT(O318 &amp; "0",1),CbRc,2,0),"")</f>
        <v>NCX19J3</v>
      </c>
      <c r="AK318" s="188" t="str">
        <f>IF(ISNA(VLOOKUP(AI318&amp;Q318,IsTm1A,1,0)),"",Q318)</f>
        <v/>
      </c>
      <c r="AL318" s="188" t="str">
        <f>IF(ISNA(VLOOKUP($AI318&amp;R318,IsTm2D,1,0)),"",R318)</f>
        <v/>
      </c>
      <c r="AM318" s="188" t="str">
        <f>IF(ISNA(VLOOKUP($AI318&amp;S318,IsTm3G,1,0)),"",S318)</f>
        <v/>
      </c>
      <c r="AN318" s="188"/>
      <c r="AO318" s="188"/>
      <c r="BD318" s="94">
        <f t="shared" si="55"/>
        <v>0</v>
      </c>
      <c r="BE318" s="94">
        <f t="shared" si="56"/>
        <v>0</v>
      </c>
      <c r="BF318" s="94">
        <f t="shared" si="57"/>
        <v>0</v>
      </c>
      <c r="BG318" s="94">
        <f t="shared" si="58"/>
        <v>0</v>
      </c>
      <c r="BH318" s="94">
        <f t="shared" si="59"/>
        <v>0</v>
      </c>
      <c r="BJ318" s="94" t="str">
        <f t="shared" si="60"/>
        <v>0</v>
      </c>
      <c r="BK318" s="94" t="str">
        <f t="shared" si="61"/>
        <v>0</v>
      </c>
    </row>
    <row r="319" spans="1:63" x14ac:dyDescent="0.25">
      <c r="A319" s="17" t="str">
        <f>D319&amp;"x"&amp;TEXT(COUNTIF(D$5:D318,D319)+1,0)</f>
        <v>x1</v>
      </c>
      <c r="B319" s="18" t="str">
        <f>E319&amp;"x"&amp;TEXT(COUNTIF(E$5:E318,E319)+1,0)</f>
        <v>x1</v>
      </c>
      <c r="C319" s="18" t="str">
        <f>F319&amp;"x"&amp;TEXT(COUNTIF(F$5:F318,F319)+1,0)</f>
        <v>x1</v>
      </c>
      <c r="D319" s="19"/>
      <c r="E319" s="19"/>
      <c r="F319" s="19"/>
      <c r="G319" s="313"/>
      <c r="H319" s="19"/>
      <c r="I319" s="141"/>
      <c r="J319" s="141"/>
      <c r="K319" s="141"/>
      <c r="L319" s="113"/>
      <c r="M319" s="313"/>
      <c r="N319" s="20"/>
      <c r="O319" s="20"/>
      <c r="P319" s="314"/>
      <c r="Q319" s="20"/>
      <c r="R319" s="20"/>
      <c r="S319" s="20"/>
      <c r="T319" s="283"/>
      <c r="U319" s="283"/>
      <c r="V319" s="315"/>
      <c r="W319" s="22"/>
      <c r="X319" s="22"/>
      <c r="Y319" s="22"/>
      <c r="Z319" s="22"/>
      <c r="AA319" s="22"/>
      <c r="AC319" s="187" t="str">
        <f>lft(L319,Peildatum)</f>
        <v/>
      </c>
      <c r="AD319" s="202"/>
      <c r="AE319" s="202"/>
      <c r="AF319" s="202"/>
      <c r="AG319" s="202"/>
      <c r="AH319" s="202"/>
      <c r="AI319" s="188" t="str">
        <f>IFERROR(VLOOKUP(LEFT(N319 &amp; "0",1),CbRc,2,0),"")</f>
        <v>NCX19J3</v>
      </c>
      <c r="AJ319" s="188" t="str">
        <f>IFERROR(VLOOKUP(LEFT(O319 &amp; "0",1),CbRc,2,0),"")</f>
        <v>NCX19J3</v>
      </c>
      <c r="AK319" s="188" t="str">
        <f>IF(ISNA(VLOOKUP(AI319&amp;Q319,IsTm1A,1,0)),"",Q319)</f>
        <v/>
      </c>
      <c r="AL319" s="188" t="str">
        <f>IF(ISNA(VLOOKUP($AI319&amp;R319,IsTm2D,1,0)),"",R319)</f>
        <v/>
      </c>
      <c r="AM319" s="188" t="str">
        <f>IF(ISNA(VLOOKUP($AI319&amp;S319,IsTm3G,1,0)),"",S319)</f>
        <v/>
      </c>
      <c r="AN319" s="188"/>
      <c r="AO319" s="188"/>
      <c r="BD319" s="94">
        <f t="shared" si="55"/>
        <v>0</v>
      </c>
      <c r="BE319" s="94">
        <f t="shared" si="56"/>
        <v>0</v>
      </c>
      <c r="BF319" s="94">
        <f t="shared" si="57"/>
        <v>0</v>
      </c>
      <c r="BG319" s="94">
        <f t="shared" si="58"/>
        <v>0</v>
      </c>
      <c r="BH319" s="94">
        <f t="shared" si="59"/>
        <v>0</v>
      </c>
      <c r="BJ319" s="94" t="str">
        <f t="shared" si="60"/>
        <v>0</v>
      </c>
      <c r="BK319" s="94" t="str">
        <f t="shared" si="61"/>
        <v>0</v>
      </c>
    </row>
    <row r="320" spans="1:63" x14ac:dyDescent="0.25">
      <c r="A320" s="17" t="str">
        <f>D320&amp;"x"&amp;TEXT(COUNTIF(D$5:D319,D320)+1,0)</f>
        <v>x1</v>
      </c>
      <c r="B320" s="18" t="str">
        <f>E320&amp;"x"&amp;TEXT(COUNTIF(E$5:E319,E320)+1,0)</f>
        <v>x1</v>
      </c>
      <c r="C320" s="18" t="str">
        <f>F320&amp;"x"&amp;TEXT(COUNTIF(F$5:F319,F320)+1,0)</f>
        <v>x1</v>
      </c>
      <c r="D320" s="19"/>
      <c r="E320" s="19"/>
      <c r="F320" s="19"/>
      <c r="G320" s="313"/>
      <c r="H320" s="19"/>
      <c r="I320" s="141"/>
      <c r="J320" s="141"/>
      <c r="K320" s="141"/>
      <c r="L320" s="113"/>
      <c r="M320" s="313"/>
      <c r="N320" s="20"/>
      <c r="O320" s="20"/>
      <c r="P320" s="314"/>
      <c r="Q320" s="20"/>
      <c r="R320" s="20"/>
      <c r="S320" s="20"/>
      <c r="T320" s="283"/>
      <c r="U320" s="283"/>
      <c r="V320" s="315"/>
      <c r="W320" s="22"/>
      <c r="X320" s="22"/>
      <c r="Y320" s="22"/>
      <c r="Z320" s="22"/>
      <c r="AA320" s="22"/>
      <c r="AC320" s="187" t="str">
        <f>lft(L320,Peildatum)</f>
        <v/>
      </c>
      <c r="AD320" s="202"/>
      <c r="AE320" s="202"/>
      <c r="AF320" s="202"/>
      <c r="AG320" s="202"/>
      <c r="AH320" s="202"/>
      <c r="AI320" s="188" t="str">
        <f>IFERROR(VLOOKUP(LEFT(N320 &amp; "0",1),CbRc,2,0),"")</f>
        <v>NCX19J3</v>
      </c>
      <c r="AJ320" s="188" t="str">
        <f>IFERROR(VLOOKUP(LEFT(O320 &amp; "0",1),CbRc,2,0),"")</f>
        <v>NCX19J3</v>
      </c>
      <c r="AK320" s="188" t="str">
        <f>IF(ISNA(VLOOKUP(AI320&amp;Q320,IsTm1A,1,0)),"",Q320)</f>
        <v/>
      </c>
      <c r="AL320" s="188" t="str">
        <f>IF(ISNA(VLOOKUP($AI320&amp;R320,IsTm2D,1,0)),"",R320)</f>
        <v/>
      </c>
      <c r="AM320" s="188" t="str">
        <f>IF(ISNA(VLOOKUP($AI320&amp;S320,IsTm3G,1,0)),"",S320)</f>
        <v/>
      </c>
      <c r="AN320" s="188"/>
      <c r="AO320" s="188"/>
      <c r="BD320" s="94">
        <f t="shared" si="55"/>
        <v>0</v>
      </c>
      <c r="BE320" s="94">
        <f t="shared" si="56"/>
        <v>0</v>
      </c>
      <c r="BF320" s="94">
        <f t="shared" si="57"/>
        <v>0</v>
      </c>
      <c r="BG320" s="94">
        <f t="shared" si="58"/>
        <v>0</v>
      </c>
      <c r="BH320" s="94">
        <f t="shared" si="59"/>
        <v>0</v>
      </c>
      <c r="BJ320" s="94" t="str">
        <f t="shared" si="60"/>
        <v>0</v>
      </c>
      <c r="BK320" s="94" t="str">
        <f t="shared" si="61"/>
        <v>0</v>
      </c>
    </row>
    <row r="321" spans="1:63" x14ac:dyDescent="0.25">
      <c r="A321" s="17" t="str">
        <f>D321&amp;"x"&amp;TEXT(COUNTIF(D$5:D320,D321)+1,0)</f>
        <v>x1</v>
      </c>
      <c r="B321" s="18" t="str">
        <f>E321&amp;"x"&amp;TEXT(COUNTIF(E$5:E320,E321)+1,0)</f>
        <v>x1</v>
      </c>
      <c r="C321" s="18" t="str">
        <f>F321&amp;"x"&amp;TEXT(COUNTIF(F$5:F320,F321)+1,0)</f>
        <v>x1</v>
      </c>
      <c r="D321" s="19"/>
      <c r="E321" s="19"/>
      <c r="F321" s="19"/>
      <c r="G321" s="313"/>
      <c r="H321" s="19"/>
      <c r="I321" s="141"/>
      <c r="J321" s="141"/>
      <c r="K321" s="141"/>
      <c r="L321" s="113"/>
      <c r="M321" s="313"/>
      <c r="N321" s="20"/>
      <c r="O321" s="20"/>
      <c r="P321" s="314"/>
      <c r="Q321" s="20"/>
      <c r="R321" s="20"/>
      <c r="S321" s="20"/>
      <c r="T321" s="283"/>
      <c r="U321" s="283"/>
      <c r="V321" s="315"/>
      <c r="W321" s="22"/>
      <c r="X321" s="22"/>
      <c r="Y321" s="22"/>
      <c r="Z321" s="22"/>
      <c r="AA321" s="22"/>
      <c r="AC321" s="187" t="str">
        <f>lft(L321,Peildatum)</f>
        <v/>
      </c>
      <c r="AD321" s="202"/>
      <c r="AE321" s="202"/>
      <c r="AF321" s="202"/>
      <c r="AG321" s="202"/>
      <c r="AH321" s="202"/>
      <c r="AI321" s="188" t="str">
        <f>IFERROR(VLOOKUP(LEFT(N321 &amp; "0",1),CbRc,2,0),"")</f>
        <v>NCX19J3</v>
      </c>
      <c r="AJ321" s="188" t="str">
        <f>IFERROR(VLOOKUP(LEFT(O321 &amp; "0",1),CbRc,2,0),"")</f>
        <v>NCX19J3</v>
      </c>
      <c r="AK321" s="188" t="str">
        <f>IF(ISNA(VLOOKUP(AI321&amp;Q321,IsTm1A,1,0)),"",Q321)</f>
        <v/>
      </c>
      <c r="AL321" s="188" t="str">
        <f>IF(ISNA(VLOOKUP($AI321&amp;R321,IsTm2D,1,0)),"",R321)</f>
        <v/>
      </c>
      <c r="AM321" s="188" t="str">
        <f>IF(ISNA(VLOOKUP($AI321&amp;S321,IsTm3G,1,0)),"",S321)</f>
        <v/>
      </c>
      <c r="AN321" s="188"/>
      <c r="AO321" s="188"/>
      <c r="BD321" s="94">
        <f t="shared" si="55"/>
        <v>0</v>
      </c>
      <c r="BE321" s="94">
        <f t="shared" si="56"/>
        <v>0</v>
      </c>
      <c r="BF321" s="94">
        <f t="shared" si="57"/>
        <v>0</v>
      </c>
      <c r="BG321" s="94">
        <f t="shared" si="58"/>
        <v>0</v>
      </c>
      <c r="BH321" s="94">
        <f t="shared" si="59"/>
        <v>0</v>
      </c>
      <c r="BJ321" s="94" t="str">
        <f t="shared" si="60"/>
        <v>0</v>
      </c>
      <c r="BK321" s="94" t="str">
        <f t="shared" si="61"/>
        <v>0</v>
      </c>
    </row>
    <row r="322" spans="1:63" x14ac:dyDescent="0.25">
      <c r="A322" s="17" t="str">
        <f>D322&amp;"x"&amp;TEXT(COUNTIF(D$5:D321,D322)+1,0)</f>
        <v>x1</v>
      </c>
      <c r="B322" s="18" t="str">
        <f>E322&amp;"x"&amp;TEXT(COUNTIF(E$5:E321,E322)+1,0)</f>
        <v>x1</v>
      </c>
      <c r="C322" s="18" t="str">
        <f>F322&amp;"x"&amp;TEXT(COUNTIF(F$5:F321,F322)+1,0)</f>
        <v>x1</v>
      </c>
      <c r="D322" s="19"/>
      <c r="E322" s="19"/>
      <c r="F322" s="19"/>
      <c r="G322" s="313"/>
      <c r="H322" s="19"/>
      <c r="I322" s="141"/>
      <c r="J322" s="141"/>
      <c r="K322" s="141"/>
      <c r="L322" s="113"/>
      <c r="M322" s="313"/>
      <c r="N322" s="20"/>
      <c r="O322" s="20"/>
      <c r="P322" s="314"/>
      <c r="Q322" s="20"/>
      <c r="R322" s="20"/>
      <c r="S322" s="20"/>
      <c r="T322" s="283"/>
      <c r="U322" s="283"/>
      <c r="V322" s="315"/>
      <c r="W322" s="22"/>
      <c r="X322" s="22"/>
      <c r="Y322" s="22"/>
      <c r="Z322" s="22"/>
      <c r="AA322" s="22"/>
      <c r="AC322" s="187" t="str">
        <f>lft(L322,Peildatum)</f>
        <v/>
      </c>
      <c r="AD322" s="202"/>
      <c r="AE322" s="202"/>
      <c r="AF322" s="202"/>
      <c r="AG322" s="202"/>
      <c r="AH322" s="202"/>
      <c r="AI322" s="188" t="str">
        <f>IFERROR(VLOOKUP(LEFT(N322 &amp; "0",1),CbRc,2,0),"")</f>
        <v>NCX19J3</v>
      </c>
      <c r="AJ322" s="188" t="str">
        <f>IFERROR(VLOOKUP(LEFT(O322 &amp; "0",1),CbRc,2,0),"")</f>
        <v>NCX19J3</v>
      </c>
      <c r="AK322" s="188" t="str">
        <f>IF(ISNA(VLOOKUP(AI322&amp;Q322,IsTm1A,1,0)),"",Q322)</f>
        <v/>
      </c>
      <c r="AL322" s="188" t="str">
        <f>IF(ISNA(VLOOKUP($AI322&amp;R322,IsTm2D,1,0)),"",R322)</f>
        <v/>
      </c>
      <c r="AM322" s="188" t="str">
        <f>IF(ISNA(VLOOKUP($AI322&amp;S322,IsTm3G,1,0)),"",S322)</f>
        <v/>
      </c>
      <c r="AN322" s="188"/>
      <c r="AO322" s="188"/>
      <c r="BD322" s="94">
        <f t="shared" si="55"/>
        <v>0</v>
      </c>
      <c r="BE322" s="94">
        <f t="shared" si="56"/>
        <v>0</v>
      </c>
      <c r="BF322" s="94">
        <f t="shared" si="57"/>
        <v>0</v>
      </c>
      <c r="BG322" s="94">
        <f t="shared" si="58"/>
        <v>0</v>
      </c>
      <c r="BH322" s="94">
        <f t="shared" si="59"/>
        <v>0</v>
      </c>
      <c r="BJ322" s="94" t="str">
        <f t="shared" si="60"/>
        <v>0</v>
      </c>
      <c r="BK322" s="94" t="str">
        <f t="shared" si="61"/>
        <v>0</v>
      </c>
    </row>
    <row r="323" spans="1:63" x14ac:dyDescent="0.25">
      <c r="A323" s="17" t="str">
        <f>D323&amp;"x"&amp;TEXT(COUNTIF(D$5:D322,D323)+1,0)</f>
        <v>x1</v>
      </c>
      <c r="B323" s="18" t="str">
        <f>E323&amp;"x"&amp;TEXT(COUNTIF(E$5:E322,E323)+1,0)</f>
        <v>x1</v>
      </c>
      <c r="C323" s="18" t="str">
        <f>F323&amp;"x"&amp;TEXT(COUNTIF(F$5:F322,F323)+1,0)</f>
        <v>x1</v>
      </c>
      <c r="D323" s="19"/>
      <c r="E323" s="19"/>
      <c r="F323" s="19"/>
      <c r="G323" s="313"/>
      <c r="H323" s="19"/>
      <c r="I323" s="141"/>
      <c r="J323" s="141"/>
      <c r="K323" s="141"/>
      <c r="L323" s="113"/>
      <c r="M323" s="313"/>
      <c r="N323" s="20"/>
      <c r="O323" s="20"/>
      <c r="P323" s="314"/>
      <c r="Q323" s="20"/>
      <c r="R323" s="20"/>
      <c r="S323" s="20"/>
      <c r="T323" s="283"/>
      <c r="U323" s="283"/>
      <c r="V323" s="315"/>
      <c r="W323" s="22"/>
      <c r="X323" s="22"/>
      <c r="Y323" s="22"/>
      <c r="Z323" s="22"/>
      <c r="AA323" s="22"/>
      <c r="AC323" s="187" t="str">
        <f>lft(L323,Peildatum)</f>
        <v/>
      </c>
      <c r="AD323" s="202"/>
      <c r="AE323" s="202"/>
      <c r="AF323" s="202"/>
      <c r="AG323" s="202"/>
      <c r="AH323" s="202"/>
      <c r="AI323" s="188" t="str">
        <f>IFERROR(VLOOKUP(LEFT(N323 &amp; "0",1),CbRc,2,0),"")</f>
        <v>NCX19J3</v>
      </c>
      <c r="AJ323" s="188" t="str">
        <f>IFERROR(VLOOKUP(LEFT(O323 &amp; "0",1),CbRc,2,0),"")</f>
        <v>NCX19J3</v>
      </c>
      <c r="AK323" s="188" t="str">
        <f>IF(ISNA(VLOOKUP(AI323&amp;Q323,IsTm1A,1,0)),"",Q323)</f>
        <v/>
      </c>
      <c r="AL323" s="188" t="str">
        <f>IF(ISNA(VLOOKUP($AI323&amp;R323,IsTm2D,1,0)),"",R323)</f>
        <v/>
      </c>
      <c r="AM323" s="188" t="str">
        <f>IF(ISNA(VLOOKUP($AI323&amp;S323,IsTm3G,1,0)),"",S323)</f>
        <v/>
      </c>
      <c r="AN323" s="188"/>
      <c r="AO323" s="188"/>
      <c r="BD323" s="94">
        <f t="shared" si="55"/>
        <v>0</v>
      </c>
      <c r="BE323" s="94">
        <f t="shared" si="56"/>
        <v>0</v>
      </c>
      <c r="BF323" s="94">
        <f t="shared" si="57"/>
        <v>0</v>
      </c>
      <c r="BG323" s="94">
        <f t="shared" si="58"/>
        <v>0</v>
      </c>
      <c r="BH323" s="94">
        <f t="shared" si="59"/>
        <v>0</v>
      </c>
      <c r="BJ323" s="94" t="str">
        <f t="shared" si="60"/>
        <v>0</v>
      </c>
      <c r="BK323" s="94" t="str">
        <f t="shared" si="61"/>
        <v>0</v>
      </c>
    </row>
    <row r="324" spans="1:63" x14ac:dyDescent="0.25">
      <c r="A324" s="17" t="str">
        <f>D324&amp;"x"&amp;TEXT(COUNTIF(D$5:D323,D324)+1,0)</f>
        <v>x1</v>
      </c>
      <c r="B324" s="18" t="str">
        <f>E324&amp;"x"&amp;TEXT(COUNTIF(E$5:E323,E324)+1,0)</f>
        <v>x1</v>
      </c>
      <c r="C324" s="18" t="str">
        <f>F324&amp;"x"&amp;TEXT(COUNTIF(F$5:F323,F324)+1,0)</f>
        <v>x1</v>
      </c>
      <c r="D324" s="19"/>
      <c r="E324" s="19"/>
      <c r="F324" s="19"/>
      <c r="G324" s="313"/>
      <c r="H324" s="19"/>
      <c r="I324" s="141"/>
      <c r="J324" s="141"/>
      <c r="K324" s="141"/>
      <c r="L324" s="113"/>
      <c r="M324" s="313"/>
      <c r="N324" s="20"/>
      <c r="O324" s="20"/>
      <c r="P324" s="314"/>
      <c r="Q324" s="20"/>
      <c r="R324" s="20"/>
      <c r="S324" s="20"/>
      <c r="T324" s="283"/>
      <c r="U324" s="283"/>
      <c r="V324" s="315"/>
      <c r="W324" s="22"/>
      <c r="X324" s="22"/>
      <c r="Y324" s="22"/>
      <c r="Z324" s="22"/>
      <c r="AA324" s="22"/>
      <c r="AC324" s="187" t="str">
        <f>lft(L324,Peildatum)</f>
        <v/>
      </c>
      <c r="AD324" s="202"/>
      <c r="AE324" s="202"/>
      <c r="AF324" s="202"/>
      <c r="AG324" s="202"/>
      <c r="AH324" s="202"/>
      <c r="AI324" s="188" t="str">
        <f>IFERROR(VLOOKUP(LEFT(N324 &amp; "0",1),CbRc,2,0),"")</f>
        <v>NCX19J3</v>
      </c>
      <c r="AJ324" s="188" t="str">
        <f>IFERROR(VLOOKUP(LEFT(O324 &amp; "0",1),CbRc,2,0),"")</f>
        <v>NCX19J3</v>
      </c>
      <c r="AK324" s="188" t="str">
        <f>IF(ISNA(VLOOKUP(AI324&amp;Q324,IsTm1A,1,0)),"",Q324)</f>
        <v/>
      </c>
      <c r="AL324" s="188" t="str">
        <f>IF(ISNA(VLOOKUP($AI324&amp;R324,IsTm2D,1,0)),"",R324)</f>
        <v/>
      </c>
      <c r="AM324" s="188" t="str">
        <f>IF(ISNA(VLOOKUP($AI324&amp;S324,IsTm3G,1,0)),"",S324)</f>
        <v/>
      </c>
      <c r="AN324" s="188"/>
      <c r="AO324" s="188"/>
      <c r="BD324" s="94">
        <f t="shared" si="55"/>
        <v>0</v>
      </c>
      <c r="BE324" s="94">
        <f t="shared" si="56"/>
        <v>0</v>
      </c>
      <c r="BF324" s="94">
        <f t="shared" si="57"/>
        <v>0</v>
      </c>
      <c r="BG324" s="94">
        <f t="shared" si="58"/>
        <v>0</v>
      </c>
      <c r="BH324" s="94">
        <f t="shared" si="59"/>
        <v>0</v>
      </c>
      <c r="BJ324" s="94" t="str">
        <f t="shared" si="60"/>
        <v>0</v>
      </c>
      <c r="BK324" s="94" t="str">
        <f t="shared" si="61"/>
        <v>0</v>
      </c>
    </row>
    <row r="325" spans="1:63" x14ac:dyDescent="0.25">
      <c r="A325" s="17" t="str">
        <f>D325&amp;"x"&amp;TEXT(COUNTIF(D$5:D324,D325)+1,0)</f>
        <v>x1</v>
      </c>
      <c r="B325" s="18" t="str">
        <f>E325&amp;"x"&amp;TEXT(COUNTIF(E$5:E324,E325)+1,0)</f>
        <v>x1</v>
      </c>
      <c r="C325" s="18" t="str">
        <f>F325&amp;"x"&amp;TEXT(COUNTIF(F$5:F324,F325)+1,0)</f>
        <v>x1</v>
      </c>
      <c r="D325" s="19"/>
      <c r="E325" s="19"/>
      <c r="F325" s="19"/>
      <c r="G325" s="313"/>
      <c r="H325" s="19"/>
      <c r="I325" s="141"/>
      <c r="J325" s="141"/>
      <c r="K325" s="141"/>
      <c r="L325" s="113"/>
      <c r="M325" s="313"/>
      <c r="N325" s="20"/>
      <c r="O325" s="20"/>
      <c r="P325" s="314"/>
      <c r="Q325" s="20"/>
      <c r="R325" s="20"/>
      <c r="S325" s="20"/>
      <c r="T325" s="283"/>
      <c r="U325" s="283"/>
      <c r="V325" s="315"/>
      <c r="W325" s="22"/>
      <c r="X325" s="22"/>
      <c r="Y325" s="22"/>
      <c r="Z325" s="22"/>
      <c r="AA325" s="22"/>
      <c r="AC325" s="187" t="str">
        <f>lft(L325,Peildatum)</f>
        <v/>
      </c>
      <c r="AD325" s="202"/>
      <c r="AE325" s="202"/>
      <c r="AF325" s="202"/>
      <c r="AG325" s="202"/>
      <c r="AH325" s="202"/>
      <c r="AI325" s="188" t="str">
        <f>IFERROR(VLOOKUP(LEFT(N325 &amp; "0",1),CbRc,2,0),"")</f>
        <v>NCX19J3</v>
      </c>
      <c r="AJ325" s="188" t="str">
        <f>IFERROR(VLOOKUP(LEFT(O325 &amp; "0",1),CbRc,2,0),"")</f>
        <v>NCX19J3</v>
      </c>
      <c r="AK325" s="188" t="str">
        <f>IF(ISNA(VLOOKUP(AI325&amp;Q325,IsTm1A,1,0)),"",Q325)</f>
        <v/>
      </c>
      <c r="AL325" s="188" t="str">
        <f>IF(ISNA(VLOOKUP($AI325&amp;R325,IsTm2D,1,0)),"",R325)</f>
        <v/>
      </c>
      <c r="AM325" s="188" t="str">
        <f>IF(ISNA(VLOOKUP($AI325&amp;S325,IsTm3G,1,0)),"",S325)</f>
        <v/>
      </c>
      <c r="AN325" s="188"/>
      <c r="AO325" s="188"/>
      <c r="BD325" s="94">
        <f t="shared" ref="BD325:BD354" si="62">IF(OR(Q325="",W325=""),0,SUMIFS(W$5:W$354,$BJ$5:$BJ$354,$BJ325,Q$5:Q$354,Q325))</f>
        <v>0</v>
      </c>
      <c r="BE325" s="94">
        <f t="shared" ref="BE325:BE354" si="63">IF(OR(R325="",X325=""),0,SUMIFS(X$5:X$354,$BJ$5:$BJ$354,$BJ325,R$5:R$354,R325))</f>
        <v>0</v>
      </c>
      <c r="BF325" s="94">
        <f t="shared" ref="BF325:BF354" si="64">IF(OR(S325="",Y325=""),0,SUMIFS(Y$5:Y$354,$BJ$5:$BJ$354,$BJ325,S$5:S$354,S325))</f>
        <v>0</v>
      </c>
      <c r="BG325" s="94">
        <f t="shared" ref="BG325:BG354" si="65">IF(OR(T325="",Z325=""),0,SUMIFS(Z$5:Z$354,$BK$5:$BK$354,$BK325,T$5:T$354,T325))</f>
        <v>0</v>
      </c>
      <c r="BH325" s="94">
        <f t="shared" ref="BH325:BH354" si="66">IF(OR(U325="",AA325=""),0,SUMIFS(AA$5:AA$354,$BK$5:$BK$354,$BK325,U$5:U$354,U325))</f>
        <v>0</v>
      </c>
      <c r="BJ325" s="94" t="str">
        <f t="shared" si="60"/>
        <v>0</v>
      </c>
      <c r="BK325" s="94" t="str">
        <f t="shared" si="61"/>
        <v>0</v>
      </c>
    </row>
    <row r="326" spans="1:63" x14ac:dyDescent="0.25">
      <c r="A326" s="17" t="str">
        <f>D326&amp;"x"&amp;TEXT(COUNTIF(D$5:D325,D326)+1,0)</f>
        <v>x1</v>
      </c>
      <c r="B326" s="18" t="str">
        <f>E326&amp;"x"&amp;TEXT(COUNTIF(E$5:E325,E326)+1,0)</f>
        <v>x1</v>
      </c>
      <c r="C326" s="18" t="str">
        <f>F326&amp;"x"&amp;TEXT(COUNTIF(F$5:F325,F326)+1,0)</f>
        <v>x1</v>
      </c>
      <c r="D326" s="19"/>
      <c r="E326" s="19"/>
      <c r="F326" s="19"/>
      <c r="G326" s="313"/>
      <c r="H326" s="19"/>
      <c r="I326" s="141"/>
      <c r="J326" s="141"/>
      <c r="K326" s="141"/>
      <c r="L326" s="113"/>
      <c r="M326" s="313"/>
      <c r="N326" s="20"/>
      <c r="O326" s="20"/>
      <c r="P326" s="314"/>
      <c r="Q326" s="20"/>
      <c r="R326" s="20"/>
      <c r="S326" s="20"/>
      <c r="T326" s="283"/>
      <c r="U326" s="283"/>
      <c r="V326" s="315"/>
      <c r="W326" s="22"/>
      <c r="X326" s="22"/>
      <c r="Y326" s="22"/>
      <c r="Z326" s="22"/>
      <c r="AA326" s="22"/>
      <c r="AC326" s="187" t="str">
        <f>lft(L326,Peildatum)</f>
        <v/>
      </c>
      <c r="AD326" s="202"/>
      <c r="AE326" s="202"/>
      <c r="AF326" s="202"/>
      <c r="AG326" s="202"/>
      <c r="AH326" s="202"/>
      <c r="AI326" s="188" t="str">
        <f>IFERROR(VLOOKUP(LEFT(N326 &amp; "0",1),CbRc,2,0),"")</f>
        <v>NCX19J3</v>
      </c>
      <c r="AJ326" s="188" t="str">
        <f>IFERROR(VLOOKUP(LEFT(O326 &amp; "0",1),CbRc,2,0),"")</f>
        <v>NCX19J3</v>
      </c>
      <c r="AK326" s="188" t="str">
        <f>IF(ISNA(VLOOKUP(AI326&amp;Q326,IsTm1A,1,0)),"",Q326)</f>
        <v/>
      </c>
      <c r="AL326" s="188" t="str">
        <f>IF(ISNA(VLOOKUP($AI326&amp;R326,IsTm2D,1,0)),"",R326)</f>
        <v/>
      </c>
      <c r="AM326" s="188" t="str">
        <f>IF(ISNA(VLOOKUP($AI326&amp;S326,IsTm3G,1,0)),"",S326)</f>
        <v/>
      </c>
      <c r="AN326" s="188"/>
      <c r="AO326" s="188"/>
      <c r="BD326" s="94">
        <f t="shared" si="62"/>
        <v>0</v>
      </c>
      <c r="BE326" s="94">
        <f t="shared" si="63"/>
        <v>0</v>
      </c>
      <c r="BF326" s="94">
        <f t="shared" si="64"/>
        <v>0</v>
      </c>
      <c r="BG326" s="94">
        <f t="shared" si="65"/>
        <v>0</v>
      </c>
      <c r="BH326" s="94">
        <f t="shared" si="66"/>
        <v>0</v>
      </c>
      <c r="BJ326" s="94" t="str">
        <f t="shared" si="60"/>
        <v>0</v>
      </c>
      <c r="BK326" s="94" t="str">
        <f t="shared" si="61"/>
        <v>0</v>
      </c>
    </row>
    <row r="327" spans="1:63" x14ac:dyDescent="0.25">
      <c r="A327" s="17" t="str">
        <f>D327&amp;"x"&amp;TEXT(COUNTIF(D$5:D326,D327)+1,0)</f>
        <v>x1</v>
      </c>
      <c r="B327" s="18" t="str">
        <f>E327&amp;"x"&amp;TEXT(COUNTIF(E$5:E326,E327)+1,0)</f>
        <v>x1</v>
      </c>
      <c r="C327" s="18" t="str">
        <f>F327&amp;"x"&amp;TEXT(COUNTIF(F$5:F326,F327)+1,0)</f>
        <v>x1</v>
      </c>
      <c r="D327" s="19"/>
      <c r="E327" s="19"/>
      <c r="F327" s="19"/>
      <c r="G327" s="313"/>
      <c r="H327" s="19"/>
      <c r="I327" s="141"/>
      <c r="J327" s="141"/>
      <c r="K327" s="141"/>
      <c r="L327" s="113"/>
      <c r="M327" s="313"/>
      <c r="N327" s="20"/>
      <c r="O327" s="20"/>
      <c r="P327" s="314"/>
      <c r="Q327" s="20"/>
      <c r="R327" s="20"/>
      <c r="S327" s="20"/>
      <c r="T327" s="283"/>
      <c r="U327" s="283"/>
      <c r="V327" s="315"/>
      <c r="W327" s="22"/>
      <c r="X327" s="22"/>
      <c r="Y327" s="22"/>
      <c r="Z327" s="22"/>
      <c r="AA327" s="22"/>
      <c r="AC327" s="187" t="str">
        <f>lft(L327,Peildatum)</f>
        <v/>
      </c>
      <c r="AD327" s="202"/>
      <c r="AE327" s="202"/>
      <c r="AF327" s="202"/>
      <c r="AG327" s="202"/>
      <c r="AH327" s="202"/>
      <c r="AI327" s="188" t="str">
        <f>IFERROR(VLOOKUP(LEFT(N327 &amp; "0",1),CbRc,2,0),"")</f>
        <v>NCX19J3</v>
      </c>
      <c r="AJ327" s="188" t="str">
        <f>IFERROR(VLOOKUP(LEFT(O327 &amp; "0",1),CbRc,2,0),"")</f>
        <v>NCX19J3</v>
      </c>
      <c r="AK327" s="188" t="str">
        <f>IF(ISNA(VLOOKUP(AI327&amp;Q327,IsTm1A,1,0)),"",Q327)</f>
        <v/>
      </c>
      <c r="AL327" s="188" t="str">
        <f>IF(ISNA(VLOOKUP($AI327&amp;R327,IsTm2D,1,0)),"",R327)</f>
        <v/>
      </c>
      <c r="AM327" s="188" t="str">
        <f>IF(ISNA(VLOOKUP($AI327&amp;S327,IsTm3G,1,0)),"",S327)</f>
        <v/>
      </c>
      <c r="AN327" s="188"/>
      <c r="AO327" s="188"/>
      <c r="BD327" s="94">
        <f t="shared" si="62"/>
        <v>0</v>
      </c>
      <c r="BE327" s="94">
        <f t="shared" si="63"/>
        <v>0</v>
      </c>
      <c r="BF327" s="94">
        <f t="shared" si="64"/>
        <v>0</v>
      </c>
      <c r="BG327" s="94">
        <f t="shared" si="65"/>
        <v>0</v>
      </c>
      <c r="BH327" s="94">
        <f t="shared" si="66"/>
        <v>0</v>
      </c>
      <c r="BJ327" s="94" t="str">
        <f t="shared" si="60"/>
        <v>0</v>
      </c>
      <c r="BK327" s="94" t="str">
        <f t="shared" si="61"/>
        <v>0</v>
      </c>
    </row>
    <row r="328" spans="1:63" x14ac:dyDescent="0.25">
      <c r="A328" s="17" t="str">
        <f>D328&amp;"x"&amp;TEXT(COUNTIF(D$5:D327,D328)+1,0)</f>
        <v>x1</v>
      </c>
      <c r="B328" s="18" t="str">
        <f>E328&amp;"x"&amp;TEXT(COUNTIF(E$5:E327,E328)+1,0)</f>
        <v>x1</v>
      </c>
      <c r="C328" s="18" t="str">
        <f>F328&amp;"x"&amp;TEXT(COUNTIF(F$5:F327,F328)+1,0)</f>
        <v>x1</v>
      </c>
      <c r="D328" s="19"/>
      <c r="E328" s="19"/>
      <c r="F328" s="19"/>
      <c r="G328" s="313"/>
      <c r="H328" s="19"/>
      <c r="I328" s="141"/>
      <c r="J328" s="141"/>
      <c r="K328" s="141"/>
      <c r="L328" s="113"/>
      <c r="M328" s="313"/>
      <c r="N328" s="20"/>
      <c r="O328" s="20"/>
      <c r="P328" s="314"/>
      <c r="Q328" s="20"/>
      <c r="R328" s="20"/>
      <c r="S328" s="20"/>
      <c r="T328" s="283"/>
      <c r="U328" s="283"/>
      <c r="V328" s="315"/>
      <c r="W328" s="22"/>
      <c r="X328" s="22"/>
      <c r="Y328" s="22"/>
      <c r="Z328" s="22"/>
      <c r="AA328" s="22"/>
      <c r="AC328" s="187" t="str">
        <f>lft(L328,Peildatum)</f>
        <v/>
      </c>
      <c r="AD328" s="202"/>
      <c r="AE328" s="202"/>
      <c r="AF328" s="202"/>
      <c r="AG328" s="202"/>
      <c r="AH328" s="202"/>
      <c r="AI328" s="188" t="str">
        <f>IFERROR(VLOOKUP(LEFT(N328 &amp; "0",1),CbRc,2,0),"")</f>
        <v>NCX19J3</v>
      </c>
      <c r="AJ328" s="188" t="str">
        <f>IFERROR(VLOOKUP(LEFT(O328 &amp; "0",1),CbRc,2,0),"")</f>
        <v>NCX19J3</v>
      </c>
      <c r="AK328" s="188" t="str">
        <f>IF(ISNA(VLOOKUP(AI328&amp;Q328,IsTm1A,1,0)),"",Q328)</f>
        <v/>
      </c>
      <c r="AL328" s="188" t="str">
        <f>IF(ISNA(VLOOKUP($AI328&amp;R328,IsTm2D,1,0)),"",R328)</f>
        <v/>
      </c>
      <c r="AM328" s="188" t="str">
        <f>IF(ISNA(VLOOKUP($AI328&amp;S328,IsTm3G,1,0)),"",S328)</f>
        <v/>
      </c>
      <c r="AN328" s="188"/>
      <c r="AO328" s="188"/>
      <c r="BD328" s="94">
        <f t="shared" si="62"/>
        <v>0</v>
      </c>
      <c r="BE328" s="94">
        <f t="shared" si="63"/>
        <v>0</v>
      </c>
      <c r="BF328" s="94">
        <f t="shared" si="64"/>
        <v>0</v>
      </c>
      <c r="BG328" s="94">
        <f t="shared" si="65"/>
        <v>0</v>
      </c>
      <c r="BH328" s="94">
        <f t="shared" si="66"/>
        <v>0</v>
      </c>
      <c r="BJ328" s="94" t="str">
        <f t="shared" si="60"/>
        <v>0</v>
      </c>
      <c r="BK328" s="94" t="str">
        <f t="shared" si="61"/>
        <v>0</v>
      </c>
    </row>
    <row r="329" spans="1:63" x14ac:dyDescent="0.25">
      <c r="A329" s="17" t="str">
        <f>D329&amp;"x"&amp;TEXT(COUNTIF(D$5:D328,D329)+1,0)</f>
        <v>x1</v>
      </c>
      <c r="B329" s="18" t="str">
        <f>E329&amp;"x"&amp;TEXT(COUNTIF(E$5:E328,E329)+1,0)</f>
        <v>x1</v>
      </c>
      <c r="C329" s="18" t="str">
        <f>F329&amp;"x"&amp;TEXT(COUNTIF(F$5:F328,F329)+1,0)</f>
        <v>x1</v>
      </c>
      <c r="D329" s="19"/>
      <c r="E329" s="19"/>
      <c r="F329" s="19"/>
      <c r="G329" s="313"/>
      <c r="H329" s="19"/>
      <c r="I329" s="141"/>
      <c r="J329" s="141"/>
      <c r="K329" s="141"/>
      <c r="L329" s="113"/>
      <c r="M329" s="313"/>
      <c r="N329" s="20"/>
      <c r="O329" s="20"/>
      <c r="P329" s="314"/>
      <c r="Q329" s="20"/>
      <c r="R329" s="20"/>
      <c r="S329" s="20"/>
      <c r="T329" s="283"/>
      <c r="U329" s="283"/>
      <c r="V329" s="315"/>
      <c r="W329" s="22"/>
      <c r="X329" s="22"/>
      <c r="Y329" s="22"/>
      <c r="Z329" s="22"/>
      <c r="AA329" s="22"/>
      <c r="AC329" s="187" t="str">
        <f>lft(L329,Peildatum)</f>
        <v/>
      </c>
      <c r="AD329" s="202"/>
      <c r="AE329" s="202"/>
      <c r="AF329" s="202"/>
      <c r="AG329" s="202"/>
      <c r="AH329" s="202"/>
      <c r="AI329" s="188" t="str">
        <f>IFERROR(VLOOKUP(LEFT(N329 &amp; "0",1),CbRc,2,0),"")</f>
        <v>NCX19J3</v>
      </c>
      <c r="AJ329" s="188" t="str">
        <f>IFERROR(VLOOKUP(LEFT(O329 &amp; "0",1),CbRc,2,0),"")</f>
        <v>NCX19J3</v>
      </c>
      <c r="AK329" s="188" t="str">
        <f>IF(ISNA(VLOOKUP(AI329&amp;Q329,IsTm1A,1,0)),"",Q329)</f>
        <v/>
      </c>
      <c r="AL329" s="188" t="str">
        <f>IF(ISNA(VLOOKUP($AI329&amp;R329,IsTm2D,1,0)),"",R329)</f>
        <v/>
      </c>
      <c r="AM329" s="188" t="str">
        <f>IF(ISNA(VLOOKUP($AI329&amp;S329,IsTm3G,1,0)),"",S329)</f>
        <v/>
      </c>
      <c r="AN329" s="188"/>
      <c r="AO329" s="188"/>
      <c r="BD329" s="94">
        <f t="shared" si="62"/>
        <v>0</v>
      </c>
      <c r="BE329" s="94">
        <f t="shared" si="63"/>
        <v>0</v>
      </c>
      <c r="BF329" s="94">
        <f t="shared" si="64"/>
        <v>0</v>
      </c>
      <c r="BG329" s="94">
        <f t="shared" si="65"/>
        <v>0</v>
      </c>
      <c r="BH329" s="94">
        <f t="shared" si="66"/>
        <v>0</v>
      </c>
      <c r="BJ329" s="94" t="str">
        <f t="shared" si="60"/>
        <v>0</v>
      </c>
      <c r="BK329" s="94" t="str">
        <f t="shared" si="61"/>
        <v>0</v>
      </c>
    </row>
    <row r="330" spans="1:63" x14ac:dyDescent="0.25">
      <c r="A330" s="17" t="str">
        <f>D330&amp;"x"&amp;TEXT(COUNTIF(D$5:D329,D330)+1,0)</f>
        <v>x1</v>
      </c>
      <c r="B330" s="18" t="str">
        <f>E330&amp;"x"&amp;TEXT(COUNTIF(E$5:E329,E330)+1,0)</f>
        <v>x1</v>
      </c>
      <c r="C330" s="18" t="str">
        <f>F330&amp;"x"&amp;TEXT(COUNTIF(F$5:F329,F330)+1,0)</f>
        <v>x1</v>
      </c>
      <c r="D330" s="19"/>
      <c r="E330" s="19"/>
      <c r="F330" s="19"/>
      <c r="G330" s="313"/>
      <c r="H330" s="19"/>
      <c r="I330" s="141"/>
      <c r="J330" s="141"/>
      <c r="K330" s="141"/>
      <c r="L330" s="113"/>
      <c r="M330" s="313"/>
      <c r="N330" s="20"/>
      <c r="O330" s="20"/>
      <c r="P330" s="314"/>
      <c r="Q330" s="20"/>
      <c r="R330" s="20"/>
      <c r="S330" s="20"/>
      <c r="T330" s="283"/>
      <c r="U330" s="283"/>
      <c r="V330" s="315"/>
      <c r="W330" s="22"/>
      <c r="X330" s="22"/>
      <c r="Y330" s="22"/>
      <c r="Z330" s="22"/>
      <c r="AA330" s="22"/>
      <c r="AC330" s="187" t="str">
        <f>lft(L330,Peildatum)</f>
        <v/>
      </c>
      <c r="AD330" s="202"/>
      <c r="AE330" s="202"/>
      <c r="AF330" s="202"/>
      <c r="AG330" s="202"/>
      <c r="AH330" s="202"/>
      <c r="AI330" s="188" t="str">
        <f>IFERROR(VLOOKUP(LEFT(N330 &amp; "0",1),CbRc,2,0),"")</f>
        <v>NCX19J3</v>
      </c>
      <c r="AJ330" s="188" t="str">
        <f>IFERROR(VLOOKUP(LEFT(O330 &amp; "0",1),CbRc,2,0),"")</f>
        <v>NCX19J3</v>
      </c>
      <c r="AK330" s="188" t="str">
        <f>IF(ISNA(VLOOKUP(AI330&amp;Q330,IsTm1A,1,0)),"",Q330)</f>
        <v/>
      </c>
      <c r="AL330" s="188" t="str">
        <f>IF(ISNA(VLOOKUP($AI330&amp;R330,IsTm2D,1,0)),"",R330)</f>
        <v/>
      </c>
      <c r="AM330" s="188" t="str">
        <f>IF(ISNA(VLOOKUP($AI330&amp;S330,IsTm3G,1,0)),"",S330)</f>
        <v/>
      </c>
      <c r="AN330" s="188"/>
      <c r="AO330" s="188"/>
      <c r="BD330" s="94">
        <f t="shared" si="62"/>
        <v>0</v>
      </c>
      <c r="BE330" s="94">
        <f t="shared" si="63"/>
        <v>0</v>
      </c>
      <c r="BF330" s="94">
        <f t="shared" si="64"/>
        <v>0</v>
      </c>
      <c r="BG330" s="94">
        <f t="shared" si="65"/>
        <v>0</v>
      </c>
      <c r="BH330" s="94">
        <f t="shared" si="66"/>
        <v>0</v>
      </c>
      <c r="BJ330" s="94" t="str">
        <f t="shared" si="60"/>
        <v>0</v>
      </c>
      <c r="BK330" s="94" t="str">
        <f t="shared" si="61"/>
        <v>0</v>
      </c>
    </row>
    <row r="331" spans="1:63" x14ac:dyDescent="0.25">
      <c r="A331" s="17" t="str">
        <f>D331&amp;"x"&amp;TEXT(COUNTIF(D$5:D330,D331)+1,0)</f>
        <v>x1</v>
      </c>
      <c r="B331" s="18" t="str">
        <f>E331&amp;"x"&amp;TEXT(COUNTIF(E$5:E330,E331)+1,0)</f>
        <v>x1</v>
      </c>
      <c r="C331" s="18" t="str">
        <f>F331&amp;"x"&amp;TEXT(COUNTIF(F$5:F330,F331)+1,0)</f>
        <v>x1</v>
      </c>
      <c r="D331" s="19"/>
      <c r="E331" s="19"/>
      <c r="F331" s="19"/>
      <c r="G331" s="313"/>
      <c r="H331" s="19"/>
      <c r="I331" s="141"/>
      <c r="J331" s="141"/>
      <c r="K331" s="141"/>
      <c r="L331" s="113"/>
      <c r="M331" s="313"/>
      <c r="N331" s="20"/>
      <c r="O331" s="20"/>
      <c r="P331" s="314"/>
      <c r="Q331" s="20"/>
      <c r="R331" s="20"/>
      <c r="S331" s="20"/>
      <c r="T331" s="283"/>
      <c r="U331" s="283"/>
      <c r="V331" s="315"/>
      <c r="W331" s="22"/>
      <c r="X331" s="22"/>
      <c r="Y331" s="22"/>
      <c r="Z331" s="22"/>
      <c r="AA331" s="22"/>
      <c r="AC331" s="187" t="str">
        <f>lft(L331,Peildatum)</f>
        <v/>
      </c>
      <c r="AD331" s="202"/>
      <c r="AE331" s="202"/>
      <c r="AF331" s="202"/>
      <c r="AG331" s="202"/>
      <c r="AH331" s="202"/>
      <c r="AI331" s="188" t="str">
        <f>IFERROR(VLOOKUP(LEFT(N331 &amp; "0",1),CbRc,2,0),"")</f>
        <v>NCX19J3</v>
      </c>
      <c r="AJ331" s="188" t="str">
        <f>IFERROR(VLOOKUP(LEFT(O331 &amp; "0",1),CbRc,2,0),"")</f>
        <v>NCX19J3</v>
      </c>
      <c r="AK331" s="188" t="str">
        <f>IF(ISNA(VLOOKUP(AI331&amp;Q331,IsTm1A,1,0)),"",Q331)</f>
        <v/>
      </c>
      <c r="AL331" s="188" t="str">
        <f>IF(ISNA(VLOOKUP($AI331&amp;R331,IsTm2D,1,0)),"",R331)</f>
        <v/>
      </c>
      <c r="AM331" s="188" t="str">
        <f>IF(ISNA(VLOOKUP($AI331&amp;S331,IsTm3G,1,0)),"",S331)</f>
        <v/>
      </c>
      <c r="AN331" s="188"/>
      <c r="AO331" s="188"/>
      <c r="BD331" s="94">
        <f t="shared" si="62"/>
        <v>0</v>
      </c>
      <c r="BE331" s="94">
        <f t="shared" si="63"/>
        <v>0</v>
      </c>
      <c r="BF331" s="94">
        <f t="shared" si="64"/>
        <v>0</v>
      </c>
      <c r="BG331" s="94">
        <f t="shared" si="65"/>
        <v>0</v>
      </c>
      <c r="BH331" s="94">
        <f t="shared" si="66"/>
        <v>0</v>
      </c>
      <c r="BJ331" s="94" t="str">
        <f t="shared" si="60"/>
        <v>0</v>
      </c>
      <c r="BK331" s="94" t="str">
        <f t="shared" si="61"/>
        <v>0</v>
      </c>
    </row>
    <row r="332" spans="1:63" x14ac:dyDescent="0.25">
      <c r="A332" s="17" t="str">
        <f>D332&amp;"x"&amp;TEXT(COUNTIF(D$5:D331,D332)+1,0)</f>
        <v>x1</v>
      </c>
      <c r="B332" s="18" t="str">
        <f>E332&amp;"x"&amp;TEXT(COUNTIF(E$5:E331,E332)+1,0)</f>
        <v>x1</v>
      </c>
      <c r="C332" s="18" t="str">
        <f>F332&amp;"x"&amp;TEXT(COUNTIF(F$5:F331,F332)+1,0)</f>
        <v>x1</v>
      </c>
      <c r="D332" s="19"/>
      <c r="E332" s="19"/>
      <c r="F332" s="19"/>
      <c r="G332" s="313"/>
      <c r="H332" s="19"/>
      <c r="I332" s="141"/>
      <c r="J332" s="141"/>
      <c r="K332" s="141"/>
      <c r="L332" s="113"/>
      <c r="M332" s="313"/>
      <c r="N332" s="20"/>
      <c r="O332" s="20"/>
      <c r="P332" s="314"/>
      <c r="Q332" s="20"/>
      <c r="R332" s="20"/>
      <c r="S332" s="20"/>
      <c r="T332" s="283"/>
      <c r="U332" s="283"/>
      <c r="V332" s="315"/>
      <c r="W332" s="22"/>
      <c r="X332" s="22"/>
      <c r="Y332" s="22"/>
      <c r="Z332" s="22"/>
      <c r="AA332" s="22"/>
      <c r="AC332" s="187" t="str">
        <f>lft(L332,Peildatum)</f>
        <v/>
      </c>
      <c r="AD332" s="202"/>
      <c r="AE332" s="202"/>
      <c r="AF332" s="202"/>
      <c r="AG332" s="202"/>
      <c r="AH332" s="202"/>
      <c r="AI332" s="188" t="str">
        <f>IFERROR(VLOOKUP(LEFT(N332 &amp; "0",1),CbRc,2,0),"")</f>
        <v>NCX19J3</v>
      </c>
      <c r="AJ332" s="188" t="str">
        <f>IFERROR(VLOOKUP(LEFT(O332 &amp; "0",1),CbRc,2,0),"")</f>
        <v>NCX19J3</v>
      </c>
      <c r="AK332" s="188" t="str">
        <f>IF(ISNA(VLOOKUP(AI332&amp;Q332,IsTm1A,1,0)),"",Q332)</f>
        <v/>
      </c>
      <c r="AL332" s="188" t="str">
        <f>IF(ISNA(VLOOKUP($AI332&amp;R332,IsTm2D,1,0)),"",R332)</f>
        <v/>
      </c>
      <c r="AM332" s="188" t="str">
        <f>IF(ISNA(VLOOKUP($AI332&amp;S332,IsTm3G,1,0)),"",S332)</f>
        <v/>
      </c>
      <c r="AN332" s="188"/>
      <c r="AO332" s="188"/>
      <c r="BD332" s="94">
        <f t="shared" si="62"/>
        <v>0</v>
      </c>
      <c r="BE332" s="94">
        <f t="shared" si="63"/>
        <v>0</v>
      </c>
      <c r="BF332" s="94">
        <f t="shared" si="64"/>
        <v>0</v>
      </c>
      <c r="BG332" s="94">
        <f t="shared" si="65"/>
        <v>0</v>
      </c>
      <c r="BH332" s="94">
        <f t="shared" si="66"/>
        <v>0</v>
      </c>
      <c r="BJ332" s="94" t="str">
        <f t="shared" si="60"/>
        <v>0</v>
      </c>
      <c r="BK332" s="94" t="str">
        <f t="shared" si="61"/>
        <v>0</v>
      </c>
    </row>
    <row r="333" spans="1:63" x14ac:dyDescent="0.25">
      <c r="A333" s="17" t="str">
        <f>D333&amp;"x"&amp;TEXT(COUNTIF(D$5:D332,D333)+1,0)</f>
        <v>x1</v>
      </c>
      <c r="B333" s="18" t="str">
        <f>E333&amp;"x"&amp;TEXT(COUNTIF(E$5:E332,E333)+1,0)</f>
        <v>x1</v>
      </c>
      <c r="C333" s="18" t="str">
        <f>F333&amp;"x"&amp;TEXT(COUNTIF(F$5:F332,F333)+1,0)</f>
        <v>x1</v>
      </c>
      <c r="D333" s="19"/>
      <c r="E333" s="19"/>
      <c r="F333" s="19"/>
      <c r="G333" s="313"/>
      <c r="H333" s="19"/>
      <c r="I333" s="141"/>
      <c r="J333" s="141"/>
      <c r="K333" s="141"/>
      <c r="L333" s="113"/>
      <c r="M333" s="313"/>
      <c r="N333" s="20"/>
      <c r="O333" s="20"/>
      <c r="P333" s="314"/>
      <c r="Q333" s="20"/>
      <c r="R333" s="20"/>
      <c r="S333" s="20"/>
      <c r="T333" s="283"/>
      <c r="U333" s="283"/>
      <c r="V333" s="315"/>
      <c r="W333" s="22"/>
      <c r="X333" s="22"/>
      <c r="Y333" s="22"/>
      <c r="Z333" s="22"/>
      <c r="AA333" s="22"/>
      <c r="AC333" s="187" t="str">
        <f>lft(L333,Peildatum)</f>
        <v/>
      </c>
      <c r="AD333" s="202"/>
      <c r="AE333" s="202"/>
      <c r="AF333" s="202"/>
      <c r="AG333" s="202"/>
      <c r="AH333" s="202"/>
      <c r="AI333" s="188" t="str">
        <f>IFERROR(VLOOKUP(LEFT(N333 &amp; "0",1),CbRc,2,0),"")</f>
        <v>NCX19J3</v>
      </c>
      <c r="AJ333" s="188" t="str">
        <f>IFERROR(VLOOKUP(LEFT(O333 &amp; "0",1),CbRc,2,0),"")</f>
        <v>NCX19J3</v>
      </c>
      <c r="AK333" s="188" t="str">
        <f>IF(ISNA(VLOOKUP(AI333&amp;Q333,IsTm1A,1,0)),"",Q333)</f>
        <v/>
      </c>
      <c r="AL333" s="188" t="str">
        <f>IF(ISNA(VLOOKUP($AI333&amp;R333,IsTm2D,1,0)),"",R333)</f>
        <v/>
      </c>
      <c r="AM333" s="188" t="str">
        <f>IF(ISNA(VLOOKUP($AI333&amp;S333,IsTm3G,1,0)),"",S333)</f>
        <v/>
      </c>
      <c r="AN333" s="188"/>
      <c r="AO333" s="188"/>
      <c r="BD333" s="94">
        <f t="shared" si="62"/>
        <v>0</v>
      </c>
      <c r="BE333" s="94">
        <f t="shared" si="63"/>
        <v>0</v>
      </c>
      <c r="BF333" s="94">
        <f t="shared" si="64"/>
        <v>0</v>
      </c>
      <c r="BG333" s="94">
        <f t="shared" si="65"/>
        <v>0</v>
      </c>
      <c r="BH333" s="94">
        <f t="shared" si="66"/>
        <v>0</v>
      </c>
      <c r="BJ333" s="94" t="str">
        <f t="shared" si="60"/>
        <v>0</v>
      </c>
      <c r="BK333" s="94" t="str">
        <f t="shared" si="61"/>
        <v>0</v>
      </c>
    </row>
    <row r="334" spans="1:63" x14ac:dyDescent="0.25">
      <c r="A334" s="17" t="str">
        <f>D334&amp;"x"&amp;TEXT(COUNTIF(D$5:D333,D334)+1,0)</f>
        <v>x1</v>
      </c>
      <c r="B334" s="18" t="str">
        <f>E334&amp;"x"&amp;TEXT(COUNTIF(E$5:E333,E334)+1,0)</f>
        <v>x1</v>
      </c>
      <c r="C334" s="18" t="str">
        <f>F334&amp;"x"&amp;TEXT(COUNTIF(F$5:F333,F334)+1,0)</f>
        <v>x1</v>
      </c>
      <c r="D334" s="19"/>
      <c r="E334" s="19"/>
      <c r="F334" s="19"/>
      <c r="G334" s="313"/>
      <c r="H334" s="19"/>
      <c r="I334" s="141"/>
      <c r="J334" s="141"/>
      <c r="K334" s="141"/>
      <c r="L334" s="113"/>
      <c r="M334" s="313"/>
      <c r="N334" s="20"/>
      <c r="O334" s="20"/>
      <c r="P334" s="314"/>
      <c r="Q334" s="20"/>
      <c r="R334" s="20"/>
      <c r="S334" s="20"/>
      <c r="T334" s="283"/>
      <c r="U334" s="283"/>
      <c r="V334" s="315"/>
      <c r="W334" s="22"/>
      <c r="X334" s="22"/>
      <c r="Y334" s="22"/>
      <c r="Z334" s="22"/>
      <c r="AA334" s="22"/>
      <c r="AC334" s="187" t="str">
        <f>lft(L334,Peildatum)</f>
        <v/>
      </c>
      <c r="AD334" s="202"/>
      <c r="AE334" s="202"/>
      <c r="AF334" s="202"/>
      <c r="AG334" s="202"/>
      <c r="AH334" s="202"/>
      <c r="AI334" s="188" t="str">
        <f>IFERROR(VLOOKUP(LEFT(N334 &amp; "0",1),CbRc,2,0),"")</f>
        <v>NCX19J3</v>
      </c>
      <c r="AJ334" s="188" t="str">
        <f>IFERROR(VLOOKUP(LEFT(O334 &amp; "0",1),CbRc,2,0),"")</f>
        <v>NCX19J3</v>
      </c>
      <c r="AK334" s="188" t="str">
        <f>IF(ISNA(VLOOKUP(AI334&amp;Q334,IsTm1A,1,0)),"",Q334)</f>
        <v/>
      </c>
      <c r="AL334" s="188" t="str">
        <f>IF(ISNA(VLOOKUP($AI334&amp;R334,IsTm2D,1,0)),"",R334)</f>
        <v/>
      </c>
      <c r="AM334" s="188" t="str">
        <f>IF(ISNA(VLOOKUP($AI334&amp;S334,IsTm3G,1,0)),"",S334)</f>
        <v/>
      </c>
      <c r="AN334" s="188"/>
      <c r="AO334" s="188"/>
      <c r="BD334" s="94">
        <f t="shared" si="62"/>
        <v>0</v>
      </c>
      <c r="BE334" s="94">
        <f t="shared" si="63"/>
        <v>0</v>
      </c>
      <c r="BF334" s="94">
        <f t="shared" si="64"/>
        <v>0</v>
      </c>
      <c r="BG334" s="94">
        <f t="shared" si="65"/>
        <v>0</v>
      </c>
      <c r="BH334" s="94">
        <f t="shared" si="66"/>
        <v>0</v>
      </c>
      <c r="BJ334" s="94" t="str">
        <f t="shared" si="60"/>
        <v>0</v>
      </c>
      <c r="BK334" s="94" t="str">
        <f t="shared" si="61"/>
        <v>0</v>
      </c>
    </row>
    <row r="335" spans="1:63" x14ac:dyDescent="0.25">
      <c r="A335" s="17" t="str">
        <f>D335&amp;"x"&amp;TEXT(COUNTIF(D$5:D334,D335)+1,0)</f>
        <v>x1</v>
      </c>
      <c r="B335" s="18" t="str">
        <f>E335&amp;"x"&amp;TEXT(COUNTIF(E$5:E334,E335)+1,0)</f>
        <v>x1</v>
      </c>
      <c r="C335" s="18" t="str">
        <f>F335&amp;"x"&amp;TEXT(COUNTIF(F$5:F334,F335)+1,0)</f>
        <v>x1</v>
      </c>
      <c r="D335" s="19"/>
      <c r="E335" s="19"/>
      <c r="F335" s="19"/>
      <c r="G335" s="313"/>
      <c r="H335" s="19"/>
      <c r="I335" s="141"/>
      <c r="J335" s="141"/>
      <c r="K335" s="141"/>
      <c r="L335" s="113"/>
      <c r="M335" s="313"/>
      <c r="N335" s="20"/>
      <c r="O335" s="20"/>
      <c r="P335" s="314"/>
      <c r="Q335" s="20"/>
      <c r="R335" s="20"/>
      <c r="S335" s="20"/>
      <c r="T335" s="283"/>
      <c r="U335" s="283"/>
      <c r="V335" s="315"/>
      <c r="W335" s="22"/>
      <c r="X335" s="22"/>
      <c r="Y335" s="22"/>
      <c r="Z335" s="22"/>
      <c r="AA335" s="22"/>
      <c r="AC335" s="187" t="str">
        <f>lft(L335,Peildatum)</f>
        <v/>
      </c>
      <c r="AD335" s="202"/>
      <c r="AE335" s="202"/>
      <c r="AF335" s="202"/>
      <c r="AG335" s="202"/>
      <c r="AH335" s="202"/>
      <c r="AI335" s="188" t="str">
        <f>IFERROR(VLOOKUP(LEFT(N335 &amp; "0",1),CbRc,2,0),"")</f>
        <v>NCX19J3</v>
      </c>
      <c r="AJ335" s="188" t="str">
        <f>IFERROR(VLOOKUP(LEFT(O335 &amp; "0",1),CbRc,2,0),"")</f>
        <v>NCX19J3</v>
      </c>
      <c r="AK335" s="188" t="str">
        <f>IF(ISNA(VLOOKUP(AI335&amp;Q335,IsTm1A,1,0)),"",Q335)</f>
        <v/>
      </c>
      <c r="AL335" s="188" t="str">
        <f>IF(ISNA(VLOOKUP($AI335&amp;R335,IsTm2D,1,0)),"",R335)</f>
        <v/>
      </c>
      <c r="AM335" s="188" t="str">
        <f>IF(ISNA(VLOOKUP($AI335&amp;S335,IsTm3G,1,0)),"",S335)</f>
        <v/>
      </c>
      <c r="AN335" s="188"/>
      <c r="AO335" s="188"/>
      <c r="BD335" s="94">
        <f t="shared" si="62"/>
        <v>0</v>
      </c>
      <c r="BE335" s="94">
        <f t="shared" si="63"/>
        <v>0</v>
      </c>
      <c r="BF335" s="94">
        <f t="shared" si="64"/>
        <v>0</v>
      </c>
      <c r="BG335" s="94">
        <f t="shared" si="65"/>
        <v>0</v>
      </c>
      <c r="BH335" s="94">
        <f t="shared" si="66"/>
        <v>0</v>
      </c>
      <c r="BJ335" s="94" t="str">
        <f t="shared" si="60"/>
        <v>0</v>
      </c>
      <c r="BK335" s="94" t="str">
        <f t="shared" si="61"/>
        <v>0</v>
      </c>
    </row>
    <row r="336" spans="1:63" x14ac:dyDescent="0.25">
      <c r="A336" s="17" t="str">
        <f>D336&amp;"x"&amp;TEXT(COUNTIF(D$5:D335,D336)+1,0)</f>
        <v>x1</v>
      </c>
      <c r="B336" s="18" t="str">
        <f>E336&amp;"x"&amp;TEXT(COUNTIF(E$5:E335,E336)+1,0)</f>
        <v>x1</v>
      </c>
      <c r="C336" s="18" t="str">
        <f>F336&amp;"x"&amp;TEXT(COUNTIF(F$5:F335,F336)+1,0)</f>
        <v>x1</v>
      </c>
      <c r="D336" s="19"/>
      <c r="E336" s="19"/>
      <c r="F336" s="19"/>
      <c r="G336" s="313"/>
      <c r="H336" s="19"/>
      <c r="I336" s="141"/>
      <c r="J336" s="141"/>
      <c r="K336" s="141"/>
      <c r="L336" s="113"/>
      <c r="M336" s="313"/>
      <c r="N336" s="20"/>
      <c r="O336" s="20"/>
      <c r="P336" s="314"/>
      <c r="Q336" s="20"/>
      <c r="R336" s="20"/>
      <c r="S336" s="20"/>
      <c r="T336" s="283"/>
      <c r="U336" s="283"/>
      <c r="V336" s="315"/>
      <c r="W336" s="22"/>
      <c r="X336" s="22"/>
      <c r="Y336" s="22"/>
      <c r="Z336" s="22"/>
      <c r="AA336" s="22"/>
      <c r="AC336" s="187" t="str">
        <f>lft(L336,Peildatum)</f>
        <v/>
      </c>
      <c r="AD336" s="202"/>
      <c r="AE336" s="202"/>
      <c r="AF336" s="202"/>
      <c r="AG336" s="202"/>
      <c r="AH336" s="202"/>
      <c r="AI336" s="188" t="str">
        <f>IFERROR(VLOOKUP(LEFT(N336 &amp; "0",1),CbRc,2,0),"")</f>
        <v>NCX19J3</v>
      </c>
      <c r="AJ336" s="188" t="str">
        <f>IFERROR(VLOOKUP(LEFT(O336 &amp; "0",1),CbRc,2,0),"")</f>
        <v>NCX19J3</v>
      </c>
      <c r="AK336" s="188" t="str">
        <f>IF(ISNA(VLOOKUP(AI336&amp;Q336,IsTm1A,1,0)),"",Q336)</f>
        <v/>
      </c>
      <c r="AL336" s="188" t="str">
        <f>IF(ISNA(VLOOKUP($AI336&amp;R336,IsTm2D,1,0)),"",R336)</f>
        <v/>
      </c>
      <c r="AM336" s="188" t="str">
        <f>IF(ISNA(VLOOKUP($AI336&amp;S336,IsTm3G,1,0)),"",S336)</f>
        <v/>
      </c>
      <c r="AN336" s="188"/>
      <c r="AO336" s="188"/>
      <c r="BD336" s="94">
        <f t="shared" si="62"/>
        <v>0</v>
      </c>
      <c r="BE336" s="94">
        <f t="shared" si="63"/>
        <v>0</v>
      </c>
      <c r="BF336" s="94">
        <f t="shared" si="64"/>
        <v>0</v>
      </c>
      <c r="BG336" s="94">
        <f t="shared" si="65"/>
        <v>0</v>
      </c>
      <c r="BH336" s="94">
        <f t="shared" si="66"/>
        <v>0</v>
      </c>
      <c r="BJ336" s="94" t="str">
        <f t="shared" si="60"/>
        <v>0</v>
      </c>
      <c r="BK336" s="94" t="str">
        <f t="shared" si="61"/>
        <v>0</v>
      </c>
    </row>
    <row r="337" spans="1:63" x14ac:dyDescent="0.25">
      <c r="A337" s="17" t="str">
        <f>D337&amp;"x"&amp;TEXT(COUNTIF(D$5:D336,D337)+1,0)</f>
        <v>x1</v>
      </c>
      <c r="B337" s="18" t="str">
        <f>E337&amp;"x"&amp;TEXT(COUNTIF(E$5:E336,E337)+1,0)</f>
        <v>x1</v>
      </c>
      <c r="C337" s="18" t="str">
        <f>F337&amp;"x"&amp;TEXT(COUNTIF(F$5:F336,F337)+1,0)</f>
        <v>x1</v>
      </c>
      <c r="D337" s="19"/>
      <c r="E337" s="19"/>
      <c r="F337" s="19"/>
      <c r="G337" s="313"/>
      <c r="H337" s="19"/>
      <c r="I337" s="141"/>
      <c r="J337" s="141"/>
      <c r="K337" s="141"/>
      <c r="L337" s="113"/>
      <c r="M337" s="313"/>
      <c r="N337" s="20"/>
      <c r="O337" s="20"/>
      <c r="P337" s="314"/>
      <c r="Q337" s="20"/>
      <c r="R337" s="20"/>
      <c r="S337" s="20"/>
      <c r="T337" s="283"/>
      <c r="U337" s="283"/>
      <c r="V337" s="315"/>
      <c r="W337" s="22"/>
      <c r="X337" s="22"/>
      <c r="Y337" s="22"/>
      <c r="Z337" s="22"/>
      <c r="AA337" s="22"/>
      <c r="AC337" s="187" t="str">
        <f>lft(L337,Peildatum)</f>
        <v/>
      </c>
      <c r="AD337" s="202"/>
      <c r="AE337" s="202"/>
      <c r="AF337" s="202"/>
      <c r="AG337" s="202"/>
      <c r="AH337" s="202"/>
      <c r="AI337" s="188" t="str">
        <f>IFERROR(VLOOKUP(LEFT(N337 &amp; "0",1),CbRc,2,0),"")</f>
        <v>NCX19J3</v>
      </c>
      <c r="AJ337" s="188" t="str">
        <f>IFERROR(VLOOKUP(LEFT(O337 &amp; "0",1),CbRc,2,0),"")</f>
        <v>NCX19J3</v>
      </c>
      <c r="AK337" s="188" t="str">
        <f>IF(ISNA(VLOOKUP(AI337&amp;Q337,IsTm1A,1,0)),"",Q337)</f>
        <v/>
      </c>
      <c r="AL337" s="188" t="str">
        <f>IF(ISNA(VLOOKUP($AI337&amp;R337,IsTm2D,1,0)),"",R337)</f>
        <v/>
      </c>
      <c r="AM337" s="188" t="str">
        <f>IF(ISNA(VLOOKUP($AI337&amp;S337,IsTm3G,1,0)),"",S337)</f>
        <v/>
      </c>
      <c r="AN337" s="188"/>
      <c r="AO337" s="188"/>
      <c r="BD337" s="94">
        <f t="shared" si="62"/>
        <v>0</v>
      </c>
      <c r="BE337" s="94">
        <f t="shared" si="63"/>
        <v>0</v>
      </c>
      <c r="BF337" s="94">
        <f t="shared" si="64"/>
        <v>0</v>
      </c>
      <c r="BG337" s="94">
        <f t="shared" si="65"/>
        <v>0</v>
      </c>
      <c r="BH337" s="94">
        <f t="shared" si="66"/>
        <v>0</v>
      </c>
      <c r="BJ337" s="94" t="str">
        <f t="shared" si="60"/>
        <v>0</v>
      </c>
      <c r="BK337" s="94" t="str">
        <f t="shared" si="61"/>
        <v>0</v>
      </c>
    </row>
    <row r="338" spans="1:63" x14ac:dyDescent="0.25">
      <c r="A338" s="17" t="str">
        <f>D338&amp;"x"&amp;TEXT(COUNTIF(D$5:D337,D338)+1,0)</f>
        <v>x1</v>
      </c>
      <c r="B338" s="18" t="str">
        <f>E338&amp;"x"&amp;TEXT(COUNTIF(E$5:E337,E338)+1,0)</f>
        <v>x1</v>
      </c>
      <c r="C338" s="18" t="str">
        <f>F338&amp;"x"&amp;TEXT(COUNTIF(F$5:F337,F338)+1,0)</f>
        <v>x1</v>
      </c>
      <c r="D338" s="19"/>
      <c r="E338" s="19"/>
      <c r="F338" s="19"/>
      <c r="G338" s="313"/>
      <c r="H338" s="19"/>
      <c r="I338" s="141"/>
      <c r="J338" s="141"/>
      <c r="K338" s="141"/>
      <c r="L338" s="113"/>
      <c r="M338" s="313"/>
      <c r="N338" s="20"/>
      <c r="O338" s="20"/>
      <c r="P338" s="314"/>
      <c r="Q338" s="20"/>
      <c r="R338" s="20"/>
      <c r="S338" s="20"/>
      <c r="T338" s="283"/>
      <c r="U338" s="283"/>
      <c r="V338" s="315"/>
      <c r="W338" s="22"/>
      <c r="X338" s="22"/>
      <c r="Y338" s="22"/>
      <c r="Z338" s="22"/>
      <c r="AA338" s="22"/>
      <c r="AC338" s="187" t="str">
        <f>lft(L338,Peildatum)</f>
        <v/>
      </c>
      <c r="AD338" s="202"/>
      <c r="AE338" s="202"/>
      <c r="AF338" s="202"/>
      <c r="AG338" s="202"/>
      <c r="AH338" s="202"/>
      <c r="AI338" s="188" t="str">
        <f>IFERROR(VLOOKUP(LEFT(N338 &amp; "0",1),CbRc,2,0),"")</f>
        <v>NCX19J3</v>
      </c>
      <c r="AJ338" s="188" t="str">
        <f>IFERROR(VLOOKUP(LEFT(O338 &amp; "0",1),CbRc,2,0),"")</f>
        <v>NCX19J3</v>
      </c>
      <c r="AK338" s="188" t="str">
        <f>IF(ISNA(VLOOKUP(AI338&amp;Q338,IsTm1A,1,0)),"",Q338)</f>
        <v/>
      </c>
      <c r="AL338" s="188" t="str">
        <f>IF(ISNA(VLOOKUP($AI338&amp;R338,IsTm2D,1,0)),"",R338)</f>
        <v/>
      </c>
      <c r="AM338" s="188" t="str">
        <f>IF(ISNA(VLOOKUP($AI338&amp;S338,IsTm3G,1,0)),"",S338)</f>
        <v/>
      </c>
      <c r="AN338" s="188"/>
      <c r="AO338" s="188"/>
      <c r="BD338" s="94">
        <f t="shared" si="62"/>
        <v>0</v>
      </c>
      <c r="BE338" s="94">
        <f t="shared" si="63"/>
        <v>0</v>
      </c>
      <c r="BF338" s="94">
        <f t="shared" si="64"/>
        <v>0</v>
      </c>
      <c r="BG338" s="94">
        <f t="shared" si="65"/>
        <v>0</v>
      </c>
      <c r="BH338" s="94">
        <f t="shared" si="66"/>
        <v>0</v>
      </c>
      <c r="BJ338" s="94" t="str">
        <f t="shared" si="60"/>
        <v>0</v>
      </c>
      <c r="BK338" s="94" t="str">
        <f t="shared" si="61"/>
        <v>0</v>
      </c>
    </row>
    <row r="339" spans="1:63" x14ac:dyDescent="0.25">
      <c r="A339" s="17" t="str">
        <f>D339&amp;"x"&amp;TEXT(COUNTIF(D$5:D338,D339)+1,0)</f>
        <v>x1</v>
      </c>
      <c r="B339" s="18" t="str">
        <f>E339&amp;"x"&amp;TEXT(COUNTIF(E$5:E338,E339)+1,0)</f>
        <v>x1</v>
      </c>
      <c r="C339" s="18" t="str">
        <f>F339&amp;"x"&amp;TEXT(COUNTIF(F$5:F338,F339)+1,0)</f>
        <v>x1</v>
      </c>
      <c r="D339" s="19"/>
      <c r="E339" s="19"/>
      <c r="F339" s="19"/>
      <c r="G339" s="313"/>
      <c r="H339" s="19"/>
      <c r="I339" s="141"/>
      <c r="J339" s="141"/>
      <c r="K339" s="141"/>
      <c r="L339" s="113"/>
      <c r="M339" s="313"/>
      <c r="N339" s="20"/>
      <c r="O339" s="20"/>
      <c r="P339" s="314"/>
      <c r="Q339" s="20"/>
      <c r="R339" s="20"/>
      <c r="S339" s="20"/>
      <c r="T339" s="283"/>
      <c r="U339" s="283"/>
      <c r="V339" s="315"/>
      <c r="W339" s="22"/>
      <c r="X339" s="22"/>
      <c r="Y339" s="22"/>
      <c r="Z339" s="22"/>
      <c r="AA339" s="22"/>
      <c r="AC339" s="187" t="str">
        <f>lft(L339,Peildatum)</f>
        <v/>
      </c>
      <c r="AD339" s="202"/>
      <c r="AE339" s="202"/>
      <c r="AF339" s="202"/>
      <c r="AG339" s="202"/>
      <c r="AH339" s="202"/>
      <c r="AI339" s="188" t="str">
        <f>IFERROR(VLOOKUP(LEFT(N339 &amp; "0",1),CbRc,2,0),"")</f>
        <v>NCX19J3</v>
      </c>
      <c r="AJ339" s="188" t="str">
        <f>IFERROR(VLOOKUP(LEFT(O339 &amp; "0",1),CbRc,2,0),"")</f>
        <v>NCX19J3</v>
      </c>
      <c r="AK339" s="188" t="str">
        <f>IF(ISNA(VLOOKUP(AI339&amp;Q339,IsTm1A,1,0)),"",Q339)</f>
        <v/>
      </c>
      <c r="AL339" s="188" t="str">
        <f>IF(ISNA(VLOOKUP($AI339&amp;R339,IsTm2D,1,0)),"",R339)</f>
        <v/>
      </c>
      <c r="AM339" s="188" t="str">
        <f>IF(ISNA(VLOOKUP($AI339&amp;S339,IsTm3G,1,0)),"",S339)</f>
        <v/>
      </c>
      <c r="AN339" s="188"/>
      <c r="AO339" s="188"/>
      <c r="BD339" s="94">
        <f t="shared" si="62"/>
        <v>0</v>
      </c>
      <c r="BE339" s="94">
        <f t="shared" si="63"/>
        <v>0</v>
      </c>
      <c r="BF339" s="94">
        <f t="shared" si="64"/>
        <v>0</v>
      </c>
      <c r="BG339" s="94">
        <f t="shared" si="65"/>
        <v>0</v>
      </c>
      <c r="BH339" s="94">
        <f t="shared" si="66"/>
        <v>0</v>
      </c>
      <c r="BJ339" s="94" t="str">
        <f t="shared" si="60"/>
        <v>0</v>
      </c>
      <c r="BK339" s="94" t="str">
        <f t="shared" si="61"/>
        <v>0</v>
      </c>
    </row>
    <row r="340" spans="1:63" x14ac:dyDescent="0.25">
      <c r="A340" s="17" t="str">
        <f>D340&amp;"x"&amp;TEXT(COUNTIF(D$5:D339,D340)+1,0)</f>
        <v>x1</v>
      </c>
      <c r="B340" s="18" t="str">
        <f>E340&amp;"x"&amp;TEXT(COUNTIF(E$5:E339,E340)+1,0)</f>
        <v>x1</v>
      </c>
      <c r="C340" s="18" t="str">
        <f>F340&amp;"x"&amp;TEXT(COUNTIF(F$5:F339,F340)+1,0)</f>
        <v>x1</v>
      </c>
      <c r="D340" s="19"/>
      <c r="E340" s="19"/>
      <c r="F340" s="19"/>
      <c r="G340" s="313"/>
      <c r="H340" s="19"/>
      <c r="I340" s="141"/>
      <c r="J340" s="141"/>
      <c r="K340" s="141"/>
      <c r="L340" s="113"/>
      <c r="M340" s="313"/>
      <c r="N340" s="20"/>
      <c r="O340" s="20"/>
      <c r="P340" s="314"/>
      <c r="Q340" s="20"/>
      <c r="R340" s="20"/>
      <c r="S340" s="20"/>
      <c r="T340" s="283"/>
      <c r="U340" s="283"/>
      <c r="V340" s="315"/>
      <c r="W340" s="22"/>
      <c r="X340" s="22"/>
      <c r="Y340" s="22"/>
      <c r="Z340" s="22"/>
      <c r="AA340" s="22"/>
      <c r="AC340" s="187" t="str">
        <f>lft(L340,Peildatum)</f>
        <v/>
      </c>
      <c r="AD340" s="202"/>
      <c r="AE340" s="202"/>
      <c r="AF340" s="202"/>
      <c r="AG340" s="202"/>
      <c r="AH340" s="202"/>
      <c r="AI340" s="188" t="str">
        <f>IFERROR(VLOOKUP(LEFT(N340 &amp; "0",1),CbRc,2,0),"")</f>
        <v>NCX19J3</v>
      </c>
      <c r="AJ340" s="188" t="str">
        <f>IFERROR(VLOOKUP(LEFT(O340 &amp; "0",1),CbRc,2,0),"")</f>
        <v>NCX19J3</v>
      </c>
      <c r="AK340" s="188" t="str">
        <f>IF(ISNA(VLOOKUP(AI340&amp;Q340,IsTm1A,1,0)),"",Q340)</f>
        <v/>
      </c>
      <c r="AL340" s="188" t="str">
        <f>IF(ISNA(VLOOKUP($AI340&amp;R340,IsTm2D,1,0)),"",R340)</f>
        <v/>
      </c>
      <c r="AM340" s="188" t="str">
        <f>IF(ISNA(VLOOKUP($AI340&amp;S340,IsTm3G,1,0)),"",S340)</f>
        <v/>
      </c>
      <c r="AN340" s="188"/>
      <c r="AO340" s="188"/>
      <c r="BD340" s="94">
        <f t="shared" si="62"/>
        <v>0</v>
      </c>
      <c r="BE340" s="94">
        <f t="shared" si="63"/>
        <v>0</v>
      </c>
      <c r="BF340" s="94">
        <f t="shared" si="64"/>
        <v>0</v>
      </c>
      <c r="BG340" s="94">
        <f t="shared" si="65"/>
        <v>0</v>
      </c>
      <c r="BH340" s="94">
        <f t="shared" si="66"/>
        <v>0</v>
      </c>
      <c r="BJ340" s="94" t="str">
        <f t="shared" si="60"/>
        <v>0</v>
      </c>
      <c r="BK340" s="94" t="str">
        <f t="shared" si="61"/>
        <v>0</v>
      </c>
    </row>
    <row r="341" spans="1:63" x14ac:dyDescent="0.25">
      <c r="A341" s="17" t="str">
        <f>D341&amp;"x"&amp;TEXT(COUNTIF(D$5:D340,D341)+1,0)</f>
        <v>x1</v>
      </c>
      <c r="B341" s="18" t="str">
        <f>E341&amp;"x"&amp;TEXT(COUNTIF(E$5:E340,E341)+1,0)</f>
        <v>x1</v>
      </c>
      <c r="C341" s="18" t="str">
        <f>F341&amp;"x"&amp;TEXT(COUNTIF(F$5:F340,F341)+1,0)</f>
        <v>x1</v>
      </c>
      <c r="D341" s="19"/>
      <c r="E341" s="19"/>
      <c r="F341" s="19"/>
      <c r="G341" s="313"/>
      <c r="H341" s="19"/>
      <c r="I341" s="141"/>
      <c r="J341" s="141"/>
      <c r="K341" s="141"/>
      <c r="L341" s="113"/>
      <c r="M341" s="313"/>
      <c r="N341" s="20"/>
      <c r="O341" s="20"/>
      <c r="P341" s="314"/>
      <c r="Q341" s="20"/>
      <c r="R341" s="20"/>
      <c r="S341" s="20"/>
      <c r="T341" s="283"/>
      <c r="U341" s="283"/>
      <c r="V341" s="315"/>
      <c r="W341" s="22"/>
      <c r="X341" s="22"/>
      <c r="Y341" s="22"/>
      <c r="Z341" s="22"/>
      <c r="AA341" s="22"/>
      <c r="AC341" s="187" t="str">
        <f>lft(L341,Peildatum)</f>
        <v/>
      </c>
      <c r="AD341" s="202"/>
      <c r="AE341" s="202"/>
      <c r="AF341" s="202"/>
      <c r="AG341" s="202"/>
      <c r="AH341" s="202"/>
      <c r="AI341" s="188" t="str">
        <f>IFERROR(VLOOKUP(LEFT(N341 &amp; "0",1),CbRc,2,0),"")</f>
        <v>NCX19J3</v>
      </c>
      <c r="AJ341" s="188" t="str">
        <f>IFERROR(VLOOKUP(LEFT(O341 &amp; "0",1),CbRc,2,0),"")</f>
        <v>NCX19J3</v>
      </c>
      <c r="AK341" s="188" t="str">
        <f>IF(ISNA(VLOOKUP(AI341&amp;Q341,IsTm1A,1,0)),"",Q341)</f>
        <v/>
      </c>
      <c r="AL341" s="188" t="str">
        <f>IF(ISNA(VLOOKUP($AI341&amp;R341,IsTm2D,1,0)),"",R341)</f>
        <v/>
      </c>
      <c r="AM341" s="188" t="str">
        <f>IF(ISNA(VLOOKUP($AI341&amp;S341,IsTm3G,1,0)),"",S341)</f>
        <v/>
      </c>
      <c r="AN341" s="188"/>
      <c r="AO341" s="188"/>
      <c r="BD341" s="94">
        <f t="shared" si="62"/>
        <v>0</v>
      </c>
      <c r="BE341" s="94">
        <f t="shared" si="63"/>
        <v>0</v>
      </c>
      <c r="BF341" s="94">
        <f t="shared" si="64"/>
        <v>0</v>
      </c>
      <c r="BG341" s="94">
        <f t="shared" si="65"/>
        <v>0</v>
      </c>
      <c r="BH341" s="94">
        <f t="shared" si="66"/>
        <v>0</v>
      </c>
      <c r="BJ341" s="94" t="str">
        <f t="shared" si="60"/>
        <v>0</v>
      </c>
      <c r="BK341" s="94" t="str">
        <f t="shared" si="61"/>
        <v>0</v>
      </c>
    </row>
    <row r="342" spans="1:63" x14ac:dyDescent="0.25">
      <c r="A342" s="17" t="str">
        <f>D342&amp;"x"&amp;TEXT(COUNTIF(D$5:D341,D342)+1,0)</f>
        <v>x1</v>
      </c>
      <c r="B342" s="18" t="str">
        <f>E342&amp;"x"&amp;TEXT(COUNTIF(E$5:E341,E342)+1,0)</f>
        <v>x1</v>
      </c>
      <c r="C342" s="18" t="str">
        <f>F342&amp;"x"&amp;TEXT(COUNTIF(F$5:F341,F342)+1,0)</f>
        <v>x1</v>
      </c>
      <c r="D342" s="19"/>
      <c r="E342" s="19"/>
      <c r="F342" s="19"/>
      <c r="G342" s="313"/>
      <c r="H342" s="19"/>
      <c r="I342" s="141"/>
      <c r="J342" s="141"/>
      <c r="K342" s="141"/>
      <c r="L342" s="113"/>
      <c r="M342" s="313"/>
      <c r="N342" s="20"/>
      <c r="O342" s="20"/>
      <c r="P342" s="314"/>
      <c r="Q342" s="20"/>
      <c r="R342" s="20"/>
      <c r="S342" s="20"/>
      <c r="T342" s="283"/>
      <c r="U342" s="283"/>
      <c r="V342" s="315"/>
      <c r="W342" s="22"/>
      <c r="X342" s="22"/>
      <c r="Y342" s="22"/>
      <c r="Z342" s="22"/>
      <c r="AA342" s="22"/>
      <c r="AC342" s="187" t="str">
        <f>lft(L342,Peildatum)</f>
        <v/>
      </c>
      <c r="AD342" s="202"/>
      <c r="AE342" s="202"/>
      <c r="AF342" s="202"/>
      <c r="AG342" s="202"/>
      <c r="AH342" s="202"/>
      <c r="AI342" s="188" t="str">
        <f>IFERROR(VLOOKUP(LEFT(N342 &amp; "0",1),CbRc,2,0),"")</f>
        <v>NCX19J3</v>
      </c>
      <c r="AJ342" s="188" t="str">
        <f>IFERROR(VLOOKUP(LEFT(O342 &amp; "0",1),CbRc,2,0),"")</f>
        <v>NCX19J3</v>
      </c>
      <c r="AK342" s="188" t="str">
        <f>IF(ISNA(VLOOKUP(AI342&amp;Q342,IsTm1A,1,0)),"",Q342)</f>
        <v/>
      </c>
      <c r="AL342" s="188" t="str">
        <f>IF(ISNA(VLOOKUP($AI342&amp;R342,IsTm2D,1,0)),"",R342)</f>
        <v/>
      </c>
      <c r="AM342" s="188" t="str">
        <f>IF(ISNA(VLOOKUP($AI342&amp;S342,IsTm3G,1,0)),"",S342)</f>
        <v/>
      </c>
      <c r="AN342" s="188"/>
      <c r="AO342" s="188"/>
      <c r="BD342" s="94">
        <f t="shared" si="62"/>
        <v>0</v>
      </c>
      <c r="BE342" s="94">
        <f t="shared" si="63"/>
        <v>0</v>
      </c>
      <c r="BF342" s="94">
        <f t="shared" si="64"/>
        <v>0</v>
      </c>
      <c r="BG342" s="94">
        <f t="shared" si="65"/>
        <v>0</v>
      </c>
      <c r="BH342" s="94">
        <f t="shared" si="66"/>
        <v>0</v>
      </c>
      <c r="BJ342" s="94" t="str">
        <f t="shared" si="60"/>
        <v>0</v>
      </c>
      <c r="BK342" s="94" t="str">
        <f t="shared" si="61"/>
        <v>0</v>
      </c>
    </row>
    <row r="343" spans="1:63" x14ac:dyDescent="0.25">
      <c r="A343" s="17" t="str">
        <f>D343&amp;"x"&amp;TEXT(COUNTIF(D$5:D342,D343)+1,0)</f>
        <v>x1</v>
      </c>
      <c r="B343" s="18" t="str">
        <f>E343&amp;"x"&amp;TEXT(COUNTIF(E$5:E342,E343)+1,0)</f>
        <v>x1</v>
      </c>
      <c r="C343" s="18" t="str">
        <f>F343&amp;"x"&amp;TEXT(COUNTIF(F$5:F342,F343)+1,0)</f>
        <v>x1</v>
      </c>
      <c r="D343" s="19"/>
      <c r="E343" s="19"/>
      <c r="F343" s="19"/>
      <c r="G343" s="313"/>
      <c r="H343" s="19"/>
      <c r="I343" s="141"/>
      <c r="J343" s="141"/>
      <c r="K343" s="141"/>
      <c r="L343" s="113"/>
      <c r="M343" s="313"/>
      <c r="N343" s="20"/>
      <c r="O343" s="20"/>
      <c r="P343" s="314"/>
      <c r="Q343" s="20"/>
      <c r="R343" s="20"/>
      <c r="S343" s="20"/>
      <c r="T343" s="283"/>
      <c r="U343" s="283"/>
      <c r="V343" s="315"/>
      <c r="W343" s="22"/>
      <c r="X343" s="22"/>
      <c r="Y343" s="22"/>
      <c r="Z343" s="22"/>
      <c r="AA343" s="22"/>
      <c r="AC343" s="187" t="str">
        <f>lft(L343,Peildatum)</f>
        <v/>
      </c>
      <c r="AD343" s="202"/>
      <c r="AE343" s="202"/>
      <c r="AF343" s="202"/>
      <c r="AG343" s="202"/>
      <c r="AH343" s="202"/>
      <c r="AI343" s="188" t="str">
        <f>IFERROR(VLOOKUP(LEFT(N343 &amp; "0",1),CbRc,2,0),"")</f>
        <v>NCX19J3</v>
      </c>
      <c r="AJ343" s="188" t="str">
        <f>IFERROR(VLOOKUP(LEFT(O343 &amp; "0",1),CbRc,2,0),"")</f>
        <v>NCX19J3</v>
      </c>
      <c r="AK343" s="188" t="str">
        <f>IF(ISNA(VLOOKUP(AI343&amp;Q343,IsTm1A,1,0)),"",Q343)</f>
        <v/>
      </c>
      <c r="AL343" s="188" t="str">
        <f>IF(ISNA(VLOOKUP($AI343&amp;R343,IsTm2D,1,0)),"",R343)</f>
        <v/>
      </c>
      <c r="AM343" s="188" t="str">
        <f>IF(ISNA(VLOOKUP($AI343&amp;S343,IsTm3G,1,0)),"",S343)</f>
        <v/>
      </c>
      <c r="AN343" s="188"/>
      <c r="AO343" s="188"/>
      <c r="BD343" s="94">
        <f t="shared" si="62"/>
        <v>0</v>
      </c>
      <c r="BE343" s="94">
        <f t="shared" si="63"/>
        <v>0</v>
      </c>
      <c r="BF343" s="94">
        <f t="shared" si="64"/>
        <v>0</v>
      </c>
      <c r="BG343" s="94">
        <f t="shared" si="65"/>
        <v>0</v>
      </c>
      <c r="BH343" s="94">
        <f t="shared" si="66"/>
        <v>0</v>
      </c>
      <c r="BJ343" s="94" t="str">
        <f t="shared" si="60"/>
        <v>0</v>
      </c>
      <c r="BK343" s="94" t="str">
        <f t="shared" si="61"/>
        <v>0</v>
      </c>
    </row>
    <row r="344" spans="1:63" x14ac:dyDescent="0.25">
      <c r="A344" s="17" t="str">
        <f>D344&amp;"x"&amp;TEXT(COUNTIF(D$5:D343,D344)+1,0)</f>
        <v>x1</v>
      </c>
      <c r="B344" s="18" t="str">
        <f>E344&amp;"x"&amp;TEXT(COUNTIF(E$5:E343,E344)+1,0)</f>
        <v>x1</v>
      </c>
      <c r="C344" s="18" t="str">
        <f>F344&amp;"x"&amp;TEXT(COUNTIF(F$5:F343,F344)+1,0)</f>
        <v>x1</v>
      </c>
      <c r="D344" s="19"/>
      <c r="E344" s="19"/>
      <c r="F344" s="19"/>
      <c r="G344" s="313"/>
      <c r="H344" s="19"/>
      <c r="I344" s="141"/>
      <c r="J344" s="141"/>
      <c r="K344" s="141"/>
      <c r="L344" s="113"/>
      <c r="M344" s="313"/>
      <c r="N344" s="20"/>
      <c r="O344" s="20"/>
      <c r="P344" s="314"/>
      <c r="Q344" s="20"/>
      <c r="R344" s="20"/>
      <c r="S344" s="20"/>
      <c r="T344" s="283"/>
      <c r="U344" s="283"/>
      <c r="V344" s="315"/>
      <c r="W344" s="22"/>
      <c r="X344" s="22"/>
      <c r="Y344" s="22"/>
      <c r="Z344" s="22"/>
      <c r="AA344" s="22"/>
      <c r="AC344" s="187" t="str">
        <f>lft(L344,Peildatum)</f>
        <v/>
      </c>
      <c r="AD344" s="202"/>
      <c r="AE344" s="202"/>
      <c r="AF344" s="202"/>
      <c r="AG344" s="202"/>
      <c r="AH344" s="202"/>
      <c r="AI344" s="188" t="str">
        <f>IFERROR(VLOOKUP(LEFT(N344 &amp; "0",1),CbRc,2,0),"")</f>
        <v>NCX19J3</v>
      </c>
      <c r="AJ344" s="188" t="str">
        <f>IFERROR(VLOOKUP(LEFT(O344 &amp; "0",1),CbRc,2,0),"")</f>
        <v>NCX19J3</v>
      </c>
      <c r="AK344" s="188" t="str">
        <f>IF(ISNA(VLOOKUP(AI344&amp;Q344,IsTm1A,1,0)),"",Q344)</f>
        <v/>
      </c>
      <c r="AL344" s="188" t="str">
        <f>IF(ISNA(VLOOKUP($AI344&amp;R344,IsTm2D,1,0)),"",R344)</f>
        <v/>
      </c>
      <c r="AM344" s="188" t="str">
        <f>IF(ISNA(VLOOKUP($AI344&amp;S344,IsTm3G,1,0)),"",S344)</f>
        <v/>
      </c>
      <c r="AN344" s="188"/>
      <c r="AO344" s="188"/>
      <c r="BD344" s="94">
        <f t="shared" si="62"/>
        <v>0</v>
      </c>
      <c r="BE344" s="94">
        <f t="shared" si="63"/>
        <v>0</v>
      </c>
      <c r="BF344" s="94">
        <f t="shared" si="64"/>
        <v>0</v>
      </c>
      <c r="BG344" s="94">
        <f t="shared" si="65"/>
        <v>0</v>
      </c>
      <c r="BH344" s="94">
        <f t="shared" si="66"/>
        <v>0</v>
      </c>
      <c r="BJ344" s="94" t="str">
        <f t="shared" si="60"/>
        <v>0</v>
      </c>
      <c r="BK344" s="94" t="str">
        <f t="shared" si="61"/>
        <v>0</v>
      </c>
    </row>
    <row r="345" spans="1:63" x14ac:dyDescent="0.25">
      <c r="A345" s="17" t="str">
        <f>D345&amp;"x"&amp;TEXT(COUNTIF(D$5:D344,D345)+1,0)</f>
        <v>x1</v>
      </c>
      <c r="B345" s="18" t="str">
        <f>E345&amp;"x"&amp;TEXT(COUNTIF(E$5:E344,E345)+1,0)</f>
        <v>x1</v>
      </c>
      <c r="C345" s="18" t="str">
        <f>F345&amp;"x"&amp;TEXT(COUNTIF(F$5:F344,F345)+1,0)</f>
        <v>x1</v>
      </c>
      <c r="D345" s="19"/>
      <c r="E345" s="19"/>
      <c r="F345" s="19"/>
      <c r="G345" s="313"/>
      <c r="H345" s="19"/>
      <c r="I345" s="141"/>
      <c r="J345" s="141"/>
      <c r="K345" s="141"/>
      <c r="L345" s="113"/>
      <c r="M345" s="313"/>
      <c r="N345" s="20"/>
      <c r="O345" s="20"/>
      <c r="P345" s="314"/>
      <c r="Q345" s="20"/>
      <c r="R345" s="20"/>
      <c r="S345" s="20"/>
      <c r="T345" s="283"/>
      <c r="U345" s="283"/>
      <c r="V345" s="315"/>
      <c r="W345" s="22"/>
      <c r="X345" s="22"/>
      <c r="Y345" s="22"/>
      <c r="Z345" s="22"/>
      <c r="AA345" s="22"/>
      <c r="AC345" s="187" t="str">
        <f>lft(L345,Peildatum)</f>
        <v/>
      </c>
      <c r="AD345" s="202"/>
      <c r="AE345" s="202"/>
      <c r="AF345" s="202"/>
      <c r="AG345" s="202"/>
      <c r="AH345" s="202"/>
      <c r="AI345" s="188" t="str">
        <f>IFERROR(VLOOKUP(LEFT(N345 &amp; "0",1),CbRc,2,0),"")</f>
        <v>NCX19J3</v>
      </c>
      <c r="AJ345" s="188" t="str">
        <f>IFERROR(VLOOKUP(LEFT(O345 &amp; "0",1),CbRc,2,0),"")</f>
        <v>NCX19J3</v>
      </c>
      <c r="AK345" s="188" t="str">
        <f>IF(ISNA(VLOOKUP(AI345&amp;Q345,IsTm1A,1,0)),"",Q345)</f>
        <v/>
      </c>
      <c r="AL345" s="188" t="str">
        <f>IF(ISNA(VLOOKUP($AI345&amp;R345,IsTm2D,1,0)),"",R345)</f>
        <v/>
      </c>
      <c r="AM345" s="188" t="str">
        <f>IF(ISNA(VLOOKUP($AI345&amp;S345,IsTm3G,1,0)),"",S345)</f>
        <v/>
      </c>
      <c r="AN345" s="188"/>
      <c r="AO345" s="188"/>
      <c r="BD345" s="94">
        <f t="shared" si="62"/>
        <v>0</v>
      </c>
      <c r="BE345" s="94">
        <f t="shared" si="63"/>
        <v>0</v>
      </c>
      <c r="BF345" s="94">
        <f t="shared" si="64"/>
        <v>0</v>
      </c>
      <c r="BG345" s="94">
        <f t="shared" si="65"/>
        <v>0</v>
      </c>
      <c r="BH345" s="94">
        <f t="shared" si="66"/>
        <v>0</v>
      </c>
      <c r="BJ345" s="94" t="str">
        <f t="shared" si="60"/>
        <v>0</v>
      </c>
      <c r="BK345" s="94" t="str">
        <f t="shared" si="61"/>
        <v>0</v>
      </c>
    </row>
    <row r="346" spans="1:63" x14ac:dyDescent="0.25">
      <c r="A346" s="17" t="str">
        <f>D346&amp;"x"&amp;TEXT(COUNTIF(D$5:D345,D346)+1,0)</f>
        <v>x1</v>
      </c>
      <c r="B346" s="18" t="str">
        <f>E346&amp;"x"&amp;TEXT(COUNTIF(E$5:E345,E346)+1,0)</f>
        <v>x1</v>
      </c>
      <c r="C346" s="18" t="str">
        <f>F346&amp;"x"&amp;TEXT(COUNTIF(F$5:F345,F346)+1,0)</f>
        <v>x1</v>
      </c>
      <c r="D346" s="19"/>
      <c r="E346" s="19"/>
      <c r="F346" s="19"/>
      <c r="G346" s="313"/>
      <c r="H346" s="19"/>
      <c r="I346" s="141"/>
      <c r="J346" s="141"/>
      <c r="K346" s="141"/>
      <c r="L346" s="113"/>
      <c r="M346" s="313"/>
      <c r="N346" s="20"/>
      <c r="O346" s="20"/>
      <c r="P346" s="314"/>
      <c r="Q346" s="20"/>
      <c r="R346" s="20"/>
      <c r="S346" s="20"/>
      <c r="T346" s="283"/>
      <c r="U346" s="283"/>
      <c r="V346" s="315"/>
      <c r="W346" s="22"/>
      <c r="X346" s="22"/>
      <c r="Y346" s="22"/>
      <c r="Z346" s="22"/>
      <c r="AA346" s="22"/>
      <c r="AC346" s="187" t="str">
        <f>lft(L346,Peildatum)</f>
        <v/>
      </c>
      <c r="AD346" s="202"/>
      <c r="AE346" s="202"/>
      <c r="AF346" s="202"/>
      <c r="AG346" s="202"/>
      <c r="AH346" s="202"/>
      <c r="AI346" s="188" t="str">
        <f>IFERROR(VLOOKUP(LEFT(N346 &amp; "0",1),CbRc,2,0),"")</f>
        <v>NCX19J3</v>
      </c>
      <c r="AJ346" s="188" t="str">
        <f>IFERROR(VLOOKUP(LEFT(O346 &amp; "0",1),CbRc,2,0),"")</f>
        <v>NCX19J3</v>
      </c>
      <c r="AK346" s="188" t="str">
        <f>IF(ISNA(VLOOKUP(AI346&amp;Q346,IsTm1A,1,0)),"",Q346)</f>
        <v/>
      </c>
      <c r="AL346" s="188" t="str">
        <f>IF(ISNA(VLOOKUP($AI346&amp;R346,IsTm2D,1,0)),"",R346)</f>
        <v/>
      </c>
      <c r="AM346" s="188" t="str">
        <f>IF(ISNA(VLOOKUP($AI346&amp;S346,IsTm3G,1,0)),"",S346)</f>
        <v/>
      </c>
      <c r="AN346" s="188"/>
      <c r="AO346" s="188"/>
      <c r="BD346" s="94">
        <f t="shared" si="62"/>
        <v>0</v>
      </c>
      <c r="BE346" s="94">
        <f t="shared" si="63"/>
        <v>0</v>
      </c>
      <c r="BF346" s="94">
        <f t="shared" si="64"/>
        <v>0</v>
      </c>
      <c r="BG346" s="94">
        <f t="shared" si="65"/>
        <v>0</v>
      </c>
      <c r="BH346" s="94">
        <f t="shared" si="66"/>
        <v>0</v>
      </c>
      <c r="BJ346" s="94" t="str">
        <f t="shared" si="60"/>
        <v>0</v>
      </c>
      <c r="BK346" s="94" t="str">
        <f t="shared" si="61"/>
        <v>0</v>
      </c>
    </row>
    <row r="347" spans="1:63" x14ac:dyDescent="0.25">
      <c r="A347" s="17" t="str">
        <f>D347&amp;"x"&amp;TEXT(COUNTIF(D$5:D346,D347)+1,0)</f>
        <v>x1</v>
      </c>
      <c r="B347" s="18" t="str">
        <f>E347&amp;"x"&amp;TEXT(COUNTIF(E$5:E346,E347)+1,0)</f>
        <v>x1</v>
      </c>
      <c r="C347" s="18" t="str">
        <f>F347&amp;"x"&amp;TEXT(COUNTIF(F$5:F346,F347)+1,0)</f>
        <v>x1</v>
      </c>
      <c r="D347" s="19"/>
      <c r="E347" s="19"/>
      <c r="F347" s="19"/>
      <c r="G347" s="313"/>
      <c r="H347" s="19"/>
      <c r="I347" s="141"/>
      <c r="J347" s="141"/>
      <c r="K347" s="141"/>
      <c r="L347" s="113"/>
      <c r="M347" s="313"/>
      <c r="N347" s="20"/>
      <c r="O347" s="20"/>
      <c r="P347" s="314"/>
      <c r="Q347" s="20"/>
      <c r="R347" s="20"/>
      <c r="S347" s="20"/>
      <c r="T347" s="283"/>
      <c r="U347" s="283"/>
      <c r="V347" s="315"/>
      <c r="W347" s="22"/>
      <c r="X347" s="22"/>
      <c r="Y347" s="22"/>
      <c r="Z347" s="22"/>
      <c r="AA347" s="22"/>
      <c r="AC347" s="187" t="str">
        <f>lft(L347,Peildatum)</f>
        <v/>
      </c>
      <c r="AD347" s="202"/>
      <c r="AE347" s="202"/>
      <c r="AF347" s="202"/>
      <c r="AG347" s="202"/>
      <c r="AH347" s="202"/>
      <c r="AI347" s="188" t="str">
        <f>IFERROR(VLOOKUP(LEFT(N347 &amp; "0",1),CbRc,2,0),"")</f>
        <v>NCX19J3</v>
      </c>
      <c r="AJ347" s="188" t="str">
        <f>IFERROR(VLOOKUP(LEFT(O347 &amp; "0",1),CbRc,2,0),"")</f>
        <v>NCX19J3</v>
      </c>
      <c r="AK347" s="188" t="str">
        <f>IF(ISNA(VLOOKUP(AI347&amp;Q347,IsTm1A,1,0)),"",Q347)</f>
        <v/>
      </c>
      <c r="AL347" s="188" t="str">
        <f>IF(ISNA(VLOOKUP($AI347&amp;R347,IsTm2D,1,0)),"",R347)</f>
        <v/>
      </c>
      <c r="AM347" s="188" t="str">
        <f>IF(ISNA(VLOOKUP($AI347&amp;S347,IsTm3G,1,0)),"",S347)</f>
        <v/>
      </c>
      <c r="AN347" s="188"/>
      <c r="AO347" s="188"/>
      <c r="BD347" s="94">
        <f t="shared" si="62"/>
        <v>0</v>
      </c>
      <c r="BE347" s="94">
        <f t="shared" si="63"/>
        <v>0</v>
      </c>
      <c r="BF347" s="94">
        <f t="shared" si="64"/>
        <v>0</v>
      </c>
      <c r="BG347" s="94">
        <f t="shared" si="65"/>
        <v>0</v>
      </c>
      <c r="BH347" s="94">
        <f t="shared" si="66"/>
        <v>0</v>
      </c>
      <c r="BJ347" s="94" t="str">
        <f t="shared" si="60"/>
        <v>0</v>
      </c>
      <c r="BK347" s="94" t="str">
        <f t="shared" si="61"/>
        <v>0</v>
      </c>
    </row>
    <row r="348" spans="1:63" x14ac:dyDescent="0.25">
      <c r="A348" s="17" t="str">
        <f>D348&amp;"x"&amp;TEXT(COUNTIF(D$5:D347,D348)+1,0)</f>
        <v>x1</v>
      </c>
      <c r="B348" s="18" t="str">
        <f>E348&amp;"x"&amp;TEXT(COUNTIF(E$5:E347,E348)+1,0)</f>
        <v>x1</v>
      </c>
      <c r="C348" s="18" t="str">
        <f>F348&amp;"x"&amp;TEXT(COUNTIF(F$5:F347,F348)+1,0)</f>
        <v>x1</v>
      </c>
      <c r="D348" s="19"/>
      <c r="E348" s="19"/>
      <c r="F348" s="19"/>
      <c r="G348" s="313"/>
      <c r="H348" s="19"/>
      <c r="I348" s="141"/>
      <c r="J348" s="141"/>
      <c r="K348" s="141"/>
      <c r="L348" s="113"/>
      <c r="M348" s="313"/>
      <c r="N348" s="20"/>
      <c r="O348" s="20"/>
      <c r="P348" s="314"/>
      <c r="Q348" s="20"/>
      <c r="R348" s="20"/>
      <c r="S348" s="20"/>
      <c r="T348" s="283"/>
      <c r="U348" s="283"/>
      <c r="V348" s="315"/>
      <c r="W348" s="22"/>
      <c r="X348" s="22"/>
      <c r="Y348" s="22"/>
      <c r="Z348" s="22"/>
      <c r="AA348" s="22"/>
      <c r="AC348" s="187" t="str">
        <f>lft(L348,Peildatum)</f>
        <v/>
      </c>
      <c r="AD348" s="202"/>
      <c r="AE348" s="202"/>
      <c r="AF348" s="202"/>
      <c r="AG348" s="202"/>
      <c r="AH348" s="202"/>
      <c r="AI348" s="188" t="str">
        <f>IFERROR(VLOOKUP(LEFT(N348 &amp; "0",1),CbRc,2,0),"")</f>
        <v>NCX19J3</v>
      </c>
      <c r="AJ348" s="188" t="str">
        <f>IFERROR(VLOOKUP(LEFT(O348 &amp; "0",1),CbRc,2,0),"")</f>
        <v>NCX19J3</v>
      </c>
      <c r="AK348" s="188" t="str">
        <f>IF(ISNA(VLOOKUP(AI348&amp;Q348,IsTm1A,1,0)),"",Q348)</f>
        <v/>
      </c>
      <c r="AL348" s="188" t="str">
        <f>IF(ISNA(VLOOKUP($AI348&amp;R348,IsTm2D,1,0)),"",R348)</f>
        <v/>
      </c>
      <c r="AM348" s="188" t="str">
        <f>IF(ISNA(VLOOKUP($AI348&amp;S348,IsTm3G,1,0)),"",S348)</f>
        <v/>
      </c>
      <c r="AN348" s="188"/>
      <c r="AO348" s="188"/>
      <c r="BD348" s="94">
        <f t="shared" si="62"/>
        <v>0</v>
      </c>
      <c r="BE348" s="94">
        <f t="shared" si="63"/>
        <v>0</v>
      </c>
      <c r="BF348" s="94">
        <f t="shared" si="64"/>
        <v>0</v>
      </c>
      <c r="BG348" s="94">
        <f t="shared" si="65"/>
        <v>0</v>
      </c>
      <c r="BH348" s="94">
        <f t="shared" si="66"/>
        <v>0</v>
      </c>
      <c r="BJ348" s="94" t="str">
        <f t="shared" si="60"/>
        <v>0</v>
      </c>
      <c r="BK348" s="94" t="str">
        <f t="shared" si="61"/>
        <v>0</v>
      </c>
    </row>
    <row r="349" spans="1:63" x14ac:dyDescent="0.25">
      <c r="A349" s="17" t="str">
        <f>D349&amp;"x"&amp;TEXT(COUNTIF(D$5:D348,D349)+1,0)</f>
        <v>x1</v>
      </c>
      <c r="B349" s="18" t="str">
        <f>E349&amp;"x"&amp;TEXT(COUNTIF(E$5:E348,E349)+1,0)</f>
        <v>x1</v>
      </c>
      <c r="C349" s="18" t="str">
        <f>F349&amp;"x"&amp;TEXT(COUNTIF(F$5:F348,F349)+1,0)</f>
        <v>x1</v>
      </c>
      <c r="D349" s="19"/>
      <c r="E349" s="19"/>
      <c r="F349" s="19"/>
      <c r="G349" s="313"/>
      <c r="H349" s="19"/>
      <c r="I349" s="141"/>
      <c r="J349" s="141"/>
      <c r="K349" s="141"/>
      <c r="L349" s="113"/>
      <c r="M349" s="313"/>
      <c r="N349" s="20"/>
      <c r="O349" s="20"/>
      <c r="P349" s="314"/>
      <c r="Q349" s="20"/>
      <c r="R349" s="20"/>
      <c r="S349" s="20"/>
      <c r="T349" s="283"/>
      <c r="U349" s="283"/>
      <c r="V349" s="315"/>
      <c r="W349" s="22"/>
      <c r="X349" s="22"/>
      <c r="Y349" s="22"/>
      <c r="Z349" s="22"/>
      <c r="AA349" s="22"/>
      <c r="AC349" s="187" t="str">
        <f>lft(L349,Peildatum)</f>
        <v/>
      </c>
      <c r="AD349" s="202"/>
      <c r="AE349" s="202"/>
      <c r="AF349" s="202"/>
      <c r="AG349" s="202"/>
      <c r="AH349" s="202"/>
      <c r="AI349" s="188" t="str">
        <f>IFERROR(VLOOKUP(LEFT(N349 &amp; "0",1),CbRc,2,0),"")</f>
        <v>NCX19J3</v>
      </c>
      <c r="AJ349" s="188" t="str">
        <f>IFERROR(VLOOKUP(LEFT(O349 &amp; "0",1),CbRc,2,0),"")</f>
        <v>NCX19J3</v>
      </c>
      <c r="AK349" s="188" t="str">
        <f>IF(ISNA(VLOOKUP(AI349&amp;Q349,IsTm1A,1,0)),"",Q349)</f>
        <v/>
      </c>
      <c r="AL349" s="188" t="str">
        <f>IF(ISNA(VLOOKUP($AI349&amp;R349,IsTm2D,1,0)),"",R349)</f>
        <v/>
      </c>
      <c r="AM349" s="188" t="str">
        <f>IF(ISNA(VLOOKUP($AI349&amp;S349,IsTm3G,1,0)),"",S349)</f>
        <v/>
      </c>
      <c r="AN349" s="188"/>
      <c r="AO349" s="188"/>
      <c r="BD349" s="94">
        <f t="shared" si="62"/>
        <v>0</v>
      </c>
      <c r="BE349" s="94">
        <f t="shared" si="63"/>
        <v>0</v>
      </c>
      <c r="BF349" s="94">
        <f t="shared" si="64"/>
        <v>0</v>
      </c>
      <c r="BG349" s="94">
        <f t="shared" si="65"/>
        <v>0</v>
      </c>
      <c r="BH349" s="94">
        <f t="shared" si="66"/>
        <v>0</v>
      </c>
      <c r="BJ349" s="94" t="str">
        <f t="shared" si="60"/>
        <v>0</v>
      </c>
      <c r="BK349" s="94" t="str">
        <f t="shared" si="61"/>
        <v>0</v>
      </c>
    </row>
    <row r="350" spans="1:63" x14ac:dyDescent="0.25">
      <c r="A350" s="17" t="str">
        <f>D350&amp;"x"&amp;TEXT(COUNTIF(D$5:D349,D350)+1,0)</f>
        <v>x1</v>
      </c>
      <c r="B350" s="18" t="str">
        <f>E350&amp;"x"&amp;TEXT(COUNTIF(E$5:E349,E350)+1,0)</f>
        <v>x1</v>
      </c>
      <c r="C350" s="18" t="str">
        <f>F350&amp;"x"&amp;TEXT(COUNTIF(F$5:F349,F350)+1,0)</f>
        <v>x1</v>
      </c>
      <c r="D350" s="19"/>
      <c r="E350" s="19"/>
      <c r="F350" s="19"/>
      <c r="G350" s="313"/>
      <c r="H350" s="19"/>
      <c r="I350" s="141"/>
      <c r="J350" s="141"/>
      <c r="K350" s="141"/>
      <c r="L350" s="113"/>
      <c r="M350" s="313"/>
      <c r="N350" s="20"/>
      <c r="O350" s="20"/>
      <c r="P350" s="314"/>
      <c r="Q350" s="20"/>
      <c r="R350" s="20"/>
      <c r="S350" s="20"/>
      <c r="T350" s="283"/>
      <c r="U350" s="283"/>
      <c r="V350" s="315"/>
      <c r="W350" s="22"/>
      <c r="X350" s="22"/>
      <c r="Y350" s="22"/>
      <c r="Z350" s="22"/>
      <c r="AA350" s="22"/>
      <c r="AC350" s="187" t="str">
        <f>lft(L350,Peildatum)</f>
        <v/>
      </c>
      <c r="AD350" s="202"/>
      <c r="AE350" s="202"/>
      <c r="AF350" s="202"/>
      <c r="AG350" s="202"/>
      <c r="AH350" s="202"/>
      <c r="AI350" s="188" t="str">
        <f>IFERROR(VLOOKUP(LEFT(N350 &amp; "0",1),CbRc,2,0),"")</f>
        <v>NCX19J3</v>
      </c>
      <c r="AJ350" s="188" t="str">
        <f>IFERROR(VLOOKUP(LEFT(O350 &amp; "0",1),CbRc,2,0),"")</f>
        <v>NCX19J3</v>
      </c>
      <c r="AK350" s="188" t="str">
        <f>IF(ISNA(VLOOKUP(AI350&amp;Q350,IsTm1A,1,0)),"",Q350)</f>
        <v/>
      </c>
      <c r="AL350" s="188" t="str">
        <f>IF(ISNA(VLOOKUP($AI350&amp;R350,IsTm2D,1,0)),"",R350)</f>
        <v/>
      </c>
      <c r="AM350" s="188" t="str">
        <f>IF(ISNA(VLOOKUP($AI350&amp;S350,IsTm3G,1,0)),"",S350)</f>
        <v/>
      </c>
      <c r="AN350" s="188"/>
      <c r="AO350" s="188"/>
      <c r="BD350" s="94">
        <f t="shared" si="62"/>
        <v>0</v>
      </c>
      <c r="BE350" s="94">
        <f t="shared" si="63"/>
        <v>0</v>
      </c>
      <c r="BF350" s="94">
        <f t="shared" si="64"/>
        <v>0</v>
      </c>
      <c r="BG350" s="94">
        <f t="shared" si="65"/>
        <v>0</v>
      </c>
      <c r="BH350" s="94">
        <f t="shared" si="66"/>
        <v>0</v>
      </c>
      <c r="BJ350" s="94" t="str">
        <f t="shared" si="60"/>
        <v>0</v>
      </c>
      <c r="BK350" s="94" t="str">
        <f t="shared" si="61"/>
        <v>0</v>
      </c>
    </row>
    <row r="351" spans="1:63" x14ac:dyDescent="0.25">
      <c r="A351" s="17" t="str">
        <f>D351&amp;"x"&amp;TEXT(COUNTIF(D$5:D350,D351)+1,0)</f>
        <v>x1</v>
      </c>
      <c r="B351" s="18" t="str">
        <f>E351&amp;"x"&amp;TEXT(COUNTIF(E$5:E350,E351)+1,0)</f>
        <v>x1</v>
      </c>
      <c r="C351" s="18" t="str">
        <f>F351&amp;"x"&amp;TEXT(COUNTIF(F$5:F350,F351)+1,0)</f>
        <v>x1</v>
      </c>
      <c r="D351" s="19"/>
      <c r="E351" s="19"/>
      <c r="F351" s="19"/>
      <c r="G351" s="313"/>
      <c r="H351" s="19"/>
      <c r="I351" s="141"/>
      <c r="J351" s="141"/>
      <c r="K351" s="141"/>
      <c r="L351" s="113"/>
      <c r="M351" s="313"/>
      <c r="N351" s="20"/>
      <c r="O351" s="20"/>
      <c r="P351" s="314"/>
      <c r="Q351" s="20"/>
      <c r="R351" s="20"/>
      <c r="S351" s="20"/>
      <c r="T351" s="283"/>
      <c r="U351" s="283"/>
      <c r="V351" s="315"/>
      <c r="W351" s="22"/>
      <c r="X351" s="22"/>
      <c r="Y351" s="22"/>
      <c r="Z351" s="22"/>
      <c r="AA351" s="22"/>
      <c r="AC351" s="187" t="str">
        <f>lft(L351,Peildatum)</f>
        <v/>
      </c>
      <c r="AD351" s="202"/>
      <c r="AE351" s="202"/>
      <c r="AF351" s="202"/>
      <c r="AG351" s="202"/>
      <c r="AH351" s="202"/>
      <c r="AI351" s="188" t="str">
        <f>IFERROR(VLOOKUP(LEFT(N351 &amp; "0",1),CbRc,2,0),"")</f>
        <v>NCX19J3</v>
      </c>
      <c r="AJ351" s="188" t="str">
        <f>IFERROR(VLOOKUP(LEFT(O351 &amp; "0",1),CbRc,2,0),"")</f>
        <v>NCX19J3</v>
      </c>
      <c r="AK351" s="188" t="str">
        <f>IF(ISNA(VLOOKUP(AI351&amp;Q351,IsTm1A,1,0)),"",Q351)</f>
        <v/>
      </c>
      <c r="AL351" s="188" t="str">
        <f>IF(ISNA(VLOOKUP($AI351&amp;R351,IsTm2D,1,0)),"",R351)</f>
        <v/>
      </c>
      <c r="AM351" s="188" t="str">
        <f>IF(ISNA(VLOOKUP($AI351&amp;S351,IsTm3G,1,0)),"",S351)</f>
        <v/>
      </c>
      <c r="AN351" s="188"/>
      <c r="AO351" s="188"/>
      <c r="BD351" s="94">
        <f t="shared" si="62"/>
        <v>0</v>
      </c>
      <c r="BE351" s="94">
        <f t="shared" si="63"/>
        <v>0</v>
      </c>
      <c r="BF351" s="94">
        <f t="shared" si="64"/>
        <v>0</v>
      </c>
      <c r="BG351" s="94">
        <f t="shared" si="65"/>
        <v>0</v>
      </c>
      <c r="BH351" s="94">
        <f t="shared" si="66"/>
        <v>0</v>
      </c>
      <c r="BJ351" s="94" t="str">
        <f t="shared" si="60"/>
        <v>0</v>
      </c>
      <c r="BK351" s="94" t="str">
        <f t="shared" si="61"/>
        <v>0</v>
      </c>
    </row>
    <row r="352" spans="1:63" x14ac:dyDescent="0.25">
      <c r="A352" s="17" t="str">
        <f>D352&amp;"x"&amp;TEXT(COUNTIF(D$5:D351,D352)+1,0)</f>
        <v>x1</v>
      </c>
      <c r="B352" s="18" t="str">
        <f>E352&amp;"x"&amp;TEXT(COUNTIF(E$5:E351,E352)+1,0)</f>
        <v>x1</v>
      </c>
      <c r="C352" s="18" t="str">
        <f>F352&amp;"x"&amp;TEXT(COUNTIF(F$5:F351,F352)+1,0)</f>
        <v>x1</v>
      </c>
      <c r="D352" s="19"/>
      <c r="E352" s="19"/>
      <c r="F352" s="19"/>
      <c r="G352" s="313"/>
      <c r="H352" s="19"/>
      <c r="I352" s="141"/>
      <c r="J352" s="141"/>
      <c r="K352" s="141"/>
      <c r="L352" s="113"/>
      <c r="M352" s="313"/>
      <c r="N352" s="20"/>
      <c r="O352" s="20"/>
      <c r="P352" s="314"/>
      <c r="Q352" s="20"/>
      <c r="R352" s="20"/>
      <c r="S352" s="20"/>
      <c r="T352" s="283"/>
      <c r="U352" s="283"/>
      <c r="V352" s="315"/>
      <c r="W352" s="22"/>
      <c r="X352" s="22"/>
      <c r="Y352" s="22"/>
      <c r="Z352" s="22"/>
      <c r="AA352" s="22"/>
      <c r="AC352" s="187" t="str">
        <f>lft(L352,Peildatum)</f>
        <v/>
      </c>
      <c r="AD352" s="202"/>
      <c r="AE352" s="202"/>
      <c r="AF352" s="202"/>
      <c r="AG352" s="202"/>
      <c r="AH352" s="202"/>
      <c r="AI352" s="188" t="str">
        <f>IFERROR(VLOOKUP(LEFT(N352 &amp; "0",1),CbRc,2,0),"")</f>
        <v>NCX19J3</v>
      </c>
      <c r="AJ352" s="188" t="str">
        <f>IFERROR(VLOOKUP(LEFT(O352 &amp; "0",1),CbRc,2,0),"")</f>
        <v>NCX19J3</v>
      </c>
      <c r="AK352" s="188" t="str">
        <f>IF(ISNA(VLOOKUP(AI352&amp;Q352,IsTm1A,1,0)),"",Q352)</f>
        <v/>
      </c>
      <c r="AL352" s="188" t="str">
        <f>IF(ISNA(VLOOKUP($AI352&amp;R352,IsTm2D,1,0)),"",R352)</f>
        <v/>
      </c>
      <c r="AM352" s="188" t="str">
        <f>IF(ISNA(VLOOKUP($AI352&amp;S352,IsTm3G,1,0)),"",S352)</f>
        <v/>
      </c>
      <c r="AN352" s="188"/>
      <c r="AO352" s="188"/>
      <c r="BD352" s="94">
        <f t="shared" si="62"/>
        <v>0</v>
      </c>
      <c r="BE352" s="94">
        <f t="shared" si="63"/>
        <v>0</v>
      </c>
      <c r="BF352" s="94">
        <f t="shared" si="64"/>
        <v>0</v>
      </c>
      <c r="BG352" s="94">
        <f t="shared" si="65"/>
        <v>0</v>
      </c>
      <c r="BH352" s="94">
        <f t="shared" si="66"/>
        <v>0</v>
      </c>
      <c r="BJ352" s="94" t="str">
        <f t="shared" si="60"/>
        <v>0</v>
      </c>
      <c r="BK352" s="94" t="str">
        <f t="shared" si="61"/>
        <v>0</v>
      </c>
    </row>
    <row r="353" spans="1:63" x14ac:dyDescent="0.25">
      <c r="A353" s="17" t="str">
        <f>D353&amp;"x"&amp;TEXT(COUNTIF(D$5:D352,D353)+1,0)</f>
        <v>x1</v>
      </c>
      <c r="B353" s="18" t="str">
        <f>E353&amp;"x"&amp;TEXT(COUNTIF(E$5:E352,E353)+1,0)</f>
        <v>x1</v>
      </c>
      <c r="C353" s="18" t="str">
        <f>F353&amp;"x"&amp;TEXT(COUNTIF(F$5:F352,F353)+1,0)</f>
        <v>x1</v>
      </c>
      <c r="D353" s="19"/>
      <c r="E353" s="19"/>
      <c r="F353" s="19"/>
      <c r="G353" s="313"/>
      <c r="H353" s="19"/>
      <c r="I353" s="141"/>
      <c r="J353" s="141"/>
      <c r="K353" s="141"/>
      <c r="L353" s="113"/>
      <c r="M353" s="313"/>
      <c r="N353" s="20"/>
      <c r="O353" s="20"/>
      <c r="P353" s="314"/>
      <c r="Q353" s="20"/>
      <c r="R353" s="20"/>
      <c r="S353" s="20"/>
      <c r="T353" s="283"/>
      <c r="U353" s="283"/>
      <c r="V353" s="315"/>
      <c r="W353" s="22"/>
      <c r="X353" s="22"/>
      <c r="Y353" s="22"/>
      <c r="Z353" s="22"/>
      <c r="AA353" s="22"/>
      <c r="AC353" s="187" t="str">
        <f>lft(L353,Peildatum)</f>
        <v/>
      </c>
      <c r="AD353" s="202"/>
      <c r="AE353" s="202"/>
      <c r="AF353" s="202"/>
      <c r="AG353" s="202"/>
      <c r="AH353" s="202"/>
      <c r="AI353" s="188" t="str">
        <f>IFERROR(VLOOKUP(LEFT(N353 &amp; "0",1),CbRc,2,0),"")</f>
        <v>NCX19J3</v>
      </c>
      <c r="AJ353" s="188" t="str">
        <f>IFERROR(VLOOKUP(LEFT(O353 &amp; "0",1),CbRc,2,0),"")</f>
        <v>NCX19J3</v>
      </c>
      <c r="AK353" s="188" t="str">
        <f>IF(ISNA(VLOOKUP(AI353&amp;Q353,IsTm1A,1,0)),"",Q353)</f>
        <v/>
      </c>
      <c r="AL353" s="188" t="str">
        <f>IF(ISNA(VLOOKUP($AI353&amp;R353,IsTm2D,1,0)),"",R353)</f>
        <v/>
      </c>
      <c r="AM353" s="188" t="str">
        <f>IF(ISNA(VLOOKUP($AI353&amp;S353,IsTm3G,1,0)),"",S353)</f>
        <v/>
      </c>
      <c r="AN353" s="188"/>
      <c r="AO353" s="188"/>
      <c r="BD353" s="94">
        <f t="shared" si="62"/>
        <v>0</v>
      </c>
      <c r="BE353" s="94">
        <f t="shared" si="63"/>
        <v>0</v>
      </c>
      <c r="BF353" s="94">
        <f t="shared" si="64"/>
        <v>0</v>
      </c>
      <c r="BG353" s="94">
        <f t="shared" si="65"/>
        <v>0</v>
      </c>
      <c r="BH353" s="94">
        <f t="shared" si="66"/>
        <v>0</v>
      </c>
      <c r="BJ353" s="94" t="str">
        <f t="shared" si="60"/>
        <v>0</v>
      </c>
      <c r="BK353" s="94" t="str">
        <f t="shared" si="61"/>
        <v>0</v>
      </c>
    </row>
    <row r="354" spans="1:63" x14ac:dyDescent="0.25">
      <c r="A354" s="17" t="str">
        <f>D354&amp;"x"&amp;TEXT(COUNTIF(D$5:D353,D354)+1,0)</f>
        <v>x1</v>
      </c>
      <c r="B354" s="18" t="str">
        <f>E354&amp;"x"&amp;TEXT(COUNTIF(E$5:E353,E354)+1,0)</f>
        <v>x1</v>
      </c>
      <c r="C354" s="18" t="str">
        <f>F354&amp;"x"&amp;TEXT(COUNTIF(F$5:F353,F354)+1,0)</f>
        <v>x1</v>
      </c>
      <c r="D354" s="19"/>
      <c r="E354" s="19"/>
      <c r="F354" s="19"/>
      <c r="G354" s="313"/>
      <c r="H354" s="19"/>
      <c r="I354" s="141"/>
      <c r="J354" s="141"/>
      <c r="K354" s="141"/>
      <c r="L354" s="113"/>
      <c r="M354" s="313"/>
      <c r="N354" s="20"/>
      <c r="O354" s="20"/>
      <c r="P354" s="314"/>
      <c r="Q354" s="20"/>
      <c r="R354" s="20"/>
      <c r="S354" s="20"/>
      <c r="T354" s="283"/>
      <c r="U354" s="283"/>
      <c r="V354" s="315"/>
      <c r="W354" s="22"/>
      <c r="X354" s="22"/>
      <c r="Y354" s="22"/>
      <c r="Z354" s="22"/>
      <c r="AA354" s="22"/>
      <c r="AC354" s="187" t="str">
        <f>lft(L354,Peildatum)</f>
        <v/>
      </c>
      <c r="AD354" s="202"/>
      <c r="AE354" s="202"/>
      <c r="AF354" s="202"/>
      <c r="AG354" s="202"/>
      <c r="AH354" s="202"/>
      <c r="AI354" s="188" t="str">
        <f>IFERROR(VLOOKUP(LEFT(N354 &amp; "0",1),CbRc,2,0),"")</f>
        <v>NCX19J3</v>
      </c>
      <c r="AJ354" s="188" t="str">
        <f>IFERROR(VLOOKUP(LEFT(O354 &amp; "0",1),CbRc,2,0),"")</f>
        <v>NCX19J3</v>
      </c>
      <c r="AK354" s="188" t="str">
        <f>IF(ISNA(VLOOKUP(AI354&amp;Q354,IsTm1A,1,0)),"",Q354)</f>
        <v/>
      </c>
      <c r="AL354" s="188" t="str">
        <f>IF(ISNA(VLOOKUP($AI354&amp;R354,IsTm2D,1,0)),"",R354)</f>
        <v/>
      </c>
      <c r="AM354" s="188" t="str">
        <f>IF(ISNA(VLOOKUP($AI354&amp;S354,IsTm3G,1,0)),"",S354)</f>
        <v/>
      </c>
      <c r="AN354" s="188"/>
      <c r="AO354" s="188"/>
      <c r="BD354" s="94">
        <f t="shared" si="62"/>
        <v>0</v>
      </c>
      <c r="BE354" s="94">
        <f t="shared" si="63"/>
        <v>0</v>
      </c>
      <c r="BF354" s="94">
        <f t="shared" si="64"/>
        <v>0</v>
      </c>
      <c r="BG354" s="94">
        <f t="shared" si="65"/>
        <v>0</v>
      </c>
      <c r="BH354" s="94">
        <f t="shared" si="66"/>
        <v>0</v>
      </c>
      <c r="BJ354" s="94" t="str">
        <f t="shared" si="60"/>
        <v>0</v>
      </c>
      <c r="BK354" s="94" t="str">
        <f t="shared" si="61"/>
        <v>0</v>
      </c>
    </row>
    <row r="355" spans="1:63" x14ac:dyDescent="0.25">
      <c r="BD355" s="21">
        <f>COUNTIF(BD5:BD354,"&lt;&gt;0")</f>
        <v>0</v>
      </c>
      <c r="BE355" s="21">
        <f>COUNTIF(BE5:BE354,"&lt;&gt;0")</f>
        <v>0</v>
      </c>
      <c r="BF355" s="21">
        <f>COUNTIF(BF5:BF354,"&lt;&gt;0")</f>
        <v>0</v>
      </c>
      <c r="BG355" s="21">
        <f>COUNTIF(BG5:BG354,"&lt;&gt;0")</f>
        <v>0</v>
      </c>
      <c r="BH355" s="21">
        <f>COUNTIF(BH5:BH354,"&lt;&gt;0")</f>
        <v>0</v>
      </c>
    </row>
  </sheetData>
  <sheetProtection algorithmName="SHA-512" hashValue="eQHi0ELZ/uTuf0GbivJd4WNH8AW0I1ysgmriLH6c8cK1kn1N9Wa0+wG1s4+KhlHpWxjkFwFdIsZ7EhRPjx9a8g==" saltValue="eVfQ+m2yuoWIP/nH4ucpGw==" spinCount="100000" sheet="1" objects="1" scenarios="1"/>
  <dataConsolidate/>
  <customSheetViews>
    <customSheetView guid="{E487D5E1-83A7-4888-8182-62C36658C6DD}" scale="80">
      <pane ySplit="4" topLeftCell="A5" activePane="bottomLeft" state="frozen"/>
      <selection pane="bottomLeft" activeCell="K4" sqref="K4"/>
      <pageMargins left="0.7" right="0.7" top="0.75" bottom="0.75" header="0.3" footer="0.3"/>
      <pageSetup paperSize="9" orientation="portrait" r:id="rId1"/>
    </customSheetView>
    <customSheetView guid="{7E4B9849-E07B-47B0-9D0B-83F25B91D056}" scale="80" hiddenColumns="1" topLeftCell="D1">
      <pane ySplit="4" topLeftCell="A5" activePane="bottomLeft" state="frozen"/>
      <selection pane="bottomLeft" activeCell="F5" sqref="F5"/>
      <pageMargins left="0.7" right="0.7" top="0.75" bottom="0.75" header="0.3" footer="0.3"/>
      <pageSetup paperSize="9" orientation="portrait" r:id="rId2"/>
    </customSheetView>
    <customSheetView guid="{A92DE01B-2CB0-4F64-8278-F91981EA503E}" scale="80" hiddenColumns="1" topLeftCell="D1">
      <pane ySplit="4" topLeftCell="A5" activePane="bottomLeft" state="frozen"/>
      <selection pane="bottomLeft" activeCell="D4" sqref="D4"/>
      <pageMargins left="0.7" right="0.7" top="0.75" bottom="0.75" header="0.3" footer="0.3"/>
      <pageSetup paperSize="9" orientation="portrait" r:id="rId3"/>
    </customSheetView>
    <customSheetView guid="{B14951B3-AFAF-487A-AE5E-98031D77C79A}" scale="80" hiddenColumns="1" topLeftCell="D1">
      <pane ySplit="4" topLeftCell="A5" activePane="bottomLeft" state="frozen"/>
      <selection pane="bottomLeft" activeCell="I4" sqref="I4"/>
      <pageMargins left="0.7" right="0.7" top="0.75" bottom="0.75" header="0.3" footer="0.3"/>
      <pageSetup paperSize="9" orientation="portrait" r:id="rId4"/>
    </customSheetView>
    <customSheetView guid="{5A20CB27-8576-49F3-89F2-769591A41DE7}" scale="80" hiddenColumns="1" topLeftCell="D1">
      <pane ySplit="4" topLeftCell="A5" activePane="bottomLeft" state="frozen"/>
      <selection pane="bottomLeft" activeCell="I4" sqref="I4"/>
      <pageMargins left="0.7" right="0.7" top="0.75" bottom="0.75" header="0.3" footer="0.3"/>
      <pageSetup paperSize="9" orientation="portrait" r:id="rId5"/>
    </customSheetView>
  </customSheetViews>
  <mergeCells count="5">
    <mergeCell ref="H3:K3"/>
    <mergeCell ref="L3:O3"/>
    <mergeCell ref="D1:Z1"/>
    <mergeCell ref="P3:Z3"/>
    <mergeCell ref="D2:AA2"/>
  </mergeCells>
  <phoneticPr fontId="17" type="noConversion"/>
  <conditionalFormatting sqref="E7:F12 E22:F354">
    <cfRule type="expression" dxfId="1080" priority="64">
      <formula>BB7="FOUT"</formula>
    </cfRule>
  </conditionalFormatting>
  <conditionalFormatting sqref="H5:H354">
    <cfRule type="expression" dxfId="1079" priority="61" stopIfTrue="1">
      <formula>IFERROR(SEARCH(H5,"V:M"),0)=0</formula>
    </cfRule>
    <cfRule type="expression" dxfId="1078" priority="63">
      <formula>AND(OR($I5&lt;&gt;"",$J5&lt;&gt;""),H5="")</formula>
    </cfRule>
  </conditionalFormatting>
  <conditionalFormatting sqref="I5:I354">
    <cfRule type="expression" dxfId="1077" priority="62">
      <formula>AND(LEN(H5&amp;J5&amp;K5&amp;L5)&gt;0,LEN(I5)=0)</formula>
    </cfRule>
  </conditionalFormatting>
  <conditionalFormatting sqref="L5:L354">
    <cfRule type="expression" dxfId="1076" priority="60">
      <formula>AND(LEN(I5)&gt;1,OR(ISBLANK(L5),ISERROR(YEAR(L5))))</formula>
    </cfRule>
  </conditionalFormatting>
  <conditionalFormatting sqref="D5:F354">
    <cfRule type="expression" dxfId="1075" priority="1" stopIfTrue="1">
      <formula>AND(OR($I5&lt;&gt;"",$J5&lt;&gt;""),D5="")</formula>
    </cfRule>
  </conditionalFormatting>
  <conditionalFormatting sqref="H5:H354 L5:L354">
    <cfRule type="expression" priority="41" stopIfTrue="1">
      <formula>LEN($D5&amp;$E5)=0</formula>
    </cfRule>
  </conditionalFormatting>
  <conditionalFormatting sqref="AA5:AA354">
    <cfRule type="expression" dxfId="1074" priority="2280">
      <formula>BG5&lt;&gt;0</formula>
    </cfRule>
  </conditionalFormatting>
  <conditionalFormatting sqref="O5:O354">
    <cfRule type="expression" dxfId="1073" priority="31">
      <formula>IFERROR(SEARCH(O5,$BN$3),0)=0</formula>
    </cfRule>
  </conditionalFormatting>
  <conditionalFormatting sqref="N5:N354">
    <cfRule type="expression" dxfId="1072" priority="29">
      <formula>IFERROR(SEARCH(N5,$BN$3),0)=0</formula>
    </cfRule>
  </conditionalFormatting>
  <conditionalFormatting sqref="W5:AA354">
    <cfRule type="expression" dxfId="1071" priority="2352">
      <formula>BD5&lt;&gt;0</formula>
    </cfRule>
  </conditionalFormatting>
  <conditionalFormatting sqref="Q5:S354">
    <cfRule type="expression" priority="4" stopIfTrue="1">
      <formula>LEN($D5&amp;$E5&amp;$F5)=0</formula>
    </cfRule>
    <cfRule type="expression" dxfId="1070" priority="5" stopIfTrue="1">
      <formula>Q5&lt;&gt;AK5</formula>
    </cfRule>
    <cfRule type="expression" dxfId="1069" priority="6">
      <formula>AND(OR($I5&lt;&gt;"",$J5&lt;&gt;""),Q5="",$AC5&gt;11)</formula>
    </cfRule>
  </conditionalFormatting>
  <dataValidations count="5">
    <dataValidation type="list" allowBlank="1" showInputMessage="1" showErrorMessage="1" sqref="H5:H354" xr:uid="{00000000-0002-0000-0100-000000000000}">
      <formula1>"V,M,v,m"</formula1>
    </dataValidation>
    <dataValidation type="whole" allowBlank="1" showInputMessage="1" showErrorMessage="1" sqref="W5:AA354" xr:uid="{00000000-0002-0000-0100-000001000000}">
      <formula1>-5</formula1>
      <formula2>5</formula2>
    </dataValidation>
    <dataValidation type="list" allowBlank="1" showInputMessage="1" showErrorMessage="1" sqref="D5:F354" xr:uid="{00000000-0002-0000-0100-000002000000}">
      <formula1>$AU$5:$AU$104</formula1>
    </dataValidation>
    <dataValidation type="custom" allowBlank="1" showInputMessage="1" showErrorMessage="1" sqref="N5:O354" xr:uid="{00000000-0002-0000-0100-000003000000}">
      <formula1>SEARCH(N5,$BN$3)&gt;0</formula1>
    </dataValidation>
    <dataValidation type="list" allowBlank="1" showInputMessage="1" showErrorMessage="1" sqref="H3:K3" xr:uid="{00000000-0002-0000-0100-000004000000}">
      <formula1>$BP$6:$BP$12</formula1>
    </dataValidation>
  </dataValidations>
  <pageMargins left="0.7" right="0.7" top="0.75" bottom="0.75" header="0.3" footer="0.3"/>
  <pageSetup paperSize="9" orientation="portrait" r:id="rId6"/>
  <customProperties>
    <customPr name="LastActive" r:id="rId7"/>
  </customProperties>
  <ignoredErrors>
    <ignoredError sqref="BM5"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03"/>
  <dimension ref="A1:BQ110"/>
  <sheetViews>
    <sheetView topLeftCell="B1" zoomScale="80" zoomScaleNormal="80" workbookViewId="0">
      <pane ySplit="2" topLeftCell="A3" activePane="bottomLeft" state="frozen"/>
      <selection activeCell="B1" sqref="B1"/>
      <selection pane="bottomLeft" activeCell="P3" sqref="P1:W1048576"/>
    </sheetView>
  </sheetViews>
  <sheetFormatPr defaultColWidth="9.1796875" defaultRowHeight="12.75" customHeight="1" x14ac:dyDescent="0.25"/>
  <cols>
    <col min="1" max="1" width="5.54296875" style="23" hidden="1" customWidth="1"/>
    <col min="2" max="2" width="6.7265625" style="11" customWidth="1"/>
    <col min="3" max="5" width="5.1796875" style="21" customWidth="1"/>
    <col min="6" max="6" width="40.81640625" style="23" customWidth="1"/>
    <col min="7" max="7" width="5" style="23" bestFit="1" customWidth="1"/>
    <col min="8" max="8" width="1.453125" style="23" customWidth="1"/>
    <col min="9" max="9" width="3.7265625" style="23" hidden="1" customWidth="1"/>
    <col min="10" max="10" width="6.7265625" style="11" customWidth="1"/>
    <col min="11" max="13" width="5.1796875" style="21" customWidth="1"/>
    <col min="14" max="14" width="40.7265625" style="23" customWidth="1"/>
    <col min="15" max="15" width="5" style="23" bestFit="1" customWidth="1"/>
    <col min="16" max="16" width="1.453125" style="23" hidden="1" customWidth="1"/>
    <col min="17" max="17" width="3.7265625" style="23" hidden="1" customWidth="1"/>
    <col min="18" max="18" width="6.7265625" style="11" hidden="1" customWidth="1"/>
    <col min="19" max="21" width="5.1796875" style="21" hidden="1" customWidth="1"/>
    <col min="22" max="22" width="40.7265625" style="23" hidden="1" customWidth="1"/>
    <col min="23" max="23" width="5" style="23" hidden="1" customWidth="1"/>
    <col min="24" max="24" width="1.81640625" style="23" customWidth="1"/>
    <col min="25" max="25" width="2.453125" style="23" hidden="1" customWidth="1"/>
    <col min="26" max="26" width="0.54296875" style="9" hidden="1" customWidth="1"/>
    <col min="27" max="27" width="5.54296875" hidden="1" customWidth="1"/>
    <col min="28" max="28" width="5.54296875" style="212" hidden="1" customWidth="1"/>
    <col min="29" max="29" width="2.26953125" hidden="1" customWidth="1"/>
    <col min="30" max="30" width="4.453125" hidden="1" customWidth="1"/>
    <col min="31" max="31" width="4.54296875" hidden="1" customWidth="1"/>
    <col min="32" max="32" width="4.453125" hidden="1" customWidth="1"/>
    <col min="33" max="33" width="2.26953125" hidden="1" customWidth="1"/>
    <col min="34" max="35" width="2.453125" hidden="1" customWidth="1"/>
    <col min="36" max="36" width="2.26953125" hidden="1" customWidth="1"/>
    <col min="37" max="37" width="3.54296875" hidden="1" customWidth="1"/>
    <col min="38" max="38" width="3.7265625" hidden="1" customWidth="1"/>
    <col min="39" max="39" width="3.54296875" hidden="1" customWidth="1"/>
    <col min="40" max="40" width="4.1796875" hidden="1" customWidth="1"/>
    <col min="41" max="41" width="3.54296875" hidden="1" customWidth="1"/>
    <col min="42" max="42" width="4.1796875" hidden="1" customWidth="1"/>
    <col min="43" max="43" width="3.54296875" hidden="1" customWidth="1"/>
    <col min="44" max="44" width="2.26953125" hidden="1" customWidth="1"/>
    <col min="45" max="45" width="3.7265625" hidden="1" customWidth="1"/>
    <col min="46" max="46" width="2.7265625" hidden="1" customWidth="1"/>
    <col min="47" max="47" width="2.453125" hidden="1" customWidth="1"/>
    <col min="48" max="48" width="2.26953125" hidden="1" customWidth="1"/>
    <col min="49" max="49" width="3.7265625" hidden="1" customWidth="1"/>
    <col min="50" max="50" width="2.7265625" hidden="1" customWidth="1"/>
    <col min="51" max="51" width="2.453125" hidden="1" customWidth="1"/>
    <col min="52" max="52" width="2.26953125" hidden="1" customWidth="1"/>
    <col min="53" max="53" width="3.81640625" hidden="1" customWidth="1"/>
    <col min="54" max="54" width="2.7265625" hidden="1" customWidth="1"/>
    <col min="55" max="55" width="2.453125" hidden="1" customWidth="1"/>
    <col min="56" max="56" width="2.26953125" hidden="1" customWidth="1"/>
    <col min="57" max="59" width="4.81640625" style="93" hidden="1" customWidth="1"/>
    <col min="60" max="60" width="4" hidden="1" customWidth="1"/>
    <col min="61" max="61" width="3.453125" hidden="1" customWidth="1"/>
    <col min="62" max="62" width="5.54296875" hidden="1" customWidth="1"/>
    <col min="63" max="63" width="4.453125" hidden="1" customWidth="1"/>
    <col min="64" max="65" width="3.453125" hidden="1" customWidth="1"/>
    <col min="66" max="66" width="3" hidden="1" customWidth="1"/>
    <col min="67" max="67" width="4.453125" hidden="1" customWidth="1"/>
    <col min="68" max="68" width="5.1796875" style="93" hidden="1" customWidth="1"/>
    <col min="69" max="69" width="5.1796875" style="93" customWidth="1"/>
    <col min="70" max="16384" width="9.1796875" style="9"/>
  </cols>
  <sheetData>
    <row r="1" spans="1:69" ht="12.75" customHeight="1" x14ac:dyDescent="0.25">
      <c r="A1" s="9"/>
      <c r="B1" s="362" t="s">
        <v>5819</v>
      </c>
      <c r="C1" s="363"/>
      <c r="D1" s="363"/>
      <c r="E1" s="363"/>
      <c r="F1" s="363"/>
      <c r="G1" s="363"/>
      <c r="H1" s="363"/>
      <c r="I1" s="363"/>
      <c r="J1" s="363"/>
      <c r="K1" s="363"/>
      <c r="L1" s="363"/>
      <c r="M1" s="363"/>
      <c r="N1" s="363"/>
      <c r="O1" s="363"/>
      <c r="P1" s="363"/>
      <c r="Q1" s="363"/>
      <c r="R1" s="363"/>
      <c r="S1" s="363"/>
      <c r="T1" s="363"/>
      <c r="U1" s="363"/>
      <c r="V1" s="363"/>
      <c r="W1" s="364"/>
      <c r="X1" s="9"/>
      <c r="Y1" s="9"/>
      <c r="AB1"/>
    </row>
    <row r="2" spans="1:69" ht="94.5" customHeight="1" x14ac:dyDescent="0.25">
      <c r="A2" s="9"/>
      <c r="B2" s="365" t="s">
        <v>7109</v>
      </c>
      <c r="C2" s="366"/>
      <c r="D2" s="366"/>
      <c r="E2" s="366"/>
      <c r="F2" s="366"/>
      <c r="G2" s="366"/>
      <c r="H2" s="366"/>
      <c r="I2" s="366"/>
      <c r="J2" s="366"/>
      <c r="K2" s="366"/>
      <c r="L2" s="366"/>
      <c r="M2" s="366"/>
      <c r="N2" s="366"/>
      <c r="O2" s="366"/>
      <c r="P2" s="366"/>
      <c r="Q2" s="366"/>
      <c r="R2" s="366"/>
      <c r="S2" s="366"/>
      <c r="T2" s="366"/>
      <c r="U2" s="366"/>
      <c r="V2" s="366"/>
      <c r="W2" s="367"/>
      <c r="X2" s="9"/>
      <c r="Y2" s="9"/>
      <c r="AB2"/>
      <c r="AD2" s="213"/>
      <c r="AE2" s="213"/>
      <c r="AF2" s="213"/>
    </row>
    <row r="3" spans="1:69" s="150" customFormat="1" ht="21" customHeight="1" x14ac:dyDescent="0.25">
      <c r="A3" s="196"/>
      <c r="B3" s="351" t="s">
        <v>7587</v>
      </c>
      <c r="C3" s="352"/>
      <c r="D3" s="352"/>
      <c r="E3" s="352"/>
      <c r="F3" s="352"/>
      <c r="G3" s="353"/>
      <c r="H3" s="192"/>
      <c r="I3" s="196"/>
      <c r="J3" s="351" t="s">
        <v>7588</v>
      </c>
      <c r="K3" s="352"/>
      <c r="L3" s="352"/>
      <c r="M3" s="352"/>
      <c r="N3" s="352"/>
      <c r="O3" s="353"/>
      <c r="P3" s="109"/>
      <c r="Q3" s="196"/>
      <c r="R3" s="351" t="s">
        <v>7589</v>
      </c>
      <c r="S3" s="352"/>
      <c r="T3" s="352"/>
      <c r="U3" s="352"/>
      <c r="V3" s="352"/>
      <c r="W3" s="353"/>
      <c r="X3" s="109"/>
      <c r="Y3" s="149"/>
      <c r="AA3" s="348" t="s">
        <v>5820</v>
      </c>
      <c r="AB3" s="349"/>
      <c r="AC3" s="349"/>
      <c r="AD3" s="349"/>
      <c r="AE3" s="349"/>
      <c r="AF3" s="349"/>
      <c r="AG3" s="349"/>
      <c r="AH3" s="349"/>
      <c r="AI3" s="349"/>
      <c r="AJ3" s="349"/>
      <c r="AK3" s="349"/>
      <c r="AL3" s="349"/>
      <c r="AM3" s="349"/>
      <c r="AN3" s="349"/>
      <c r="AO3" s="349"/>
      <c r="AP3" s="349"/>
      <c r="AQ3" s="349"/>
      <c r="AR3"/>
      <c r="AS3" s="348" t="s">
        <v>7025</v>
      </c>
      <c r="AT3" s="349"/>
      <c r="AU3" s="349"/>
      <c r="AV3"/>
      <c r="AW3" s="348" t="s">
        <v>31</v>
      </c>
      <c r="AX3" s="349"/>
      <c r="AY3" s="349"/>
      <c r="AZ3"/>
      <c r="BA3" s="348" t="s">
        <v>7026</v>
      </c>
      <c r="BB3" s="349"/>
      <c r="BC3" s="349"/>
      <c r="BD3" s="214"/>
      <c r="BE3" s="348" t="s">
        <v>6129</v>
      </c>
      <c r="BF3" s="349"/>
      <c r="BG3" s="350"/>
      <c r="BH3" s="214"/>
      <c r="BI3" s="361" t="s">
        <v>7055</v>
      </c>
      <c r="BJ3" s="361"/>
      <c r="BK3" s="361"/>
      <c r="BL3" s="361"/>
      <c r="BM3" s="361"/>
      <c r="BN3" s="214"/>
      <c r="BO3" s="214"/>
      <c r="BP3" s="240"/>
      <c r="BQ3" s="240"/>
    </row>
    <row r="4" spans="1:69" ht="12.75" customHeight="1" x14ac:dyDescent="0.3">
      <c r="A4" s="201"/>
      <c r="B4" s="13" t="s">
        <v>5818</v>
      </c>
      <c r="C4" s="358" t="s">
        <v>5817</v>
      </c>
      <c r="D4" s="358"/>
      <c r="E4" s="359" t="s">
        <v>6125</v>
      </c>
      <c r="F4" s="359"/>
      <c r="G4" s="359"/>
      <c r="H4" s="368"/>
      <c r="I4" s="155"/>
      <c r="J4" s="13" t="s">
        <v>5818</v>
      </c>
      <c r="K4" s="358" t="s">
        <v>5817</v>
      </c>
      <c r="L4" s="358"/>
      <c r="M4" s="359" t="s">
        <v>6126</v>
      </c>
      <c r="N4" s="359"/>
      <c r="O4" s="359"/>
      <c r="P4" s="357"/>
      <c r="Q4" s="155"/>
      <c r="R4" s="13" t="s">
        <v>5818</v>
      </c>
      <c r="S4" s="358" t="s">
        <v>5817</v>
      </c>
      <c r="T4" s="358"/>
      <c r="U4" s="359" t="s">
        <v>6125</v>
      </c>
      <c r="V4" s="359"/>
      <c r="W4" s="359"/>
      <c r="X4" s="27"/>
      <c r="Y4" s="9"/>
      <c r="AB4"/>
      <c r="AD4" s="215" t="s">
        <v>7041</v>
      </c>
      <c r="AE4" s="216" t="s">
        <v>7043</v>
      </c>
      <c r="AF4" s="216" t="s">
        <v>7042</v>
      </c>
    </row>
    <row r="5" spans="1:69" ht="12.75" customHeight="1" x14ac:dyDescent="0.25">
      <c r="A5" s="201"/>
      <c r="B5" s="81" t="s">
        <v>10</v>
      </c>
      <c r="C5" s="360" t="s">
        <v>7755</v>
      </c>
      <c r="D5" s="360"/>
      <c r="E5" s="360" t="s">
        <v>7756</v>
      </c>
      <c r="F5" s="360"/>
      <c r="G5" s="360"/>
      <c r="H5" s="368"/>
      <c r="I5" s="155"/>
      <c r="J5" s="81" t="s">
        <v>10</v>
      </c>
      <c r="K5" s="360" t="s">
        <v>7755</v>
      </c>
      <c r="L5" s="360"/>
      <c r="M5" s="360" t="s">
        <v>7757</v>
      </c>
      <c r="N5" s="360"/>
      <c r="O5" s="360"/>
      <c r="P5" s="357"/>
      <c r="Q5" s="155"/>
      <c r="R5" s="81" t="s">
        <v>10</v>
      </c>
      <c r="S5" s="360" t="s">
        <v>7755</v>
      </c>
      <c r="T5" s="360"/>
      <c r="U5" s="360" t="s">
        <v>7756</v>
      </c>
      <c r="V5" s="360"/>
      <c r="W5" s="360"/>
      <c r="Y5" s="9"/>
      <c r="Z5" s="9" t="s">
        <v>10</v>
      </c>
      <c r="AB5"/>
      <c r="AD5" s="217" t="str">
        <f>IF(OR(TRIM(C5)="",TRIM(E5)=""),"",B5)</f>
        <v>A</v>
      </c>
      <c r="AE5" s="217" t="str">
        <f>IF(OR(TRIM(K5)="",TRIM(M5)=""),"",J5)</f>
        <v>A</v>
      </c>
      <c r="AF5" s="218" t="str">
        <f>IF(OR(TRIM(S5)="",TRIM(U5)=""),"",R5)</f>
        <v>A</v>
      </c>
    </row>
    <row r="6" spans="1:69" ht="12.75" customHeight="1" x14ac:dyDescent="0.25">
      <c r="A6" s="201"/>
      <c r="B6" s="142" t="s">
        <v>13</v>
      </c>
      <c r="C6" s="360"/>
      <c r="D6" s="360"/>
      <c r="E6" s="360"/>
      <c r="F6" s="360"/>
      <c r="G6" s="360"/>
      <c r="H6" s="368"/>
      <c r="I6" s="197"/>
      <c r="J6" s="142" t="s">
        <v>13</v>
      </c>
      <c r="K6" s="360"/>
      <c r="L6" s="360"/>
      <c r="M6" s="360"/>
      <c r="N6" s="360"/>
      <c r="O6" s="360"/>
      <c r="P6" s="357"/>
      <c r="Q6" s="197"/>
      <c r="R6" s="142" t="s">
        <v>13</v>
      </c>
      <c r="S6" s="360"/>
      <c r="T6" s="360"/>
      <c r="U6" s="360"/>
      <c r="V6" s="360"/>
      <c r="W6" s="360"/>
      <c r="X6" s="9"/>
      <c r="Y6" s="9"/>
      <c r="Z6" s="9" t="s">
        <v>13</v>
      </c>
      <c r="AB6"/>
      <c r="AD6" s="219" t="str">
        <f>IF(OR(TRIM(C6)="",TRIM(E6)=""),"",B6)</f>
        <v/>
      </c>
      <c r="AE6" s="219" t="str">
        <f>IF(OR(TRIM(K6)="",TRIM(M6)=""),"",J6)</f>
        <v/>
      </c>
      <c r="AF6" s="220" t="str">
        <f>IF(OR(TRIM(S6)="",TRIM(U6)=""),"",R6)</f>
        <v/>
      </c>
    </row>
    <row r="7" spans="1:69" ht="12.75" customHeight="1" x14ac:dyDescent="0.25">
      <c r="A7" s="201"/>
      <c r="B7" s="142" t="s">
        <v>18</v>
      </c>
      <c r="C7" s="360"/>
      <c r="D7" s="360"/>
      <c r="E7" s="360"/>
      <c r="F7" s="360"/>
      <c r="G7" s="360"/>
      <c r="H7" s="368"/>
      <c r="I7" s="197"/>
      <c r="J7" s="142" t="s">
        <v>18</v>
      </c>
      <c r="K7" s="360"/>
      <c r="L7" s="360"/>
      <c r="M7" s="360"/>
      <c r="N7" s="360"/>
      <c r="O7" s="360"/>
      <c r="P7" s="357"/>
      <c r="Q7" s="197"/>
      <c r="R7" s="142" t="s">
        <v>18</v>
      </c>
      <c r="S7" s="360"/>
      <c r="T7" s="360"/>
      <c r="U7" s="360"/>
      <c r="V7" s="360"/>
      <c r="W7" s="360"/>
      <c r="X7" s="9"/>
      <c r="Y7" s="9"/>
      <c r="Z7" s="9" t="s">
        <v>18</v>
      </c>
      <c r="AB7"/>
      <c r="AD7" s="219" t="str">
        <f>IF(OR(TRIM(C7)="",TRIM(E7)=""),"",B7)</f>
        <v/>
      </c>
      <c r="AE7" s="219" t="str">
        <f>IF(OR(TRIM(K7)="",TRIM(M7)=""),"",J7)</f>
        <v/>
      </c>
      <c r="AF7" s="220" t="str">
        <f>IF(OR(TRIM(S7)="",TRIM(U7)=""),"",R7)</f>
        <v/>
      </c>
    </row>
    <row r="8" spans="1:69" ht="12.75" customHeight="1" x14ac:dyDescent="0.25">
      <c r="A8" s="201"/>
      <c r="B8" s="142" t="s">
        <v>22</v>
      </c>
      <c r="C8" s="360"/>
      <c r="D8" s="360"/>
      <c r="E8" s="360"/>
      <c r="F8" s="360"/>
      <c r="G8" s="360"/>
      <c r="H8" s="368"/>
      <c r="I8" s="197"/>
      <c r="J8" s="142" t="s">
        <v>22</v>
      </c>
      <c r="K8" s="360"/>
      <c r="L8" s="360"/>
      <c r="M8" s="360"/>
      <c r="N8" s="360"/>
      <c r="O8" s="360"/>
      <c r="P8" s="357"/>
      <c r="Q8" s="197"/>
      <c r="R8" s="142" t="s">
        <v>22</v>
      </c>
      <c r="S8" s="360"/>
      <c r="T8" s="360"/>
      <c r="U8" s="360"/>
      <c r="V8" s="360"/>
      <c r="W8" s="360"/>
      <c r="X8" s="9"/>
      <c r="Y8" s="9"/>
      <c r="Z8" s="9" t="s">
        <v>22</v>
      </c>
      <c r="AB8"/>
      <c r="AD8" s="219" t="str">
        <f>IF(OR(TRIM(C8)="",TRIM(E8)=""),"",B8)</f>
        <v/>
      </c>
      <c r="AE8" s="219" t="str">
        <f>IF(OR(TRIM(K8)="",TRIM(M8)=""),"",J8)</f>
        <v/>
      </c>
      <c r="AF8" s="220" t="str">
        <f>IF(OR(TRIM(S8)="",TRIM(U8)=""),"",R8)</f>
        <v/>
      </c>
      <c r="BE8" s="93" t="s">
        <v>6128</v>
      </c>
      <c r="BF8" s="93" t="s">
        <v>6128</v>
      </c>
      <c r="BG8" s="93" t="s">
        <v>6128</v>
      </c>
    </row>
    <row r="9" spans="1:69" ht="12.75" customHeight="1" x14ac:dyDescent="0.25">
      <c r="A9" s="201"/>
      <c r="B9" s="142" t="s">
        <v>27</v>
      </c>
      <c r="C9" s="360"/>
      <c r="D9" s="360"/>
      <c r="E9" s="360"/>
      <c r="F9" s="360"/>
      <c r="G9" s="360"/>
      <c r="H9" s="368"/>
      <c r="I9" s="198"/>
      <c r="J9" s="142" t="s">
        <v>27</v>
      </c>
      <c r="K9" s="360"/>
      <c r="L9" s="360"/>
      <c r="M9" s="360"/>
      <c r="N9" s="360"/>
      <c r="O9" s="360"/>
      <c r="P9" s="357"/>
      <c r="Q9" s="198"/>
      <c r="R9" s="142" t="s">
        <v>27</v>
      </c>
      <c r="S9" s="360"/>
      <c r="T9" s="360"/>
      <c r="U9" s="360"/>
      <c r="V9" s="360"/>
      <c r="W9" s="360"/>
      <c r="X9" s="9"/>
      <c r="Y9" s="9"/>
      <c r="Z9" s="9" t="s">
        <v>27</v>
      </c>
      <c r="AB9"/>
      <c r="AD9" s="215" t="str">
        <f>IF(OR(TRIM(C9)="",TRIM(E9)=""),"",B9)</f>
        <v/>
      </c>
      <c r="AE9" s="215" t="str">
        <f>IF(OR(TRIM(K9)="",TRIM(M9)=""),"",J9)</f>
        <v/>
      </c>
      <c r="AF9" s="216" t="str">
        <f>IF(OR(TRIM(S9)="",TRIM(U9)=""),"",R9)</f>
        <v/>
      </c>
      <c r="AK9" t="s">
        <v>7045</v>
      </c>
      <c r="AL9" t="s">
        <v>7038</v>
      </c>
      <c r="AM9" t="s">
        <v>7038</v>
      </c>
      <c r="AN9" t="s">
        <v>7038</v>
      </c>
      <c r="AO9" t="s">
        <v>7038</v>
      </c>
      <c r="AP9" t="s">
        <v>7038</v>
      </c>
      <c r="AQ9" t="s">
        <v>7038</v>
      </c>
      <c r="BE9" s="93" t="s">
        <v>7041</v>
      </c>
      <c r="BF9" s="93" t="s">
        <v>7043</v>
      </c>
      <c r="BG9" s="93" t="s">
        <v>7042</v>
      </c>
    </row>
    <row r="10" spans="1:69" ht="9" customHeight="1" x14ac:dyDescent="0.25">
      <c r="A10" s="155"/>
      <c r="B10" s="354"/>
      <c r="C10" s="355"/>
      <c r="D10" s="355"/>
      <c r="E10" s="355"/>
      <c r="F10" s="355"/>
      <c r="G10" s="356"/>
      <c r="H10" s="154"/>
      <c r="I10" s="155"/>
      <c r="J10" s="354"/>
      <c r="K10" s="355"/>
      <c r="L10" s="355"/>
      <c r="M10" s="355"/>
      <c r="N10" s="355"/>
      <c r="O10" s="356"/>
      <c r="P10" s="21"/>
      <c r="Q10" s="199"/>
      <c r="R10" s="354"/>
      <c r="S10" s="355"/>
      <c r="T10" s="355"/>
      <c r="U10" s="355"/>
      <c r="V10" s="355"/>
      <c r="W10" s="356"/>
      <c r="AB10"/>
    </row>
    <row r="11" spans="1:69" s="152" customFormat="1" ht="12.75" customHeight="1" x14ac:dyDescent="0.25">
      <c r="A11" s="103" t="s">
        <v>5145</v>
      </c>
      <c r="B11" s="148" t="s">
        <v>2</v>
      </c>
      <c r="C11" s="146" t="s">
        <v>5146</v>
      </c>
      <c r="D11" s="108" t="s">
        <v>5147</v>
      </c>
      <c r="E11" s="147" t="s">
        <v>5148</v>
      </c>
      <c r="F11" s="103" t="s">
        <v>5823</v>
      </c>
      <c r="G11" s="103" t="s">
        <v>5818</v>
      </c>
      <c r="H11" s="200"/>
      <c r="I11" s="103" t="s">
        <v>5145</v>
      </c>
      <c r="J11" s="148" t="s">
        <v>2</v>
      </c>
      <c r="K11" s="146" t="s">
        <v>5146</v>
      </c>
      <c r="L11" s="108" t="s">
        <v>5147</v>
      </c>
      <c r="M11" s="147" t="s">
        <v>5148</v>
      </c>
      <c r="N11" s="151" t="s">
        <v>5823</v>
      </c>
      <c r="O11" s="103" t="s">
        <v>5818</v>
      </c>
      <c r="P11" s="107"/>
      <c r="Q11" s="103" t="s">
        <v>5145</v>
      </c>
      <c r="R11" s="148" t="s">
        <v>2</v>
      </c>
      <c r="S11" s="146" t="s">
        <v>5146</v>
      </c>
      <c r="T11" s="108" t="s">
        <v>5147</v>
      </c>
      <c r="U11" s="147" t="s">
        <v>5148</v>
      </c>
      <c r="V11" s="103" t="s">
        <v>5823</v>
      </c>
      <c r="W11" s="103" t="s">
        <v>5818</v>
      </c>
      <c r="X11" s="107"/>
      <c r="Y11" s="109"/>
      <c r="AA11" s="186" t="s">
        <v>5151</v>
      </c>
      <c r="AB11" s="221" t="s">
        <v>5152</v>
      </c>
      <c r="AC11" s="183" t="s">
        <v>7040</v>
      </c>
      <c r="AD11" s="222" t="s">
        <v>5153</v>
      </c>
      <c r="AE11" s="223" t="s">
        <v>5153</v>
      </c>
      <c r="AF11" s="224" t="s">
        <v>5153</v>
      </c>
      <c r="AG11" s="183" t="s">
        <v>7040</v>
      </c>
      <c r="AH11" s="222" t="s">
        <v>5154</v>
      </c>
      <c r="AI11" s="224" t="s">
        <v>5154</v>
      </c>
      <c r="AJ11" s="183" t="s">
        <v>7040</v>
      </c>
      <c r="AK11" s="222" t="s">
        <v>7044</v>
      </c>
      <c r="AL11" s="222" t="s">
        <v>7044</v>
      </c>
      <c r="AM11" s="223" t="s">
        <v>7044</v>
      </c>
      <c r="AN11" s="223" t="s">
        <v>7044</v>
      </c>
      <c r="AO11" s="223" t="s">
        <v>7044</v>
      </c>
      <c r="AP11" s="223" t="s">
        <v>7044</v>
      </c>
      <c r="AQ11" s="224" t="s">
        <v>7044</v>
      </c>
      <c r="AR11" s="183" t="s">
        <v>7040</v>
      </c>
      <c r="AS11" s="225" t="s">
        <v>7039</v>
      </c>
      <c r="AT11" s="226" t="s">
        <v>5267</v>
      </c>
      <c r="AU11" s="227" t="s">
        <v>5267</v>
      </c>
      <c r="AV11" s="183" t="s">
        <v>7040</v>
      </c>
      <c r="AW11" s="225" t="s">
        <v>5150</v>
      </c>
      <c r="AX11" s="226" t="s">
        <v>5267</v>
      </c>
      <c r="AY11" s="227" t="s">
        <v>5267</v>
      </c>
      <c r="AZ11" s="183" t="s">
        <v>7040</v>
      </c>
      <c r="BA11" s="225" t="s">
        <v>5149</v>
      </c>
      <c r="BB11" s="226" t="s">
        <v>5267</v>
      </c>
      <c r="BC11" s="227" t="s">
        <v>5267</v>
      </c>
      <c r="BD11" s="183" t="s">
        <v>7040</v>
      </c>
      <c r="BE11" s="185" t="s">
        <v>18</v>
      </c>
      <c r="BF11" s="185" t="s">
        <v>6130</v>
      </c>
      <c r="BG11" s="185" t="s">
        <v>5266</v>
      </c>
      <c r="BH11" s="183"/>
      <c r="BI11" s="186">
        <v>-1</v>
      </c>
      <c r="BJ11" s="186"/>
      <c r="BK11" s="186" t="s">
        <v>5048</v>
      </c>
      <c r="BL11" s="186" t="s">
        <v>5047</v>
      </c>
      <c r="BM11" s="186" t="s">
        <v>5049</v>
      </c>
      <c r="BN11" s="183"/>
      <c r="BO11" s="186">
        <v>-1</v>
      </c>
      <c r="BP11" s="184" t="s">
        <v>7056</v>
      </c>
      <c r="BQ11" s="184"/>
    </row>
    <row r="12" spans="1:69" ht="12.75" customHeight="1" x14ac:dyDescent="0.25">
      <c r="A12" s="17" t="str">
        <f>IFERROR(VLOOKUP(B12,Leden!AV:AV,1,0),"")</f>
        <v>S1</v>
      </c>
      <c r="B12" s="29" t="s">
        <v>5050</v>
      </c>
      <c r="C12" s="30" t="s">
        <v>5155</v>
      </c>
      <c r="D12" s="30" t="s">
        <v>5158</v>
      </c>
      <c r="E12" s="30">
        <v>8</v>
      </c>
      <c r="F12" s="141"/>
      <c r="G12" s="143" t="s">
        <v>10</v>
      </c>
      <c r="H12" s="154"/>
      <c r="I12" s="17" t="str">
        <f>IFERROR(VLOOKUP(J12,Leden!AW:AW,1,0),"")</f>
        <v>S1</v>
      </c>
      <c r="J12" s="193" t="s">
        <v>5050</v>
      </c>
      <c r="K12" s="30" t="s">
        <v>5155</v>
      </c>
      <c r="L12" s="30" t="s">
        <v>5158</v>
      </c>
      <c r="M12" s="30">
        <v>8</v>
      </c>
      <c r="N12" s="31"/>
      <c r="O12" s="143" t="s">
        <v>10</v>
      </c>
      <c r="Q12" s="17" t="str">
        <f>IFERROR(VLOOKUP(R12,Leden!AX:AX,1,0),"")</f>
        <v/>
      </c>
      <c r="R12" s="193" t="s">
        <v>5050</v>
      </c>
      <c r="S12" s="30"/>
      <c r="T12" s="30"/>
      <c r="U12" s="30"/>
      <c r="V12" s="141"/>
      <c r="W12" s="143"/>
      <c r="AA12" s="228" t="s">
        <v>5050</v>
      </c>
      <c r="AB12" s="229"/>
      <c r="AD12" s="230" t="s">
        <v>5155</v>
      </c>
      <c r="AE12" s="231" t="s">
        <v>5156</v>
      </c>
      <c r="AF12" s="232"/>
      <c r="AH12" s="230">
        <v>8</v>
      </c>
      <c r="AI12" s="232"/>
      <c r="AK12" s="230" t="s">
        <v>5157</v>
      </c>
      <c r="AL12" s="230" t="s">
        <v>5158</v>
      </c>
      <c r="AM12" s="231" t="s">
        <v>5159</v>
      </c>
      <c r="AN12" s="231"/>
      <c r="AO12" s="231"/>
      <c r="AP12" s="231"/>
      <c r="AQ12" s="232"/>
      <c r="AS12" s="228">
        <f>COUNTIFS(Leden!D:D,AA12)</f>
        <v>8</v>
      </c>
      <c r="AT12" s="233" t="str">
        <f>LEFT(A12&amp;"",1)</f>
        <v>S</v>
      </c>
      <c r="AU12" s="234" t="str">
        <f>SUBSTITUTE(IFERROR(VLOOKUP(LEFT(B12,1),AT13:AT$99,1,0),""),AT12,"")</f>
        <v/>
      </c>
      <c r="AW12" s="228">
        <f>COUNTIFS(Leden!E:E,AA12)</f>
        <v>8</v>
      </c>
      <c r="AX12" s="233" t="str">
        <f t="shared" ref="AX12:AX26" si="0">LEFT(I12&amp;"",1)</f>
        <v>S</v>
      </c>
      <c r="AY12" s="234" t="str">
        <f>SUBSTITUTE(IFERROR(VLOOKUP(LEFT(J12,1),AX13:AX$99,1,0),""),AX12,"")</f>
        <v/>
      </c>
      <c r="BA12" s="228">
        <f>COUNTIFS(Leden!F:F,AA12)</f>
        <v>0</v>
      </c>
      <c r="BB12" s="233" t="str">
        <f t="shared" ref="BB12:BB43" si="1">LEFT(Q12&amp;"",1)</f>
        <v/>
      </c>
      <c r="BC12" s="234" t="str">
        <f>SUBSTITUTE(IFERROR(VLOOKUP(LEFT(R12,1),BB13:BB$99,1,0),""),BB12,"")</f>
        <v/>
      </c>
      <c r="BE12" s="94" t="str">
        <f>IF(AND(C12="WK",COUNTIFS(C$11:C11,"BK",AT$11:AT11,AT12)&gt;0)=TRUE,AT12,"")</f>
        <v/>
      </c>
      <c r="BF12" s="94" t="str">
        <f>IF(AND(K12="WK",COUNTIFS(K$11:K11,"BK",AX$11:AX11,AX12)&gt;0)=TRUE,AX12,"")</f>
        <v/>
      </c>
      <c r="BG12" s="94" t="str">
        <f>IF(AND(R12="WK",COUNTIFS(R$11:R11,"BK",BB$11:BB11,BB12)&gt;0)=TRUE,BB12,"")</f>
        <v/>
      </c>
      <c r="BI12" s="132">
        <f>IF(A12&amp;I12&amp;Q12="",0,3)+BI11</f>
        <v>2</v>
      </c>
      <c r="BJ12" s="132" t="s">
        <v>5050</v>
      </c>
      <c r="BK12" s="132">
        <f>IFERROR(MATCH($BJ12,Veldnj!$C:$C,0),"")</f>
        <v>11</v>
      </c>
      <c r="BL12" s="132">
        <f>IFERROR(MATCH($BJ12,Zaal!$C:$C,0),"")</f>
        <v>11</v>
      </c>
      <c r="BM12" s="132" t="str">
        <f>IFERROR(MATCH($BJ12,Veldvj!$C:$C,0),"")</f>
        <v/>
      </c>
      <c r="BO12" s="132">
        <f>BO11+3</f>
        <v>2</v>
      </c>
      <c r="BP12" s="93" t="str">
        <f>IFERROR(VLOOKUP(BO12,$BI$12:$BJ$99,2,0),"")</f>
        <v>S1</v>
      </c>
    </row>
    <row r="13" spans="1:69" ht="12.75" customHeight="1" x14ac:dyDescent="0.25">
      <c r="A13" s="17" t="str">
        <f>IFERROR(VLOOKUP(B13,Leden!AV:AV,1,0),"")</f>
        <v>S2</v>
      </c>
      <c r="B13" s="29" t="s">
        <v>5051</v>
      </c>
      <c r="C13" s="30" t="s">
        <v>5155</v>
      </c>
      <c r="D13" s="30" t="s">
        <v>5158</v>
      </c>
      <c r="E13" s="30">
        <v>8</v>
      </c>
      <c r="F13" s="141"/>
      <c r="G13" s="143" t="s">
        <v>10</v>
      </c>
      <c r="H13" s="154"/>
      <c r="I13" s="17" t="str">
        <f>IFERROR(VLOOKUP(J13,Leden!AW:AW,1,0),"")</f>
        <v>S2</v>
      </c>
      <c r="J13" s="193" t="s">
        <v>5051</v>
      </c>
      <c r="K13" s="30" t="s">
        <v>5155</v>
      </c>
      <c r="L13" s="30" t="s">
        <v>5158</v>
      </c>
      <c r="M13" s="30">
        <v>8</v>
      </c>
      <c r="N13" s="31"/>
      <c r="O13" s="143" t="s">
        <v>10</v>
      </c>
      <c r="Q13" s="17" t="str">
        <f>IFERROR(VLOOKUP(R13,Leden!AX:AX,1,0),"")</f>
        <v/>
      </c>
      <c r="R13" s="193" t="s">
        <v>5051</v>
      </c>
      <c r="S13" s="30"/>
      <c r="T13" s="30"/>
      <c r="U13" s="30"/>
      <c r="V13" s="141"/>
      <c r="W13" s="143"/>
      <c r="AA13" s="228" t="s">
        <v>5051</v>
      </c>
      <c r="AB13" s="229" t="s">
        <v>5070</v>
      </c>
      <c r="AD13" s="233" t="s">
        <v>5155</v>
      </c>
      <c r="AE13" t="s">
        <v>5156</v>
      </c>
      <c r="AF13" s="234"/>
      <c r="AH13" s="233">
        <v>8</v>
      </c>
      <c r="AI13" s="234"/>
      <c r="AK13" s="233" t="s">
        <v>5157</v>
      </c>
      <c r="AL13" s="233" t="s">
        <v>5158</v>
      </c>
      <c r="AM13" t="s">
        <v>5159</v>
      </c>
      <c r="AQ13" s="234"/>
      <c r="AS13" s="228">
        <f>COUNTIFS(Leden!D:D,AA13)</f>
        <v>8</v>
      </c>
      <c r="AT13" s="233" t="str">
        <f>LEFT(A13&amp;"",1)</f>
        <v>S</v>
      </c>
      <c r="AU13" s="234" t="str">
        <f>SUBSTITUTE(IFERROR(VLOOKUP(LEFT(B13,1),AT14:AT$99,1,0),""),AT13,"")</f>
        <v/>
      </c>
      <c r="AW13" s="228">
        <f>COUNTIFS(Leden!E:E,AA13)</f>
        <v>8</v>
      </c>
      <c r="AX13" s="233" t="str">
        <f t="shared" si="0"/>
        <v>S</v>
      </c>
      <c r="AY13" s="234" t="str">
        <f>SUBSTITUTE(IFERROR(VLOOKUP(LEFT(J13,1),AX14:AX$99,1,0),""),AX13,"")</f>
        <v/>
      </c>
      <c r="BA13" s="228">
        <f>COUNTIFS(Leden!F:F,AA13)</f>
        <v>0</v>
      </c>
      <c r="BB13" s="233" t="str">
        <f t="shared" si="1"/>
        <v/>
      </c>
      <c r="BC13" s="234" t="str">
        <f>SUBSTITUTE(IFERROR(VLOOKUP(LEFT(R13,1),BB14:BB$99,1,0),""),BB13,"")</f>
        <v/>
      </c>
      <c r="BE13" s="94" t="str">
        <f>IF(AND(C13="WK",COUNTIFS(C$11:C12,"BK",AT$11:AT12,AT13)&gt;0)=TRUE,AT13,"")</f>
        <v/>
      </c>
      <c r="BF13" s="94" t="str">
        <f>IF(AND(K13="WK",COUNTIFS(K$11:K12,"BK",AX$11:AX12,AX13)&gt;0)=TRUE,AX13,"")</f>
        <v/>
      </c>
      <c r="BG13" s="94" t="str">
        <f>IF(AND(R13="WK",COUNTIFS(R$11:R12,"BK",BB$11:BB12,BB13)&gt;0)=TRUE,BB13,"")</f>
        <v/>
      </c>
      <c r="BI13" s="132">
        <f t="shared" ref="BI13:BI76" si="2">IF(A13&amp;I13&amp;Q13="",0,3)+BI12</f>
        <v>5</v>
      </c>
      <c r="BJ13" s="132" t="s">
        <v>5051</v>
      </c>
      <c r="BK13" s="132">
        <f>IFERROR(MATCH(BJ13,Veldnj!C:C,0),"")</f>
        <v>31</v>
      </c>
      <c r="BL13" s="132">
        <f>IFERROR(MATCH($BJ13,Zaal!$C:$C,0),"")</f>
        <v>31</v>
      </c>
      <c r="BM13" s="132" t="str">
        <f>IFERROR(MATCH($BJ13,Veldvj!$C:$C,0),"")</f>
        <v/>
      </c>
      <c r="BO13" s="132">
        <f t="shared" ref="BO13:BO76" si="3">BO12+3</f>
        <v>5</v>
      </c>
      <c r="BP13" s="93" t="str">
        <f t="shared" ref="BP13:BP76" si="4">IFERROR(VLOOKUP(BO13,$BI$12:$BJ$99,2,0),"")</f>
        <v>S2</v>
      </c>
    </row>
    <row r="14" spans="1:69" ht="12.75" customHeight="1" x14ac:dyDescent="0.25">
      <c r="A14" s="17" t="str">
        <f>IFERROR(VLOOKUP(B14,Leden!AV:AV,1,0),"")</f>
        <v>S3</v>
      </c>
      <c r="B14" s="29" t="s">
        <v>5052</v>
      </c>
      <c r="C14" s="30" t="s">
        <v>5155</v>
      </c>
      <c r="D14" s="30" t="s">
        <v>5158</v>
      </c>
      <c r="E14" s="30">
        <v>8</v>
      </c>
      <c r="F14" s="141"/>
      <c r="G14" s="143" t="s">
        <v>10</v>
      </c>
      <c r="H14" s="154"/>
      <c r="I14" s="17" t="str">
        <f>IFERROR(VLOOKUP(J14,Leden!AW:AW,1,0),"")</f>
        <v>S3</v>
      </c>
      <c r="J14" s="193" t="s">
        <v>5052</v>
      </c>
      <c r="K14" s="30" t="s">
        <v>5155</v>
      </c>
      <c r="L14" s="30" t="s">
        <v>5158</v>
      </c>
      <c r="M14" s="30">
        <v>8</v>
      </c>
      <c r="N14" s="141"/>
      <c r="O14" s="143" t="s">
        <v>10</v>
      </c>
      <c r="Q14" s="17" t="str">
        <f>IFERROR(VLOOKUP(R14,Leden!AX:AX,1,0),"")</f>
        <v/>
      </c>
      <c r="R14" s="193" t="s">
        <v>5052</v>
      </c>
      <c r="S14" s="30"/>
      <c r="T14" s="30"/>
      <c r="U14" s="30"/>
      <c r="V14" s="141"/>
      <c r="W14" s="143"/>
      <c r="AA14" s="228" t="s">
        <v>5052</v>
      </c>
      <c r="AB14" s="229" t="s">
        <v>5071</v>
      </c>
      <c r="AD14" s="233" t="s">
        <v>5155</v>
      </c>
      <c r="AE14" t="s">
        <v>5156</v>
      </c>
      <c r="AF14" s="234"/>
      <c r="AH14" s="233">
        <v>8</v>
      </c>
      <c r="AI14" s="234"/>
      <c r="AK14" s="233" t="s">
        <v>5157</v>
      </c>
      <c r="AL14" s="233" t="s">
        <v>5158</v>
      </c>
      <c r="AM14" t="s">
        <v>5159</v>
      </c>
      <c r="AQ14" s="234"/>
      <c r="AS14" s="228">
        <f>COUNTIFS(Leden!D:D,AA14)</f>
        <v>9</v>
      </c>
      <c r="AT14" s="233" t="str">
        <f t="shared" ref="AT14:AT77" si="5">LEFT(A14&amp;"",1)</f>
        <v>S</v>
      </c>
      <c r="AU14" s="234" t="str">
        <f>SUBSTITUTE(IFERROR(VLOOKUP(LEFT(B14,1),AT15:AT$99,1,0),""),AT14,"")</f>
        <v/>
      </c>
      <c r="AW14" s="228">
        <f>COUNTIFS(Leden!E:E,AA14)</f>
        <v>9</v>
      </c>
      <c r="AX14" s="233" t="str">
        <f t="shared" si="0"/>
        <v>S</v>
      </c>
      <c r="AY14" s="234" t="str">
        <f>SUBSTITUTE(IFERROR(VLOOKUP(LEFT(J14,1),AX15:AX$99,1,0),""),AX14,"")</f>
        <v/>
      </c>
      <c r="BA14" s="228">
        <f>COUNTIFS(Leden!F:F,AA14)</f>
        <v>0</v>
      </c>
      <c r="BB14" s="233" t="str">
        <f t="shared" si="1"/>
        <v/>
      </c>
      <c r="BC14" s="234" t="str">
        <f>SUBSTITUTE(IFERROR(VLOOKUP(LEFT(R14,1),BB15:BB$99,1,0),""),BB14,"")</f>
        <v/>
      </c>
      <c r="BE14" s="94" t="str">
        <f>IF(AND(C14="WK",COUNTIFS(C$11:C13,"BK",AT$11:AT13,AT14)&gt;0)=TRUE,AT14,"")</f>
        <v/>
      </c>
      <c r="BF14" s="94" t="str">
        <f>IF(AND(K14="WK",COUNTIFS(K$11:K13,"BK",AX$11:AX13,AX14)&gt;0)=TRUE,AX14,"")</f>
        <v/>
      </c>
      <c r="BG14" s="94" t="str">
        <f>IF(AND(R14="WK",COUNTIFS(R$11:R13,"BK",BB$11:BB13,BB14)&gt;0)=TRUE,BB14,"")</f>
        <v/>
      </c>
      <c r="BI14" s="132">
        <f t="shared" si="2"/>
        <v>8</v>
      </c>
      <c r="BJ14" s="132" t="s">
        <v>5052</v>
      </c>
      <c r="BK14" s="132">
        <f>IFERROR(MATCH(BJ14,Veldnj!C:C,0),"")</f>
        <v>51</v>
      </c>
      <c r="BL14" s="132">
        <f>IFERROR(MATCH($BJ14,Zaal!$C:$C,0),"")</f>
        <v>51</v>
      </c>
      <c r="BM14" s="132" t="str">
        <f>IFERROR(MATCH($BJ14,Veldvj!$C:$C,0),"")</f>
        <v/>
      </c>
      <c r="BO14" s="132">
        <f t="shared" si="3"/>
        <v>8</v>
      </c>
      <c r="BP14" s="93" t="str">
        <f t="shared" si="4"/>
        <v>S3</v>
      </c>
    </row>
    <row r="15" spans="1:69" ht="12.75" customHeight="1" x14ac:dyDescent="0.25">
      <c r="A15" s="17" t="str">
        <f>IFERROR(VLOOKUP(B15,Leden!AV:AV,1,0),"")</f>
        <v>S4</v>
      </c>
      <c r="B15" s="29" t="s">
        <v>5053</v>
      </c>
      <c r="C15" s="30" t="s">
        <v>5155</v>
      </c>
      <c r="D15" s="30" t="s">
        <v>5158</v>
      </c>
      <c r="E15" s="30">
        <v>8</v>
      </c>
      <c r="F15" s="141"/>
      <c r="G15" s="143" t="s">
        <v>10</v>
      </c>
      <c r="H15" s="154"/>
      <c r="I15" s="17" t="str">
        <f>IFERROR(VLOOKUP(J15,Leden!AW:AW,1,0),"")</f>
        <v>S4</v>
      </c>
      <c r="J15" s="193" t="s">
        <v>5053</v>
      </c>
      <c r="K15" s="30" t="s">
        <v>5155</v>
      </c>
      <c r="L15" s="30" t="s">
        <v>5158</v>
      </c>
      <c r="M15" s="30">
        <v>8</v>
      </c>
      <c r="N15" s="141"/>
      <c r="O15" s="143" t="s">
        <v>10</v>
      </c>
      <c r="Q15" s="17" t="str">
        <f>IFERROR(VLOOKUP(R15,Leden!AX:AX,1,0),"")</f>
        <v/>
      </c>
      <c r="R15" s="193" t="s">
        <v>5053</v>
      </c>
      <c r="S15" s="30"/>
      <c r="T15" s="30"/>
      <c r="U15" s="30"/>
      <c r="V15" s="141"/>
      <c r="W15" s="143"/>
      <c r="AA15" s="228" t="s">
        <v>5053</v>
      </c>
      <c r="AB15" s="229" t="s">
        <v>5076</v>
      </c>
      <c r="AD15" s="233" t="s">
        <v>5155</v>
      </c>
      <c r="AE15" t="s">
        <v>5156</v>
      </c>
      <c r="AF15" s="234"/>
      <c r="AH15" s="233">
        <v>8</v>
      </c>
      <c r="AI15" s="234"/>
      <c r="AK15" s="233" t="s">
        <v>5157</v>
      </c>
      <c r="AL15" s="233" t="s">
        <v>5158</v>
      </c>
      <c r="AM15" t="s">
        <v>5159</v>
      </c>
      <c r="AQ15" s="234"/>
      <c r="AS15" s="228">
        <f>COUNTIFS(Leden!D:D,AA15)</f>
        <v>10</v>
      </c>
      <c r="AT15" s="233" t="str">
        <f t="shared" si="5"/>
        <v>S</v>
      </c>
      <c r="AU15" s="234" t="str">
        <f>SUBSTITUTE(IFERROR(VLOOKUP(LEFT(B15,1),AT16:AT$99,1,0),""),AT15,"")</f>
        <v/>
      </c>
      <c r="AW15" s="228">
        <f>COUNTIFS(Leden!E:E,AA15)</f>
        <v>10</v>
      </c>
      <c r="AX15" s="233" t="str">
        <f t="shared" si="0"/>
        <v>S</v>
      </c>
      <c r="AY15" s="234" t="str">
        <f>SUBSTITUTE(IFERROR(VLOOKUP(LEFT(J15,1),AX16:AX$99,1,0),""),AX15,"")</f>
        <v/>
      </c>
      <c r="BA15" s="228">
        <f>COUNTIFS(Leden!F:F,AA15)</f>
        <v>0</v>
      </c>
      <c r="BB15" s="233" t="str">
        <f t="shared" si="1"/>
        <v/>
      </c>
      <c r="BC15" s="234" t="str">
        <f>SUBSTITUTE(IFERROR(VLOOKUP(LEFT(R15,1),BB16:BB$99,1,0),""),BB15,"")</f>
        <v/>
      </c>
      <c r="BE15" s="94" t="str">
        <f>IF(AND(C15="WK",COUNTIFS(C$11:C14,"BK",AT$11:AT14,AT15)&gt;0)=TRUE,AT15,"")</f>
        <v/>
      </c>
      <c r="BF15" s="94" t="str">
        <f>IF(AND(K15="WK",COUNTIFS(K$11:K14,"BK",AX$11:AX14,AX15)&gt;0)=TRUE,AX15,"")</f>
        <v/>
      </c>
      <c r="BG15" s="94" t="str">
        <f>IF(AND(R15="WK",COUNTIFS(R$11:R14,"BK",BB$11:BB14,BB15)&gt;0)=TRUE,BB15,"")</f>
        <v/>
      </c>
      <c r="BI15" s="132">
        <f t="shared" si="2"/>
        <v>11</v>
      </c>
      <c r="BJ15" s="132" t="s">
        <v>5053</v>
      </c>
      <c r="BK15" s="132">
        <f>IFERROR(MATCH(BJ15,Veldnj!C:C,0),"")</f>
        <v>71</v>
      </c>
      <c r="BL15" s="132">
        <f>IFERROR(MATCH($BJ15,Zaal!$C:$C,0),"")</f>
        <v>71</v>
      </c>
      <c r="BM15" s="132" t="str">
        <f>IFERROR(MATCH($BJ15,Veldvj!$C:$C,0),"")</f>
        <v/>
      </c>
      <c r="BO15" s="132">
        <f t="shared" si="3"/>
        <v>11</v>
      </c>
      <c r="BP15" s="93" t="str">
        <f t="shared" si="4"/>
        <v>S4</v>
      </c>
    </row>
    <row r="16" spans="1:69" ht="12.75" customHeight="1" x14ac:dyDescent="0.25">
      <c r="A16" s="17" t="str">
        <f>IFERROR(VLOOKUP(B16,Leden!AV:AV,1,0),"")</f>
        <v>S5</v>
      </c>
      <c r="B16" s="29" t="s">
        <v>5054</v>
      </c>
      <c r="C16" s="30" t="s">
        <v>5155</v>
      </c>
      <c r="D16" s="30" t="s">
        <v>5158</v>
      </c>
      <c r="E16" s="30">
        <v>8</v>
      </c>
      <c r="F16" s="141"/>
      <c r="G16" s="143" t="s">
        <v>10</v>
      </c>
      <c r="H16" s="154"/>
      <c r="I16" s="17" t="str">
        <f>IFERROR(VLOOKUP(J16,Leden!AW:AW,1,0),"")</f>
        <v>S5</v>
      </c>
      <c r="J16" s="193" t="s">
        <v>5054</v>
      </c>
      <c r="K16" s="30" t="s">
        <v>5155</v>
      </c>
      <c r="L16" s="30" t="s">
        <v>5158</v>
      </c>
      <c r="M16" s="30">
        <v>8</v>
      </c>
      <c r="N16" s="141"/>
      <c r="O16" s="143" t="s">
        <v>10</v>
      </c>
      <c r="Q16" s="17" t="str">
        <f>IFERROR(VLOOKUP(R16,Leden!AX:AX,1,0),"")</f>
        <v/>
      </c>
      <c r="R16" s="193" t="s">
        <v>5054</v>
      </c>
      <c r="S16" s="30"/>
      <c r="T16" s="30"/>
      <c r="U16" s="30"/>
      <c r="V16" s="141"/>
      <c r="W16" s="143"/>
      <c r="AA16" s="228" t="s">
        <v>5054</v>
      </c>
      <c r="AB16" s="229" t="s">
        <v>5077</v>
      </c>
      <c r="AD16" s="233" t="s">
        <v>5155</v>
      </c>
      <c r="AE16" t="s">
        <v>5156</v>
      </c>
      <c r="AF16" s="234"/>
      <c r="AH16" s="233">
        <v>8</v>
      </c>
      <c r="AI16" s="234"/>
      <c r="AK16" s="233" t="s">
        <v>5157</v>
      </c>
      <c r="AL16" s="233" t="s">
        <v>5158</v>
      </c>
      <c r="AM16" t="s">
        <v>5159</v>
      </c>
      <c r="AQ16" s="234"/>
      <c r="AS16" s="228">
        <f>COUNTIFS(Leden!D:D,AA16)</f>
        <v>8</v>
      </c>
      <c r="AT16" s="233" t="str">
        <f t="shared" si="5"/>
        <v>S</v>
      </c>
      <c r="AU16" s="234" t="str">
        <f>SUBSTITUTE(IFERROR(VLOOKUP(LEFT(B16,1),AT17:AT$99,1,0),""),AT16,"")</f>
        <v/>
      </c>
      <c r="AW16" s="228">
        <f>COUNTIFS(Leden!E:E,AA16)</f>
        <v>9</v>
      </c>
      <c r="AX16" s="233" t="str">
        <f t="shared" si="0"/>
        <v>S</v>
      </c>
      <c r="AY16" s="234" t="str">
        <f>SUBSTITUTE(IFERROR(VLOOKUP(LEFT(J16,1),AX17:AX$99,1,0),""),AX16,"")</f>
        <v/>
      </c>
      <c r="BA16" s="228">
        <f>COUNTIFS(Leden!F:F,AA16)</f>
        <v>0</v>
      </c>
      <c r="BB16" s="233" t="str">
        <f t="shared" si="1"/>
        <v/>
      </c>
      <c r="BC16" s="234" t="str">
        <f>SUBSTITUTE(IFERROR(VLOOKUP(LEFT(R16,1),BB17:BB$99,1,0),""),BB16,"")</f>
        <v/>
      </c>
      <c r="BE16" s="94" t="str">
        <f>IF(AND(C16="WK",COUNTIFS(C$11:C15,"BK",AT$11:AT15,AT16)&gt;0)=TRUE,AT16,"")</f>
        <v/>
      </c>
      <c r="BF16" s="94" t="str">
        <f>IF(AND(K16="WK",COUNTIFS(K$11:K15,"BK",AX$11:AX15,AX16)&gt;0)=TRUE,AX16,"")</f>
        <v/>
      </c>
      <c r="BG16" s="94" t="str">
        <f>IF(AND(R16="WK",COUNTIFS(R$11:R15,"BK",BB$11:BB15,BB16)&gt;0)=TRUE,BB16,"")</f>
        <v/>
      </c>
      <c r="BI16" s="132">
        <f t="shared" si="2"/>
        <v>14</v>
      </c>
      <c r="BJ16" s="132" t="s">
        <v>5054</v>
      </c>
      <c r="BK16" s="132">
        <f>IFERROR(MATCH(BJ16,Veldnj!C:C,0),"")</f>
        <v>91</v>
      </c>
      <c r="BL16" s="132">
        <f>IFERROR(MATCH($BJ16,Zaal!$C:$C,0),"")</f>
        <v>91</v>
      </c>
      <c r="BM16" s="132" t="str">
        <f>IFERROR(MATCH($BJ16,Veldvj!$C:$C,0),"")</f>
        <v/>
      </c>
      <c r="BO16" s="132">
        <f t="shared" si="3"/>
        <v>14</v>
      </c>
      <c r="BP16" s="93" t="str">
        <f t="shared" si="4"/>
        <v>S5</v>
      </c>
    </row>
    <row r="17" spans="1:68" ht="12.75" customHeight="1" x14ac:dyDescent="0.25">
      <c r="A17" s="17" t="str">
        <f>IFERROR(VLOOKUP(B17,Leden!AV:AV,1,0),"")</f>
        <v>S6</v>
      </c>
      <c r="B17" s="29" t="s">
        <v>5055</v>
      </c>
      <c r="C17" s="30" t="s">
        <v>5156</v>
      </c>
      <c r="D17" s="30" t="s">
        <v>5158</v>
      </c>
      <c r="E17" s="30">
        <v>8</v>
      </c>
      <c r="F17" s="141"/>
      <c r="G17" s="143" t="s">
        <v>10</v>
      </c>
      <c r="H17" s="154"/>
      <c r="I17" s="17" t="str">
        <f>IFERROR(VLOOKUP(J17,Leden!AW:AW,1,0),"")</f>
        <v>S6</v>
      </c>
      <c r="J17" s="193" t="s">
        <v>5055</v>
      </c>
      <c r="K17" s="30" t="s">
        <v>5156</v>
      </c>
      <c r="L17" s="30" t="s">
        <v>5158</v>
      </c>
      <c r="M17" s="30">
        <v>8</v>
      </c>
      <c r="N17" s="141"/>
      <c r="O17" s="143" t="s">
        <v>10</v>
      </c>
      <c r="Q17" s="17" t="str">
        <f>IFERROR(VLOOKUP(R17,Leden!AX:AX,1,0),"")</f>
        <v/>
      </c>
      <c r="R17" s="193" t="s">
        <v>5055</v>
      </c>
      <c r="S17" s="30"/>
      <c r="T17" s="30"/>
      <c r="U17" s="30"/>
      <c r="V17" s="141"/>
      <c r="W17" s="143"/>
      <c r="AA17" s="228" t="s">
        <v>5055</v>
      </c>
      <c r="AB17" s="229" t="s">
        <v>5082</v>
      </c>
      <c r="AD17" s="233" t="s">
        <v>5155</v>
      </c>
      <c r="AE17" t="s">
        <v>5156</v>
      </c>
      <c r="AF17" s="234"/>
      <c r="AH17" s="233">
        <v>8</v>
      </c>
      <c r="AI17" s="234"/>
      <c r="AK17" s="233" t="s">
        <v>5157</v>
      </c>
      <c r="AL17" s="233" t="s">
        <v>5158</v>
      </c>
      <c r="AM17" t="s">
        <v>5159</v>
      </c>
      <c r="AQ17" s="234"/>
      <c r="AS17" s="228">
        <f>COUNTIFS(Leden!D:D,AA17)</f>
        <v>9</v>
      </c>
      <c r="AT17" s="233" t="str">
        <f t="shared" si="5"/>
        <v>S</v>
      </c>
      <c r="AU17" s="234" t="str">
        <f>SUBSTITUTE(IFERROR(VLOOKUP(LEFT(B17,1),AT18:AT$99,1,0),""),AT17,"")</f>
        <v/>
      </c>
      <c r="AW17" s="228">
        <f>COUNTIFS(Leden!E:E,AA17)</f>
        <v>8</v>
      </c>
      <c r="AX17" s="233" t="str">
        <f t="shared" si="0"/>
        <v>S</v>
      </c>
      <c r="AY17" s="234" t="str">
        <f>SUBSTITUTE(IFERROR(VLOOKUP(LEFT(J17,1),AX18:AX$99,1,0),""),AX17,"")</f>
        <v/>
      </c>
      <c r="BA17" s="228">
        <f>COUNTIFS(Leden!F:F,AA17)</f>
        <v>0</v>
      </c>
      <c r="BB17" s="233" t="str">
        <f t="shared" si="1"/>
        <v/>
      </c>
      <c r="BC17" s="234" t="str">
        <f>SUBSTITUTE(IFERROR(VLOOKUP(LEFT(R17,1),BB18:BB$99,1,0),""),BB17,"")</f>
        <v/>
      </c>
      <c r="BE17" s="94" t="str">
        <f>IF(AND(C17="WK",COUNTIFS(C$11:C16,"BK",AT$11:AT16,AT17)&gt;0)=TRUE,AT17,"")</f>
        <v/>
      </c>
      <c r="BF17" s="94" t="str">
        <f>IF(AND(K17="WK",COUNTIFS(K$11:K16,"BK",AX$11:AX16,AX17)&gt;0)=TRUE,AX17,"")</f>
        <v/>
      </c>
      <c r="BG17" s="94" t="str">
        <f>IF(AND(R17="WK",COUNTIFS(R$11:R16,"BK",BB$11:BB16,BB17)&gt;0)=TRUE,BB17,"")</f>
        <v/>
      </c>
      <c r="BI17" s="132">
        <f t="shared" si="2"/>
        <v>17</v>
      </c>
      <c r="BJ17" s="132" t="s">
        <v>5055</v>
      </c>
      <c r="BK17" s="132">
        <f>IFERROR(MATCH(BJ17,Veldnj!C:C,0),"")</f>
        <v>111</v>
      </c>
      <c r="BL17" s="132">
        <f>IFERROR(MATCH($BJ17,Zaal!$C:$C,0),"")</f>
        <v>111</v>
      </c>
      <c r="BM17" s="132" t="str">
        <f>IFERROR(MATCH($BJ17,Veldvj!$C:$C,0),"")</f>
        <v/>
      </c>
      <c r="BO17" s="132">
        <f t="shared" si="3"/>
        <v>17</v>
      </c>
      <c r="BP17" s="93" t="str">
        <f t="shared" si="4"/>
        <v>S6</v>
      </c>
    </row>
    <row r="18" spans="1:68" ht="12.75" customHeight="1" x14ac:dyDescent="0.25">
      <c r="A18" s="17" t="str">
        <f>IFERROR(VLOOKUP(B18,Leden!AV:AV,1,0),"")</f>
        <v>S7</v>
      </c>
      <c r="B18" s="29" t="s">
        <v>5056</v>
      </c>
      <c r="C18" s="30" t="s">
        <v>5156</v>
      </c>
      <c r="D18" s="30" t="s">
        <v>5158</v>
      </c>
      <c r="E18" s="30">
        <v>8</v>
      </c>
      <c r="F18" s="141"/>
      <c r="G18" s="143" t="s">
        <v>10</v>
      </c>
      <c r="H18" s="154"/>
      <c r="I18" s="17" t="str">
        <f>IFERROR(VLOOKUP(J18,Leden!AW:AW,1,0),"")</f>
        <v>S7</v>
      </c>
      <c r="J18" s="193" t="s">
        <v>5056</v>
      </c>
      <c r="K18" s="30" t="s">
        <v>5156</v>
      </c>
      <c r="L18" s="30" t="s">
        <v>5158</v>
      </c>
      <c r="M18" s="30">
        <v>8</v>
      </c>
      <c r="N18" s="141"/>
      <c r="O18" s="143" t="s">
        <v>10</v>
      </c>
      <c r="Q18" s="17" t="str">
        <f>IFERROR(VLOOKUP(R18,Leden!AX:AX,1,0),"")</f>
        <v/>
      </c>
      <c r="R18" s="193" t="s">
        <v>5056</v>
      </c>
      <c r="S18" s="30"/>
      <c r="T18" s="30"/>
      <c r="U18" s="30"/>
      <c r="V18" s="141"/>
      <c r="W18" s="143"/>
      <c r="AA18" s="228" t="s">
        <v>5056</v>
      </c>
      <c r="AB18" s="229" t="s">
        <v>5083</v>
      </c>
      <c r="AD18" s="233" t="s">
        <v>5155</v>
      </c>
      <c r="AE18" t="s">
        <v>5156</v>
      </c>
      <c r="AF18" s="234"/>
      <c r="AH18" s="233">
        <v>8</v>
      </c>
      <c r="AI18" s="234"/>
      <c r="AK18" s="233" t="s">
        <v>5157</v>
      </c>
      <c r="AL18" s="233" t="s">
        <v>5158</v>
      </c>
      <c r="AM18" t="s">
        <v>5159</v>
      </c>
      <c r="AQ18" s="234"/>
      <c r="AS18" s="228">
        <f>COUNTIFS(Leden!D:D,AA18)</f>
        <v>9</v>
      </c>
      <c r="AT18" s="233" t="str">
        <f t="shared" si="5"/>
        <v>S</v>
      </c>
      <c r="AU18" s="234" t="str">
        <f>SUBSTITUTE(IFERROR(VLOOKUP(LEFT(B18,1),AT19:AT$99,1,0),""),AT18,"")</f>
        <v/>
      </c>
      <c r="AW18" s="228">
        <f>COUNTIFS(Leden!E:E,AA18)</f>
        <v>9</v>
      </c>
      <c r="AX18" s="233" t="str">
        <f t="shared" si="0"/>
        <v>S</v>
      </c>
      <c r="AY18" s="234" t="str">
        <f>SUBSTITUTE(IFERROR(VLOOKUP(LEFT(J18,1),AX19:AX$99,1,0),""),AX18,"")</f>
        <v/>
      </c>
      <c r="BA18" s="228">
        <f>COUNTIFS(Leden!F:F,AA18)</f>
        <v>0</v>
      </c>
      <c r="BB18" s="233" t="str">
        <f t="shared" si="1"/>
        <v/>
      </c>
      <c r="BC18" s="234" t="str">
        <f>SUBSTITUTE(IFERROR(VLOOKUP(LEFT(R18,1),BB19:BB$99,1,0),""),BB18,"")</f>
        <v/>
      </c>
      <c r="BE18" s="94" t="str">
        <f>IF(AND(C18="WK",COUNTIFS(C$11:C17,"BK",AT$11:AT17,AT18)&gt;0)=TRUE,AT18,"")</f>
        <v/>
      </c>
      <c r="BF18" s="94" t="str">
        <f>IF(AND(K18="WK",COUNTIFS(K$11:K17,"BK",AX$11:AX17,AX18)&gt;0)=TRUE,AX18,"")</f>
        <v/>
      </c>
      <c r="BG18" s="94" t="str">
        <f>IF(AND(R18="WK",COUNTIFS(R$11:R17,"BK",BB$11:BB17,BB18)&gt;0)=TRUE,BB18,"")</f>
        <v/>
      </c>
      <c r="BI18" s="132">
        <f t="shared" si="2"/>
        <v>20</v>
      </c>
      <c r="BJ18" s="132" t="s">
        <v>5056</v>
      </c>
      <c r="BK18" s="132">
        <f>IFERROR(MATCH(BJ18,Veldnj!C:C,0),"")</f>
        <v>131</v>
      </c>
      <c r="BL18" s="132">
        <f>IFERROR(MATCH($BJ18,Zaal!$C:$C,0),"")</f>
        <v>131</v>
      </c>
      <c r="BM18" s="132" t="str">
        <f>IFERROR(MATCH($BJ18,Veldvj!$C:$C,0),"")</f>
        <v/>
      </c>
      <c r="BO18" s="132">
        <f t="shared" si="3"/>
        <v>20</v>
      </c>
      <c r="BP18" s="93" t="str">
        <f t="shared" si="4"/>
        <v>S7</v>
      </c>
    </row>
    <row r="19" spans="1:68" ht="12.75" customHeight="1" x14ac:dyDescent="0.25">
      <c r="A19" s="17" t="str">
        <f>IFERROR(VLOOKUP(B19,Leden!AV:AV,1,0),"")</f>
        <v/>
      </c>
      <c r="B19" s="29" t="s">
        <v>5057</v>
      </c>
      <c r="C19" s="30"/>
      <c r="D19" s="30"/>
      <c r="E19" s="30"/>
      <c r="F19" s="141"/>
      <c r="G19" s="143"/>
      <c r="H19" s="154"/>
      <c r="I19" s="17" t="str">
        <f>IFERROR(VLOOKUP(J19,Leden!AW:AW,1,0),"")</f>
        <v/>
      </c>
      <c r="J19" s="193" t="s">
        <v>5057</v>
      </c>
      <c r="K19" s="30"/>
      <c r="L19" s="30"/>
      <c r="M19" s="30"/>
      <c r="N19" s="141"/>
      <c r="O19" s="143"/>
      <c r="Q19" s="17" t="str">
        <f>IFERROR(VLOOKUP(R19,Leden!AX:AX,1,0),"")</f>
        <v/>
      </c>
      <c r="R19" s="193" t="s">
        <v>5057</v>
      </c>
      <c r="S19" s="30"/>
      <c r="T19" s="30"/>
      <c r="U19" s="30"/>
      <c r="V19" s="141"/>
      <c r="W19" s="143"/>
      <c r="AA19" s="228" t="s">
        <v>5057</v>
      </c>
      <c r="AB19" s="229" t="s">
        <v>5092</v>
      </c>
      <c r="AD19" s="233" t="s">
        <v>5155</v>
      </c>
      <c r="AE19" t="s">
        <v>5156</v>
      </c>
      <c r="AF19" s="234"/>
      <c r="AH19" s="233">
        <v>8</v>
      </c>
      <c r="AI19" s="234"/>
      <c r="AK19" s="233" t="s">
        <v>5157</v>
      </c>
      <c r="AL19" s="233" t="s">
        <v>5158</v>
      </c>
      <c r="AM19" t="s">
        <v>5159</v>
      </c>
      <c r="AQ19" s="234"/>
      <c r="AS19" s="228">
        <f>COUNTIFS(Leden!D:D,AA19)</f>
        <v>0</v>
      </c>
      <c r="AT19" s="233" t="str">
        <f t="shared" si="5"/>
        <v/>
      </c>
      <c r="AU19" s="234" t="str">
        <f>SUBSTITUTE(IFERROR(VLOOKUP(LEFT(B19,1),AT20:AT$99,1,0),""),AT19,"")</f>
        <v/>
      </c>
      <c r="AW19" s="228">
        <f>COUNTIFS(Leden!E:E,AA19)</f>
        <v>0</v>
      </c>
      <c r="AX19" s="233" t="str">
        <f t="shared" si="0"/>
        <v/>
      </c>
      <c r="AY19" s="234" t="str">
        <f>SUBSTITUTE(IFERROR(VLOOKUP(LEFT(J19,1),AX20:AX$99,1,0),""),AX19,"")</f>
        <v/>
      </c>
      <c r="BA19" s="228">
        <f>COUNTIFS(Leden!F:F,AA19)</f>
        <v>0</v>
      </c>
      <c r="BB19" s="233" t="str">
        <f t="shared" si="1"/>
        <v/>
      </c>
      <c r="BC19" s="234" t="str">
        <f>SUBSTITUTE(IFERROR(VLOOKUP(LEFT(R19,1),BB20:BB$99,1,0),""),BB19,"")</f>
        <v/>
      </c>
      <c r="BE19" s="94" t="str">
        <f>IF(AND(C19="WK",COUNTIFS(C$11:C18,"BK",AT$11:AT18,AT19)&gt;0)=TRUE,AT19,"")</f>
        <v/>
      </c>
      <c r="BF19" s="94" t="str">
        <f>IF(AND(K19="WK",COUNTIFS(K$11:K18,"BK",AX$11:AX18,AX19)&gt;0)=TRUE,AX19,"")</f>
        <v/>
      </c>
      <c r="BG19" s="94" t="str">
        <f>IF(AND(R19="WK",COUNTIFS(R$11:R18,"BK",BB$11:BB18,BB19)&gt;0)=TRUE,BB19,"")</f>
        <v/>
      </c>
      <c r="BI19" s="132">
        <f t="shared" si="2"/>
        <v>20</v>
      </c>
      <c r="BJ19" s="132" t="s">
        <v>5057</v>
      </c>
      <c r="BK19" s="132" t="str">
        <f>IFERROR(MATCH(BJ19,Veldnj!C:C,0),"")</f>
        <v/>
      </c>
      <c r="BL19" s="132" t="str">
        <f>IFERROR(MATCH($BJ19,Zaal!$C:$C,0),"")</f>
        <v/>
      </c>
      <c r="BM19" s="132" t="str">
        <f>IFERROR(MATCH($BJ19,Veldvj!$C:$C,0),"")</f>
        <v/>
      </c>
      <c r="BO19" s="132">
        <f t="shared" si="3"/>
        <v>23</v>
      </c>
      <c r="BP19" s="93" t="str">
        <f t="shared" si="4"/>
        <v>MW1</v>
      </c>
    </row>
    <row r="20" spans="1:68" ht="12.75" customHeight="1" x14ac:dyDescent="0.25">
      <c r="A20" s="17" t="str">
        <f>IFERROR(VLOOKUP(B20,Leden!AV:AV,1,0),"")</f>
        <v/>
      </c>
      <c r="B20" s="29" t="s">
        <v>5058</v>
      </c>
      <c r="C20" s="30"/>
      <c r="D20" s="30"/>
      <c r="E20" s="30"/>
      <c r="F20" s="141"/>
      <c r="G20" s="143"/>
      <c r="H20" s="154"/>
      <c r="I20" s="17" t="str">
        <f>IFERROR(VLOOKUP(J20,Leden!AW:AW,1,0),"")</f>
        <v/>
      </c>
      <c r="J20" s="193" t="s">
        <v>5058</v>
      </c>
      <c r="K20" s="30"/>
      <c r="L20" s="30"/>
      <c r="M20" s="30"/>
      <c r="N20" s="141"/>
      <c r="O20" s="143"/>
      <c r="Q20" s="17" t="str">
        <f>IFERROR(VLOOKUP(R20,Leden!AX:AX,1,0),"")</f>
        <v/>
      </c>
      <c r="R20" s="193" t="s">
        <v>5058</v>
      </c>
      <c r="S20" s="30"/>
      <c r="T20" s="30"/>
      <c r="U20" s="30"/>
      <c r="V20" s="141"/>
      <c r="W20" s="143"/>
      <c r="AA20" s="228" t="s">
        <v>5058</v>
      </c>
      <c r="AB20" s="229" t="s">
        <v>5093</v>
      </c>
      <c r="AD20" s="233" t="s">
        <v>5155</v>
      </c>
      <c r="AE20" t="s">
        <v>5156</v>
      </c>
      <c r="AF20" s="234"/>
      <c r="AH20" s="233">
        <v>8</v>
      </c>
      <c r="AI20" s="234"/>
      <c r="AK20" s="233" t="s">
        <v>5157</v>
      </c>
      <c r="AL20" s="233" t="s">
        <v>5158</v>
      </c>
      <c r="AM20" t="s">
        <v>5159</v>
      </c>
      <c r="AQ20" s="234"/>
      <c r="AS20" s="228">
        <f>COUNTIFS(Leden!D:D,AA20)</f>
        <v>0</v>
      </c>
      <c r="AT20" s="233" t="str">
        <f t="shared" si="5"/>
        <v/>
      </c>
      <c r="AU20" s="234" t="str">
        <f>SUBSTITUTE(IFERROR(VLOOKUP(LEFT(B20,1),AT21:AT$99,1,0),""),AT20,"")</f>
        <v/>
      </c>
      <c r="AW20" s="228">
        <f>COUNTIFS(Leden!E:E,AA20)</f>
        <v>0</v>
      </c>
      <c r="AX20" s="233" t="str">
        <f t="shared" si="0"/>
        <v/>
      </c>
      <c r="AY20" s="234" t="str">
        <f>SUBSTITUTE(IFERROR(VLOOKUP(LEFT(J20,1),AX21:AX$99,1,0),""),AX20,"")</f>
        <v/>
      </c>
      <c r="BA20" s="228">
        <f>COUNTIFS(Leden!F:F,AA20)</f>
        <v>0</v>
      </c>
      <c r="BB20" s="233" t="str">
        <f t="shared" si="1"/>
        <v/>
      </c>
      <c r="BC20" s="234" t="str">
        <f>SUBSTITUTE(IFERROR(VLOOKUP(LEFT(R20,1),BB21:BB$99,1,0),""),BB20,"")</f>
        <v/>
      </c>
      <c r="BE20" s="94" t="str">
        <f>IF(AND(C20="WK",COUNTIFS(C$11:C19,"BK",AT$11:AT19,AT20)&gt;0)=TRUE,AT20,"")</f>
        <v/>
      </c>
      <c r="BF20" s="94" t="str">
        <f>IF(AND(K20="WK",COUNTIFS(K$11:K19,"BK",AX$11:AX19,AX20)&gt;0)=TRUE,AX20,"")</f>
        <v/>
      </c>
      <c r="BG20" s="94" t="str">
        <f>IF(AND(R20="WK",COUNTIFS(R$11:R19,"BK",BB$11:BB19,BB20)&gt;0)=TRUE,BB20,"")</f>
        <v/>
      </c>
      <c r="BI20" s="132">
        <f t="shared" si="2"/>
        <v>20</v>
      </c>
      <c r="BJ20" s="132" t="s">
        <v>5058</v>
      </c>
      <c r="BK20" s="132" t="str">
        <f>IFERROR(MATCH(BJ20,Veldnj!C:C,0),"")</f>
        <v/>
      </c>
      <c r="BL20" s="132" t="str">
        <f>IFERROR(MATCH($BJ20,Zaal!$C:$C,0),"")</f>
        <v/>
      </c>
      <c r="BM20" s="132" t="str">
        <f>IFERROR(MATCH($BJ20,Veldvj!$C:$C,0),"")</f>
        <v/>
      </c>
      <c r="BO20" s="132">
        <f t="shared" si="3"/>
        <v>26</v>
      </c>
      <c r="BP20" s="93" t="str">
        <f t="shared" si="4"/>
        <v>A1</v>
      </c>
    </row>
    <row r="21" spans="1:68" ht="12.75" customHeight="1" x14ac:dyDescent="0.25">
      <c r="A21" s="17" t="str">
        <f>IFERROR(VLOOKUP(B21,Leden!AV:AV,1,0),"")</f>
        <v/>
      </c>
      <c r="B21" s="29" t="s">
        <v>5059</v>
      </c>
      <c r="C21" s="30"/>
      <c r="D21" s="30"/>
      <c r="E21" s="30"/>
      <c r="F21" s="141"/>
      <c r="G21" s="143"/>
      <c r="H21" s="154"/>
      <c r="I21" s="17" t="str">
        <f>IFERROR(VLOOKUP(J21,Leden!AW:AW,1,0),"")</f>
        <v/>
      </c>
      <c r="J21" s="193" t="s">
        <v>5059</v>
      </c>
      <c r="K21" s="30"/>
      <c r="L21" s="30"/>
      <c r="M21" s="30"/>
      <c r="N21" s="141"/>
      <c r="O21" s="143"/>
      <c r="Q21" s="17" t="str">
        <f>IFERROR(VLOOKUP(R21,Leden!AX:AX,1,0),"")</f>
        <v/>
      </c>
      <c r="R21" s="193" t="s">
        <v>5059</v>
      </c>
      <c r="S21" s="30"/>
      <c r="T21" s="30"/>
      <c r="U21" s="30"/>
      <c r="V21" s="141"/>
      <c r="W21" s="143"/>
      <c r="AA21" s="228" t="s">
        <v>5059</v>
      </c>
      <c r="AB21" s="229" t="s">
        <v>5104</v>
      </c>
      <c r="AD21" s="233" t="s">
        <v>5155</v>
      </c>
      <c r="AE21" t="s">
        <v>5156</v>
      </c>
      <c r="AF21" s="234"/>
      <c r="AH21" s="233">
        <v>8</v>
      </c>
      <c r="AI21" s="234"/>
      <c r="AK21" s="233" t="s">
        <v>5157</v>
      </c>
      <c r="AL21" s="233" t="s">
        <v>5158</v>
      </c>
      <c r="AM21" t="s">
        <v>5159</v>
      </c>
      <c r="AQ21" s="234"/>
      <c r="AS21" s="228">
        <f>COUNTIFS(Leden!D:D,AA21)</f>
        <v>0</v>
      </c>
      <c r="AT21" s="233" t="str">
        <f t="shared" si="5"/>
        <v/>
      </c>
      <c r="AU21" s="234" t="str">
        <f>SUBSTITUTE(IFERROR(VLOOKUP(LEFT(B21,1),AT22:AT$99,1,0),""),AT21,"")</f>
        <v/>
      </c>
      <c r="AW21" s="228">
        <f>COUNTIFS(Leden!E:E,AA21)</f>
        <v>0</v>
      </c>
      <c r="AX21" s="233" t="str">
        <f t="shared" si="0"/>
        <v/>
      </c>
      <c r="AY21" s="234" t="str">
        <f>SUBSTITUTE(IFERROR(VLOOKUP(LEFT(J21,1),AX22:AX$99,1,0),""),AX21,"")</f>
        <v/>
      </c>
      <c r="BA21" s="228">
        <f>COUNTIFS(Leden!F:F,AA21)</f>
        <v>0</v>
      </c>
      <c r="BB21" s="233" t="str">
        <f t="shared" si="1"/>
        <v/>
      </c>
      <c r="BC21" s="234" t="str">
        <f>SUBSTITUTE(IFERROR(VLOOKUP(LEFT(R21,1),BB22:BB$99,1,0),""),BB21,"")</f>
        <v/>
      </c>
      <c r="BE21" s="94" t="str">
        <f>IF(AND(C21="WK",COUNTIFS(C$11:C20,"BK",AT$11:AT20,AT21)&gt;0)=TRUE,AT21,"")</f>
        <v/>
      </c>
      <c r="BF21" s="94" t="str">
        <f>IF(AND(K21="WK",COUNTIFS(K$11:K20,"BK",AX$11:AX20,AX21)&gt;0)=TRUE,AX21,"")</f>
        <v/>
      </c>
      <c r="BG21" s="94" t="str">
        <f>IF(AND(R21="WK",COUNTIFS(R$11:R20,"BK",BB$11:BB20,BB21)&gt;0)=TRUE,BB21,"")</f>
        <v/>
      </c>
      <c r="BI21" s="132">
        <f t="shared" si="2"/>
        <v>20</v>
      </c>
      <c r="BJ21" s="132" t="s">
        <v>5059</v>
      </c>
      <c r="BK21" s="132" t="str">
        <f>IFERROR(MATCH(BJ21,Veldnj!C:C,0),"")</f>
        <v/>
      </c>
      <c r="BL21" s="132" t="str">
        <f>IFERROR(MATCH($BJ21,Zaal!$C:$C,0),"")</f>
        <v/>
      </c>
      <c r="BM21" s="132" t="str">
        <f>IFERROR(MATCH($BJ21,Veldvj!$C:$C,0),"")</f>
        <v/>
      </c>
      <c r="BO21" s="132">
        <f t="shared" si="3"/>
        <v>29</v>
      </c>
      <c r="BP21" s="93" t="str">
        <f t="shared" si="4"/>
        <v>A2</v>
      </c>
    </row>
    <row r="22" spans="1:68" ht="12.75" customHeight="1" x14ac:dyDescent="0.25">
      <c r="A22" s="17" t="str">
        <f>IFERROR(VLOOKUP(B22,Leden!AV:AV,1,0),"")</f>
        <v/>
      </c>
      <c r="B22" s="29" t="s">
        <v>5060</v>
      </c>
      <c r="C22" s="30"/>
      <c r="D22" s="30"/>
      <c r="E22" s="30"/>
      <c r="F22" s="141"/>
      <c r="G22" s="143"/>
      <c r="H22" s="154"/>
      <c r="I22" s="17" t="str">
        <f>IFERROR(VLOOKUP(J22,Leden!AW:AW,1,0),"")</f>
        <v/>
      </c>
      <c r="J22" s="193" t="s">
        <v>5060</v>
      </c>
      <c r="K22" s="30"/>
      <c r="L22" s="30"/>
      <c r="M22" s="30"/>
      <c r="N22" s="141"/>
      <c r="O22" s="143"/>
      <c r="Q22" s="17" t="str">
        <f>IFERROR(VLOOKUP(R22,Leden!AX:AX,1,0),"")</f>
        <v/>
      </c>
      <c r="R22" s="193" t="s">
        <v>5060</v>
      </c>
      <c r="S22" s="30"/>
      <c r="T22" s="30"/>
      <c r="U22" s="30"/>
      <c r="V22" s="141"/>
      <c r="W22" s="143"/>
      <c r="AA22" s="228" t="s">
        <v>5060</v>
      </c>
      <c r="AB22" s="229" t="s">
        <v>5105</v>
      </c>
      <c r="AD22" s="233" t="s">
        <v>5155</v>
      </c>
      <c r="AE22" t="s">
        <v>5156</v>
      </c>
      <c r="AF22" s="234"/>
      <c r="AH22" s="233">
        <v>8</v>
      </c>
      <c r="AI22" s="234"/>
      <c r="AK22" s="233" t="s">
        <v>5157</v>
      </c>
      <c r="AL22" s="233" t="s">
        <v>5158</v>
      </c>
      <c r="AM22" t="s">
        <v>5159</v>
      </c>
      <c r="AQ22" s="234"/>
      <c r="AS22" s="228">
        <f>COUNTIFS(Leden!D:D,AA22)</f>
        <v>0</v>
      </c>
      <c r="AT22" s="233" t="str">
        <f t="shared" si="5"/>
        <v/>
      </c>
      <c r="AU22" s="234" t="str">
        <f>SUBSTITUTE(IFERROR(VLOOKUP(LEFT(B22,1),AT23:AT$99,1,0),""),AT22,"")</f>
        <v/>
      </c>
      <c r="AW22" s="228">
        <f>COUNTIFS(Leden!E:E,AA22)</f>
        <v>0</v>
      </c>
      <c r="AX22" s="233" t="str">
        <f t="shared" si="0"/>
        <v/>
      </c>
      <c r="AY22" s="234" t="str">
        <f>SUBSTITUTE(IFERROR(VLOOKUP(LEFT(J22,1),AX23:AX$99,1,0),""),AX22,"")</f>
        <v/>
      </c>
      <c r="BA22" s="228">
        <f>COUNTIFS(Leden!F:F,AA22)</f>
        <v>0</v>
      </c>
      <c r="BB22" s="233" t="str">
        <f t="shared" si="1"/>
        <v/>
      </c>
      <c r="BC22" s="234" t="str">
        <f>SUBSTITUTE(IFERROR(VLOOKUP(LEFT(R22,1),BB23:BB$99,1,0),""),BB22,"")</f>
        <v/>
      </c>
      <c r="BE22" s="94" t="str">
        <f>IF(AND(C22="WK",COUNTIFS(C$11:C21,"BK",AT$11:AT21,AT22)&gt;0)=TRUE,AT22,"")</f>
        <v/>
      </c>
      <c r="BF22" s="94" t="str">
        <f>IF(AND(K22="WK",COUNTIFS(K$11:K21,"BK",AX$11:AX21,AX22)&gt;0)=TRUE,AX22,"")</f>
        <v/>
      </c>
      <c r="BG22" s="94" t="str">
        <f>IF(AND(R22="WK",COUNTIFS(R$11:R21,"BK",BB$11:BB21,BB22)&gt;0)=TRUE,BB22,"")</f>
        <v/>
      </c>
      <c r="BI22" s="132">
        <f t="shared" si="2"/>
        <v>20</v>
      </c>
      <c r="BJ22" s="132" t="s">
        <v>5060</v>
      </c>
      <c r="BK22" s="132" t="str">
        <f>IFERROR(MATCH(BJ22,Veldnj!C:C,0),"")</f>
        <v/>
      </c>
      <c r="BL22" s="132" t="str">
        <f>IFERROR(MATCH($BJ22,Zaal!$C:$C,0),"")</f>
        <v/>
      </c>
      <c r="BM22" s="132" t="str">
        <f>IFERROR(MATCH($BJ22,Veldvj!$C:$C,0),"")</f>
        <v/>
      </c>
      <c r="BO22" s="132">
        <f t="shared" si="3"/>
        <v>32</v>
      </c>
      <c r="BP22" s="93" t="str">
        <f t="shared" si="4"/>
        <v>A3</v>
      </c>
    </row>
    <row r="23" spans="1:68" ht="12.75" customHeight="1" x14ac:dyDescent="0.25">
      <c r="A23" s="17" t="str">
        <f>IFERROR(VLOOKUP(B23,Leden!AV:AV,1,0),"")</f>
        <v/>
      </c>
      <c r="B23" s="29" t="s">
        <v>5061</v>
      </c>
      <c r="C23" s="30"/>
      <c r="D23" s="30"/>
      <c r="E23" s="30"/>
      <c r="F23" s="141"/>
      <c r="G23" s="143"/>
      <c r="H23" s="154"/>
      <c r="I23" s="17" t="str">
        <f>IFERROR(VLOOKUP(J23,Leden!AW:AW,1,0),"")</f>
        <v/>
      </c>
      <c r="J23" s="193" t="s">
        <v>5061</v>
      </c>
      <c r="K23" s="30"/>
      <c r="L23" s="30"/>
      <c r="M23" s="30"/>
      <c r="N23" s="141"/>
      <c r="O23" s="143"/>
      <c r="Q23" s="17" t="str">
        <f>IFERROR(VLOOKUP(R23,Leden!AX:AX,1,0),"")</f>
        <v/>
      </c>
      <c r="R23" s="193" t="s">
        <v>5061</v>
      </c>
      <c r="S23" s="30"/>
      <c r="T23" s="30"/>
      <c r="U23" s="30"/>
      <c r="V23" s="141"/>
      <c r="W23" s="143"/>
      <c r="AA23" s="228" t="s">
        <v>5061</v>
      </c>
      <c r="AB23" s="229" t="s">
        <v>5116</v>
      </c>
      <c r="AD23" s="233" t="s">
        <v>5155</v>
      </c>
      <c r="AE23" t="s">
        <v>5156</v>
      </c>
      <c r="AF23" s="234"/>
      <c r="AH23" s="233">
        <v>8</v>
      </c>
      <c r="AI23" s="234"/>
      <c r="AK23" s="233" t="s">
        <v>5157</v>
      </c>
      <c r="AL23" s="233" t="s">
        <v>5158</v>
      </c>
      <c r="AM23" t="s">
        <v>5159</v>
      </c>
      <c r="AQ23" s="234"/>
      <c r="AS23" s="228">
        <f>COUNTIFS(Leden!D:D,AA23)</f>
        <v>0</v>
      </c>
      <c r="AT23" s="233" t="str">
        <f t="shared" si="5"/>
        <v/>
      </c>
      <c r="AU23" s="234" t="str">
        <f>SUBSTITUTE(IFERROR(VLOOKUP(LEFT(B23,1),AT24:AT$99,1,0),""),AT23,"")</f>
        <v/>
      </c>
      <c r="AW23" s="228">
        <f>COUNTIFS(Leden!E:E,AA23)</f>
        <v>0</v>
      </c>
      <c r="AX23" s="233" t="str">
        <f t="shared" si="0"/>
        <v/>
      </c>
      <c r="AY23" s="234" t="str">
        <f>SUBSTITUTE(IFERROR(VLOOKUP(LEFT(J23,1),AX24:AX$99,1,0),""),AX23,"")</f>
        <v/>
      </c>
      <c r="BA23" s="228">
        <f>COUNTIFS(Leden!F:F,AA23)</f>
        <v>0</v>
      </c>
      <c r="BB23" s="233" t="str">
        <f t="shared" si="1"/>
        <v/>
      </c>
      <c r="BC23" s="234" t="str">
        <f>SUBSTITUTE(IFERROR(VLOOKUP(LEFT(R23,1),BB24:BB$99,1,0),""),BB23,"")</f>
        <v/>
      </c>
      <c r="BE23" s="94" t="str">
        <f>IF(AND(C23="WK",COUNTIFS(C$11:C22,"BK",AT$11:AT22,AT23)&gt;0)=TRUE,AT23,"")</f>
        <v/>
      </c>
      <c r="BF23" s="94" t="str">
        <f>IF(AND(K23="WK",COUNTIFS(K$11:K22,"BK",AX$11:AX22,AX23)&gt;0)=TRUE,AX23,"")</f>
        <v/>
      </c>
      <c r="BG23" s="94" t="str">
        <f>IF(AND(R23="WK",COUNTIFS(R$11:R22,"BK",BB$11:BB22,BB23)&gt;0)=TRUE,BB23,"")</f>
        <v/>
      </c>
      <c r="BI23" s="132">
        <f t="shared" si="2"/>
        <v>20</v>
      </c>
      <c r="BJ23" s="132" t="s">
        <v>5061</v>
      </c>
      <c r="BK23" s="132" t="str">
        <f>IFERROR(MATCH(BJ23,Veldnj!C:C,0),"")</f>
        <v/>
      </c>
      <c r="BL23" s="132" t="str">
        <f>IFERROR(MATCH($BJ23,Zaal!$C:$C,0),"")</f>
        <v/>
      </c>
      <c r="BM23" s="132" t="str">
        <f>IFERROR(MATCH($BJ23,Veldvj!$C:$C,0),"")</f>
        <v/>
      </c>
      <c r="BO23" s="132">
        <f t="shared" si="3"/>
        <v>35</v>
      </c>
      <c r="BP23" s="93" t="str">
        <f t="shared" si="4"/>
        <v>B1</v>
      </c>
    </row>
    <row r="24" spans="1:68" ht="12.75" customHeight="1" x14ac:dyDescent="0.25">
      <c r="A24" s="17" t="str">
        <f>IFERROR(VLOOKUP(B24,Leden!AV:AV,1,0),"")</f>
        <v/>
      </c>
      <c r="B24" s="29" t="s">
        <v>5062</v>
      </c>
      <c r="C24" s="30"/>
      <c r="D24" s="30"/>
      <c r="E24" s="30"/>
      <c r="F24" s="141"/>
      <c r="G24" s="143"/>
      <c r="H24" s="154"/>
      <c r="I24" s="17" t="str">
        <f>IFERROR(VLOOKUP(J24,Leden!AW:AW,1,0),"")</f>
        <v/>
      </c>
      <c r="J24" s="193" t="s">
        <v>5062</v>
      </c>
      <c r="K24" s="30"/>
      <c r="L24" s="30"/>
      <c r="M24" s="30"/>
      <c r="N24" s="141"/>
      <c r="O24" s="143"/>
      <c r="Q24" s="17" t="str">
        <f>IFERROR(VLOOKUP(R24,Leden!AX:AX,1,0),"")</f>
        <v/>
      </c>
      <c r="R24" s="193" t="s">
        <v>5062</v>
      </c>
      <c r="S24" s="30"/>
      <c r="T24" s="30"/>
      <c r="U24" s="30"/>
      <c r="V24" s="141"/>
      <c r="W24" s="143"/>
      <c r="AA24" s="228" t="s">
        <v>5062</v>
      </c>
      <c r="AB24" s="229" t="s">
        <v>5117</v>
      </c>
      <c r="AD24" s="233" t="s">
        <v>5155</v>
      </c>
      <c r="AE24" t="s">
        <v>5156</v>
      </c>
      <c r="AF24" s="234"/>
      <c r="AH24" s="233">
        <v>8</v>
      </c>
      <c r="AI24" s="234"/>
      <c r="AK24" s="233" t="s">
        <v>5157</v>
      </c>
      <c r="AL24" s="233" t="s">
        <v>5158</v>
      </c>
      <c r="AM24" t="s">
        <v>5159</v>
      </c>
      <c r="AQ24" s="234"/>
      <c r="AS24" s="228">
        <f>COUNTIFS(Leden!D:D,AA24)</f>
        <v>0</v>
      </c>
      <c r="AT24" s="233" t="str">
        <f t="shared" si="5"/>
        <v/>
      </c>
      <c r="AU24" s="234" t="str">
        <f>SUBSTITUTE(IFERROR(VLOOKUP(LEFT(B24,1),AT25:AT$99,1,0),""),AT24,"")</f>
        <v/>
      </c>
      <c r="AW24" s="228">
        <f>COUNTIFS(Leden!E:E,AA24)</f>
        <v>0</v>
      </c>
      <c r="AX24" s="233" t="str">
        <f t="shared" si="0"/>
        <v/>
      </c>
      <c r="AY24" s="234" t="str">
        <f>SUBSTITUTE(IFERROR(VLOOKUP(LEFT(J24,1),AX25:AX$99,1,0),""),AX24,"")</f>
        <v/>
      </c>
      <c r="BA24" s="228">
        <f>COUNTIFS(Leden!F:F,AA24)</f>
        <v>0</v>
      </c>
      <c r="BB24" s="233" t="str">
        <f t="shared" si="1"/>
        <v/>
      </c>
      <c r="BC24" s="234" t="str">
        <f>SUBSTITUTE(IFERROR(VLOOKUP(LEFT(R24,1),BB25:BB$99,1,0),""),BB24,"")</f>
        <v/>
      </c>
      <c r="BE24" s="94" t="str">
        <f>IF(AND(C24="WK",COUNTIFS(C$11:C23,"BK",AT$11:AT23,AT24)&gt;0)=TRUE,AT24,"")</f>
        <v/>
      </c>
      <c r="BF24" s="94" t="str">
        <f>IF(AND(K24="WK",COUNTIFS(K$11:K23,"BK",AX$11:AX23,AX24)&gt;0)=TRUE,AX24,"")</f>
        <v/>
      </c>
      <c r="BG24" s="94" t="str">
        <f>IF(AND(R24="WK",COUNTIFS(R$11:R23,"BK",BB$11:BB23,BB24)&gt;0)=TRUE,BB24,"")</f>
        <v/>
      </c>
      <c r="BI24" s="132">
        <f t="shared" si="2"/>
        <v>20</v>
      </c>
      <c r="BJ24" s="132" t="s">
        <v>5062</v>
      </c>
      <c r="BK24" s="132" t="str">
        <f>IFERROR(MATCH(BJ24,Veldnj!C:C,0),"")</f>
        <v/>
      </c>
      <c r="BL24" s="132" t="str">
        <f>IFERROR(MATCH($BJ24,Zaal!$C:$C,0),"")</f>
        <v/>
      </c>
      <c r="BM24" s="132" t="str">
        <f>IFERROR(MATCH($BJ24,Veldvj!$C:$C,0),"")</f>
        <v/>
      </c>
      <c r="BO24" s="132">
        <f t="shared" si="3"/>
        <v>38</v>
      </c>
      <c r="BP24" s="93" t="str">
        <f t="shared" si="4"/>
        <v>B2</v>
      </c>
    </row>
    <row r="25" spans="1:68" ht="12.75" customHeight="1" x14ac:dyDescent="0.25">
      <c r="A25" s="17" t="str">
        <f>IFERROR(VLOOKUP(B25,Leden!AV:AV,1,0),"")</f>
        <v/>
      </c>
      <c r="B25" s="29" t="s">
        <v>5063</v>
      </c>
      <c r="C25" s="30"/>
      <c r="D25" s="30"/>
      <c r="E25" s="30"/>
      <c r="F25" s="141"/>
      <c r="G25" s="143"/>
      <c r="H25" s="154"/>
      <c r="I25" s="17" t="str">
        <f>IFERROR(VLOOKUP(J25,Leden!AW:AW,1,0),"")</f>
        <v/>
      </c>
      <c r="J25" s="193" t="s">
        <v>5063</v>
      </c>
      <c r="K25" s="30"/>
      <c r="L25" s="30"/>
      <c r="M25" s="30"/>
      <c r="N25" s="141"/>
      <c r="O25" s="143"/>
      <c r="Q25" s="17" t="str">
        <f>IFERROR(VLOOKUP(R25,Leden!AX:AX,1,0),"")</f>
        <v/>
      </c>
      <c r="R25" s="193" t="s">
        <v>5063</v>
      </c>
      <c r="S25" s="30"/>
      <c r="T25" s="30"/>
      <c r="U25" s="30"/>
      <c r="V25" s="141"/>
      <c r="W25" s="143"/>
      <c r="AA25" s="228" t="s">
        <v>5063</v>
      </c>
      <c r="AB25" s="229" t="s">
        <v>5130</v>
      </c>
      <c r="AD25" s="233" t="s">
        <v>5155</v>
      </c>
      <c r="AE25" t="s">
        <v>5156</v>
      </c>
      <c r="AF25" s="234"/>
      <c r="AH25" s="233">
        <v>8</v>
      </c>
      <c r="AI25" s="234"/>
      <c r="AK25" s="233" t="s">
        <v>5157</v>
      </c>
      <c r="AL25" s="233" t="s">
        <v>5158</v>
      </c>
      <c r="AM25" t="s">
        <v>5159</v>
      </c>
      <c r="AQ25" s="234"/>
      <c r="AS25" s="228">
        <f>COUNTIFS(Leden!D:D,AA25)</f>
        <v>0</v>
      </c>
      <c r="AT25" s="233" t="str">
        <f t="shared" si="5"/>
        <v/>
      </c>
      <c r="AU25" s="234" t="str">
        <f>SUBSTITUTE(IFERROR(VLOOKUP(LEFT(B25,1),AT26:AT$99,1,0),""),AT25,"")</f>
        <v/>
      </c>
      <c r="AW25" s="228">
        <f>COUNTIFS(Leden!E:E,AA25)</f>
        <v>0</v>
      </c>
      <c r="AX25" s="233" t="str">
        <f t="shared" si="0"/>
        <v/>
      </c>
      <c r="AY25" s="234" t="str">
        <f>SUBSTITUTE(IFERROR(VLOOKUP(LEFT(J25,1),AX26:AX$99,1,0),""),AX25,"")</f>
        <v/>
      </c>
      <c r="BA25" s="228">
        <f>COUNTIFS(Leden!F:F,AA25)</f>
        <v>0</v>
      </c>
      <c r="BB25" s="233" t="str">
        <f t="shared" si="1"/>
        <v/>
      </c>
      <c r="BC25" s="234" t="str">
        <f>SUBSTITUTE(IFERROR(VLOOKUP(LEFT(R25,1),BB26:BB$99,1,0),""),BB25,"")</f>
        <v/>
      </c>
      <c r="BE25" s="94" t="str">
        <f>IF(AND(C25="WK",COUNTIFS(C$11:C24,"BK",AT$11:AT24,AT25)&gt;0)=TRUE,AT25,"")</f>
        <v/>
      </c>
      <c r="BF25" s="94" t="str">
        <f>IF(AND(K25="WK",COUNTIFS(K$11:K24,"BK",AX$11:AX24,AX25)&gt;0)=TRUE,AX25,"")</f>
        <v/>
      </c>
      <c r="BG25" s="94" t="str">
        <f>IF(AND(R25="WK",COUNTIFS(R$11:R24,"BK",BB$11:BB24,BB25)&gt;0)=TRUE,BB25,"")</f>
        <v/>
      </c>
      <c r="BI25" s="132">
        <f t="shared" si="2"/>
        <v>20</v>
      </c>
      <c r="BJ25" s="132" t="s">
        <v>5063</v>
      </c>
      <c r="BK25" s="132" t="str">
        <f>IFERROR(MATCH(BJ25,Veldnj!C:C,0),"")</f>
        <v/>
      </c>
      <c r="BL25" s="132" t="str">
        <f>IFERROR(MATCH($BJ25,Zaal!$C:$C,0),"")</f>
        <v/>
      </c>
      <c r="BM25" s="132" t="str">
        <f>IFERROR(MATCH($BJ25,Veldvj!$C:$C,0),"")</f>
        <v/>
      </c>
      <c r="BO25" s="132">
        <f t="shared" si="3"/>
        <v>41</v>
      </c>
      <c r="BP25" s="93" t="str">
        <f t="shared" si="4"/>
        <v>B3</v>
      </c>
    </row>
    <row r="26" spans="1:68" ht="12.75" customHeight="1" x14ac:dyDescent="0.25">
      <c r="A26" s="17" t="str">
        <f>IFERROR(VLOOKUP(B26,Leden!AV:AV,1,0),"")</f>
        <v/>
      </c>
      <c r="B26" s="29" t="s">
        <v>5064</v>
      </c>
      <c r="C26" s="30"/>
      <c r="D26" s="30"/>
      <c r="E26" s="30"/>
      <c r="F26" s="141"/>
      <c r="G26" s="143"/>
      <c r="H26" s="154"/>
      <c r="I26" s="17" t="str">
        <f>IFERROR(VLOOKUP(J26,Leden!AW:AW,1,0),"")</f>
        <v/>
      </c>
      <c r="J26" s="193" t="s">
        <v>5064</v>
      </c>
      <c r="K26" s="30"/>
      <c r="L26" s="30"/>
      <c r="M26" s="30"/>
      <c r="N26" s="141"/>
      <c r="O26" s="143"/>
      <c r="Q26" s="17" t="str">
        <f>IFERROR(VLOOKUP(R26,Leden!AX:AX,1,0),"")</f>
        <v/>
      </c>
      <c r="R26" s="193" t="s">
        <v>5064</v>
      </c>
      <c r="S26" s="30"/>
      <c r="T26" s="30"/>
      <c r="U26" s="30"/>
      <c r="V26" s="141"/>
      <c r="W26" s="143"/>
      <c r="AA26" s="228" t="s">
        <v>5064</v>
      </c>
      <c r="AB26" s="229" t="s">
        <v>5131</v>
      </c>
      <c r="AD26" s="233" t="s">
        <v>5155</v>
      </c>
      <c r="AE26" t="s">
        <v>5156</v>
      </c>
      <c r="AF26" s="234"/>
      <c r="AH26" s="233">
        <v>8</v>
      </c>
      <c r="AI26" s="234"/>
      <c r="AK26" s="233" t="s">
        <v>5157</v>
      </c>
      <c r="AL26" s="233" t="s">
        <v>5158</v>
      </c>
      <c r="AM26" t="s">
        <v>5159</v>
      </c>
      <c r="AQ26" s="234"/>
      <c r="AS26" s="228">
        <f>COUNTIFS(Leden!D:D,AA26)</f>
        <v>0</v>
      </c>
      <c r="AT26" s="233" t="str">
        <f t="shared" si="5"/>
        <v/>
      </c>
      <c r="AU26" s="234" t="str">
        <f>SUBSTITUTE(IFERROR(VLOOKUP(LEFT(B26,1),AT27:AT$99,1,0),""),AT26,"")</f>
        <v/>
      </c>
      <c r="AW26" s="228">
        <f>COUNTIFS(Leden!E:E,AA26)</f>
        <v>0</v>
      </c>
      <c r="AX26" s="233" t="str">
        <f t="shared" si="0"/>
        <v/>
      </c>
      <c r="AY26" s="234" t="str">
        <f>SUBSTITUTE(IFERROR(VLOOKUP(LEFT(J26,1),AX27:AX$99,1,0),""),AX26,"")</f>
        <v/>
      </c>
      <c r="BA26" s="228">
        <f>COUNTIFS(Leden!F:F,AA26)</f>
        <v>0</v>
      </c>
      <c r="BB26" s="233" t="str">
        <f t="shared" si="1"/>
        <v/>
      </c>
      <c r="BC26" s="234" t="str">
        <f>SUBSTITUTE(IFERROR(VLOOKUP(LEFT(R26,1),BB27:BB$99,1,0),""),BB26,"")</f>
        <v/>
      </c>
      <c r="BE26" s="94" t="str">
        <f>IF(AND(C26="WK",COUNTIFS(C$11:C25,"BK",AT$11:AT25,AT26)&gt;0)=TRUE,AT26,"")</f>
        <v/>
      </c>
      <c r="BF26" s="94" t="str">
        <f>IF(AND(K26="WK",COUNTIFS(K$11:K25,"BK",AX$11:AX25,AX26)&gt;0)=TRUE,AX26,"")</f>
        <v/>
      </c>
      <c r="BG26" s="94" t="str">
        <f>IF(AND(R26="WK",COUNTIFS(R$11:R25,"BK",BB$11:BB25,BB26)&gt;0)=TRUE,BB26,"")</f>
        <v/>
      </c>
      <c r="BI26" s="132">
        <f t="shared" si="2"/>
        <v>20</v>
      </c>
      <c r="BJ26" s="132" t="s">
        <v>5064</v>
      </c>
      <c r="BK26" s="132" t="str">
        <f>IFERROR(MATCH(BJ26,Veldnj!C:C,0),"")</f>
        <v/>
      </c>
      <c r="BL26" s="132" t="str">
        <f>IFERROR(MATCH($BJ26,Zaal!$C:$C,0),"")</f>
        <v/>
      </c>
      <c r="BM26" s="132" t="str">
        <f>IFERROR(MATCH($BJ26,Veldvj!$C:$C,0),"")</f>
        <v/>
      </c>
      <c r="BO26" s="132">
        <f t="shared" si="3"/>
        <v>44</v>
      </c>
      <c r="BP26" s="93" t="str">
        <f t="shared" si="4"/>
        <v>C1</v>
      </c>
    </row>
    <row r="27" spans="1:68" ht="12.75" customHeight="1" x14ac:dyDescent="0.25">
      <c r="A27" s="17" t="str">
        <f>IFERROR(VLOOKUP(B27,Leden!AV:AV,1,0),"")</f>
        <v>MW1</v>
      </c>
      <c r="B27" s="29" t="s">
        <v>5065</v>
      </c>
      <c r="C27" s="30" t="s">
        <v>5160</v>
      </c>
      <c r="D27" s="30" t="s">
        <v>5163</v>
      </c>
      <c r="E27" s="30">
        <v>8</v>
      </c>
      <c r="F27" s="141"/>
      <c r="G27" s="143" t="s">
        <v>10</v>
      </c>
      <c r="H27" s="154"/>
      <c r="I27" s="17" t="str">
        <f>IFERROR(VLOOKUP(J27,Leden!AW:AW,1,0),"")</f>
        <v/>
      </c>
      <c r="J27" s="193" t="s">
        <v>5065</v>
      </c>
      <c r="K27" s="30"/>
      <c r="L27" s="30"/>
      <c r="M27" s="30"/>
      <c r="N27" s="141"/>
      <c r="O27" s="143"/>
      <c r="Q27" s="17" t="str">
        <f>IFERROR(VLOOKUP(R27,Leden!AX:AX,1,0),"")</f>
        <v/>
      </c>
      <c r="R27" s="193" t="s">
        <v>5065</v>
      </c>
      <c r="S27" s="30"/>
      <c r="T27" s="30"/>
      <c r="U27" s="30"/>
      <c r="V27" s="141"/>
      <c r="W27" s="143"/>
      <c r="AA27" s="228" t="s">
        <v>5065</v>
      </c>
      <c r="AB27" s="229" t="s">
        <v>5132</v>
      </c>
      <c r="AD27" s="233" t="s">
        <v>5160</v>
      </c>
      <c r="AE27" t="str" cm="1">
        <f t="array" ref="AE27">IF(IsDam,"Rec","")</f>
        <v/>
      </c>
      <c r="AF27" s="234"/>
      <c r="AH27" s="233">
        <v>8</v>
      </c>
      <c r="AI27" s="234"/>
      <c r="AK27" s="233"/>
      <c r="AL27" s="233" t="s">
        <v>5161</v>
      </c>
      <c r="AM27" t="s">
        <v>5162</v>
      </c>
      <c r="AN27" t="s">
        <v>5163</v>
      </c>
      <c r="AO27" t="s">
        <v>5164</v>
      </c>
      <c r="AP27" t="s">
        <v>5157</v>
      </c>
      <c r="AQ27" s="234"/>
      <c r="AS27" s="228">
        <f>COUNTIFS(Leden!D:D,AA27)</f>
        <v>8</v>
      </c>
      <c r="AT27" s="233" t="str">
        <f t="shared" si="5"/>
        <v>M</v>
      </c>
      <c r="AU27" s="234" t="str">
        <f>SUBSTITUTE(IFERROR(VLOOKUP(LEFT(B27,1),AT28:AT$99,1,0),""),AT27,"")</f>
        <v/>
      </c>
      <c r="AW27" s="228">
        <f>COUNTIFS(Leden!E:E,AA27)</f>
        <v>0</v>
      </c>
      <c r="AX27" s="233" t="str">
        <f t="shared" ref="AX27:AX77" si="6">LEFT(I27&amp;"",1)</f>
        <v/>
      </c>
      <c r="AY27" s="234" t="str">
        <f>SUBSTITUTE(IFERROR(VLOOKUP(LEFT(J27,1),AX28:AX$99,1,0),""),AX27,"")</f>
        <v/>
      </c>
      <c r="BA27" s="228">
        <f>COUNTIFS(Leden!F:F,AA27)</f>
        <v>0</v>
      </c>
      <c r="BB27" s="233" t="str">
        <f t="shared" si="1"/>
        <v/>
      </c>
      <c r="BC27" s="234" t="str">
        <f>SUBSTITUTE(IFERROR(VLOOKUP(LEFT(R27,1),BB28:BB$99,1,0),""),BB27,"")</f>
        <v/>
      </c>
      <c r="BE27" s="94" t="str">
        <f>IF(AND(C27="WK",COUNTIFS(C$11:C26,"BK",AT$11:AT26,AT27)&gt;0)=TRUE,AT27,"")</f>
        <v/>
      </c>
      <c r="BF27" s="94" t="str">
        <f>IF(AND(K27="WK",COUNTIFS(K$11:K26,"BK",AX$11:AX26,AX27)&gt;0)=TRUE,AX27,"")</f>
        <v/>
      </c>
      <c r="BG27" s="94" t="str">
        <f>IF(AND(R27="WK",COUNTIFS(R$11:R26,"BK",BB$11:BB26,BB27)&gt;0)=TRUE,BB27,"")</f>
        <v/>
      </c>
      <c r="BI27" s="132">
        <f t="shared" si="2"/>
        <v>23</v>
      </c>
      <c r="BJ27" s="132" t="s">
        <v>5065</v>
      </c>
      <c r="BK27" s="132">
        <f>IFERROR(MATCH(BJ27,Veldnj!C:C,0),"")</f>
        <v>151</v>
      </c>
      <c r="BL27" s="132" t="str">
        <f>IFERROR(MATCH($BJ27,Zaal!$C:$C,0),"")</f>
        <v/>
      </c>
      <c r="BM27" s="132" t="str">
        <f>IFERROR(MATCH($BJ27,Veldvj!$C:$C,0),"")</f>
        <v/>
      </c>
      <c r="BO27" s="132">
        <f t="shared" si="3"/>
        <v>47</v>
      </c>
      <c r="BP27" s="93" t="str">
        <f t="shared" si="4"/>
        <v>C2</v>
      </c>
    </row>
    <row r="28" spans="1:68" ht="12.75" customHeight="1" x14ac:dyDescent="0.25">
      <c r="A28" s="17" t="str">
        <f>IFERROR(VLOOKUP(B28,Leden!AV:AV,1,0),"")</f>
        <v/>
      </c>
      <c r="B28" s="29" t="s">
        <v>5066</v>
      </c>
      <c r="C28" s="30"/>
      <c r="D28" s="30"/>
      <c r="E28" s="30"/>
      <c r="F28" s="141"/>
      <c r="G28" s="143"/>
      <c r="H28" s="154"/>
      <c r="I28" s="17" t="str">
        <f>IFERROR(VLOOKUP(J28,Leden!AW:AW,1,0),"")</f>
        <v/>
      </c>
      <c r="J28" s="193" t="s">
        <v>5066</v>
      </c>
      <c r="K28" s="30"/>
      <c r="L28" s="30"/>
      <c r="M28" s="30"/>
      <c r="N28" s="141"/>
      <c r="O28" s="143"/>
      <c r="Q28" s="17" t="str">
        <f>IFERROR(VLOOKUP(R28,Leden!AX:AX,1,0),"")</f>
        <v/>
      </c>
      <c r="R28" s="193" t="s">
        <v>5066</v>
      </c>
      <c r="S28" s="30"/>
      <c r="T28" s="30"/>
      <c r="U28" s="30"/>
      <c r="V28" s="141"/>
      <c r="W28" s="143"/>
      <c r="AA28" s="228" t="s">
        <v>5066</v>
      </c>
      <c r="AB28" s="229" t="s">
        <v>5143</v>
      </c>
      <c r="AD28" s="233" t="s">
        <v>5160</v>
      </c>
      <c r="AE28" t="str" cm="1">
        <f t="array" ref="AE28">IF(IsDam,"Rec","")</f>
        <v/>
      </c>
      <c r="AF28" s="234"/>
      <c r="AH28" s="233">
        <v>8</v>
      </c>
      <c r="AI28" s="234"/>
      <c r="AK28" s="233"/>
      <c r="AL28" s="233" t="s">
        <v>5161</v>
      </c>
      <c r="AM28" t="s">
        <v>5162</v>
      </c>
      <c r="AN28" t="s">
        <v>5163</v>
      </c>
      <c r="AO28" t="s">
        <v>5164</v>
      </c>
      <c r="AP28" t="s">
        <v>5157</v>
      </c>
      <c r="AQ28" s="234"/>
      <c r="AS28" s="228">
        <f>COUNTIFS(Leden!D:D,AA28)</f>
        <v>0</v>
      </c>
      <c r="AT28" s="233" t="str">
        <f t="shared" si="5"/>
        <v/>
      </c>
      <c r="AU28" s="234" t="str">
        <f>SUBSTITUTE(IFERROR(VLOOKUP(LEFT(B28,1),AT29:AT$99,1,0),""),AT28,"")</f>
        <v/>
      </c>
      <c r="AW28" s="228">
        <f>COUNTIFS(Leden!E:E,AA28)</f>
        <v>0</v>
      </c>
      <c r="AX28" s="233" t="str">
        <f t="shared" si="6"/>
        <v/>
      </c>
      <c r="AY28" s="234" t="str">
        <f>SUBSTITUTE(IFERROR(VLOOKUP(LEFT(J28,1),AX29:AX$99,1,0),""),AX28,"")</f>
        <v/>
      </c>
      <c r="BA28" s="228">
        <f>COUNTIFS(Leden!F:F,AA28)</f>
        <v>0</v>
      </c>
      <c r="BB28" s="233" t="str">
        <f t="shared" si="1"/>
        <v/>
      </c>
      <c r="BC28" s="234" t="str">
        <f>SUBSTITUTE(IFERROR(VLOOKUP(LEFT(R28,1),BB29:BB$99,1,0),""),BB28,"")</f>
        <v/>
      </c>
      <c r="BE28" s="94" t="str">
        <f>IF(AND(C28="WK",COUNTIFS(C$11:C27,"BK",AT$11:AT27,AT28)&gt;0)=TRUE,AT28,"")</f>
        <v/>
      </c>
      <c r="BF28" s="94" t="str">
        <f>IF(AND(K28="WK",COUNTIFS(K$11:K27,"BK",AX$11:AX27,AX28)&gt;0)=TRUE,AX28,"")</f>
        <v/>
      </c>
      <c r="BG28" s="94" t="str">
        <f>IF(AND(R28="WK",COUNTIFS(R$11:R27,"BK",BB$11:BB27,BB28)&gt;0)=TRUE,BB28,"")</f>
        <v/>
      </c>
      <c r="BI28" s="132">
        <f t="shared" si="2"/>
        <v>23</v>
      </c>
      <c r="BJ28" s="132" t="s">
        <v>5066</v>
      </c>
      <c r="BK28" s="132" t="str">
        <f>IFERROR(MATCH(BJ28,Veldnj!C:C,0),"")</f>
        <v/>
      </c>
      <c r="BL28" s="132" t="str">
        <f>IFERROR(MATCH($BJ28,Zaal!$C:$C,0),"")</f>
        <v/>
      </c>
      <c r="BM28" s="132" t="str">
        <f>IFERROR(MATCH($BJ28,Veldvj!$C:$C,0),"")</f>
        <v/>
      </c>
      <c r="BO28" s="132">
        <f t="shared" si="3"/>
        <v>50</v>
      </c>
      <c r="BP28" s="93" t="str">
        <f t="shared" si="4"/>
        <v>C3</v>
      </c>
    </row>
    <row r="29" spans="1:68" ht="12.75" customHeight="1" x14ac:dyDescent="0.25">
      <c r="A29" s="17" t="str">
        <f>IFERROR(VLOOKUP(B29,Leden!AV:AV,1,0),"")</f>
        <v/>
      </c>
      <c r="B29" s="29" t="s">
        <v>5067</v>
      </c>
      <c r="C29" s="30"/>
      <c r="D29" s="30"/>
      <c r="E29" s="30"/>
      <c r="F29" s="141"/>
      <c r="G29" s="143"/>
      <c r="H29" s="154"/>
      <c r="I29" s="17" t="str">
        <f>IFERROR(VLOOKUP(J29,Leden!AW:AW,1,0),"")</f>
        <v/>
      </c>
      <c r="J29" s="193" t="s">
        <v>5067</v>
      </c>
      <c r="K29" s="30"/>
      <c r="L29" s="30"/>
      <c r="M29" s="30"/>
      <c r="N29" s="141"/>
      <c r="O29" s="143"/>
      <c r="Q29" s="17" t="str">
        <f>IFERROR(VLOOKUP(R29,Leden!AX:AX,1,0),"")</f>
        <v/>
      </c>
      <c r="R29" s="193" t="s">
        <v>5067</v>
      </c>
      <c r="S29" s="30"/>
      <c r="T29" s="30"/>
      <c r="U29" s="30"/>
      <c r="V29" s="141"/>
      <c r="W29" s="143"/>
      <c r="AA29" s="228" t="s">
        <v>5067</v>
      </c>
      <c r="AB29" s="229" t="s">
        <v>5144</v>
      </c>
      <c r="AD29" s="233" t="s">
        <v>5160</v>
      </c>
      <c r="AE29" t="str" cm="1">
        <f t="array" ref="AE29">IF(IsDam,"Rec","")</f>
        <v/>
      </c>
      <c r="AF29" s="234"/>
      <c r="AH29" s="233">
        <v>8</v>
      </c>
      <c r="AI29" s="234"/>
      <c r="AK29" s="233"/>
      <c r="AL29" s="233" t="s">
        <v>5161</v>
      </c>
      <c r="AM29" t="s">
        <v>5162</v>
      </c>
      <c r="AN29" t="s">
        <v>5163</v>
      </c>
      <c r="AO29" t="s">
        <v>5164</v>
      </c>
      <c r="AP29" t="s">
        <v>5157</v>
      </c>
      <c r="AQ29" s="234"/>
      <c r="AS29" s="228">
        <f>COUNTIFS(Leden!D:D,AA29)</f>
        <v>0</v>
      </c>
      <c r="AT29" s="233" t="str">
        <f t="shared" si="5"/>
        <v/>
      </c>
      <c r="AU29" s="234" t="str">
        <f>SUBSTITUTE(IFERROR(VLOOKUP(LEFT(B29,1),AT30:AT$99,1,0),""),AT29,"")</f>
        <v/>
      </c>
      <c r="AW29" s="228">
        <f>COUNTIFS(Leden!E:E,AA29)</f>
        <v>0</v>
      </c>
      <c r="AX29" s="233" t="str">
        <f t="shared" si="6"/>
        <v/>
      </c>
      <c r="AY29" s="234" t="str">
        <f>SUBSTITUTE(IFERROR(VLOOKUP(LEFT(J29,1),AX30:AX$99,1,0),""),AX29,"")</f>
        <v/>
      </c>
      <c r="BA29" s="228">
        <f>COUNTIFS(Leden!F:F,AA29)</f>
        <v>0</v>
      </c>
      <c r="BB29" s="233" t="str">
        <f t="shared" si="1"/>
        <v/>
      </c>
      <c r="BC29" s="234" t="str">
        <f>SUBSTITUTE(IFERROR(VLOOKUP(LEFT(R29,1),BB30:BB$99,1,0),""),BB29,"")</f>
        <v/>
      </c>
      <c r="BE29" s="94" t="str">
        <f>IF(AND(C29="WK",COUNTIFS(C$11:C28,"BK",AT$11:AT28,AT29)&gt;0)=TRUE,AT29,"")</f>
        <v/>
      </c>
      <c r="BF29" s="94" t="str">
        <f>IF(AND(K29="WK",COUNTIFS(K$11:K28,"BK",AX$11:AX28,AX29)&gt;0)=TRUE,AX29,"")</f>
        <v/>
      </c>
      <c r="BG29" s="94" t="str">
        <f>IF(AND(R29="WK",COUNTIFS(R$11:R28,"BK",BB$11:BB28,BB29)&gt;0)=TRUE,BB29,"")</f>
        <v/>
      </c>
      <c r="BI29" s="132">
        <f t="shared" si="2"/>
        <v>23</v>
      </c>
      <c r="BJ29" s="132" t="s">
        <v>5067</v>
      </c>
      <c r="BK29" s="132" t="str">
        <f>IFERROR(MATCH(BJ29,Veldnj!C:C,0),"")</f>
        <v/>
      </c>
      <c r="BL29" s="132" t="str">
        <f>IFERROR(MATCH($BJ29,Zaal!$C:$C,0),"")</f>
        <v/>
      </c>
      <c r="BM29" s="132" t="str">
        <f>IFERROR(MATCH($BJ29,Veldvj!$C:$C,0),"")</f>
        <v/>
      </c>
      <c r="BO29" s="132">
        <f t="shared" si="3"/>
        <v>53</v>
      </c>
      <c r="BP29" s="93" t="str">
        <f t="shared" si="4"/>
        <v>C4</v>
      </c>
    </row>
    <row r="30" spans="1:68" ht="12.75" customHeight="1" x14ac:dyDescent="0.25">
      <c r="A30" s="17" t="str">
        <f>IFERROR(VLOOKUP(B30,Leden!AV:AV,1,0),"")</f>
        <v/>
      </c>
      <c r="B30" s="29" t="s">
        <v>5068</v>
      </c>
      <c r="C30" s="30"/>
      <c r="D30" s="30"/>
      <c r="E30" s="30"/>
      <c r="F30" s="141"/>
      <c r="G30" s="143"/>
      <c r="H30" s="154"/>
      <c r="I30" s="17" t="str">
        <f>IFERROR(VLOOKUP(J30,Leden!AW:AW,1,0),"")</f>
        <v/>
      </c>
      <c r="J30" s="193" t="s">
        <v>5068</v>
      </c>
      <c r="K30" s="30"/>
      <c r="L30" s="30"/>
      <c r="M30" s="30"/>
      <c r="N30" s="141"/>
      <c r="O30" s="143"/>
      <c r="Q30" s="17" t="str">
        <f>IFERROR(VLOOKUP(R30,Leden!AX:AX,1,0),"")</f>
        <v/>
      </c>
      <c r="R30" s="193" t="s">
        <v>5068</v>
      </c>
      <c r="S30" s="30"/>
      <c r="T30" s="30"/>
      <c r="U30" s="30"/>
      <c r="V30" s="141"/>
      <c r="W30" s="143"/>
      <c r="AA30" s="228" t="s">
        <v>5068</v>
      </c>
      <c r="AB30" s="235"/>
      <c r="AD30" s="233" t="s">
        <v>5160</v>
      </c>
      <c r="AE30" t="str" cm="1">
        <f t="array" ref="AE30">IF(IsDam,"Rec","")</f>
        <v/>
      </c>
      <c r="AF30" s="234"/>
      <c r="AH30" s="233">
        <v>8</v>
      </c>
      <c r="AI30" s="234"/>
      <c r="AK30" s="233"/>
      <c r="AL30" s="233" t="s">
        <v>5161</v>
      </c>
      <c r="AM30" t="s">
        <v>5162</v>
      </c>
      <c r="AN30" t="s">
        <v>5163</v>
      </c>
      <c r="AO30" t="s">
        <v>5164</v>
      </c>
      <c r="AP30" t="s">
        <v>5157</v>
      </c>
      <c r="AQ30" s="234"/>
      <c r="AS30" s="228">
        <f>COUNTIFS(Leden!D:D,AA30)</f>
        <v>0</v>
      </c>
      <c r="AT30" s="233" t="str">
        <f t="shared" si="5"/>
        <v/>
      </c>
      <c r="AU30" s="234" t="str">
        <f>SUBSTITUTE(IFERROR(VLOOKUP(LEFT(B30,1),AT31:AT$99,1,0),""),AT30,"")</f>
        <v/>
      </c>
      <c r="AW30" s="228">
        <f>COUNTIFS(Leden!E:E,AA30)</f>
        <v>0</v>
      </c>
      <c r="AX30" s="233" t="str">
        <f t="shared" si="6"/>
        <v/>
      </c>
      <c r="AY30" s="234" t="str">
        <f>SUBSTITUTE(IFERROR(VLOOKUP(LEFT(J30,1),AX31:AX$99,1,0),""),AX30,"")</f>
        <v/>
      </c>
      <c r="BA30" s="228">
        <f>COUNTIFS(Leden!F:F,AA30)</f>
        <v>0</v>
      </c>
      <c r="BB30" s="233" t="str">
        <f t="shared" si="1"/>
        <v/>
      </c>
      <c r="BC30" s="234" t="str">
        <f>SUBSTITUTE(IFERROR(VLOOKUP(LEFT(R30,1),BB31:BB$99,1,0),""),BB30,"")</f>
        <v/>
      </c>
      <c r="BE30" s="94" t="str">
        <f>IF(AND(C30="WK",COUNTIFS(C$11:C29,"BK",AT$11:AT29,AT30)&gt;0)=TRUE,AT30,"")</f>
        <v/>
      </c>
      <c r="BF30" s="94" t="str">
        <f>IF(AND(K30="WK",COUNTIFS(K$11:K29,"BK",AX$11:AX29,AX30)&gt;0)=TRUE,AX30,"")</f>
        <v/>
      </c>
      <c r="BG30" s="94" t="str">
        <f>IF(AND(R30="WK",COUNTIFS(R$11:R29,"BK",BB$11:BB29,BB30)&gt;0)=TRUE,BB30,"")</f>
        <v/>
      </c>
      <c r="BI30" s="132">
        <f t="shared" si="2"/>
        <v>23</v>
      </c>
      <c r="BJ30" s="132" t="s">
        <v>5068</v>
      </c>
      <c r="BK30" s="132" t="str">
        <f>IFERROR(MATCH(BJ30,Veldnj!C:C,0),"")</f>
        <v/>
      </c>
      <c r="BL30" s="132" t="str">
        <f>IFERROR(MATCH($BJ30,Zaal!$C:$C,0),"")</f>
        <v/>
      </c>
      <c r="BM30" s="132" t="str">
        <f>IFERROR(MATCH($BJ30,Veldvj!$C:$C,0),"")</f>
        <v/>
      </c>
      <c r="BO30" s="132">
        <f t="shared" si="3"/>
        <v>56</v>
      </c>
      <c r="BP30" s="93" t="str">
        <f t="shared" si="4"/>
        <v>D1</v>
      </c>
    </row>
    <row r="31" spans="1:68" ht="12.75" customHeight="1" x14ac:dyDescent="0.25">
      <c r="A31" s="17" t="str">
        <f>IFERROR(VLOOKUP(B31,Leden!AV:AV,1,0),"")</f>
        <v/>
      </c>
      <c r="B31" s="29" t="s">
        <v>5069</v>
      </c>
      <c r="C31" s="30"/>
      <c r="D31" s="30"/>
      <c r="E31" s="30"/>
      <c r="F31" s="141"/>
      <c r="G31" s="143"/>
      <c r="H31" s="154"/>
      <c r="I31" s="17" t="str">
        <f>IFERROR(VLOOKUP(J31,Leden!AW:AW,1,0),"")</f>
        <v/>
      </c>
      <c r="J31" s="193" t="s">
        <v>5069</v>
      </c>
      <c r="K31" s="30"/>
      <c r="L31" s="30"/>
      <c r="M31" s="30"/>
      <c r="N31" s="141"/>
      <c r="O31" s="143"/>
      <c r="Q31" s="17" t="str">
        <f>IFERROR(VLOOKUP(R31,Leden!AX:AX,1,0),"")</f>
        <v/>
      </c>
      <c r="R31" s="193" t="s">
        <v>5069</v>
      </c>
      <c r="S31" s="30"/>
      <c r="T31" s="30"/>
      <c r="U31" s="30"/>
      <c r="V31" s="141"/>
      <c r="W31" s="143"/>
      <c r="AA31" s="228" t="s">
        <v>5069</v>
      </c>
      <c r="AD31" s="233" t="s">
        <v>5160</v>
      </c>
      <c r="AE31" t="str" cm="1">
        <f t="array" ref="AE31">IF(IsDam,"Rec","")</f>
        <v/>
      </c>
      <c r="AF31" s="234"/>
      <c r="AH31" s="233">
        <v>8</v>
      </c>
      <c r="AI31" s="234"/>
      <c r="AK31" s="233"/>
      <c r="AL31" s="233" t="s">
        <v>5161</v>
      </c>
      <c r="AM31" t="s">
        <v>5162</v>
      </c>
      <c r="AN31" t="s">
        <v>5163</v>
      </c>
      <c r="AO31" t="s">
        <v>5164</v>
      </c>
      <c r="AP31" t="s">
        <v>5157</v>
      </c>
      <c r="AQ31" s="234"/>
      <c r="AS31" s="228">
        <f>COUNTIFS(Leden!D:D,AA31)</f>
        <v>0</v>
      </c>
      <c r="AT31" s="233" t="str">
        <f t="shared" si="5"/>
        <v/>
      </c>
      <c r="AU31" s="234" t="str">
        <f>SUBSTITUTE(IFERROR(VLOOKUP(LEFT(B31,1),AT32:AT$99,1,0),""),AT31,"")</f>
        <v/>
      </c>
      <c r="AW31" s="228">
        <f>COUNTIFS(Leden!E:E,AA31)</f>
        <v>0</v>
      </c>
      <c r="AX31" s="233" t="str">
        <f>LEFT(I31&amp;"",1)</f>
        <v/>
      </c>
      <c r="AY31" s="234" t="str">
        <f>SUBSTITUTE(IFERROR(VLOOKUP(LEFT(J31,1),AX32:AX$99,1,0),""),AX31,"")</f>
        <v/>
      </c>
      <c r="BA31" s="228">
        <f>COUNTIFS(Leden!F:F,AA31)</f>
        <v>0</v>
      </c>
      <c r="BB31" s="233" t="str">
        <f t="shared" si="1"/>
        <v/>
      </c>
      <c r="BC31" s="234" t="str">
        <f>SUBSTITUTE(IFERROR(VLOOKUP(LEFT(R31,1),BB32:BB$99,1,0),""),BB31,"")</f>
        <v/>
      </c>
      <c r="BE31" s="94" t="str">
        <f>IF(AND(C31="WK",COUNTIFS(C$11:C30,"BK",AT$11:AT30,AT31)&gt;0)=TRUE,AT31,"")</f>
        <v/>
      </c>
      <c r="BF31" s="94" t="str">
        <f>IF(AND(K31="WK",COUNTIFS(K$11:K30,"BK",AX$11:AX30,AX31)&gt;0)=TRUE,AX31,"")</f>
        <v/>
      </c>
      <c r="BG31" s="94" t="str">
        <f>IF(AND(R31="WK",COUNTIFS(R$11:R30,"BK",BB$11:BB30,BB31)&gt;0)=TRUE,BB31,"")</f>
        <v/>
      </c>
      <c r="BI31" s="132">
        <f t="shared" si="2"/>
        <v>23</v>
      </c>
      <c r="BJ31" s="132" t="s">
        <v>5069</v>
      </c>
      <c r="BK31" s="132" t="str">
        <f>IFERROR(MATCH(BJ31,Veldnj!C:C,0),"")</f>
        <v/>
      </c>
      <c r="BL31" s="132" t="str">
        <f>IFERROR(MATCH($BJ31,Zaal!$C:$C,0),"")</f>
        <v/>
      </c>
      <c r="BM31" s="132" t="str">
        <f>IFERROR(MATCH($BJ31,Veldvj!$C:$C,0),"")</f>
        <v/>
      </c>
      <c r="BO31" s="132">
        <f t="shared" si="3"/>
        <v>59</v>
      </c>
      <c r="BP31" s="93" t="str">
        <f t="shared" si="4"/>
        <v>D2</v>
      </c>
    </row>
    <row r="32" spans="1:68" ht="12.75" customHeight="1" x14ac:dyDescent="0.25">
      <c r="A32" s="17" t="str">
        <f>IFERROR(VLOOKUP(B32,Leden!AV:AV,1,0),"")</f>
        <v/>
      </c>
      <c r="B32" s="29" t="s">
        <v>5072</v>
      </c>
      <c r="C32" s="30"/>
      <c r="D32" s="30"/>
      <c r="E32" s="30"/>
      <c r="F32" s="141"/>
      <c r="G32" s="143"/>
      <c r="H32" s="154"/>
      <c r="I32" s="17" t="str">
        <f>IFERROR(VLOOKUP(J32,Leden!AW:AW,1,0),"")</f>
        <v/>
      </c>
      <c r="J32" s="193" t="s">
        <v>5072</v>
      </c>
      <c r="K32" s="30"/>
      <c r="L32" s="30"/>
      <c r="M32" s="30"/>
      <c r="N32" s="141"/>
      <c r="O32" s="143"/>
      <c r="Q32" s="17" t="str">
        <f>IFERROR(VLOOKUP(R32,Leden!AX:AX,1,0),"")</f>
        <v/>
      </c>
      <c r="R32" s="193" t="s">
        <v>5072</v>
      </c>
      <c r="S32" s="30"/>
      <c r="T32" s="30"/>
      <c r="U32" s="30"/>
      <c r="V32" s="141"/>
      <c r="W32" s="143"/>
      <c r="AA32" s="228" t="s">
        <v>5072</v>
      </c>
      <c r="AD32" s="233" t="s">
        <v>5156</v>
      </c>
      <c r="AF32" s="234"/>
      <c r="AH32" s="233">
        <v>8</v>
      </c>
      <c r="AI32" s="234">
        <v>4</v>
      </c>
      <c r="AK32" s="233" t="s">
        <v>5157</v>
      </c>
      <c r="AL32" s="233" t="s">
        <v>5158</v>
      </c>
      <c r="AQ32" s="234"/>
      <c r="AS32" s="228">
        <f>COUNTIFS(Leden!D:D,AA32)</f>
        <v>0</v>
      </c>
      <c r="AT32" s="233" t="str">
        <f t="shared" si="5"/>
        <v/>
      </c>
      <c r="AU32" s="234" t="str">
        <f>SUBSTITUTE(IFERROR(VLOOKUP(LEFT(B32,1),AT33:AT$99,1,0),""),AT32,"")</f>
        <v/>
      </c>
      <c r="AW32" s="228">
        <f>COUNTIFS(Leden!E:E,AA32)</f>
        <v>0</v>
      </c>
      <c r="AX32" s="233" t="str">
        <f t="shared" si="6"/>
        <v/>
      </c>
      <c r="AY32" s="234" t="str">
        <f>SUBSTITUTE(IFERROR(VLOOKUP(LEFT(J32,1),AX33:AX$99,1,0),""),AX32,"")</f>
        <v/>
      </c>
      <c r="BA32" s="228">
        <f>COUNTIFS(Leden!F:F,AA32)</f>
        <v>0</v>
      </c>
      <c r="BB32" s="233" t="str">
        <f t="shared" si="1"/>
        <v/>
      </c>
      <c r="BC32" s="234" t="str">
        <f>SUBSTITUTE(IFERROR(VLOOKUP(LEFT(R32,1),BB33:BB$99,1,0),""),BB32,"")</f>
        <v/>
      </c>
      <c r="BE32" s="94" t="str">
        <f>IF(AND(C32="WK",COUNTIFS(C$11:C31,"BK",AT$11:AT31,AT32)&gt;0)=TRUE,AT32,"")</f>
        <v/>
      </c>
      <c r="BF32" s="94" t="str">
        <f>IF(AND(K32="WK",COUNTIFS(K$11:K31,"BK",AX$11:AX31,AX32)&gt;0)=TRUE,AX32,"")</f>
        <v/>
      </c>
      <c r="BG32" s="94" t="str">
        <f>IF(AND(R32="WK",COUNTIFS(R$11:R31,"BK",BB$11:BB31,BB32)&gt;0)=TRUE,BB32,"")</f>
        <v/>
      </c>
      <c r="BI32" s="132">
        <f t="shared" si="2"/>
        <v>23</v>
      </c>
      <c r="BJ32" s="132" t="s">
        <v>5072</v>
      </c>
      <c r="BK32" s="132" t="str">
        <f>IFERROR(MATCH(BJ32,Veldnj!C:C,0),"")</f>
        <v/>
      </c>
      <c r="BL32" s="132" t="str">
        <f>IFERROR(MATCH($BJ32,Zaal!$C:$C,0),"")</f>
        <v/>
      </c>
      <c r="BM32" s="132" t="str">
        <f>IFERROR(MATCH($BJ32,Veldvj!$C:$C,0),"")</f>
        <v/>
      </c>
      <c r="BO32" s="132">
        <f t="shared" si="3"/>
        <v>62</v>
      </c>
      <c r="BP32" s="93" t="str">
        <f t="shared" si="4"/>
        <v>D3</v>
      </c>
    </row>
    <row r="33" spans="1:68" ht="12.75" customHeight="1" x14ac:dyDescent="0.25">
      <c r="A33" s="17" t="str">
        <f>IFERROR(VLOOKUP(B33,Leden!AV:AV,1,0),"")</f>
        <v/>
      </c>
      <c r="B33" s="29" t="s">
        <v>5073</v>
      </c>
      <c r="C33" s="30"/>
      <c r="D33" s="30"/>
      <c r="E33" s="30"/>
      <c r="F33" s="141"/>
      <c r="G33" s="143"/>
      <c r="H33" s="154"/>
      <c r="I33" s="17" t="str">
        <f>IFERROR(VLOOKUP(J33,Leden!AW:AW,1,0),"")</f>
        <v/>
      </c>
      <c r="J33" s="193" t="s">
        <v>5073</v>
      </c>
      <c r="K33" s="30"/>
      <c r="L33" s="30"/>
      <c r="M33" s="30"/>
      <c r="N33" s="141"/>
      <c r="O33" s="143"/>
      <c r="Q33" s="17" t="str">
        <f>IFERROR(VLOOKUP(R33,Leden!AX:AX,1,0),"")</f>
        <v/>
      </c>
      <c r="R33" s="193" t="s">
        <v>5073</v>
      </c>
      <c r="S33" s="30"/>
      <c r="T33" s="30"/>
      <c r="U33" s="30"/>
      <c r="V33" s="141"/>
      <c r="W33" s="143"/>
      <c r="AA33" s="228" t="s">
        <v>5073</v>
      </c>
      <c r="AD33" s="233" t="s">
        <v>5156</v>
      </c>
      <c r="AF33" s="234"/>
      <c r="AH33" s="233">
        <v>8</v>
      </c>
      <c r="AI33" s="234">
        <v>4</v>
      </c>
      <c r="AK33" s="233" t="s">
        <v>5157</v>
      </c>
      <c r="AL33" s="233" t="s">
        <v>5158</v>
      </c>
      <c r="AQ33" s="234"/>
      <c r="AS33" s="228">
        <f>COUNTIFS(Leden!D:D,AA33)</f>
        <v>0</v>
      </c>
      <c r="AT33" s="233" t="str">
        <f t="shared" si="5"/>
        <v/>
      </c>
      <c r="AU33" s="234" t="str">
        <f>SUBSTITUTE(IFERROR(VLOOKUP(LEFT(B33,1),AT34:AT$99,1,0),""),AT33,"")</f>
        <v/>
      </c>
      <c r="AW33" s="228">
        <f>COUNTIFS(Leden!E:E,AA33)</f>
        <v>0</v>
      </c>
      <c r="AX33" s="233" t="str">
        <f t="shared" si="6"/>
        <v/>
      </c>
      <c r="AY33" s="234" t="str">
        <f>SUBSTITUTE(IFERROR(VLOOKUP(LEFT(J33,1),AX34:AX$99,1,0),""),AX33,"")</f>
        <v/>
      </c>
      <c r="BA33" s="228">
        <f>COUNTIFS(Leden!F:F,AA33)</f>
        <v>0</v>
      </c>
      <c r="BB33" s="233" t="str">
        <f t="shared" si="1"/>
        <v/>
      </c>
      <c r="BC33" s="234" t="str">
        <f>SUBSTITUTE(IFERROR(VLOOKUP(LEFT(R33,1),BB34:BB$99,1,0),""),BB33,"")</f>
        <v/>
      </c>
      <c r="BE33" s="94" t="str">
        <f>IF(AND(C33="WK",COUNTIFS(C$11:C32,"BK",AT$11:AT32,AT33)&gt;0)=TRUE,AT33,"")</f>
        <v/>
      </c>
      <c r="BF33" s="94" t="str">
        <f>IF(AND(K33="WK",COUNTIFS(K$11:K32,"BK",AX$11:AX32,AX33)&gt;0)=TRUE,AX33,"")</f>
        <v/>
      </c>
      <c r="BG33" s="94" t="str">
        <f>IF(AND(R33="WK",COUNTIFS(R$11:R32,"BK",BB$11:BB32,BB33)&gt;0)=TRUE,BB33,"")</f>
        <v/>
      </c>
      <c r="BI33" s="132">
        <f t="shared" si="2"/>
        <v>23</v>
      </c>
      <c r="BJ33" s="132" t="s">
        <v>5073</v>
      </c>
      <c r="BK33" s="132" t="str">
        <f>IFERROR(MATCH(BJ33,Veldnj!C:C,0),"")</f>
        <v/>
      </c>
      <c r="BL33" s="132" t="str">
        <f>IFERROR(MATCH($BJ33,Zaal!$C:$C,0),"")</f>
        <v/>
      </c>
      <c r="BM33" s="132" t="str">
        <f>IFERROR(MATCH($BJ33,Veldvj!$C:$C,0),"")</f>
        <v/>
      </c>
      <c r="BO33" s="132">
        <f t="shared" si="3"/>
        <v>65</v>
      </c>
      <c r="BP33" s="93" t="str">
        <f t="shared" si="4"/>
        <v>E1</v>
      </c>
    </row>
    <row r="34" spans="1:68" ht="12.75" customHeight="1" x14ac:dyDescent="0.25">
      <c r="A34" s="17" t="str">
        <f>IFERROR(VLOOKUP(B34,Leden!AV:AV,1,0),"")</f>
        <v/>
      </c>
      <c r="B34" s="29" t="s">
        <v>5074</v>
      </c>
      <c r="C34" s="30"/>
      <c r="D34" s="30"/>
      <c r="E34" s="30"/>
      <c r="F34" s="141"/>
      <c r="G34" s="143"/>
      <c r="H34" s="154"/>
      <c r="I34" s="17" t="str">
        <f>IFERROR(VLOOKUP(J34,Leden!AW:AW,1,0),"")</f>
        <v/>
      </c>
      <c r="J34" s="193" t="s">
        <v>5074</v>
      </c>
      <c r="K34" s="30"/>
      <c r="L34" s="30"/>
      <c r="M34" s="30"/>
      <c r="N34" s="141"/>
      <c r="O34" s="143"/>
      <c r="Q34" s="17" t="str">
        <f>IFERROR(VLOOKUP(R34,Leden!AX:AX,1,0),"")</f>
        <v/>
      </c>
      <c r="R34" s="193" t="s">
        <v>5074</v>
      </c>
      <c r="S34" s="30"/>
      <c r="T34" s="30"/>
      <c r="U34" s="30"/>
      <c r="V34" s="141"/>
      <c r="W34" s="143"/>
      <c r="AA34" s="228" t="s">
        <v>5074</v>
      </c>
      <c r="AD34" s="233" t="s">
        <v>5156</v>
      </c>
      <c r="AF34" s="234"/>
      <c r="AH34" s="233">
        <v>8</v>
      </c>
      <c r="AI34" s="234">
        <v>4</v>
      </c>
      <c r="AK34" s="233" t="s">
        <v>5157</v>
      </c>
      <c r="AL34" s="233" t="s">
        <v>5158</v>
      </c>
      <c r="AQ34" s="234"/>
      <c r="AS34" s="228">
        <f>COUNTIFS(Leden!D:D,AA34)</f>
        <v>0</v>
      </c>
      <c r="AT34" s="233" t="str">
        <f t="shared" si="5"/>
        <v/>
      </c>
      <c r="AU34" s="234" t="str">
        <f>SUBSTITUTE(IFERROR(VLOOKUP(LEFT(B34,1),AT35:AT$99,1,0),""),AT34,"")</f>
        <v/>
      </c>
      <c r="AW34" s="228">
        <f>COUNTIFS(Leden!E:E,AA34)</f>
        <v>0</v>
      </c>
      <c r="AX34" s="233" t="str">
        <f t="shared" si="6"/>
        <v/>
      </c>
      <c r="AY34" s="234" t="str">
        <f>SUBSTITUTE(IFERROR(VLOOKUP(LEFT(J34,1),AX35:AX$99,1,0),""),AX34,"")</f>
        <v/>
      </c>
      <c r="BA34" s="228">
        <f>COUNTIFS(Leden!F:F,AA34)</f>
        <v>0</v>
      </c>
      <c r="BB34" s="233" t="str">
        <f t="shared" si="1"/>
        <v/>
      </c>
      <c r="BC34" s="234" t="str">
        <f>SUBSTITUTE(IFERROR(VLOOKUP(LEFT(R34,1),BB35:BB$99,1,0),""),BB34,"")</f>
        <v/>
      </c>
      <c r="BE34" s="94" t="str">
        <f>IF(AND(C34="WK",COUNTIFS(C$11:C33,"BK",AT$11:AT33,AT34)&gt;0)=TRUE,AT34,"")</f>
        <v/>
      </c>
      <c r="BF34" s="94" t="str">
        <f>IF(AND(K34="WK",COUNTIFS(K$11:K33,"BK",AX$11:AX33,AX34)&gt;0)=TRUE,AX34,"")</f>
        <v/>
      </c>
      <c r="BG34" s="94" t="str">
        <f>IF(AND(R34="WK",COUNTIFS(R$11:R33,"BK",BB$11:BB33,BB34)&gt;0)=TRUE,BB34,"")</f>
        <v/>
      </c>
      <c r="BI34" s="132">
        <f t="shared" si="2"/>
        <v>23</v>
      </c>
      <c r="BJ34" s="132" t="s">
        <v>5074</v>
      </c>
      <c r="BK34" s="132" t="str">
        <f>IFERROR(MATCH(BJ34,Veldnj!C:C,0),"")</f>
        <v/>
      </c>
      <c r="BL34" s="132" t="str">
        <f>IFERROR(MATCH($BJ34,Zaal!$C:$C,0),"")</f>
        <v/>
      </c>
      <c r="BM34" s="132" t="str">
        <f>IFERROR(MATCH($BJ34,Veldvj!$C:$C,0),"")</f>
        <v/>
      </c>
      <c r="BO34" s="132">
        <f t="shared" si="3"/>
        <v>68</v>
      </c>
      <c r="BP34" s="93" t="str">
        <f t="shared" si="4"/>
        <v>E2</v>
      </c>
    </row>
    <row r="35" spans="1:68" ht="12.75" customHeight="1" x14ac:dyDescent="0.25">
      <c r="A35" s="17" t="str">
        <f>IFERROR(VLOOKUP(B35,Leden!AV:AV,1,0),"")</f>
        <v/>
      </c>
      <c r="B35" s="29" t="s">
        <v>5075</v>
      </c>
      <c r="C35" s="30"/>
      <c r="D35" s="30"/>
      <c r="E35" s="30"/>
      <c r="F35" s="141"/>
      <c r="G35" s="143"/>
      <c r="H35" s="154"/>
      <c r="I35" s="17" t="str">
        <f>IFERROR(VLOOKUP(J35,Leden!AW:AW,1,0),"")</f>
        <v/>
      </c>
      <c r="J35" s="193" t="s">
        <v>5075</v>
      </c>
      <c r="K35" s="30"/>
      <c r="L35" s="30"/>
      <c r="M35" s="30"/>
      <c r="N35" s="141"/>
      <c r="O35" s="143"/>
      <c r="Q35" s="17" t="str">
        <f>IFERROR(VLOOKUP(R35,Leden!AX:AX,1,0),"")</f>
        <v/>
      </c>
      <c r="R35" s="193" t="s">
        <v>5075</v>
      </c>
      <c r="S35" s="30"/>
      <c r="T35" s="30"/>
      <c r="U35" s="30"/>
      <c r="V35" s="141"/>
      <c r="W35" s="143"/>
      <c r="AA35" s="228" t="s">
        <v>5075</v>
      </c>
      <c r="AD35" s="233" t="s">
        <v>5156</v>
      </c>
      <c r="AF35" s="234"/>
      <c r="AH35" s="233">
        <v>8</v>
      </c>
      <c r="AI35" s="234">
        <v>4</v>
      </c>
      <c r="AK35" s="233" t="s">
        <v>5157</v>
      </c>
      <c r="AL35" s="233" t="s">
        <v>5158</v>
      </c>
      <c r="AQ35" s="234"/>
      <c r="AS35" s="228">
        <f>COUNTIFS(Leden!D:D,AA35)</f>
        <v>0</v>
      </c>
      <c r="AT35" s="233" t="str">
        <f t="shared" si="5"/>
        <v/>
      </c>
      <c r="AU35" s="234" t="str">
        <f>SUBSTITUTE(IFERROR(VLOOKUP(LEFT(B35,1),AT36:AT$99,1,0),""),AT35,"")</f>
        <v/>
      </c>
      <c r="AW35" s="228">
        <f>COUNTIFS(Leden!E:E,AA35)</f>
        <v>0</v>
      </c>
      <c r="AX35" s="233" t="str">
        <f t="shared" si="6"/>
        <v/>
      </c>
      <c r="AY35" s="234" t="str">
        <f>SUBSTITUTE(IFERROR(VLOOKUP(LEFT(J35,1),AX36:AX$99,1,0),""),AX35,"")</f>
        <v/>
      </c>
      <c r="BA35" s="228">
        <f>COUNTIFS(Leden!F:F,AA35)</f>
        <v>0</v>
      </c>
      <c r="BB35" s="233" t="str">
        <f t="shared" si="1"/>
        <v/>
      </c>
      <c r="BC35" s="234" t="str">
        <f>SUBSTITUTE(IFERROR(VLOOKUP(LEFT(R35,1),BB36:BB$99,1,0),""),BB35,"")</f>
        <v/>
      </c>
      <c r="BE35" s="94" t="str">
        <f>IF(AND(C35="WK",COUNTIFS(C$11:C34,"BK",AT$11:AT34,AT35)&gt;0)=TRUE,AT35,"")</f>
        <v/>
      </c>
      <c r="BF35" s="94" t="str">
        <f>IF(AND(K35="WK",COUNTIFS(K$11:K34,"BK",AX$11:AX34,AX35)&gt;0)=TRUE,AX35,"")</f>
        <v/>
      </c>
      <c r="BG35" s="94" t="str">
        <f>IF(AND(R35="WK",COUNTIFS(R$11:R34,"BK",BB$11:BB34,BB35)&gt;0)=TRUE,BB35,"")</f>
        <v/>
      </c>
      <c r="BI35" s="132">
        <f t="shared" si="2"/>
        <v>23</v>
      </c>
      <c r="BJ35" s="132" t="s">
        <v>5075</v>
      </c>
      <c r="BK35" s="132" t="str">
        <f>IFERROR(MATCH(BJ35,Veldnj!C:C,0),"")</f>
        <v/>
      </c>
      <c r="BL35" s="132" t="str">
        <f>IFERROR(MATCH($BJ35,Zaal!$C:$C,0),"")</f>
        <v/>
      </c>
      <c r="BM35" s="132" t="str">
        <f>IFERROR(MATCH($BJ35,Veldvj!$C:$C,0),"")</f>
        <v/>
      </c>
      <c r="BO35" s="132">
        <f t="shared" si="3"/>
        <v>71</v>
      </c>
      <c r="BP35" s="93" t="str">
        <f t="shared" si="4"/>
        <v>E3</v>
      </c>
    </row>
    <row r="36" spans="1:68" ht="12.75" customHeight="1" x14ac:dyDescent="0.25">
      <c r="A36" s="17" t="str">
        <f>IFERROR(VLOOKUP(B36,Leden!AV:AV,1,0),"")</f>
        <v>A1</v>
      </c>
      <c r="B36" s="29" t="s">
        <v>1172</v>
      </c>
      <c r="C36" s="30" t="s">
        <v>5155</v>
      </c>
      <c r="D36" s="30" t="s">
        <v>5158</v>
      </c>
      <c r="E36" s="30">
        <v>8</v>
      </c>
      <c r="F36" s="141"/>
      <c r="G36" s="143" t="s">
        <v>10</v>
      </c>
      <c r="H36" s="154"/>
      <c r="I36" s="17" t="str">
        <f>IFERROR(VLOOKUP(J36,Leden!AW:AW,1,0),"")</f>
        <v>A1</v>
      </c>
      <c r="J36" s="193" t="s">
        <v>1172</v>
      </c>
      <c r="K36" s="30" t="s">
        <v>5155</v>
      </c>
      <c r="L36" s="30" t="s">
        <v>5158</v>
      </c>
      <c r="M36" s="30">
        <v>8</v>
      </c>
      <c r="N36" s="141"/>
      <c r="O36" s="143" t="s">
        <v>10</v>
      </c>
      <c r="Q36" s="17" t="str">
        <f>IFERROR(VLOOKUP(R36,Leden!AX:AX,1,0),"")</f>
        <v/>
      </c>
      <c r="R36" s="193" t="s">
        <v>1172</v>
      </c>
      <c r="S36" s="30"/>
      <c r="T36" s="30"/>
      <c r="U36" s="30"/>
      <c r="V36" s="141"/>
      <c r="W36" s="143"/>
      <c r="AA36" s="228" t="s">
        <v>1172</v>
      </c>
      <c r="AD36" s="233" t="s">
        <v>5155</v>
      </c>
      <c r="AE36" t="s">
        <v>5156</v>
      </c>
      <c r="AF36" s="234"/>
      <c r="AH36" s="233">
        <v>8</v>
      </c>
      <c r="AI36" s="234"/>
      <c r="AK36" s="233" t="s">
        <v>5157</v>
      </c>
      <c r="AL36" s="233" t="s">
        <v>5158</v>
      </c>
      <c r="AM36" t="s">
        <v>5159</v>
      </c>
      <c r="AQ36" s="234"/>
      <c r="AS36" s="228">
        <f>COUNTIFS(Leden!D:D,AA36)</f>
        <v>10</v>
      </c>
      <c r="AT36" s="233" t="str">
        <f t="shared" si="5"/>
        <v>A</v>
      </c>
      <c r="AU36" s="234" t="str">
        <f>SUBSTITUTE(IFERROR(VLOOKUP(LEFT(B36,1),AT37:AT$99,1,0),""),AT36,"")</f>
        <v/>
      </c>
      <c r="AW36" s="228">
        <f>COUNTIFS(Leden!E:E,AA36)</f>
        <v>10</v>
      </c>
      <c r="AX36" s="233" t="str">
        <f t="shared" si="6"/>
        <v>A</v>
      </c>
      <c r="AY36" s="234" t="str">
        <f>SUBSTITUTE(IFERROR(VLOOKUP(LEFT(J36,1),AX37:AX$99,1,0),""),AX36,"")</f>
        <v/>
      </c>
      <c r="BA36" s="228">
        <f>COUNTIFS(Leden!F:F,AA36)</f>
        <v>0</v>
      </c>
      <c r="BB36" s="233" t="str">
        <f t="shared" si="1"/>
        <v/>
      </c>
      <c r="BC36" s="234" t="str">
        <f>SUBSTITUTE(IFERROR(VLOOKUP(LEFT(R36,1),BB37:BB$99,1,0),""),BB36,"")</f>
        <v/>
      </c>
      <c r="BE36" s="94" t="str">
        <f>IF(AND(C36="WK",COUNTIFS(C$11:C35,"BK",AT$11:AT35,AT36)&gt;0)=TRUE,AT36,"")</f>
        <v/>
      </c>
      <c r="BF36" s="94" t="str">
        <f>IF(AND(K36="WK",COUNTIFS(K$11:K35,"BK",AX$11:AX35,AX36)&gt;0)=TRUE,AX36,"")</f>
        <v/>
      </c>
      <c r="BG36" s="94" t="str">
        <f>IF(AND(R36="WK",COUNTIFS(R$11:R35,"BK",BB$11:BB35,BB36)&gt;0)=TRUE,BB36,"")</f>
        <v/>
      </c>
      <c r="BI36" s="132">
        <f t="shared" si="2"/>
        <v>26</v>
      </c>
      <c r="BJ36" s="132" t="s">
        <v>1172</v>
      </c>
      <c r="BK36" s="132">
        <f>IFERROR(MATCH(BJ36,Veldnj!C:C,0),"")</f>
        <v>171</v>
      </c>
      <c r="BL36" s="132">
        <f>IFERROR(MATCH($BJ36,Zaal!$C:$C,0),"")</f>
        <v>151</v>
      </c>
      <c r="BM36" s="132" t="str">
        <f>IFERROR(MATCH($BJ36,Veldvj!$C:$C,0),"")</f>
        <v/>
      </c>
      <c r="BO36" s="132">
        <f t="shared" si="3"/>
        <v>74</v>
      </c>
      <c r="BP36" s="93" t="str">
        <f t="shared" si="4"/>
        <v>E4</v>
      </c>
    </row>
    <row r="37" spans="1:68" ht="12.75" customHeight="1" x14ac:dyDescent="0.25">
      <c r="A37" s="17" t="str">
        <f>IFERROR(VLOOKUP(B37,Leden!AV:AV,1,0),"")</f>
        <v>A2</v>
      </c>
      <c r="B37" s="29" t="s">
        <v>1173</v>
      </c>
      <c r="C37" s="30" t="s">
        <v>5155</v>
      </c>
      <c r="D37" s="30" t="s">
        <v>5158</v>
      </c>
      <c r="E37" s="30">
        <v>8</v>
      </c>
      <c r="F37" s="141"/>
      <c r="G37" s="143" t="s">
        <v>10</v>
      </c>
      <c r="H37" s="154"/>
      <c r="I37" s="17" t="str">
        <f>IFERROR(VLOOKUP(J37,Leden!AW:AW,1,0),"")</f>
        <v>A2</v>
      </c>
      <c r="J37" s="193" t="s">
        <v>1173</v>
      </c>
      <c r="K37" s="30" t="s">
        <v>5155</v>
      </c>
      <c r="L37" s="30" t="s">
        <v>5158</v>
      </c>
      <c r="M37" s="30">
        <v>8</v>
      </c>
      <c r="N37" s="141"/>
      <c r="O37" s="143" t="s">
        <v>10</v>
      </c>
      <c r="Q37" s="17" t="str">
        <f>IFERROR(VLOOKUP(R37,Leden!AX:AX,1,0),"")</f>
        <v/>
      </c>
      <c r="R37" s="193" t="s">
        <v>1173</v>
      </c>
      <c r="S37" s="30"/>
      <c r="T37" s="30"/>
      <c r="U37" s="30"/>
      <c r="V37" s="141"/>
      <c r="W37" s="143"/>
      <c r="AA37" s="228" t="s">
        <v>1173</v>
      </c>
      <c r="AD37" s="233" t="s">
        <v>5155</v>
      </c>
      <c r="AE37" t="s">
        <v>5156</v>
      </c>
      <c r="AF37" s="234"/>
      <c r="AH37" s="233">
        <v>8</v>
      </c>
      <c r="AI37" s="234"/>
      <c r="AK37" s="233" t="s">
        <v>5157</v>
      </c>
      <c r="AL37" s="233" t="s">
        <v>5158</v>
      </c>
      <c r="AM37" t="s">
        <v>5159</v>
      </c>
      <c r="AQ37" s="234"/>
      <c r="AS37" s="228">
        <f>COUNTIFS(Leden!D:D,AA37)</f>
        <v>10</v>
      </c>
      <c r="AT37" s="233" t="str">
        <f t="shared" si="5"/>
        <v>A</v>
      </c>
      <c r="AU37" s="234" t="str">
        <f>SUBSTITUTE(IFERROR(VLOOKUP(LEFT(B37,1),AT38:AT$99,1,0),""),AT37,"")</f>
        <v/>
      </c>
      <c r="AW37" s="228">
        <f>COUNTIFS(Leden!E:E,AA37)</f>
        <v>10</v>
      </c>
      <c r="AX37" s="233" t="str">
        <f t="shared" si="6"/>
        <v>A</v>
      </c>
      <c r="AY37" s="234" t="str">
        <f>SUBSTITUTE(IFERROR(VLOOKUP(LEFT(J37,1),AX38:AX$99,1,0),""),AX37,"")</f>
        <v/>
      </c>
      <c r="BA37" s="228">
        <f>COUNTIFS(Leden!F:F,AA37)</f>
        <v>0</v>
      </c>
      <c r="BB37" s="233" t="str">
        <f t="shared" si="1"/>
        <v/>
      </c>
      <c r="BC37" s="234" t="str">
        <f>SUBSTITUTE(IFERROR(VLOOKUP(LEFT(R37,1),BB38:BB$99,1,0),""),BB37,"")</f>
        <v/>
      </c>
      <c r="BE37" s="94" t="str">
        <f>IF(AND(C37="WK",COUNTIFS(C$11:C36,"BK",AT$11:AT36,AT37)&gt;0)=TRUE,AT37,"")</f>
        <v/>
      </c>
      <c r="BF37" s="94" t="str">
        <f>IF(AND(K37="WK",COUNTIFS(K$11:K36,"BK",AX$11:AX36,AX37)&gt;0)=TRUE,AX37,"")</f>
        <v/>
      </c>
      <c r="BG37" s="94" t="str">
        <f>IF(AND(R37="WK",COUNTIFS(R$11:R36,"BK",BB$11:BB36,BB37)&gt;0)=TRUE,BB37,"")</f>
        <v/>
      </c>
      <c r="BI37" s="132">
        <f t="shared" si="2"/>
        <v>29</v>
      </c>
      <c r="BJ37" s="132" t="s">
        <v>1173</v>
      </c>
      <c r="BK37" s="132">
        <f>IFERROR(MATCH(BJ37,Veldnj!C:C,0),"")</f>
        <v>191</v>
      </c>
      <c r="BL37" s="132">
        <f>IFERROR(MATCH($BJ37,Zaal!$C:$C,0),"")</f>
        <v>171</v>
      </c>
      <c r="BM37" s="132" t="str">
        <f>IFERROR(MATCH($BJ37,Veldvj!$C:$C,0),"")</f>
        <v/>
      </c>
      <c r="BO37" s="132">
        <f t="shared" si="3"/>
        <v>77</v>
      </c>
      <c r="BP37" s="93" t="str">
        <f t="shared" si="4"/>
        <v>E5</v>
      </c>
    </row>
    <row r="38" spans="1:68" ht="12.75" customHeight="1" x14ac:dyDescent="0.25">
      <c r="A38" s="17" t="str">
        <f>IFERROR(VLOOKUP(B38,Leden!AV:AV,1,0),"")</f>
        <v>A3</v>
      </c>
      <c r="B38" s="29" t="s">
        <v>1174</v>
      </c>
      <c r="C38" s="30" t="s">
        <v>5156</v>
      </c>
      <c r="D38" s="30" t="s">
        <v>5158</v>
      </c>
      <c r="E38" s="30">
        <v>8</v>
      </c>
      <c r="F38" s="141"/>
      <c r="G38" s="143" t="s">
        <v>10</v>
      </c>
      <c r="H38" s="154"/>
      <c r="I38" s="17" t="str">
        <f>IFERROR(VLOOKUP(J38,Leden!AW:AW,1,0),"")</f>
        <v>A3</v>
      </c>
      <c r="J38" s="193" t="s">
        <v>1174</v>
      </c>
      <c r="K38" s="30" t="s">
        <v>5156</v>
      </c>
      <c r="L38" s="30" t="s">
        <v>5158</v>
      </c>
      <c r="M38" s="30">
        <v>8</v>
      </c>
      <c r="N38" s="141"/>
      <c r="O38" s="143" t="s">
        <v>10</v>
      </c>
      <c r="Q38" s="17" t="str">
        <f>IFERROR(VLOOKUP(R38,Leden!AX:AX,1,0),"")</f>
        <v/>
      </c>
      <c r="R38" s="193" t="s">
        <v>1174</v>
      </c>
      <c r="S38" s="30"/>
      <c r="T38" s="30"/>
      <c r="U38" s="30"/>
      <c r="V38" s="141"/>
      <c r="W38" s="143"/>
      <c r="AA38" s="228" t="s">
        <v>1174</v>
      </c>
      <c r="AD38" s="233" t="s">
        <v>5155</v>
      </c>
      <c r="AE38" t="s">
        <v>5156</v>
      </c>
      <c r="AF38" s="234"/>
      <c r="AH38" s="233">
        <v>8</v>
      </c>
      <c r="AI38" s="234"/>
      <c r="AK38" s="233" t="s">
        <v>5157</v>
      </c>
      <c r="AL38" s="233" t="s">
        <v>5158</v>
      </c>
      <c r="AM38" t="s">
        <v>5159</v>
      </c>
      <c r="AQ38" s="234"/>
      <c r="AS38" s="228">
        <f>COUNTIFS(Leden!D:D,AA38)</f>
        <v>9</v>
      </c>
      <c r="AT38" s="233" t="str">
        <f t="shared" si="5"/>
        <v>A</v>
      </c>
      <c r="AU38" s="234" t="str">
        <f>SUBSTITUTE(IFERROR(VLOOKUP(LEFT(B38,1),AT39:AT$99,1,0),""),AT38,"")</f>
        <v/>
      </c>
      <c r="AW38" s="228">
        <f>COUNTIFS(Leden!E:E,AA38)</f>
        <v>9</v>
      </c>
      <c r="AX38" s="233" t="str">
        <f t="shared" si="6"/>
        <v>A</v>
      </c>
      <c r="AY38" s="234" t="str">
        <f>SUBSTITUTE(IFERROR(VLOOKUP(LEFT(J38,1),AX39:AX$99,1,0),""),AX38,"")</f>
        <v/>
      </c>
      <c r="BA38" s="228">
        <f>COUNTIFS(Leden!F:F,AA38)</f>
        <v>0</v>
      </c>
      <c r="BB38" s="233" t="str">
        <f t="shared" si="1"/>
        <v/>
      </c>
      <c r="BC38" s="234" t="str">
        <f>SUBSTITUTE(IFERROR(VLOOKUP(LEFT(R38,1),BB39:BB$99,1,0),""),BB38,"")</f>
        <v/>
      </c>
      <c r="BE38" s="94" t="str">
        <f>IF(AND(C38="WK",COUNTIFS(C$11:C37,"BK",AT$11:AT37,AT38)&gt;0)=TRUE,AT38,"")</f>
        <v/>
      </c>
      <c r="BF38" s="94" t="str">
        <f>IF(AND(K38="WK",COUNTIFS(K$11:K37,"BK",AX$11:AX37,AX38)&gt;0)=TRUE,AX38,"")</f>
        <v/>
      </c>
      <c r="BG38" s="94" t="str">
        <f>IF(AND(R38="WK",COUNTIFS(R$11:R37,"BK",BB$11:BB37,BB38)&gt;0)=TRUE,BB38,"")</f>
        <v/>
      </c>
      <c r="BI38" s="132">
        <f t="shared" si="2"/>
        <v>32</v>
      </c>
      <c r="BJ38" s="132" t="s">
        <v>1174</v>
      </c>
      <c r="BK38" s="132">
        <f>IFERROR(MATCH(BJ38,Veldnj!C:C,0),"")</f>
        <v>211</v>
      </c>
      <c r="BL38" s="132">
        <f>IFERROR(MATCH($BJ38,Zaal!$C:$C,0),"")</f>
        <v>191</v>
      </c>
      <c r="BM38" s="132" t="str">
        <f>IFERROR(MATCH($BJ38,Veldvj!$C:$C,0),"")</f>
        <v/>
      </c>
      <c r="BO38" s="132">
        <f t="shared" si="3"/>
        <v>80</v>
      </c>
      <c r="BP38" s="93" t="str">
        <f t="shared" si="4"/>
        <v>F1</v>
      </c>
    </row>
    <row r="39" spans="1:68" ht="12.75" customHeight="1" x14ac:dyDescent="0.25">
      <c r="A39" s="17" t="str">
        <f>IFERROR(VLOOKUP(B39,Leden!AV:AV,1,0),"")</f>
        <v/>
      </c>
      <c r="B39" s="32" t="s">
        <v>1175</v>
      </c>
      <c r="C39" s="143"/>
      <c r="D39" s="30"/>
      <c r="E39" s="30"/>
      <c r="F39" s="141"/>
      <c r="G39" s="143"/>
      <c r="H39" s="154"/>
      <c r="I39" s="17" t="str">
        <f>IFERROR(VLOOKUP(J39,Leden!AW:AW,1,0),"")</f>
        <v/>
      </c>
      <c r="J39" s="193" t="s">
        <v>1175</v>
      </c>
      <c r="K39" s="30"/>
      <c r="L39" s="30"/>
      <c r="M39" s="30"/>
      <c r="N39" s="141"/>
      <c r="O39" s="143"/>
      <c r="Q39" s="17" t="str">
        <f>IFERROR(VLOOKUP(R39,Leden!AX:AX,1,0),"")</f>
        <v/>
      </c>
      <c r="R39" s="193" t="s">
        <v>1175</v>
      </c>
      <c r="S39" s="30"/>
      <c r="T39" s="30"/>
      <c r="U39" s="30"/>
      <c r="V39" s="141"/>
      <c r="W39" s="143"/>
      <c r="AA39" s="228" t="s">
        <v>1175</v>
      </c>
      <c r="AD39" s="233" t="s">
        <v>5155</v>
      </c>
      <c r="AE39" t="s">
        <v>5156</v>
      </c>
      <c r="AF39" s="234"/>
      <c r="AH39" s="233">
        <v>8</v>
      </c>
      <c r="AI39" s="234"/>
      <c r="AK39" s="233" t="s">
        <v>5157</v>
      </c>
      <c r="AL39" s="233" t="s">
        <v>5158</v>
      </c>
      <c r="AM39" t="s">
        <v>5159</v>
      </c>
      <c r="AQ39" s="234"/>
      <c r="AS39" s="228">
        <f>COUNTIFS(Leden!D:D,AA39)</f>
        <v>0</v>
      </c>
      <c r="AT39" s="233" t="str">
        <f t="shared" si="5"/>
        <v/>
      </c>
      <c r="AU39" s="234" t="str">
        <f>SUBSTITUTE(IFERROR(VLOOKUP(LEFT(B39,1),AT40:AT$99,1,0),""),AT39,"")</f>
        <v/>
      </c>
      <c r="AW39" s="228">
        <f>COUNTIFS(Leden!E:E,AA39)</f>
        <v>0</v>
      </c>
      <c r="AX39" s="233" t="str">
        <f t="shared" si="6"/>
        <v/>
      </c>
      <c r="AY39" s="234" t="str">
        <f>SUBSTITUTE(IFERROR(VLOOKUP(LEFT(J39,1),AX40:AX$99,1,0),""),AX39,"")</f>
        <v/>
      </c>
      <c r="BA39" s="228">
        <f>COUNTIFS(Leden!F:F,AA39)</f>
        <v>0</v>
      </c>
      <c r="BB39" s="233" t="str">
        <f t="shared" si="1"/>
        <v/>
      </c>
      <c r="BC39" s="234" t="str">
        <f>SUBSTITUTE(IFERROR(VLOOKUP(LEFT(R39,1),BB40:BB$99,1,0),""),BB39,"")</f>
        <v/>
      </c>
      <c r="BE39" s="94" t="str">
        <f>IF(AND(C39="WK",COUNTIFS(C$11:C38,"BK",AT$11:AT38,AT39)&gt;0)=TRUE,AT39,"")</f>
        <v/>
      </c>
      <c r="BF39" s="94" t="str">
        <f>IF(AND(K39="WK",COUNTIFS(K$11:K38,"BK",AX$11:AX38,AX39)&gt;0)=TRUE,AX39,"")</f>
        <v/>
      </c>
      <c r="BG39" s="94" t="str">
        <f>IF(AND(R39="WK",COUNTIFS(R$11:R38,"BK",BB$11:BB38,BB39)&gt;0)=TRUE,BB39,"")</f>
        <v/>
      </c>
      <c r="BI39" s="132">
        <f t="shared" si="2"/>
        <v>32</v>
      </c>
      <c r="BJ39" s="132" t="s">
        <v>1175</v>
      </c>
      <c r="BK39" s="132" t="str">
        <f>IFERROR(MATCH(BJ39,Veldnj!C:C,0),"")</f>
        <v/>
      </c>
      <c r="BL39" s="132" t="str">
        <f>IFERROR(MATCH($BJ39,Zaal!$C:$C,0),"")</f>
        <v/>
      </c>
      <c r="BM39" s="132" t="str">
        <f>IFERROR(MATCH($BJ39,Veldvj!$C:$C,0),"")</f>
        <v/>
      </c>
      <c r="BO39" s="132">
        <f t="shared" si="3"/>
        <v>83</v>
      </c>
      <c r="BP39" s="93" t="str">
        <f t="shared" si="4"/>
        <v>F2</v>
      </c>
    </row>
    <row r="40" spans="1:68" ht="12.75" customHeight="1" x14ac:dyDescent="0.25">
      <c r="A40" s="17" t="str">
        <f>IFERROR(VLOOKUP(B40,Leden!AV:AV,1,0),"")</f>
        <v/>
      </c>
      <c r="B40" s="29" t="s">
        <v>5078</v>
      </c>
      <c r="C40" s="30"/>
      <c r="D40" s="30"/>
      <c r="E40" s="30"/>
      <c r="F40" s="141"/>
      <c r="G40" s="143"/>
      <c r="H40" s="154"/>
      <c r="I40" s="17" t="str">
        <f>IFERROR(VLOOKUP(J40,Leden!AW:AW,1,0),"")</f>
        <v/>
      </c>
      <c r="J40" s="193" t="s">
        <v>5078</v>
      </c>
      <c r="K40" s="30"/>
      <c r="L40" s="30"/>
      <c r="M40" s="30"/>
      <c r="N40" s="141"/>
      <c r="O40" s="143"/>
      <c r="Q40" s="17" t="str">
        <f>IFERROR(VLOOKUP(R40,Leden!AX:AX,1,0),"")</f>
        <v/>
      </c>
      <c r="R40" s="193" t="s">
        <v>5078</v>
      </c>
      <c r="S40" s="30"/>
      <c r="T40" s="30"/>
      <c r="U40" s="30"/>
      <c r="V40" s="141"/>
      <c r="W40" s="143"/>
      <c r="AA40" s="228" t="s">
        <v>5078</v>
      </c>
      <c r="AD40" s="233" t="s">
        <v>5155</v>
      </c>
      <c r="AE40" t="s">
        <v>5156</v>
      </c>
      <c r="AF40" s="234"/>
      <c r="AH40" s="233">
        <v>8</v>
      </c>
      <c r="AI40" s="234"/>
      <c r="AK40" s="233" t="s">
        <v>5157</v>
      </c>
      <c r="AL40" s="233" t="s">
        <v>5158</v>
      </c>
      <c r="AM40" t="s">
        <v>5159</v>
      </c>
      <c r="AQ40" s="234"/>
      <c r="AS40" s="228">
        <f>COUNTIFS(Leden!D:D,AA40)</f>
        <v>0</v>
      </c>
      <c r="AT40" s="233" t="str">
        <f t="shared" si="5"/>
        <v/>
      </c>
      <c r="AU40" s="234" t="str">
        <f>SUBSTITUTE(IFERROR(VLOOKUP(LEFT(B40,1),AT41:AT$99,1,0),""),AT40,"")</f>
        <v/>
      </c>
      <c r="AW40" s="228">
        <f>COUNTIFS(Leden!E:E,AA40)</f>
        <v>0</v>
      </c>
      <c r="AX40" s="233" t="str">
        <f t="shared" si="6"/>
        <v/>
      </c>
      <c r="AY40" s="234" t="str">
        <f>SUBSTITUTE(IFERROR(VLOOKUP(LEFT(J40,1),AX41:AX$99,1,0),""),AX40,"")</f>
        <v/>
      </c>
      <c r="BA40" s="228">
        <f>COUNTIFS(Leden!F:F,AA40)</f>
        <v>0</v>
      </c>
      <c r="BB40" s="233" t="str">
        <f t="shared" si="1"/>
        <v/>
      </c>
      <c r="BC40" s="234" t="str">
        <f>SUBSTITUTE(IFERROR(VLOOKUP(LEFT(R40,1),BB41:BB$99,1,0),""),BB40,"")</f>
        <v/>
      </c>
      <c r="BE40" s="94" t="str">
        <f>IF(AND(C40="WK",COUNTIFS(C$11:C39,"BK",AT$11:AT39,AT40)&gt;0)=TRUE,AT40,"")</f>
        <v/>
      </c>
      <c r="BF40" s="94" t="str">
        <f>IF(AND(K40="WK",COUNTIFS(K$11:K39,"BK",AX$11:AX39,AX40)&gt;0)=TRUE,AX40,"")</f>
        <v/>
      </c>
      <c r="BG40" s="94" t="str">
        <f>IF(AND(R40="WK",COUNTIFS(R$11:R39,"BK",BB$11:BB39,BB40)&gt;0)=TRUE,BB40,"")</f>
        <v/>
      </c>
      <c r="BI40" s="132">
        <f t="shared" si="2"/>
        <v>32</v>
      </c>
      <c r="BJ40" s="132" t="s">
        <v>5078</v>
      </c>
      <c r="BK40" s="132" t="str">
        <f>IFERROR(MATCH(BJ40,Veldnj!C:C,0),"")</f>
        <v/>
      </c>
      <c r="BL40" s="132" t="str">
        <f>IFERROR(MATCH($BJ40,Zaal!$C:$C,0),"")</f>
        <v/>
      </c>
      <c r="BM40" s="132" t="str">
        <f>IFERROR(MATCH($BJ40,Veldvj!$C:$C,0),"")</f>
        <v/>
      </c>
      <c r="BO40" s="132">
        <f t="shared" si="3"/>
        <v>86</v>
      </c>
      <c r="BP40" s="93" t="str">
        <f t="shared" si="4"/>
        <v/>
      </c>
    </row>
    <row r="41" spans="1:68" ht="12.75" customHeight="1" x14ac:dyDescent="0.25">
      <c r="A41" s="17" t="str">
        <f>IFERROR(VLOOKUP(B41,Leden!AV:AV,1,0),"")</f>
        <v/>
      </c>
      <c r="B41" s="29" t="s">
        <v>5079</v>
      </c>
      <c r="C41" s="30"/>
      <c r="D41" s="30"/>
      <c r="E41" s="30"/>
      <c r="F41" s="141"/>
      <c r="G41" s="143"/>
      <c r="H41" s="154"/>
      <c r="I41" s="17" t="str">
        <f>IFERROR(VLOOKUP(J41,Leden!AW:AW,1,0),"")</f>
        <v/>
      </c>
      <c r="J41" s="193" t="s">
        <v>5079</v>
      </c>
      <c r="K41" s="30"/>
      <c r="L41" s="30"/>
      <c r="M41" s="30"/>
      <c r="N41" s="141"/>
      <c r="O41" s="143"/>
      <c r="Q41" s="17" t="str">
        <f>IFERROR(VLOOKUP(R41,Leden!AX:AX,1,0),"")</f>
        <v/>
      </c>
      <c r="R41" s="193" t="s">
        <v>5079</v>
      </c>
      <c r="S41" s="30"/>
      <c r="T41" s="30"/>
      <c r="U41" s="30"/>
      <c r="V41" s="141"/>
      <c r="W41" s="143"/>
      <c r="AA41" s="228" t="s">
        <v>5079</v>
      </c>
      <c r="AD41" s="233" t="s">
        <v>5155</v>
      </c>
      <c r="AE41" t="s">
        <v>5156</v>
      </c>
      <c r="AF41" s="234"/>
      <c r="AH41" s="233">
        <v>8</v>
      </c>
      <c r="AI41" s="234"/>
      <c r="AK41" s="233" t="s">
        <v>5157</v>
      </c>
      <c r="AL41" s="233" t="s">
        <v>5158</v>
      </c>
      <c r="AM41" t="s">
        <v>5159</v>
      </c>
      <c r="AQ41" s="234"/>
      <c r="AS41" s="228">
        <f>COUNTIFS(Leden!D:D,AA41)</f>
        <v>0</v>
      </c>
      <c r="AT41" s="233" t="str">
        <f t="shared" si="5"/>
        <v/>
      </c>
      <c r="AU41" s="234" t="str">
        <f>SUBSTITUTE(IFERROR(VLOOKUP(LEFT(B41,1),AT42:AT$99,1,0),""),AT41,"")</f>
        <v/>
      </c>
      <c r="AW41" s="228">
        <f>COUNTIFS(Leden!E:E,AA41)</f>
        <v>0</v>
      </c>
      <c r="AX41" s="233" t="str">
        <f t="shared" si="6"/>
        <v/>
      </c>
      <c r="AY41" s="234" t="str">
        <f>SUBSTITUTE(IFERROR(VLOOKUP(LEFT(J41,1),AX42:AX$99,1,0),""),AX41,"")</f>
        <v/>
      </c>
      <c r="BA41" s="228">
        <f>COUNTIFS(Leden!F:F,AA41)</f>
        <v>0</v>
      </c>
      <c r="BB41" s="233" t="str">
        <f t="shared" si="1"/>
        <v/>
      </c>
      <c r="BC41" s="234" t="str">
        <f>SUBSTITUTE(IFERROR(VLOOKUP(LEFT(R41,1),BB42:BB$99,1,0),""),BB41,"")</f>
        <v/>
      </c>
      <c r="BE41" s="94" t="str">
        <f>IF(AND(C41="WK",COUNTIFS(C$11:C40,"BK",AT$11:AT40,AT41)&gt;0)=TRUE,AT41,"")</f>
        <v/>
      </c>
      <c r="BF41" s="94" t="str">
        <f>IF(AND(K41="WK",COUNTIFS(K$11:K40,"BK",AX$11:AX40,AX41)&gt;0)=TRUE,AX41,"")</f>
        <v/>
      </c>
      <c r="BG41" s="94" t="str">
        <f>IF(AND(R41="WK",COUNTIFS(R$11:R40,"BK",BB$11:BB40,BB41)&gt;0)=TRUE,BB41,"")</f>
        <v/>
      </c>
      <c r="BI41" s="132">
        <f t="shared" si="2"/>
        <v>32</v>
      </c>
      <c r="BJ41" s="132" t="s">
        <v>5079</v>
      </c>
      <c r="BK41" s="132" t="str">
        <f>IFERROR(MATCH(BJ41,Veldnj!C:C,0),"")</f>
        <v/>
      </c>
      <c r="BL41" s="132" t="str">
        <f>IFERROR(MATCH($BJ41,Zaal!$C:$C,0),"")</f>
        <v/>
      </c>
      <c r="BM41" s="132" t="str">
        <f>IFERROR(MATCH($BJ41,Veldvj!$C:$C,0),"")</f>
        <v/>
      </c>
      <c r="BO41" s="132">
        <f t="shared" si="3"/>
        <v>89</v>
      </c>
      <c r="BP41" s="93" t="str">
        <f t="shared" si="4"/>
        <v/>
      </c>
    </row>
    <row r="42" spans="1:68" ht="12.75" customHeight="1" x14ac:dyDescent="0.25">
      <c r="A42" s="17" t="str">
        <f>IFERROR(VLOOKUP(B42,Leden!AV:AV,1,0),"")</f>
        <v/>
      </c>
      <c r="B42" s="29" t="s">
        <v>5080</v>
      </c>
      <c r="C42" s="30"/>
      <c r="D42" s="30"/>
      <c r="E42" s="30"/>
      <c r="F42" s="141"/>
      <c r="G42" s="143"/>
      <c r="H42" s="154"/>
      <c r="I42" s="17" t="str">
        <f>IFERROR(VLOOKUP(J42,Leden!AW:AW,1,0),"")</f>
        <v/>
      </c>
      <c r="J42" s="193" t="s">
        <v>5080</v>
      </c>
      <c r="K42" s="30"/>
      <c r="L42" s="30"/>
      <c r="M42" s="30"/>
      <c r="N42" s="141"/>
      <c r="O42" s="143"/>
      <c r="Q42" s="17" t="str">
        <f>IFERROR(VLOOKUP(R42,Leden!AX:AX,1,0),"")</f>
        <v/>
      </c>
      <c r="R42" s="193" t="s">
        <v>5080</v>
      </c>
      <c r="S42" s="30"/>
      <c r="T42" s="30"/>
      <c r="U42" s="30"/>
      <c r="V42" s="141"/>
      <c r="W42" s="143"/>
      <c r="AA42" s="228" t="s">
        <v>5080</v>
      </c>
      <c r="AD42" s="233" t="s">
        <v>5155</v>
      </c>
      <c r="AE42" t="s">
        <v>5156</v>
      </c>
      <c r="AF42" s="234"/>
      <c r="AH42" s="233">
        <v>8</v>
      </c>
      <c r="AI42" s="234"/>
      <c r="AK42" s="233" t="s">
        <v>5157</v>
      </c>
      <c r="AL42" s="233" t="s">
        <v>5158</v>
      </c>
      <c r="AM42" t="s">
        <v>5159</v>
      </c>
      <c r="AQ42" s="234"/>
      <c r="AS42" s="228">
        <f>COUNTIFS(Leden!D:D,AA42)</f>
        <v>0</v>
      </c>
      <c r="AT42" s="233" t="str">
        <f t="shared" si="5"/>
        <v/>
      </c>
      <c r="AU42" s="234" t="str">
        <f>SUBSTITUTE(IFERROR(VLOOKUP(LEFT(B42,1),AT43:AT$99,1,0),""),AT42,"")</f>
        <v/>
      </c>
      <c r="AW42" s="228">
        <f>COUNTIFS(Leden!E:E,AA42)</f>
        <v>0</v>
      </c>
      <c r="AX42" s="233" t="str">
        <f t="shared" si="6"/>
        <v/>
      </c>
      <c r="AY42" s="234" t="str">
        <f>SUBSTITUTE(IFERROR(VLOOKUP(LEFT(J42,1),AX43:AX$99,1,0),""),AX42,"")</f>
        <v/>
      </c>
      <c r="BA42" s="228">
        <f>COUNTIFS(Leden!F:F,AA42)</f>
        <v>0</v>
      </c>
      <c r="BB42" s="233" t="str">
        <f t="shared" si="1"/>
        <v/>
      </c>
      <c r="BC42" s="234" t="str">
        <f>SUBSTITUTE(IFERROR(VLOOKUP(LEFT(R42,1),BB43:BB$99,1,0),""),BB42,"")</f>
        <v/>
      </c>
      <c r="BE42" s="94" t="str">
        <f>IF(AND(C42="WK",COUNTIFS(C$11:C41,"BK",AT$11:AT41,AT42)&gt;0)=TRUE,AT42,"")</f>
        <v/>
      </c>
      <c r="BF42" s="94" t="str">
        <f>IF(AND(K42="WK",COUNTIFS(K$11:K41,"BK",AX$11:AX41,AX42)&gt;0)=TRUE,AX42,"")</f>
        <v/>
      </c>
      <c r="BG42" s="94" t="str">
        <f>IF(AND(R42="WK",COUNTIFS(R$11:R41,"BK",BB$11:BB41,BB42)&gt;0)=TRUE,BB42,"")</f>
        <v/>
      </c>
      <c r="BI42" s="132">
        <f t="shared" si="2"/>
        <v>32</v>
      </c>
      <c r="BJ42" s="132" t="s">
        <v>5080</v>
      </c>
      <c r="BK42" s="132" t="str">
        <f>IFERROR(MATCH(BJ42,Veldnj!C:C,0),"")</f>
        <v/>
      </c>
      <c r="BL42" s="132" t="str">
        <f>IFERROR(MATCH($BJ42,Zaal!$C:$C,0),"")</f>
        <v/>
      </c>
      <c r="BM42" s="132" t="str">
        <f>IFERROR(MATCH($BJ42,Veldvj!$C:$C,0),"")</f>
        <v/>
      </c>
      <c r="BO42" s="132">
        <f t="shared" si="3"/>
        <v>92</v>
      </c>
      <c r="BP42" s="93" t="str">
        <f t="shared" si="4"/>
        <v/>
      </c>
    </row>
    <row r="43" spans="1:68" ht="12.75" customHeight="1" x14ac:dyDescent="0.25">
      <c r="A43" s="17" t="str">
        <f>IFERROR(VLOOKUP(B43,Leden!AV:AV,1,0),"")</f>
        <v/>
      </c>
      <c r="B43" s="29" t="s">
        <v>5081</v>
      </c>
      <c r="C43" s="30"/>
      <c r="D43" s="30"/>
      <c r="E43" s="30"/>
      <c r="F43" s="141"/>
      <c r="G43" s="143"/>
      <c r="H43" s="154"/>
      <c r="I43" s="17" t="str">
        <f>IFERROR(VLOOKUP(J43,Leden!AW:AW,1,0),"")</f>
        <v/>
      </c>
      <c r="J43" s="193" t="s">
        <v>5081</v>
      </c>
      <c r="K43" s="30"/>
      <c r="L43" s="30"/>
      <c r="M43" s="30"/>
      <c r="N43" s="141"/>
      <c r="O43" s="143"/>
      <c r="Q43" s="17" t="str">
        <f>IFERROR(VLOOKUP(R43,Leden!AX:AX,1,0),"")</f>
        <v/>
      </c>
      <c r="R43" s="193" t="s">
        <v>5081</v>
      </c>
      <c r="S43" s="30"/>
      <c r="T43" s="30"/>
      <c r="U43" s="30"/>
      <c r="V43" s="141"/>
      <c r="W43" s="143"/>
      <c r="AA43" s="228" t="s">
        <v>5081</v>
      </c>
      <c r="AD43" s="233" t="s">
        <v>5155</v>
      </c>
      <c r="AE43" t="s">
        <v>5156</v>
      </c>
      <c r="AF43" s="234"/>
      <c r="AH43" s="233">
        <v>8</v>
      </c>
      <c r="AI43" s="234"/>
      <c r="AK43" s="233" t="s">
        <v>5157</v>
      </c>
      <c r="AL43" s="233" t="s">
        <v>5158</v>
      </c>
      <c r="AM43" t="s">
        <v>5159</v>
      </c>
      <c r="AQ43" s="234"/>
      <c r="AS43" s="228">
        <f>COUNTIFS(Leden!D:D,AA43)</f>
        <v>0</v>
      </c>
      <c r="AT43" s="233" t="str">
        <f t="shared" si="5"/>
        <v/>
      </c>
      <c r="AU43" s="234" t="str">
        <f>SUBSTITUTE(IFERROR(VLOOKUP(LEFT(B43,1),AT44:AT$99,1,0),""),AT43,"")</f>
        <v/>
      </c>
      <c r="AW43" s="228">
        <f>COUNTIFS(Leden!E:E,AA43)</f>
        <v>0</v>
      </c>
      <c r="AX43" s="233" t="str">
        <f t="shared" si="6"/>
        <v/>
      </c>
      <c r="AY43" s="234" t="str">
        <f>SUBSTITUTE(IFERROR(VLOOKUP(LEFT(J43,1),AX44:AX$99,1,0),""),AX43,"")</f>
        <v/>
      </c>
      <c r="BA43" s="228">
        <f>COUNTIFS(Leden!F:F,AA43)</f>
        <v>0</v>
      </c>
      <c r="BB43" s="233" t="str">
        <f t="shared" si="1"/>
        <v/>
      </c>
      <c r="BC43" s="234" t="str">
        <f>SUBSTITUTE(IFERROR(VLOOKUP(LEFT(R43,1),BB44:BB$99,1,0),""),BB43,"")</f>
        <v/>
      </c>
      <c r="BE43" s="94" t="str">
        <f>IF(AND(C43="WK",COUNTIFS(C$11:C42,"BK",AT$11:AT42,AT43)&gt;0)=TRUE,AT43,"")</f>
        <v/>
      </c>
      <c r="BF43" s="94" t="str">
        <f>IF(AND(K43="WK",COUNTIFS(K$11:K42,"BK",AX$11:AX42,AX43)&gt;0)=TRUE,AX43,"")</f>
        <v/>
      </c>
      <c r="BG43" s="94" t="str">
        <f>IF(AND(R43="WK",COUNTIFS(R$11:R42,"BK",BB$11:BB42,BB43)&gt;0)=TRUE,BB43,"")</f>
        <v/>
      </c>
      <c r="BI43" s="132">
        <f t="shared" si="2"/>
        <v>32</v>
      </c>
      <c r="BJ43" s="132" t="s">
        <v>5081</v>
      </c>
      <c r="BK43" s="132" t="str">
        <f>IFERROR(MATCH(BJ43,Veldnj!C:C,0),"")</f>
        <v/>
      </c>
      <c r="BL43" s="132" t="str">
        <f>IFERROR(MATCH($BJ43,Zaal!$C:$C,0),"")</f>
        <v/>
      </c>
      <c r="BM43" s="132" t="str">
        <f>IFERROR(MATCH($BJ43,Veldvj!$C:$C,0),"")</f>
        <v/>
      </c>
      <c r="BO43" s="132">
        <f t="shared" si="3"/>
        <v>95</v>
      </c>
      <c r="BP43" s="93" t="str">
        <f t="shared" si="4"/>
        <v/>
      </c>
    </row>
    <row r="44" spans="1:68" ht="12.75" customHeight="1" x14ac:dyDescent="0.25">
      <c r="A44" s="17" t="str">
        <f>IFERROR(VLOOKUP(B44,Leden!AV:AV,1,0),"")</f>
        <v>B1</v>
      </c>
      <c r="B44" s="29" t="s">
        <v>5084</v>
      </c>
      <c r="C44" s="30" t="s">
        <v>5155</v>
      </c>
      <c r="D44" s="30" t="s">
        <v>5158</v>
      </c>
      <c r="E44" s="30">
        <v>8</v>
      </c>
      <c r="F44" s="141"/>
      <c r="G44" s="143" t="s">
        <v>10</v>
      </c>
      <c r="H44" s="154"/>
      <c r="I44" s="17" t="str">
        <f>IFERROR(VLOOKUP(J44,Leden!AW:AW,1,0),"")</f>
        <v>B1</v>
      </c>
      <c r="J44" s="193" t="s">
        <v>5084</v>
      </c>
      <c r="K44" s="30" t="s">
        <v>5155</v>
      </c>
      <c r="L44" s="30" t="s">
        <v>5158</v>
      </c>
      <c r="M44" s="30">
        <v>8</v>
      </c>
      <c r="N44" s="141"/>
      <c r="O44" s="143" t="s">
        <v>10</v>
      </c>
      <c r="Q44" s="17" t="str">
        <f>IFERROR(VLOOKUP(R44,Leden!AX:AX,1,0),"")</f>
        <v/>
      </c>
      <c r="R44" s="193" t="s">
        <v>5084</v>
      </c>
      <c r="S44" s="30"/>
      <c r="T44" s="30"/>
      <c r="U44" s="30"/>
      <c r="V44" s="141"/>
      <c r="W44" s="143"/>
      <c r="AA44" s="228" t="s">
        <v>5084</v>
      </c>
      <c r="AD44" s="233" t="s">
        <v>5155</v>
      </c>
      <c r="AE44" t="s">
        <v>5156</v>
      </c>
      <c r="AF44" s="234"/>
      <c r="AH44" s="233">
        <v>8</v>
      </c>
      <c r="AI44" s="234" t="str">
        <f t="shared" ref="AI44:AI71" si="7">IF(C44="WK","",4)</f>
        <v/>
      </c>
      <c r="AK44" s="233" t="s">
        <v>5157</v>
      </c>
      <c r="AL44" s="233" t="s">
        <v>5158</v>
      </c>
      <c r="AQ44" s="234"/>
      <c r="AS44" s="228">
        <f>COUNTIFS(Leden!D:D,AA44)</f>
        <v>9</v>
      </c>
      <c r="AT44" s="233" t="str">
        <f t="shared" si="5"/>
        <v>B</v>
      </c>
      <c r="AU44" s="234" t="str">
        <f>SUBSTITUTE(IFERROR(VLOOKUP(LEFT(B44,1),AT45:AT$99,1,0),""),AT44,"")</f>
        <v/>
      </c>
      <c r="AW44" s="228">
        <f>COUNTIFS(Leden!E:E,AA44)</f>
        <v>9</v>
      </c>
      <c r="AX44" s="233" t="str">
        <f t="shared" si="6"/>
        <v>B</v>
      </c>
      <c r="AY44" s="234" t="str">
        <f>SUBSTITUTE(IFERROR(VLOOKUP(LEFT(J44,1),AX45:AX$99,1,0),""),AX44,"")</f>
        <v/>
      </c>
      <c r="BA44" s="228">
        <f>COUNTIFS(Leden!F:F,AA44)</f>
        <v>0</v>
      </c>
      <c r="BB44" s="233" t="str">
        <f t="shared" ref="BB44:BB75" si="8">LEFT(Q44&amp;"",1)</f>
        <v/>
      </c>
      <c r="BC44" s="234" t="str">
        <f>SUBSTITUTE(IFERROR(VLOOKUP(LEFT(R44,1),BB45:BB$99,1,0),""),BB44,"")</f>
        <v/>
      </c>
      <c r="BE44" s="94" t="str">
        <f>IF(AND(C44="WK",COUNTIFS(C$11:C43,"BK",AT$11:AT43,AT44)&gt;0)=TRUE,AT44,"")</f>
        <v/>
      </c>
      <c r="BF44" s="94" t="str">
        <f>IF(AND(K44="WK",COUNTIFS(K$11:K43,"BK",AX$11:AX43,AX44)&gt;0)=TRUE,AX44,"")</f>
        <v/>
      </c>
      <c r="BG44" s="94" t="str">
        <f>IF(AND(R44="WK",COUNTIFS(R$11:R43,"BK",BB$11:BB43,BB44)&gt;0)=TRUE,BB44,"")</f>
        <v/>
      </c>
      <c r="BI44" s="132">
        <f t="shared" si="2"/>
        <v>35</v>
      </c>
      <c r="BJ44" s="132" t="s">
        <v>5084</v>
      </c>
      <c r="BK44" s="132">
        <f>IFERROR(MATCH(BJ44,Veldnj!C:C,0),"")</f>
        <v>231</v>
      </c>
      <c r="BL44" s="132">
        <f>IFERROR(MATCH($BJ44,Zaal!$C:$C,0),"")</f>
        <v>211</v>
      </c>
      <c r="BM44" s="132" t="str">
        <f>IFERROR(MATCH($BJ44,Veldvj!$C:$C,0),"")</f>
        <v/>
      </c>
      <c r="BO44" s="132">
        <f t="shared" si="3"/>
        <v>98</v>
      </c>
      <c r="BP44" s="93" t="str">
        <f t="shared" si="4"/>
        <v/>
      </c>
    </row>
    <row r="45" spans="1:68" ht="12.75" customHeight="1" x14ac:dyDescent="0.25">
      <c r="A45" s="17" t="str">
        <f>IFERROR(VLOOKUP(B45,Leden!AV:AV,1,0),"")</f>
        <v>B2</v>
      </c>
      <c r="B45" s="29" t="s">
        <v>5085</v>
      </c>
      <c r="C45" s="30" t="s">
        <v>5155</v>
      </c>
      <c r="D45" s="30" t="s">
        <v>5158</v>
      </c>
      <c r="E45" s="30">
        <v>8</v>
      </c>
      <c r="F45" s="141"/>
      <c r="G45" s="143" t="s">
        <v>10</v>
      </c>
      <c r="H45" s="154"/>
      <c r="I45" s="17" t="str">
        <f>IFERROR(VLOOKUP(J45,Leden!AW:AW,1,0),"")</f>
        <v>B2</v>
      </c>
      <c r="J45" s="193" t="s">
        <v>5085</v>
      </c>
      <c r="K45" s="30" t="s">
        <v>5155</v>
      </c>
      <c r="L45" s="30" t="s">
        <v>5158</v>
      </c>
      <c r="M45" s="30">
        <v>8</v>
      </c>
      <c r="N45" s="141"/>
      <c r="O45" s="143" t="s">
        <v>10</v>
      </c>
      <c r="Q45" s="17" t="str">
        <f>IFERROR(VLOOKUP(R45,Leden!AX:AX,1,0),"")</f>
        <v/>
      </c>
      <c r="R45" s="193" t="s">
        <v>5085</v>
      </c>
      <c r="S45" s="30"/>
      <c r="T45" s="30"/>
      <c r="U45" s="30"/>
      <c r="V45" s="141"/>
      <c r="W45" s="143"/>
      <c r="AA45" s="228" t="s">
        <v>5085</v>
      </c>
      <c r="AD45" s="233" t="s">
        <v>5155</v>
      </c>
      <c r="AE45" t="s">
        <v>5156</v>
      </c>
      <c r="AF45" s="234"/>
      <c r="AH45" s="233">
        <v>8</v>
      </c>
      <c r="AI45" s="234" t="str">
        <f t="shared" si="7"/>
        <v/>
      </c>
      <c r="AK45" s="233" t="s">
        <v>5157</v>
      </c>
      <c r="AL45" s="233" t="s">
        <v>5158</v>
      </c>
      <c r="AQ45" s="234"/>
      <c r="AS45" s="228">
        <f>COUNTIFS(Leden!D:D,AA45)</f>
        <v>9</v>
      </c>
      <c r="AT45" s="233" t="str">
        <f t="shared" si="5"/>
        <v>B</v>
      </c>
      <c r="AU45" s="234" t="str">
        <f>SUBSTITUTE(IFERROR(VLOOKUP(LEFT(B45,1),AT46:AT$99,1,0),""),AT45,"")</f>
        <v/>
      </c>
      <c r="AW45" s="228">
        <f>COUNTIFS(Leden!E:E,AA45)</f>
        <v>9</v>
      </c>
      <c r="AX45" s="233" t="str">
        <f t="shared" si="6"/>
        <v>B</v>
      </c>
      <c r="AY45" s="234" t="str">
        <f>SUBSTITUTE(IFERROR(VLOOKUP(LEFT(J45,1),AX46:AX$99,1,0),""),AX45,"")</f>
        <v/>
      </c>
      <c r="BA45" s="228">
        <f>COUNTIFS(Leden!F:F,AA45)</f>
        <v>0</v>
      </c>
      <c r="BB45" s="233" t="str">
        <f t="shared" si="8"/>
        <v/>
      </c>
      <c r="BC45" s="234" t="str">
        <f>SUBSTITUTE(IFERROR(VLOOKUP(LEFT(R45,1),BB46:BB$99,1,0),""),BB45,"")</f>
        <v/>
      </c>
      <c r="BE45" s="94" t="str">
        <f>IF(AND(C45="WK",COUNTIFS(C$11:C44,"BK",AT$11:AT44,AT45)&gt;0)=TRUE,AT45,"")</f>
        <v/>
      </c>
      <c r="BF45" s="94" t="str">
        <f>IF(AND(K45="WK",COUNTIFS(K$11:K44,"BK",AX$11:AX44,AX45)&gt;0)=TRUE,AX45,"")</f>
        <v/>
      </c>
      <c r="BG45" s="94" t="str">
        <f>IF(AND(R45="WK",COUNTIFS(R$11:R44,"BK",BB$11:BB44,BB45)&gt;0)=TRUE,BB45,"")</f>
        <v/>
      </c>
      <c r="BI45" s="132">
        <f t="shared" si="2"/>
        <v>38</v>
      </c>
      <c r="BJ45" s="132" t="s">
        <v>5085</v>
      </c>
      <c r="BK45" s="132">
        <f>IFERROR(MATCH(BJ45,Veldnj!C:C,0),"")</f>
        <v>251</v>
      </c>
      <c r="BL45" s="132">
        <f>IFERROR(MATCH($BJ45,Zaal!$C:$C,0),"")</f>
        <v>231</v>
      </c>
      <c r="BM45" s="132" t="str">
        <f>IFERROR(MATCH($BJ45,Veldvj!$C:$C,0),"")</f>
        <v/>
      </c>
      <c r="BO45" s="132">
        <f t="shared" si="3"/>
        <v>101</v>
      </c>
      <c r="BP45" s="93" t="str">
        <f t="shared" si="4"/>
        <v/>
      </c>
    </row>
    <row r="46" spans="1:68" ht="12.75" customHeight="1" x14ac:dyDescent="0.25">
      <c r="A46" s="17" t="str">
        <f>IFERROR(VLOOKUP(B46,Leden!AV:AV,1,0),"")</f>
        <v>B3</v>
      </c>
      <c r="B46" s="29" t="s">
        <v>5086</v>
      </c>
      <c r="C46" s="30" t="s">
        <v>5156</v>
      </c>
      <c r="D46" s="30" t="s">
        <v>5158</v>
      </c>
      <c r="E46" s="30">
        <v>8</v>
      </c>
      <c r="F46" s="141"/>
      <c r="G46" s="143" t="s">
        <v>10</v>
      </c>
      <c r="H46" s="154"/>
      <c r="I46" s="17" t="str">
        <f>IFERROR(VLOOKUP(J46,Leden!AW:AW,1,0),"")</f>
        <v>B3</v>
      </c>
      <c r="J46" s="193" t="s">
        <v>5086</v>
      </c>
      <c r="K46" s="30" t="s">
        <v>5156</v>
      </c>
      <c r="L46" s="30" t="s">
        <v>5158</v>
      </c>
      <c r="M46" s="30">
        <v>8</v>
      </c>
      <c r="N46" s="141"/>
      <c r="O46" s="143" t="s">
        <v>10</v>
      </c>
      <c r="Q46" s="17" t="str">
        <f>IFERROR(VLOOKUP(R46,Leden!AX:AX,1,0),"")</f>
        <v/>
      </c>
      <c r="R46" s="193" t="s">
        <v>5086</v>
      </c>
      <c r="S46" s="30"/>
      <c r="T46" s="30"/>
      <c r="U46" s="30"/>
      <c r="V46" s="141"/>
      <c r="W46" s="143"/>
      <c r="AA46" s="228" t="s">
        <v>5086</v>
      </c>
      <c r="AD46" s="233" t="s">
        <v>5155</v>
      </c>
      <c r="AE46" t="s">
        <v>5156</v>
      </c>
      <c r="AF46" s="234"/>
      <c r="AH46" s="233">
        <v>8</v>
      </c>
      <c r="AI46" s="234">
        <f t="shared" si="7"/>
        <v>4</v>
      </c>
      <c r="AK46" s="233" t="s">
        <v>5157</v>
      </c>
      <c r="AL46" s="233" t="s">
        <v>5158</v>
      </c>
      <c r="AQ46" s="234"/>
      <c r="AS46" s="228">
        <f>COUNTIFS(Leden!D:D,AA46)</f>
        <v>8</v>
      </c>
      <c r="AT46" s="233" t="str">
        <f t="shared" si="5"/>
        <v>B</v>
      </c>
      <c r="AU46" s="234" t="str">
        <f>SUBSTITUTE(IFERROR(VLOOKUP(LEFT(B46,1),AT47:AT$99,1,0),""),AT46,"")</f>
        <v/>
      </c>
      <c r="AW46" s="228">
        <f>COUNTIFS(Leden!E:E,AA46)</f>
        <v>8</v>
      </c>
      <c r="AX46" s="233" t="str">
        <f t="shared" si="6"/>
        <v>B</v>
      </c>
      <c r="AY46" s="234" t="str">
        <f>SUBSTITUTE(IFERROR(VLOOKUP(LEFT(J46,1),AX47:AX$99,1,0),""),AX46,"")</f>
        <v/>
      </c>
      <c r="BA46" s="228">
        <f>COUNTIFS(Leden!F:F,AA46)</f>
        <v>0</v>
      </c>
      <c r="BB46" s="233" t="str">
        <f t="shared" si="8"/>
        <v/>
      </c>
      <c r="BC46" s="234" t="str">
        <f>SUBSTITUTE(IFERROR(VLOOKUP(LEFT(R46,1),BB47:BB$99,1,0),""),BB46,"")</f>
        <v/>
      </c>
      <c r="BE46" s="94" t="str">
        <f>IF(AND(C46="WK",COUNTIFS(C$11:C45,"BK",AT$11:AT45,AT46)&gt;0)=TRUE,AT46,"")</f>
        <v/>
      </c>
      <c r="BF46" s="94" t="str">
        <f>IF(AND(K46="WK",COUNTIFS(K$11:K45,"BK",AX$11:AX45,AX46)&gt;0)=TRUE,AX46,"")</f>
        <v/>
      </c>
      <c r="BG46" s="94" t="str">
        <f>IF(AND(R46="WK",COUNTIFS(R$11:R45,"BK",BB$11:BB45,BB46)&gt;0)=TRUE,BB46,"")</f>
        <v/>
      </c>
      <c r="BI46" s="132">
        <f t="shared" si="2"/>
        <v>41</v>
      </c>
      <c r="BJ46" s="132" t="s">
        <v>5086</v>
      </c>
      <c r="BK46" s="132">
        <f>IFERROR(MATCH(BJ46,Veldnj!C:C,0),"")</f>
        <v>271</v>
      </c>
      <c r="BL46" s="132">
        <f>IFERROR(MATCH($BJ46,Zaal!$C:$C,0),"")</f>
        <v>251</v>
      </c>
      <c r="BM46" s="132" t="str">
        <f>IFERROR(MATCH($BJ46,Veldvj!$C:$C,0),"")</f>
        <v/>
      </c>
      <c r="BO46" s="132">
        <f t="shared" si="3"/>
        <v>104</v>
      </c>
      <c r="BP46" s="93" t="str">
        <f t="shared" si="4"/>
        <v/>
      </c>
    </row>
    <row r="47" spans="1:68" ht="12.75" customHeight="1" x14ac:dyDescent="0.25">
      <c r="A47" s="17" t="str">
        <f>IFERROR(VLOOKUP(B47,Leden!AV:AV,1,0),"")</f>
        <v/>
      </c>
      <c r="B47" s="29" t="s">
        <v>5087</v>
      </c>
      <c r="C47" s="30"/>
      <c r="D47" s="30"/>
      <c r="E47" s="30"/>
      <c r="F47" s="141"/>
      <c r="G47" s="143"/>
      <c r="H47" s="154"/>
      <c r="I47" s="17" t="str">
        <f>IFERROR(VLOOKUP(J47,Leden!AW:AW,1,0),"")</f>
        <v/>
      </c>
      <c r="J47" s="193" t="s">
        <v>5087</v>
      </c>
      <c r="K47" s="30"/>
      <c r="L47" s="30"/>
      <c r="M47" s="30"/>
      <c r="N47" s="141"/>
      <c r="O47" s="143"/>
      <c r="Q47" s="17" t="str">
        <f>IFERROR(VLOOKUP(R47,Leden!AX:AX,1,0),"")</f>
        <v/>
      </c>
      <c r="R47" s="193" t="s">
        <v>5087</v>
      </c>
      <c r="S47" s="30"/>
      <c r="T47" s="30"/>
      <c r="U47" s="30"/>
      <c r="V47" s="141"/>
      <c r="W47" s="143"/>
      <c r="AA47" s="228" t="s">
        <v>5087</v>
      </c>
      <c r="AD47" s="233" t="s">
        <v>5155</v>
      </c>
      <c r="AE47" t="s">
        <v>5156</v>
      </c>
      <c r="AF47" s="234"/>
      <c r="AH47" s="233">
        <v>8</v>
      </c>
      <c r="AI47" s="234">
        <f t="shared" si="7"/>
        <v>4</v>
      </c>
      <c r="AK47" s="233" t="s">
        <v>5157</v>
      </c>
      <c r="AL47" s="233" t="s">
        <v>5158</v>
      </c>
      <c r="AQ47" s="234"/>
      <c r="AS47" s="228">
        <f>COUNTIFS(Leden!D:D,AA47)</f>
        <v>0</v>
      </c>
      <c r="AT47" s="233" t="str">
        <f t="shared" si="5"/>
        <v/>
      </c>
      <c r="AU47" s="234" t="str">
        <f>SUBSTITUTE(IFERROR(VLOOKUP(LEFT(B47,1),AT48:AT$99,1,0),""),AT47,"")</f>
        <v/>
      </c>
      <c r="AW47" s="228">
        <f>COUNTIFS(Leden!E:E,AA47)</f>
        <v>0</v>
      </c>
      <c r="AX47" s="233" t="str">
        <f t="shared" si="6"/>
        <v/>
      </c>
      <c r="AY47" s="234" t="str">
        <f>SUBSTITUTE(IFERROR(VLOOKUP(LEFT(J47,1),AX48:AX$99,1,0),""),AX47,"")</f>
        <v/>
      </c>
      <c r="BA47" s="228">
        <f>COUNTIFS(Leden!F:F,AA47)</f>
        <v>0</v>
      </c>
      <c r="BB47" s="233" t="str">
        <f t="shared" si="8"/>
        <v/>
      </c>
      <c r="BC47" s="234" t="str">
        <f>SUBSTITUTE(IFERROR(VLOOKUP(LEFT(R47,1),BB48:BB$99,1,0),""),BB47,"")</f>
        <v/>
      </c>
      <c r="BE47" s="94" t="str">
        <f>IF(AND(C47="WK",COUNTIFS(C$11:C46,"BK",AT$11:AT46,AT47)&gt;0)=TRUE,AT47,"")</f>
        <v/>
      </c>
      <c r="BF47" s="94" t="str">
        <f>IF(AND(K47="WK",COUNTIFS(K$11:K46,"BK",AX$11:AX46,AX47)&gt;0)=TRUE,AX47,"")</f>
        <v/>
      </c>
      <c r="BG47" s="94" t="str">
        <f>IF(AND(R47="WK",COUNTIFS(R$11:R46,"BK",BB$11:BB46,BB47)&gt;0)=TRUE,BB47,"")</f>
        <v/>
      </c>
      <c r="BI47" s="132">
        <f t="shared" si="2"/>
        <v>41</v>
      </c>
      <c r="BJ47" s="132" t="s">
        <v>5087</v>
      </c>
      <c r="BK47" s="132" t="str">
        <f>IFERROR(MATCH(BJ47,Veldnj!C:C,0),"")</f>
        <v/>
      </c>
      <c r="BL47" s="132" t="str">
        <f>IFERROR(MATCH($BJ47,Zaal!$C:$C,0),"")</f>
        <v/>
      </c>
      <c r="BM47" s="132" t="str">
        <f>IFERROR(MATCH($BJ47,Veldvj!$C:$C,0),"")</f>
        <v/>
      </c>
      <c r="BO47" s="132">
        <f t="shared" si="3"/>
        <v>107</v>
      </c>
      <c r="BP47" s="93" t="str">
        <f t="shared" si="4"/>
        <v/>
      </c>
    </row>
    <row r="48" spans="1:68" ht="12.75" customHeight="1" x14ac:dyDescent="0.25">
      <c r="A48" s="17" t="str">
        <f>IFERROR(VLOOKUP(B48,Leden!AV:AV,1,0),"")</f>
        <v/>
      </c>
      <c r="B48" s="29" t="s">
        <v>5088</v>
      </c>
      <c r="C48" s="30"/>
      <c r="D48" s="30"/>
      <c r="E48" s="30"/>
      <c r="F48" s="141"/>
      <c r="G48" s="143"/>
      <c r="H48" s="154"/>
      <c r="I48" s="17" t="str">
        <f>IFERROR(VLOOKUP(J48,Leden!AW:AW,1,0),"")</f>
        <v/>
      </c>
      <c r="J48" s="193" t="s">
        <v>5088</v>
      </c>
      <c r="K48" s="30"/>
      <c r="L48" s="30"/>
      <c r="M48" s="30"/>
      <c r="N48" s="141"/>
      <c r="O48" s="143"/>
      <c r="Q48" s="17" t="str">
        <f>IFERROR(VLOOKUP(R48,Leden!AX:AX,1,0),"")</f>
        <v/>
      </c>
      <c r="R48" s="193" t="s">
        <v>5088</v>
      </c>
      <c r="S48" s="30"/>
      <c r="T48" s="30"/>
      <c r="U48" s="30"/>
      <c r="V48" s="141"/>
      <c r="W48" s="143"/>
      <c r="AA48" s="228" t="s">
        <v>5088</v>
      </c>
      <c r="AD48" s="233" t="s">
        <v>5155</v>
      </c>
      <c r="AE48" t="s">
        <v>5156</v>
      </c>
      <c r="AF48" s="234"/>
      <c r="AH48" s="233">
        <v>8</v>
      </c>
      <c r="AI48" s="234">
        <f t="shared" si="7"/>
        <v>4</v>
      </c>
      <c r="AK48" s="233" t="s">
        <v>5157</v>
      </c>
      <c r="AL48" s="233" t="s">
        <v>5158</v>
      </c>
      <c r="AQ48" s="234"/>
      <c r="AS48" s="228">
        <f>COUNTIFS(Leden!D:D,AA48)</f>
        <v>0</v>
      </c>
      <c r="AT48" s="233" t="str">
        <f t="shared" si="5"/>
        <v/>
      </c>
      <c r="AU48" s="234" t="str">
        <f>SUBSTITUTE(IFERROR(VLOOKUP(LEFT(B48,1),AT49:AT$99,1,0),""),AT48,"")</f>
        <v/>
      </c>
      <c r="AW48" s="228">
        <f>COUNTIFS(Leden!E:E,AA48)</f>
        <v>0</v>
      </c>
      <c r="AX48" s="233" t="str">
        <f t="shared" si="6"/>
        <v/>
      </c>
      <c r="AY48" s="234" t="str">
        <f>SUBSTITUTE(IFERROR(VLOOKUP(LEFT(J48,1),AX49:AX$99,1,0),""),AX48,"")</f>
        <v/>
      </c>
      <c r="BA48" s="228">
        <f>COUNTIFS(Leden!F:F,AA48)</f>
        <v>0</v>
      </c>
      <c r="BB48" s="233" t="str">
        <f t="shared" si="8"/>
        <v/>
      </c>
      <c r="BC48" s="234" t="str">
        <f>SUBSTITUTE(IFERROR(VLOOKUP(LEFT(R48,1),BB49:BB$99,1,0),""),BB48,"")</f>
        <v/>
      </c>
      <c r="BE48" s="94" t="str">
        <f>IF(AND(C48="WK",COUNTIFS(C$11:C47,"BK",AT$11:AT47,AT48)&gt;0)=TRUE,AT48,"")</f>
        <v/>
      </c>
      <c r="BF48" s="94" t="str">
        <f>IF(AND(K48="WK",COUNTIFS(K$11:K47,"BK",AX$11:AX47,AX48)&gt;0)=TRUE,AX48,"")</f>
        <v/>
      </c>
      <c r="BG48" s="94" t="str">
        <f>IF(AND(R48="WK",COUNTIFS(R$11:R47,"BK",BB$11:BB47,BB48)&gt;0)=TRUE,BB48,"")</f>
        <v/>
      </c>
      <c r="BI48" s="132">
        <f t="shared" si="2"/>
        <v>41</v>
      </c>
      <c r="BJ48" s="132" t="s">
        <v>5088</v>
      </c>
      <c r="BK48" s="132" t="str">
        <f>IFERROR(MATCH(BJ48,Veldnj!C:C,0),"")</f>
        <v/>
      </c>
      <c r="BL48" s="132" t="str">
        <f>IFERROR(MATCH($BJ48,Zaal!$C:$C,0),"")</f>
        <v/>
      </c>
      <c r="BM48" s="132" t="str">
        <f>IFERROR(MATCH($BJ48,Veldvj!$C:$C,0),"")</f>
        <v/>
      </c>
      <c r="BO48" s="132">
        <f t="shared" si="3"/>
        <v>110</v>
      </c>
      <c r="BP48" s="93" t="str">
        <f t="shared" si="4"/>
        <v/>
      </c>
    </row>
    <row r="49" spans="1:68" ht="12.75" customHeight="1" x14ac:dyDescent="0.25">
      <c r="A49" s="17" t="str">
        <f>IFERROR(VLOOKUP(B49,Leden!AV:AV,1,0),"")</f>
        <v/>
      </c>
      <c r="B49" s="29" t="s">
        <v>5089</v>
      </c>
      <c r="C49" s="30"/>
      <c r="D49" s="30"/>
      <c r="E49" s="30"/>
      <c r="F49" s="141"/>
      <c r="G49" s="143"/>
      <c r="H49" s="154"/>
      <c r="I49" s="17" t="str">
        <f>IFERROR(VLOOKUP(J49,Leden!AW:AW,1,0),"")</f>
        <v/>
      </c>
      <c r="J49" s="193" t="s">
        <v>5089</v>
      </c>
      <c r="K49" s="30"/>
      <c r="L49" s="30"/>
      <c r="M49" s="30"/>
      <c r="N49" s="141"/>
      <c r="O49" s="143"/>
      <c r="Q49" s="17" t="str">
        <f>IFERROR(VLOOKUP(R49,Leden!AX:AX,1,0),"")</f>
        <v/>
      </c>
      <c r="R49" s="193" t="s">
        <v>5089</v>
      </c>
      <c r="S49" s="30"/>
      <c r="T49" s="30"/>
      <c r="U49" s="30"/>
      <c r="V49" s="141"/>
      <c r="W49" s="143"/>
      <c r="AA49" s="228" t="s">
        <v>5089</v>
      </c>
      <c r="AD49" s="233" t="s">
        <v>5155</v>
      </c>
      <c r="AE49" t="s">
        <v>5156</v>
      </c>
      <c r="AF49" s="234"/>
      <c r="AH49" s="233">
        <v>8</v>
      </c>
      <c r="AI49" s="234">
        <f t="shared" si="7"/>
        <v>4</v>
      </c>
      <c r="AK49" s="233" t="s">
        <v>5157</v>
      </c>
      <c r="AL49" s="233" t="s">
        <v>5158</v>
      </c>
      <c r="AQ49" s="234"/>
      <c r="AS49" s="228">
        <f>COUNTIFS(Leden!D:D,AA49)</f>
        <v>0</v>
      </c>
      <c r="AT49" s="233" t="str">
        <f t="shared" si="5"/>
        <v/>
      </c>
      <c r="AU49" s="234" t="str">
        <f>SUBSTITUTE(IFERROR(VLOOKUP(LEFT(B49,1),AT50:AT$99,1,0),""),AT49,"")</f>
        <v/>
      </c>
      <c r="AW49" s="228">
        <f>COUNTIFS(Leden!E:E,AA49)</f>
        <v>0</v>
      </c>
      <c r="AX49" s="233" t="str">
        <f t="shared" si="6"/>
        <v/>
      </c>
      <c r="AY49" s="234" t="str">
        <f>SUBSTITUTE(IFERROR(VLOOKUP(LEFT(J49,1),AX50:AX$99,1,0),""),AX49,"")</f>
        <v/>
      </c>
      <c r="BA49" s="228">
        <f>COUNTIFS(Leden!F:F,AA49)</f>
        <v>0</v>
      </c>
      <c r="BB49" s="233" t="str">
        <f t="shared" si="8"/>
        <v/>
      </c>
      <c r="BC49" s="234" t="str">
        <f>SUBSTITUTE(IFERROR(VLOOKUP(LEFT(R49,1),BB50:BB$99,1,0),""),BB49,"")</f>
        <v/>
      </c>
      <c r="BE49" s="94" t="str">
        <f>IF(AND(C49="WK",COUNTIFS(C$11:C48,"BK",AT$11:AT48,AT49)&gt;0)=TRUE,AT49,"")</f>
        <v/>
      </c>
      <c r="BF49" s="94" t="str">
        <f>IF(AND(K49="WK",COUNTIFS(K$11:K48,"BK",AX$11:AX48,AX49)&gt;0)=TRUE,AX49,"")</f>
        <v/>
      </c>
      <c r="BG49" s="94" t="str">
        <f>IF(AND(R49="WK",COUNTIFS(R$11:R48,"BK",BB$11:BB48,BB49)&gt;0)=TRUE,BB49,"")</f>
        <v/>
      </c>
      <c r="BI49" s="132">
        <f t="shared" si="2"/>
        <v>41</v>
      </c>
      <c r="BJ49" s="132" t="s">
        <v>5089</v>
      </c>
      <c r="BK49" s="132" t="str">
        <f>IFERROR(MATCH(BJ49,Veldnj!C:C,0),"")</f>
        <v/>
      </c>
      <c r="BL49" s="132" t="str">
        <f>IFERROR(MATCH($BJ49,Zaal!$C:$C,0),"")</f>
        <v/>
      </c>
      <c r="BM49" s="132" t="str">
        <f>IFERROR(MATCH($BJ49,Veldvj!$C:$C,0),"")</f>
        <v/>
      </c>
      <c r="BO49" s="132">
        <f t="shared" si="3"/>
        <v>113</v>
      </c>
      <c r="BP49" s="93" t="str">
        <f t="shared" si="4"/>
        <v/>
      </c>
    </row>
    <row r="50" spans="1:68" ht="12.75" customHeight="1" x14ac:dyDescent="0.25">
      <c r="A50" s="17" t="str">
        <f>IFERROR(VLOOKUP(B50,Leden!AV:AV,1,0),"")</f>
        <v/>
      </c>
      <c r="B50" s="29" t="s">
        <v>5090</v>
      </c>
      <c r="C50" s="30"/>
      <c r="D50" s="30"/>
      <c r="E50" s="30"/>
      <c r="F50" s="141"/>
      <c r="G50" s="143"/>
      <c r="H50" s="154"/>
      <c r="I50" s="17" t="str">
        <f>IFERROR(VLOOKUP(J50,Leden!AW:AW,1,0),"")</f>
        <v/>
      </c>
      <c r="J50" s="193" t="s">
        <v>5090</v>
      </c>
      <c r="K50" s="30"/>
      <c r="L50" s="30"/>
      <c r="M50" s="30"/>
      <c r="N50" s="141"/>
      <c r="O50" s="143"/>
      <c r="Q50" s="17" t="str">
        <f>IFERROR(VLOOKUP(R50,Leden!AX:AX,1,0),"")</f>
        <v/>
      </c>
      <c r="R50" s="193" t="s">
        <v>5090</v>
      </c>
      <c r="S50" s="30"/>
      <c r="T50" s="30"/>
      <c r="U50" s="30"/>
      <c r="V50" s="141"/>
      <c r="W50" s="143"/>
      <c r="AA50" s="228" t="s">
        <v>5090</v>
      </c>
      <c r="AD50" s="233" t="s">
        <v>5155</v>
      </c>
      <c r="AE50" t="s">
        <v>5156</v>
      </c>
      <c r="AF50" s="234"/>
      <c r="AH50" s="233">
        <v>8</v>
      </c>
      <c r="AI50" s="234">
        <f t="shared" si="7"/>
        <v>4</v>
      </c>
      <c r="AK50" s="233" t="s">
        <v>5157</v>
      </c>
      <c r="AL50" s="233" t="s">
        <v>5158</v>
      </c>
      <c r="AQ50" s="234"/>
      <c r="AS50" s="228">
        <f>COUNTIFS(Leden!D:D,AA50)</f>
        <v>0</v>
      </c>
      <c r="AT50" s="233" t="str">
        <f t="shared" si="5"/>
        <v/>
      </c>
      <c r="AU50" s="234" t="str">
        <f>SUBSTITUTE(IFERROR(VLOOKUP(LEFT(B50,1),AT51:AT$99,1,0),""),AT50,"")</f>
        <v/>
      </c>
      <c r="AW50" s="228">
        <f>COUNTIFS(Leden!E:E,AA50)</f>
        <v>0</v>
      </c>
      <c r="AX50" s="233" t="str">
        <f t="shared" si="6"/>
        <v/>
      </c>
      <c r="AY50" s="234" t="str">
        <f>SUBSTITUTE(IFERROR(VLOOKUP(LEFT(J50,1),AX51:AX$99,1,0),""),AX50,"")</f>
        <v/>
      </c>
      <c r="BA50" s="228">
        <f>COUNTIFS(Leden!F:F,AA50)</f>
        <v>0</v>
      </c>
      <c r="BB50" s="233" t="str">
        <f t="shared" si="8"/>
        <v/>
      </c>
      <c r="BC50" s="234" t="str">
        <f>SUBSTITUTE(IFERROR(VLOOKUP(LEFT(R50,1),BB51:BB$99,1,0),""),BB50,"")</f>
        <v/>
      </c>
      <c r="BE50" s="94" t="str">
        <f>IF(AND(C50="WK",COUNTIFS(C$11:C49,"BK",AT$11:AT49,AT50)&gt;0)=TRUE,AT50,"")</f>
        <v/>
      </c>
      <c r="BF50" s="94" t="str">
        <f>IF(AND(K50="WK",COUNTIFS(K$11:K49,"BK",AX$11:AX49,AX50)&gt;0)=TRUE,AX50,"")</f>
        <v/>
      </c>
      <c r="BG50" s="94" t="str">
        <f>IF(AND(R50="WK",COUNTIFS(R$11:R49,"BK",BB$11:BB49,BB50)&gt;0)=TRUE,BB50,"")</f>
        <v/>
      </c>
      <c r="BI50" s="132">
        <f t="shared" si="2"/>
        <v>41</v>
      </c>
      <c r="BJ50" s="132" t="s">
        <v>5090</v>
      </c>
      <c r="BK50" s="132" t="str">
        <f>IFERROR(MATCH(BJ50,Veldnj!C:C,0),"")</f>
        <v/>
      </c>
      <c r="BL50" s="132" t="str">
        <f>IFERROR(MATCH($BJ50,Zaal!$C:$C,0),"")</f>
        <v/>
      </c>
      <c r="BM50" s="132" t="str">
        <f>IFERROR(MATCH($BJ50,Veldvj!$C:$C,0),"")</f>
        <v/>
      </c>
      <c r="BO50" s="132">
        <f t="shared" si="3"/>
        <v>116</v>
      </c>
      <c r="BP50" s="93" t="str">
        <f t="shared" si="4"/>
        <v/>
      </c>
    </row>
    <row r="51" spans="1:68" ht="12.75" customHeight="1" x14ac:dyDescent="0.25">
      <c r="A51" s="17" t="str">
        <f>IFERROR(VLOOKUP(B51,Leden!AV:AV,1,0),"")</f>
        <v/>
      </c>
      <c r="B51" s="29" t="s">
        <v>5091</v>
      </c>
      <c r="C51" s="30"/>
      <c r="D51" s="30"/>
      <c r="E51" s="30"/>
      <c r="F51" s="141"/>
      <c r="G51" s="143"/>
      <c r="H51" s="154"/>
      <c r="I51" s="17" t="str">
        <f>IFERROR(VLOOKUP(J51,Leden!AW:AW,1,0),"")</f>
        <v/>
      </c>
      <c r="J51" s="193" t="s">
        <v>5091</v>
      </c>
      <c r="K51" s="30"/>
      <c r="L51" s="30"/>
      <c r="M51" s="30"/>
      <c r="N51" s="141"/>
      <c r="O51" s="143"/>
      <c r="Q51" s="17" t="str">
        <f>IFERROR(VLOOKUP(R51,Leden!AX:AX,1,0),"")</f>
        <v/>
      </c>
      <c r="R51" s="193" t="s">
        <v>5091</v>
      </c>
      <c r="S51" s="30"/>
      <c r="T51" s="30"/>
      <c r="U51" s="30"/>
      <c r="V51" s="141"/>
      <c r="W51" s="143"/>
      <c r="AA51" s="228" t="s">
        <v>5091</v>
      </c>
      <c r="AD51" s="233" t="s">
        <v>5155</v>
      </c>
      <c r="AE51" t="s">
        <v>5156</v>
      </c>
      <c r="AF51" s="234"/>
      <c r="AH51" s="233">
        <v>8</v>
      </c>
      <c r="AI51" s="234">
        <f t="shared" si="7"/>
        <v>4</v>
      </c>
      <c r="AK51" s="233" t="s">
        <v>5157</v>
      </c>
      <c r="AL51" s="233" t="s">
        <v>5158</v>
      </c>
      <c r="AQ51" s="234"/>
      <c r="AS51" s="228">
        <f>COUNTIFS(Leden!D:D,AA51)</f>
        <v>0</v>
      </c>
      <c r="AT51" s="233" t="str">
        <f t="shared" si="5"/>
        <v/>
      </c>
      <c r="AU51" s="234" t="str">
        <f>SUBSTITUTE(IFERROR(VLOOKUP(LEFT(B51,1),AT52:AT$99,1,0),""),AT51,"")</f>
        <v/>
      </c>
      <c r="AW51" s="228">
        <f>COUNTIFS(Leden!E:E,AA51)</f>
        <v>0</v>
      </c>
      <c r="AX51" s="233" t="str">
        <f t="shared" si="6"/>
        <v/>
      </c>
      <c r="AY51" s="234" t="str">
        <f>SUBSTITUTE(IFERROR(VLOOKUP(LEFT(J51,1),AX52:AX$99,1,0),""),AX51,"")</f>
        <v/>
      </c>
      <c r="BA51" s="228">
        <f>COUNTIFS(Leden!F:F,AA51)</f>
        <v>0</v>
      </c>
      <c r="BB51" s="233" t="str">
        <f t="shared" si="8"/>
        <v/>
      </c>
      <c r="BC51" s="234" t="str">
        <f>SUBSTITUTE(IFERROR(VLOOKUP(LEFT(R51,1),BB52:BB$99,1,0),""),BB51,"")</f>
        <v/>
      </c>
      <c r="BE51" s="94" t="str">
        <f>IF(AND(C51="WK",COUNTIFS(C$11:C50,"BK",AT$11:AT50,AT51)&gt;0)=TRUE,AT51,"")</f>
        <v/>
      </c>
      <c r="BF51" s="94" t="str">
        <f>IF(AND(K51="WK",COUNTIFS(K$11:K50,"BK",AX$11:AX50,AX51)&gt;0)=TRUE,AX51,"")</f>
        <v/>
      </c>
      <c r="BG51" s="94" t="str">
        <f>IF(AND(R51="WK",COUNTIFS(R$11:R50,"BK",BB$11:BB50,BB51)&gt;0)=TRUE,BB51,"")</f>
        <v/>
      </c>
      <c r="BI51" s="132">
        <f t="shared" si="2"/>
        <v>41</v>
      </c>
      <c r="BJ51" s="132" t="s">
        <v>5091</v>
      </c>
      <c r="BK51" s="132" t="str">
        <f>IFERROR(MATCH(BJ51,Veldnj!C:C,0),"")</f>
        <v/>
      </c>
      <c r="BL51" s="132" t="str">
        <f>IFERROR(MATCH($BJ51,Zaal!$C:$C,0),"")</f>
        <v/>
      </c>
      <c r="BM51" s="132" t="str">
        <f>IFERROR(MATCH($BJ51,Veldvj!$C:$C,0),"")</f>
        <v/>
      </c>
      <c r="BO51" s="132">
        <f t="shared" si="3"/>
        <v>119</v>
      </c>
      <c r="BP51" s="93" t="str">
        <f t="shared" si="4"/>
        <v/>
      </c>
    </row>
    <row r="52" spans="1:68" ht="12.75" customHeight="1" x14ac:dyDescent="0.25">
      <c r="A52" s="17" t="str">
        <f>IFERROR(VLOOKUP(B52,Leden!AV:AV,1,0),"")</f>
        <v>C1</v>
      </c>
      <c r="B52" s="29" t="s">
        <v>5094</v>
      </c>
      <c r="C52" s="30" t="s">
        <v>5155</v>
      </c>
      <c r="D52" s="30" t="s">
        <v>5158</v>
      </c>
      <c r="E52" s="30">
        <v>8</v>
      </c>
      <c r="F52" s="141"/>
      <c r="G52" s="143" t="s">
        <v>10</v>
      </c>
      <c r="H52" s="154"/>
      <c r="I52" s="17" t="str">
        <f>IFERROR(VLOOKUP(J52,Leden!AW:AW,1,0),"")</f>
        <v>C1</v>
      </c>
      <c r="J52" s="193" t="s">
        <v>5094</v>
      </c>
      <c r="K52" s="30" t="s">
        <v>5155</v>
      </c>
      <c r="L52" s="30" t="s">
        <v>5158</v>
      </c>
      <c r="M52" s="30">
        <v>8</v>
      </c>
      <c r="N52" s="141"/>
      <c r="O52" s="143" t="s">
        <v>10</v>
      </c>
      <c r="Q52" s="17" t="str">
        <f>IFERROR(VLOOKUP(R52,Leden!AX:AX,1,0),"")</f>
        <v/>
      </c>
      <c r="R52" s="193" t="s">
        <v>5094</v>
      </c>
      <c r="S52" s="30"/>
      <c r="T52" s="30"/>
      <c r="U52" s="30"/>
      <c r="V52" s="141"/>
      <c r="W52" s="143"/>
      <c r="AA52" s="228" t="s">
        <v>5094</v>
      </c>
      <c r="AD52" s="233" t="s">
        <v>5155</v>
      </c>
      <c r="AE52" t="s">
        <v>5156</v>
      </c>
      <c r="AF52" s="234"/>
      <c r="AH52" s="233">
        <v>8</v>
      </c>
      <c r="AI52" s="234" t="str">
        <f t="shared" si="7"/>
        <v/>
      </c>
      <c r="AK52" s="233" t="s">
        <v>5157</v>
      </c>
      <c r="AL52" s="233" t="s">
        <v>5158</v>
      </c>
      <c r="AQ52" s="234"/>
      <c r="AS52" s="228">
        <f>COUNTIFS(Leden!D:D,AA52)</f>
        <v>9</v>
      </c>
      <c r="AT52" s="233" t="str">
        <f t="shared" si="5"/>
        <v>C</v>
      </c>
      <c r="AU52" s="234" t="str">
        <f>SUBSTITUTE(IFERROR(VLOOKUP(LEFT(B52,1),AT53:AT$99,1,0),""),AT52,"")</f>
        <v/>
      </c>
      <c r="AW52" s="228">
        <f>COUNTIFS(Leden!E:E,AA52)</f>
        <v>9</v>
      </c>
      <c r="AX52" s="233" t="str">
        <f t="shared" si="6"/>
        <v>C</v>
      </c>
      <c r="AY52" s="234" t="str">
        <f>SUBSTITUTE(IFERROR(VLOOKUP(LEFT(J52,1),AX53:AX$99,1,0),""),AX52,"")</f>
        <v/>
      </c>
      <c r="BA52" s="228">
        <f>COUNTIFS(Leden!F:F,AA52)</f>
        <v>0</v>
      </c>
      <c r="BB52" s="233" t="str">
        <f t="shared" si="8"/>
        <v/>
      </c>
      <c r="BC52" s="234" t="str">
        <f>SUBSTITUTE(IFERROR(VLOOKUP(LEFT(R52,1),BB53:BB$99,1,0),""),BB52,"")</f>
        <v/>
      </c>
      <c r="BE52" s="94" t="str">
        <f>IF(AND(C52="WK",COUNTIFS(C$11:C51,"BK",AT$11:AT51,AT52)&gt;0)=TRUE,AT52,"")</f>
        <v/>
      </c>
      <c r="BF52" s="94" t="str">
        <f>IF(AND(K52="WK",COUNTIFS(K$11:K51,"BK",AX$11:AX51,AX52)&gt;0)=TRUE,AX52,"")</f>
        <v/>
      </c>
      <c r="BG52" s="94" t="str">
        <f>IF(AND(R52="WK",COUNTIFS(R$11:R51,"BK",BB$11:BB51,BB52)&gt;0)=TRUE,BB52,"")</f>
        <v/>
      </c>
      <c r="BI52" s="132">
        <f t="shared" si="2"/>
        <v>44</v>
      </c>
      <c r="BJ52" s="132" t="s">
        <v>5094</v>
      </c>
      <c r="BK52" s="132">
        <f>IFERROR(MATCH(BJ52,Veldnj!C:C,0),"")</f>
        <v>291</v>
      </c>
      <c r="BL52" s="132">
        <f>IFERROR(MATCH($BJ52,Zaal!$C:$C,0),"")</f>
        <v>271</v>
      </c>
      <c r="BM52" s="132" t="str">
        <f>IFERROR(MATCH($BJ52,Veldvj!$C:$C,0),"")</f>
        <v/>
      </c>
      <c r="BO52" s="132">
        <f t="shared" si="3"/>
        <v>122</v>
      </c>
      <c r="BP52" s="93" t="str">
        <f t="shared" si="4"/>
        <v/>
      </c>
    </row>
    <row r="53" spans="1:68" ht="12.75" customHeight="1" x14ac:dyDescent="0.25">
      <c r="A53" s="17" t="str">
        <f>IFERROR(VLOOKUP(B53,Leden!AV:AV,1,0),"")</f>
        <v>C2</v>
      </c>
      <c r="B53" s="29" t="s">
        <v>5095</v>
      </c>
      <c r="C53" s="30" t="s">
        <v>5155</v>
      </c>
      <c r="D53" s="30" t="s">
        <v>5158</v>
      </c>
      <c r="E53" s="30">
        <v>8</v>
      </c>
      <c r="F53" s="141"/>
      <c r="G53" s="143" t="s">
        <v>10</v>
      </c>
      <c r="H53" s="154"/>
      <c r="I53" s="17" t="str">
        <f>IFERROR(VLOOKUP(J53,Leden!AW:AW,1,0),"")</f>
        <v>C2</v>
      </c>
      <c r="J53" s="193" t="s">
        <v>5095</v>
      </c>
      <c r="K53" s="30" t="s">
        <v>5155</v>
      </c>
      <c r="L53" s="30" t="s">
        <v>5158</v>
      </c>
      <c r="M53" s="30">
        <v>8</v>
      </c>
      <c r="N53" s="141"/>
      <c r="O53" s="143" t="s">
        <v>10</v>
      </c>
      <c r="Q53" s="17" t="str">
        <f>IFERROR(VLOOKUP(R53,Leden!AX:AX,1,0),"")</f>
        <v/>
      </c>
      <c r="R53" s="193" t="s">
        <v>5095</v>
      </c>
      <c r="S53" s="30"/>
      <c r="T53" s="30"/>
      <c r="U53" s="30"/>
      <c r="V53" s="141"/>
      <c r="W53" s="143"/>
      <c r="AA53" s="228" t="s">
        <v>5095</v>
      </c>
      <c r="AD53" s="233" t="s">
        <v>5155</v>
      </c>
      <c r="AE53" t="s">
        <v>5156</v>
      </c>
      <c r="AF53" s="234"/>
      <c r="AH53" s="233">
        <v>8</v>
      </c>
      <c r="AI53" s="234" t="str">
        <f t="shared" si="7"/>
        <v/>
      </c>
      <c r="AK53" s="233" t="s">
        <v>5157</v>
      </c>
      <c r="AL53" s="233" t="s">
        <v>5158</v>
      </c>
      <c r="AQ53" s="234"/>
      <c r="AS53" s="228">
        <f>COUNTIFS(Leden!D:D,AA53)</f>
        <v>9</v>
      </c>
      <c r="AT53" s="233" t="str">
        <f t="shared" si="5"/>
        <v>C</v>
      </c>
      <c r="AU53" s="234" t="str">
        <f>SUBSTITUTE(IFERROR(VLOOKUP(LEFT(B53,1),AT54:AT$99,1,0),""),AT53,"")</f>
        <v/>
      </c>
      <c r="AW53" s="228">
        <f>COUNTIFS(Leden!E:E,AA53)</f>
        <v>9</v>
      </c>
      <c r="AX53" s="233" t="str">
        <f t="shared" si="6"/>
        <v>C</v>
      </c>
      <c r="AY53" s="234" t="str">
        <f>SUBSTITUTE(IFERROR(VLOOKUP(LEFT(J53,1),AX54:AX$99,1,0),""),AX53,"")</f>
        <v/>
      </c>
      <c r="BA53" s="228">
        <f>COUNTIFS(Leden!F:F,AA53)</f>
        <v>0</v>
      </c>
      <c r="BB53" s="233" t="str">
        <f t="shared" si="8"/>
        <v/>
      </c>
      <c r="BC53" s="234" t="str">
        <f>SUBSTITUTE(IFERROR(VLOOKUP(LEFT(R53,1),BB54:BB$99,1,0),""),BB53,"")</f>
        <v/>
      </c>
      <c r="BE53" s="94" t="str">
        <f>IF(AND(C53="WK",COUNTIFS(C$11:C52,"BK",AT$11:AT52,AT53)&gt;0)=TRUE,AT53,"")</f>
        <v/>
      </c>
      <c r="BF53" s="94" t="str">
        <f>IF(AND(K53="WK",COUNTIFS(K$11:K52,"BK",AX$11:AX52,AX53)&gt;0)=TRUE,AX53,"")</f>
        <v/>
      </c>
      <c r="BG53" s="94" t="str">
        <f>IF(AND(R53="WK",COUNTIFS(R$11:R52,"BK",BB$11:BB52,BB53)&gt;0)=TRUE,BB53,"")</f>
        <v/>
      </c>
      <c r="BI53" s="132">
        <f t="shared" si="2"/>
        <v>47</v>
      </c>
      <c r="BJ53" s="132" t="s">
        <v>5095</v>
      </c>
      <c r="BK53" s="132">
        <f>IFERROR(MATCH(BJ53,Veldnj!C:C,0),"")</f>
        <v>311</v>
      </c>
      <c r="BL53" s="132">
        <f>IFERROR(MATCH($BJ53,Zaal!$C:$C,0),"")</f>
        <v>291</v>
      </c>
      <c r="BM53" s="132" t="str">
        <f>IFERROR(MATCH($BJ53,Veldvj!$C:$C,0),"")</f>
        <v/>
      </c>
      <c r="BO53" s="132">
        <f t="shared" si="3"/>
        <v>125</v>
      </c>
      <c r="BP53" s="93" t="str">
        <f t="shared" si="4"/>
        <v/>
      </c>
    </row>
    <row r="54" spans="1:68" ht="12.75" customHeight="1" x14ac:dyDescent="0.25">
      <c r="A54" s="17" t="str">
        <f>IFERROR(VLOOKUP(B54,Leden!AV:AV,1,0),"")</f>
        <v>C3</v>
      </c>
      <c r="B54" s="29" t="s">
        <v>5096</v>
      </c>
      <c r="C54" s="30" t="s">
        <v>5156</v>
      </c>
      <c r="D54" s="30" t="s">
        <v>5158</v>
      </c>
      <c r="E54" s="30">
        <v>8</v>
      </c>
      <c r="F54" s="141"/>
      <c r="G54" s="143" t="s">
        <v>10</v>
      </c>
      <c r="H54" s="154"/>
      <c r="I54" s="17" t="str">
        <f>IFERROR(VLOOKUP(J54,Leden!AW:AW,1,0),"")</f>
        <v>C3</v>
      </c>
      <c r="J54" s="193" t="s">
        <v>5096</v>
      </c>
      <c r="K54" s="30" t="s">
        <v>5156</v>
      </c>
      <c r="L54" s="30" t="s">
        <v>5158</v>
      </c>
      <c r="M54" s="30">
        <v>8</v>
      </c>
      <c r="N54" s="141"/>
      <c r="O54" s="143" t="s">
        <v>10</v>
      </c>
      <c r="Q54" s="17" t="str">
        <f>IFERROR(VLOOKUP(R54,Leden!AX:AX,1,0),"")</f>
        <v/>
      </c>
      <c r="R54" s="193" t="s">
        <v>5096</v>
      </c>
      <c r="S54" s="30"/>
      <c r="T54" s="30"/>
      <c r="U54" s="30"/>
      <c r="V54" s="141"/>
      <c r="W54" s="143"/>
      <c r="AA54" s="228" t="s">
        <v>5096</v>
      </c>
      <c r="AD54" s="233" t="s">
        <v>5155</v>
      </c>
      <c r="AE54" t="s">
        <v>5156</v>
      </c>
      <c r="AF54" s="234"/>
      <c r="AH54" s="233">
        <v>8</v>
      </c>
      <c r="AI54" s="234">
        <f t="shared" si="7"/>
        <v>4</v>
      </c>
      <c r="AK54" s="233" t="s">
        <v>5157</v>
      </c>
      <c r="AL54" s="233" t="s">
        <v>5158</v>
      </c>
      <c r="AQ54" s="234"/>
      <c r="AS54" s="228">
        <f>COUNTIFS(Leden!D:D,AA54)</f>
        <v>13</v>
      </c>
      <c r="AT54" s="233" t="str">
        <f t="shared" si="5"/>
        <v>C</v>
      </c>
      <c r="AU54" s="234" t="str">
        <f>SUBSTITUTE(IFERROR(VLOOKUP(LEFT(B54,1),AT55:AT$99,1,0),""),AT54,"")</f>
        <v/>
      </c>
      <c r="AW54" s="228">
        <f>COUNTIFS(Leden!E:E,AA54)</f>
        <v>13</v>
      </c>
      <c r="AX54" s="233" t="str">
        <f t="shared" si="6"/>
        <v>C</v>
      </c>
      <c r="AY54" s="234" t="str">
        <f>SUBSTITUTE(IFERROR(VLOOKUP(LEFT(J54,1),AX55:AX$99,1,0),""),AX54,"")</f>
        <v/>
      </c>
      <c r="BA54" s="228">
        <f>COUNTIFS(Leden!F:F,AA54)</f>
        <v>0</v>
      </c>
      <c r="BB54" s="233" t="str">
        <f t="shared" si="8"/>
        <v/>
      </c>
      <c r="BC54" s="234" t="str">
        <f>SUBSTITUTE(IFERROR(VLOOKUP(LEFT(R54,1),BB55:BB$99,1,0),""),BB54,"")</f>
        <v/>
      </c>
      <c r="BE54" s="94" t="str">
        <f>IF(AND(C54="WK",COUNTIFS(C$11:C53,"BK",AT$11:AT53,AT54)&gt;0)=TRUE,AT54,"")</f>
        <v/>
      </c>
      <c r="BF54" s="94" t="str">
        <f>IF(AND(K54="WK",COUNTIFS(K$11:K53,"BK",AX$11:AX53,AX54)&gt;0)=TRUE,AX54,"")</f>
        <v/>
      </c>
      <c r="BG54" s="94" t="str">
        <f>IF(AND(R54="WK",COUNTIFS(R$11:R53,"BK",BB$11:BB53,BB54)&gt;0)=TRUE,BB54,"")</f>
        <v/>
      </c>
      <c r="BI54" s="132">
        <f t="shared" si="2"/>
        <v>50</v>
      </c>
      <c r="BJ54" s="132" t="s">
        <v>5096</v>
      </c>
      <c r="BK54" s="132">
        <f>IFERROR(MATCH(BJ54,Veldnj!C:C,0),"")</f>
        <v>331</v>
      </c>
      <c r="BL54" s="132">
        <f>IFERROR(MATCH($BJ54,Zaal!$C:$C,0),"")</f>
        <v>311</v>
      </c>
      <c r="BM54" s="132" t="str">
        <f>IFERROR(MATCH($BJ54,Veldvj!$C:$C,0),"")</f>
        <v/>
      </c>
      <c r="BO54" s="132">
        <f t="shared" si="3"/>
        <v>128</v>
      </c>
      <c r="BP54" s="93" t="str">
        <f t="shared" si="4"/>
        <v/>
      </c>
    </row>
    <row r="55" spans="1:68" ht="12.75" customHeight="1" x14ac:dyDescent="0.25">
      <c r="A55" s="17" t="str">
        <f>IFERROR(VLOOKUP(B55,Leden!AV:AV,1,0),"")</f>
        <v>C4</v>
      </c>
      <c r="B55" s="29" t="s">
        <v>5097</v>
      </c>
      <c r="C55" s="30" t="s">
        <v>5156</v>
      </c>
      <c r="D55" s="30" t="s">
        <v>5158</v>
      </c>
      <c r="E55" s="30">
        <v>8</v>
      </c>
      <c r="F55" s="141"/>
      <c r="G55" s="143" t="s">
        <v>10</v>
      </c>
      <c r="H55" s="154"/>
      <c r="I55" s="17" t="str">
        <f>IFERROR(VLOOKUP(J55,Leden!AW:AW,1,0),"")</f>
        <v>C4</v>
      </c>
      <c r="J55" s="193" t="s">
        <v>5097</v>
      </c>
      <c r="K55" s="30" t="s">
        <v>5156</v>
      </c>
      <c r="L55" s="30" t="s">
        <v>5158</v>
      </c>
      <c r="M55" s="30">
        <v>8</v>
      </c>
      <c r="N55" s="141"/>
      <c r="O55" s="143" t="s">
        <v>10</v>
      </c>
      <c r="Q55" s="17" t="str">
        <f>IFERROR(VLOOKUP(R55,Leden!AX:AX,1,0),"")</f>
        <v/>
      </c>
      <c r="R55" s="193" t="s">
        <v>5097</v>
      </c>
      <c r="S55" s="30"/>
      <c r="T55" s="30"/>
      <c r="U55" s="30"/>
      <c r="V55" s="141"/>
      <c r="W55" s="143"/>
      <c r="AA55" s="228" t="s">
        <v>5097</v>
      </c>
      <c r="AD55" s="233" t="s">
        <v>5155</v>
      </c>
      <c r="AE55" t="s">
        <v>5156</v>
      </c>
      <c r="AF55" s="234"/>
      <c r="AH55" s="233">
        <v>8</v>
      </c>
      <c r="AI55" s="234">
        <f t="shared" si="7"/>
        <v>4</v>
      </c>
      <c r="AK55" s="233" t="s">
        <v>5157</v>
      </c>
      <c r="AL55" s="233" t="s">
        <v>5158</v>
      </c>
      <c r="AQ55" s="234"/>
      <c r="AS55" s="228">
        <f>COUNTIFS(Leden!D:D,AA55)</f>
        <v>13</v>
      </c>
      <c r="AT55" s="233" t="str">
        <f t="shared" si="5"/>
        <v>C</v>
      </c>
      <c r="AU55" s="234" t="str">
        <f>SUBSTITUTE(IFERROR(VLOOKUP(LEFT(B55,1),AT56:AT$99,1,0),""),AT55,"")</f>
        <v/>
      </c>
      <c r="AW55" s="228">
        <f>COUNTIFS(Leden!E:E,AA55)</f>
        <v>13</v>
      </c>
      <c r="AX55" s="233" t="str">
        <f t="shared" si="6"/>
        <v>C</v>
      </c>
      <c r="AY55" s="234" t="str">
        <f>SUBSTITUTE(IFERROR(VLOOKUP(LEFT(J55,1),AX56:AX$99,1,0),""),AX55,"")</f>
        <v/>
      </c>
      <c r="BA55" s="228">
        <f>COUNTIFS(Leden!F:F,AA55)</f>
        <v>0</v>
      </c>
      <c r="BB55" s="233" t="str">
        <f t="shared" si="8"/>
        <v/>
      </c>
      <c r="BC55" s="234" t="str">
        <f>SUBSTITUTE(IFERROR(VLOOKUP(LEFT(R55,1),BB56:BB$99,1,0),""),BB55,"")</f>
        <v/>
      </c>
      <c r="BE55" s="94" t="str">
        <f>IF(AND(C55="WK",COUNTIFS(C$11:C54,"BK",AT$11:AT54,AT55)&gt;0)=TRUE,AT55,"")</f>
        <v/>
      </c>
      <c r="BF55" s="94" t="str">
        <f>IF(AND(K55="WK",COUNTIFS(K$11:K54,"BK",AX$11:AX54,AX55)&gt;0)=TRUE,AX55,"")</f>
        <v/>
      </c>
      <c r="BG55" s="94" t="str">
        <f>IF(AND(R55="WK",COUNTIFS(R$11:R54,"BK",BB$11:BB54,BB55)&gt;0)=TRUE,BB55,"")</f>
        <v/>
      </c>
      <c r="BI55" s="132">
        <f t="shared" si="2"/>
        <v>53</v>
      </c>
      <c r="BJ55" s="132" t="s">
        <v>5097</v>
      </c>
      <c r="BK55" s="132">
        <f>IFERROR(MATCH(BJ55,Veldnj!C:C,0),"")</f>
        <v>351</v>
      </c>
      <c r="BL55" s="132">
        <f>IFERROR(MATCH($BJ55,Zaal!$C:$C,0),"")</f>
        <v>331</v>
      </c>
      <c r="BM55" s="132" t="str">
        <f>IFERROR(MATCH($BJ55,Veldvj!$C:$C,0),"")</f>
        <v/>
      </c>
      <c r="BO55" s="132">
        <f t="shared" si="3"/>
        <v>131</v>
      </c>
      <c r="BP55" s="93" t="str">
        <f t="shared" si="4"/>
        <v/>
      </c>
    </row>
    <row r="56" spans="1:68" ht="12.75" customHeight="1" x14ac:dyDescent="0.25">
      <c r="A56" s="17" t="str">
        <f>IFERROR(VLOOKUP(B56,Leden!AV:AV,1,0),"")</f>
        <v/>
      </c>
      <c r="B56" s="29" t="s">
        <v>5098</v>
      </c>
      <c r="C56" s="30"/>
      <c r="D56" s="30"/>
      <c r="E56" s="30"/>
      <c r="F56" s="141"/>
      <c r="G56" s="143"/>
      <c r="H56" s="154"/>
      <c r="I56" s="17" t="str">
        <f>IFERROR(VLOOKUP(J56,Leden!AW:AW,1,0),"")</f>
        <v/>
      </c>
      <c r="J56" s="193" t="s">
        <v>5098</v>
      </c>
      <c r="K56" s="30"/>
      <c r="L56" s="30"/>
      <c r="M56" s="30"/>
      <c r="N56" s="141"/>
      <c r="O56" s="143"/>
      <c r="Q56" s="17" t="str">
        <f>IFERROR(VLOOKUP(R56,Leden!AX:AX,1,0),"")</f>
        <v/>
      </c>
      <c r="R56" s="193" t="s">
        <v>5098</v>
      </c>
      <c r="S56" s="30"/>
      <c r="T56" s="30"/>
      <c r="U56" s="30"/>
      <c r="V56" s="141"/>
      <c r="W56" s="143"/>
      <c r="AA56" s="228" t="s">
        <v>5098</v>
      </c>
      <c r="AD56" s="233" t="s">
        <v>5155</v>
      </c>
      <c r="AE56" t="s">
        <v>5156</v>
      </c>
      <c r="AF56" s="234"/>
      <c r="AH56" s="233">
        <v>8</v>
      </c>
      <c r="AI56" s="234">
        <f t="shared" si="7"/>
        <v>4</v>
      </c>
      <c r="AK56" s="233" t="s">
        <v>5157</v>
      </c>
      <c r="AL56" s="233" t="s">
        <v>5158</v>
      </c>
      <c r="AQ56" s="234"/>
      <c r="AS56" s="228">
        <f>COUNTIFS(Leden!D:D,AA56)</f>
        <v>0</v>
      </c>
      <c r="AT56" s="233" t="str">
        <f t="shared" si="5"/>
        <v/>
      </c>
      <c r="AU56" s="234" t="str">
        <f>SUBSTITUTE(IFERROR(VLOOKUP(LEFT(B56,1),AT57:AT$99,1,0),""),AT56,"")</f>
        <v/>
      </c>
      <c r="AW56" s="228">
        <f>COUNTIFS(Leden!E:E,AA56)</f>
        <v>0</v>
      </c>
      <c r="AX56" s="233" t="str">
        <f t="shared" si="6"/>
        <v/>
      </c>
      <c r="AY56" s="234" t="str">
        <f>SUBSTITUTE(IFERROR(VLOOKUP(LEFT(J56,1),AX57:AX$99,1,0),""),AX56,"")</f>
        <v/>
      </c>
      <c r="BA56" s="228">
        <f>COUNTIFS(Leden!F:F,AA56)</f>
        <v>0</v>
      </c>
      <c r="BB56" s="233" t="str">
        <f t="shared" si="8"/>
        <v/>
      </c>
      <c r="BC56" s="234" t="str">
        <f>SUBSTITUTE(IFERROR(VLOOKUP(LEFT(R56,1),BB57:BB$99,1,0),""),BB56,"")</f>
        <v/>
      </c>
      <c r="BE56" s="94" t="str">
        <f>IF(AND(C56="WK",COUNTIFS(C$11:C55,"BK",AT$11:AT55,AT56)&gt;0)=TRUE,AT56,"")</f>
        <v/>
      </c>
      <c r="BF56" s="94" t="str">
        <f>IF(AND(K56="WK",COUNTIFS(K$11:K55,"BK",AX$11:AX55,AX56)&gt;0)=TRUE,AX56,"")</f>
        <v/>
      </c>
      <c r="BG56" s="94" t="str">
        <f>IF(AND(R56="WK",COUNTIFS(R$11:R55,"BK",BB$11:BB55,BB56)&gt;0)=TRUE,BB56,"")</f>
        <v/>
      </c>
      <c r="BI56" s="132">
        <f t="shared" si="2"/>
        <v>53</v>
      </c>
      <c r="BJ56" s="132" t="s">
        <v>5098</v>
      </c>
      <c r="BK56" s="132" t="str">
        <f>IFERROR(MATCH(BJ56,Veldnj!C:C,0),"")</f>
        <v/>
      </c>
      <c r="BL56" s="132" t="str">
        <f>IFERROR(MATCH($BJ56,Zaal!$C:$C,0),"")</f>
        <v/>
      </c>
      <c r="BM56" s="132" t="str">
        <f>IFERROR(MATCH($BJ56,Veldvj!$C:$C,0),"")</f>
        <v/>
      </c>
      <c r="BO56" s="132">
        <f t="shared" si="3"/>
        <v>134</v>
      </c>
      <c r="BP56" s="93" t="str">
        <f t="shared" si="4"/>
        <v/>
      </c>
    </row>
    <row r="57" spans="1:68" ht="12.75" customHeight="1" x14ac:dyDescent="0.25">
      <c r="A57" s="17" t="str">
        <f>IFERROR(VLOOKUP(B57,Leden!AV:AV,1,0),"")</f>
        <v/>
      </c>
      <c r="B57" s="29" t="s">
        <v>5099</v>
      </c>
      <c r="C57" s="30"/>
      <c r="D57" s="30"/>
      <c r="E57" s="30"/>
      <c r="F57" s="141"/>
      <c r="G57" s="143"/>
      <c r="H57" s="154"/>
      <c r="I57" s="17" t="str">
        <f>IFERROR(VLOOKUP(J57,Leden!AW:AW,1,0),"")</f>
        <v/>
      </c>
      <c r="J57" s="193" t="s">
        <v>5099</v>
      </c>
      <c r="K57" s="30"/>
      <c r="L57" s="30"/>
      <c r="M57" s="30"/>
      <c r="N57" s="141"/>
      <c r="O57" s="143"/>
      <c r="Q57" s="17" t="str">
        <f>IFERROR(VLOOKUP(R57,Leden!AX:AX,1,0),"")</f>
        <v/>
      </c>
      <c r="R57" s="193" t="s">
        <v>5099</v>
      </c>
      <c r="S57" s="30"/>
      <c r="T57" s="30"/>
      <c r="U57" s="30"/>
      <c r="V57" s="141"/>
      <c r="W57" s="143"/>
      <c r="AA57" s="228" t="s">
        <v>5099</v>
      </c>
      <c r="AD57" s="233" t="s">
        <v>5155</v>
      </c>
      <c r="AE57" t="s">
        <v>5156</v>
      </c>
      <c r="AF57" s="234"/>
      <c r="AH57" s="233">
        <v>8</v>
      </c>
      <c r="AI57" s="234">
        <f t="shared" si="7"/>
        <v>4</v>
      </c>
      <c r="AK57" s="233" t="s">
        <v>5157</v>
      </c>
      <c r="AL57" s="233" t="s">
        <v>5158</v>
      </c>
      <c r="AQ57" s="234"/>
      <c r="AS57" s="228">
        <f>COUNTIFS(Leden!D:D,AA57)</f>
        <v>0</v>
      </c>
      <c r="AT57" s="233" t="str">
        <f t="shared" si="5"/>
        <v/>
      </c>
      <c r="AU57" s="234" t="str">
        <f>SUBSTITUTE(IFERROR(VLOOKUP(LEFT(B57,1),AT58:AT$99,1,0),""),AT57,"")</f>
        <v/>
      </c>
      <c r="AW57" s="228">
        <f>COUNTIFS(Leden!E:E,AA57)</f>
        <v>0</v>
      </c>
      <c r="AX57" s="233" t="str">
        <f t="shared" si="6"/>
        <v/>
      </c>
      <c r="AY57" s="234" t="str">
        <f>SUBSTITUTE(IFERROR(VLOOKUP(LEFT(J57,1),AX58:AX$99,1,0),""),AX57,"")</f>
        <v/>
      </c>
      <c r="BA57" s="228">
        <f>COUNTIFS(Leden!F:F,AA57)</f>
        <v>0</v>
      </c>
      <c r="BB57" s="233" t="str">
        <f t="shared" si="8"/>
        <v/>
      </c>
      <c r="BC57" s="234" t="str">
        <f>SUBSTITUTE(IFERROR(VLOOKUP(LEFT(R57,1),BB58:BB$99,1,0),""),BB57,"")</f>
        <v/>
      </c>
      <c r="BE57" s="94" t="str">
        <f>IF(AND(C57="WK",COUNTIFS(C$11:C56,"BK",AT$11:AT56,AT57)&gt;0)=TRUE,AT57,"")</f>
        <v/>
      </c>
      <c r="BF57" s="94" t="str">
        <f>IF(AND(K57="WK",COUNTIFS(K$11:K56,"BK",AX$11:AX56,AX57)&gt;0)=TRUE,AX57,"")</f>
        <v/>
      </c>
      <c r="BG57" s="94" t="str">
        <f>IF(AND(R57="WK",COUNTIFS(R$11:R56,"BK",BB$11:BB56,BB57)&gt;0)=TRUE,BB57,"")</f>
        <v/>
      </c>
      <c r="BI57" s="132">
        <f t="shared" si="2"/>
        <v>53</v>
      </c>
      <c r="BJ57" s="132" t="s">
        <v>5099</v>
      </c>
      <c r="BK57" s="132" t="str">
        <f>IFERROR(MATCH(BJ57,Veldnj!C:C,0),"")</f>
        <v/>
      </c>
      <c r="BL57" s="132" t="str">
        <f>IFERROR(MATCH($BJ57,Zaal!$C:$C,0),"")</f>
        <v/>
      </c>
      <c r="BM57" s="132" t="str">
        <f>IFERROR(MATCH($BJ57,Veldvj!$C:$C,0),"")</f>
        <v/>
      </c>
      <c r="BO57" s="132">
        <f t="shared" si="3"/>
        <v>137</v>
      </c>
      <c r="BP57" s="93" t="str">
        <f t="shared" si="4"/>
        <v/>
      </c>
    </row>
    <row r="58" spans="1:68" ht="12.75" customHeight="1" x14ac:dyDescent="0.25">
      <c r="A58" s="17" t="str">
        <f>IFERROR(VLOOKUP(B58,Leden!AV:AV,1,0),"")</f>
        <v/>
      </c>
      <c r="B58" s="29" t="s">
        <v>5100</v>
      </c>
      <c r="C58" s="30"/>
      <c r="D58" s="30"/>
      <c r="E58" s="30"/>
      <c r="F58" s="141"/>
      <c r="G58" s="143"/>
      <c r="H58" s="154"/>
      <c r="I58" s="17" t="str">
        <f>IFERROR(VLOOKUP(J58,Leden!AW:AW,1,0),"")</f>
        <v/>
      </c>
      <c r="J58" s="193" t="s">
        <v>5100</v>
      </c>
      <c r="K58" s="30"/>
      <c r="L58" s="30"/>
      <c r="M58" s="30"/>
      <c r="N58" s="141"/>
      <c r="O58" s="143"/>
      <c r="Q58" s="17" t="str">
        <f>IFERROR(VLOOKUP(R58,Leden!AX:AX,1,0),"")</f>
        <v/>
      </c>
      <c r="R58" s="193" t="s">
        <v>5100</v>
      </c>
      <c r="S58" s="30"/>
      <c r="T58" s="30"/>
      <c r="U58" s="30"/>
      <c r="V58" s="141"/>
      <c r="W58" s="143"/>
      <c r="AA58" s="228" t="s">
        <v>5100</v>
      </c>
      <c r="AD58" s="233" t="s">
        <v>5155</v>
      </c>
      <c r="AE58" t="s">
        <v>5156</v>
      </c>
      <c r="AF58" s="234"/>
      <c r="AH58" s="233">
        <v>8</v>
      </c>
      <c r="AI58" s="234">
        <f t="shared" si="7"/>
        <v>4</v>
      </c>
      <c r="AK58" s="233" t="s">
        <v>5157</v>
      </c>
      <c r="AL58" s="233" t="s">
        <v>5158</v>
      </c>
      <c r="AQ58" s="234"/>
      <c r="AS58" s="228">
        <f>COUNTIFS(Leden!D:D,AA58)</f>
        <v>0</v>
      </c>
      <c r="AT58" s="233" t="str">
        <f t="shared" si="5"/>
        <v/>
      </c>
      <c r="AU58" s="234" t="str">
        <f>SUBSTITUTE(IFERROR(VLOOKUP(LEFT(B58,1),AT59:AT$99,1,0),""),AT58,"")</f>
        <v/>
      </c>
      <c r="AW58" s="228">
        <f>COUNTIFS(Leden!E:E,AA58)</f>
        <v>0</v>
      </c>
      <c r="AX58" s="233" t="str">
        <f t="shared" si="6"/>
        <v/>
      </c>
      <c r="AY58" s="234" t="str">
        <f>SUBSTITUTE(IFERROR(VLOOKUP(LEFT(J58,1),AX59:AX$99,1,0),""),AX58,"")</f>
        <v/>
      </c>
      <c r="BA58" s="228">
        <f>COUNTIFS(Leden!F:F,AA58)</f>
        <v>0</v>
      </c>
      <c r="BB58" s="233" t="str">
        <f t="shared" si="8"/>
        <v/>
      </c>
      <c r="BC58" s="234" t="str">
        <f>SUBSTITUTE(IFERROR(VLOOKUP(LEFT(R58,1),BB59:BB$99,1,0),""),BB58,"")</f>
        <v/>
      </c>
      <c r="BE58" s="94" t="str">
        <f>IF(AND(C58="WK",COUNTIFS(C$11:C57,"BK",AT$11:AT57,AT58)&gt;0)=TRUE,AT58,"")</f>
        <v/>
      </c>
      <c r="BF58" s="94" t="str">
        <f>IF(AND(K58="WK",COUNTIFS(K$11:K57,"BK",AX$11:AX57,AX58)&gt;0)=TRUE,AX58,"")</f>
        <v/>
      </c>
      <c r="BG58" s="94" t="str">
        <f>IF(AND(R58="WK",COUNTIFS(R$11:R57,"BK",BB$11:BB57,BB58)&gt;0)=TRUE,BB58,"")</f>
        <v/>
      </c>
      <c r="BI58" s="132">
        <f t="shared" si="2"/>
        <v>53</v>
      </c>
      <c r="BJ58" s="132" t="s">
        <v>5100</v>
      </c>
      <c r="BK58" s="132" t="str">
        <f>IFERROR(MATCH(BJ58,Veldnj!C:C,0),"")</f>
        <v/>
      </c>
      <c r="BL58" s="132" t="str">
        <f>IFERROR(MATCH($BJ58,Zaal!$C:$C,0),"")</f>
        <v/>
      </c>
      <c r="BM58" s="132" t="str">
        <f>IFERROR(MATCH($BJ58,Veldvj!$C:$C,0),"")</f>
        <v/>
      </c>
      <c r="BO58" s="132">
        <f t="shared" si="3"/>
        <v>140</v>
      </c>
      <c r="BP58" s="93" t="str">
        <f t="shared" si="4"/>
        <v/>
      </c>
    </row>
    <row r="59" spans="1:68" ht="12.75" customHeight="1" x14ac:dyDescent="0.25">
      <c r="A59" s="17" t="str">
        <f>IFERROR(VLOOKUP(B59,Leden!AV:AV,1,0),"")</f>
        <v/>
      </c>
      <c r="B59" s="29" t="s">
        <v>5101</v>
      </c>
      <c r="C59" s="30"/>
      <c r="D59" s="30"/>
      <c r="E59" s="30"/>
      <c r="F59" s="141"/>
      <c r="G59" s="143"/>
      <c r="H59" s="154"/>
      <c r="I59" s="17" t="str">
        <f>IFERROR(VLOOKUP(J59,Leden!AW:AW,1,0),"")</f>
        <v/>
      </c>
      <c r="J59" s="193" t="s">
        <v>5101</v>
      </c>
      <c r="K59" s="30"/>
      <c r="L59" s="30"/>
      <c r="M59" s="30"/>
      <c r="N59" s="141"/>
      <c r="O59" s="143"/>
      <c r="Q59" s="17" t="str">
        <f>IFERROR(VLOOKUP(R59,Leden!AX:AX,1,0),"")</f>
        <v/>
      </c>
      <c r="R59" s="193" t="s">
        <v>5101</v>
      </c>
      <c r="S59" s="30"/>
      <c r="T59" s="30"/>
      <c r="U59" s="30"/>
      <c r="V59" s="141"/>
      <c r="W59" s="143"/>
      <c r="AA59" s="228" t="s">
        <v>5101</v>
      </c>
      <c r="AD59" s="233" t="s">
        <v>5155</v>
      </c>
      <c r="AE59" t="s">
        <v>5156</v>
      </c>
      <c r="AF59" s="234"/>
      <c r="AH59" s="233">
        <v>8</v>
      </c>
      <c r="AI59" s="234">
        <f t="shared" si="7"/>
        <v>4</v>
      </c>
      <c r="AK59" s="233" t="s">
        <v>5157</v>
      </c>
      <c r="AL59" s="233" t="s">
        <v>5158</v>
      </c>
      <c r="AQ59" s="234"/>
      <c r="AS59" s="228">
        <f>COUNTIFS(Leden!D:D,AA59)</f>
        <v>0</v>
      </c>
      <c r="AT59" s="233" t="str">
        <f t="shared" si="5"/>
        <v/>
      </c>
      <c r="AU59" s="234" t="str">
        <f>SUBSTITUTE(IFERROR(VLOOKUP(LEFT(B59,1),AT60:AT$99,1,0),""),AT59,"")</f>
        <v/>
      </c>
      <c r="AW59" s="228">
        <f>COUNTIFS(Leden!E:E,AA59)</f>
        <v>0</v>
      </c>
      <c r="AX59" s="233" t="str">
        <f t="shared" si="6"/>
        <v/>
      </c>
      <c r="AY59" s="234" t="str">
        <f>SUBSTITUTE(IFERROR(VLOOKUP(LEFT(J59,1),AX60:AX$99,1,0),""),AX59,"")</f>
        <v/>
      </c>
      <c r="BA59" s="228">
        <f>COUNTIFS(Leden!F:F,AA59)</f>
        <v>0</v>
      </c>
      <c r="BB59" s="233" t="str">
        <f t="shared" si="8"/>
        <v/>
      </c>
      <c r="BC59" s="234" t="str">
        <f>SUBSTITUTE(IFERROR(VLOOKUP(LEFT(R59,1),BB60:BB$99,1,0),""),BB59,"")</f>
        <v/>
      </c>
      <c r="BE59" s="94" t="str">
        <f>IF(AND(C59="WK",COUNTIFS(C$11:C58,"BK",AT$11:AT58,AT59)&gt;0)=TRUE,AT59,"")</f>
        <v/>
      </c>
      <c r="BF59" s="94" t="str">
        <f>IF(AND(K59="WK",COUNTIFS(K$11:K58,"BK",AX$11:AX58,AX59)&gt;0)=TRUE,AX59,"")</f>
        <v/>
      </c>
      <c r="BG59" s="94" t="str">
        <f>IF(AND(R59="WK",COUNTIFS(R$11:R58,"BK",BB$11:BB58,BB59)&gt;0)=TRUE,BB59,"")</f>
        <v/>
      </c>
      <c r="BI59" s="132">
        <f t="shared" si="2"/>
        <v>53</v>
      </c>
      <c r="BJ59" s="132" t="s">
        <v>5101</v>
      </c>
      <c r="BK59" s="132" t="str">
        <f>IFERROR(MATCH(BJ59,Veldnj!C:C,0),"")</f>
        <v/>
      </c>
      <c r="BL59" s="132" t="str">
        <f>IFERROR(MATCH($BJ59,Zaal!$C:$C,0),"")</f>
        <v/>
      </c>
      <c r="BM59" s="132" t="str">
        <f>IFERROR(MATCH($BJ59,Veldvj!$C:$C,0),"")</f>
        <v/>
      </c>
      <c r="BO59" s="132">
        <f t="shared" si="3"/>
        <v>143</v>
      </c>
      <c r="BP59" s="93" t="str">
        <f t="shared" si="4"/>
        <v/>
      </c>
    </row>
    <row r="60" spans="1:68" ht="12.75" customHeight="1" x14ac:dyDescent="0.25">
      <c r="A60" s="17" t="str">
        <f>IFERROR(VLOOKUP(B60,Leden!AV:AV,1,0),"")</f>
        <v/>
      </c>
      <c r="B60" s="29" t="s">
        <v>5102</v>
      </c>
      <c r="C60" s="30"/>
      <c r="D60" s="30"/>
      <c r="E60" s="30"/>
      <c r="F60" s="141"/>
      <c r="G60" s="143"/>
      <c r="H60" s="154"/>
      <c r="I60" s="17" t="str">
        <f>IFERROR(VLOOKUP(J60,Leden!AW:AW,1,0),"")</f>
        <v/>
      </c>
      <c r="J60" s="193" t="s">
        <v>5102</v>
      </c>
      <c r="K60" s="30"/>
      <c r="L60" s="30"/>
      <c r="M60" s="30"/>
      <c r="N60" s="141"/>
      <c r="O60" s="143"/>
      <c r="Q60" s="17" t="str">
        <f>IFERROR(VLOOKUP(R60,Leden!AX:AX,1,0),"")</f>
        <v/>
      </c>
      <c r="R60" s="193" t="s">
        <v>5102</v>
      </c>
      <c r="S60" s="30"/>
      <c r="T60" s="30"/>
      <c r="U60" s="30"/>
      <c r="V60" s="141"/>
      <c r="W60" s="143"/>
      <c r="AA60" s="228" t="s">
        <v>5102</v>
      </c>
      <c r="AD60" s="233" t="s">
        <v>5155</v>
      </c>
      <c r="AE60" t="s">
        <v>5156</v>
      </c>
      <c r="AF60" s="234"/>
      <c r="AH60" s="233">
        <v>8</v>
      </c>
      <c r="AI60" s="234">
        <f t="shared" si="7"/>
        <v>4</v>
      </c>
      <c r="AK60" s="233" t="s">
        <v>5157</v>
      </c>
      <c r="AL60" s="233" t="s">
        <v>5158</v>
      </c>
      <c r="AQ60" s="234"/>
      <c r="AS60" s="228">
        <f>COUNTIFS(Leden!D:D,AA60)</f>
        <v>0</v>
      </c>
      <c r="AT60" s="233" t="str">
        <f t="shared" si="5"/>
        <v/>
      </c>
      <c r="AU60" s="234" t="str">
        <f>SUBSTITUTE(IFERROR(VLOOKUP(LEFT(B60,1),AT61:AT$99,1,0),""),AT60,"")</f>
        <v/>
      </c>
      <c r="AW60" s="228">
        <f>COUNTIFS(Leden!E:E,AA60)</f>
        <v>0</v>
      </c>
      <c r="AX60" s="233" t="str">
        <f t="shared" si="6"/>
        <v/>
      </c>
      <c r="AY60" s="234" t="str">
        <f>SUBSTITUTE(IFERROR(VLOOKUP(LEFT(J60,1),AX61:AX$99,1,0),""),AX60,"")</f>
        <v/>
      </c>
      <c r="BA60" s="228">
        <f>COUNTIFS(Leden!F:F,AA60)</f>
        <v>0</v>
      </c>
      <c r="BB60" s="233" t="str">
        <f t="shared" si="8"/>
        <v/>
      </c>
      <c r="BC60" s="234" t="str">
        <f>SUBSTITUTE(IFERROR(VLOOKUP(LEFT(R60,1),BB61:BB$99,1,0),""),BB60,"")</f>
        <v/>
      </c>
      <c r="BE60" s="94" t="str">
        <f>IF(AND(C60="WK",COUNTIFS(C$11:C59,"BK",AT$11:AT59,AT60)&gt;0)=TRUE,AT60,"")</f>
        <v/>
      </c>
      <c r="BF60" s="94" t="str">
        <f>IF(AND(K60="WK",COUNTIFS(K$11:K59,"BK",AX$11:AX59,AX60)&gt;0)=TRUE,AX60,"")</f>
        <v/>
      </c>
      <c r="BG60" s="94" t="str">
        <f>IF(AND(R60="WK",COUNTIFS(R$11:R59,"BK",BB$11:BB59,BB60)&gt;0)=TRUE,BB60,"")</f>
        <v/>
      </c>
      <c r="BI60" s="132">
        <f t="shared" si="2"/>
        <v>53</v>
      </c>
      <c r="BJ60" s="132" t="s">
        <v>5102</v>
      </c>
      <c r="BK60" s="132" t="str">
        <f>IFERROR(MATCH(BJ60,Veldnj!C:C,0),"")</f>
        <v/>
      </c>
      <c r="BL60" s="132" t="str">
        <f>IFERROR(MATCH($BJ60,Zaal!$C:$C,0),"")</f>
        <v/>
      </c>
      <c r="BM60" s="132" t="str">
        <f>IFERROR(MATCH($BJ60,Veldvj!$C:$C,0),"")</f>
        <v/>
      </c>
      <c r="BO60" s="132">
        <f t="shared" si="3"/>
        <v>146</v>
      </c>
      <c r="BP60" s="93" t="str">
        <f t="shared" si="4"/>
        <v/>
      </c>
    </row>
    <row r="61" spans="1:68" ht="12.75" customHeight="1" x14ac:dyDescent="0.25">
      <c r="A61" s="17" t="str">
        <f>IFERROR(VLOOKUP(B61,Leden!AV:AV,1,0),"")</f>
        <v/>
      </c>
      <c r="B61" s="29" t="s">
        <v>5103</v>
      </c>
      <c r="C61" s="30"/>
      <c r="D61" s="30"/>
      <c r="E61" s="30"/>
      <c r="F61" s="141"/>
      <c r="G61" s="143"/>
      <c r="H61" s="154"/>
      <c r="I61" s="17" t="str">
        <f>IFERROR(VLOOKUP(J61,Leden!AW:AW,1,0),"")</f>
        <v/>
      </c>
      <c r="J61" s="193" t="s">
        <v>5103</v>
      </c>
      <c r="K61" s="30"/>
      <c r="L61" s="30"/>
      <c r="M61" s="30"/>
      <c r="N61" s="141"/>
      <c r="O61" s="143"/>
      <c r="Q61" s="17" t="str">
        <f>IFERROR(VLOOKUP(R61,Leden!AX:AX,1,0),"")</f>
        <v/>
      </c>
      <c r="R61" s="193" t="s">
        <v>5103</v>
      </c>
      <c r="S61" s="30"/>
      <c r="T61" s="30"/>
      <c r="U61" s="30"/>
      <c r="V61" s="141"/>
      <c r="W61" s="143"/>
      <c r="AA61" s="228" t="s">
        <v>5103</v>
      </c>
      <c r="AD61" s="233" t="s">
        <v>5155</v>
      </c>
      <c r="AE61" t="s">
        <v>5156</v>
      </c>
      <c r="AF61" s="234"/>
      <c r="AH61" s="233">
        <v>8</v>
      </c>
      <c r="AI61" s="234">
        <f t="shared" si="7"/>
        <v>4</v>
      </c>
      <c r="AK61" s="233" t="s">
        <v>5157</v>
      </c>
      <c r="AL61" s="233" t="s">
        <v>5158</v>
      </c>
      <c r="AQ61" s="234"/>
      <c r="AS61" s="228">
        <f>COUNTIFS(Leden!D:D,AA61)</f>
        <v>0</v>
      </c>
      <c r="AT61" s="233" t="str">
        <f t="shared" si="5"/>
        <v/>
      </c>
      <c r="AU61" s="234" t="str">
        <f>SUBSTITUTE(IFERROR(VLOOKUP(LEFT(B61,1),AT62:AT$99,1,0),""),AT61,"")</f>
        <v/>
      </c>
      <c r="AW61" s="228">
        <f>COUNTIFS(Leden!E:E,AA61)</f>
        <v>0</v>
      </c>
      <c r="AX61" s="233" t="str">
        <f t="shared" si="6"/>
        <v/>
      </c>
      <c r="AY61" s="234" t="str">
        <f>SUBSTITUTE(IFERROR(VLOOKUP(LEFT(J61,1),AX62:AX$99,1,0),""),AX61,"")</f>
        <v/>
      </c>
      <c r="BA61" s="228">
        <f>COUNTIFS(Leden!F:F,AA61)</f>
        <v>0</v>
      </c>
      <c r="BB61" s="233" t="str">
        <f t="shared" si="8"/>
        <v/>
      </c>
      <c r="BC61" s="234" t="str">
        <f>SUBSTITUTE(IFERROR(VLOOKUP(LEFT(R61,1),BB62:BB$99,1,0),""),BB61,"")</f>
        <v/>
      </c>
      <c r="BE61" s="94" t="str">
        <f>IF(AND(C61="WK",COUNTIFS(C$11:C60,"BK",AT$11:AT60,AT61)&gt;0)=TRUE,AT61,"")</f>
        <v/>
      </c>
      <c r="BF61" s="94" t="str">
        <f>IF(AND(K61="WK",COUNTIFS(K$11:K60,"BK",AX$11:AX60,AX61)&gt;0)=TRUE,AX61,"")</f>
        <v/>
      </c>
      <c r="BG61" s="94" t="str">
        <f>IF(AND(R61="WK",COUNTIFS(R$11:R60,"BK",BB$11:BB60,BB61)&gt;0)=TRUE,BB61,"")</f>
        <v/>
      </c>
      <c r="BI61" s="132">
        <f t="shared" si="2"/>
        <v>53</v>
      </c>
      <c r="BJ61" s="132" t="s">
        <v>5103</v>
      </c>
      <c r="BK61" s="132" t="str">
        <f>IFERROR(MATCH(BJ61,Veldnj!C:C,0),"")</f>
        <v/>
      </c>
      <c r="BL61" s="132" t="str">
        <f>IFERROR(MATCH($BJ61,Zaal!$C:$C,0),"")</f>
        <v/>
      </c>
      <c r="BM61" s="132" t="str">
        <f>IFERROR(MATCH($BJ61,Veldvj!$C:$C,0),"")</f>
        <v/>
      </c>
      <c r="BO61" s="132">
        <f t="shared" si="3"/>
        <v>149</v>
      </c>
      <c r="BP61" s="93" t="str">
        <f t="shared" si="4"/>
        <v/>
      </c>
    </row>
    <row r="62" spans="1:68" ht="12.75" customHeight="1" x14ac:dyDescent="0.25">
      <c r="A62" s="17" t="str">
        <f>IFERROR(VLOOKUP(B62,Leden!AV:AV,1,0),"")</f>
        <v>D1</v>
      </c>
      <c r="B62" s="32" t="s">
        <v>5106</v>
      </c>
      <c r="C62" s="30" t="s">
        <v>5156</v>
      </c>
      <c r="D62" s="30" t="s">
        <v>5158</v>
      </c>
      <c r="E62" s="30">
        <v>8</v>
      </c>
      <c r="F62" s="141"/>
      <c r="G62" s="143" t="s">
        <v>10</v>
      </c>
      <c r="H62" s="154"/>
      <c r="I62" s="17" t="str">
        <f>IFERROR(VLOOKUP(J62,Leden!AW:AW,1,0),"")</f>
        <v>D1</v>
      </c>
      <c r="J62" s="194" t="s">
        <v>5106</v>
      </c>
      <c r="K62" s="30" t="s">
        <v>5156</v>
      </c>
      <c r="L62" s="30" t="s">
        <v>5158</v>
      </c>
      <c r="M62" s="30">
        <v>8</v>
      </c>
      <c r="N62" s="141"/>
      <c r="O62" s="143" t="s">
        <v>10</v>
      </c>
      <c r="Q62" s="17" t="str">
        <f>IFERROR(VLOOKUP(R62,Leden!AX:AX,1,0),"")</f>
        <v/>
      </c>
      <c r="R62" s="194" t="s">
        <v>5106</v>
      </c>
      <c r="S62" s="30"/>
      <c r="T62" s="30"/>
      <c r="U62" s="30"/>
      <c r="V62" s="141"/>
      <c r="W62" s="143"/>
      <c r="AA62" s="228" t="s">
        <v>5106</v>
      </c>
      <c r="AD62" s="233" t="s">
        <v>5155</v>
      </c>
      <c r="AE62" t="s">
        <v>5156</v>
      </c>
      <c r="AF62" s="234"/>
      <c r="AH62" s="233">
        <v>8</v>
      </c>
      <c r="AI62" s="234">
        <f t="shared" si="7"/>
        <v>4</v>
      </c>
      <c r="AK62" s="233" t="s">
        <v>5157</v>
      </c>
      <c r="AL62" s="233" t="s">
        <v>5158</v>
      </c>
      <c r="AQ62" s="234"/>
      <c r="AS62" s="228">
        <f>COUNTIFS(Leden!D:D,AA62)</f>
        <v>10</v>
      </c>
      <c r="AT62" s="233" t="str">
        <f t="shared" si="5"/>
        <v>D</v>
      </c>
      <c r="AU62" s="234" t="str">
        <f>SUBSTITUTE(IFERROR(VLOOKUP(LEFT(B62,1),AT63:AT$99,1,0),""),AT62,"")</f>
        <v/>
      </c>
      <c r="AW62" s="228">
        <f>COUNTIFS(Leden!E:E,AA62)</f>
        <v>10</v>
      </c>
      <c r="AX62" s="233" t="str">
        <f t="shared" si="6"/>
        <v>D</v>
      </c>
      <c r="AY62" s="234" t="str">
        <f>SUBSTITUTE(IFERROR(VLOOKUP(LEFT(J62,1),AX63:AX$99,1,0),""),AX62,"")</f>
        <v/>
      </c>
      <c r="BA62" s="228">
        <f>COUNTIFS(Leden!F:F,AA62)</f>
        <v>0</v>
      </c>
      <c r="BB62" s="233" t="str">
        <f t="shared" si="8"/>
        <v/>
      </c>
      <c r="BC62" s="234" t="str">
        <f>SUBSTITUTE(IFERROR(VLOOKUP(LEFT(R62,1),BB63:BB$99,1,0),""),BB62,"")</f>
        <v/>
      </c>
      <c r="BE62" s="94" t="str">
        <f>IF(AND(C62="WK",COUNTIFS(C$11:C61,"BK",AT$11:AT61,AT62)&gt;0)=TRUE,AT62,"")</f>
        <v/>
      </c>
      <c r="BF62" s="94" t="str">
        <f>IF(AND(K62="WK",COUNTIFS(K$11:K61,"BK",AX$11:AX61,AX62)&gt;0)=TRUE,AX62,"")</f>
        <v/>
      </c>
      <c r="BG62" s="94" t="str">
        <f>IF(AND(R62="WK",COUNTIFS(R$11:R61,"BK",BB$11:BB61,BB62)&gt;0)=TRUE,BB62,"")</f>
        <v/>
      </c>
      <c r="BI62" s="132">
        <f t="shared" si="2"/>
        <v>56</v>
      </c>
      <c r="BJ62" s="132" t="s">
        <v>5106</v>
      </c>
      <c r="BK62" s="132">
        <f>IFERROR(MATCH(BJ62,Veldnj!C:C,0),"")</f>
        <v>371</v>
      </c>
      <c r="BL62" s="132">
        <f>IFERROR(MATCH($BJ62,Zaal!$C:$C,0),"")</f>
        <v>351</v>
      </c>
      <c r="BM62" s="132" t="str">
        <f>IFERROR(MATCH($BJ62,Veldvj!$C:$C,0),"")</f>
        <v/>
      </c>
      <c r="BO62" s="132">
        <f t="shared" si="3"/>
        <v>152</v>
      </c>
      <c r="BP62" s="93" t="str">
        <f t="shared" si="4"/>
        <v/>
      </c>
    </row>
    <row r="63" spans="1:68" ht="12.75" customHeight="1" x14ac:dyDescent="0.25">
      <c r="A63" s="17" t="str">
        <f>IFERROR(VLOOKUP(B63,Leden!AV:AV,1,0),"")</f>
        <v>D2</v>
      </c>
      <c r="B63" s="32" t="s">
        <v>5107</v>
      </c>
      <c r="C63" s="30" t="s">
        <v>5156</v>
      </c>
      <c r="D63" s="30" t="s">
        <v>5158</v>
      </c>
      <c r="E63" s="30">
        <v>8</v>
      </c>
      <c r="F63" s="141"/>
      <c r="G63" s="143" t="s">
        <v>10</v>
      </c>
      <c r="H63" s="154"/>
      <c r="I63" s="17" t="str">
        <f>IFERROR(VLOOKUP(J63,Leden!AW:AW,1,0),"")</f>
        <v>D2</v>
      </c>
      <c r="J63" s="194" t="s">
        <v>5107</v>
      </c>
      <c r="K63" s="30" t="s">
        <v>5156</v>
      </c>
      <c r="L63" s="30" t="s">
        <v>5158</v>
      </c>
      <c r="M63" s="30">
        <v>8</v>
      </c>
      <c r="N63" s="141"/>
      <c r="O63" s="143" t="s">
        <v>10</v>
      </c>
      <c r="Q63" s="17" t="str">
        <f>IFERROR(VLOOKUP(R63,Leden!AX:AX,1,0),"")</f>
        <v/>
      </c>
      <c r="R63" s="194" t="s">
        <v>5107</v>
      </c>
      <c r="S63" s="30"/>
      <c r="T63" s="30"/>
      <c r="U63" s="30"/>
      <c r="V63" s="141"/>
      <c r="W63" s="143"/>
      <c r="AA63" s="228" t="s">
        <v>5107</v>
      </c>
      <c r="AD63" s="233" t="s">
        <v>5156</v>
      </c>
      <c r="AF63" s="234"/>
      <c r="AH63" s="233">
        <v>8</v>
      </c>
      <c r="AI63" s="234">
        <f t="shared" si="7"/>
        <v>4</v>
      </c>
      <c r="AK63" s="233" t="s">
        <v>5157</v>
      </c>
      <c r="AL63" s="233" t="s">
        <v>5158</v>
      </c>
      <c r="AQ63" s="234"/>
      <c r="AS63" s="228">
        <f>COUNTIFS(Leden!D:D,AA63)</f>
        <v>10</v>
      </c>
      <c r="AT63" s="233" t="str">
        <f t="shared" si="5"/>
        <v>D</v>
      </c>
      <c r="AU63" s="234" t="str">
        <f>SUBSTITUTE(IFERROR(VLOOKUP(LEFT(B63,1),AT64:AT$99,1,0),""),AT63,"")</f>
        <v/>
      </c>
      <c r="AW63" s="228">
        <f>COUNTIFS(Leden!E:E,AA63)</f>
        <v>10</v>
      </c>
      <c r="AX63" s="233" t="str">
        <f t="shared" si="6"/>
        <v>D</v>
      </c>
      <c r="AY63" s="234" t="str">
        <f>SUBSTITUTE(IFERROR(VLOOKUP(LEFT(J63,1),AX64:AX$99,1,0),""),AX63,"")</f>
        <v/>
      </c>
      <c r="BA63" s="228">
        <f>COUNTIFS(Leden!F:F,AA63)</f>
        <v>0</v>
      </c>
      <c r="BB63" s="233" t="str">
        <f t="shared" si="8"/>
        <v/>
      </c>
      <c r="BC63" s="234" t="str">
        <f>SUBSTITUTE(IFERROR(VLOOKUP(LEFT(R63,1),BB64:BB$99,1,0),""),BB63,"")</f>
        <v/>
      </c>
      <c r="BE63" s="94" t="str">
        <f>IF(AND(C63="WK",COUNTIFS(C$11:C62,"BK",AT$11:AT62,AT63)&gt;0)=TRUE,AT63,"")</f>
        <v/>
      </c>
      <c r="BF63" s="94" t="str">
        <f>IF(AND(K63="WK",COUNTIFS(K$11:K62,"BK",AX$11:AX62,AX63)&gt;0)=TRUE,AX63,"")</f>
        <v/>
      </c>
      <c r="BG63" s="94" t="str">
        <f>IF(AND(R63="WK",COUNTIFS(R$11:R62,"BK",BB$11:BB62,BB63)&gt;0)=TRUE,BB63,"")</f>
        <v/>
      </c>
      <c r="BI63" s="132">
        <f t="shared" si="2"/>
        <v>59</v>
      </c>
      <c r="BJ63" s="132" t="s">
        <v>5107</v>
      </c>
      <c r="BK63" s="132">
        <f>IFERROR(MATCH(BJ63,Veldnj!C:C,0),"")</f>
        <v>391</v>
      </c>
      <c r="BL63" s="132">
        <f>IFERROR(MATCH($BJ63,Zaal!$C:$C,0),"")</f>
        <v>371</v>
      </c>
      <c r="BM63" s="132" t="str">
        <f>IFERROR(MATCH($BJ63,Veldvj!$C:$C,0),"")</f>
        <v/>
      </c>
      <c r="BO63" s="132">
        <f t="shared" si="3"/>
        <v>155</v>
      </c>
      <c r="BP63" s="93" t="str">
        <f t="shared" si="4"/>
        <v/>
      </c>
    </row>
    <row r="64" spans="1:68" ht="12.75" customHeight="1" x14ac:dyDescent="0.25">
      <c r="A64" s="17" t="str">
        <f>IFERROR(VLOOKUP(B64,Leden!AV:AV,1,0),"")</f>
        <v>D3</v>
      </c>
      <c r="B64" s="32" t="s">
        <v>5108</v>
      </c>
      <c r="C64" s="30" t="s">
        <v>5156</v>
      </c>
      <c r="D64" s="30" t="s">
        <v>5158</v>
      </c>
      <c r="E64" s="30">
        <v>8</v>
      </c>
      <c r="F64" s="141"/>
      <c r="G64" s="143" t="s">
        <v>10</v>
      </c>
      <c r="H64" s="154"/>
      <c r="I64" s="17" t="str">
        <f>IFERROR(VLOOKUP(J64,Leden!AW:AW,1,0),"")</f>
        <v>D3</v>
      </c>
      <c r="J64" s="194" t="s">
        <v>5108</v>
      </c>
      <c r="K64" s="30" t="s">
        <v>5156</v>
      </c>
      <c r="L64" s="30" t="s">
        <v>5158</v>
      </c>
      <c r="M64" s="30">
        <v>8</v>
      </c>
      <c r="N64" s="141"/>
      <c r="O64" s="143" t="s">
        <v>10</v>
      </c>
      <c r="Q64" s="17" t="str">
        <f>IFERROR(VLOOKUP(R64,Leden!AX:AX,1,0),"")</f>
        <v/>
      </c>
      <c r="R64" s="194" t="s">
        <v>5108</v>
      </c>
      <c r="S64" s="30"/>
      <c r="T64" s="30"/>
      <c r="U64" s="30"/>
      <c r="V64" s="141"/>
      <c r="W64" s="143"/>
      <c r="AA64" s="228" t="s">
        <v>5108</v>
      </c>
      <c r="AD64" s="233" t="s">
        <v>5156</v>
      </c>
      <c r="AF64" s="234"/>
      <c r="AH64" s="233">
        <v>8</v>
      </c>
      <c r="AI64" s="234">
        <f t="shared" si="7"/>
        <v>4</v>
      </c>
      <c r="AK64" s="233" t="s">
        <v>5157</v>
      </c>
      <c r="AL64" s="233" t="s">
        <v>5158</v>
      </c>
      <c r="AQ64" s="234"/>
      <c r="AS64" s="228">
        <f>COUNTIFS(Leden!D:D,AA64)</f>
        <v>11</v>
      </c>
      <c r="AT64" s="233" t="str">
        <f t="shared" si="5"/>
        <v>D</v>
      </c>
      <c r="AU64" s="234" t="str">
        <f>SUBSTITUTE(IFERROR(VLOOKUP(LEFT(B64,1),AT65:AT$99,1,0),""),AT64,"")</f>
        <v/>
      </c>
      <c r="AW64" s="228">
        <f>COUNTIFS(Leden!E:E,AA64)</f>
        <v>11</v>
      </c>
      <c r="AX64" s="233" t="str">
        <f t="shared" si="6"/>
        <v>D</v>
      </c>
      <c r="AY64" s="234" t="str">
        <f>SUBSTITUTE(IFERROR(VLOOKUP(LEFT(J64,1),AX65:AX$99,1,0),""),AX64,"")</f>
        <v/>
      </c>
      <c r="BA64" s="228">
        <f>COUNTIFS(Leden!F:F,AA64)</f>
        <v>0</v>
      </c>
      <c r="BB64" s="233" t="str">
        <f t="shared" si="8"/>
        <v/>
      </c>
      <c r="BC64" s="234" t="str">
        <f>SUBSTITUTE(IFERROR(VLOOKUP(LEFT(R64,1),BB65:BB$99,1,0),""),BB64,"")</f>
        <v/>
      </c>
      <c r="BE64" s="94" t="str">
        <f>IF(AND(C64="WK",COUNTIFS(C$11:C63,"BK",AT$11:AT63,AT64)&gt;0)=TRUE,AT64,"")</f>
        <v/>
      </c>
      <c r="BF64" s="94" t="str">
        <f>IF(AND(K64="WK",COUNTIFS(K$11:K63,"BK",AX$11:AX63,AX64)&gt;0)=TRUE,AX64,"")</f>
        <v/>
      </c>
      <c r="BG64" s="94" t="str">
        <f>IF(AND(R64="WK",COUNTIFS(R$11:R63,"BK",BB$11:BB63,BB64)&gt;0)=TRUE,BB64,"")</f>
        <v/>
      </c>
      <c r="BI64" s="132">
        <f t="shared" si="2"/>
        <v>62</v>
      </c>
      <c r="BJ64" s="132" t="s">
        <v>5108</v>
      </c>
      <c r="BK64" s="132">
        <f>IFERROR(MATCH(BJ64,Veldnj!C:C,0),"")</f>
        <v>411</v>
      </c>
      <c r="BL64" s="132">
        <f>IFERROR(MATCH($BJ64,Zaal!$C:$C,0),"")</f>
        <v>391</v>
      </c>
      <c r="BM64" s="132" t="str">
        <f>IFERROR(MATCH($BJ64,Veldvj!$C:$C,0),"")</f>
        <v/>
      </c>
      <c r="BO64" s="132">
        <f t="shared" si="3"/>
        <v>158</v>
      </c>
      <c r="BP64" s="93" t="str">
        <f t="shared" si="4"/>
        <v/>
      </c>
    </row>
    <row r="65" spans="1:68" ht="12.75" customHeight="1" x14ac:dyDescent="0.25">
      <c r="A65" s="17" t="str">
        <f>IFERROR(VLOOKUP(B65,Leden!AV:AV,1,0),"")</f>
        <v/>
      </c>
      <c r="B65" s="32" t="s">
        <v>5109</v>
      </c>
      <c r="C65" s="30"/>
      <c r="D65" s="30"/>
      <c r="E65" s="30"/>
      <c r="F65" s="141"/>
      <c r="G65" s="143"/>
      <c r="H65" s="154"/>
      <c r="I65" s="17" t="str">
        <f>IFERROR(VLOOKUP(J65,Leden!AW:AW,1,0),"")</f>
        <v/>
      </c>
      <c r="J65" s="194" t="s">
        <v>5109</v>
      </c>
      <c r="K65" s="30"/>
      <c r="L65" s="30"/>
      <c r="M65" s="30"/>
      <c r="N65" s="141"/>
      <c r="O65" s="143"/>
      <c r="Q65" s="17" t="str">
        <f>IFERROR(VLOOKUP(R65,Leden!AX:AX,1,0),"")</f>
        <v/>
      </c>
      <c r="R65" s="194" t="s">
        <v>5109</v>
      </c>
      <c r="S65" s="30"/>
      <c r="T65" s="30"/>
      <c r="U65" s="30"/>
      <c r="V65" s="141"/>
      <c r="W65" s="143"/>
      <c r="AA65" s="228" t="s">
        <v>5109</v>
      </c>
      <c r="AD65" s="233" t="s">
        <v>5156</v>
      </c>
      <c r="AF65" s="234"/>
      <c r="AH65" s="233">
        <v>8</v>
      </c>
      <c r="AI65" s="234">
        <f t="shared" si="7"/>
        <v>4</v>
      </c>
      <c r="AK65" s="233" t="s">
        <v>5157</v>
      </c>
      <c r="AL65" s="233" t="s">
        <v>5158</v>
      </c>
      <c r="AQ65" s="234"/>
      <c r="AS65" s="228">
        <f>COUNTIFS(Leden!D:D,AA65)</f>
        <v>0</v>
      </c>
      <c r="AT65" s="233" t="str">
        <f t="shared" si="5"/>
        <v/>
      </c>
      <c r="AU65" s="234" t="str">
        <f>SUBSTITUTE(IFERROR(VLOOKUP(LEFT(B65,1),AT66:AT$99,1,0),""),AT65,"")</f>
        <v/>
      </c>
      <c r="AW65" s="228">
        <f>COUNTIFS(Leden!E:E,AA65)</f>
        <v>0</v>
      </c>
      <c r="AX65" s="233" t="str">
        <f t="shared" si="6"/>
        <v/>
      </c>
      <c r="AY65" s="234" t="str">
        <f>SUBSTITUTE(IFERROR(VLOOKUP(LEFT(J65,1),AX66:AX$99,1,0),""),AX65,"")</f>
        <v/>
      </c>
      <c r="BA65" s="228">
        <f>COUNTIFS(Leden!F:F,AA65)</f>
        <v>0</v>
      </c>
      <c r="BB65" s="233" t="str">
        <f t="shared" si="8"/>
        <v/>
      </c>
      <c r="BC65" s="234" t="str">
        <f>SUBSTITUTE(IFERROR(VLOOKUP(LEFT(R65,1),BB66:BB$99,1,0),""),BB65,"")</f>
        <v/>
      </c>
      <c r="BE65" s="94" t="str">
        <f>IF(AND(C65="WK",COUNTIFS(C$11:C64,"BK",AT$11:AT64,AT65)&gt;0)=TRUE,AT65,"")</f>
        <v/>
      </c>
      <c r="BF65" s="94" t="str">
        <f>IF(AND(K65="WK",COUNTIFS(K$11:K64,"BK",AX$11:AX64,AX65)&gt;0)=TRUE,AX65,"")</f>
        <v/>
      </c>
      <c r="BG65" s="94" t="str">
        <f>IF(AND(R65="WK",COUNTIFS(R$11:R64,"BK",BB$11:BB64,BB65)&gt;0)=TRUE,BB65,"")</f>
        <v/>
      </c>
      <c r="BI65" s="132">
        <f t="shared" si="2"/>
        <v>62</v>
      </c>
      <c r="BJ65" s="132" t="s">
        <v>5109</v>
      </c>
      <c r="BK65" s="132" t="str">
        <f>IFERROR(MATCH(BJ65,Veldnj!C:C,0),"")</f>
        <v/>
      </c>
      <c r="BL65" s="132" t="str">
        <f>IFERROR(MATCH($BJ65,Zaal!$C:$C,0),"")</f>
        <v/>
      </c>
      <c r="BM65" s="132" t="str">
        <f>IFERROR(MATCH($BJ65,Veldvj!$C:$C,0),"")</f>
        <v/>
      </c>
      <c r="BO65" s="132">
        <f t="shared" si="3"/>
        <v>161</v>
      </c>
      <c r="BP65" s="93" t="str">
        <f t="shared" si="4"/>
        <v/>
      </c>
    </row>
    <row r="66" spans="1:68" ht="12.75" customHeight="1" x14ac:dyDescent="0.25">
      <c r="A66" s="17" t="str">
        <f>IFERROR(VLOOKUP(B66,Leden!AV:AV,1,0),"")</f>
        <v/>
      </c>
      <c r="B66" s="32" t="s">
        <v>5110</v>
      </c>
      <c r="C66" s="30"/>
      <c r="D66" s="30"/>
      <c r="E66" s="30"/>
      <c r="F66" s="141"/>
      <c r="G66" s="143"/>
      <c r="H66" s="154"/>
      <c r="I66" s="17" t="str">
        <f>IFERROR(VLOOKUP(J66,Leden!AW:AW,1,0),"")</f>
        <v/>
      </c>
      <c r="J66" s="194" t="s">
        <v>5110</v>
      </c>
      <c r="K66" s="30"/>
      <c r="L66" s="30"/>
      <c r="M66" s="30"/>
      <c r="N66" s="141"/>
      <c r="O66" s="143"/>
      <c r="Q66" s="17" t="str">
        <f>IFERROR(VLOOKUP(R66,Leden!AX:AX,1,0),"")</f>
        <v/>
      </c>
      <c r="R66" s="194" t="s">
        <v>5110</v>
      </c>
      <c r="S66" s="30"/>
      <c r="T66" s="30"/>
      <c r="U66" s="30"/>
      <c r="V66" s="141"/>
      <c r="W66" s="143"/>
      <c r="AA66" s="228" t="s">
        <v>5110</v>
      </c>
      <c r="AD66" s="233" t="s">
        <v>5156</v>
      </c>
      <c r="AF66" s="234"/>
      <c r="AH66" s="233">
        <v>8</v>
      </c>
      <c r="AI66" s="234">
        <f t="shared" si="7"/>
        <v>4</v>
      </c>
      <c r="AK66" s="233" t="s">
        <v>5157</v>
      </c>
      <c r="AL66" s="233" t="s">
        <v>5158</v>
      </c>
      <c r="AQ66" s="234"/>
      <c r="AS66" s="228">
        <f>COUNTIFS(Leden!D:D,AA66)</f>
        <v>0</v>
      </c>
      <c r="AT66" s="233" t="str">
        <f t="shared" si="5"/>
        <v/>
      </c>
      <c r="AU66" s="234" t="str">
        <f>SUBSTITUTE(IFERROR(VLOOKUP(LEFT(B66,1),AT67:AT$99,1,0),""),AT66,"")</f>
        <v/>
      </c>
      <c r="AW66" s="228">
        <f>COUNTIFS(Leden!E:E,AA66)</f>
        <v>0</v>
      </c>
      <c r="AX66" s="233" t="str">
        <f t="shared" si="6"/>
        <v/>
      </c>
      <c r="AY66" s="234" t="str">
        <f>SUBSTITUTE(IFERROR(VLOOKUP(LEFT(J66,1),AX67:AX$99,1,0),""),AX66,"")</f>
        <v/>
      </c>
      <c r="BA66" s="228">
        <f>COUNTIFS(Leden!F:F,AA66)</f>
        <v>0</v>
      </c>
      <c r="BB66" s="233" t="str">
        <f t="shared" si="8"/>
        <v/>
      </c>
      <c r="BC66" s="234" t="str">
        <f>SUBSTITUTE(IFERROR(VLOOKUP(LEFT(R66,1),BB67:BB$99,1,0),""),BB66,"")</f>
        <v/>
      </c>
      <c r="BE66" s="94" t="str">
        <f>IF(AND(C66="WK",COUNTIFS(C$11:C65,"BK",AT$11:AT65,AT66)&gt;0)=TRUE,AT66,"")</f>
        <v/>
      </c>
      <c r="BF66" s="94" t="str">
        <f>IF(AND(K66="WK",COUNTIFS(K$11:K65,"BK",AX$11:AX65,AX66)&gt;0)=TRUE,AX66,"")</f>
        <v/>
      </c>
      <c r="BG66" s="94" t="str">
        <f>IF(AND(R66="WK",COUNTIFS(R$11:R65,"BK",BB$11:BB65,BB66)&gt;0)=TRUE,BB66,"")</f>
        <v/>
      </c>
      <c r="BI66" s="132">
        <f t="shared" si="2"/>
        <v>62</v>
      </c>
      <c r="BJ66" s="132" t="s">
        <v>5110</v>
      </c>
      <c r="BK66" s="132" t="str">
        <f>IFERROR(MATCH(BJ66,Veldnj!C:C,0),"")</f>
        <v/>
      </c>
      <c r="BL66" s="132" t="str">
        <f>IFERROR(MATCH($BJ66,Zaal!$C:$C,0),"")</f>
        <v/>
      </c>
      <c r="BM66" s="132" t="str">
        <f>IFERROR(MATCH($BJ66,Veldvj!$C:$C,0),"")</f>
        <v/>
      </c>
      <c r="BO66" s="132">
        <f t="shared" si="3"/>
        <v>164</v>
      </c>
      <c r="BP66" s="93" t="str">
        <f t="shared" si="4"/>
        <v/>
      </c>
    </row>
    <row r="67" spans="1:68" ht="12.75" customHeight="1" x14ac:dyDescent="0.25">
      <c r="A67" s="17" t="str">
        <f>IFERROR(VLOOKUP(B67,Leden!AV:AV,1,0),"")</f>
        <v/>
      </c>
      <c r="B67" s="32" t="s">
        <v>5111</v>
      </c>
      <c r="C67" s="30"/>
      <c r="D67" s="30"/>
      <c r="E67" s="30"/>
      <c r="F67" s="141"/>
      <c r="G67" s="143"/>
      <c r="H67" s="154"/>
      <c r="I67" s="17" t="str">
        <f>IFERROR(VLOOKUP(J67,Leden!AW:AW,1,0),"")</f>
        <v/>
      </c>
      <c r="J67" s="194" t="s">
        <v>5111</v>
      </c>
      <c r="K67" s="30"/>
      <c r="L67" s="30" t="s">
        <v>5158</v>
      </c>
      <c r="M67" s="30">
        <v>8</v>
      </c>
      <c r="N67" s="141"/>
      <c r="O67" s="143" t="s">
        <v>10</v>
      </c>
      <c r="Q67" s="17" t="str">
        <f>IFERROR(VLOOKUP(R67,Leden!AX:AX,1,0),"")</f>
        <v/>
      </c>
      <c r="R67" s="194" t="s">
        <v>5111</v>
      </c>
      <c r="S67" s="30"/>
      <c r="T67" s="30"/>
      <c r="U67" s="30"/>
      <c r="V67" s="141"/>
      <c r="W67" s="143"/>
      <c r="AA67" s="228" t="s">
        <v>5111</v>
      </c>
      <c r="AD67" s="233" t="s">
        <v>5156</v>
      </c>
      <c r="AF67" s="234"/>
      <c r="AH67" s="233">
        <v>8</v>
      </c>
      <c r="AI67" s="234">
        <f t="shared" si="7"/>
        <v>4</v>
      </c>
      <c r="AK67" s="233" t="s">
        <v>5157</v>
      </c>
      <c r="AL67" s="233" t="s">
        <v>5158</v>
      </c>
      <c r="AQ67" s="234"/>
      <c r="AS67" s="228">
        <f>COUNTIFS(Leden!D:D,AA67)</f>
        <v>0</v>
      </c>
      <c r="AT67" s="233" t="str">
        <f t="shared" si="5"/>
        <v/>
      </c>
      <c r="AU67" s="234" t="str">
        <f>SUBSTITUTE(IFERROR(VLOOKUP(LEFT(B67,1),AT68:AT$99,1,0),""),AT67,"")</f>
        <v/>
      </c>
      <c r="AW67" s="228">
        <f>COUNTIFS(Leden!E:E,AA67)</f>
        <v>0</v>
      </c>
      <c r="AX67" s="233" t="str">
        <f t="shared" si="6"/>
        <v/>
      </c>
      <c r="AY67" s="234" t="str">
        <f>SUBSTITUTE(IFERROR(VLOOKUP(LEFT(J67,1),AX68:AX$99,1,0),""),AX67,"")</f>
        <v/>
      </c>
      <c r="BA67" s="228">
        <f>COUNTIFS(Leden!F:F,AA67)</f>
        <v>0</v>
      </c>
      <c r="BB67" s="233" t="str">
        <f t="shared" si="8"/>
        <v/>
      </c>
      <c r="BC67" s="234" t="str">
        <f>SUBSTITUTE(IFERROR(VLOOKUP(LEFT(R67,1),BB68:BB$99,1,0),""),BB67,"")</f>
        <v/>
      </c>
      <c r="BE67" s="94" t="str">
        <f>IF(AND(C67="WK",COUNTIFS(C$11:C66,"BK",AT$11:AT66,AT67)&gt;0)=TRUE,AT67,"")</f>
        <v/>
      </c>
      <c r="BF67" s="94" t="str">
        <f>IF(AND(K67="WK",COUNTIFS(K$11:K66,"BK",AX$11:AX66,AX67)&gt;0)=TRUE,AX67,"")</f>
        <v/>
      </c>
      <c r="BG67" s="94" t="str">
        <f>IF(AND(R67="WK",COUNTIFS(R$11:R66,"BK",BB$11:BB66,BB67)&gt;0)=TRUE,BB67,"")</f>
        <v/>
      </c>
      <c r="BI67" s="132">
        <f t="shared" si="2"/>
        <v>62</v>
      </c>
      <c r="BJ67" s="132" t="s">
        <v>5111</v>
      </c>
      <c r="BK67" s="132" t="str">
        <f>IFERROR(MATCH(BJ67,Veldnj!C:C,0),"")</f>
        <v/>
      </c>
      <c r="BL67" s="132" t="str">
        <f>IFERROR(MATCH($BJ67,Zaal!$C:$C,0),"")</f>
        <v/>
      </c>
      <c r="BM67" s="132" t="str">
        <f>IFERROR(MATCH($BJ67,Veldvj!$C:$C,0),"")</f>
        <v/>
      </c>
      <c r="BO67" s="132">
        <f t="shared" si="3"/>
        <v>167</v>
      </c>
      <c r="BP67" s="93" t="str">
        <f t="shared" si="4"/>
        <v/>
      </c>
    </row>
    <row r="68" spans="1:68" ht="12.75" customHeight="1" x14ac:dyDescent="0.25">
      <c r="A68" s="17" t="str">
        <f>IFERROR(VLOOKUP(B68,Leden!AV:AV,1,0),"")</f>
        <v/>
      </c>
      <c r="B68" s="32" t="s">
        <v>5112</v>
      </c>
      <c r="C68" s="30"/>
      <c r="D68" s="30"/>
      <c r="E68" s="30"/>
      <c r="F68" s="141"/>
      <c r="G68" s="143"/>
      <c r="H68" s="154"/>
      <c r="I68" s="17" t="str">
        <f>IFERROR(VLOOKUP(J68,Leden!AW:AW,1,0),"")</f>
        <v/>
      </c>
      <c r="J68" s="194" t="s">
        <v>5112</v>
      </c>
      <c r="K68" s="30"/>
      <c r="L68" s="30"/>
      <c r="M68" s="30"/>
      <c r="N68" s="141"/>
      <c r="O68" s="143"/>
      <c r="Q68" s="17" t="str">
        <f>IFERROR(VLOOKUP(R68,Leden!AX:AX,1,0),"")</f>
        <v/>
      </c>
      <c r="R68" s="194" t="s">
        <v>5112</v>
      </c>
      <c r="S68" s="30"/>
      <c r="T68" s="30"/>
      <c r="U68" s="30"/>
      <c r="V68" s="141"/>
      <c r="W68" s="143"/>
      <c r="AA68" s="228" t="s">
        <v>5112</v>
      </c>
      <c r="AD68" s="233" t="s">
        <v>5156</v>
      </c>
      <c r="AF68" s="234"/>
      <c r="AH68" s="233">
        <v>8</v>
      </c>
      <c r="AI68" s="234">
        <f t="shared" si="7"/>
        <v>4</v>
      </c>
      <c r="AK68" s="233" t="s">
        <v>5157</v>
      </c>
      <c r="AL68" s="233" t="s">
        <v>5158</v>
      </c>
      <c r="AQ68" s="234"/>
      <c r="AS68" s="228">
        <f>COUNTIFS(Leden!D:D,AA68)</f>
        <v>0</v>
      </c>
      <c r="AT68" s="233" t="str">
        <f t="shared" si="5"/>
        <v/>
      </c>
      <c r="AU68" s="234" t="str">
        <f>SUBSTITUTE(IFERROR(VLOOKUP(LEFT(B68,1),AT69:AT$99,1,0),""),AT68,"")</f>
        <v/>
      </c>
      <c r="AW68" s="228">
        <f>COUNTIFS(Leden!E:E,AA68)</f>
        <v>0</v>
      </c>
      <c r="AX68" s="233" t="str">
        <f t="shared" si="6"/>
        <v/>
      </c>
      <c r="AY68" s="234" t="str">
        <f>SUBSTITUTE(IFERROR(VLOOKUP(LEFT(J68,1),AX69:AX$99,1,0),""),AX68,"")</f>
        <v/>
      </c>
      <c r="BA68" s="228">
        <f>COUNTIFS(Leden!F:F,AA68)</f>
        <v>0</v>
      </c>
      <c r="BB68" s="233" t="str">
        <f t="shared" si="8"/>
        <v/>
      </c>
      <c r="BC68" s="234" t="str">
        <f>SUBSTITUTE(IFERROR(VLOOKUP(LEFT(R68,1),BB69:BB$99,1,0),""),BB68,"")</f>
        <v/>
      </c>
      <c r="BE68" s="94" t="str">
        <f>IF(AND(C68="WK",COUNTIFS(C$11:C67,"BK",AT$11:AT67,AT68)&gt;0)=TRUE,AT68,"")</f>
        <v/>
      </c>
      <c r="BF68" s="94" t="str">
        <f>IF(AND(K68="WK",COUNTIFS(K$11:K67,"BK",AX$11:AX67,AX68)&gt;0)=TRUE,AX68,"")</f>
        <v/>
      </c>
      <c r="BG68" s="94" t="str">
        <f>IF(AND(R68="WK",COUNTIFS(R$11:R67,"BK",BB$11:BB67,BB68)&gt;0)=TRUE,BB68,"")</f>
        <v/>
      </c>
      <c r="BI68" s="132">
        <f t="shared" si="2"/>
        <v>62</v>
      </c>
      <c r="BJ68" s="132" t="s">
        <v>5112</v>
      </c>
      <c r="BK68" s="132" t="str">
        <f>IFERROR(MATCH(BJ68,Veldnj!C:C,0),"")</f>
        <v/>
      </c>
      <c r="BL68" s="132" t="str">
        <f>IFERROR(MATCH($BJ68,Zaal!$C:$C,0),"")</f>
        <v/>
      </c>
      <c r="BM68" s="132" t="str">
        <f>IFERROR(MATCH($BJ68,Veldvj!$C:$C,0),"")</f>
        <v/>
      </c>
      <c r="BO68" s="132">
        <f t="shared" si="3"/>
        <v>170</v>
      </c>
      <c r="BP68" s="93" t="str">
        <f t="shared" si="4"/>
        <v/>
      </c>
    </row>
    <row r="69" spans="1:68" ht="12.75" customHeight="1" x14ac:dyDescent="0.25">
      <c r="A69" s="17" t="str">
        <f>IFERROR(VLOOKUP(B69,Leden!AV:AV,1,0),"")</f>
        <v/>
      </c>
      <c r="B69" s="32" t="s">
        <v>5113</v>
      </c>
      <c r="C69" s="30"/>
      <c r="D69" s="30"/>
      <c r="E69" s="30"/>
      <c r="F69" s="141"/>
      <c r="G69" s="143"/>
      <c r="H69" s="154"/>
      <c r="I69" s="17" t="str">
        <f>IFERROR(VLOOKUP(J69,Leden!AW:AW,1,0),"")</f>
        <v/>
      </c>
      <c r="J69" s="194" t="s">
        <v>5113</v>
      </c>
      <c r="K69" s="30"/>
      <c r="L69" s="30"/>
      <c r="M69" s="30"/>
      <c r="N69" s="141"/>
      <c r="O69" s="143"/>
      <c r="Q69" s="17" t="str">
        <f>IFERROR(VLOOKUP(R69,Leden!AX:AX,1,0),"")</f>
        <v/>
      </c>
      <c r="R69" s="194" t="s">
        <v>5113</v>
      </c>
      <c r="S69" s="30"/>
      <c r="T69" s="30"/>
      <c r="U69" s="30"/>
      <c r="V69" s="141"/>
      <c r="W69" s="143"/>
      <c r="AA69" s="228" t="s">
        <v>5113</v>
      </c>
      <c r="AD69" s="233" t="s">
        <v>5156</v>
      </c>
      <c r="AF69" s="234"/>
      <c r="AH69" s="233">
        <v>8</v>
      </c>
      <c r="AI69" s="234">
        <f t="shared" si="7"/>
        <v>4</v>
      </c>
      <c r="AK69" s="233" t="s">
        <v>5157</v>
      </c>
      <c r="AL69" s="233" t="s">
        <v>5158</v>
      </c>
      <c r="AQ69" s="234"/>
      <c r="AS69" s="228">
        <f>COUNTIFS(Leden!D:D,AA69)</f>
        <v>0</v>
      </c>
      <c r="AT69" s="233" t="str">
        <f t="shared" si="5"/>
        <v/>
      </c>
      <c r="AU69" s="234" t="str">
        <f>SUBSTITUTE(IFERROR(VLOOKUP(LEFT(B69,1),AT70:AT$99,1,0),""),AT69,"")</f>
        <v/>
      </c>
      <c r="AW69" s="228">
        <f>COUNTIFS(Leden!E:E,AA69)</f>
        <v>0</v>
      </c>
      <c r="AX69" s="233" t="str">
        <f t="shared" si="6"/>
        <v/>
      </c>
      <c r="AY69" s="234" t="str">
        <f>SUBSTITUTE(IFERROR(VLOOKUP(LEFT(J69,1),AX70:AX$99,1,0),""),AX69,"")</f>
        <v/>
      </c>
      <c r="BA69" s="228">
        <f>COUNTIFS(Leden!F:F,AA69)</f>
        <v>0</v>
      </c>
      <c r="BB69" s="233" t="str">
        <f t="shared" si="8"/>
        <v/>
      </c>
      <c r="BC69" s="234" t="str">
        <f>SUBSTITUTE(IFERROR(VLOOKUP(LEFT(R69,1),BB70:BB$99,1,0),""),BB69,"")</f>
        <v/>
      </c>
      <c r="BE69" s="94" t="str">
        <f>IF(AND(C69="WK",COUNTIFS(C$11:C68,"BK",AT$11:AT68,AT69)&gt;0)=TRUE,AT69,"")</f>
        <v/>
      </c>
      <c r="BF69" s="94" t="str">
        <f>IF(AND(K69="WK",COUNTIFS(K$11:K68,"BK",AX$11:AX68,AX69)&gt;0)=TRUE,AX69,"")</f>
        <v/>
      </c>
      <c r="BG69" s="94" t="str">
        <f>IF(AND(R69="WK",COUNTIFS(R$11:R68,"BK",BB$11:BB68,BB69)&gt;0)=TRUE,BB69,"")</f>
        <v/>
      </c>
      <c r="BI69" s="132">
        <f t="shared" si="2"/>
        <v>62</v>
      </c>
      <c r="BJ69" s="132" t="s">
        <v>5113</v>
      </c>
      <c r="BK69" s="132" t="str">
        <f>IFERROR(MATCH(BJ69,Veldnj!C:C,0),"")</f>
        <v/>
      </c>
      <c r="BL69" s="132" t="str">
        <f>IFERROR(MATCH($BJ69,Zaal!$C:$C,0),"")</f>
        <v/>
      </c>
      <c r="BM69" s="132" t="str">
        <f>IFERROR(MATCH($BJ69,Veldvj!$C:$C,0),"")</f>
        <v/>
      </c>
      <c r="BO69" s="132">
        <f t="shared" si="3"/>
        <v>173</v>
      </c>
      <c r="BP69" s="93" t="str">
        <f t="shared" si="4"/>
        <v/>
      </c>
    </row>
    <row r="70" spans="1:68" ht="12.75" customHeight="1" x14ac:dyDescent="0.25">
      <c r="A70" s="17" t="str">
        <f>IFERROR(VLOOKUP(B70,Leden!AV:AV,1,0),"")</f>
        <v/>
      </c>
      <c r="B70" s="32" t="s">
        <v>5114</v>
      </c>
      <c r="C70" s="30"/>
      <c r="D70" s="30"/>
      <c r="E70" s="30"/>
      <c r="F70" s="141"/>
      <c r="G70" s="143"/>
      <c r="H70" s="154"/>
      <c r="I70" s="17" t="str">
        <f>IFERROR(VLOOKUP(J70,Leden!AW:AW,1,0),"")</f>
        <v/>
      </c>
      <c r="J70" s="194" t="s">
        <v>5114</v>
      </c>
      <c r="K70" s="30"/>
      <c r="L70" s="30"/>
      <c r="M70" s="30"/>
      <c r="N70" s="141"/>
      <c r="O70" s="143"/>
      <c r="Q70" s="17" t="str">
        <f>IFERROR(VLOOKUP(R70,Leden!AX:AX,1,0),"")</f>
        <v/>
      </c>
      <c r="R70" s="194" t="s">
        <v>5114</v>
      </c>
      <c r="S70" s="30"/>
      <c r="T70" s="30"/>
      <c r="U70" s="30"/>
      <c r="V70" s="141"/>
      <c r="W70" s="143"/>
      <c r="AA70" s="228" t="s">
        <v>5114</v>
      </c>
      <c r="AD70" s="233" t="s">
        <v>5156</v>
      </c>
      <c r="AF70" s="234"/>
      <c r="AH70" s="233">
        <v>8</v>
      </c>
      <c r="AI70" s="234">
        <f t="shared" si="7"/>
        <v>4</v>
      </c>
      <c r="AK70" s="233" t="s">
        <v>5157</v>
      </c>
      <c r="AL70" s="233" t="s">
        <v>5158</v>
      </c>
      <c r="AQ70" s="234"/>
      <c r="AS70" s="228">
        <f>COUNTIFS(Leden!D:D,AA70)</f>
        <v>0</v>
      </c>
      <c r="AT70" s="233" t="str">
        <f t="shared" si="5"/>
        <v/>
      </c>
      <c r="AU70" s="234" t="str">
        <f>SUBSTITUTE(IFERROR(VLOOKUP(LEFT(B70,1),AT71:AT$99,1,0),""),AT70,"")</f>
        <v/>
      </c>
      <c r="AW70" s="228">
        <f>COUNTIFS(Leden!E:E,AA70)</f>
        <v>0</v>
      </c>
      <c r="AX70" s="233" t="str">
        <f t="shared" si="6"/>
        <v/>
      </c>
      <c r="AY70" s="234" t="str">
        <f>SUBSTITUTE(IFERROR(VLOOKUP(LEFT(J70,1),AX71:AX$99,1,0),""),AX70,"")</f>
        <v/>
      </c>
      <c r="BA70" s="228">
        <f>COUNTIFS(Leden!F:F,AA70)</f>
        <v>0</v>
      </c>
      <c r="BB70" s="233" t="str">
        <f t="shared" si="8"/>
        <v/>
      </c>
      <c r="BC70" s="234" t="str">
        <f>SUBSTITUTE(IFERROR(VLOOKUP(LEFT(R70,1),BB71:BB$99,1,0),""),BB70,"")</f>
        <v/>
      </c>
      <c r="BE70" s="94" t="str">
        <f>IF(AND(C70="WK",COUNTIFS(C$11:C69,"BK",AT$11:AT69,AT70)&gt;0)=TRUE,AT70,"")</f>
        <v/>
      </c>
      <c r="BF70" s="94" t="str">
        <f>IF(AND(K70="WK",COUNTIFS(K$11:K69,"BK",AX$11:AX69,AX70)&gt;0)=TRUE,AX70,"")</f>
        <v/>
      </c>
      <c r="BG70" s="94" t="str">
        <f>IF(AND(R70="WK",COUNTIFS(R$11:R69,"BK",BB$11:BB69,BB70)&gt;0)=TRUE,BB70,"")</f>
        <v/>
      </c>
      <c r="BI70" s="132">
        <f t="shared" si="2"/>
        <v>62</v>
      </c>
      <c r="BJ70" s="132" t="s">
        <v>5114</v>
      </c>
      <c r="BK70" s="132" t="str">
        <f>IFERROR(MATCH(BJ70,Veldnj!C:C,0),"")</f>
        <v/>
      </c>
      <c r="BL70" s="132" t="str">
        <f>IFERROR(MATCH($BJ70,Zaal!$C:$C,0),"")</f>
        <v/>
      </c>
      <c r="BM70" s="132" t="str">
        <f>IFERROR(MATCH($BJ70,Veldvj!$C:$C,0),"")</f>
        <v/>
      </c>
      <c r="BO70" s="132">
        <f t="shared" si="3"/>
        <v>176</v>
      </c>
      <c r="BP70" s="93" t="str">
        <f t="shared" si="4"/>
        <v/>
      </c>
    </row>
    <row r="71" spans="1:68" ht="12.75" customHeight="1" x14ac:dyDescent="0.25">
      <c r="A71" s="17" t="str">
        <f>IFERROR(VLOOKUP(B71,Leden!AV:AV,1,0),"")</f>
        <v/>
      </c>
      <c r="B71" s="32" t="s">
        <v>5115</v>
      </c>
      <c r="C71" s="30"/>
      <c r="D71" s="30"/>
      <c r="E71" s="30"/>
      <c r="F71" s="141"/>
      <c r="G71" s="143"/>
      <c r="H71" s="154"/>
      <c r="I71" s="17" t="str">
        <f>IFERROR(VLOOKUP(J71,Leden!AW:AW,1,0),"")</f>
        <v/>
      </c>
      <c r="J71" s="194" t="s">
        <v>5115</v>
      </c>
      <c r="K71" s="30"/>
      <c r="L71" s="30"/>
      <c r="M71" s="30"/>
      <c r="N71" s="141"/>
      <c r="O71" s="143"/>
      <c r="Q71" s="17" t="str">
        <f>IFERROR(VLOOKUP(R71,Leden!AX:AX,1,0),"")</f>
        <v/>
      </c>
      <c r="R71" s="194" t="s">
        <v>5115</v>
      </c>
      <c r="S71" s="30"/>
      <c r="T71" s="30"/>
      <c r="U71" s="30"/>
      <c r="V71" s="141"/>
      <c r="W71" s="143"/>
      <c r="AA71" s="228" t="s">
        <v>5115</v>
      </c>
      <c r="AD71" s="233" t="s">
        <v>5156</v>
      </c>
      <c r="AF71" s="234"/>
      <c r="AH71" s="233">
        <v>8</v>
      </c>
      <c r="AI71" s="234">
        <f t="shared" si="7"/>
        <v>4</v>
      </c>
      <c r="AK71" s="233" t="s">
        <v>5157</v>
      </c>
      <c r="AL71" s="233" t="s">
        <v>5158</v>
      </c>
      <c r="AQ71" s="234"/>
      <c r="AS71" s="228">
        <f>COUNTIFS(Leden!D:D,AA71)</f>
        <v>0</v>
      </c>
      <c r="AT71" s="233" t="str">
        <f t="shared" si="5"/>
        <v/>
      </c>
      <c r="AU71" s="234" t="str">
        <f>SUBSTITUTE(IFERROR(VLOOKUP(LEFT(B71,1),AT72:AT$99,1,0),""),AT71,"")</f>
        <v/>
      </c>
      <c r="AW71" s="228">
        <f>COUNTIFS(Leden!E:E,AA71)</f>
        <v>0</v>
      </c>
      <c r="AX71" s="233" t="str">
        <f t="shared" si="6"/>
        <v/>
      </c>
      <c r="AY71" s="234" t="str">
        <f>SUBSTITUTE(IFERROR(VLOOKUP(LEFT(J71,1),AX72:AX$99,1,0),""),AX71,"")</f>
        <v/>
      </c>
      <c r="BA71" s="228">
        <f>COUNTIFS(Leden!F:F,AA71)</f>
        <v>0</v>
      </c>
      <c r="BB71" s="233" t="str">
        <f t="shared" si="8"/>
        <v/>
      </c>
      <c r="BC71" s="234" t="str">
        <f>SUBSTITUTE(IFERROR(VLOOKUP(LEFT(R71,1),BB72:BB$99,1,0),""),BB71,"")</f>
        <v/>
      </c>
      <c r="BE71" s="94" t="str">
        <f>IF(AND(C71="WK",COUNTIFS(C$11:C70,"BK",AT$11:AT70,AT71)&gt;0)=TRUE,AT71,"")</f>
        <v/>
      </c>
      <c r="BF71" s="94" t="str">
        <f>IF(AND(K71="WK",COUNTIFS(K$11:K70,"BK",AX$11:AX70,AX71)&gt;0)=TRUE,AX71,"")</f>
        <v/>
      </c>
      <c r="BG71" s="94" t="str">
        <f>IF(AND(R71="WK",COUNTIFS(R$11:R70,"BK",BB$11:BB70,BB71)&gt;0)=TRUE,BB71,"")</f>
        <v/>
      </c>
      <c r="BI71" s="132">
        <f t="shared" si="2"/>
        <v>62</v>
      </c>
      <c r="BJ71" s="132" t="s">
        <v>5115</v>
      </c>
      <c r="BK71" s="132" t="str">
        <f>IFERROR(MATCH(BJ71,Veldnj!C:C,0),"")</f>
        <v/>
      </c>
      <c r="BL71" s="132" t="str">
        <f>IFERROR(MATCH($BJ71,Zaal!$C:$C,0),"")</f>
        <v/>
      </c>
      <c r="BM71" s="132" t="str">
        <f>IFERROR(MATCH($BJ71,Veldvj!$C:$C,0),"")</f>
        <v/>
      </c>
      <c r="BO71" s="132">
        <f t="shared" si="3"/>
        <v>179</v>
      </c>
      <c r="BP71" s="93" t="str">
        <f t="shared" si="4"/>
        <v/>
      </c>
    </row>
    <row r="72" spans="1:68" ht="12.75" customHeight="1" x14ac:dyDescent="0.25">
      <c r="A72" s="17" t="str">
        <f>IFERROR(VLOOKUP(B72,Leden!AV:AV,1,0),"")</f>
        <v>E1</v>
      </c>
      <c r="B72" s="32" t="s">
        <v>5118</v>
      </c>
      <c r="C72" s="30" t="s">
        <v>5156</v>
      </c>
      <c r="D72" s="30" t="s">
        <v>5158</v>
      </c>
      <c r="E72" s="30">
        <v>4</v>
      </c>
      <c r="F72" s="141"/>
      <c r="G72" s="143" t="s">
        <v>10</v>
      </c>
      <c r="H72" s="154"/>
      <c r="I72" s="17" t="str">
        <f>IFERROR(VLOOKUP(J72,Leden!AW:AW,1,0),"")</f>
        <v>E1</v>
      </c>
      <c r="J72" s="194" t="s">
        <v>5118</v>
      </c>
      <c r="K72" s="30" t="s">
        <v>5156</v>
      </c>
      <c r="L72" s="30" t="s">
        <v>5158</v>
      </c>
      <c r="M72" s="30">
        <v>4</v>
      </c>
      <c r="N72" s="141"/>
      <c r="O72" s="143" t="s">
        <v>10</v>
      </c>
      <c r="Q72" s="17" t="str">
        <f>IFERROR(VLOOKUP(R72,Leden!AX:AX,1,0),"")</f>
        <v/>
      </c>
      <c r="R72" s="194" t="s">
        <v>5118</v>
      </c>
      <c r="S72" s="30"/>
      <c r="T72" s="30"/>
      <c r="U72" s="30"/>
      <c r="V72" s="141"/>
      <c r="W72" s="143"/>
      <c r="AA72" s="228" t="s">
        <v>5118</v>
      </c>
      <c r="AD72" s="233" t="s">
        <v>5156</v>
      </c>
      <c r="AF72" s="234"/>
      <c r="AH72" s="233">
        <v>4</v>
      </c>
      <c r="AI72" s="234"/>
      <c r="AK72" s="233" t="s">
        <v>5157</v>
      </c>
      <c r="AL72" s="233" t="s">
        <v>5158</v>
      </c>
      <c r="AQ72" s="234"/>
      <c r="AS72" s="228">
        <f>COUNTIFS(Leden!D:D,AA72)</f>
        <v>5</v>
      </c>
      <c r="AT72" s="233" t="str">
        <f t="shared" si="5"/>
        <v>E</v>
      </c>
      <c r="AU72" s="234" t="str">
        <f>SUBSTITUTE(IFERROR(VLOOKUP(LEFT(B72,1),AT73:AT$99,1,0),""),AT72,"")</f>
        <v/>
      </c>
      <c r="AW72" s="228">
        <f>COUNTIFS(Leden!E:E,AA72)</f>
        <v>5</v>
      </c>
      <c r="AX72" s="233" t="str">
        <f t="shared" si="6"/>
        <v>E</v>
      </c>
      <c r="AY72" s="234" t="str">
        <f>SUBSTITUTE(IFERROR(VLOOKUP(LEFT(J72,1),AX73:AX$99,1,0),""),AX72,"")</f>
        <v/>
      </c>
      <c r="BA72" s="228">
        <f>COUNTIFS(Leden!F:F,AA72)</f>
        <v>0</v>
      </c>
      <c r="BB72" s="233" t="str">
        <f t="shared" si="8"/>
        <v/>
      </c>
      <c r="BC72" s="234" t="str">
        <f>SUBSTITUTE(IFERROR(VLOOKUP(LEFT(R72,1),BB73:BB$99,1,0),""),BB72,"")</f>
        <v/>
      </c>
      <c r="BE72" s="94" t="str">
        <f>IF(AND(C72="WK",COUNTIFS(C$11:C71,"BK",AT$11:AT71,AT72)&gt;0)=TRUE,AT72,"")</f>
        <v/>
      </c>
      <c r="BF72" s="94" t="str">
        <f>IF(AND(K72="WK",COUNTIFS(K$11:K71,"BK",AX$11:AX71,AX72)&gt;0)=TRUE,AX72,"")</f>
        <v/>
      </c>
      <c r="BG72" s="94" t="str">
        <f>IF(AND(R72="WK",COUNTIFS(R$11:R71,"BK",BB$11:BB71,BB72)&gt;0)=TRUE,BB72,"")</f>
        <v/>
      </c>
      <c r="BI72" s="132">
        <f t="shared" si="2"/>
        <v>65</v>
      </c>
      <c r="BJ72" s="132" t="s">
        <v>5118</v>
      </c>
      <c r="BK72" s="132">
        <f>IFERROR(MATCH(BJ72,Veldnj!C:C,0),"")</f>
        <v>431</v>
      </c>
      <c r="BL72" s="132">
        <f>IFERROR(MATCH($BJ72,Zaal!$C:$C,0),"")</f>
        <v>411</v>
      </c>
      <c r="BM72" s="132" t="str">
        <f>IFERROR(MATCH($BJ72,Veldvj!$C:$C,0),"")</f>
        <v/>
      </c>
      <c r="BO72" s="132">
        <f t="shared" si="3"/>
        <v>182</v>
      </c>
      <c r="BP72" s="93" t="str">
        <f t="shared" si="4"/>
        <v/>
      </c>
    </row>
    <row r="73" spans="1:68" ht="12.75" customHeight="1" x14ac:dyDescent="0.25">
      <c r="A73" s="17" t="str">
        <f>IFERROR(VLOOKUP(B73,Leden!AV:AV,1,0),"")</f>
        <v>E2</v>
      </c>
      <c r="B73" s="32" t="s">
        <v>5119</v>
      </c>
      <c r="C73" s="30" t="s">
        <v>5156</v>
      </c>
      <c r="D73" s="30" t="s">
        <v>5158</v>
      </c>
      <c r="E73" s="30">
        <v>4</v>
      </c>
      <c r="F73" s="141"/>
      <c r="G73" s="143" t="s">
        <v>10</v>
      </c>
      <c r="H73" s="154"/>
      <c r="I73" s="17" t="str">
        <f>IFERROR(VLOOKUP(J73,Leden!AW:AW,1,0),"")</f>
        <v>E2</v>
      </c>
      <c r="J73" s="194" t="s">
        <v>5119</v>
      </c>
      <c r="K73" s="30" t="s">
        <v>5156</v>
      </c>
      <c r="L73" s="30" t="s">
        <v>5158</v>
      </c>
      <c r="M73" s="30">
        <v>4</v>
      </c>
      <c r="N73" s="141"/>
      <c r="O73" s="143" t="s">
        <v>10</v>
      </c>
      <c r="Q73" s="17" t="str">
        <f>IFERROR(VLOOKUP(R73,Leden!AX:AX,1,0),"")</f>
        <v/>
      </c>
      <c r="R73" s="194" t="s">
        <v>5119</v>
      </c>
      <c r="S73" s="30"/>
      <c r="T73" s="30"/>
      <c r="U73" s="30"/>
      <c r="V73" s="141"/>
      <c r="W73" s="143"/>
      <c r="AA73" s="228" t="s">
        <v>5119</v>
      </c>
      <c r="AD73" s="233" t="s">
        <v>5156</v>
      </c>
      <c r="AF73" s="234"/>
      <c r="AH73" s="233">
        <v>4</v>
      </c>
      <c r="AI73" s="234"/>
      <c r="AK73" s="233" t="s">
        <v>5157</v>
      </c>
      <c r="AL73" s="233" t="s">
        <v>5158</v>
      </c>
      <c r="AQ73" s="234"/>
      <c r="AS73" s="228">
        <f>COUNTIFS(Leden!D:D,AA73)</f>
        <v>6</v>
      </c>
      <c r="AT73" s="233" t="str">
        <f t="shared" si="5"/>
        <v>E</v>
      </c>
      <c r="AU73" s="234" t="str">
        <f>SUBSTITUTE(IFERROR(VLOOKUP(LEFT(B73,1),AT74:AT$99,1,0),""),AT73,"")</f>
        <v/>
      </c>
      <c r="AW73" s="228">
        <f>COUNTIFS(Leden!E:E,AA73)</f>
        <v>6</v>
      </c>
      <c r="AX73" s="233" t="str">
        <f t="shared" si="6"/>
        <v>E</v>
      </c>
      <c r="AY73" s="234" t="str">
        <f>SUBSTITUTE(IFERROR(VLOOKUP(LEFT(J73,1),AX74:AX$99,1,0),""),AX73,"")</f>
        <v/>
      </c>
      <c r="BA73" s="228">
        <f>COUNTIFS(Leden!F:F,AA73)</f>
        <v>0</v>
      </c>
      <c r="BB73" s="233" t="str">
        <f t="shared" si="8"/>
        <v/>
      </c>
      <c r="BC73" s="234" t="str">
        <f>SUBSTITUTE(IFERROR(VLOOKUP(LEFT(R73,1),BB74:BB$99,1,0),""),BB73,"")</f>
        <v/>
      </c>
      <c r="BE73" s="94" t="str">
        <f>IF(AND(C73="WK",COUNTIFS(C$11:C72,"BK",AT$11:AT72,AT73)&gt;0)=TRUE,AT73,"")</f>
        <v/>
      </c>
      <c r="BF73" s="94" t="str">
        <f>IF(AND(K73="WK",COUNTIFS(K$11:K72,"BK",AX$11:AX72,AX73)&gt;0)=TRUE,AX73,"")</f>
        <v/>
      </c>
      <c r="BG73" s="94" t="str">
        <f>IF(AND(R73="WK",COUNTIFS(R$11:R72,"BK",BB$11:BB72,BB73)&gt;0)=TRUE,BB73,"")</f>
        <v/>
      </c>
      <c r="BI73" s="132">
        <f t="shared" si="2"/>
        <v>68</v>
      </c>
      <c r="BJ73" s="132" t="s">
        <v>5119</v>
      </c>
      <c r="BK73" s="132">
        <f>IFERROR(MATCH(BJ73,Veldnj!C:C,0),"")</f>
        <v>451</v>
      </c>
      <c r="BL73" s="132">
        <f>IFERROR(MATCH($BJ73,Zaal!$C:$C,0),"")</f>
        <v>431</v>
      </c>
      <c r="BM73" s="132" t="str">
        <f>IFERROR(MATCH($BJ73,Veldvj!$C:$C,0),"")</f>
        <v/>
      </c>
      <c r="BO73" s="132">
        <f t="shared" si="3"/>
        <v>185</v>
      </c>
      <c r="BP73" s="93" t="str">
        <f t="shared" si="4"/>
        <v/>
      </c>
    </row>
    <row r="74" spans="1:68" ht="12.75" customHeight="1" x14ac:dyDescent="0.25">
      <c r="A74" s="17" t="str">
        <f>IFERROR(VLOOKUP(B74,Leden!AV:AV,1,0),"")</f>
        <v>E3</v>
      </c>
      <c r="B74" s="32" t="s">
        <v>5120</v>
      </c>
      <c r="C74" s="30" t="s">
        <v>5156</v>
      </c>
      <c r="D74" s="30" t="s">
        <v>5158</v>
      </c>
      <c r="E74" s="30">
        <v>4</v>
      </c>
      <c r="F74" s="141"/>
      <c r="G74" s="143" t="s">
        <v>10</v>
      </c>
      <c r="H74" s="154"/>
      <c r="I74" s="17" t="str">
        <f>IFERROR(VLOOKUP(J74,Leden!AW:AW,1,0),"")</f>
        <v>E3</v>
      </c>
      <c r="J74" s="194" t="s">
        <v>5120</v>
      </c>
      <c r="K74" s="30" t="s">
        <v>5156</v>
      </c>
      <c r="L74" s="30" t="s">
        <v>5158</v>
      </c>
      <c r="M74" s="30">
        <v>4</v>
      </c>
      <c r="N74" s="141"/>
      <c r="O74" s="143" t="s">
        <v>10</v>
      </c>
      <c r="Q74" s="17" t="str">
        <f>IFERROR(VLOOKUP(R74,Leden!AX:AX,1,0),"")</f>
        <v/>
      </c>
      <c r="R74" s="194" t="s">
        <v>5120</v>
      </c>
      <c r="S74" s="30"/>
      <c r="T74" s="30"/>
      <c r="U74" s="30"/>
      <c r="V74" s="141"/>
      <c r="W74" s="143"/>
      <c r="AA74" s="228" t="s">
        <v>5120</v>
      </c>
      <c r="AD74" s="233" t="s">
        <v>5156</v>
      </c>
      <c r="AF74" s="234"/>
      <c r="AH74" s="233">
        <v>4</v>
      </c>
      <c r="AI74" s="234"/>
      <c r="AK74" s="233" t="s">
        <v>5157</v>
      </c>
      <c r="AL74" s="233" t="s">
        <v>5158</v>
      </c>
      <c r="AQ74" s="234"/>
      <c r="AS74" s="228">
        <f>COUNTIFS(Leden!D:D,AA74)</f>
        <v>6</v>
      </c>
      <c r="AT74" s="233" t="str">
        <f t="shared" si="5"/>
        <v>E</v>
      </c>
      <c r="AU74" s="234" t="str">
        <f>SUBSTITUTE(IFERROR(VLOOKUP(LEFT(B74,1),AT75:AT$99,1,0),""),AT74,"")</f>
        <v/>
      </c>
      <c r="AW74" s="228">
        <f>COUNTIFS(Leden!E:E,AA74)</f>
        <v>6</v>
      </c>
      <c r="AX74" s="233" t="str">
        <f t="shared" si="6"/>
        <v>E</v>
      </c>
      <c r="AY74" s="234" t="str">
        <f>SUBSTITUTE(IFERROR(VLOOKUP(LEFT(J74,1),AX75:AX$99,1,0),""),AX74,"")</f>
        <v/>
      </c>
      <c r="BA74" s="228">
        <f>COUNTIFS(Leden!F:F,AA74)</f>
        <v>0</v>
      </c>
      <c r="BB74" s="233" t="str">
        <f t="shared" si="8"/>
        <v/>
      </c>
      <c r="BC74" s="234" t="str">
        <f>SUBSTITUTE(IFERROR(VLOOKUP(LEFT(R74,1),BB75:BB$99,1,0),""),BB74,"")</f>
        <v/>
      </c>
      <c r="BE74" s="94" t="str">
        <f>IF(AND(C74="WK",COUNTIFS(C$11:C73,"BK",AT$11:AT73,AT74)&gt;0)=TRUE,AT74,"")</f>
        <v/>
      </c>
      <c r="BF74" s="94" t="str">
        <f>IF(AND(K74="WK",COUNTIFS(K$11:K73,"BK",AX$11:AX73,AX74)&gt;0)=TRUE,AX74,"")</f>
        <v/>
      </c>
      <c r="BG74" s="94" t="str">
        <f>IF(AND(R74="WK",COUNTIFS(R$11:R73,"BK",BB$11:BB73,BB74)&gt;0)=TRUE,BB74,"")</f>
        <v/>
      </c>
      <c r="BI74" s="132">
        <f t="shared" si="2"/>
        <v>71</v>
      </c>
      <c r="BJ74" s="132" t="s">
        <v>5120</v>
      </c>
      <c r="BK74" s="132">
        <f>IFERROR(MATCH(BJ74,Veldnj!C:C,0),"")</f>
        <v>471</v>
      </c>
      <c r="BL74" s="132">
        <f>IFERROR(MATCH($BJ74,Zaal!$C:$C,0),"")</f>
        <v>451</v>
      </c>
      <c r="BM74" s="132" t="str">
        <f>IFERROR(MATCH($BJ74,Veldvj!$C:$C,0),"")</f>
        <v/>
      </c>
      <c r="BO74" s="132">
        <f t="shared" si="3"/>
        <v>188</v>
      </c>
      <c r="BP74" s="93" t="str">
        <f t="shared" si="4"/>
        <v/>
      </c>
    </row>
    <row r="75" spans="1:68" ht="12.75" customHeight="1" x14ac:dyDescent="0.25">
      <c r="A75" s="17" t="str">
        <f>IFERROR(VLOOKUP(B75,Leden!AV:AV,1,0),"")</f>
        <v>E4</v>
      </c>
      <c r="B75" s="32" t="s">
        <v>5121</v>
      </c>
      <c r="C75" s="30" t="s">
        <v>5156</v>
      </c>
      <c r="D75" s="30" t="s">
        <v>5158</v>
      </c>
      <c r="E75" s="30">
        <v>4</v>
      </c>
      <c r="F75" s="141"/>
      <c r="G75" s="143" t="s">
        <v>10</v>
      </c>
      <c r="H75" s="154"/>
      <c r="I75" s="17" t="str">
        <f>IFERROR(VLOOKUP(J75,Leden!AW:AW,1,0),"")</f>
        <v>E4</v>
      </c>
      <c r="J75" s="194" t="s">
        <v>5121</v>
      </c>
      <c r="K75" s="30" t="s">
        <v>5156</v>
      </c>
      <c r="L75" s="30" t="s">
        <v>5158</v>
      </c>
      <c r="M75" s="30">
        <v>4</v>
      </c>
      <c r="N75" s="141"/>
      <c r="O75" s="143" t="s">
        <v>10</v>
      </c>
      <c r="Q75" s="17" t="str">
        <f>IFERROR(VLOOKUP(R75,Leden!AX:AX,1,0),"")</f>
        <v/>
      </c>
      <c r="R75" s="194" t="s">
        <v>5121</v>
      </c>
      <c r="S75" s="30"/>
      <c r="T75" s="30"/>
      <c r="U75" s="30"/>
      <c r="V75" s="141"/>
      <c r="W75" s="143"/>
      <c r="AA75" s="228" t="s">
        <v>5121</v>
      </c>
      <c r="AD75" s="233" t="s">
        <v>5156</v>
      </c>
      <c r="AF75" s="234"/>
      <c r="AH75" s="233">
        <v>4</v>
      </c>
      <c r="AI75" s="234"/>
      <c r="AK75" s="233" t="s">
        <v>5157</v>
      </c>
      <c r="AL75" s="233" t="s">
        <v>5158</v>
      </c>
      <c r="AQ75" s="234"/>
      <c r="AS75" s="228">
        <f>COUNTIFS(Leden!D:D,AA75)</f>
        <v>6</v>
      </c>
      <c r="AT75" s="233" t="str">
        <f t="shared" si="5"/>
        <v>E</v>
      </c>
      <c r="AU75" s="234" t="str">
        <f>SUBSTITUTE(IFERROR(VLOOKUP(LEFT(B75,1),AT76:AT$99,1,0),""),AT75,"")</f>
        <v/>
      </c>
      <c r="AW75" s="228">
        <f>COUNTIFS(Leden!E:E,AA75)</f>
        <v>6</v>
      </c>
      <c r="AX75" s="233" t="str">
        <f t="shared" si="6"/>
        <v>E</v>
      </c>
      <c r="AY75" s="234" t="str">
        <f>SUBSTITUTE(IFERROR(VLOOKUP(LEFT(J75,1),AX76:AX$99,1,0),""),AX75,"")</f>
        <v/>
      </c>
      <c r="BA75" s="228">
        <f>COUNTIFS(Leden!F:F,AA75)</f>
        <v>0</v>
      </c>
      <c r="BB75" s="233" t="str">
        <f t="shared" si="8"/>
        <v/>
      </c>
      <c r="BC75" s="234" t="str">
        <f>SUBSTITUTE(IFERROR(VLOOKUP(LEFT(R75,1),BB76:BB$99,1,0),""),BB75,"")</f>
        <v/>
      </c>
      <c r="BE75" s="94" t="str">
        <f>IF(AND(C75="WK",COUNTIFS(C$11:C74,"BK",AT$11:AT74,AT75)&gt;0)=TRUE,AT75,"")</f>
        <v/>
      </c>
      <c r="BF75" s="94" t="str">
        <f>IF(AND(K75="WK",COUNTIFS(K$11:K74,"BK",AX$11:AX74,AX75)&gt;0)=TRUE,AX75,"")</f>
        <v/>
      </c>
      <c r="BG75" s="94" t="str">
        <f>IF(AND(R75="WK",COUNTIFS(R$11:R74,"BK",BB$11:BB74,BB75)&gt;0)=TRUE,BB75,"")</f>
        <v/>
      </c>
      <c r="BI75" s="132">
        <f t="shared" si="2"/>
        <v>74</v>
      </c>
      <c r="BJ75" s="132" t="s">
        <v>5121</v>
      </c>
      <c r="BK75" s="132">
        <f>IFERROR(MATCH(BJ75,Veldnj!C:C,0),"")</f>
        <v>491</v>
      </c>
      <c r="BL75" s="132">
        <f>IFERROR(MATCH($BJ75,Zaal!$C:$C,0),"")</f>
        <v>471</v>
      </c>
      <c r="BM75" s="132" t="str">
        <f>IFERROR(MATCH($BJ75,Veldvj!$C:$C,0),"")</f>
        <v/>
      </c>
      <c r="BO75" s="132">
        <f t="shared" si="3"/>
        <v>191</v>
      </c>
      <c r="BP75" s="93" t="str">
        <f t="shared" si="4"/>
        <v/>
      </c>
    </row>
    <row r="76" spans="1:68" ht="12.75" customHeight="1" x14ac:dyDescent="0.25">
      <c r="A76" s="17" t="str">
        <f>IFERROR(VLOOKUP(B76,Leden!AV:AV,1,0),"")</f>
        <v>E5</v>
      </c>
      <c r="B76" s="32" t="s">
        <v>5122</v>
      </c>
      <c r="C76" s="30" t="s">
        <v>5156</v>
      </c>
      <c r="D76" s="30" t="s">
        <v>5158</v>
      </c>
      <c r="E76" s="30">
        <v>4</v>
      </c>
      <c r="F76" s="141"/>
      <c r="G76" s="143" t="s">
        <v>10</v>
      </c>
      <c r="H76" s="154"/>
      <c r="I76" s="17" t="str">
        <f>IFERROR(VLOOKUP(J76,Leden!AW:AW,1,0),"")</f>
        <v>E5</v>
      </c>
      <c r="J76" s="194" t="s">
        <v>5122</v>
      </c>
      <c r="K76" s="30" t="s">
        <v>5156</v>
      </c>
      <c r="L76" s="30" t="s">
        <v>5158</v>
      </c>
      <c r="M76" s="30">
        <v>4</v>
      </c>
      <c r="N76" s="141"/>
      <c r="O76" s="143" t="s">
        <v>10</v>
      </c>
      <c r="Q76" s="17" t="str">
        <f>IFERROR(VLOOKUP(R76,Leden!AX:AX,1,0),"")</f>
        <v/>
      </c>
      <c r="R76" s="194" t="s">
        <v>5122</v>
      </c>
      <c r="S76" s="30"/>
      <c r="T76" s="30"/>
      <c r="U76" s="30"/>
      <c r="V76" s="141"/>
      <c r="W76" s="143"/>
      <c r="AA76" s="228" t="s">
        <v>5122</v>
      </c>
      <c r="AD76" s="233" t="s">
        <v>5156</v>
      </c>
      <c r="AF76" s="234"/>
      <c r="AH76" s="233">
        <v>4</v>
      </c>
      <c r="AI76" s="234"/>
      <c r="AK76" s="233" t="s">
        <v>5157</v>
      </c>
      <c r="AL76" s="233" t="s">
        <v>5158</v>
      </c>
      <c r="AQ76" s="234"/>
      <c r="AS76" s="228">
        <f>COUNTIFS(Leden!D:D,AA76)</f>
        <v>5</v>
      </c>
      <c r="AT76" s="233" t="str">
        <f t="shared" si="5"/>
        <v>E</v>
      </c>
      <c r="AU76" s="234" t="str">
        <f>SUBSTITUTE(IFERROR(VLOOKUP(LEFT(B76,1),AT77:AT$99,1,0),""),AT76,"")</f>
        <v/>
      </c>
      <c r="AW76" s="228">
        <f>COUNTIFS(Leden!E:E,AA76)</f>
        <v>5</v>
      </c>
      <c r="AX76" s="233" t="str">
        <f t="shared" si="6"/>
        <v>E</v>
      </c>
      <c r="AY76" s="234" t="str">
        <f>SUBSTITUTE(IFERROR(VLOOKUP(LEFT(J76,1),AX77:AX$99,1,0),""),AX76,"")</f>
        <v/>
      </c>
      <c r="BA76" s="228">
        <f>COUNTIFS(Leden!F:F,AA76)</f>
        <v>0</v>
      </c>
      <c r="BB76" s="233" t="str">
        <f t="shared" ref="BB76:BB99" si="9">LEFT(Q76&amp;"",1)</f>
        <v/>
      </c>
      <c r="BC76" s="234" t="str">
        <f>SUBSTITUTE(IFERROR(VLOOKUP(LEFT(R76,1),BB77:BB$99,1,0),""),BB76,"")</f>
        <v/>
      </c>
      <c r="BE76" s="94" t="str">
        <f>IF(AND(C76="WK",COUNTIFS(C$11:C75,"BK",AT$11:AT75,AT76)&gt;0)=TRUE,AT76,"")</f>
        <v/>
      </c>
      <c r="BF76" s="94" t="str">
        <f>IF(AND(K76="WK",COUNTIFS(K$11:K75,"BK",AX$11:AX75,AX76)&gt;0)=TRUE,AX76,"")</f>
        <v/>
      </c>
      <c r="BG76" s="94" t="str">
        <f>IF(AND(R76="WK",COUNTIFS(R$11:R75,"BK",BB$11:BB75,BB76)&gt;0)=TRUE,BB76,"")</f>
        <v/>
      </c>
      <c r="BI76" s="132">
        <f t="shared" si="2"/>
        <v>77</v>
      </c>
      <c r="BJ76" s="132" t="s">
        <v>5122</v>
      </c>
      <c r="BK76" s="132">
        <f>IFERROR(MATCH(BJ76,Veldnj!C:C,0),"")</f>
        <v>511</v>
      </c>
      <c r="BL76" s="132">
        <f>IFERROR(MATCH($BJ76,Zaal!$C:$C,0),"")</f>
        <v>491</v>
      </c>
      <c r="BM76" s="132" t="str">
        <f>IFERROR(MATCH($BJ76,Veldvj!$C:$C,0),"")</f>
        <v/>
      </c>
      <c r="BO76" s="132">
        <f t="shared" si="3"/>
        <v>194</v>
      </c>
      <c r="BP76" s="93" t="str">
        <f t="shared" si="4"/>
        <v/>
      </c>
    </row>
    <row r="77" spans="1:68" ht="12.75" customHeight="1" x14ac:dyDescent="0.25">
      <c r="A77" s="17" t="str">
        <f>IFERROR(VLOOKUP(B77,Leden!AV:AV,1,0),"")</f>
        <v/>
      </c>
      <c r="B77" s="32" t="s">
        <v>5123</v>
      </c>
      <c r="C77" s="30" t="s">
        <v>5156</v>
      </c>
      <c r="D77" s="30" t="s">
        <v>5158</v>
      </c>
      <c r="E77" s="30">
        <v>4</v>
      </c>
      <c r="F77" s="141"/>
      <c r="G77" s="143" t="s">
        <v>10</v>
      </c>
      <c r="H77" s="154"/>
      <c r="I77" s="17" t="str">
        <f>IFERROR(VLOOKUP(J77,Leden!AW:AW,1,0),"")</f>
        <v/>
      </c>
      <c r="J77" s="194" t="s">
        <v>5123</v>
      </c>
      <c r="K77" s="30" t="s">
        <v>5156</v>
      </c>
      <c r="L77" s="30" t="s">
        <v>5158</v>
      </c>
      <c r="M77" s="30">
        <v>4</v>
      </c>
      <c r="N77" s="141"/>
      <c r="O77" s="143" t="s">
        <v>10</v>
      </c>
      <c r="Q77" s="17" t="str">
        <f>IFERROR(VLOOKUP(R77,Leden!AX:AX,1,0),"")</f>
        <v/>
      </c>
      <c r="R77" s="194" t="s">
        <v>5123</v>
      </c>
      <c r="S77" s="30"/>
      <c r="T77" s="30"/>
      <c r="U77" s="30"/>
      <c r="V77" s="141"/>
      <c r="W77" s="143"/>
      <c r="AA77" s="228" t="s">
        <v>5123</v>
      </c>
      <c r="AD77" s="233" t="s">
        <v>5156</v>
      </c>
      <c r="AF77" s="234"/>
      <c r="AH77" s="233">
        <v>4</v>
      </c>
      <c r="AI77" s="234"/>
      <c r="AK77" s="233" t="s">
        <v>5157</v>
      </c>
      <c r="AL77" s="233" t="s">
        <v>5158</v>
      </c>
      <c r="AQ77" s="234"/>
      <c r="AS77" s="228">
        <f>COUNTIFS(Leden!D:D,AA77)</f>
        <v>0</v>
      </c>
      <c r="AT77" s="233" t="str">
        <f t="shared" si="5"/>
        <v/>
      </c>
      <c r="AU77" s="234" t="str">
        <f>SUBSTITUTE(IFERROR(VLOOKUP(LEFT(B77,1),AT78:AT$99,1,0),""),AT77,"")</f>
        <v/>
      </c>
      <c r="AW77" s="228">
        <f>COUNTIFS(Leden!E:E,AA77)</f>
        <v>0</v>
      </c>
      <c r="AX77" s="233" t="str">
        <f t="shared" si="6"/>
        <v/>
      </c>
      <c r="AY77" s="234" t="str">
        <f>SUBSTITUTE(IFERROR(VLOOKUP(LEFT(J77,1),AX78:AX$99,1,0),""),AX77,"")</f>
        <v/>
      </c>
      <c r="BA77" s="228">
        <f>COUNTIFS(Leden!F:F,AA77)</f>
        <v>0</v>
      </c>
      <c r="BB77" s="233" t="str">
        <f t="shared" si="9"/>
        <v/>
      </c>
      <c r="BC77" s="234" t="str">
        <f>SUBSTITUTE(IFERROR(VLOOKUP(LEFT(R77,1),BB78:BB$99,1,0),""),BB77,"")</f>
        <v/>
      </c>
      <c r="BE77" s="94" t="str">
        <f>IF(AND(C77="WK",COUNTIFS(C$11:C76,"BK",AT$11:AT76,AT77)&gt;0)=TRUE,AT77,"")</f>
        <v/>
      </c>
      <c r="BF77" s="94" t="str">
        <f>IF(AND(K77="WK",COUNTIFS(K$11:K76,"BK",AX$11:AX76,AX77)&gt;0)=TRUE,AX77,"")</f>
        <v/>
      </c>
      <c r="BG77" s="94" t="str">
        <f>IF(AND(R77="WK",COUNTIFS(R$11:R76,"BK",BB$11:BB76,BB77)&gt;0)=TRUE,BB77,"")</f>
        <v/>
      </c>
      <c r="BI77" s="132">
        <f t="shared" ref="BI77:BI99" si="10">IF(A77&amp;I77&amp;Q77="",0,3)+BI76</f>
        <v>77</v>
      </c>
      <c r="BJ77" s="132" t="s">
        <v>5123</v>
      </c>
      <c r="BK77" s="132" t="str">
        <f>IFERROR(MATCH(BJ77,Veldnj!C:C,0),"")</f>
        <v/>
      </c>
      <c r="BL77" s="132" t="str">
        <f>IFERROR(MATCH($BJ77,Zaal!$C:$C,0),"")</f>
        <v/>
      </c>
      <c r="BM77" s="132" t="str">
        <f>IFERROR(MATCH($BJ77,Veldvj!$C:$C,0),"")</f>
        <v/>
      </c>
      <c r="BO77" s="132">
        <f t="shared" ref="BO77:BO99" si="11">BO76+3</f>
        <v>197</v>
      </c>
      <c r="BP77" s="93" t="str">
        <f t="shared" ref="BP77:BP99" si="12">IFERROR(VLOOKUP(BO77,$BI$12:$BJ$99,2,0),"")</f>
        <v/>
      </c>
    </row>
    <row r="78" spans="1:68" ht="12.75" customHeight="1" x14ac:dyDescent="0.25">
      <c r="A78" s="17" t="str">
        <f>IFERROR(VLOOKUP(B78,Leden!AV:AV,1,0),"")</f>
        <v/>
      </c>
      <c r="B78" s="32" t="s">
        <v>5124</v>
      </c>
      <c r="C78" s="30" t="s">
        <v>5156</v>
      </c>
      <c r="D78" s="30" t="s">
        <v>5158</v>
      </c>
      <c r="E78" s="30">
        <v>4</v>
      </c>
      <c r="F78" s="141"/>
      <c r="G78" s="143" t="s">
        <v>10</v>
      </c>
      <c r="H78" s="154"/>
      <c r="I78" s="17" t="str">
        <f>IFERROR(VLOOKUP(J78,Leden!AW:AW,1,0),"")</f>
        <v/>
      </c>
      <c r="J78" s="194" t="s">
        <v>5124</v>
      </c>
      <c r="K78" s="30" t="s">
        <v>5156</v>
      </c>
      <c r="L78" s="30" t="s">
        <v>5158</v>
      </c>
      <c r="M78" s="30">
        <v>4</v>
      </c>
      <c r="N78" s="141"/>
      <c r="O78" s="143" t="s">
        <v>10</v>
      </c>
      <c r="Q78" s="17" t="str">
        <f>IFERROR(VLOOKUP(R78,Leden!AX:AX,1,0),"")</f>
        <v/>
      </c>
      <c r="R78" s="194" t="s">
        <v>5124</v>
      </c>
      <c r="S78" s="30"/>
      <c r="T78" s="30"/>
      <c r="U78" s="30"/>
      <c r="V78" s="141"/>
      <c r="W78" s="143"/>
      <c r="AA78" s="228" t="s">
        <v>5124</v>
      </c>
      <c r="AD78" s="233" t="s">
        <v>5156</v>
      </c>
      <c r="AF78" s="234"/>
      <c r="AH78" s="233">
        <v>4</v>
      </c>
      <c r="AI78" s="234"/>
      <c r="AK78" s="233" t="s">
        <v>5157</v>
      </c>
      <c r="AL78" s="233" t="s">
        <v>5158</v>
      </c>
      <c r="AQ78" s="234"/>
      <c r="AS78" s="228">
        <f>COUNTIFS(Leden!D:D,AA78)</f>
        <v>0</v>
      </c>
      <c r="AT78" s="233" t="str">
        <f t="shared" ref="AT78:AT99" si="13">LEFT(A78&amp;"",1)</f>
        <v/>
      </c>
      <c r="AU78" s="234" t="str">
        <f>SUBSTITUTE(IFERROR(VLOOKUP(LEFT(B78,1),AT79:AT$99,1,0),""),AT78,"")</f>
        <v/>
      </c>
      <c r="AW78" s="228">
        <f>COUNTIFS(Leden!E:E,AA78)</f>
        <v>0</v>
      </c>
      <c r="AX78" s="233" t="str">
        <f t="shared" ref="AX78:AX99" si="14">LEFT(I78&amp;"",1)</f>
        <v/>
      </c>
      <c r="AY78" s="234" t="str">
        <f>SUBSTITUTE(IFERROR(VLOOKUP(LEFT(J78,1),AX79:AX$99,1,0),""),AX78,"")</f>
        <v/>
      </c>
      <c r="BA78" s="228">
        <f>COUNTIFS(Leden!F:F,AA78)</f>
        <v>0</v>
      </c>
      <c r="BB78" s="233" t="str">
        <f t="shared" si="9"/>
        <v/>
      </c>
      <c r="BC78" s="234" t="str">
        <f>SUBSTITUTE(IFERROR(VLOOKUP(LEFT(R78,1),BB79:BB$99,1,0),""),BB78,"")</f>
        <v/>
      </c>
      <c r="BE78" s="94" t="str">
        <f>IF(AND(C78="WK",COUNTIFS(C$11:C77,"BK",AT$11:AT77,AT78)&gt;0)=TRUE,AT78,"")</f>
        <v/>
      </c>
      <c r="BF78" s="94" t="str">
        <f>IF(AND(K78="WK",COUNTIFS(K$11:K77,"BK",AX$11:AX77,AX78)&gt;0)=TRUE,AX78,"")</f>
        <v/>
      </c>
      <c r="BG78" s="94" t="str">
        <f>IF(AND(R78="WK",COUNTIFS(R$11:R77,"BK",BB$11:BB77,BB78)&gt;0)=TRUE,BB78,"")</f>
        <v/>
      </c>
      <c r="BI78" s="132">
        <f t="shared" si="10"/>
        <v>77</v>
      </c>
      <c r="BJ78" s="132" t="s">
        <v>5124</v>
      </c>
      <c r="BK78" s="132" t="str">
        <f>IFERROR(MATCH(BJ78,Veldnj!C:C,0),"")</f>
        <v/>
      </c>
      <c r="BL78" s="132" t="str">
        <f>IFERROR(MATCH($BJ78,Zaal!$C:$C,0),"")</f>
        <v/>
      </c>
      <c r="BM78" s="132" t="str">
        <f>IFERROR(MATCH($BJ78,Veldvj!$C:$C,0),"")</f>
        <v/>
      </c>
      <c r="BO78" s="132">
        <f t="shared" si="11"/>
        <v>200</v>
      </c>
      <c r="BP78" s="93" t="str">
        <f t="shared" si="12"/>
        <v/>
      </c>
    </row>
    <row r="79" spans="1:68" ht="12.75" customHeight="1" x14ac:dyDescent="0.25">
      <c r="A79" s="17" t="str">
        <f>IFERROR(VLOOKUP(B79,Leden!AV:AV,1,0),"")</f>
        <v/>
      </c>
      <c r="B79" s="32" t="s">
        <v>5125</v>
      </c>
      <c r="C79" s="30"/>
      <c r="D79" s="30"/>
      <c r="E79" s="30"/>
      <c r="F79" s="141"/>
      <c r="G79" s="143"/>
      <c r="H79" s="154"/>
      <c r="I79" s="17" t="str">
        <f>IFERROR(VLOOKUP(J79,Leden!AW:AW,1,0),"")</f>
        <v/>
      </c>
      <c r="J79" s="194" t="s">
        <v>5125</v>
      </c>
      <c r="K79" s="30"/>
      <c r="L79" s="30"/>
      <c r="M79" s="30"/>
      <c r="N79" s="141"/>
      <c r="O79" s="143"/>
      <c r="Q79" s="17" t="str">
        <f>IFERROR(VLOOKUP(R79,Leden!AX:AX,1,0),"")</f>
        <v/>
      </c>
      <c r="R79" s="194" t="s">
        <v>5125</v>
      </c>
      <c r="S79" s="30"/>
      <c r="T79" s="30"/>
      <c r="U79" s="30"/>
      <c r="V79" s="141"/>
      <c r="W79" s="143"/>
      <c r="AA79" s="228" t="s">
        <v>5125</v>
      </c>
      <c r="AD79" s="233" t="s">
        <v>5156</v>
      </c>
      <c r="AF79" s="234"/>
      <c r="AH79" s="233">
        <v>4</v>
      </c>
      <c r="AI79" s="234"/>
      <c r="AK79" s="233" t="s">
        <v>5157</v>
      </c>
      <c r="AL79" s="233" t="s">
        <v>5158</v>
      </c>
      <c r="AQ79" s="234"/>
      <c r="AS79" s="228">
        <f>COUNTIFS(Leden!D:D,AA79)</f>
        <v>0</v>
      </c>
      <c r="AT79" s="233" t="str">
        <f t="shared" si="13"/>
        <v/>
      </c>
      <c r="AU79" s="234" t="str">
        <f>SUBSTITUTE(IFERROR(VLOOKUP(LEFT(B79,1),AT80:AT$99,1,0),""),AT79,"")</f>
        <v/>
      </c>
      <c r="AW79" s="228">
        <f>COUNTIFS(Leden!E:E,AA79)</f>
        <v>0</v>
      </c>
      <c r="AX79" s="233" t="str">
        <f t="shared" si="14"/>
        <v/>
      </c>
      <c r="AY79" s="234" t="str">
        <f>SUBSTITUTE(IFERROR(VLOOKUP(LEFT(J79,1),AX80:AX$99,1,0),""),AX79,"")</f>
        <v/>
      </c>
      <c r="BA79" s="228">
        <f>COUNTIFS(Leden!F:F,AA79)</f>
        <v>0</v>
      </c>
      <c r="BB79" s="233" t="str">
        <f t="shared" si="9"/>
        <v/>
      </c>
      <c r="BC79" s="234" t="str">
        <f>SUBSTITUTE(IFERROR(VLOOKUP(LEFT(R79,1),BB80:BB$99,1,0),""),BB79,"")</f>
        <v/>
      </c>
      <c r="BE79" s="94" t="str">
        <f>IF(AND(C79="WK",COUNTIFS(C$11:C78,"BK",AT$11:AT78,AT79)&gt;0)=TRUE,AT79,"")</f>
        <v/>
      </c>
      <c r="BF79" s="94" t="str">
        <f>IF(AND(K79="WK",COUNTIFS(K$11:K78,"BK",AX$11:AX78,AX79)&gt;0)=TRUE,AX79,"")</f>
        <v/>
      </c>
      <c r="BG79" s="94" t="str">
        <f>IF(AND(R79="WK",COUNTIFS(R$11:R78,"BK",BB$11:BB78,BB79)&gt;0)=TRUE,BB79,"")</f>
        <v/>
      </c>
      <c r="BI79" s="132">
        <f t="shared" si="10"/>
        <v>77</v>
      </c>
      <c r="BJ79" s="132" t="s">
        <v>5125</v>
      </c>
      <c r="BK79" s="132" t="str">
        <f>IFERROR(MATCH(BJ79,Veldnj!C:C,0),"")</f>
        <v/>
      </c>
      <c r="BL79" s="132" t="str">
        <f>IFERROR(MATCH($BJ79,Zaal!$C:$C,0),"")</f>
        <v/>
      </c>
      <c r="BM79" s="132" t="str">
        <f>IFERROR(MATCH($BJ79,Veldvj!$C:$C,0),"")</f>
        <v/>
      </c>
      <c r="BO79" s="132">
        <f t="shared" si="11"/>
        <v>203</v>
      </c>
      <c r="BP79" s="93" t="str">
        <f t="shared" si="12"/>
        <v/>
      </c>
    </row>
    <row r="80" spans="1:68" ht="12.75" customHeight="1" x14ac:dyDescent="0.25">
      <c r="A80" s="17" t="str">
        <f>IFERROR(VLOOKUP(B80,Leden!AV:AV,1,0),"")</f>
        <v/>
      </c>
      <c r="B80" s="32" t="s">
        <v>5126</v>
      </c>
      <c r="C80" s="30"/>
      <c r="D80" s="30"/>
      <c r="E80" s="30"/>
      <c r="F80" s="141"/>
      <c r="G80" s="143"/>
      <c r="H80" s="154"/>
      <c r="I80" s="17" t="str">
        <f>IFERROR(VLOOKUP(J80,Leden!AW:AW,1,0),"")</f>
        <v/>
      </c>
      <c r="J80" s="194" t="s">
        <v>5126</v>
      </c>
      <c r="K80" s="30"/>
      <c r="L80" s="30"/>
      <c r="M80" s="30"/>
      <c r="N80" s="141"/>
      <c r="O80" s="143"/>
      <c r="Q80" s="17" t="str">
        <f>IFERROR(VLOOKUP(R80,Leden!AX:AX,1,0),"")</f>
        <v/>
      </c>
      <c r="R80" s="194" t="s">
        <v>5126</v>
      </c>
      <c r="S80" s="30"/>
      <c r="T80" s="30"/>
      <c r="U80" s="30"/>
      <c r="V80" s="141"/>
      <c r="W80" s="143"/>
      <c r="AA80" s="228" t="s">
        <v>5126</v>
      </c>
      <c r="AD80" s="233" t="s">
        <v>5156</v>
      </c>
      <c r="AF80" s="234"/>
      <c r="AH80" s="233">
        <v>4</v>
      </c>
      <c r="AI80" s="234"/>
      <c r="AK80" s="233" t="s">
        <v>5157</v>
      </c>
      <c r="AL80" s="233" t="s">
        <v>5158</v>
      </c>
      <c r="AQ80" s="234"/>
      <c r="AS80" s="228">
        <f>COUNTIFS(Leden!D:D,AA80)</f>
        <v>0</v>
      </c>
      <c r="AT80" s="233" t="str">
        <f t="shared" si="13"/>
        <v/>
      </c>
      <c r="AU80" s="234" t="str">
        <f>SUBSTITUTE(IFERROR(VLOOKUP(LEFT(B80,1),AT81:AT$99,1,0),""),AT80,"")</f>
        <v/>
      </c>
      <c r="AW80" s="228">
        <f>COUNTIFS(Leden!E:E,AA80)</f>
        <v>0</v>
      </c>
      <c r="AX80" s="233" t="str">
        <f t="shared" si="14"/>
        <v/>
      </c>
      <c r="AY80" s="234" t="str">
        <f>SUBSTITUTE(IFERROR(VLOOKUP(LEFT(J80,1),AX81:AX$99,1,0),""),AX80,"")</f>
        <v/>
      </c>
      <c r="BA80" s="228">
        <f>COUNTIFS(Leden!F:F,AA80)</f>
        <v>0</v>
      </c>
      <c r="BB80" s="233" t="str">
        <f t="shared" si="9"/>
        <v/>
      </c>
      <c r="BC80" s="234" t="str">
        <f>SUBSTITUTE(IFERROR(VLOOKUP(LEFT(R80,1),BB81:BB$99,1,0),""),BB80,"")</f>
        <v/>
      </c>
      <c r="BE80" s="94" t="str">
        <f>IF(AND(C80="WK",COUNTIFS(C$11:C79,"BK",AT$11:AT79,AT80)&gt;0)=TRUE,AT80,"")</f>
        <v/>
      </c>
      <c r="BF80" s="94" t="str">
        <f>IF(AND(K80="WK",COUNTIFS(K$11:K79,"BK",AX$11:AX79,AX80)&gt;0)=TRUE,AX80,"")</f>
        <v/>
      </c>
      <c r="BG80" s="94" t="str">
        <f>IF(AND(R80="WK",COUNTIFS(R$11:R79,"BK",BB$11:BB79,BB80)&gt;0)=TRUE,BB80,"")</f>
        <v/>
      </c>
      <c r="BI80" s="132">
        <f t="shared" si="10"/>
        <v>77</v>
      </c>
      <c r="BJ80" s="132" t="s">
        <v>5126</v>
      </c>
      <c r="BK80" s="132" t="str">
        <f>IFERROR(MATCH(BJ80,Veldnj!C:C,0),"")</f>
        <v/>
      </c>
      <c r="BL80" s="132" t="str">
        <f>IFERROR(MATCH($BJ80,Zaal!$C:$C,0),"")</f>
        <v/>
      </c>
      <c r="BM80" s="132" t="str">
        <f>IFERROR(MATCH($BJ80,Veldvj!$C:$C,0),"")</f>
        <v/>
      </c>
      <c r="BO80" s="132">
        <f t="shared" si="11"/>
        <v>206</v>
      </c>
      <c r="BP80" s="93" t="str">
        <f t="shared" si="12"/>
        <v/>
      </c>
    </row>
    <row r="81" spans="1:68" ht="12.75" customHeight="1" x14ac:dyDescent="0.25">
      <c r="A81" s="17" t="str">
        <f>IFERROR(VLOOKUP(B81,Leden!AV:AV,1,0),"")</f>
        <v/>
      </c>
      <c r="B81" s="32" t="s">
        <v>5127</v>
      </c>
      <c r="C81" s="30"/>
      <c r="D81" s="30"/>
      <c r="E81" s="30"/>
      <c r="F81" s="141"/>
      <c r="G81" s="143"/>
      <c r="H81" s="154"/>
      <c r="I81" s="17" t="str">
        <f>IFERROR(VLOOKUP(J81,Leden!AW:AW,1,0),"")</f>
        <v/>
      </c>
      <c r="J81" s="194" t="s">
        <v>5127</v>
      </c>
      <c r="K81" s="30"/>
      <c r="L81" s="30"/>
      <c r="M81" s="30"/>
      <c r="N81" s="141"/>
      <c r="O81" s="143"/>
      <c r="Q81" s="17" t="str">
        <f>IFERROR(VLOOKUP(R81,Leden!AX:AX,1,0),"")</f>
        <v/>
      </c>
      <c r="R81" s="194" t="s">
        <v>5127</v>
      </c>
      <c r="S81" s="30"/>
      <c r="T81" s="30"/>
      <c r="U81" s="30"/>
      <c r="V81" s="141"/>
      <c r="W81" s="143"/>
      <c r="AA81" s="228" t="s">
        <v>5127</v>
      </c>
      <c r="AD81" s="233" t="s">
        <v>5156</v>
      </c>
      <c r="AF81" s="234"/>
      <c r="AH81" s="233">
        <v>4</v>
      </c>
      <c r="AI81" s="234"/>
      <c r="AK81" s="233" t="s">
        <v>5157</v>
      </c>
      <c r="AL81" s="233" t="s">
        <v>5158</v>
      </c>
      <c r="AQ81" s="234"/>
      <c r="AS81" s="228">
        <f>COUNTIFS(Leden!D:D,AA81)</f>
        <v>0</v>
      </c>
      <c r="AT81" s="233" t="str">
        <f t="shared" si="13"/>
        <v/>
      </c>
      <c r="AU81" s="234" t="str">
        <f>SUBSTITUTE(IFERROR(VLOOKUP(LEFT(B81,1),AT82:AT$99,1,0),""),AT81,"")</f>
        <v/>
      </c>
      <c r="AW81" s="228">
        <f>COUNTIFS(Leden!E:E,AA81)</f>
        <v>0</v>
      </c>
      <c r="AX81" s="233" t="str">
        <f t="shared" si="14"/>
        <v/>
      </c>
      <c r="AY81" s="234" t="str">
        <f>SUBSTITUTE(IFERROR(VLOOKUP(LEFT(J81,1),AX82:AX$99,1,0),""),AX81,"")</f>
        <v/>
      </c>
      <c r="BA81" s="228">
        <f>COUNTIFS(Leden!F:F,AA81)</f>
        <v>0</v>
      </c>
      <c r="BB81" s="233" t="str">
        <f t="shared" si="9"/>
        <v/>
      </c>
      <c r="BC81" s="234" t="str">
        <f>SUBSTITUTE(IFERROR(VLOOKUP(LEFT(R81,1),BB82:BB$99,1,0),""),BB81,"")</f>
        <v/>
      </c>
      <c r="BE81" s="94" t="str">
        <f>IF(AND(C81="WK",COUNTIFS(C$11:C80,"BK",AT$11:AT80,AT81)&gt;0)=TRUE,AT81,"")</f>
        <v/>
      </c>
      <c r="BF81" s="94" t="str">
        <f>IF(AND(K81="WK",COUNTIFS(K$11:K80,"BK",AX$11:AX80,AX81)&gt;0)=TRUE,AX81,"")</f>
        <v/>
      </c>
      <c r="BG81" s="94" t="str">
        <f>IF(AND(R81="WK",COUNTIFS(R$11:R80,"BK",BB$11:BB80,BB81)&gt;0)=TRUE,BB81,"")</f>
        <v/>
      </c>
      <c r="BI81" s="132">
        <f t="shared" si="10"/>
        <v>77</v>
      </c>
      <c r="BJ81" s="132" t="s">
        <v>5127</v>
      </c>
      <c r="BK81" s="132" t="str">
        <f>IFERROR(MATCH(BJ81,Veldnj!C:C,0),"")</f>
        <v/>
      </c>
      <c r="BL81" s="132" t="str">
        <f>IFERROR(MATCH($BJ81,Zaal!$C:$C,0),"")</f>
        <v/>
      </c>
      <c r="BM81" s="132" t="str">
        <f>IFERROR(MATCH($BJ81,Veldvj!$C:$C,0),"")</f>
        <v/>
      </c>
      <c r="BO81" s="132">
        <f t="shared" si="11"/>
        <v>209</v>
      </c>
      <c r="BP81" s="93" t="str">
        <f t="shared" si="12"/>
        <v/>
      </c>
    </row>
    <row r="82" spans="1:68" ht="12.75" customHeight="1" x14ac:dyDescent="0.25">
      <c r="A82" s="17" t="str">
        <f>IFERROR(VLOOKUP(B82,Leden!AV:AV,1,0),"")</f>
        <v/>
      </c>
      <c r="B82" s="32" t="s">
        <v>5128</v>
      </c>
      <c r="C82" s="30"/>
      <c r="D82" s="30"/>
      <c r="E82" s="30"/>
      <c r="F82" s="141"/>
      <c r="G82" s="143"/>
      <c r="H82" s="154"/>
      <c r="I82" s="17" t="str">
        <f>IFERROR(VLOOKUP(J82,Leden!AW:AW,1,0),"")</f>
        <v/>
      </c>
      <c r="J82" s="194" t="s">
        <v>5128</v>
      </c>
      <c r="K82" s="30"/>
      <c r="L82" s="30"/>
      <c r="M82" s="30"/>
      <c r="N82" s="141"/>
      <c r="O82" s="143"/>
      <c r="Q82" s="17" t="str">
        <f>IFERROR(VLOOKUP(R82,Leden!AX:AX,1,0),"")</f>
        <v/>
      </c>
      <c r="R82" s="194" t="s">
        <v>5128</v>
      </c>
      <c r="S82" s="30"/>
      <c r="T82" s="30"/>
      <c r="U82" s="30"/>
      <c r="V82" s="141"/>
      <c r="W82" s="143"/>
      <c r="AA82" s="228" t="s">
        <v>5128</v>
      </c>
      <c r="AD82" s="233" t="s">
        <v>5156</v>
      </c>
      <c r="AF82" s="234"/>
      <c r="AH82" s="233">
        <v>4</v>
      </c>
      <c r="AI82" s="234"/>
      <c r="AK82" s="233" t="s">
        <v>5157</v>
      </c>
      <c r="AL82" s="233" t="s">
        <v>5158</v>
      </c>
      <c r="AQ82" s="234"/>
      <c r="AS82" s="228">
        <f>COUNTIFS(Leden!D:D,AA82)</f>
        <v>0</v>
      </c>
      <c r="AT82" s="233" t="str">
        <f t="shared" si="13"/>
        <v/>
      </c>
      <c r="AU82" s="234" t="str">
        <f>SUBSTITUTE(IFERROR(VLOOKUP(LEFT(B82,1),AT83:AT$99,1,0),""),AT82,"")</f>
        <v/>
      </c>
      <c r="AW82" s="228">
        <f>COUNTIFS(Leden!E:E,AA82)</f>
        <v>0</v>
      </c>
      <c r="AX82" s="233" t="str">
        <f t="shared" si="14"/>
        <v/>
      </c>
      <c r="AY82" s="234" t="str">
        <f>SUBSTITUTE(IFERROR(VLOOKUP(LEFT(J82,1),AX83:AX$99,1,0),""),AX82,"")</f>
        <v/>
      </c>
      <c r="BA82" s="228">
        <f>COUNTIFS(Leden!F:F,AA82)</f>
        <v>0</v>
      </c>
      <c r="BB82" s="233" t="str">
        <f t="shared" si="9"/>
        <v/>
      </c>
      <c r="BC82" s="234" t="str">
        <f>SUBSTITUTE(IFERROR(VLOOKUP(LEFT(R82,1),BB83:BB$99,1,0),""),BB82,"")</f>
        <v/>
      </c>
      <c r="BE82" s="94" t="str">
        <f>IF(AND(C82="WK",COUNTIFS(C$11:C81,"BK",AT$11:AT81,AT82)&gt;0)=TRUE,AT82,"")</f>
        <v/>
      </c>
      <c r="BF82" s="94" t="str">
        <f>IF(AND(K82="WK",COUNTIFS(K$11:K81,"BK",AX$11:AX81,AX82)&gt;0)=TRUE,AX82,"")</f>
        <v/>
      </c>
      <c r="BG82" s="94" t="str">
        <f>IF(AND(R82="WK",COUNTIFS(R$11:R81,"BK",BB$11:BB81,BB82)&gt;0)=TRUE,BB82,"")</f>
        <v/>
      </c>
      <c r="BI82" s="132">
        <f t="shared" si="10"/>
        <v>77</v>
      </c>
      <c r="BJ82" s="132" t="s">
        <v>5128</v>
      </c>
      <c r="BK82" s="132" t="str">
        <f>IFERROR(MATCH(BJ82,Veldnj!C:C,0),"")</f>
        <v/>
      </c>
      <c r="BL82" s="132" t="str">
        <f>IFERROR(MATCH($BJ82,Zaal!$C:$C,0),"")</f>
        <v/>
      </c>
      <c r="BM82" s="132" t="str">
        <f>IFERROR(MATCH($BJ82,Veldvj!$C:$C,0),"")</f>
        <v/>
      </c>
      <c r="BO82" s="132">
        <f t="shared" si="11"/>
        <v>212</v>
      </c>
      <c r="BP82" s="93" t="str">
        <f t="shared" si="12"/>
        <v/>
      </c>
    </row>
    <row r="83" spans="1:68" ht="12.75" customHeight="1" x14ac:dyDescent="0.25">
      <c r="A83" s="17" t="str">
        <f>IFERROR(VLOOKUP(B83,Leden!AV:AV,1,0),"")</f>
        <v/>
      </c>
      <c r="B83" s="32" t="s">
        <v>5129</v>
      </c>
      <c r="C83" s="30"/>
      <c r="D83" s="30"/>
      <c r="E83" s="30"/>
      <c r="F83" s="141"/>
      <c r="G83" s="143"/>
      <c r="H83" s="154"/>
      <c r="I83" s="17" t="str">
        <f>IFERROR(VLOOKUP(J83,Leden!AW:AW,1,0),"")</f>
        <v/>
      </c>
      <c r="J83" s="194" t="s">
        <v>5129</v>
      </c>
      <c r="K83" s="30"/>
      <c r="L83" s="30"/>
      <c r="M83" s="30"/>
      <c r="N83" s="141"/>
      <c r="O83" s="143"/>
      <c r="Q83" s="17" t="str">
        <f>IFERROR(VLOOKUP(R83,Leden!AX:AX,1,0),"")</f>
        <v/>
      </c>
      <c r="R83" s="194" t="s">
        <v>5129</v>
      </c>
      <c r="S83" s="30"/>
      <c r="T83" s="30"/>
      <c r="U83" s="30"/>
      <c r="V83" s="141"/>
      <c r="W83" s="143"/>
      <c r="AA83" s="228" t="s">
        <v>5129</v>
      </c>
      <c r="AD83" s="233" t="s">
        <v>5156</v>
      </c>
      <c r="AF83" s="234"/>
      <c r="AH83" s="233">
        <v>4</v>
      </c>
      <c r="AI83" s="234"/>
      <c r="AK83" s="233" t="s">
        <v>5157</v>
      </c>
      <c r="AL83" s="233" t="s">
        <v>5158</v>
      </c>
      <c r="AQ83" s="234"/>
      <c r="AS83" s="228">
        <f>COUNTIFS(Leden!D:D,AA83)</f>
        <v>0</v>
      </c>
      <c r="AT83" s="233" t="str">
        <f t="shared" si="13"/>
        <v/>
      </c>
      <c r="AU83" s="234" t="str">
        <f>SUBSTITUTE(IFERROR(VLOOKUP(LEFT(B83,1),AT84:AT$99,1,0),""),AT83,"")</f>
        <v/>
      </c>
      <c r="AW83" s="228">
        <f>COUNTIFS(Leden!E:E,AA83)</f>
        <v>0</v>
      </c>
      <c r="AX83" s="233" t="str">
        <f t="shared" si="14"/>
        <v/>
      </c>
      <c r="AY83" s="234" t="str">
        <f>SUBSTITUTE(IFERROR(VLOOKUP(LEFT(J83,1),AX84:AX$99,1,0),""),AX83,"")</f>
        <v/>
      </c>
      <c r="BA83" s="228">
        <f>COUNTIFS(Leden!F:F,AA83)</f>
        <v>0</v>
      </c>
      <c r="BB83" s="233" t="str">
        <f t="shared" si="9"/>
        <v/>
      </c>
      <c r="BC83" s="234" t="str">
        <f>SUBSTITUTE(IFERROR(VLOOKUP(LEFT(R83,1),BB84:BB$99,1,0),""),BB83,"")</f>
        <v/>
      </c>
      <c r="BE83" s="94" t="str">
        <f>IF(AND(C83="WK",COUNTIFS(C$11:C82,"BK",AT$11:AT82,AT83)&gt;0)=TRUE,AT83,"")</f>
        <v/>
      </c>
      <c r="BF83" s="94" t="str">
        <f>IF(AND(K83="WK",COUNTIFS(K$11:K82,"BK",AX$11:AX82,AX83)&gt;0)=TRUE,AX83,"")</f>
        <v/>
      </c>
      <c r="BG83" s="94" t="str">
        <f>IF(AND(R83="WK",COUNTIFS(R$11:R82,"BK",BB$11:BB82,BB83)&gt;0)=TRUE,BB83,"")</f>
        <v/>
      </c>
      <c r="BI83" s="132">
        <f t="shared" si="10"/>
        <v>77</v>
      </c>
      <c r="BJ83" s="132" t="s">
        <v>5129</v>
      </c>
      <c r="BK83" s="132" t="str">
        <f>IFERROR(MATCH(BJ83,Veldnj!C:C,0),"")</f>
        <v/>
      </c>
      <c r="BL83" s="132" t="str">
        <f>IFERROR(MATCH($BJ83,Zaal!$C:$C,0),"")</f>
        <v/>
      </c>
      <c r="BM83" s="132" t="str">
        <f>IFERROR(MATCH($BJ83,Veldvj!$C:$C,0),"")</f>
        <v/>
      </c>
      <c r="BO83" s="132">
        <f t="shared" si="11"/>
        <v>215</v>
      </c>
      <c r="BP83" s="93" t="str">
        <f t="shared" si="12"/>
        <v/>
      </c>
    </row>
    <row r="84" spans="1:68" ht="12.75" customHeight="1" x14ac:dyDescent="0.25">
      <c r="A84" s="17" t="str">
        <f>IFERROR(VLOOKUP(B84,Leden!AV:AV,1,0),"")</f>
        <v>F1</v>
      </c>
      <c r="B84" s="32" t="s">
        <v>5133</v>
      </c>
      <c r="C84" s="30" t="s">
        <v>5156</v>
      </c>
      <c r="D84" s="30" t="s">
        <v>5158</v>
      </c>
      <c r="E84" s="30">
        <v>4</v>
      </c>
      <c r="F84" s="141"/>
      <c r="G84" s="143" t="s">
        <v>10</v>
      </c>
      <c r="H84" s="154"/>
      <c r="I84" s="17" t="str">
        <f>IFERROR(VLOOKUP(J84,Leden!AW:AW,1,0),"")</f>
        <v>F1</v>
      </c>
      <c r="J84" s="194" t="s">
        <v>5133</v>
      </c>
      <c r="K84" s="30" t="s">
        <v>5156</v>
      </c>
      <c r="L84" s="30" t="s">
        <v>5158</v>
      </c>
      <c r="M84" s="30">
        <v>4</v>
      </c>
      <c r="N84" s="141"/>
      <c r="O84" s="143" t="s">
        <v>10</v>
      </c>
      <c r="Q84" s="17" t="str">
        <f>IFERROR(VLOOKUP(R84,Leden!AX:AX,1,0),"")</f>
        <v/>
      </c>
      <c r="R84" s="194" t="s">
        <v>5133</v>
      </c>
      <c r="S84" s="30"/>
      <c r="T84" s="30"/>
      <c r="U84" s="30"/>
      <c r="V84" s="141"/>
      <c r="W84" s="143"/>
      <c r="AA84" s="228" t="s">
        <v>5133</v>
      </c>
      <c r="AD84" s="233" t="s">
        <v>5156</v>
      </c>
      <c r="AF84" s="234"/>
      <c r="AH84" s="233">
        <v>4</v>
      </c>
      <c r="AI84" s="234"/>
      <c r="AK84" s="233" t="s">
        <v>5157</v>
      </c>
      <c r="AL84" s="233" t="s">
        <v>5158</v>
      </c>
      <c r="AQ84" s="234"/>
      <c r="AS84" s="228">
        <f>COUNTIFS(Leden!D:D,AA84)</f>
        <v>5</v>
      </c>
      <c r="AT84" s="233" t="str">
        <f t="shared" si="13"/>
        <v>F</v>
      </c>
      <c r="AU84" s="234" t="str">
        <f>SUBSTITUTE(IFERROR(VLOOKUP(LEFT(B84,1),AT85:AT$99,1,0),""),AT84,"")</f>
        <v/>
      </c>
      <c r="AW84" s="228">
        <f>COUNTIFS(Leden!E:E,AA84)</f>
        <v>5</v>
      </c>
      <c r="AX84" s="233" t="str">
        <f t="shared" si="14"/>
        <v>F</v>
      </c>
      <c r="AY84" s="234" t="str">
        <f>SUBSTITUTE(IFERROR(VLOOKUP(LEFT(J84,1),AX85:AX$99,1,0),""),AX84,"")</f>
        <v/>
      </c>
      <c r="BA84" s="228">
        <f>COUNTIFS(Leden!F:F,AA84)</f>
        <v>0</v>
      </c>
      <c r="BB84" s="233" t="str">
        <f t="shared" si="9"/>
        <v/>
      </c>
      <c r="BC84" s="234" t="str">
        <f>SUBSTITUTE(IFERROR(VLOOKUP(LEFT(R84,1),BB85:BB$99,1,0),""),BB84,"")</f>
        <v/>
      </c>
      <c r="BE84" s="94" t="str">
        <f>IF(AND(C84="WK",COUNTIFS(C$11:C83,"BK",AT$11:AT83,AT84)&gt;0)=TRUE,AT84,"")</f>
        <v/>
      </c>
      <c r="BF84" s="94" t="str">
        <f>IF(AND(K84="WK",COUNTIFS(K$11:K83,"BK",AX$11:AX83,AX84)&gt;0)=TRUE,AX84,"")</f>
        <v/>
      </c>
      <c r="BG84" s="94" t="str">
        <f>IF(AND(R84="WK",COUNTIFS(R$11:R83,"BK",BB$11:BB83,BB84)&gt;0)=TRUE,BB84,"")</f>
        <v/>
      </c>
      <c r="BI84" s="132">
        <f t="shared" si="10"/>
        <v>80</v>
      </c>
      <c r="BJ84" s="132" t="s">
        <v>5133</v>
      </c>
      <c r="BK84" s="132">
        <f>IFERROR(MATCH(BJ84,Veldnj!C:C,0),"")</f>
        <v>531</v>
      </c>
      <c r="BL84" s="132">
        <f>IFERROR(MATCH($BJ84,Zaal!$C:$C,0),"")</f>
        <v>511</v>
      </c>
      <c r="BM84" s="132" t="str">
        <f>IFERROR(MATCH($BJ84,Veldvj!$C:$C,0),"")</f>
        <v/>
      </c>
      <c r="BO84" s="132">
        <f t="shared" si="11"/>
        <v>218</v>
      </c>
      <c r="BP84" s="93" t="str">
        <f t="shared" si="12"/>
        <v/>
      </c>
    </row>
    <row r="85" spans="1:68" ht="12.75" customHeight="1" x14ac:dyDescent="0.25">
      <c r="A85" s="17" t="str">
        <f>IFERROR(VLOOKUP(B85,Leden!AV:AV,1,0),"")</f>
        <v>F2</v>
      </c>
      <c r="B85" s="32" t="s">
        <v>5134</v>
      </c>
      <c r="C85" s="30" t="s">
        <v>5156</v>
      </c>
      <c r="D85" s="30" t="s">
        <v>5158</v>
      </c>
      <c r="E85" s="30">
        <v>4</v>
      </c>
      <c r="F85" s="141"/>
      <c r="G85" s="143" t="s">
        <v>10</v>
      </c>
      <c r="H85" s="154"/>
      <c r="I85" s="17" t="str">
        <f>IFERROR(VLOOKUP(J85,Leden!AW:AW,1,0),"")</f>
        <v>F2</v>
      </c>
      <c r="J85" s="194" t="s">
        <v>5134</v>
      </c>
      <c r="K85" s="30" t="s">
        <v>5156</v>
      </c>
      <c r="L85" s="30" t="s">
        <v>5158</v>
      </c>
      <c r="M85" s="30">
        <v>4</v>
      </c>
      <c r="N85" s="141"/>
      <c r="O85" s="143" t="s">
        <v>10</v>
      </c>
      <c r="Q85" s="17" t="str">
        <f>IFERROR(VLOOKUP(R85,Leden!AX:AX,1,0),"")</f>
        <v/>
      </c>
      <c r="R85" s="194" t="s">
        <v>5134</v>
      </c>
      <c r="S85" s="30"/>
      <c r="T85" s="30"/>
      <c r="U85" s="30"/>
      <c r="V85" s="141"/>
      <c r="W85" s="143"/>
      <c r="AA85" s="228" t="s">
        <v>5134</v>
      </c>
      <c r="AD85" s="233" t="s">
        <v>5156</v>
      </c>
      <c r="AF85" s="234"/>
      <c r="AH85" s="233">
        <v>4</v>
      </c>
      <c r="AI85" s="234"/>
      <c r="AK85" s="233" t="s">
        <v>5157</v>
      </c>
      <c r="AL85" s="233" t="s">
        <v>5158</v>
      </c>
      <c r="AQ85" s="234"/>
      <c r="AS85" s="228">
        <f>COUNTIFS(Leden!D:D,AA85)</f>
        <v>6</v>
      </c>
      <c r="AT85" s="233" t="str">
        <f t="shared" si="13"/>
        <v>F</v>
      </c>
      <c r="AU85" s="234" t="str">
        <f>SUBSTITUTE(IFERROR(VLOOKUP(LEFT(B85,1),AT86:AT$99,1,0),""),AT85,"")</f>
        <v/>
      </c>
      <c r="AW85" s="228">
        <f>COUNTIFS(Leden!E:E,AA85)</f>
        <v>6</v>
      </c>
      <c r="AX85" s="233" t="str">
        <f t="shared" si="14"/>
        <v>F</v>
      </c>
      <c r="AY85" s="234" t="str">
        <f>SUBSTITUTE(IFERROR(VLOOKUP(LEFT(J85,1),AX86:AX$99,1,0),""),AX85,"")</f>
        <v/>
      </c>
      <c r="BA85" s="228">
        <f>COUNTIFS(Leden!F:F,AA85)</f>
        <v>0</v>
      </c>
      <c r="BB85" s="233" t="str">
        <f t="shared" si="9"/>
        <v/>
      </c>
      <c r="BC85" s="234" t="str">
        <f>SUBSTITUTE(IFERROR(VLOOKUP(LEFT(R85,1),BB86:BB$99,1,0),""),BB85,"")</f>
        <v/>
      </c>
      <c r="BE85" s="94" t="str">
        <f>IF(AND(C85="WK",COUNTIFS(C$11:C84,"BK",AT$11:AT84,AT85)&gt;0)=TRUE,AT85,"")</f>
        <v/>
      </c>
      <c r="BF85" s="94" t="str">
        <f>IF(AND(K85="WK",COUNTIFS(K$11:K84,"BK",AX$11:AX84,AX85)&gt;0)=TRUE,AX85,"")</f>
        <v/>
      </c>
      <c r="BG85" s="94" t="str">
        <f>IF(AND(R85="WK",COUNTIFS(R$11:R84,"BK",BB$11:BB84,BB85)&gt;0)=TRUE,BB85,"")</f>
        <v/>
      </c>
      <c r="BI85" s="132">
        <f t="shared" si="10"/>
        <v>83</v>
      </c>
      <c r="BJ85" s="132" t="s">
        <v>5134</v>
      </c>
      <c r="BK85" s="132">
        <f>IFERROR(MATCH(BJ85,Veldnj!C:C,0),"")</f>
        <v>551</v>
      </c>
      <c r="BL85" s="132">
        <f>IFERROR(MATCH($BJ85,Zaal!$C:$C,0),"")</f>
        <v>531</v>
      </c>
      <c r="BM85" s="132" t="str">
        <f>IFERROR(MATCH($BJ85,Veldvj!$C:$C,0),"")</f>
        <v/>
      </c>
      <c r="BO85" s="132">
        <f t="shared" si="11"/>
        <v>221</v>
      </c>
      <c r="BP85" s="93" t="str">
        <f t="shared" si="12"/>
        <v/>
      </c>
    </row>
    <row r="86" spans="1:68" ht="12.75" customHeight="1" x14ac:dyDescent="0.25">
      <c r="A86" s="17" t="str">
        <f>IFERROR(VLOOKUP(B86,Leden!AV:AV,1,0),"")</f>
        <v/>
      </c>
      <c r="B86" s="32" t="s">
        <v>5135</v>
      </c>
      <c r="C86" s="30"/>
      <c r="D86" s="30"/>
      <c r="E86" s="30"/>
      <c r="F86" s="141"/>
      <c r="G86" s="143"/>
      <c r="H86" s="154"/>
      <c r="I86" s="17" t="str">
        <f>IFERROR(VLOOKUP(J86,Leden!AW:AW,1,0),"")</f>
        <v/>
      </c>
      <c r="J86" s="194" t="s">
        <v>5135</v>
      </c>
      <c r="K86" s="30"/>
      <c r="L86" s="30"/>
      <c r="M86" s="30"/>
      <c r="N86" s="141"/>
      <c r="O86" s="143"/>
      <c r="Q86" s="17" t="str">
        <f>IFERROR(VLOOKUP(R86,Leden!AX:AX,1,0),"")</f>
        <v/>
      </c>
      <c r="R86" s="194" t="s">
        <v>5135</v>
      </c>
      <c r="S86" s="30"/>
      <c r="T86" s="30"/>
      <c r="U86" s="30"/>
      <c r="V86" s="141"/>
      <c r="W86" s="143"/>
      <c r="AA86" s="228" t="s">
        <v>5135</v>
      </c>
      <c r="AD86" s="233" t="s">
        <v>5156</v>
      </c>
      <c r="AF86" s="234"/>
      <c r="AH86" s="233">
        <v>4</v>
      </c>
      <c r="AI86" s="234"/>
      <c r="AK86" s="233" t="s">
        <v>5157</v>
      </c>
      <c r="AL86" s="233" t="s">
        <v>5158</v>
      </c>
      <c r="AQ86" s="234"/>
      <c r="AS86" s="228">
        <f>COUNTIFS(Leden!D:D,AA86)</f>
        <v>0</v>
      </c>
      <c r="AT86" s="233" t="str">
        <f t="shared" si="13"/>
        <v/>
      </c>
      <c r="AU86" s="234" t="str">
        <f>SUBSTITUTE(IFERROR(VLOOKUP(LEFT(B86,1),AT87:AT$99,1,0),""),AT86,"")</f>
        <v/>
      </c>
      <c r="AW86" s="228">
        <f>COUNTIFS(Leden!E:E,AA86)</f>
        <v>0</v>
      </c>
      <c r="AX86" s="233" t="str">
        <f t="shared" si="14"/>
        <v/>
      </c>
      <c r="AY86" s="234" t="str">
        <f>SUBSTITUTE(IFERROR(VLOOKUP(LEFT(J86,1),AX87:AX$99,1,0),""),AX86,"")</f>
        <v/>
      </c>
      <c r="BA86" s="228">
        <f>COUNTIFS(Leden!F:F,AA86)</f>
        <v>0</v>
      </c>
      <c r="BB86" s="233" t="str">
        <f t="shared" si="9"/>
        <v/>
      </c>
      <c r="BC86" s="234" t="str">
        <f>SUBSTITUTE(IFERROR(VLOOKUP(LEFT(R86,1),BB87:BB$99,1,0),""),BB86,"")</f>
        <v/>
      </c>
      <c r="BE86" s="94" t="str">
        <f>IF(AND(C86="WK",COUNTIFS(C$11:C85,"BK",AT$11:AT85,AT86)&gt;0)=TRUE,AT86,"")</f>
        <v/>
      </c>
      <c r="BF86" s="94" t="str">
        <f>IF(AND(K86="WK",COUNTIFS(K$11:K85,"BK",AX$11:AX85,AX86)&gt;0)=TRUE,AX86,"")</f>
        <v/>
      </c>
      <c r="BG86" s="94" t="str">
        <f>IF(AND(R86="WK",COUNTIFS(R$11:R85,"BK",BB$11:BB85,BB86)&gt;0)=TRUE,BB86,"")</f>
        <v/>
      </c>
      <c r="BI86" s="132">
        <f t="shared" si="10"/>
        <v>83</v>
      </c>
      <c r="BJ86" s="132" t="s">
        <v>5135</v>
      </c>
      <c r="BK86" s="132" t="str">
        <f>IFERROR(MATCH(BJ86,Veldnj!C:C,0),"")</f>
        <v/>
      </c>
      <c r="BL86" s="132" t="str">
        <f>IFERROR(MATCH($BJ86,Zaal!$C:$C,0),"")</f>
        <v/>
      </c>
      <c r="BM86" s="132" t="str">
        <f>IFERROR(MATCH($BJ86,Veldvj!$C:$C,0),"")</f>
        <v/>
      </c>
      <c r="BO86" s="132">
        <f t="shared" si="11"/>
        <v>224</v>
      </c>
      <c r="BP86" s="93" t="str">
        <f t="shared" si="12"/>
        <v/>
      </c>
    </row>
    <row r="87" spans="1:68" ht="12.75" customHeight="1" x14ac:dyDescent="0.25">
      <c r="A87" s="17" t="str">
        <f>IFERROR(VLOOKUP(B87,Leden!AV:AV,1,0),"")</f>
        <v/>
      </c>
      <c r="B87" s="32" t="s">
        <v>5136</v>
      </c>
      <c r="C87" s="30"/>
      <c r="D87" s="30"/>
      <c r="E87" s="30"/>
      <c r="F87" s="141"/>
      <c r="G87" s="143"/>
      <c r="H87" s="154"/>
      <c r="I87" s="17" t="str">
        <f>IFERROR(VLOOKUP(J87,Leden!AW:AW,1,0),"")</f>
        <v/>
      </c>
      <c r="J87" s="194" t="s">
        <v>5136</v>
      </c>
      <c r="K87" s="30"/>
      <c r="L87" s="30"/>
      <c r="M87" s="30"/>
      <c r="N87" s="141"/>
      <c r="O87" s="143"/>
      <c r="Q87" s="17" t="str">
        <f>IFERROR(VLOOKUP(R87,Leden!AX:AX,1,0),"")</f>
        <v/>
      </c>
      <c r="R87" s="194" t="s">
        <v>5136</v>
      </c>
      <c r="S87" s="30"/>
      <c r="T87" s="30"/>
      <c r="U87" s="30"/>
      <c r="V87" s="141"/>
      <c r="W87" s="143"/>
      <c r="AA87" s="228" t="s">
        <v>5136</v>
      </c>
      <c r="AD87" s="233" t="s">
        <v>5156</v>
      </c>
      <c r="AF87" s="234"/>
      <c r="AH87" s="233">
        <v>4</v>
      </c>
      <c r="AI87" s="234"/>
      <c r="AK87" s="233" t="s">
        <v>5157</v>
      </c>
      <c r="AL87" s="233" t="s">
        <v>5158</v>
      </c>
      <c r="AQ87" s="234"/>
      <c r="AS87" s="228">
        <f>COUNTIFS(Leden!D:D,AA87)</f>
        <v>0</v>
      </c>
      <c r="AT87" s="233" t="str">
        <f t="shared" si="13"/>
        <v/>
      </c>
      <c r="AU87" s="234" t="str">
        <f>SUBSTITUTE(IFERROR(VLOOKUP(LEFT(B87,1),AT88:AT$99,1,0),""),AT87,"")</f>
        <v/>
      </c>
      <c r="AW87" s="228">
        <f>COUNTIFS(Leden!E:E,AA87)</f>
        <v>0</v>
      </c>
      <c r="AX87" s="233" t="str">
        <f t="shared" si="14"/>
        <v/>
      </c>
      <c r="AY87" s="234" t="str">
        <f>SUBSTITUTE(IFERROR(VLOOKUP(LEFT(J87,1),AX88:AX$99,1,0),""),AX87,"")</f>
        <v/>
      </c>
      <c r="BA87" s="228">
        <f>COUNTIFS(Leden!F:F,AA87)</f>
        <v>0</v>
      </c>
      <c r="BB87" s="233" t="str">
        <f t="shared" si="9"/>
        <v/>
      </c>
      <c r="BC87" s="234" t="str">
        <f>SUBSTITUTE(IFERROR(VLOOKUP(LEFT(R87,1),BB88:BB$99,1,0),""),BB87,"")</f>
        <v/>
      </c>
      <c r="BE87" s="94" t="str">
        <f>IF(AND(C87="WK",COUNTIFS(C$11:C86,"BK",AT$11:AT86,AT87)&gt;0)=TRUE,AT87,"")</f>
        <v/>
      </c>
      <c r="BF87" s="94" t="str">
        <f>IF(AND(K87="WK",COUNTIFS(K$11:K86,"BK",AX$11:AX86,AX87)&gt;0)=TRUE,AX87,"")</f>
        <v/>
      </c>
      <c r="BG87" s="94" t="str">
        <f>IF(AND(R87="WK",COUNTIFS(R$11:R86,"BK",BB$11:BB86,BB87)&gt;0)=TRUE,BB87,"")</f>
        <v/>
      </c>
      <c r="BI87" s="132">
        <f t="shared" si="10"/>
        <v>83</v>
      </c>
      <c r="BJ87" s="132" t="s">
        <v>5136</v>
      </c>
      <c r="BK87" s="132" t="str">
        <f>IFERROR(MATCH(BJ87,Veldnj!C:C,0),"")</f>
        <v/>
      </c>
      <c r="BL87" s="132" t="str">
        <f>IFERROR(MATCH($BJ87,Zaal!$C:$C,0),"")</f>
        <v/>
      </c>
      <c r="BM87" s="132" t="str">
        <f>IFERROR(MATCH($BJ87,Veldvj!$C:$C,0),"")</f>
        <v/>
      </c>
      <c r="BO87" s="132">
        <f t="shared" si="11"/>
        <v>227</v>
      </c>
      <c r="BP87" s="93" t="str">
        <f t="shared" si="12"/>
        <v/>
      </c>
    </row>
    <row r="88" spans="1:68" ht="12.75" customHeight="1" x14ac:dyDescent="0.25">
      <c r="A88" s="17" t="str">
        <f>IFERROR(VLOOKUP(B88,Leden!AV:AV,1,0),"")</f>
        <v/>
      </c>
      <c r="B88" s="32" t="s">
        <v>5137</v>
      </c>
      <c r="C88" s="30"/>
      <c r="D88" s="30"/>
      <c r="E88" s="30"/>
      <c r="F88" s="141"/>
      <c r="G88" s="143"/>
      <c r="H88" s="154"/>
      <c r="I88" s="17" t="str">
        <f>IFERROR(VLOOKUP(J88,Leden!AW:AW,1,0),"")</f>
        <v/>
      </c>
      <c r="J88" s="194" t="s">
        <v>5137</v>
      </c>
      <c r="K88" s="30"/>
      <c r="L88" s="30"/>
      <c r="M88" s="30"/>
      <c r="N88" s="141"/>
      <c r="O88" s="143"/>
      <c r="Q88" s="17" t="str">
        <f>IFERROR(VLOOKUP(R88,Leden!AX:AX,1,0),"")</f>
        <v/>
      </c>
      <c r="R88" s="194" t="s">
        <v>5137</v>
      </c>
      <c r="S88" s="30"/>
      <c r="T88" s="30"/>
      <c r="U88" s="30"/>
      <c r="V88" s="141"/>
      <c r="W88" s="143"/>
      <c r="AA88" s="228" t="s">
        <v>5137</v>
      </c>
      <c r="AD88" s="233" t="s">
        <v>5156</v>
      </c>
      <c r="AF88" s="234"/>
      <c r="AH88" s="233">
        <v>4</v>
      </c>
      <c r="AI88" s="234"/>
      <c r="AK88" s="233" t="s">
        <v>5157</v>
      </c>
      <c r="AL88" s="233" t="s">
        <v>5158</v>
      </c>
      <c r="AQ88" s="234"/>
      <c r="AS88" s="228">
        <f>COUNTIFS(Leden!D:D,AA88)</f>
        <v>0</v>
      </c>
      <c r="AT88" s="233" t="str">
        <f t="shared" si="13"/>
        <v/>
      </c>
      <c r="AU88" s="234" t="str">
        <f>SUBSTITUTE(IFERROR(VLOOKUP(LEFT(B88,1),AT89:AT$99,1,0),""),AT88,"")</f>
        <v/>
      </c>
      <c r="AW88" s="228">
        <f>COUNTIFS(Leden!E:E,AA88)</f>
        <v>0</v>
      </c>
      <c r="AX88" s="233" t="str">
        <f t="shared" si="14"/>
        <v/>
      </c>
      <c r="AY88" s="234" t="str">
        <f>SUBSTITUTE(IFERROR(VLOOKUP(LEFT(J88,1),AX89:AX$99,1,0),""),AX88,"")</f>
        <v/>
      </c>
      <c r="BA88" s="228">
        <f>COUNTIFS(Leden!F:F,AA88)</f>
        <v>0</v>
      </c>
      <c r="BB88" s="233" t="str">
        <f t="shared" si="9"/>
        <v/>
      </c>
      <c r="BC88" s="234" t="str">
        <f>SUBSTITUTE(IFERROR(VLOOKUP(LEFT(R88,1),BB89:BB$99,1,0),""),BB88,"")</f>
        <v/>
      </c>
      <c r="BE88" s="94" t="str">
        <f>IF(AND(C88="WK",COUNTIFS(C$11:C87,"BK",AT$11:AT87,AT88)&gt;0)=TRUE,AT88,"")</f>
        <v/>
      </c>
      <c r="BF88" s="94" t="str">
        <f>IF(AND(K88="WK",COUNTIFS(K$11:K87,"BK",AX$11:AX87,AX88)&gt;0)=TRUE,AX88,"")</f>
        <v/>
      </c>
      <c r="BG88" s="94" t="str">
        <f>IF(AND(R88="WK",COUNTIFS(R$11:R87,"BK",BB$11:BB87,BB88)&gt;0)=TRUE,BB88,"")</f>
        <v/>
      </c>
      <c r="BI88" s="132">
        <f t="shared" si="10"/>
        <v>83</v>
      </c>
      <c r="BJ88" s="132" t="s">
        <v>5137</v>
      </c>
      <c r="BK88" s="132" t="str">
        <f>IFERROR(MATCH(BJ88,Veldnj!C:C,0),"")</f>
        <v/>
      </c>
      <c r="BL88" s="132" t="str">
        <f>IFERROR(MATCH($BJ88,Zaal!$C:$C,0),"")</f>
        <v/>
      </c>
      <c r="BM88" s="132" t="str">
        <f>IFERROR(MATCH($BJ88,Veldvj!$C:$C,0),"")</f>
        <v/>
      </c>
      <c r="BO88" s="132">
        <f t="shared" si="11"/>
        <v>230</v>
      </c>
      <c r="BP88" s="93" t="str">
        <f t="shared" si="12"/>
        <v/>
      </c>
    </row>
    <row r="89" spans="1:68" ht="12.75" customHeight="1" x14ac:dyDescent="0.25">
      <c r="A89" s="17" t="str">
        <f>IFERROR(VLOOKUP(B89,Leden!AV:AV,1,0),"")</f>
        <v/>
      </c>
      <c r="B89" s="32" t="s">
        <v>5138</v>
      </c>
      <c r="C89" s="30"/>
      <c r="D89" s="30"/>
      <c r="E89" s="30"/>
      <c r="F89" s="141"/>
      <c r="G89" s="143"/>
      <c r="H89" s="154"/>
      <c r="I89" s="17" t="str">
        <f>IFERROR(VLOOKUP(J89,Leden!AW:AW,1,0),"")</f>
        <v/>
      </c>
      <c r="J89" s="194" t="s">
        <v>5138</v>
      </c>
      <c r="K89" s="30"/>
      <c r="L89" s="30"/>
      <c r="M89" s="30"/>
      <c r="N89" s="141"/>
      <c r="O89" s="143"/>
      <c r="Q89" s="17" t="str">
        <f>IFERROR(VLOOKUP(R89,Leden!AX:AX,1,0),"")</f>
        <v/>
      </c>
      <c r="R89" s="194" t="s">
        <v>5138</v>
      </c>
      <c r="S89" s="30"/>
      <c r="T89" s="30"/>
      <c r="U89" s="30"/>
      <c r="V89" s="141"/>
      <c r="W89" s="143"/>
      <c r="AA89" s="228" t="s">
        <v>5138</v>
      </c>
      <c r="AD89" s="233" t="s">
        <v>5156</v>
      </c>
      <c r="AF89" s="234"/>
      <c r="AH89" s="233">
        <v>4</v>
      </c>
      <c r="AI89" s="234"/>
      <c r="AK89" s="233" t="s">
        <v>5157</v>
      </c>
      <c r="AL89" s="233" t="s">
        <v>5158</v>
      </c>
      <c r="AQ89" s="234"/>
      <c r="AS89" s="228">
        <f>COUNTIFS(Leden!D:D,AA89)</f>
        <v>0</v>
      </c>
      <c r="AT89" s="233" t="str">
        <f t="shared" si="13"/>
        <v/>
      </c>
      <c r="AU89" s="234" t="str">
        <f>SUBSTITUTE(IFERROR(VLOOKUP(LEFT(B89,1),AT90:AT$99,1,0),""),AT89,"")</f>
        <v/>
      </c>
      <c r="AW89" s="228">
        <f>COUNTIFS(Leden!E:E,AA89)</f>
        <v>0</v>
      </c>
      <c r="AX89" s="233" t="str">
        <f t="shared" si="14"/>
        <v/>
      </c>
      <c r="AY89" s="234" t="str">
        <f>SUBSTITUTE(IFERROR(VLOOKUP(LEFT(J89,1),AX90:AX$99,1,0),""),AX89,"")</f>
        <v/>
      </c>
      <c r="BA89" s="228">
        <f>COUNTIFS(Leden!F:F,AA89)</f>
        <v>0</v>
      </c>
      <c r="BB89" s="233" t="str">
        <f t="shared" si="9"/>
        <v/>
      </c>
      <c r="BC89" s="234" t="str">
        <f>SUBSTITUTE(IFERROR(VLOOKUP(LEFT(R89,1),BB90:BB$99,1,0),""),BB89,"")</f>
        <v/>
      </c>
      <c r="BE89" s="94" t="str">
        <f>IF(AND(C89="WK",COUNTIFS(C$11:C88,"BK",AT$11:AT88,AT89)&gt;0)=TRUE,AT89,"")</f>
        <v/>
      </c>
      <c r="BF89" s="94" t="str">
        <f>IF(AND(K89="WK",COUNTIFS(K$11:K88,"BK",AX$11:AX88,AX89)&gt;0)=TRUE,AX89,"")</f>
        <v/>
      </c>
      <c r="BG89" s="94" t="str">
        <f>IF(AND(R89="WK",COUNTIFS(R$11:R88,"BK",BB$11:BB88,BB89)&gt;0)=TRUE,BB89,"")</f>
        <v/>
      </c>
      <c r="BI89" s="132">
        <f t="shared" si="10"/>
        <v>83</v>
      </c>
      <c r="BJ89" s="132" t="s">
        <v>5138</v>
      </c>
      <c r="BK89" s="132" t="str">
        <f>IFERROR(MATCH(BJ89,Veldnj!C:C,0),"")</f>
        <v/>
      </c>
      <c r="BL89" s="132" t="str">
        <f>IFERROR(MATCH($BJ89,Zaal!$C:$C,0),"")</f>
        <v/>
      </c>
      <c r="BM89" s="132" t="str">
        <f>IFERROR(MATCH($BJ89,Veldvj!$C:$C,0),"")</f>
        <v/>
      </c>
      <c r="BO89" s="132">
        <f t="shared" si="11"/>
        <v>233</v>
      </c>
      <c r="BP89" s="93" t="str">
        <f t="shared" si="12"/>
        <v/>
      </c>
    </row>
    <row r="90" spans="1:68" ht="12.75" customHeight="1" x14ac:dyDescent="0.25">
      <c r="A90" s="17" t="str">
        <f>IFERROR(VLOOKUP(B90,Leden!AV:AV,1,0),"")</f>
        <v/>
      </c>
      <c r="B90" s="32" t="s">
        <v>5139</v>
      </c>
      <c r="C90" s="30"/>
      <c r="D90" s="30"/>
      <c r="E90" s="30"/>
      <c r="F90" s="141"/>
      <c r="G90" s="143"/>
      <c r="H90" s="154"/>
      <c r="I90" s="17" t="str">
        <f>IFERROR(VLOOKUP(J90,Leden!AW:AW,1,0),"")</f>
        <v/>
      </c>
      <c r="J90" s="194" t="s">
        <v>5139</v>
      </c>
      <c r="K90" s="30"/>
      <c r="L90" s="30"/>
      <c r="M90" s="30"/>
      <c r="N90" s="141"/>
      <c r="O90" s="143"/>
      <c r="Q90" s="17" t="str">
        <f>IFERROR(VLOOKUP(R90,Leden!AX:AX,1,0),"")</f>
        <v/>
      </c>
      <c r="R90" s="194" t="s">
        <v>5139</v>
      </c>
      <c r="S90" s="30"/>
      <c r="T90" s="30"/>
      <c r="U90" s="30"/>
      <c r="V90" s="141"/>
      <c r="W90" s="143"/>
      <c r="AA90" s="228" t="s">
        <v>5139</v>
      </c>
      <c r="AD90" s="233" t="s">
        <v>5156</v>
      </c>
      <c r="AF90" s="234"/>
      <c r="AH90" s="233">
        <v>4</v>
      </c>
      <c r="AI90" s="234"/>
      <c r="AK90" s="233" t="s">
        <v>5157</v>
      </c>
      <c r="AL90" s="233" t="s">
        <v>5158</v>
      </c>
      <c r="AQ90" s="234"/>
      <c r="AS90" s="228">
        <f>COUNTIFS(Leden!D:D,AA90)</f>
        <v>0</v>
      </c>
      <c r="AT90" s="233" t="str">
        <f t="shared" si="13"/>
        <v/>
      </c>
      <c r="AU90" s="234" t="str">
        <f>SUBSTITUTE(IFERROR(VLOOKUP(LEFT(B90,1),AT91:AT$99,1,0),""),AT90,"")</f>
        <v/>
      </c>
      <c r="AW90" s="228">
        <f>COUNTIFS(Leden!E:E,AA90)</f>
        <v>0</v>
      </c>
      <c r="AX90" s="233" t="str">
        <f t="shared" si="14"/>
        <v/>
      </c>
      <c r="AY90" s="234" t="str">
        <f>SUBSTITUTE(IFERROR(VLOOKUP(LEFT(J90,1),AX91:AX$99,1,0),""),AX90,"")</f>
        <v/>
      </c>
      <c r="BA90" s="228">
        <f>COUNTIFS(Leden!F:F,AA90)</f>
        <v>0</v>
      </c>
      <c r="BB90" s="233" t="str">
        <f t="shared" si="9"/>
        <v/>
      </c>
      <c r="BC90" s="234" t="str">
        <f>SUBSTITUTE(IFERROR(VLOOKUP(LEFT(R90,1),BB91:BB$99,1,0),""),BB90,"")</f>
        <v/>
      </c>
      <c r="BE90" s="94" t="str">
        <f>IF(AND(C90="WK",COUNTIFS(C$11:C89,"BK",AT$11:AT89,AT90)&gt;0)=TRUE,AT90,"")</f>
        <v/>
      </c>
      <c r="BF90" s="94" t="str">
        <f>IF(AND(K90="WK",COUNTIFS(K$11:K89,"BK",AX$11:AX89,AX90)&gt;0)=TRUE,AX90,"")</f>
        <v/>
      </c>
      <c r="BG90" s="94" t="str">
        <f>IF(AND(R90="WK",COUNTIFS(R$11:R89,"BK",BB$11:BB89,BB90)&gt;0)=TRUE,BB90,"")</f>
        <v/>
      </c>
      <c r="BI90" s="132">
        <f t="shared" si="10"/>
        <v>83</v>
      </c>
      <c r="BJ90" s="132" t="s">
        <v>5139</v>
      </c>
      <c r="BK90" s="132" t="str">
        <f>IFERROR(MATCH(BJ90,Veldnj!C:C,0),"")</f>
        <v/>
      </c>
      <c r="BL90" s="132" t="str">
        <f>IFERROR(MATCH($BJ90,Zaal!$C:$C,0),"")</f>
        <v/>
      </c>
      <c r="BM90" s="132" t="str">
        <f>IFERROR(MATCH($BJ90,Veldvj!$C:$C,0),"")</f>
        <v/>
      </c>
      <c r="BO90" s="132">
        <f t="shared" si="11"/>
        <v>236</v>
      </c>
      <c r="BP90" s="93" t="str">
        <f t="shared" si="12"/>
        <v/>
      </c>
    </row>
    <row r="91" spans="1:68" ht="12.75" customHeight="1" x14ac:dyDescent="0.25">
      <c r="A91" s="17" t="str">
        <f>IFERROR(VLOOKUP(B91,Leden!AV:AV,1,0),"")</f>
        <v/>
      </c>
      <c r="B91" s="32" t="s">
        <v>5140</v>
      </c>
      <c r="C91" s="30"/>
      <c r="D91" s="30"/>
      <c r="E91" s="30"/>
      <c r="F91" s="141"/>
      <c r="G91" s="143"/>
      <c r="H91" s="154"/>
      <c r="I91" s="17" t="str">
        <f>IFERROR(VLOOKUP(J91,Leden!AW:AW,1,0),"")</f>
        <v/>
      </c>
      <c r="J91" s="194" t="s">
        <v>5140</v>
      </c>
      <c r="K91" s="30"/>
      <c r="L91" s="30"/>
      <c r="M91" s="30"/>
      <c r="N91" s="141"/>
      <c r="O91" s="143"/>
      <c r="Q91" s="17" t="str">
        <f>IFERROR(VLOOKUP(R91,Leden!AX:AX,1,0),"")</f>
        <v/>
      </c>
      <c r="R91" s="194" t="s">
        <v>5140</v>
      </c>
      <c r="S91" s="30"/>
      <c r="T91" s="30"/>
      <c r="U91" s="30"/>
      <c r="V91" s="141"/>
      <c r="W91" s="143"/>
      <c r="AA91" s="228" t="s">
        <v>5140</v>
      </c>
      <c r="AD91" s="233" t="s">
        <v>5156</v>
      </c>
      <c r="AF91" s="234"/>
      <c r="AH91" s="233">
        <v>4</v>
      </c>
      <c r="AI91" s="234"/>
      <c r="AK91" s="233" t="s">
        <v>5157</v>
      </c>
      <c r="AL91" s="233" t="s">
        <v>5158</v>
      </c>
      <c r="AQ91" s="234"/>
      <c r="AS91" s="228">
        <f>COUNTIFS(Leden!D:D,AA91)</f>
        <v>0</v>
      </c>
      <c r="AT91" s="233" t="str">
        <f t="shared" si="13"/>
        <v/>
      </c>
      <c r="AU91" s="234" t="str">
        <f>SUBSTITUTE(IFERROR(VLOOKUP(LEFT(B91,1),AT92:AT$99,1,0),""),AT91,"")</f>
        <v/>
      </c>
      <c r="AW91" s="228">
        <f>COUNTIFS(Leden!E:E,AA91)</f>
        <v>0</v>
      </c>
      <c r="AX91" s="233" t="str">
        <f t="shared" si="14"/>
        <v/>
      </c>
      <c r="AY91" s="234" t="str">
        <f>SUBSTITUTE(IFERROR(VLOOKUP(LEFT(J91,1),AX92:AX$99,1,0),""),AX91,"")</f>
        <v/>
      </c>
      <c r="BA91" s="228">
        <f>COUNTIFS(Leden!F:F,AA91)</f>
        <v>0</v>
      </c>
      <c r="BB91" s="233" t="str">
        <f t="shared" si="9"/>
        <v/>
      </c>
      <c r="BC91" s="234" t="str">
        <f>SUBSTITUTE(IFERROR(VLOOKUP(LEFT(R91,1),BB92:BB$99,1,0),""),BB91,"")</f>
        <v/>
      </c>
      <c r="BE91" s="94" t="str">
        <f>IF(AND(C91="WK",COUNTIFS(C$11:C90,"BK",AT$11:AT90,AT91)&gt;0)=TRUE,AT91,"")</f>
        <v/>
      </c>
      <c r="BF91" s="94" t="str">
        <f>IF(AND(K91="WK",COUNTIFS(K$11:K90,"BK",AX$11:AX90,AX91)&gt;0)=TRUE,AX91,"")</f>
        <v/>
      </c>
      <c r="BG91" s="94" t="str">
        <f>IF(AND(R91="WK",COUNTIFS(R$11:R90,"BK",BB$11:BB90,BB91)&gt;0)=TRUE,BB91,"")</f>
        <v/>
      </c>
      <c r="BI91" s="132">
        <f t="shared" si="10"/>
        <v>83</v>
      </c>
      <c r="BJ91" s="132" t="s">
        <v>5140</v>
      </c>
      <c r="BK91" s="132" t="str">
        <f>IFERROR(MATCH(BJ91,Veldnj!C:C,0),"")</f>
        <v/>
      </c>
      <c r="BL91" s="132" t="str">
        <f>IFERROR(MATCH($BJ91,Zaal!$C:$C,0),"")</f>
        <v/>
      </c>
      <c r="BM91" s="132" t="str">
        <f>IFERROR(MATCH($BJ91,Veldvj!$C:$C,0),"")</f>
        <v/>
      </c>
      <c r="BO91" s="132">
        <f t="shared" si="11"/>
        <v>239</v>
      </c>
      <c r="BP91" s="93" t="str">
        <f t="shared" si="12"/>
        <v/>
      </c>
    </row>
    <row r="92" spans="1:68" ht="12.75" customHeight="1" x14ac:dyDescent="0.25">
      <c r="A92" s="17" t="str">
        <f>IFERROR(VLOOKUP(B92,Leden!AV:AV,1,0),"")</f>
        <v/>
      </c>
      <c r="B92" s="32" t="s">
        <v>5141</v>
      </c>
      <c r="C92" s="30"/>
      <c r="D92" s="30"/>
      <c r="E92" s="30"/>
      <c r="F92" s="141"/>
      <c r="G92" s="143"/>
      <c r="H92" s="154"/>
      <c r="I92" s="17" t="str">
        <f>IFERROR(VLOOKUP(J92,Leden!AW:AW,1,0),"")</f>
        <v/>
      </c>
      <c r="J92" s="194" t="s">
        <v>5141</v>
      </c>
      <c r="K92" s="30"/>
      <c r="L92" s="30"/>
      <c r="M92" s="30"/>
      <c r="N92" s="141"/>
      <c r="O92" s="143"/>
      <c r="Q92" s="17" t="str">
        <f>IFERROR(VLOOKUP(R92,Leden!AX:AX,1,0),"")</f>
        <v/>
      </c>
      <c r="R92" s="194" t="s">
        <v>5141</v>
      </c>
      <c r="S92" s="30"/>
      <c r="T92" s="30"/>
      <c r="U92" s="30"/>
      <c r="V92" s="141"/>
      <c r="W92" s="143"/>
      <c r="AA92" s="228" t="s">
        <v>5141</v>
      </c>
      <c r="AD92" s="233" t="s">
        <v>5156</v>
      </c>
      <c r="AF92" s="234"/>
      <c r="AH92" s="233">
        <v>4</v>
      </c>
      <c r="AI92" s="234"/>
      <c r="AK92" s="233" t="s">
        <v>5157</v>
      </c>
      <c r="AL92" s="233" t="s">
        <v>5158</v>
      </c>
      <c r="AQ92" s="234"/>
      <c r="AS92" s="228">
        <f>COUNTIFS(Leden!D:D,AA92)</f>
        <v>0</v>
      </c>
      <c r="AT92" s="233" t="str">
        <f t="shared" si="13"/>
        <v/>
      </c>
      <c r="AU92" s="234" t="str">
        <f>SUBSTITUTE(IFERROR(VLOOKUP(LEFT(B92,1),AT93:AT$99,1,0),""),AT92,"")</f>
        <v/>
      </c>
      <c r="AW92" s="228">
        <f>COUNTIFS(Leden!E:E,AA92)</f>
        <v>0</v>
      </c>
      <c r="AX92" s="233" t="str">
        <f t="shared" si="14"/>
        <v/>
      </c>
      <c r="AY92" s="234" t="str">
        <f>SUBSTITUTE(IFERROR(VLOOKUP(LEFT(J92,1),AX93:AX$99,1,0),""),AX92,"")</f>
        <v/>
      </c>
      <c r="BA92" s="228">
        <f>COUNTIFS(Leden!F:F,AA92)</f>
        <v>0</v>
      </c>
      <c r="BB92" s="233" t="str">
        <f t="shared" si="9"/>
        <v/>
      </c>
      <c r="BC92" s="234" t="str">
        <f>SUBSTITUTE(IFERROR(VLOOKUP(LEFT(R92,1),BB93:BB$99,1,0),""),BB92,"")</f>
        <v/>
      </c>
      <c r="BE92" s="94" t="str">
        <f>IF(AND(C92="WK",COUNTIFS(C$11:C91,"BK",AT$11:AT91,AT92)&gt;0)=TRUE,AT92,"")</f>
        <v/>
      </c>
      <c r="BF92" s="94" t="str">
        <f>IF(AND(K92="WK",COUNTIFS(K$11:K91,"BK",AX$11:AX91,AX92)&gt;0)=TRUE,AX92,"")</f>
        <v/>
      </c>
      <c r="BG92" s="94" t="str">
        <f>IF(AND(R92="WK",COUNTIFS(R$11:R91,"BK",BB$11:BB91,BB92)&gt;0)=TRUE,BB92,"")</f>
        <v/>
      </c>
      <c r="BI92" s="132">
        <f t="shared" si="10"/>
        <v>83</v>
      </c>
      <c r="BJ92" s="132" t="s">
        <v>5141</v>
      </c>
      <c r="BK92" s="132" t="str">
        <f>IFERROR(MATCH(BJ92,Veldnj!C:C,0),"")</f>
        <v/>
      </c>
      <c r="BL92" s="132" t="str">
        <f>IFERROR(MATCH($BJ92,Zaal!$C:$C,0),"")</f>
        <v/>
      </c>
      <c r="BM92" s="132" t="str">
        <f>IFERROR(MATCH($BJ92,Veldvj!$C:$C,0),"")</f>
        <v/>
      </c>
      <c r="BO92" s="132">
        <f t="shared" si="11"/>
        <v>242</v>
      </c>
      <c r="BP92" s="93" t="str">
        <f t="shared" si="12"/>
        <v/>
      </c>
    </row>
    <row r="93" spans="1:68" ht="12.75" customHeight="1" x14ac:dyDescent="0.25">
      <c r="A93" s="17" t="str">
        <f>IFERROR(VLOOKUP(B93,Leden!AV:AV,1,0),"")</f>
        <v/>
      </c>
      <c r="B93" s="32" t="s">
        <v>5142</v>
      </c>
      <c r="C93" s="30"/>
      <c r="D93" s="30"/>
      <c r="E93" s="30"/>
      <c r="F93" s="141"/>
      <c r="G93" s="143"/>
      <c r="H93" s="154"/>
      <c r="I93" s="17" t="str">
        <f>IFERROR(VLOOKUP(J93,Leden!AW:AW,1,0),"")</f>
        <v/>
      </c>
      <c r="J93" s="194" t="s">
        <v>5142</v>
      </c>
      <c r="K93" s="30"/>
      <c r="L93" s="30"/>
      <c r="M93" s="30"/>
      <c r="N93" s="141"/>
      <c r="O93" s="143"/>
      <c r="Q93" s="17" t="str">
        <f>IFERROR(VLOOKUP(R93,Leden!AX:AX,1,0),"")</f>
        <v/>
      </c>
      <c r="R93" s="194" t="s">
        <v>5142</v>
      </c>
      <c r="S93" s="30"/>
      <c r="T93" s="30"/>
      <c r="U93" s="30"/>
      <c r="V93" s="141"/>
      <c r="W93" s="143"/>
      <c r="AA93" s="236" t="s">
        <v>5142</v>
      </c>
      <c r="AD93" s="233" t="s">
        <v>5156</v>
      </c>
      <c r="AF93" s="234"/>
      <c r="AH93" s="233">
        <v>4</v>
      </c>
      <c r="AI93" s="234"/>
      <c r="AK93" s="233" t="s">
        <v>5157</v>
      </c>
      <c r="AL93" s="233" t="s">
        <v>5158</v>
      </c>
      <c r="AQ93" s="234"/>
      <c r="AS93" s="228">
        <f>COUNTIFS(Leden!D:D,AA93)</f>
        <v>0</v>
      </c>
      <c r="AT93" s="233" t="str">
        <f t="shared" si="13"/>
        <v/>
      </c>
      <c r="AU93" s="234" t="str">
        <f>SUBSTITUTE(IFERROR(VLOOKUP(LEFT(B93,1),AT94:AT$99,1,0),""),AT93,"")</f>
        <v/>
      </c>
      <c r="AW93" s="228">
        <f>COUNTIFS(Leden!E:E,AA93)</f>
        <v>0</v>
      </c>
      <c r="AX93" s="233" t="str">
        <f t="shared" si="14"/>
        <v/>
      </c>
      <c r="AY93" s="234" t="str">
        <f>SUBSTITUTE(IFERROR(VLOOKUP(LEFT(J93,1),AX94:AX$99,1,0),""),AX93,"")</f>
        <v/>
      </c>
      <c r="BA93" s="228">
        <f>COUNTIFS(Leden!F:F,AA93)</f>
        <v>0</v>
      </c>
      <c r="BB93" s="233" t="str">
        <f t="shared" si="9"/>
        <v/>
      </c>
      <c r="BC93" s="234" t="str">
        <f>SUBSTITUTE(IFERROR(VLOOKUP(LEFT(R93,1),BB94:BB$99,1,0),""),BB93,"")</f>
        <v/>
      </c>
      <c r="BE93" s="94" t="str">
        <f>IF(AND(C93="WK",COUNTIFS(C$11:C92,"BK",AT$11:AT92,AT93)&gt;0)=TRUE,AT93,"")</f>
        <v/>
      </c>
      <c r="BF93" s="94" t="str">
        <f>IF(AND(K93="WK",COUNTIFS(K$11:K92,"BK",AX$11:AX92,AX93)&gt;0)=TRUE,AX93,"")</f>
        <v/>
      </c>
      <c r="BG93" s="94" t="str">
        <f>IF(AND(R93="WK",COUNTIFS(R$11:R92,"BK",BB$11:BB92,BB93)&gt;0)=TRUE,BB93,"")</f>
        <v/>
      </c>
      <c r="BI93" s="132">
        <f t="shared" si="10"/>
        <v>83</v>
      </c>
      <c r="BJ93" s="132" t="s">
        <v>5142</v>
      </c>
      <c r="BK93" s="132" t="str">
        <f>IFERROR(MATCH(BJ93,Veldnj!C:C,0),"")</f>
        <v/>
      </c>
      <c r="BL93" s="132" t="str">
        <f>IFERROR(MATCH($BJ93,Zaal!$C:$C,0),"")</f>
        <v/>
      </c>
      <c r="BM93" s="132" t="str">
        <f>IFERROR(MATCH($BJ93,Veldvj!$C:$C,0),"")</f>
        <v/>
      </c>
      <c r="BO93" s="132">
        <f t="shared" si="11"/>
        <v>245</v>
      </c>
      <c r="BP93" s="93" t="str">
        <f t="shared" si="12"/>
        <v/>
      </c>
    </row>
    <row r="94" spans="1:68" ht="12.75" customHeight="1" x14ac:dyDescent="0.25">
      <c r="A94" s="17" t="str">
        <f>IFERROR(VLOOKUP(B94,Leden!AV:AV,1,0),"")</f>
        <v/>
      </c>
      <c r="B94" s="33"/>
      <c r="C94" s="30"/>
      <c r="D94" s="30"/>
      <c r="E94" s="30"/>
      <c r="F94" s="141"/>
      <c r="G94" s="143"/>
      <c r="H94" s="154"/>
      <c r="I94" s="17" t="str">
        <f>IFERROR(VLOOKUP(J94,Leden!AW:AW,1,0),"")</f>
        <v/>
      </c>
      <c r="J94" s="195"/>
      <c r="K94" s="30"/>
      <c r="L94" s="30"/>
      <c r="M94" s="30"/>
      <c r="N94" s="141"/>
      <c r="O94" s="143"/>
      <c r="Q94" s="17" t="str">
        <f>IFERROR(VLOOKUP(R94,Leden!AX:AX,1,0),"")</f>
        <v/>
      </c>
      <c r="R94" s="195"/>
      <c r="S94" s="30"/>
      <c r="T94" s="30"/>
      <c r="U94" s="30"/>
      <c r="V94" s="141"/>
      <c r="W94" s="143"/>
      <c r="AD94" s="233" t="s">
        <v>5155</v>
      </c>
      <c r="AE94" t="s">
        <v>5156</v>
      </c>
      <c r="AF94" s="234" t="s">
        <v>5160</v>
      </c>
      <c r="AH94" s="233">
        <v>8</v>
      </c>
      <c r="AI94" s="234">
        <f t="shared" ref="AI94:AI99" si="15">IF(C94="WK","",4)</f>
        <v>4</v>
      </c>
      <c r="AK94" s="233" t="s">
        <v>5157</v>
      </c>
      <c r="AL94" s="233" t="s">
        <v>5158</v>
      </c>
      <c r="AM94" t="s">
        <v>5159</v>
      </c>
      <c r="AN94" t="s">
        <v>5161</v>
      </c>
      <c r="AO94" t="s">
        <v>5162</v>
      </c>
      <c r="AP94" t="s">
        <v>5163</v>
      </c>
      <c r="AQ94" s="234" t="s">
        <v>5164</v>
      </c>
      <c r="AS94" s="228">
        <f>COUNTIFS(Leden!D:D,B94)</f>
        <v>0</v>
      </c>
      <c r="AT94" s="233" t="str">
        <f t="shared" si="13"/>
        <v/>
      </c>
      <c r="AU94" s="234" t="str">
        <f>SUBSTITUTE(IFERROR(VLOOKUP(LEFT(B94,1),AT95:AT$99,1,0),""),AT94,"")</f>
        <v/>
      </c>
      <c r="AW94" s="228">
        <f>COUNTIFS(Leden!E:E,J94)</f>
        <v>0</v>
      </c>
      <c r="AX94" s="233" t="str">
        <f t="shared" si="14"/>
        <v/>
      </c>
      <c r="AY94" s="234" t="str">
        <f>SUBSTITUTE(IFERROR(VLOOKUP(LEFT(J94,1),AX95:AX$99,1,0),""),AX94,"")</f>
        <v/>
      </c>
      <c r="BA94" s="228">
        <f>COUNTIFS(Leden!F:F,AA94)</f>
        <v>0</v>
      </c>
      <c r="BB94" s="233" t="str">
        <f t="shared" si="9"/>
        <v/>
      </c>
      <c r="BC94" s="234" t="str">
        <f>SUBSTITUTE(IFERROR(VLOOKUP(LEFT(R94,1),BB95:BB$99,1,0),""),BB94,"")</f>
        <v/>
      </c>
      <c r="BE94" s="94" t="str">
        <f>IF(AND(C94="WK",COUNTIFS(C$11:C93,"BK",AT$11:AT93,AT94)&gt;0)=TRUE,AT94,"")</f>
        <v/>
      </c>
      <c r="BF94" s="94" t="str">
        <f>IF(AND(K94="WK",COUNTIFS(K$11:K93,"BK",AX$11:AX93,AX94)&gt;0)=TRUE,AX94,"")</f>
        <v/>
      </c>
      <c r="BG94" s="94" t="str">
        <f>IF(AND(R94="WK",COUNTIFS(R$11:R93,"BK",BB$11:BB93,BB94)&gt;0)=TRUE,BB94,"")</f>
        <v/>
      </c>
      <c r="BI94" s="132">
        <f t="shared" si="10"/>
        <v>83</v>
      </c>
      <c r="BJ94" s="132" t="str">
        <f t="shared" ref="BJ94:BJ99" si="16">IF(A94&amp;I94&amp;Q94="","",IF(A94="",IF(J94="",R94,I94),A94))</f>
        <v/>
      </c>
      <c r="BK94" s="132" t="str">
        <f>IF(BJ94="","",IFERROR(MATCH(BJ94,Veldnj!C:C,0),""))</f>
        <v/>
      </c>
      <c r="BL94" s="132" t="str">
        <f>IF(BJ94="","",IFERROR(MATCH($BJ94,Zaal!$C:$C,0),""))</f>
        <v/>
      </c>
      <c r="BM94" s="132" t="str">
        <f>IF(BJ94="","",IFERROR(MATCH($BJ94,Veldvj!$C:$C,0),""))</f>
        <v/>
      </c>
      <c r="BO94" s="132">
        <f t="shared" si="11"/>
        <v>248</v>
      </c>
      <c r="BP94" s="93" t="str">
        <f t="shared" si="12"/>
        <v/>
      </c>
    </row>
    <row r="95" spans="1:68" ht="12.75" customHeight="1" x14ac:dyDescent="0.25">
      <c r="A95" s="17" t="str">
        <f>IFERROR(VLOOKUP(B95,Leden!AV:AV,1,0),"")</f>
        <v/>
      </c>
      <c r="B95" s="33"/>
      <c r="C95" s="30"/>
      <c r="D95" s="30"/>
      <c r="E95" s="30"/>
      <c r="F95" s="141"/>
      <c r="G95" s="143"/>
      <c r="H95" s="154"/>
      <c r="I95" s="17" t="str">
        <f>IFERROR(VLOOKUP(J95,Leden!AW:AW,1,0),"")</f>
        <v/>
      </c>
      <c r="J95" s="195"/>
      <c r="K95" s="30"/>
      <c r="L95" s="30"/>
      <c r="M95" s="30"/>
      <c r="N95" s="141"/>
      <c r="O95" s="143"/>
      <c r="Q95" s="17" t="str">
        <f>IFERROR(VLOOKUP(R95,Leden!AX:AX,1,0),"")</f>
        <v/>
      </c>
      <c r="R95" s="195"/>
      <c r="S95" s="30"/>
      <c r="T95" s="30"/>
      <c r="U95" s="30"/>
      <c r="V95" s="141"/>
      <c r="W95" s="143"/>
      <c r="AD95" s="233" t="s">
        <v>5155</v>
      </c>
      <c r="AE95" t="s">
        <v>5156</v>
      </c>
      <c r="AF95" s="234" t="s">
        <v>5160</v>
      </c>
      <c r="AH95" s="233">
        <v>8</v>
      </c>
      <c r="AI95" s="234">
        <f t="shared" si="15"/>
        <v>4</v>
      </c>
      <c r="AK95" s="233" t="s">
        <v>5157</v>
      </c>
      <c r="AL95" s="233" t="s">
        <v>5158</v>
      </c>
      <c r="AM95" t="s">
        <v>5159</v>
      </c>
      <c r="AN95" t="s">
        <v>5161</v>
      </c>
      <c r="AO95" t="s">
        <v>5162</v>
      </c>
      <c r="AP95" t="s">
        <v>5163</v>
      </c>
      <c r="AQ95" s="234" t="s">
        <v>5164</v>
      </c>
      <c r="AS95" s="228">
        <f>COUNTIFS(Leden!D:D,B95)</f>
        <v>0</v>
      </c>
      <c r="AT95" s="233" t="str">
        <f t="shared" si="13"/>
        <v/>
      </c>
      <c r="AU95" s="234" t="str">
        <f>SUBSTITUTE(IFERROR(VLOOKUP(LEFT(B95,1),AT96:AT$99,1,0),""),AT95,"")</f>
        <v/>
      </c>
      <c r="AW95" s="228">
        <f>COUNTIFS(Leden!E:E,J95)</f>
        <v>0</v>
      </c>
      <c r="AX95" s="233" t="str">
        <f t="shared" si="14"/>
        <v/>
      </c>
      <c r="AY95" s="234" t="str">
        <f>SUBSTITUTE(IFERROR(VLOOKUP(LEFT(J95,1),AX96:AX$99,1,0),""),AX95,"")</f>
        <v/>
      </c>
      <c r="BA95" s="228">
        <f>COUNTIFS(Leden!F:F,AA95)</f>
        <v>0</v>
      </c>
      <c r="BB95" s="233" t="str">
        <f t="shared" si="9"/>
        <v/>
      </c>
      <c r="BC95" s="234" t="str">
        <f>SUBSTITUTE(IFERROR(VLOOKUP(LEFT(R95,1),BB96:BB$99,1,0),""),BB95,"")</f>
        <v/>
      </c>
      <c r="BE95" s="94" t="str">
        <f>IF(AND(C95="WK",COUNTIFS(C$11:C94,"BK",AT$11:AT94,AT95)&gt;0)=TRUE,AT95,"")</f>
        <v/>
      </c>
      <c r="BF95" s="94" t="str">
        <f>IF(AND(K95="WK",COUNTIFS(K$11:K94,"BK",AX$11:AX94,AX95)&gt;0)=TRUE,AX95,"")</f>
        <v/>
      </c>
      <c r="BG95" s="94" t="str">
        <f>IF(AND(R95="WK",COUNTIFS(R$11:R94,"BK",BB$11:BB94,BB95)&gt;0)=TRUE,BB95,"")</f>
        <v/>
      </c>
      <c r="BI95" s="132">
        <f t="shared" si="10"/>
        <v>83</v>
      </c>
      <c r="BJ95" s="132" t="str">
        <f t="shared" si="16"/>
        <v/>
      </c>
      <c r="BK95" s="132" t="str">
        <f>IF(BJ95="","",IFERROR(MATCH(BJ95,Veldnj!C:C,0),""))</f>
        <v/>
      </c>
      <c r="BL95" s="132" t="str">
        <f>IF(BJ95="","",IFERROR(MATCH($BJ95,Zaal!$C:$C,0),""))</f>
        <v/>
      </c>
      <c r="BM95" s="132" t="str">
        <f>IF(BJ95="","",IFERROR(MATCH($BJ95,Veldvj!$C:$C,0),""))</f>
        <v/>
      </c>
      <c r="BO95" s="132">
        <f t="shared" si="11"/>
        <v>251</v>
      </c>
      <c r="BP95" s="93" t="str">
        <f t="shared" si="12"/>
        <v/>
      </c>
    </row>
    <row r="96" spans="1:68" ht="12.75" customHeight="1" x14ac:dyDescent="0.25">
      <c r="A96" s="17" t="str">
        <f>IFERROR(VLOOKUP(B96,Leden!AV:AV,1,0),"")</f>
        <v/>
      </c>
      <c r="B96" s="33"/>
      <c r="C96" s="30"/>
      <c r="D96" s="30"/>
      <c r="E96" s="30"/>
      <c r="F96" s="141"/>
      <c r="G96" s="143"/>
      <c r="H96" s="154"/>
      <c r="I96" s="17" t="str">
        <f>IFERROR(VLOOKUP(J96,Leden!AW:AW,1,0),"")</f>
        <v/>
      </c>
      <c r="J96" s="195"/>
      <c r="K96" s="30"/>
      <c r="L96" s="30"/>
      <c r="M96" s="30"/>
      <c r="N96" s="141"/>
      <c r="O96" s="143"/>
      <c r="Q96" s="17" t="str">
        <f>IFERROR(VLOOKUP(R96,Leden!AX:AX,1,0),"")</f>
        <v/>
      </c>
      <c r="R96" s="195"/>
      <c r="S96" s="30"/>
      <c r="T96" s="30"/>
      <c r="U96" s="30"/>
      <c r="V96" s="141"/>
      <c r="W96" s="143"/>
      <c r="AD96" s="233" t="s">
        <v>5155</v>
      </c>
      <c r="AE96" t="s">
        <v>5156</v>
      </c>
      <c r="AF96" s="234" t="s">
        <v>5160</v>
      </c>
      <c r="AH96" s="233">
        <v>8</v>
      </c>
      <c r="AI96" s="234">
        <f t="shared" si="15"/>
        <v>4</v>
      </c>
      <c r="AK96" s="233" t="s">
        <v>5157</v>
      </c>
      <c r="AL96" s="233" t="s">
        <v>5158</v>
      </c>
      <c r="AM96" t="s">
        <v>5159</v>
      </c>
      <c r="AN96" t="s">
        <v>5161</v>
      </c>
      <c r="AO96" t="s">
        <v>5162</v>
      </c>
      <c r="AP96" t="s">
        <v>5163</v>
      </c>
      <c r="AQ96" s="234" t="s">
        <v>5164</v>
      </c>
      <c r="AS96" s="228">
        <f>COUNTIFS(Leden!D:D,B96)</f>
        <v>0</v>
      </c>
      <c r="AT96" s="233" t="str">
        <f t="shared" si="13"/>
        <v/>
      </c>
      <c r="AU96" s="234" t="str">
        <f>SUBSTITUTE(IFERROR(VLOOKUP(LEFT(B96,1),AT97:AT$99,1,0),""),AT96,"")</f>
        <v/>
      </c>
      <c r="AW96" s="228">
        <f>COUNTIFS(Leden!E:E,J96)</f>
        <v>0</v>
      </c>
      <c r="AX96" s="233" t="str">
        <f t="shared" si="14"/>
        <v/>
      </c>
      <c r="AY96" s="234" t="str">
        <f>SUBSTITUTE(IFERROR(VLOOKUP(LEFT(J96,1),AX97:AX$99,1,0),""),AX96,"")</f>
        <v/>
      </c>
      <c r="BA96" s="228">
        <f>COUNTIFS(Leden!F:F,AA96)</f>
        <v>0</v>
      </c>
      <c r="BB96" s="233" t="str">
        <f t="shared" si="9"/>
        <v/>
      </c>
      <c r="BC96" s="234" t="str">
        <f>SUBSTITUTE(IFERROR(VLOOKUP(LEFT(R96,1),BB97:BB$99,1,0),""),BB96,"")</f>
        <v/>
      </c>
      <c r="BE96" s="94" t="str">
        <f>IF(AND(C96="WK",COUNTIFS(C$11:C95,"BK",AT$11:AT95,AT96)&gt;0)=TRUE,AT96,"")</f>
        <v/>
      </c>
      <c r="BF96" s="94" t="str">
        <f>IF(AND(K96="WK",COUNTIFS(K$11:K95,"BK",AX$11:AX95,AX96)&gt;0)=TRUE,AX96,"")</f>
        <v/>
      </c>
      <c r="BG96" s="94" t="str">
        <f>IF(AND(R96="WK",COUNTIFS(R$11:R95,"BK",BB$11:BB95,BB96)&gt;0)=TRUE,BB96,"")</f>
        <v/>
      </c>
      <c r="BI96" s="132">
        <f t="shared" si="10"/>
        <v>83</v>
      </c>
      <c r="BJ96" s="132" t="str">
        <f t="shared" si="16"/>
        <v/>
      </c>
      <c r="BK96" s="132" t="str">
        <f>IF(BJ96="","",IFERROR(MATCH(BJ96,Veldnj!C:C,0),""))</f>
        <v/>
      </c>
      <c r="BL96" s="132" t="str">
        <f>IF(BJ96="","",IFERROR(MATCH($BJ96,Zaal!$C:$C,0),""))</f>
        <v/>
      </c>
      <c r="BM96" s="132" t="str">
        <f>IF(BJ96="","",IFERROR(MATCH($BJ96,Veldvj!$C:$C,0),""))</f>
        <v/>
      </c>
      <c r="BO96" s="132">
        <f t="shared" si="11"/>
        <v>254</v>
      </c>
      <c r="BP96" s="93" t="str">
        <f t="shared" si="12"/>
        <v/>
      </c>
    </row>
    <row r="97" spans="1:68" ht="12.75" customHeight="1" x14ac:dyDescent="0.25">
      <c r="A97" s="17" t="str">
        <f>IFERROR(VLOOKUP(B97,Leden!AV:AV,1,0),"")</f>
        <v/>
      </c>
      <c r="B97" s="33"/>
      <c r="C97" s="30"/>
      <c r="D97" s="30"/>
      <c r="E97" s="30"/>
      <c r="F97" s="141"/>
      <c r="G97" s="143"/>
      <c r="H97" s="154"/>
      <c r="I97" s="17" t="str">
        <f>IFERROR(VLOOKUP(J97,Leden!AW:AW,1,0),"")</f>
        <v/>
      </c>
      <c r="J97" s="195"/>
      <c r="K97" s="30"/>
      <c r="L97" s="30"/>
      <c r="M97" s="30"/>
      <c r="N97" s="141"/>
      <c r="O97" s="143"/>
      <c r="Q97" s="17" t="str">
        <f>IFERROR(VLOOKUP(R97,Leden!AX:AX,1,0),"")</f>
        <v/>
      </c>
      <c r="R97" s="195"/>
      <c r="S97" s="30"/>
      <c r="T97" s="30"/>
      <c r="U97" s="30"/>
      <c r="V97" s="141"/>
      <c r="W97" s="143"/>
      <c r="AD97" s="233" t="s">
        <v>5155</v>
      </c>
      <c r="AE97" t="s">
        <v>5156</v>
      </c>
      <c r="AF97" s="234" t="s">
        <v>5160</v>
      </c>
      <c r="AH97" s="233">
        <v>8</v>
      </c>
      <c r="AI97" s="234">
        <f t="shared" si="15"/>
        <v>4</v>
      </c>
      <c r="AK97" s="233" t="s">
        <v>5157</v>
      </c>
      <c r="AL97" s="233" t="s">
        <v>5158</v>
      </c>
      <c r="AM97" t="s">
        <v>5159</v>
      </c>
      <c r="AN97" t="s">
        <v>5161</v>
      </c>
      <c r="AO97" t="s">
        <v>5162</v>
      </c>
      <c r="AP97" t="s">
        <v>5163</v>
      </c>
      <c r="AQ97" s="234" t="s">
        <v>5164</v>
      </c>
      <c r="AS97" s="228">
        <f>COUNTIFS(Leden!D:D,B97)</f>
        <v>0</v>
      </c>
      <c r="AT97" s="233" t="str">
        <f t="shared" si="13"/>
        <v/>
      </c>
      <c r="AU97" s="234" t="str">
        <f>SUBSTITUTE(IFERROR(VLOOKUP(LEFT(B97,1),AT98:AT$99,1,0),""),AT97,"")</f>
        <v/>
      </c>
      <c r="AW97" s="228">
        <f>COUNTIFS(Leden!E:E,J97)</f>
        <v>0</v>
      </c>
      <c r="AX97" s="233" t="str">
        <f t="shared" si="14"/>
        <v/>
      </c>
      <c r="AY97" s="234" t="str">
        <f>SUBSTITUTE(IFERROR(VLOOKUP(LEFT(J97,1),AX98:AX$99,1,0),""),AX97,"")</f>
        <v/>
      </c>
      <c r="BA97" s="228">
        <f>COUNTIFS(Leden!F:F,AA97)</f>
        <v>0</v>
      </c>
      <c r="BB97" s="233" t="str">
        <f t="shared" si="9"/>
        <v/>
      </c>
      <c r="BC97" s="234" t="str">
        <f>SUBSTITUTE(IFERROR(VLOOKUP(LEFT(R97,1),BB98:BB$99,1,0),""),BB97,"")</f>
        <v/>
      </c>
      <c r="BE97" s="94" t="str">
        <f>IF(AND(C97="WK",COUNTIFS(C$11:C96,"BK",AT$11:AT96,AT97)&gt;0)=TRUE,AT97,"")</f>
        <v/>
      </c>
      <c r="BF97" s="94" t="str">
        <f>IF(AND(K97="WK",COUNTIFS(K$11:K96,"BK",AX$11:AX96,AX97)&gt;0)=TRUE,AX97,"")</f>
        <v/>
      </c>
      <c r="BG97" s="94" t="str">
        <f>IF(AND(R97="WK",COUNTIFS(R$11:R96,"BK",BB$11:BB96,BB97)&gt;0)=TRUE,BB97,"")</f>
        <v/>
      </c>
      <c r="BI97" s="132">
        <f t="shared" si="10"/>
        <v>83</v>
      </c>
      <c r="BJ97" s="132" t="str">
        <f t="shared" si="16"/>
        <v/>
      </c>
      <c r="BK97" s="132" t="str">
        <f>IF(BJ97="","",IFERROR(MATCH(BJ97,Veldnj!C:C,0),""))</f>
        <v/>
      </c>
      <c r="BL97" s="132" t="str">
        <f>IF(BJ97="","",IFERROR(MATCH($BJ97,Zaal!$C:$C,0),""))</f>
        <v/>
      </c>
      <c r="BM97" s="132" t="str">
        <f>IF(BJ97="","",IFERROR(MATCH($BJ97,Veldvj!$C:$C,0),""))</f>
        <v/>
      </c>
      <c r="BO97" s="132">
        <f t="shared" si="11"/>
        <v>257</v>
      </c>
      <c r="BP97" s="93" t="str">
        <f t="shared" si="12"/>
        <v/>
      </c>
    </row>
    <row r="98" spans="1:68" ht="12.75" customHeight="1" x14ac:dyDescent="0.25">
      <c r="A98" s="17" t="str">
        <f>IFERROR(VLOOKUP(B98,Leden!AV:AV,1,0),"")</f>
        <v/>
      </c>
      <c r="B98" s="33"/>
      <c r="C98" s="30"/>
      <c r="D98" s="30"/>
      <c r="E98" s="30"/>
      <c r="F98" s="141"/>
      <c r="G98" s="143"/>
      <c r="H98" s="154"/>
      <c r="I98" s="17" t="str">
        <f>IFERROR(VLOOKUP(J98,Leden!AW:AW,1,0),"")</f>
        <v/>
      </c>
      <c r="J98" s="195"/>
      <c r="K98" s="30"/>
      <c r="L98" s="30"/>
      <c r="M98" s="30"/>
      <c r="N98" s="141"/>
      <c r="O98" s="143"/>
      <c r="Q98" s="17" t="str">
        <f>IFERROR(VLOOKUP(R98,Leden!AX:AX,1,0),"")</f>
        <v/>
      </c>
      <c r="R98" s="195"/>
      <c r="S98" s="30"/>
      <c r="T98" s="30"/>
      <c r="U98" s="30"/>
      <c r="V98" s="141"/>
      <c r="W98" s="143"/>
      <c r="AD98" s="233" t="s">
        <v>5155</v>
      </c>
      <c r="AE98" t="s">
        <v>5156</v>
      </c>
      <c r="AF98" s="234" t="s">
        <v>5160</v>
      </c>
      <c r="AH98" s="233">
        <v>8</v>
      </c>
      <c r="AI98" s="234">
        <f t="shared" si="15"/>
        <v>4</v>
      </c>
      <c r="AK98" s="233" t="s">
        <v>5157</v>
      </c>
      <c r="AL98" s="233" t="s">
        <v>5158</v>
      </c>
      <c r="AM98" t="s">
        <v>5159</v>
      </c>
      <c r="AN98" t="s">
        <v>5161</v>
      </c>
      <c r="AO98" t="s">
        <v>5162</v>
      </c>
      <c r="AP98" t="s">
        <v>5163</v>
      </c>
      <c r="AQ98" s="234" t="s">
        <v>5164</v>
      </c>
      <c r="AS98" s="228">
        <f>COUNTIFS(Leden!D:D,B98)</f>
        <v>0</v>
      </c>
      <c r="AT98" s="233" t="str">
        <f t="shared" si="13"/>
        <v/>
      </c>
      <c r="AU98" s="234" t="str">
        <f>SUBSTITUTE(IFERROR(VLOOKUP(LEFT(B98,1),AT99:AT$99,1,0),""),AT98,"")</f>
        <v/>
      </c>
      <c r="AW98" s="228">
        <f>COUNTIFS(Leden!E:E,J98)</f>
        <v>0</v>
      </c>
      <c r="AX98" s="233" t="str">
        <f t="shared" si="14"/>
        <v/>
      </c>
      <c r="AY98" s="234" t="str">
        <f>SUBSTITUTE(IFERROR(VLOOKUP(LEFT(J98,1),AX99:AX$99,1,0),""),AX98,"")</f>
        <v/>
      </c>
      <c r="BA98" s="228">
        <f>COUNTIFS(Leden!F:F,AA98)</f>
        <v>0</v>
      </c>
      <c r="BB98" s="233" t="str">
        <f t="shared" si="9"/>
        <v/>
      </c>
      <c r="BC98" s="234" t="str">
        <f>SUBSTITUTE(IFERROR(VLOOKUP(LEFT(R98,1),BB99:BB$99,1,0),""),BB98,"")</f>
        <v/>
      </c>
      <c r="BE98" s="94" t="str">
        <f>IF(AND(C98="WK",COUNTIFS(C$11:C97,"BK",AT$11:AT97,AT98)&gt;0)=TRUE,AT98,"")</f>
        <v/>
      </c>
      <c r="BF98" s="94" t="str">
        <f>IF(AND(K98="WK",COUNTIFS(K$11:K97,"BK",AX$11:AX97,AX98)&gt;0)=TRUE,AX98,"")</f>
        <v/>
      </c>
      <c r="BG98" s="94" t="str">
        <f>IF(AND(R98="WK",COUNTIFS(R$11:R97,"BK",BB$11:BB97,BB98)&gt;0)=TRUE,BB98,"")</f>
        <v/>
      </c>
      <c r="BI98" s="132">
        <f t="shared" si="10"/>
        <v>83</v>
      </c>
      <c r="BJ98" s="132" t="str">
        <f t="shared" si="16"/>
        <v/>
      </c>
      <c r="BK98" s="132" t="str">
        <f>IF(BJ98="","",IFERROR(MATCH(BJ98,Veldnj!C:C,0),""))</f>
        <v/>
      </c>
      <c r="BL98" s="132" t="str">
        <f>IF(BJ98="","",IFERROR(MATCH($BJ98,Zaal!$C:$C,0),""))</f>
        <v/>
      </c>
      <c r="BM98" s="132" t="str">
        <f>IF(BJ98="","",IFERROR(MATCH($BJ98,Veldvj!$C:$C,0),""))</f>
        <v/>
      </c>
      <c r="BO98" s="132">
        <f t="shared" si="11"/>
        <v>260</v>
      </c>
      <c r="BP98" s="93" t="str">
        <f t="shared" si="12"/>
        <v/>
      </c>
    </row>
    <row r="99" spans="1:68" ht="12.75" customHeight="1" x14ac:dyDescent="0.25">
      <c r="A99" s="17" t="str">
        <f>IFERROR(VLOOKUP(B99,Leden!AV:AV,1,0),"")</f>
        <v/>
      </c>
      <c r="B99" s="33"/>
      <c r="C99" s="30"/>
      <c r="D99" s="30"/>
      <c r="E99" s="30"/>
      <c r="F99" s="141"/>
      <c r="G99" s="143"/>
      <c r="H99" s="156"/>
      <c r="I99" s="17" t="str">
        <f>IFERROR(VLOOKUP(J99,Leden!AW:AW,1,0),"")</f>
        <v/>
      </c>
      <c r="J99" s="195"/>
      <c r="K99" s="30"/>
      <c r="L99" s="30"/>
      <c r="M99" s="30"/>
      <c r="N99" s="141"/>
      <c r="O99" s="143"/>
      <c r="P99" s="157"/>
      <c r="Q99" s="17" t="str">
        <f>IFERROR(VLOOKUP(R99,Leden!AX:AX,1,0),"")</f>
        <v/>
      </c>
      <c r="R99" s="195"/>
      <c r="S99" s="30"/>
      <c r="T99" s="30"/>
      <c r="U99" s="30"/>
      <c r="V99" s="141"/>
      <c r="W99" s="143"/>
      <c r="AD99" s="237" t="s">
        <v>5155</v>
      </c>
      <c r="AE99" s="238" t="s">
        <v>5156</v>
      </c>
      <c r="AF99" s="239" t="s">
        <v>5160</v>
      </c>
      <c r="AH99" s="237">
        <v>8</v>
      </c>
      <c r="AI99" s="239">
        <f t="shared" si="15"/>
        <v>4</v>
      </c>
      <c r="AK99" s="237" t="s">
        <v>5157</v>
      </c>
      <c r="AL99" s="237" t="s">
        <v>5158</v>
      </c>
      <c r="AM99" s="238" t="s">
        <v>5159</v>
      </c>
      <c r="AN99" s="238" t="s">
        <v>5161</v>
      </c>
      <c r="AO99" s="238" t="s">
        <v>5162</v>
      </c>
      <c r="AP99" s="238" t="s">
        <v>5163</v>
      </c>
      <c r="AQ99" s="239" t="s">
        <v>5164</v>
      </c>
      <c r="AS99" s="236">
        <f>COUNTIFS(Leden!D:D,B99)</f>
        <v>0</v>
      </c>
      <c r="AT99" s="237" t="str">
        <f t="shared" si="13"/>
        <v/>
      </c>
      <c r="AU99" s="239" t="str">
        <f>SUBSTITUTE(IFERROR(VLOOKUP(LEFT(B99,1),AN$100:AN100,1,0),""),AT99,"")</f>
        <v/>
      </c>
      <c r="AW99" s="236">
        <f>COUNTIFS(Leden!E:E,J99)</f>
        <v>0</v>
      </c>
      <c r="AX99" s="237" t="str">
        <f t="shared" si="14"/>
        <v/>
      </c>
      <c r="AY99" s="239" t="str">
        <f>SUBSTITUTE(IFERROR(VLOOKUP(LEFT(J99,1),AX$99:AX100,1,0),""),AX99,"")</f>
        <v/>
      </c>
      <c r="BA99" s="236">
        <f>COUNTIFS(Leden!F:F,AA99)</f>
        <v>0</v>
      </c>
      <c r="BB99" s="237" t="str">
        <f t="shared" si="9"/>
        <v/>
      </c>
      <c r="BC99" s="239" t="str">
        <f>SUBSTITUTE(IFERROR(VLOOKUP(LEFT(R99,1),BB$99:BB100,1,0),""),BB99,"")</f>
        <v/>
      </c>
      <c r="BE99" s="94" t="str">
        <f>IF(AND(C99="WK",COUNTIFS(C$11:C98,"BK",AT$11:AT98,AT99)&gt;0)=TRUE,AT99,"")</f>
        <v/>
      </c>
      <c r="BF99" s="94" t="str">
        <f>IF(AND(K99="WK",COUNTIFS(K$11:K98,"BK",AX$11:AX98,AX99)&gt;0)=TRUE,AX99,"")</f>
        <v/>
      </c>
      <c r="BG99" s="94" t="str">
        <f>IF(AND(R99="WK",COUNTIFS(R$11:R98,"BK",BB$11:BB98,BB99)&gt;0)=TRUE,BB99,"")</f>
        <v/>
      </c>
      <c r="BI99" s="132">
        <f t="shared" si="10"/>
        <v>83</v>
      </c>
      <c r="BJ99" s="132" t="str">
        <f t="shared" si="16"/>
        <v/>
      </c>
      <c r="BK99" s="132" t="str">
        <f>IF(BJ99="","",IFERROR(MATCH(BJ99,Veldnj!C:C,0),""))</f>
        <v/>
      </c>
      <c r="BL99" s="132" t="str">
        <f>IF(BJ99="","",IFERROR(MATCH($BJ99,Zaal!$C:$C,0),""))</f>
        <v/>
      </c>
      <c r="BM99" s="132" t="str">
        <f>IF(BJ99="","",IFERROR(MATCH($BJ99,Veldvj!$C:$C,0),""))</f>
        <v/>
      </c>
      <c r="BO99" s="132">
        <f t="shared" si="11"/>
        <v>263</v>
      </c>
      <c r="BP99" s="93" t="str">
        <f t="shared" si="12"/>
        <v/>
      </c>
    </row>
    <row r="100" spans="1:68" ht="12.75" customHeight="1" x14ac:dyDescent="0.25">
      <c r="B100" s="357"/>
      <c r="C100" s="357"/>
      <c r="D100" s="357"/>
      <c r="E100" s="357"/>
      <c r="F100" s="357"/>
      <c r="G100" s="357"/>
      <c r="H100" s="357"/>
      <c r="I100" s="357"/>
      <c r="J100" s="357"/>
      <c r="K100" s="357"/>
      <c r="L100" s="357"/>
      <c r="M100" s="357"/>
      <c r="N100" s="357"/>
      <c r="O100" s="21"/>
      <c r="P100" s="21"/>
      <c r="Q100" s="21"/>
      <c r="R100" s="21"/>
      <c r="V100" s="21"/>
      <c r="W100" s="21"/>
    </row>
    <row r="101" spans="1:68" ht="12.75" customHeight="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row>
    <row r="102" spans="1:68" ht="12.75" customHeight="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row>
    <row r="103" spans="1:68" ht="12.75" customHeight="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row>
    <row r="104" spans="1:68" ht="12.75" customHeight="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row>
    <row r="105" spans="1:68" ht="12.75" customHeight="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row>
    <row r="106" spans="1:68" ht="12.75" customHeight="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row>
    <row r="107" spans="1:68" ht="12.75" customHeight="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row>
    <row r="108" spans="1:68" ht="12.75" customHeight="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row>
    <row r="109" spans="1:68" ht="12.75" customHeight="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row>
    <row r="110" spans="1:68" ht="12.75" customHeight="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row>
  </sheetData>
  <sheetProtection algorithmName="SHA-512" hashValue="z4LeTajBwNqtkawA5KNbg7KnX5jvLszlusE1hC1R4FJFmboHFPX7U5XhUqOuS5xWSvwzWy3RmwN5ULspdZRLpQ==" saltValue="cUyFVwuLqzoenmU2LA2LIw==" spinCount="100000" sheet="1" objects="1" scenarios="1"/>
  <dataConsolidate/>
  <customSheetViews>
    <customSheetView guid="{E487D5E1-83A7-4888-8182-62C36658C6DD}" scale="80">
      <pane ySplit="2" topLeftCell="A3" activePane="bottomLeft" state="frozen"/>
      <selection pane="bottomLeft" activeCell="C12" sqref="C12"/>
      <pageMargins left="0.7" right="0.7" top="0.75" bottom="0.75" header="0.3" footer="0.3"/>
    </customSheetView>
    <customSheetView guid="{7E4B9849-E07B-47B0-9D0B-83F25B91D056}" scale="80" hiddenColumns="1" topLeftCell="B1">
      <pane ySplit="2" topLeftCell="A3" activePane="bottomLeft" state="frozen"/>
      <selection pane="bottomLeft" activeCell="B1" sqref="B1:W1"/>
      <pageMargins left="0.7" right="0.7" top="0.75" bottom="0.75" header="0.3" footer="0.3"/>
    </customSheetView>
    <customSheetView guid="{A92DE01B-2CB0-4F64-8278-F91981EA503E}" scale="80" hiddenColumns="1" topLeftCell="B1">
      <pane ySplit="2" topLeftCell="A3" activePane="bottomLeft" state="frozen"/>
      <selection pane="bottomLeft" activeCell="B1" sqref="B1:W1"/>
      <pageMargins left="0.7" right="0.7" top="0.75" bottom="0.75" header="0.3" footer="0.3"/>
    </customSheetView>
    <customSheetView guid="{B14951B3-AFAF-487A-AE5E-98031D77C79A}" scale="80" hiddenColumns="1" topLeftCell="B1">
      <pane ySplit="2" topLeftCell="A3" activePane="bottomLeft" state="frozen"/>
      <selection pane="bottomLeft" activeCell="P3" sqref="P1:W1048576"/>
      <pageMargins left="0.7" right="0.7" top="0.75" bottom="0.75" header="0.3" footer="0.3"/>
    </customSheetView>
    <customSheetView guid="{5A20CB27-8576-49F3-89F2-769591A41DE7}" scale="80" hiddenColumns="1" topLeftCell="B1">
      <pane ySplit="2" topLeftCell="A3" activePane="bottomLeft" state="frozen"/>
      <selection pane="bottomLeft" activeCell="P3" sqref="P1:W1048576"/>
      <pageMargins left="0.7" right="0.7" top="0.75" bottom="0.75" header="0.3" footer="0.3"/>
    </customSheetView>
  </customSheetViews>
  <mergeCells count="53">
    <mergeCell ref="BI3:BM3"/>
    <mergeCell ref="B100:N100"/>
    <mergeCell ref="B1:W1"/>
    <mergeCell ref="M5:O5"/>
    <mergeCell ref="C4:D4"/>
    <mergeCell ref="E4:G4"/>
    <mergeCell ref="K4:L4"/>
    <mergeCell ref="B2:W2"/>
    <mergeCell ref="H4:H9"/>
    <mergeCell ref="K6:L6"/>
    <mergeCell ref="M6:O6"/>
    <mergeCell ref="C5:D5"/>
    <mergeCell ref="E5:G5"/>
    <mergeCell ref="K5:L5"/>
    <mergeCell ref="M4:O4"/>
    <mergeCell ref="E7:G7"/>
    <mergeCell ref="K7:L7"/>
    <mergeCell ref="M7:O7"/>
    <mergeCell ref="C6:D6"/>
    <mergeCell ref="E6:G6"/>
    <mergeCell ref="C7:D7"/>
    <mergeCell ref="E8:G8"/>
    <mergeCell ref="C8:D8"/>
    <mergeCell ref="U8:W8"/>
    <mergeCell ref="S9:T9"/>
    <mergeCell ref="U9:W9"/>
    <mergeCell ref="C9:D9"/>
    <mergeCell ref="E9:G9"/>
    <mergeCell ref="K8:L8"/>
    <mergeCell ref="M8:O8"/>
    <mergeCell ref="K9:L9"/>
    <mergeCell ref="M9:O9"/>
    <mergeCell ref="B3:G3"/>
    <mergeCell ref="J3:O3"/>
    <mergeCell ref="R3:W3"/>
    <mergeCell ref="B10:G10"/>
    <mergeCell ref="J10:O10"/>
    <mergeCell ref="R10:W10"/>
    <mergeCell ref="P4:P9"/>
    <mergeCell ref="S4:T4"/>
    <mergeCell ref="U4:W4"/>
    <mergeCell ref="S5:T5"/>
    <mergeCell ref="U5:W5"/>
    <mergeCell ref="S6:T6"/>
    <mergeCell ref="U6:W6"/>
    <mergeCell ref="S7:T7"/>
    <mergeCell ref="U7:W7"/>
    <mergeCell ref="S8:T8"/>
    <mergeCell ref="AA3:AQ3"/>
    <mergeCell ref="BE3:BG3"/>
    <mergeCell ref="AS3:AU3"/>
    <mergeCell ref="AW3:AY3"/>
    <mergeCell ref="BA3:BC3"/>
  </mergeCells>
  <phoneticPr fontId="17" type="noConversion"/>
  <conditionalFormatting sqref="R12:R93">
    <cfRule type="expression" dxfId="1068" priority="2541" stopIfTrue="1">
      <formula>#REF!&lt;&gt;""</formula>
    </cfRule>
    <cfRule type="cellIs" dxfId="1067" priority="2542" operator="notEqual">
      <formula>Q12</formula>
    </cfRule>
  </conditionalFormatting>
  <conditionalFormatting sqref="B12:B93">
    <cfRule type="expression" dxfId="1066" priority="2598" stopIfTrue="1">
      <formula>AU12&lt;&gt;""</formula>
    </cfRule>
    <cfRule type="cellIs" dxfId="1065" priority="2599" operator="notEqual">
      <formula>A12</formula>
    </cfRule>
  </conditionalFormatting>
  <conditionalFormatting sqref="J12:J93">
    <cfRule type="expression" dxfId="1064" priority="2611" stopIfTrue="1">
      <formula>AY12&lt;&gt;""</formula>
    </cfRule>
    <cfRule type="cellIs" dxfId="1063" priority="2612" operator="notEqual">
      <formula>I12</formula>
    </cfRule>
  </conditionalFormatting>
  <conditionalFormatting sqref="C5:G9">
    <cfRule type="expression" dxfId="1062" priority="91" stopIfTrue="1">
      <formula>AND(IFERROR(VLOOKUP($B5,G$12:G$99,1,0),"")=$B5,TRIM($C5&amp;$E5)="")</formula>
    </cfRule>
    <cfRule type="expression" priority="92" stopIfTrue="1">
      <formula>TRIM($C5&amp;$E5)=""</formula>
    </cfRule>
  </conditionalFormatting>
  <conditionalFormatting sqref="E5:G9">
    <cfRule type="expression" dxfId="1061" priority="94">
      <formula>TRIM($E5)=""</formula>
    </cfRule>
  </conditionalFormatting>
  <conditionalFormatting sqref="C5:D9">
    <cfRule type="expression" dxfId="1060" priority="93">
      <formula>TRIM($C5)=""</formula>
    </cfRule>
  </conditionalFormatting>
  <conditionalFormatting sqref="K5:O9">
    <cfRule type="expression" dxfId="1059" priority="87" stopIfTrue="1">
      <formula>AND(IFERROR(VLOOKUP($J5,O$12:O$99,1,0),"")=$J5,TRIM($K5&amp;$M5)="")</formula>
    </cfRule>
    <cfRule type="expression" priority="88" stopIfTrue="1">
      <formula>TRIM($K5&amp;$M5)=""</formula>
    </cfRule>
  </conditionalFormatting>
  <conditionalFormatting sqref="M5:O9">
    <cfRule type="expression" dxfId="1058" priority="90">
      <formula>TRIM($M5)=""</formula>
    </cfRule>
  </conditionalFormatting>
  <conditionalFormatting sqref="K5:L9">
    <cfRule type="expression" dxfId="1057" priority="89">
      <formula>TRIM($K5)=""</formula>
    </cfRule>
  </conditionalFormatting>
  <conditionalFormatting sqref="S5:W9">
    <cfRule type="expression" dxfId="1056" priority="83" stopIfTrue="1">
      <formula>AND(IFERROR(VLOOKUP($R5,W$12:W$99,1,0),"")=$R5,TRIM($S5&amp;$U5)="")</formula>
    </cfRule>
    <cfRule type="expression" priority="84" stopIfTrue="1">
      <formula>TRIM($S5&amp;$U5)=""</formula>
    </cfRule>
  </conditionalFormatting>
  <conditionalFormatting sqref="U5:W9">
    <cfRule type="expression" dxfId="1055" priority="86">
      <formula>TRIM($U5)=""</formula>
    </cfRule>
  </conditionalFormatting>
  <conditionalFormatting sqref="S5:T9">
    <cfRule type="expression" dxfId="1054" priority="85">
      <formula>TRIM($S5)=""</formula>
    </cfRule>
  </conditionalFormatting>
  <conditionalFormatting sqref="F12:F93">
    <cfRule type="expression" dxfId="1053" priority="82">
      <formula>A12&lt;&gt;B12</formula>
    </cfRule>
  </conditionalFormatting>
  <conditionalFormatting sqref="G12:G99">
    <cfRule type="expression" priority="80" stopIfTrue="1">
      <formula>$A12=""</formula>
    </cfRule>
    <cfRule type="expression" dxfId="1052" priority="81">
      <formula>ISNA(VLOOKUP($G12,$AD$5:$AD$9,1,0))</formula>
    </cfRule>
  </conditionalFormatting>
  <conditionalFormatting sqref="N12:N99">
    <cfRule type="expression" dxfId="1051" priority="61">
      <formula>I12&lt;&gt;J12</formula>
    </cfRule>
  </conditionalFormatting>
  <conditionalFormatting sqref="O12:O99">
    <cfRule type="expression" priority="59" stopIfTrue="1">
      <formula>$I12=""</formula>
    </cfRule>
    <cfRule type="expression" dxfId="1050" priority="60">
      <formula>ISNA(VLOOKUP($O12,$AE$5:$AE$9,1,0))</formula>
    </cfRule>
  </conditionalFormatting>
  <conditionalFormatting sqref="V12:V93">
    <cfRule type="expression" dxfId="1049" priority="44">
      <formula>Q12&lt;&gt;R12</formula>
    </cfRule>
  </conditionalFormatting>
  <conditionalFormatting sqref="W12:W99">
    <cfRule type="expression" priority="42" stopIfTrue="1">
      <formula>$Q12=""</formula>
    </cfRule>
    <cfRule type="expression" dxfId="1048" priority="43">
      <formula>ISNA(VLOOKUP($W12,$AF$5:$AF$9,1,0))</formula>
    </cfRule>
  </conditionalFormatting>
  <conditionalFormatting sqref="B94:B99">
    <cfRule type="cellIs" dxfId="1047" priority="41" operator="notEqual">
      <formula>$A94</formula>
    </cfRule>
  </conditionalFormatting>
  <conditionalFormatting sqref="J94:J99">
    <cfRule type="cellIs" dxfId="1046" priority="40" operator="notEqual">
      <formula>$A94</formula>
    </cfRule>
  </conditionalFormatting>
  <conditionalFormatting sqref="R94:R99">
    <cfRule type="cellIs" dxfId="1045" priority="39" operator="notEqual">
      <formula>$A94</formula>
    </cfRule>
  </conditionalFormatting>
  <conditionalFormatting sqref="C12:C99">
    <cfRule type="expression" dxfId="1044" priority="36" stopIfTrue="1">
      <formula>OR(IFERROR(SEARCH(C12,$AD12&amp;$AE12&amp;$AF12),0)=0,AND(A12=B12,C12=""))</formula>
    </cfRule>
    <cfRule type="expression" dxfId="1043" priority="37" stopIfTrue="1">
      <formula>A12&lt;&gt;B12</formula>
    </cfRule>
    <cfRule type="expression" dxfId="1042" priority="38">
      <formula>AND(BC12&lt;&gt;"",AT12=BE12)</formula>
    </cfRule>
  </conditionalFormatting>
  <conditionalFormatting sqref="C94:C99">
    <cfRule type="expression" priority="35" stopIfTrue="1">
      <formula>$B94=""</formula>
    </cfRule>
  </conditionalFormatting>
  <conditionalFormatting sqref="D94:D99">
    <cfRule type="expression" priority="28" stopIfTrue="1">
      <formula>$B94=""</formula>
    </cfRule>
  </conditionalFormatting>
  <conditionalFormatting sqref="D47">
    <cfRule type="expression" dxfId="1041" priority="31" stopIfTrue="1">
      <formula>OR(IFERROR(SEARCH(D47,$AH47&amp;$AI47&amp;$AJ47&amp;$AK47&amp;$AL47&amp;$AM47&amp;$AN47),0)=0,AND(A47=B47,D47=""))</formula>
    </cfRule>
    <cfRule type="expression" dxfId="1040" priority="32">
      <formula>A47&lt;&gt;B47</formula>
    </cfRule>
  </conditionalFormatting>
  <conditionalFormatting sqref="D19">
    <cfRule type="expression" dxfId="1039" priority="29" stopIfTrue="1">
      <formula>OR(IFERROR(SEARCH(D19,$AH19&amp;$AI19&amp;$AJ19&amp;$AK19&amp;$AL19&amp;$AM19&amp;$AN19),0)=0,AND(A19=B19,D19=""))</formula>
    </cfRule>
    <cfRule type="expression" dxfId="1038" priority="30">
      <formula>A19&lt;&gt;B19</formula>
    </cfRule>
  </conditionalFormatting>
  <conditionalFormatting sqref="D12:D99">
    <cfRule type="expression" dxfId="1037" priority="33" stopIfTrue="1">
      <formula>OR(IFERROR(SEARCH(D12,$AK12&amp;$AL12&amp;$AM12&amp;$AN12&amp;$AO12&amp;$AP12&amp;$AQ12),0)=0,AND(A12=B12,D12=""))</formula>
    </cfRule>
    <cfRule type="expression" dxfId="1036" priority="34">
      <formula>A12&lt;&gt;B12</formula>
    </cfRule>
  </conditionalFormatting>
  <conditionalFormatting sqref="E12:E99">
    <cfRule type="expression" dxfId="1035" priority="26" stopIfTrue="1">
      <formula>OR(IFERROR(SEARCH(E12,$AH12&amp;$AI12),0)=0,AND(A12=B12,E12=""))</formula>
    </cfRule>
    <cfRule type="expression" priority="27">
      <formula>A12&lt;&gt;B12</formula>
    </cfRule>
  </conditionalFormatting>
  <conditionalFormatting sqref="E94:E99">
    <cfRule type="expression" priority="25" stopIfTrue="1">
      <formula>B94=""</formula>
    </cfRule>
  </conditionalFormatting>
  <conditionalFormatting sqref="K12:K99">
    <cfRule type="expression" dxfId="1034" priority="22" stopIfTrue="1">
      <formula>OR(IFERROR(SEARCH(K12,$AD12&amp;$AE12&amp;$AF12),0)=0,AND(I12=J12,K12=""))</formula>
    </cfRule>
    <cfRule type="expression" dxfId="1033" priority="23" stopIfTrue="1">
      <formula>I12&lt;&gt;J12</formula>
    </cfRule>
    <cfRule type="expression" dxfId="1032" priority="24">
      <formula>AND(BF12&lt;&gt;"",AX12=BF12)</formula>
    </cfRule>
  </conditionalFormatting>
  <conditionalFormatting sqref="K94:K99">
    <cfRule type="expression" priority="21" stopIfTrue="1">
      <formula>$K94=""</formula>
    </cfRule>
  </conditionalFormatting>
  <conditionalFormatting sqref="L94:L99">
    <cfRule type="expression" priority="18" stopIfTrue="1">
      <formula>$J94=""</formula>
    </cfRule>
  </conditionalFormatting>
  <conditionalFormatting sqref="L12:L99">
    <cfRule type="expression" dxfId="1031" priority="19" stopIfTrue="1">
      <formula>OR(IFERROR(SEARCH(L12,$AL12&amp;$AM12&amp;$AN12&amp;$AO12&amp;$AP12&amp;$AQ12),0)=0,AND(I12=J12,L12=""))</formula>
    </cfRule>
    <cfRule type="expression" dxfId="1030" priority="20">
      <formula>I12&lt;&gt;J12</formula>
    </cfRule>
  </conditionalFormatting>
  <conditionalFormatting sqref="M94:M99">
    <cfRule type="expression" priority="13" stopIfTrue="1">
      <formula>$J94=""</formula>
    </cfRule>
  </conditionalFormatting>
  <conditionalFormatting sqref="M19">
    <cfRule type="expression" dxfId="1029" priority="14" stopIfTrue="1">
      <formula>OR(IFERROR(SEARCH(M19,$Z19&amp;$AA19),0)=0,AND(I19=J19,M19=""))</formula>
    </cfRule>
    <cfRule type="expression" dxfId="1028" priority="15">
      <formula>I19&lt;&gt;J19</formula>
    </cfRule>
  </conditionalFormatting>
  <conditionalFormatting sqref="M12:M99">
    <cfRule type="expression" dxfId="1027" priority="16" stopIfTrue="1">
      <formula>OR(IFERROR(SEARCH(M12,$AH12&amp;$AI12),0)=0,AND(I12=J12,M12=""))</formula>
    </cfRule>
    <cfRule type="expression" dxfId="1026" priority="17">
      <formula>I12&lt;&gt;J12</formula>
    </cfRule>
  </conditionalFormatting>
  <conditionalFormatting sqref="U94:U99">
    <cfRule type="expression" priority="8" stopIfTrue="1">
      <formula>$J94=""</formula>
    </cfRule>
  </conditionalFormatting>
  <conditionalFormatting sqref="U19">
    <cfRule type="expression" dxfId="1025" priority="9" stopIfTrue="1">
      <formula>OR(IFERROR(SEARCH(U19,$Z19&amp;$AA19),0)=0,AND(Q19=R19,U19=""))</formula>
    </cfRule>
    <cfRule type="expression" dxfId="1024" priority="10">
      <formula>Q19&lt;&gt;R19</formula>
    </cfRule>
  </conditionalFormatting>
  <conditionalFormatting sqref="U12:U99">
    <cfRule type="expression" dxfId="1023" priority="11" stopIfTrue="1">
      <formula>OR(IFERROR(SEARCH(U12,$AH12&amp;$AI12),0)=0,AND(Q12=R12,U12=""))</formula>
    </cfRule>
    <cfRule type="expression" dxfId="1022" priority="12">
      <formula>Q12&lt;&gt;R12</formula>
    </cfRule>
  </conditionalFormatting>
  <conditionalFormatting sqref="S12:S99">
    <cfRule type="expression" dxfId="1021" priority="5" stopIfTrue="1">
      <formula>OR(IFERROR(SEARCH(S12,$AD12&amp;$AE12&amp;$AF12),0)=0,AND(Q12=R12,S12=""))</formula>
    </cfRule>
    <cfRule type="expression" dxfId="1020" priority="6" stopIfTrue="1">
      <formula>Q12&lt;&gt;R12</formula>
    </cfRule>
    <cfRule type="expression" dxfId="1019" priority="7">
      <formula>AND(BN12&lt;&gt;"",BF12=BN12)</formula>
    </cfRule>
  </conditionalFormatting>
  <conditionalFormatting sqref="S94:S99">
    <cfRule type="expression" priority="4" stopIfTrue="1">
      <formula>$K94=""</formula>
    </cfRule>
  </conditionalFormatting>
  <conditionalFormatting sqref="T94:T99">
    <cfRule type="expression" priority="1" stopIfTrue="1">
      <formula>$J94=""</formula>
    </cfRule>
  </conditionalFormatting>
  <conditionalFormatting sqref="T12:T99">
    <cfRule type="expression" dxfId="1018" priority="2" stopIfTrue="1">
      <formula>OR(IFERROR(SEARCH(T12,$AL12&amp;$AM12&amp;$AN12&amp;$AO12&amp;$AP12&amp;$AQ12),0)=0,AND(Q12=R12,T12=""))</formula>
    </cfRule>
    <cfRule type="expression" dxfId="1017" priority="3">
      <formula>Q12&lt;&gt;R12</formula>
    </cfRule>
  </conditionalFormatting>
  <dataValidations count="8">
    <dataValidation type="list" allowBlank="1" showInputMessage="1" showErrorMessage="1" sqref="K12:K99 C12:C99 S12:S99" xr:uid="{00000000-0002-0000-0200-000000000000}">
      <formula1>$AD12:$AF12</formula1>
    </dataValidation>
    <dataValidation type="list" allowBlank="1" showInputMessage="1" showErrorMessage="1" sqref="E12:E99 M12:M99 U12:U99" xr:uid="{00000000-0002-0000-0200-000001000000}">
      <formula1>$AH12:$AI12</formula1>
    </dataValidation>
    <dataValidation type="list" allowBlank="1" showInputMessage="1" showErrorMessage="1" sqref="J94:J99 B94:B99 R94:R99" xr:uid="{00000000-0002-0000-0200-000002000000}">
      <formula1>$AB$12:$AB$29</formula1>
    </dataValidation>
    <dataValidation type="list" allowBlank="1" showInputMessage="1" showErrorMessage="1" error="Postcode en/of Naam en plaats veldlocatie niet ingevuld!" sqref="W12:W99" xr:uid="{00000000-0002-0000-0200-000003000000}">
      <formula1>$AF$5:$AF$9</formula1>
    </dataValidation>
    <dataValidation type="list" allowBlank="1" showInputMessage="1" showErrorMessage="1" error="Postcode en/of Naam/plaats van zaal niet ingevuld!" sqref="O12:O99" xr:uid="{00000000-0002-0000-0200-000004000000}">
      <formula1>$AE$5:$AE$9</formula1>
    </dataValidation>
    <dataValidation type="list" allowBlank="1" showInputMessage="1" showErrorMessage="1" sqref="L12:L99" xr:uid="{00000000-0002-0000-0200-000005000000}">
      <formula1>$AL12:$AQ12</formula1>
    </dataValidation>
    <dataValidation type="list" allowBlank="1" showInputMessage="1" showErrorMessage="1" sqref="D12:D99 T12:T99" xr:uid="{00000000-0002-0000-0200-000006000000}">
      <formula1>$AK12:$AQ12</formula1>
    </dataValidation>
    <dataValidation type="list" allowBlank="1" showInputMessage="1" showErrorMessage="1" sqref="G12:G99" xr:uid="{00000000-0002-0000-0200-000007000000}">
      <formula1>$AD$5:$AD$9</formula1>
    </dataValidation>
  </dataValidations>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04"/>
  <dimension ref="A1:AH810"/>
  <sheetViews>
    <sheetView showZeros="0" topLeftCell="B1" zoomScale="80" zoomScaleNormal="80" workbookViewId="0">
      <pane ySplit="9" topLeftCell="A391" activePane="bottomLeft" state="frozen"/>
      <selection activeCell="B1" sqref="B1"/>
      <selection pane="bottomLeft" activeCell="C11" sqref="C11:D11"/>
    </sheetView>
  </sheetViews>
  <sheetFormatPr defaultColWidth="9.1796875" defaultRowHeight="12.5" x14ac:dyDescent="0.25"/>
  <cols>
    <col min="1" max="1" width="7" style="23" hidden="1" customWidth="1"/>
    <col min="2" max="2" width="3.453125" style="23" bestFit="1" customWidth="1"/>
    <col min="3" max="3" width="4.26953125" style="21" bestFit="1" customWidth="1"/>
    <col min="4" max="4" width="10.1796875" style="23" customWidth="1"/>
    <col min="5" max="5" width="45.7265625" style="23" bestFit="1" customWidth="1"/>
    <col min="6" max="6" width="10.1796875" style="23" bestFit="1" customWidth="1"/>
    <col min="7" max="7" width="11.26953125" style="24" bestFit="1" customWidth="1"/>
    <col min="8" max="8" width="6.7265625" style="24" bestFit="1" customWidth="1"/>
    <col min="9" max="9" width="1.7265625" style="34" bestFit="1" customWidth="1"/>
    <col min="10" max="12" width="6.453125" style="21" customWidth="1"/>
    <col min="13" max="14" width="1.81640625" style="21" customWidth="1"/>
    <col min="15" max="15" width="2.26953125" style="23" hidden="1" customWidth="1"/>
    <col min="16" max="18" width="6" style="35" hidden="1" customWidth="1"/>
    <col min="19" max="19" width="1" style="35" hidden="1" customWidth="1"/>
    <col min="20" max="20" width="3.453125" style="96" hidden="1" customWidth="1"/>
    <col min="21" max="21" width="3.453125" style="23" hidden="1" customWidth="1"/>
    <col min="22" max="22" width="4.453125" style="23" hidden="1" customWidth="1"/>
    <col min="23" max="23" width="5" style="23" hidden="1" customWidth="1"/>
    <col min="24" max="24" width="3.453125" style="23" hidden="1" customWidth="1"/>
    <col min="25" max="27" width="3.7265625" style="23" hidden="1" customWidth="1"/>
    <col min="28" max="28" width="3.453125" style="23" hidden="1" customWidth="1"/>
    <col min="29" max="29" width="4.81640625" style="23" hidden="1" customWidth="1"/>
    <col min="30" max="30" width="3.1796875" style="11" hidden="1" customWidth="1"/>
    <col min="31" max="31" width="10.54296875" style="11" hidden="1" customWidth="1"/>
    <col min="32" max="32" width="23.1796875" style="11" hidden="1" customWidth="1"/>
    <col min="33" max="33" width="2.7265625" style="23" hidden="1" customWidth="1"/>
    <col min="34" max="34" width="7.1796875" style="158" hidden="1" customWidth="1"/>
    <col min="35" max="16384" width="9.1796875" style="23"/>
  </cols>
  <sheetData>
    <row r="1" spans="1:34" ht="9" customHeight="1" x14ac:dyDescent="0.25">
      <c r="C1" s="371"/>
      <c r="D1" s="371"/>
      <c r="G1" s="357"/>
      <c r="H1" s="357"/>
      <c r="I1" s="357"/>
      <c r="J1" s="357"/>
      <c r="K1" s="357"/>
      <c r="L1" s="357"/>
    </row>
    <row r="2" spans="1:34" x14ac:dyDescent="0.25">
      <c r="A2" s="9"/>
      <c r="C2" s="371" t="s">
        <v>5025</v>
      </c>
      <c r="D2" s="371"/>
      <c r="E2" s="111" t="str">
        <f>IF(ISBLANK(Basis!C5),"",Basis!C5)</f>
        <v>Oranje Wit (D)</v>
      </c>
      <c r="F2" s="36"/>
      <c r="G2" s="374" t="s">
        <v>5026</v>
      </c>
      <c r="H2" s="374"/>
      <c r="I2" s="374"/>
      <c r="J2" s="374"/>
      <c r="K2" s="374"/>
      <c r="L2" s="68" t="str">
        <f>Basis!E5</f>
        <v>Nee</v>
      </c>
      <c r="M2" s="37"/>
      <c r="N2" s="37"/>
      <c r="P2" s="35" t="s">
        <v>13</v>
      </c>
      <c r="Q2" s="34">
        <f>COUNTIF(Teams!AN:AN,P2)</f>
        <v>0</v>
      </c>
      <c r="R2" s="35">
        <f>IF(V2=0,0,IFERROR(VLOOKUP(Q2,V$2:W$7,2,0),15))</f>
        <v>15</v>
      </c>
      <c r="V2" s="23">
        <v>1</v>
      </c>
      <c r="W2" s="35">
        <v>35</v>
      </c>
    </row>
    <row r="3" spans="1:34" x14ac:dyDescent="0.25">
      <c r="C3" s="371" t="s">
        <v>5027</v>
      </c>
      <c r="D3" s="371"/>
      <c r="E3" s="98" t="str">
        <f>IF(ISBLANK(Basis!C6),"",Basis!C6)</f>
        <v>PE Wolff</v>
      </c>
      <c r="F3" s="97" t="s">
        <v>5028</v>
      </c>
      <c r="G3" s="375" t="str">
        <f>Basis!E6</f>
        <v>NCX19J3</v>
      </c>
      <c r="H3" s="375"/>
      <c r="I3" s="375"/>
      <c r="J3" s="375"/>
      <c r="K3" s="375"/>
      <c r="L3" s="375"/>
      <c r="M3" s="38"/>
      <c r="N3" s="38"/>
      <c r="P3" s="35" t="s">
        <v>18</v>
      </c>
      <c r="Q3" s="34">
        <f>COUNTIF(Teams!AN:AN,P3)</f>
        <v>0</v>
      </c>
      <c r="R3" s="35">
        <f>IF(V3=0,0,IFERROR(VLOOKUP(Q3,V$2:W$7,2,0),15))</f>
        <v>15</v>
      </c>
      <c r="V3" s="23">
        <v>2</v>
      </c>
      <c r="W3" s="35">
        <v>30</v>
      </c>
    </row>
    <row r="4" spans="1:34" x14ac:dyDescent="0.25">
      <c r="C4" s="371" t="s">
        <v>5029</v>
      </c>
      <c r="D4" s="371"/>
      <c r="E4" s="98" t="str">
        <f>IF(ISBLANK(Basis!C7),"",Basis!C7)</f>
        <v>TC Competitiezaken</v>
      </c>
      <c r="F4" s="97" t="s">
        <v>5030</v>
      </c>
      <c r="G4" s="375" t="str">
        <f>Basis!E7</f>
        <v>DORDRECHT</v>
      </c>
      <c r="H4" s="375"/>
      <c r="I4" s="375"/>
      <c r="J4" s="375"/>
      <c r="K4" s="375"/>
      <c r="L4" s="375"/>
      <c r="M4" s="38"/>
      <c r="N4" s="38"/>
      <c r="P4" s="35" t="s">
        <v>22</v>
      </c>
      <c r="Q4" s="34">
        <f>COUNTIF(Teams!AN:AN,P4)</f>
        <v>0</v>
      </c>
      <c r="R4" s="35">
        <f>IF(V4=0,0,IFERROR(VLOOKUP(Q4,V$2:W$7,2,0),15))</f>
        <v>15</v>
      </c>
      <c r="V4" s="23">
        <v>3</v>
      </c>
      <c r="W4" s="35">
        <v>25</v>
      </c>
    </row>
    <row r="5" spans="1:34" x14ac:dyDescent="0.25">
      <c r="C5" s="371" t="s">
        <v>5031</v>
      </c>
      <c r="D5" s="371"/>
      <c r="E5" s="98" t="str">
        <f>IF(ISBLANK(Basis!C8),"",Basis!C8)</f>
        <v>0645650818</v>
      </c>
      <c r="F5" s="97" t="s">
        <v>6760</v>
      </c>
      <c r="G5" s="375" t="str">
        <f>Basis!E8</f>
        <v>E</v>
      </c>
      <c r="H5" s="375"/>
      <c r="I5" s="375"/>
      <c r="J5" s="375"/>
      <c r="K5" s="375"/>
      <c r="L5" s="375"/>
      <c r="M5" s="38"/>
      <c r="N5" s="38"/>
      <c r="P5" s="35" t="s">
        <v>27</v>
      </c>
      <c r="Q5" s="34">
        <f>COUNTIF(Teams!AN:AN,P5)</f>
        <v>0</v>
      </c>
      <c r="R5" s="35">
        <f>IF(V5=0,0,IFERROR(VLOOKUP(Q5,V$2:W$7,2,0),15))</f>
        <v>15</v>
      </c>
      <c r="V5" s="23">
        <v>4</v>
      </c>
      <c r="W5" s="35">
        <v>20</v>
      </c>
    </row>
    <row r="6" spans="1:34" x14ac:dyDescent="0.25">
      <c r="C6" s="371" t="s">
        <v>5032</v>
      </c>
      <c r="D6" s="371"/>
      <c r="E6" s="98" t="str">
        <f>IF(ISBLANK(Basis!C9),"",Basis!C9)</f>
        <v>pewolff@gmail.com</v>
      </c>
      <c r="F6" s="97" t="s">
        <v>5033</v>
      </c>
      <c r="G6" s="375" t="str">
        <f>Basis!E9</f>
        <v>Zuid-Hollandse Eilanden</v>
      </c>
      <c r="H6" s="375"/>
      <c r="I6" s="375"/>
      <c r="J6" s="375"/>
      <c r="K6" s="375"/>
      <c r="L6" s="375"/>
      <c r="M6" s="38"/>
      <c r="N6" s="38"/>
      <c r="P6" s="35" t="s">
        <v>30</v>
      </c>
      <c r="Q6" s="34">
        <f>COUNTIF(Teams!AN:AN,P6)</f>
        <v>0</v>
      </c>
      <c r="R6" s="35">
        <f>IF(V6=0,0,IFERROR(VLOOKUP(Q6,V$2:W$7,2,0),15))</f>
        <v>15</v>
      </c>
      <c r="V6" s="23">
        <v>5</v>
      </c>
      <c r="W6" s="35">
        <v>15</v>
      </c>
    </row>
    <row r="7" spans="1:34" x14ac:dyDescent="0.25">
      <c r="C7" s="372"/>
      <c r="D7" s="372"/>
      <c r="F7" s="97"/>
      <c r="G7" s="376"/>
      <c r="H7" s="376"/>
      <c r="I7" s="376"/>
      <c r="J7" s="376"/>
      <c r="K7" s="376"/>
      <c r="L7" s="376"/>
    </row>
    <row r="8" spans="1:34" ht="73.5" customHeight="1" x14ac:dyDescent="0.25">
      <c r="B8" s="39"/>
      <c r="C8" s="377" t="s">
        <v>7110</v>
      </c>
      <c r="D8" s="378"/>
      <c r="E8" s="378"/>
      <c r="F8" s="378"/>
      <c r="G8" s="378"/>
      <c r="H8" s="378"/>
      <c r="I8" s="378"/>
      <c r="J8" s="378"/>
      <c r="K8" s="378"/>
      <c r="L8" s="379"/>
      <c r="M8" s="40"/>
      <c r="N8" s="40"/>
    </row>
    <row r="9" spans="1:34" ht="13.5" thickBot="1" x14ac:dyDescent="0.35">
      <c r="B9" s="41"/>
      <c r="C9" s="373"/>
      <c r="D9" s="373"/>
      <c r="E9" s="373"/>
      <c r="F9" s="373"/>
      <c r="G9" s="373"/>
      <c r="H9" s="373"/>
      <c r="I9" s="373"/>
      <c r="J9" s="373"/>
      <c r="K9" s="373"/>
      <c r="L9" s="373"/>
      <c r="AD9" s="144" t="s">
        <v>5821</v>
      </c>
      <c r="AE9" s="144" t="s">
        <v>5817</v>
      </c>
      <c r="AF9" s="144" t="s">
        <v>5822</v>
      </c>
      <c r="AH9" s="159" t="s">
        <v>5845</v>
      </c>
    </row>
    <row r="10" spans="1:34" ht="13" thickTop="1" x14ac:dyDescent="0.25">
      <c r="B10" s="42"/>
      <c r="C10" s="369" t="s">
        <v>5165</v>
      </c>
      <c r="D10" s="369"/>
      <c r="E10" s="43" t="s">
        <v>5166</v>
      </c>
      <c r="F10" s="43" t="s">
        <v>5167</v>
      </c>
      <c r="G10" s="44" t="s">
        <v>5168</v>
      </c>
      <c r="H10" s="45"/>
      <c r="I10" s="46"/>
      <c r="J10" s="47" t="s">
        <v>5169</v>
      </c>
      <c r="K10" s="47" t="s">
        <v>5170</v>
      </c>
      <c r="L10" s="47" t="s">
        <v>5171</v>
      </c>
      <c r="M10" s="48"/>
      <c r="N10" s="48"/>
      <c r="O10" s="49"/>
      <c r="P10" s="49">
        <f>COUNT(P14:P28)</f>
        <v>0</v>
      </c>
      <c r="Q10" s="49">
        <f>COUNT(Q14:Q28)</f>
        <v>0</v>
      </c>
      <c r="R10" s="49">
        <f>COUNT(R14:R28)</f>
        <v>0</v>
      </c>
      <c r="T10" s="96">
        <f>T11-SUM(U14:U28)</f>
        <v>0</v>
      </c>
      <c r="U10" s="34"/>
      <c r="X10" s="23">
        <v>1</v>
      </c>
    </row>
    <row r="11" spans="1:34" s="27" customFormat="1" ht="13" x14ac:dyDescent="0.3">
      <c r="A11" s="27">
        <v>1</v>
      </c>
      <c r="B11" s="50"/>
      <c r="C11" s="370" t="str">
        <f>Leden!AV6</f>
        <v>S1</v>
      </c>
      <c r="D11" s="370"/>
      <c r="E11" s="100" t="str">
        <f>IF($C11="","",LEFT(IFERROR(VLOOKUP($C11,Teams1N,2,0),"")&amp;"??",2))</f>
        <v>WK</v>
      </c>
      <c r="F11" s="100" t="str">
        <f>IF($C11="","",IFERROR(VLOOKUP($C11,Teams1N,3,0),"??"))</f>
        <v>Za</v>
      </c>
      <c r="G11" s="100" t="str">
        <f>IF($C11="","",LEFT(IFERROR(VLOOKUP($C11,Teams1N,4,0),"")&amp;"?",1))</f>
        <v>8</v>
      </c>
      <c r="H11" s="51"/>
      <c r="I11" s="52"/>
      <c r="J11" s="100">
        <f>COUNTIF(C14:C28,"V")</f>
        <v>4</v>
      </c>
      <c r="K11" s="100">
        <f>COUNTIF(C14:C28,"M")</f>
        <v>4</v>
      </c>
      <c r="L11" s="53">
        <f>IFERROR(AVERAGE(H14:H28),"")</f>
        <v>24.125</v>
      </c>
      <c r="M11" s="54"/>
      <c r="N11" s="54"/>
      <c r="O11" s="27" t="s">
        <v>5172</v>
      </c>
      <c r="P11" s="163"/>
      <c r="Q11" s="163"/>
      <c r="R11" s="163"/>
      <c r="S11" s="164"/>
      <c r="T11" s="96">
        <f>SUM(T14:T28)</f>
        <v>8</v>
      </c>
      <c r="U11" s="115" t="str">
        <f>MID($C11,1,1)</f>
        <v>S</v>
      </c>
      <c r="V11" s="115" t="str">
        <f>MID($C11,1,1)</f>
        <v>S</v>
      </c>
      <c r="W11" s="115" t="str">
        <f>MID($C11,1,1)</f>
        <v>S</v>
      </c>
      <c r="X11" s="23">
        <v>2</v>
      </c>
      <c r="AD11" s="11" t="str">
        <f>IF($C11="","",IFERROR(VLOOKUP($C11,Teams1N,6,0),""))</f>
        <v>A</v>
      </c>
      <c r="AE11" s="11" t="str">
        <f>TRIM(IF($AD11="","",IFERROR(VLOOKUP($AD11,Teams!$B$5:$G$9,2,0),"")))</f>
        <v>3312 AD</v>
      </c>
      <c r="AF11" s="11" t="str">
        <f>TRIM(IF($AD11="","",IFERROR(VLOOKUP($AD11,Teams!$B$5:$G$9,4,0),"")))</f>
        <v>Dordrecht Oranje Wit (D)</v>
      </c>
      <c r="AH11" s="159">
        <f>IFERROR(AVERAGE(AH14:AH28),"")</f>
        <v>24.736249999999998</v>
      </c>
    </row>
    <row r="12" spans="1:34" ht="5.25" customHeight="1" x14ac:dyDescent="0.25">
      <c r="B12" s="42"/>
      <c r="C12" s="43"/>
      <c r="D12" s="42"/>
      <c r="E12" s="42"/>
      <c r="F12" s="42"/>
      <c r="G12" s="46"/>
      <c r="H12" s="46"/>
      <c r="I12" s="46"/>
      <c r="J12" s="43"/>
      <c r="K12" s="43"/>
      <c r="L12" s="43"/>
      <c r="M12" s="48"/>
      <c r="N12" s="48"/>
      <c r="U12" s="116"/>
      <c r="V12" s="116"/>
      <c r="W12" s="116"/>
      <c r="X12" s="23">
        <v>3</v>
      </c>
    </row>
    <row r="13" spans="1:34" s="55" customFormat="1" ht="12.75" customHeight="1" x14ac:dyDescent="0.25">
      <c r="B13" s="56"/>
      <c r="C13" s="57" t="s">
        <v>5173</v>
      </c>
      <c r="D13" s="57" t="s">
        <v>5174</v>
      </c>
      <c r="E13" s="58" t="s">
        <v>5175</v>
      </c>
      <c r="F13" s="58" t="s">
        <v>5176</v>
      </c>
      <c r="G13" s="57" t="s">
        <v>5177</v>
      </c>
      <c r="H13" s="57" t="s">
        <v>5178</v>
      </c>
      <c r="I13" s="57" t="s">
        <v>5039</v>
      </c>
      <c r="J13" s="57" t="s">
        <v>7049</v>
      </c>
      <c r="K13" s="57" t="s">
        <v>7598</v>
      </c>
      <c r="L13" s="57" t="s">
        <v>7596</v>
      </c>
      <c r="M13" s="59"/>
      <c r="N13" s="59"/>
      <c r="P13" s="117" t="s">
        <v>5048</v>
      </c>
      <c r="Q13" s="117" t="s">
        <v>5047</v>
      </c>
      <c r="R13" s="117" t="s">
        <v>5049</v>
      </c>
      <c r="S13" s="35"/>
      <c r="T13" s="96"/>
      <c r="U13" s="115">
        <f>IF(W11="","",VLOOKUP(W11,Leeftijdscat,2,FALSE))</f>
        <v>5</v>
      </c>
      <c r="V13" s="115">
        <f>IF(W11="","",VLOOKUP(W11,Leeftijdscat,3,FALSE))</f>
        <v>999</v>
      </c>
      <c r="W13" s="115">
        <f>IF(W11="","",VLOOKUP(W11,Leeftijdscat,4,FALSE))</f>
        <v>999</v>
      </c>
      <c r="X13" s="23">
        <v>4</v>
      </c>
      <c r="Y13" s="55">
        <f>LEN(Y14&amp;Y15&amp;Y16&amp;Y17&amp;Y18&amp;Y19&amp;Y20&amp;Y21&amp;Y22&amp;Y23&amp;Y24&amp;Y25&amp;Y26&amp;Y27&amp;Y28)</f>
        <v>16</v>
      </c>
      <c r="Z13" s="55">
        <f>LEN(Z14&amp;Z15&amp;Z16&amp;Z17&amp;Z18&amp;Z19&amp;Z20&amp;Z21&amp;Z22&amp;Z23&amp;Z24&amp;Z25&amp;Z26&amp;Z27&amp;Z28)</f>
        <v>16</v>
      </c>
      <c r="AA13" s="55">
        <f>LEN(AA14&amp;AA15&amp;AA16&amp;AA17&amp;AA18&amp;AA19&amp;AA20&amp;AA21&amp;AA22&amp;AA23&amp;AA24&amp;AA25&amp;AA26&amp;AA27&amp;AA28)</f>
        <v>16</v>
      </c>
      <c r="AB13" s="55">
        <f>SUM(Y13:AA13)</f>
        <v>48</v>
      </c>
      <c r="AD13" s="145"/>
      <c r="AE13" s="145"/>
      <c r="AF13" s="145"/>
      <c r="AH13" s="160"/>
    </row>
    <row r="14" spans="1:34" ht="12.75" customHeight="1" x14ac:dyDescent="0.25">
      <c r="A14" s="23" t="str">
        <f>C11&amp;"x"&amp;B14</f>
        <v>S1x1</v>
      </c>
      <c r="B14" s="42">
        <v>1</v>
      </c>
      <c r="C14" s="60" t="str">
        <f t="shared" ref="C14:C28" si="0">IF(LEFT($A14,1)="x","",IFERROR(VLOOKUP($A14,Leden1N,8,0),""))</f>
        <v>V</v>
      </c>
      <c r="D14" s="60" t="str">
        <f t="shared" ref="D14:D28" si="1">IF(LEFT($A14,1)="x","",IFERROR(VLOOKUP($A14,Leden1N,9,0),""))</f>
        <v>NJF85B1</v>
      </c>
      <c r="E14" s="61" t="str">
        <f t="shared" ref="E14:E28" si="2">IF(LEFT($A14,1)="x","",IFERROR(VLOOKUP($A14,Leden1N,10,0),""))</f>
        <v>Klink, X</v>
      </c>
      <c r="F14" s="61" t="str">
        <f t="shared" ref="F14:F28" si="3">IF(LEFT($A14,1)="x","",IFERROR(VLOOKUP($A14,Leden1N,11,0),""))</f>
        <v>Xanne</v>
      </c>
      <c r="G14" s="62">
        <f t="shared" ref="G14:G28" si="4">IF(LEFT($A14,1)="x","",IFERROR(VLOOKUP($A14,Leden1N,12,0),""))</f>
        <v>34885</v>
      </c>
      <c r="H14" s="63">
        <f t="shared" ref="H14:H28" si="5">IF(AND(ISNUMBER(G14),G14&lt;&gt;0),DATEDIF(G14,Peildatum,"Y"),"")</f>
        <v>28</v>
      </c>
      <c r="I14" s="64"/>
      <c r="J14" s="60" t="str">
        <f t="shared" ref="J14:J28" si="6">IF(LEFT($A14,1)="x","",IFERROR(VLOOKUP($A14,Leden1N,17,0),""))</f>
        <v>S1</v>
      </c>
      <c r="K14" s="60" t="str">
        <f t="shared" ref="K14:K28" si="7">IF(LEFT($A14,1)="x","",IFERROR(VLOOKUP($A14,Leden1N,18,0),""))</f>
        <v>S1</v>
      </c>
      <c r="L14" s="60" t="str">
        <f t="shared" ref="L14:L28" si="8">IF(LEFT($A14,1)="x","",IFERROR(VLOOKUP($A14,Leden1N,19,0),""))</f>
        <v>S1</v>
      </c>
      <c r="M14" s="48"/>
      <c r="N14" s="48"/>
      <c r="P14" s="114"/>
      <c r="Q14" s="114"/>
      <c r="R14" s="114"/>
      <c r="S14" s="118"/>
      <c r="T14" s="153">
        <f t="shared" ref="T14:T48" si="9">IF(LEN(C14&amp;D14&amp;E14&amp;F14)&gt;0,1,0)</f>
        <v>1</v>
      </c>
      <c r="U14" s="116">
        <f>MIN(LEN(Y14&amp;Z14&amp;AA14),1)</f>
        <v>1</v>
      </c>
      <c r="V14" s="119">
        <f>V13</f>
        <v>999</v>
      </c>
      <c r="W14" s="119">
        <f>W13</f>
        <v>999</v>
      </c>
      <c r="X14" s="23">
        <v>5</v>
      </c>
      <c r="Y14" s="60" t="str">
        <f t="shared" ref="Y14:Y28" si="10">IF(LEFT($A14,1)="x","",IFERROR(VLOOKUP($A14,Leden1N,37,0),""))</f>
        <v>S1</v>
      </c>
      <c r="Z14" s="60" t="str">
        <f t="shared" ref="Z14:Z28" si="11">IF(LEFT($A14,1)="x","",IFERROR(VLOOKUP($A14,Leden1N,38,0),""))</f>
        <v>S1</v>
      </c>
      <c r="AA14" s="60" t="str">
        <f t="shared" ref="AA14:AA28" si="12">IF(LEFT($A14,1)="x","",IFERROR(VLOOKUP($A14,Leden1N,39,0),""))</f>
        <v>S1</v>
      </c>
      <c r="AB14" s="23">
        <f t="shared" ref="AB14:AB28" si="13">LEN(Y14&amp;Z14&amp;AA14)</f>
        <v>6</v>
      </c>
      <c r="AH14" s="158">
        <f t="shared" ref="AH14:AH28" si="14">lft(G14,Peildatum)</f>
        <v>28.49</v>
      </c>
    </row>
    <row r="15" spans="1:34" ht="12.75" customHeight="1" x14ac:dyDescent="0.25">
      <c r="A15" s="23" t="str">
        <f>C11&amp;"x"&amp;B15</f>
        <v>S1x2</v>
      </c>
      <c r="B15" s="42">
        <v>2</v>
      </c>
      <c r="C15" s="60" t="str">
        <f t="shared" si="0"/>
        <v>V</v>
      </c>
      <c r="D15" s="60" t="str">
        <f t="shared" si="1"/>
        <v>NJQ72K1</v>
      </c>
      <c r="E15" s="61" t="str">
        <f t="shared" si="2"/>
        <v>Dommisse, R.</v>
      </c>
      <c r="F15" s="61" t="str">
        <f t="shared" si="3"/>
        <v>Robin</v>
      </c>
      <c r="G15" s="62">
        <f t="shared" si="4"/>
        <v>36111</v>
      </c>
      <c r="H15" s="63">
        <f t="shared" si="5"/>
        <v>25</v>
      </c>
      <c r="I15" s="64"/>
      <c r="J15" s="60" t="str">
        <f t="shared" si="6"/>
        <v>S1</v>
      </c>
      <c r="K15" s="60" t="str">
        <f t="shared" si="7"/>
        <v>S1</v>
      </c>
      <c r="L15" s="60" t="str">
        <f t="shared" si="8"/>
        <v>S1</v>
      </c>
      <c r="M15" s="48"/>
      <c r="N15" s="48"/>
      <c r="P15" s="114"/>
      <c r="Q15" s="114"/>
      <c r="R15" s="114"/>
      <c r="S15" s="118"/>
      <c r="T15" s="153">
        <f t="shared" si="9"/>
        <v>1</v>
      </c>
      <c r="U15" s="116">
        <f t="shared" ref="U15:U28" si="15">MIN(LEN(Y15&amp;Z15&amp;AA15),1)</f>
        <v>1</v>
      </c>
      <c r="V15" s="119">
        <f t="shared" ref="V15:W28" si="16">V14</f>
        <v>999</v>
      </c>
      <c r="W15" s="119">
        <f t="shared" si="16"/>
        <v>999</v>
      </c>
      <c r="X15" s="23">
        <v>6</v>
      </c>
      <c r="Y15" s="60" t="str">
        <f t="shared" si="10"/>
        <v>S1</v>
      </c>
      <c r="Z15" s="60" t="str">
        <f t="shared" si="11"/>
        <v>S1</v>
      </c>
      <c r="AA15" s="60" t="str">
        <f t="shared" si="12"/>
        <v>S1</v>
      </c>
      <c r="AB15" s="23">
        <f t="shared" si="13"/>
        <v>6</v>
      </c>
      <c r="AH15" s="158">
        <f t="shared" si="14"/>
        <v>25.13</v>
      </c>
    </row>
    <row r="16" spans="1:34" ht="12.75" customHeight="1" x14ac:dyDescent="0.25">
      <c r="A16" s="23" t="str">
        <f>C11&amp;"x"&amp;B16</f>
        <v>S1x3</v>
      </c>
      <c r="B16" s="42">
        <v>3</v>
      </c>
      <c r="C16" s="60" t="str">
        <f t="shared" si="0"/>
        <v>V</v>
      </c>
      <c r="D16" s="60" t="str">
        <f t="shared" si="1"/>
        <v>NKJ95L7</v>
      </c>
      <c r="E16" s="61" t="str">
        <f t="shared" si="2"/>
        <v>Oppe, M.</v>
      </c>
      <c r="F16" s="61" t="str">
        <f t="shared" si="3"/>
        <v>Milou</v>
      </c>
      <c r="G16" s="62">
        <f t="shared" si="4"/>
        <v>37307</v>
      </c>
      <c r="H16" s="63">
        <f t="shared" si="5"/>
        <v>21</v>
      </c>
      <c r="I16" s="64"/>
      <c r="J16" s="60" t="str">
        <f t="shared" si="6"/>
        <v>S2</v>
      </c>
      <c r="K16" s="60" t="str">
        <f t="shared" si="7"/>
        <v>S1</v>
      </c>
      <c r="L16" s="60" t="str">
        <f t="shared" si="8"/>
        <v>S1</v>
      </c>
      <c r="M16" s="48"/>
      <c r="N16" s="48"/>
      <c r="P16" s="114"/>
      <c r="Q16" s="114"/>
      <c r="R16" s="114"/>
      <c r="S16" s="118"/>
      <c r="T16" s="153">
        <f t="shared" si="9"/>
        <v>1</v>
      </c>
      <c r="U16" s="116">
        <f t="shared" si="15"/>
        <v>1</v>
      </c>
      <c r="V16" s="119">
        <f t="shared" si="16"/>
        <v>999</v>
      </c>
      <c r="W16" s="119">
        <f t="shared" si="16"/>
        <v>999</v>
      </c>
      <c r="X16" s="23">
        <v>7</v>
      </c>
      <c r="Y16" s="60" t="str">
        <f t="shared" si="10"/>
        <v>S2</v>
      </c>
      <c r="Z16" s="60" t="str">
        <f t="shared" si="11"/>
        <v>S1</v>
      </c>
      <c r="AA16" s="60" t="str">
        <f t="shared" si="12"/>
        <v>S1</v>
      </c>
      <c r="AB16" s="23">
        <f t="shared" si="13"/>
        <v>6</v>
      </c>
      <c r="AH16" s="158">
        <f t="shared" si="14"/>
        <v>21.86</v>
      </c>
    </row>
    <row r="17" spans="1:34" ht="12.75" customHeight="1" x14ac:dyDescent="0.25">
      <c r="A17" s="23" t="str">
        <f>C11&amp;"x"&amp;B17</f>
        <v>S1x4</v>
      </c>
      <c r="B17" s="42">
        <v>4</v>
      </c>
      <c r="C17" s="60" t="str">
        <f t="shared" si="0"/>
        <v>V</v>
      </c>
      <c r="D17" s="60" t="str">
        <f t="shared" si="1"/>
        <v>NKK27B9</v>
      </c>
      <c r="E17" s="61" t="str">
        <f t="shared" si="2"/>
        <v>Fernhout, L.</v>
      </c>
      <c r="F17" s="61" t="str">
        <f t="shared" si="3"/>
        <v>Loïs</v>
      </c>
      <c r="G17" s="62">
        <f t="shared" si="4"/>
        <v>37684</v>
      </c>
      <c r="H17" s="63">
        <f t="shared" si="5"/>
        <v>20</v>
      </c>
      <c r="I17" s="64"/>
      <c r="J17" s="60" t="str">
        <f t="shared" si="6"/>
        <v>S5</v>
      </c>
      <c r="K17" s="60" t="str">
        <f t="shared" si="7"/>
        <v>S5</v>
      </c>
      <c r="L17" s="60" t="str">
        <f t="shared" si="8"/>
        <v>S5</v>
      </c>
      <c r="M17" s="48"/>
      <c r="N17" s="48"/>
      <c r="P17" s="114"/>
      <c r="Q17" s="114"/>
      <c r="R17" s="114"/>
      <c r="S17" s="118"/>
      <c r="T17" s="153">
        <f t="shared" si="9"/>
        <v>1</v>
      </c>
      <c r="U17" s="116">
        <f t="shared" si="15"/>
        <v>1</v>
      </c>
      <c r="V17" s="119">
        <f t="shared" si="16"/>
        <v>999</v>
      </c>
      <c r="W17" s="119">
        <f t="shared" si="16"/>
        <v>999</v>
      </c>
      <c r="X17" s="23">
        <v>8</v>
      </c>
      <c r="Y17" s="60" t="str">
        <f t="shared" si="10"/>
        <v>S5</v>
      </c>
      <c r="Z17" s="60" t="str">
        <f t="shared" si="11"/>
        <v>S5</v>
      </c>
      <c r="AA17" s="60" t="str">
        <f t="shared" si="12"/>
        <v>S5</v>
      </c>
      <c r="AB17" s="23">
        <f t="shared" si="13"/>
        <v>6</v>
      </c>
      <c r="AH17" s="158">
        <f t="shared" si="14"/>
        <v>20.83</v>
      </c>
    </row>
    <row r="18" spans="1:34" ht="12.75" customHeight="1" x14ac:dyDescent="0.25">
      <c r="A18" s="23" t="str">
        <f>C11&amp;"x"&amp;B18</f>
        <v>S1x5</v>
      </c>
      <c r="B18" s="42">
        <v>5</v>
      </c>
      <c r="C18" s="60" t="str">
        <f t="shared" si="0"/>
        <v>M</v>
      </c>
      <c r="D18" s="60" t="str">
        <f t="shared" si="1"/>
        <v>NJF77Y3</v>
      </c>
      <c r="E18" s="61" t="str">
        <f t="shared" si="2"/>
        <v>Klink, M</v>
      </c>
      <c r="F18" s="61" t="str">
        <f t="shared" si="3"/>
        <v>Marijn</v>
      </c>
      <c r="G18" s="62">
        <f t="shared" si="4"/>
        <v>35550</v>
      </c>
      <c r="H18" s="63">
        <f t="shared" si="5"/>
        <v>26</v>
      </c>
      <c r="I18" s="64"/>
      <c r="J18" s="60" t="str">
        <f t="shared" si="6"/>
        <v>S1</v>
      </c>
      <c r="K18" s="60" t="str">
        <f t="shared" si="7"/>
        <v>S2</v>
      </c>
      <c r="L18" s="60" t="str">
        <f t="shared" si="8"/>
        <v>S2</v>
      </c>
      <c r="M18" s="48"/>
      <c r="N18" s="48"/>
      <c r="P18" s="114"/>
      <c r="Q18" s="114"/>
      <c r="R18" s="114"/>
      <c r="S18" s="118"/>
      <c r="T18" s="153">
        <f t="shared" si="9"/>
        <v>1</v>
      </c>
      <c r="U18" s="116">
        <f t="shared" si="15"/>
        <v>1</v>
      </c>
      <c r="V18" s="119">
        <f t="shared" si="16"/>
        <v>999</v>
      </c>
      <c r="W18" s="119">
        <f t="shared" si="16"/>
        <v>999</v>
      </c>
      <c r="X18" s="23">
        <v>9</v>
      </c>
      <c r="Y18" s="60" t="str">
        <f t="shared" si="10"/>
        <v>S1</v>
      </c>
      <c r="Z18" s="60" t="str">
        <f t="shared" si="11"/>
        <v>S2</v>
      </c>
      <c r="AA18" s="60" t="str">
        <f t="shared" si="12"/>
        <v>S2</v>
      </c>
      <c r="AB18" s="23">
        <f t="shared" si="13"/>
        <v>6</v>
      </c>
      <c r="AH18" s="158">
        <f t="shared" si="14"/>
        <v>26.67</v>
      </c>
    </row>
    <row r="19" spans="1:34" ht="12.75" customHeight="1" x14ac:dyDescent="0.25">
      <c r="A19" s="23" t="str">
        <f>C11&amp;"x"&amp;B19</f>
        <v>S1x6</v>
      </c>
      <c r="B19" s="42">
        <v>6</v>
      </c>
      <c r="C19" s="60" t="str">
        <f t="shared" si="0"/>
        <v>M</v>
      </c>
      <c r="D19" s="60" t="str">
        <f t="shared" si="1"/>
        <v>NJD65S8</v>
      </c>
      <c r="E19" s="61" t="str">
        <f t="shared" si="2"/>
        <v>Dijk, van J.</v>
      </c>
      <c r="F19" s="61" t="str">
        <f t="shared" si="3"/>
        <v>Joeri</v>
      </c>
      <c r="G19" s="62">
        <f t="shared" si="4"/>
        <v>35873</v>
      </c>
      <c r="H19" s="63">
        <f t="shared" si="5"/>
        <v>25</v>
      </c>
      <c r="I19" s="64"/>
      <c r="J19" s="60" t="str">
        <f t="shared" si="6"/>
        <v>S2</v>
      </c>
      <c r="K19" s="60" t="str">
        <f t="shared" si="7"/>
        <v>S1</v>
      </c>
      <c r="L19" s="60" t="str">
        <f t="shared" si="8"/>
        <v>S1</v>
      </c>
      <c r="M19" s="48"/>
      <c r="N19" s="48"/>
      <c r="P19" s="114"/>
      <c r="Q19" s="114"/>
      <c r="R19" s="114"/>
      <c r="S19" s="118"/>
      <c r="T19" s="153">
        <f t="shared" si="9"/>
        <v>1</v>
      </c>
      <c r="U19" s="116">
        <f t="shared" si="15"/>
        <v>1</v>
      </c>
      <c r="V19" s="119">
        <f t="shared" si="16"/>
        <v>999</v>
      </c>
      <c r="W19" s="119">
        <f t="shared" si="16"/>
        <v>999</v>
      </c>
      <c r="X19" s="23">
        <v>10</v>
      </c>
      <c r="Y19" s="60" t="str">
        <f t="shared" si="10"/>
        <v>S2</v>
      </c>
      <c r="Z19" s="60" t="str">
        <f t="shared" si="11"/>
        <v>S1</v>
      </c>
      <c r="AA19" s="60" t="str">
        <f t="shared" si="12"/>
        <v>S1</v>
      </c>
      <c r="AB19" s="23">
        <f t="shared" si="13"/>
        <v>6</v>
      </c>
      <c r="AH19" s="158">
        <f t="shared" si="14"/>
        <v>25.79</v>
      </c>
    </row>
    <row r="20" spans="1:34" ht="12.75" customHeight="1" x14ac:dyDescent="0.25">
      <c r="A20" s="23" t="str">
        <f>C11&amp;"x"&amp;B20</f>
        <v>S1x7</v>
      </c>
      <c r="B20" s="42">
        <v>7</v>
      </c>
      <c r="C20" s="60" t="str">
        <f t="shared" si="0"/>
        <v>M</v>
      </c>
      <c r="D20" s="60" t="str">
        <f t="shared" si="1"/>
        <v>NKD19Y4</v>
      </c>
      <c r="E20" s="61" t="str">
        <f t="shared" si="2"/>
        <v>Driesprong, B.</v>
      </c>
      <c r="F20" s="61" t="str">
        <f t="shared" si="3"/>
        <v>Bart</v>
      </c>
      <c r="G20" s="62">
        <f t="shared" si="4"/>
        <v>36077</v>
      </c>
      <c r="H20" s="63">
        <f t="shared" si="5"/>
        <v>25</v>
      </c>
      <c r="I20" s="64"/>
      <c r="J20" s="60" t="str">
        <f t="shared" si="6"/>
        <v>S1</v>
      </c>
      <c r="K20" s="60" t="str">
        <f t="shared" si="7"/>
        <v>S1</v>
      </c>
      <c r="L20" s="60" t="str">
        <f t="shared" si="8"/>
        <v>S1</v>
      </c>
      <c r="M20" s="48"/>
      <c r="N20" s="48"/>
      <c r="P20" s="114"/>
      <c r="Q20" s="114"/>
      <c r="R20" s="114"/>
      <c r="S20" s="118"/>
      <c r="T20" s="153">
        <f t="shared" si="9"/>
        <v>1</v>
      </c>
      <c r="U20" s="116">
        <f t="shared" si="15"/>
        <v>1</v>
      </c>
      <c r="V20" s="119">
        <f t="shared" si="16"/>
        <v>999</v>
      </c>
      <c r="W20" s="119">
        <f t="shared" si="16"/>
        <v>999</v>
      </c>
      <c r="X20" s="23">
        <v>11</v>
      </c>
      <c r="Y20" s="60" t="str">
        <f t="shared" si="10"/>
        <v>S1</v>
      </c>
      <c r="Z20" s="60" t="str">
        <f t="shared" si="11"/>
        <v>S1</v>
      </c>
      <c r="AA20" s="60" t="str">
        <f t="shared" si="12"/>
        <v>S1</v>
      </c>
      <c r="AB20" s="23">
        <f t="shared" si="13"/>
        <v>6</v>
      </c>
      <c r="AH20" s="158">
        <f t="shared" si="14"/>
        <v>25.23</v>
      </c>
    </row>
    <row r="21" spans="1:34" ht="12.75" customHeight="1" x14ac:dyDescent="0.25">
      <c r="A21" s="23" t="str">
        <f>C11&amp;"x"&amp;B21</f>
        <v>S1x8</v>
      </c>
      <c r="B21" s="42">
        <v>8</v>
      </c>
      <c r="C21" s="60" t="str">
        <f t="shared" si="0"/>
        <v>M</v>
      </c>
      <c r="D21" s="60" t="str">
        <f t="shared" si="1"/>
        <v>NJZ00W3</v>
      </c>
      <c r="E21" s="61" t="str">
        <f t="shared" si="2"/>
        <v>Gent, van T.</v>
      </c>
      <c r="F21" s="61" t="str">
        <f t="shared" si="3"/>
        <v>Tim</v>
      </c>
      <c r="G21" s="62">
        <f t="shared" si="4"/>
        <v>36567</v>
      </c>
      <c r="H21" s="63">
        <f t="shared" si="5"/>
        <v>23</v>
      </c>
      <c r="I21" s="64"/>
      <c r="J21" s="60" t="str">
        <f t="shared" si="6"/>
        <v>S1</v>
      </c>
      <c r="K21" s="60" t="str">
        <f t="shared" si="7"/>
        <v>S1</v>
      </c>
      <c r="L21" s="60" t="str">
        <f t="shared" si="8"/>
        <v>S1</v>
      </c>
      <c r="M21" s="48"/>
      <c r="N21" s="48"/>
      <c r="P21" s="114"/>
      <c r="Q21" s="114"/>
      <c r="R21" s="114"/>
      <c r="S21" s="118"/>
      <c r="T21" s="153">
        <f t="shared" si="9"/>
        <v>1</v>
      </c>
      <c r="U21" s="116">
        <f t="shared" si="15"/>
        <v>1</v>
      </c>
      <c r="V21" s="119">
        <f t="shared" si="16"/>
        <v>999</v>
      </c>
      <c r="W21" s="119">
        <f t="shared" si="16"/>
        <v>999</v>
      </c>
      <c r="X21" s="23">
        <v>12</v>
      </c>
      <c r="Y21" s="60" t="str">
        <f t="shared" si="10"/>
        <v>S1</v>
      </c>
      <c r="Z21" s="60" t="str">
        <f t="shared" si="11"/>
        <v>S1</v>
      </c>
      <c r="AA21" s="60" t="str">
        <f t="shared" si="12"/>
        <v>S1</v>
      </c>
      <c r="AB21" s="23">
        <f t="shared" si="13"/>
        <v>6</v>
      </c>
      <c r="AH21" s="158">
        <f t="shared" si="14"/>
        <v>23.89</v>
      </c>
    </row>
    <row r="22" spans="1:34" ht="12.75" customHeight="1" x14ac:dyDescent="0.25">
      <c r="A22" s="23" t="str">
        <f>C11&amp;"x"&amp;B22</f>
        <v>S1x9</v>
      </c>
      <c r="B22" s="42">
        <v>9</v>
      </c>
      <c r="C22" s="60" t="str">
        <f t="shared" si="0"/>
        <v/>
      </c>
      <c r="D22" s="60" t="str">
        <f t="shared" si="1"/>
        <v/>
      </c>
      <c r="E22" s="61" t="str">
        <f t="shared" si="2"/>
        <v/>
      </c>
      <c r="F22" s="61" t="str">
        <f t="shared" si="3"/>
        <v/>
      </c>
      <c r="G22" s="62" t="str">
        <f t="shared" si="4"/>
        <v/>
      </c>
      <c r="H22" s="63" t="str">
        <f t="shared" si="5"/>
        <v/>
      </c>
      <c r="I22" s="64"/>
      <c r="J22" s="60" t="str">
        <f t="shared" si="6"/>
        <v/>
      </c>
      <c r="K22" s="60" t="str">
        <f t="shared" si="7"/>
        <v/>
      </c>
      <c r="L22" s="60" t="str">
        <f t="shared" si="8"/>
        <v/>
      </c>
      <c r="M22" s="48"/>
      <c r="N22" s="48"/>
      <c r="P22" s="114"/>
      <c r="Q22" s="114"/>
      <c r="R22" s="114"/>
      <c r="S22" s="118"/>
      <c r="T22" s="153">
        <f t="shared" si="9"/>
        <v>0</v>
      </c>
      <c r="U22" s="116">
        <f t="shared" si="15"/>
        <v>0</v>
      </c>
      <c r="V22" s="119">
        <f t="shared" si="16"/>
        <v>999</v>
      </c>
      <c r="W22" s="119">
        <f t="shared" si="16"/>
        <v>999</v>
      </c>
      <c r="X22" s="23">
        <v>13</v>
      </c>
      <c r="Y22" s="60" t="str">
        <f t="shared" si="10"/>
        <v/>
      </c>
      <c r="Z22" s="60" t="str">
        <f t="shared" si="11"/>
        <v/>
      </c>
      <c r="AA22" s="60" t="str">
        <f t="shared" si="12"/>
        <v/>
      </c>
      <c r="AB22" s="23">
        <f t="shared" si="13"/>
        <v>0</v>
      </c>
      <c r="AH22" s="158" t="str">
        <f t="shared" si="14"/>
        <v/>
      </c>
    </row>
    <row r="23" spans="1:34" ht="12.75" customHeight="1" x14ac:dyDescent="0.25">
      <c r="A23" s="23" t="str">
        <f>C11&amp;"x"&amp;B23</f>
        <v>S1x10</v>
      </c>
      <c r="B23" s="42">
        <v>10</v>
      </c>
      <c r="C23" s="60" t="str">
        <f t="shared" si="0"/>
        <v/>
      </c>
      <c r="D23" s="60" t="str">
        <f t="shared" si="1"/>
        <v/>
      </c>
      <c r="E23" s="61" t="str">
        <f t="shared" si="2"/>
        <v/>
      </c>
      <c r="F23" s="61" t="str">
        <f t="shared" si="3"/>
        <v/>
      </c>
      <c r="G23" s="62" t="str">
        <f t="shared" si="4"/>
        <v/>
      </c>
      <c r="H23" s="63" t="str">
        <f t="shared" si="5"/>
        <v/>
      </c>
      <c r="I23" s="64"/>
      <c r="J23" s="60" t="str">
        <f t="shared" si="6"/>
        <v/>
      </c>
      <c r="K23" s="60" t="str">
        <f t="shared" si="7"/>
        <v/>
      </c>
      <c r="L23" s="60" t="str">
        <f t="shared" si="8"/>
        <v/>
      </c>
      <c r="M23" s="48"/>
      <c r="N23" s="48"/>
      <c r="P23" s="114"/>
      <c r="Q23" s="114"/>
      <c r="R23" s="114"/>
      <c r="S23" s="118"/>
      <c r="T23" s="153">
        <f t="shared" si="9"/>
        <v>0</v>
      </c>
      <c r="U23" s="116">
        <f t="shared" si="15"/>
        <v>0</v>
      </c>
      <c r="V23" s="119">
        <f t="shared" si="16"/>
        <v>999</v>
      </c>
      <c r="W23" s="119">
        <f t="shared" si="16"/>
        <v>999</v>
      </c>
      <c r="X23" s="23">
        <v>14</v>
      </c>
      <c r="Y23" s="60" t="str">
        <f t="shared" si="10"/>
        <v/>
      </c>
      <c r="Z23" s="60" t="str">
        <f t="shared" si="11"/>
        <v/>
      </c>
      <c r="AA23" s="60" t="str">
        <f t="shared" si="12"/>
        <v/>
      </c>
      <c r="AB23" s="23">
        <f t="shared" si="13"/>
        <v>0</v>
      </c>
      <c r="AH23" s="158" t="str">
        <f t="shared" si="14"/>
        <v/>
      </c>
    </row>
    <row r="24" spans="1:34" ht="12.75" customHeight="1" x14ac:dyDescent="0.25">
      <c r="A24" s="23" t="str">
        <f>C11&amp;"x"&amp;B24</f>
        <v>S1x11</v>
      </c>
      <c r="B24" s="42">
        <v>11</v>
      </c>
      <c r="C24" s="60" t="str">
        <f t="shared" si="0"/>
        <v/>
      </c>
      <c r="D24" s="60" t="str">
        <f t="shared" si="1"/>
        <v/>
      </c>
      <c r="E24" s="61" t="str">
        <f t="shared" si="2"/>
        <v/>
      </c>
      <c r="F24" s="61" t="str">
        <f t="shared" si="3"/>
        <v/>
      </c>
      <c r="G24" s="62" t="str">
        <f t="shared" si="4"/>
        <v/>
      </c>
      <c r="H24" s="63" t="str">
        <f t="shared" si="5"/>
        <v/>
      </c>
      <c r="I24" s="64"/>
      <c r="J24" s="60" t="str">
        <f t="shared" si="6"/>
        <v/>
      </c>
      <c r="K24" s="60" t="str">
        <f t="shared" si="7"/>
        <v/>
      </c>
      <c r="L24" s="60" t="str">
        <f t="shared" si="8"/>
        <v/>
      </c>
      <c r="M24" s="48"/>
      <c r="N24" s="48"/>
      <c r="P24" s="114"/>
      <c r="Q24" s="114"/>
      <c r="R24" s="114"/>
      <c r="T24" s="153">
        <f t="shared" si="9"/>
        <v>0</v>
      </c>
      <c r="U24" s="116">
        <f t="shared" si="15"/>
        <v>0</v>
      </c>
      <c r="V24" s="119">
        <f t="shared" si="16"/>
        <v>999</v>
      </c>
      <c r="W24" s="119">
        <f t="shared" si="16"/>
        <v>999</v>
      </c>
      <c r="X24" s="23">
        <v>15</v>
      </c>
      <c r="Y24" s="60" t="str">
        <f t="shared" si="10"/>
        <v/>
      </c>
      <c r="Z24" s="60" t="str">
        <f t="shared" si="11"/>
        <v/>
      </c>
      <c r="AA24" s="60" t="str">
        <f t="shared" si="12"/>
        <v/>
      </c>
      <c r="AB24" s="23">
        <f t="shared" si="13"/>
        <v>0</v>
      </c>
      <c r="AH24" s="158" t="str">
        <f t="shared" si="14"/>
        <v/>
      </c>
    </row>
    <row r="25" spans="1:34" ht="12.75" customHeight="1" x14ac:dyDescent="0.25">
      <c r="A25" s="23" t="str">
        <f>C11&amp;"x"&amp;B25</f>
        <v>S1x12</v>
      </c>
      <c r="B25" s="42">
        <v>12</v>
      </c>
      <c r="C25" s="60" t="str">
        <f t="shared" si="0"/>
        <v/>
      </c>
      <c r="D25" s="60" t="str">
        <f t="shared" si="1"/>
        <v/>
      </c>
      <c r="E25" s="61" t="str">
        <f t="shared" si="2"/>
        <v/>
      </c>
      <c r="F25" s="61" t="str">
        <f t="shared" si="3"/>
        <v/>
      </c>
      <c r="G25" s="62" t="str">
        <f t="shared" si="4"/>
        <v/>
      </c>
      <c r="H25" s="63" t="str">
        <f t="shared" si="5"/>
        <v/>
      </c>
      <c r="I25" s="64"/>
      <c r="J25" s="60" t="str">
        <f t="shared" si="6"/>
        <v/>
      </c>
      <c r="K25" s="60" t="str">
        <f t="shared" si="7"/>
        <v/>
      </c>
      <c r="L25" s="60" t="str">
        <f t="shared" si="8"/>
        <v/>
      </c>
      <c r="M25" s="48"/>
      <c r="N25" s="48"/>
      <c r="P25" s="114"/>
      <c r="Q25" s="114"/>
      <c r="R25" s="114"/>
      <c r="T25" s="153">
        <f t="shared" si="9"/>
        <v>0</v>
      </c>
      <c r="U25" s="116">
        <f t="shared" si="15"/>
        <v>0</v>
      </c>
      <c r="V25" s="119">
        <f t="shared" si="16"/>
        <v>999</v>
      </c>
      <c r="W25" s="119">
        <f t="shared" si="16"/>
        <v>999</v>
      </c>
      <c r="X25" s="23">
        <v>16</v>
      </c>
      <c r="Y25" s="60" t="str">
        <f t="shared" si="10"/>
        <v/>
      </c>
      <c r="Z25" s="60" t="str">
        <f t="shared" si="11"/>
        <v/>
      </c>
      <c r="AA25" s="60" t="str">
        <f t="shared" si="12"/>
        <v/>
      </c>
      <c r="AB25" s="23">
        <f t="shared" si="13"/>
        <v>0</v>
      </c>
      <c r="AH25" s="158" t="str">
        <f t="shared" si="14"/>
        <v/>
      </c>
    </row>
    <row r="26" spans="1:34" ht="12.75" customHeight="1" x14ac:dyDescent="0.25">
      <c r="A26" s="23" t="str">
        <f>C11&amp;"x"&amp;B26</f>
        <v>S1x13</v>
      </c>
      <c r="B26" s="42">
        <v>13</v>
      </c>
      <c r="C26" s="60" t="str">
        <f t="shared" si="0"/>
        <v/>
      </c>
      <c r="D26" s="60" t="str">
        <f t="shared" si="1"/>
        <v/>
      </c>
      <c r="E26" s="61" t="str">
        <f t="shared" si="2"/>
        <v/>
      </c>
      <c r="F26" s="61" t="str">
        <f t="shared" si="3"/>
        <v/>
      </c>
      <c r="G26" s="62" t="str">
        <f t="shared" si="4"/>
        <v/>
      </c>
      <c r="H26" s="63" t="str">
        <f t="shared" si="5"/>
        <v/>
      </c>
      <c r="I26" s="64"/>
      <c r="J26" s="60" t="str">
        <f t="shared" si="6"/>
        <v/>
      </c>
      <c r="K26" s="60" t="str">
        <f t="shared" si="7"/>
        <v/>
      </c>
      <c r="L26" s="60" t="str">
        <f t="shared" si="8"/>
        <v/>
      </c>
      <c r="M26" s="48"/>
      <c r="N26" s="48"/>
      <c r="P26" s="114"/>
      <c r="Q26" s="114"/>
      <c r="R26" s="114"/>
      <c r="T26" s="153">
        <f t="shared" si="9"/>
        <v>0</v>
      </c>
      <c r="U26" s="116">
        <f t="shared" si="15"/>
        <v>0</v>
      </c>
      <c r="V26" s="119">
        <f t="shared" si="16"/>
        <v>999</v>
      </c>
      <c r="W26" s="119">
        <f t="shared" si="16"/>
        <v>999</v>
      </c>
      <c r="X26" s="23">
        <v>17</v>
      </c>
      <c r="Y26" s="60" t="str">
        <f t="shared" si="10"/>
        <v/>
      </c>
      <c r="Z26" s="60" t="str">
        <f t="shared" si="11"/>
        <v/>
      </c>
      <c r="AA26" s="60" t="str">
        <f t="shared" si="12"/>
        <v/>
      </c>
      <c r="AB26" s="23">
        <f t="shared" si="13"/>
        <v>0</v>
      </c>
      <c r="AH26" s="158" t="str">
        <f t="shared" si="14"/>
        <v/>
      </c>
    </row>
    <row r="27" spans="1:34" ht="12.75" customHeight="1" x14ac:dyDescent="0.25">
      <c r="A27" s="23" t="str">
        <f>C11&amp;"x"&amp;B27</f>
        <v>S1x14</v>
      </c>
      <c r="B27" s="42">
        <v>14</v>
      </c>
      <c r="C27" s="60" t="str">
        <f t="shared" si="0"/>
        <v/>
      </c>
      <c r="D27" s="60" t="str">
        <f t="shared" si="1"/>
        <v/>
      </c>
      <c r="E27" s="61" t="str">
        <f t="shared" si="2"/>
        <v/>
      </c>
      <c r="F27" s="61" t="str">
        <f t="shared" si="3"/>
        <v/>
      </c>
      <c r="G27" s="62" t="str">
        <f t="shared" si="4"/>
        <v/>
      </c>
      <c r="H27" s="63" t="str">
        <f t="shared" si="5"/>
        <v/>
      </c>
      <c r="I27" s="64"/>
      <c r="J27" s="60" t="str">
        <f t="shared" si="6"/>
        <v/>
      </c>
      <c r="K27" s="60" t="str">
        <f t="shared" si="7"/>
        <v/>
      </c>
      <c r="L27" s="60" t="str">
        <f t="shared" si="8"/>
        <v/>
      </c>
      <c r="M27" s="48"/>
      <c r="N27" s="48"/>
      <c r="P27" s="114"/>
      <c r="Q27" s="114"/>
      <c r="R27" s="114"/>
      <c r="T27" s="153">
        <f t="shared" si="9"/>
        <v>0</v>
      </c>
      <c r="U27" s="116">
        <f t="shared" si="15"/>
        <v>0</v>
      </c>
      <c r="V27" s="119">
        <f t="shared" si="16"/>
        <v>999</v>
      </c>
      <c r="W27" s="119">
        <f t="shared" si="16"/>
        <v>999</v>
      </c>
      <c r="X27" s="23">
        <v>18</v>
      </c>
      <c r="Y27" s="60" t="str">
        <f t="shared" si="10"/>
        <v/>
      </c>
      <c r="Z27" s="60" t="str">
        <f t="shared" si="11"/>
        <v/>
      </c>
      <c r="AA27" s="60" t="str">
        <f t="shared" si="12"/>
        <v/>
      </c>
      <c r="AB27" s="23">
        <f t="shared" si="13"/>
        <v>0</v>
      </c>
      <c r="AH27" s="158" t="str">
        <f t="shared" si="14"/>
        <v/>
      </c>
    </row>
    <row r="28" spans="1:34" ht="12.75" customHeight="1" x14ac:dyDescent="0.25">
      <c r="A28" s="23" t="str">
        <f>C11&amp;"x"&amp;B28</f>
        <v>S1x15</v>
      </c>
      <c r="B28" s="42">
        <v>15</v>
      </c>
      <c r="C28" s="60" t="str">
        <f t="shared" si="0"/>
        <v/>
      </c>
      <c r="D28" s="60" t="str">
        <f t="shared" si="1"/>
        <v/>
      </c>
      <c r="E28" s="61" t="str">
        <f t="shared" si="2"/>
        <v/>
      </c>
      <c r="F28" s="61" t="str">
        <f t="shared" si="3"/>
        <v/>
      </c>
      <c r="G28" s="62" t="str">
        <f t="shared" si="4"/>
        <v/>
      </c>
      <c r="H28" s="63" t="str">
        <f t="shared" si="5"/>
        <v/>
      </c>
      <c r="I28" s="64"/>
      <c r="J28" s="60" t="str">
        <f t="shared" si="6"/>
        <v/>
      </c>
      <c r="K28" s="60" t="str">
        <f t="shared" si="7"/>
        <v/>
      </c>
      <c r="L28" s="60" t="str">
        <f t="shared" si="8"/>
        <v/>
      </c>
      <c r="M28" s="48"/>
      <c r="N28" s="48"/>
      <c r="P28" s="114"/>
      <c r="Q28" s="114"/>
      <c r="R28" s="114"/>
      <c r="T28" s="153">
        <f t="shared" si="9"/>
        <v>0</v>
      </c>
      <c r="U28" s="116">
        <f t="shared" si="15"/>
        <v>0</v>
      </c>
      <c r="V28" s="119">
        <f t="shared" si="16"/>
        <v>999</v>
      </c>
      <c r="W28" s="119">
        <f t="shared" si="16"/>
        <v>999</v>
      </c>
      <c r="X28" s="23">
        <v>19</v>
      </c>
      <c r="Y28" s="60" t="str">
        <f t="shared" si="10"/>
        <v/>
      </c>
      <c r="Z28" s="60" t="str">
        <f t="shared" si="11"/>
        <v/>
      </c>
      <c r="AA28" s="60" t="str">
        <f t="shared" si="12"/>
        <v/>
      </c>
      <c r="AB28" s="23">
        <f t="shared" si="13"/>
        <v>0</v>
      </c>
      <c r="AH28" s="158" t="str">
        <f t="shared" si="14"/>
        <v/>
      </c>
    </row>
    <row r="29" spans="1:34" ht="13" thickBot="1" x14ac:dyDescent="0.3">
      <c r="B29" s="65"/>
      <c r="C29" s="66"/>
      <c r="D29" s="65"/>
      <c r="E29" s="65"/>
      <c r="F29" s="65"/>
      <c r="G29" s="67"/>
      <c r="H29" s="67"/>
      <c r="I29" s="67"/>
      <c r="J29" s="66"/>
      <c r="K29" s="66"/>
      <c r="L29" s="66"/>
      <c r="M29" s="48"/>
      <c r="N29" s="48"/>
      <c r="X29" s="23">
        <v>20</v>
      </c>
    </row>
    <row r="30" spans="1:34" ht="13" thickTop="1" x14ac:dyDescent="0.25">
      <c r="B30" s="42"/>
      <c r="C30" s="369" t="s">
        <v>5165</v>
      </c>
      <c r="D30" s="369"/>
      <c r="E30" s="43" t="s">
        <v>5166</v>
      </c>
      <c r="F30" s="43" t="s">
        <v>5167</v>
      </c>
      <c r="G30" s="44" t="s">
        <v>5168</v>
      </c>
      <c r="H30" s="45"/>
      <c r="I30" s="46"/>
      <c r="J30" s="47" t="s">
        <v>5169</v>
      </c>
      <c r="K30" s="47" t="s">
        <v>5170</v>
      </c>
      <c r="L30" s="47" t="s">
        <v>5171</v>
      </c>
      <c r="M30" s="48"/>
      <c r="N30" s="48"/>
      <c r="P30" s="49">
        <f>COUNT(P34:P48)</f>
        <v>0</v>
      </c>
      <c r="Q30" s="49">
        <f>COUNT(Q34:Q48)</f>
        <v>0</v>
      </c>
      <c r="R30" s="49">
        <f>COUNT(R34:R48)</f>
        <v>0</v>
      </c>
      <c r="T30" s="96">
        <f>T31-SUM(U34:U48)</f>
        <v>0</v>
      </c>
      <c r="X30" s="23">
        <v>1</v>
      </c>
    </row>
    <row r="31" spans="1:34" s="27" customFormat="1" ht="13" x14ac:dyDescent="0.3">
      <c r="A31" s="27">
        <f>A11+1</f>
        <v>2</v>
      </c>
      <c r="B31" s="50"/>
      <c r="C31" s="370" t="str">
        <f>Leden!AV7</f>
        <v>S2</v>
      </c>
      <c r="D31" s="370"/>
      <c r="E31" s="100" t="str">
        <f>IF($C31="","",LEFT(IFERROR(VLOOKUP($C31,Teams1N,2,0),"")&amp;"??",2))</f>
        <v>WK</v>
      </c>
      <c r="F31" s="100" t="str">
        <f>IF($C31="","",IFERROR(VLOOKUP($C31,Teams1N,3,0),"??"))</f>
        <v>Za</v>
      </c>
      <c r="G31" s="100" t="str">
        <f>IF($C31="","",LEFT(IFERROR(VLOOKUP($C31,Teams1N,4,0),"")&amp;"?",1))</f>
        <v>8</v>
      </c>
      <c r="H31" s="51"/>
      <c r="I31" s="52"/>
      <c r="J31" s="100">
        <f>COUNTIF(C34:C48,"V")</f>
        <v>4</v>
      </c>
      <c r="K31" s="100">
        <f>COUNTIF(C34:C48,"M")</f>
        <v>4</v>
      </c>
      <c r="L31" s="53">
        <f>IFERROR(AVERAGE(H34:H48),"")</f>
        <v>22.25</v>
      </c>
      <c r="M31" s="54"/>
      <c r="N31" s="54"/>
      <c r="O31" s="27" t="s">
        <v>5172</v>
      </c>
      <c r="P31" s="163"/>
      <c r="Q31" s="163"/>
      <c r="R31" s="163"/>
      <c r="S31" s="164"/>
      <c r="T31" s="96">
        <f>SUM(T34:T48)</f>
        <v>8</v>
      </c>
      <c r="U31" s="115" t="str">
        <f>MID($C31,1,1)</f>
        <v>S</v>
      </c>
      <c r="V31" s="115" t="str">
        <f>MID($C31,1,1)</f>
        <v>S</v>
      </c>
      <c r="W31" s="115" t="str">
        <f>MID($C31,1,1)</f>
        <v>S</v>
      </c>
      <c r="X31" s="23">
        <v>2</v>
      </c>
      <c r="AD31" s="11" t="str">
        <f>IF($C31="","",IFERROR(VLOOKUP($C31,Teams1N,6,0),""))</f>
        <v>A</v>
      </c>
      <c r="AE31" s="11" t="str">
        <f>TRIM(IF($AD31="","",IFERROR(VLOOKUP($AD31,Teams!$B$5:$G$9,2,0),"")))</f>
        <v>3312 AD</v>
      </c>
      <c r="AF31" s="11" t="str">
        <f>TRIM(IF($AD31="","",IFERROR(VLOOKUP($AD31,Teams!$B$5:$G$9,4,0),"")))</f>
        <v>Dordrecht Oranje Wit (D)</v>
      </c>
      <c r="AH31" s="159">
        <f>IFERROR(AVERAGE(AH34:AH48),"")</f>
        <v>22.797499999999999</v>
      </c>
    </row>
    <row r="32" spans="1:34" ht="5.25" customHeight="1" x14ac:dyDescent="0.25">
      <c r="B32" s="42"/>
      <c r="C32" s="43"/>
      <c r="D32" s="42"/>
      <c r="E32" s="42"/>
      <c r="F32" s="42"/>
      <c r="G32" s="46"/>
      <c r="H32" s="46"/>
      <c r="I32" s="46"/>
      <c r="J32" s="43"/>
      <c r="K32" s="43"/>
      <c r="L32" s="43"/>
      <c r="M32" s="48"/>
      <c r="N32" s="48"/>
      <c r="U32" s="116"/>
      <c r="V32" s="116"/>
      <c r="W32" s="116"/>
      <c r="X32" s="23">
        <v>3</v>
      </c>
    </row>
    <row r="33" spans="1:34" s="55" customFormat="1" ht="12.75" customHeight="1" x14ac:dyDescent="0.25">
      <c r="B33" s="56"/>
      <c r="C33" s="57" t="s">
        <v>5173</v>
      </c>
      <c r="D33" s="57" t="s">
        <v>5174</v>
      </c>
      <c r="E33" s="58" t="s">
        <v>5175</v>
      </c>
      <c r="F33" s="58" t="s">
        <v>5176</v>
      </c>
      <c r="G33" s="57" t="s">
        <v>5177</v>
      </c>
      <c r="H33" s="57" t="s">
        <v>5178</v>
      </c>
      <c r="I33" s="57" t="s">
        <v>5039</v>
      </c>
      <c r="J33" s="57" t="s">
        <v>7049</v>
      </c>
      <c r="K33" s="57" t="s">
        <v>7598</v>
      </c>
      <c r="L33" s="57" t="s">
        <v>7596</v>
      </c>
      <c r="M33" s="59"/>
      <c r="N33" s="59"/>
      <c r="P33" s="117" t="s">
        <v>5048</v>
      </c>
      <c r="Q33" s="117" t="s">
        <v>5047</v>
      </c>
      <c r="R33" s="117" t="s">
        <v>5049</v>
      </c>
      <c r="S33" s="35"/>
      <c r="T33" s="96"/>
      <c r="U33" s="115">
        <f>IF(W31="","",VLOOKUP(W31,Leeftijdscat,2,FALSE))</f>
        <v>5</v>
      </c>
      <c r="V33" s="115">
        <f>IF(W31="","",VLOOKUP(W31,Leeftijdscat,3,FALSE))</f>
        <v>999</v>
      </c>
      <c r="W33" s="115">
        <f>IF(W31="","",VLOOKUP(W31,Leeftijdscat,4,FALSE))</f>
        <v>999</v>
      </c>
      <c r="X33" s="23">
        <v>4</v>
      </c>
      <c r="Y33" s="55">
        <f>LEN(Y34&amp;Y35&amp;Y36&amp;Y37&amp;Y38&amp;Y39&amp;Y40&amp;Y41&amp;Y42&amp;Y43&amp;Y44&amp;Y45&amp;Y46&amp;Y47&amp;Y48)</f>
        <v>16</v>
      </c>
      <c r="Z33" s="55">
        <f>LEN(Z34&amp;Z35&amp;Z36&amp;Z37&amp;Z38&amp;Z39&amp;Z40&amp;Z41&amp;Z42&amp;Z43&amp;Z44&amp;Z45&amp;Z46&amp;Z47&amp;Z48)</f>
        <v>16</v>
      </c>
      <c r="AA33" s="55">
        <f>LEN(AA34&amp;AA35&amp;AA36&amp;AA37&amp;AA38&amp;AA39&amp;AA40&amp;AA41&amp;AA42&amp;AA43&amp;AA44&amp;AA45&amp;AA46&amp;AA47&amp;AA48)</f>
        <v>16</v>
      </c>
      <c r="AB33" s="55">
        <f>SUM(Y33:AA33)</f>
        <v>48</v>
      </c>
      <c r="AD33" s="145"/>
      <c r="AE33" s="145"/>
      <c r="AF33" s="145"/>
      <c r="AH33" s="158"/>
    </row>
    <row r="34" spans="1:34" ht="12.75" customHeight="1" x14ac:dyDescent="0.25">
      <c r="A34" s="23" t="str">
        <f>C31&amp;"x"&amp;B34</f>
        <v>S2x1</v>
      </c>
      <c r="B34" s="42">
        <v>1</v>
      </c>
      <c r="C34" s="60" t="str">
        <f t="shared" ref="C34:C48" si="17">IF(LEFT($A34,1)="x","",IFERROR(VLOOKUP($A34,Leden1N,8,0),""))</f>
        <v>V</v>
      </c>
      <c r="D34" s="60" t="str">
        <f t="shared" ref="D34:D48" si="18">IF(LEFT($A34,1)="x","",IFERROR(VLOOKUP($A34,Leden1N,9,0),""))</f>
        <v>NKG59L6</v>
      </c>
      <c r="E34" s="61" t="str">
        <f t="shared" ref="E34:E48" si="19">IF(LEFT($A34,1)="x","",IFERROR(VLOOKUP($A34,Leden1N,10,0),""))</f>
        <v>Dijk, van D.</v>
      </c>
      <c r="F34" s="61" t="str">
        <f t="shared" ref="F34:F48" si="20">IF(LEFT($A34,1)="x","",IFERROR(VLOOKUP($A34,Leden1N,11,0),""))</f>
        <v>Demi</v>
      </c>
      <c r="G34" s="62">
        <f t="shared" ref="G34:G48" si="21">IF(LEFT($A34,1)="x","",IFERROR(VLOOKUP($A34,Leden1N,12,0),""))</f>
        <v>36938</v>
      </c>
      <c r="H34" s="63">
        <f t="shared" ref="H34:H48" si="22">IF(AND(ISNUMBER(G34),G34&lt;&gt;0),DATEDIF(G34,Peildatum,"Y"),"")</f>
        <v>22</v>
      </c>
      <c r="I34" s="64"/>
      <c r="J34" s="60" t="str">
        <f t="shared" ref="J34:J48" si="23">IF(LEFT($A34,1)="x","",IFERROR(VLOOKUP($A34,Leden1N,17,0),""))</f>
        <v>S2</v>
      </c>
      <c r="K34" s="60" t="str">
        <f t="shared" ref="K34:K48" si="24">IF(LEFT($A34,1)="x","",IFERROR(VLOOKUP($A34,Leden1N,18,0),""))</f>
        <v>S2</v>
      </c>
      <c r="L34" s="60" t="str">
        <f t="shared" ref="L34:L48" si="25">IF(LEFT($A34,1)="x","",IFERROR(VLOOKUP($A34,Leden1N,19,0),""))</f>
        <v>S2</v>
      </c>
      <c r="M34" s="48"/>
      <c r="N34" s="48"/>
      <c r="P34" s="114"/>
      <c r="Q34" s="114"/>
      <c r="R34" s="114"/>
      <c r="S34" s="118"/>
      <c r="T34" s="153">
        <f t="shared" si="9"/>
        <v>1</v>
      </c>
      <c r="U34" s="116">
        <f t="shared" ref="U34:U48" si="26">MIN(LEN(Y34&amp;Z34&amp;AA34),1)</f>
        <v>1</v>
      </c>
      <c r="V34" s="119">
        <f t="shared" ref="V34:V48" si="27">V33</f>
        <v>999</v>
      </c>
      <c r="W34" s="119">
        <f t="shared" ref="W34:W48" si="28">W33</f>
        <v>999</v>
      </c>
      <c r="X34" s="23">
        <v>5</v>
      </c>
      <c r="Y34" s="60" t="str">
        <f t="shared" ref="Y34:Y48" si="29">IF(LEFT($A34,1)="x","",IFERROR(VLOOKUP($A34,Leden1N,37,0),""))</f>
        <v>S2</v>
      </c>
      <c r="Z34" s="60" t="str">
        <f t="shared" ref="Z34:Z48" si="30">IF(LEFT($A34,1)="x","",IFERROR(VLOOKUP($A34,Leden1N,38,0),""))</f>
        <v>S2</v>
      </c>
      <c r="AA34" s="60" t="str">
        <f t="shared" ref="AA34:AA48" si="31">IF(LEFT($A34,1)="x","",IFERROR(VLOOKUP($A34,Leden1N,39,0),""))</f>
        <v>S2</v>
      </c>
      <c r="AB34" s="23">
        <f t="shared" ref="AB34:AB48" si="32">LEN(Y34&amp;Z34&amp;AA34)</f>
        <v>6</v>
      </c>
      <c r="AH34" s="158">
        <f t="shared" ref="AH34:AH48" si="33">lft(G34,Peildatum)</f>
        <v>22.87</v>
      </c>
    </row>
    <row r="35" spans="1:34" ht="12.75" customHeight="1" x14ac:dyDescent="0.25">
      <c r="A35" s="23" t="str">
        <f>C31&amp;"x"&amp;B35</f>
        <v>S2x2</v>
      </c>
      <c r="B35" s="42">
        <v>2</v>
      </c>
      <c r="C35" s="60" t="str">
        <f t="shared" si="17"/>
        <v>V</v>
      </c>
      <c r="D35" s="60" t="str">
        <f t="shared" si="18"/>
        <v>NKG59H8</v>
      </c>
      <c r="E35" s="61" t="str">
        <f t="shared" si="19"/>
        <v>Dommisse, K.</v>
      </c>
      <c r="F35" s="61" t="str">
        <f t="shared" si="20"/>
        <v>Kim</v>
      </c>
      <c r="G35" s="62">
        <f t="shared" si="21"/>
        <v>36993</v>
      </c>
      <c r="H35" s="63">
        <f t="shared" si="22"/>
        <v>22</v>
      </c>
      <c r="I35" s="64"/>
      <c r="J35" s="60" t="str">
        <f t="shared" si="23"/>
        <v>S5</v>
      </c>
      <c r="K35" s="60" t="str">
        <f t="shared" si="24"/>
        <v>S5</v>
      </c>
      <c r="L35" s="60" t="str">
        <f t="shared" si="25"/>
        <v>S5</v>
      </c>
      <c r="M35" s="48"/>
      <c r="N35" s="48"/>
      <c r="P35" s="114"/>
      <c r="Q35" s="114"/>
      <c r="R35" s="114"/>
      <c r="S35" s="118"/>
      <c r="T35" s="153">
        <f t="shared" si="9"/>
        <v>1</v>
      </c>
      <c r="U35" s="116">
        <f t="shared" si="26"/>
        <v>1</v>
      </c>
      <c r="V35" s="119">
        <f t="shared" si="27"/>
        <v>999</v>
      </c>
      <c r="W35" s="119">
        <f t="shared" si="28"/>
        <v>999</v>
      </c>
      <c r="X35" s="23">
        <v>6</v>
      </c>
      <c r="Y35" s="60" t="str">
        <f t="shared" si="29"/>
        <v>S5</v>
      </c>
      <c r="Z35" s="60" t="str">
        <f t="shared" si="30"/>
        <v>S5</v>
      </c>
      <c r="AA35" s="60" t="str">
        <f t="shared" si="31"/>
        <v>S5</v>
      </c>
      <c r="AB35" s="23">
        <f t="shared" si="32"/>
        <v>6</v>
      </c>
      <c r="AH35" s="158">
        <f t="shared" si="33"/>
        <v>22.72</v>
      </c>
    </row>
    <row r="36" spans="1:34" ht="12.75" customHeight="1" x14ac:dyDescent="0.25">
      <c r="A36" s="23" t="str">
        <f>C31&amp;"x"&amp;B36</f>
        <v>S2x3</v>
      </c>
      <c r="B36" s="42">
        <v>3</v>
      </c>
      <c r="C36" s="60" t="str">
        <f t="shared" si="17"/>
        <v>V</v>
      </c>
      <c r="D36" s="60" t="str">
        <f t="shared" si="18"/>
        <v>NKG18N7</v>
      </c>
      <c r="E36" s="61" t="str">
        <f t="shared" si="19"/>
        <v>Teerds, E.L.</v>
      </c>
      <c r="F36" s="61" t="str">
        <f t="shared" si="20"/>
        <v>Eva</v>
      </c>
      <c r="G36" s="62">
        <f t="shared" si="21"/>
        <v>37551</v>
      </c>
      <c r="H36" s="63">
        <f t="shared" si="22"/>
        <v>21</v>
      </c>
      <c r="I36" s="64"/>
      <c r="J36" s="60" t="str">
        <f t="shared" si="23"/>
        <v>S2</v>
      </c>
      <c r="K36" s="60" t="str">
        <f t="shared" si="24"/>
        <v>S2</v>
      </c>
      <c r="L36" s="60" t="str">
        <f t="shared" si="25"/>
        <v>S2</v>
      </c>
      <c r="M36" s="48"/>
      <c r="N36" s="48"/>
      <c r="P36" s="114"/>
      <c r="Q36" s="114"/>
      <c r="R36" s="114"/>
      <c r="S36" s="118"/>
      <c r="T36" s="153">
        <f t="shared" si="9"/>
        <v>1</v>
      </c>
      <c r="U36" s="116">
        <f t="shared" si="26"/>
        <v>1</v>
      </c>
      <c r="V36" s="119">
        <f t="shared" si="27"/>
        <v>999</v>
      </c>
      <c r="W36" s="119">
        <f t="shared" si="28"/>
        <v>999</v>
      </c>
      <c r="X36" s="23">
        <v>7</v>
      </c>
      <c r="Y36" s="60" t="str">
        <f t="shared" si="29"/>
        <v>S2</v>
      </c>
      <c r="Z36" s="60" t="str">
        <f t="shared" si="30"/>
        <v>S2</v>
      </c>
      <c r="AA36" s="60" t="str">
        <f t="shared" si="31"/>
        <v>S2</v>
      </c>
      <c r="AB36" s="23">
        <f t="shared" si="32"/>
        <v>6</v>
      </c>
      <c r="AH36" s="158">
        <f t="shared" si="33"/>
        <v>21.19</v>
      </c>
    </row>
    <row r="37" spans="1:34" ht="12.75" customHeight="1" x14ac:dyDescent="0.25">
      <c r="A37" s="23" t="str">
        <f>C31&amp;"x"&amp;B37</f>
        <v>S2x4</v>
      </c>
      <c r="B37" s="42">
        <v>4</v>
      </c>
      <c r="C37" s="60" t="str">
        <f t="shared" si="17"/>
        <v>V</v>
      </c>
      <c r="D37" s="60" t="str">
        <f t="shared" si="18"/>
        <v>NKR88F7</v>
      </c>
      <c r="E37" s="61" t="str">
        <f t="shared" si="19"/>
        <v>Horst, ter B.A.</v>
      </c>
      <c r="F37" s="61" t="str">
        <f t="shared" si="20"/>
        <v>Bridget</v>
      </c>
      <c r="G37" s="62">
        <f t="shared" si="21"/>
        <v>37771</v>
      </c>
      <c r="H37" s="63">
        <f t="shared" si="22"/>
        <v>20</v>
      </c>
      <c r="I37" s="64"/>
      <c r="J37" s="60" t="str">
        <f t="shared" si="23"/>
        <v>S5</v>
      </c>
      <c r="K37" s="60" t="str">
        <f t="shared" si="24"/>
        <v>S5</v>
      </c>
      <c r="L37" s="60" t="str">
        <f t="shared" si="25"/>
        <v>S5</v>
      </c>
      <c r="M37" s="48"/>
      <c r="N37" s="48"/>
      <c r="P37" s="114"/>
      <c r="Q37" s="114"/>
      <c r="R37" s="114"/>
      <c r="S37" s="118"/>
      <c r="T37" s="153">
        <f t="shared" si="9"/>
        <v>1</v>
      </c>
      <c r="U37" s="116">
        <f t="shared" si="26"/>
        <v>1</v>
      </c>
      <c r="V37" s="119">
        <f t="shared" si="27"/>
        <v>999</v>
      </c>
      <c r="W37" s="119">
        <f t="shared" si="28"/>
        <v>999</v>
      </c>
      <c r="X37" s="23">
        <v>8</v>
      </c>
      <c r="Y37" s="60" t="str">
        <f t="shared" si="29"/>
        <v>S5</v>
      </c>
      <c r="Z37" s="60" t="str">
        <f t="shared" si="30"/>
        <v>S5</v>
      </c>
      <c r="AA37" s="60" t="str">
        <f t="shared" si="31"/>
        <v>S5</v>
      </c>
      <c r="AB37" s="23">
        <f t="shared" si="32"/>
        <v>6</v>
      </c>
      <c r="AH37" s="158">
        <f t="shared" si="33"/>
        <v>20.59</v>
      </c>
    </row>
    <row r="38" spans="1:34" ht="12.75" customHeight="1" x14ac:dyDescent="0.25">
      <c r="A38" s="23" t="str">
        <f>C31&amp;"x"&amp;B38</f>
        <v>S2x5</v>
      </c>
      <c r="B38" s="42">
        <v>5</v>
      </c>
      <c r="C38" s="60" t="str">
        <f t="shared" si="17"/>
        <v>M</v>
      </c>
      <c r="D38" s="60" t="str">
        <f t="shared" si="18"/>
        <v>NJF24X2</v>
      </c>
      <c r="E38" s="61" t="str">
        <f t="shared" si="19"/>
        <v>Kalkeren, van R.</v>
      </c>
      <c r="F38" s="61" t="str">
        <f t="shared" si="20"/>
        <v>Robin</v>
      </c>
      <c r="G38" s="62">
        <f t="shared" si="21"/>
        <v>35246</v>
      </c>
      <c r="H38" s="63">
        <f t="shared" si="22"/>
        <v>27</v>
      </c>
      <c r="I38" s="64"/>
      <c r="J38" s="60" t="str">
        <f t="shared" si="23"/>
        <v>S2</v>
      </c>
      <c r="K38" s="60" t="str">
        <f t="shared" si="24"/>
        <v>S2</v>
      </c>
      <c r="L38" s="60" t="str">
        <f t="shared" si="25"/>
        <v>S2</v>
      </c>
      <c r="M38" s="48"/>
      <c r="N38" s="48"/>
      <c r="P38" s="114"/>
      <c r="Q38" s="114"/>
      <c r="R38" s="114"/>
      <c r="S38" s="118"/>
      <c r="T38" s="153">
        <f t="shared" si="9"/>
        <v>1</v>
      </c>
      <c r="U38" s="116">
        <f t="shared" si="26"/>
        <v>1</v>
      </c>
      <c r="V38" s="119">
        <f t="shared" si="27"/>
        <v>999</v>
      </c>
      <c r="W38" s="119">
        <f t="shared" si="28"/>
        <v>999</v>
      </c>
      <c r="X38" s="23">
        <v>9</v>
      </c>
      <c r="Y38" s="60" t="str">
        <f t="shared" si="29"/>
        <v>S2</v>
      </c>
      <c r="Z38" s="60" t="str">
        <f t="shared" si="30"/>
        <v>S2</v>
      </c>
      <c r="AA38" s="60" t="str">
        <f t="shared" si="31"/>
        <v>S2</v>
      </c>
      <c r="AB38" s="23">
        <f t="shared" si="32"/>
        <v>6</v>
      </c>
      <c r="AH38" s="158">
        <f t="shared" si="33"/>
        <v>27.5</v>
      </c>
    </row>
    <row r="39" spans="1:34" ht="12.75" customHeight="1" x14ac:dyDescent="0.25">
      <c r="A39" s="23" t="str">
        <f>C31&amp;"x"&amp;B39</f>
        <v>S2x6</v>
      </c>
      <c r="B39" s="42">
        <v>6</v>
      </c>
      <c r="C39" s="60" t="str">
        <f t="shared" si="17"/>
        <v>M</v>
      </c>
      <c r="D39" s="60" t="str">
        <f t="shared" si="18"/>
        <v>NJF95S5</v>
      </c>
      <c r="E39" s="61" t="str">
        <f t="shared" si="19"/>
        <v>Mans, B.</v>
      </c>
      <c r="F39" s="61" t="str">
        <f t="shared" si="20"/>
        <v>Bob</v>
      </c>
      <c r="G39" s="62">
        <f t="shared" si="21"/>
        <v>35372</v>
      </c>
      <c r="H39" s="63">
        <f t="shared" si="22"/>
        <v>27</v>
      </c>
      <c r="I39" s="64"/>
      <c r="J39" s="60" t="str">
        <f t="shared" si="23"/>
        <v>S2</v>
      </c>
      <c r="K39" s="60" t="str">
        <f t="shared" si="24"/>
        <v>S2</v>
      </c>
      <c r="L39" s="60" t="str">
        <f t="shared" si="25"/>
        <v>S2</v>
      </c>
      <c r="M39" s="48"/>
      <c r="N39" s="48"/>
      <c r="P39" s="114"/>
      <c r="Q39" s="114"/>
      <c r="R39" s="114"/>
      <c r="S39" s="118"/>
      <c r="T39" s="153">
        <f t="shared" si="9"/>
        <v>1</v>
      </c>
      <c r="U39" s="116">
        <f t="shared" si="26"/>
        <v>1</v>
      </c>
      <c r="V39" s="119">
        <f t="shared" si="27"/>
        <v>999</v>
      </c>
      <c r="W39" s="119">
        <f t="shared" si="28"/>
        <v>999</v>
      </c>
      <c r="X39" s="23">
        <v>10</v>
      </c>
      <c r="Y39" s="60" t="str">
        <f t="shared" si="29"/>
        <v>S2</v>
      </c>
      <c r="Z39" s="60" t="str">
        <f t="shared" si="30"/>
        <v>S2</v>
      </c>
      <c r="AA39" s="60" t="str">
        <f t="shared" si="31"/>
        <v>S2</v>
      </c>
      <c r="AB39" s="23">
        <f t="shared" si="32"/>
        <v>6</v>
      </c>
      <c r="AH39" s="158">
        <f t="shared" si="33"/>
        <v>27.16</v>
      </c>
    </row>
    <row r="40" spans="1:34" ht="12.75" customHeight="1" x14ac:dyDescent="0.25">
      <c r="A40" s="23" t="str">
        <f>C31&amp;"x"&amp;B40</f>
        <v>S2x7</v>
      </c>
      <c r="B40" s="42">
        <v>7</v>
      </c>
      <c r="C40" s="60" t="str">
        <f t="shared" si="17"/>
        <v>M</v>
      </c>
      <c r="D40" s="60" t="str">
        <f t="shared" si="18"/>
        <v>NKY88T2</v>
      </c>
      <c r="E40" s="61" t="str">
        <f t="shared" si="19"/>
        <v>Uijl, den D.</v>
      </c>
      <c r="F40" s="61" t="str">
        <f t="shared" si="20"/>
        <v>Daniel</v>
      </c>
      <c r="G40" s="62">
        <f t="shared" si="21"/>
        <v>37832</v>
      </c>
      <c r="H40" s="63">
        <f t="shared" si="22"/>
        <v>20</v>
      </c>
      <c r="I40" s="64"/>
      <c r="J40" s="60" t="str">
        <f t="shared" si="23"/>
        <v>S2</v>
      </c>
      <c r="K40" s="60" t="str">
        <f t="shared" si="24"/>
        <v>S2</v>
      </c>
      <c r="L40" s="60" t="str">
        <f t="shared" si="25"/>
        <v>S2</v>
      </c>
      <c r="M40" s="48"/>
      <c r="N40" s="48"/>
      <c r="P40" s="114"/>
      <c r="Q40" s="114"/>
      <c r="R40" s="114"/>
      <c r="S40" s="118"/>
      <c r="T40" s="153">
        <f t="shared" si="9"/>
        <v>1</v>
      </c>
      <c r="U40" s="116">
        <f t="shared" si="26"/>
        <v>1</v>
      </c>
      <c r="V40" s="119">
        <f t="shared" si="27"/>
        <v>999</v>
      </c>
      <c r="W40" s="119">
        <f t="shared" si="28"/>
        <v>999</v>
      </c>
      <c r="X40" s="23">
        <v>11</v>
      </c>
      <c r="Y40" s="60" t="str">
        <f t="shared" si="29"/>
        <v>S2</v>
      </c>
      <c r="Z40" s="60" t="str">
        <f t="shared" si="30"/>
        <v>S2</v>
      </c>
      <c r="AA40" s="60" t="str">
        <f t="shared" si="31"/>
        <v>S2</v>
      </c>
      <c r="AB40" s="23">
        <f t="shared" si="32"/>
        <v>6</v>
      </c>
      <c r="AH40" s="158">
        <f t="shared" si="33"/>
        <v>20.420000000000002</v>
      </c>
    </row>
    <row r="41" spans="1:34" ht="12.75" customHeight="1" x14ac:dyDescent="0.25">
      <c r="A41" s="23" t="str">
        <f>C31&amp;"x"&amp;B41</f>
        <v>S2x8</v>
      </c>
      <c r="B41" s="42">
        <v>8</v>
      </c>
      <c r="C41" s="60" t="str">
        <f t="shared" si="17"/>
        <v>M</v>
      </c>
      <c r="D41" s="60" t="str">
        <f t="shared" si="18"/>
        <v>NLL37Q7</v>
      </c>
      <c r="E41" s="61" t="str">
        <f t="shared" si="19"/>
        <v>Timmer, J.</v>
      </c>
      <c r="F41" s="61" t="str">
        <f t="shared" si="20"/>
        <v>Jordan</v>
      </c>
      <c r="G41" s="62">
        <f t="shared" si="21"/>
        <v>38010</v>
      </c>
      <c r="H41" s="63">
        <f t="shared" si="22"/>
        <v>19</v>
      </c>
      <c r="I41" s="64"/>
      <c r="J41" s="60" t="str">
        <f t="shared" si="23"/>
        <v>A1</v>
      </c>
      <c r="K41" s="60" t="str">
        <f t="shared" si="24"/>
        <v>A1</v>
      </c>
      <c r="L41" s="60" t="str">
        <f t="shared" si="25"/>
        <v>A1</v>
      </c>
      <c r="M41" s="48"/>
      <c r="N41" s="48"/>
      <c r="P41" s="114"/>
      <c r="Q41" s="114"/>
      <c r="R41" s="114"/>
      <c r="S41" s="118"/>
      <c r="T41" s="153">
        <f t="shared" si="9"/>
        <v>1</v>
      </c>
      <c r="U41" s="116">
        <f t="shared" si="26"/>
        <v>1</v>
      </c>
      <c r="V41" s="119">
        <f t="shared" si="27"/>
        <v>999</v>
      </c>
      <c r="W41" s="119">
        <f t="shared" si="28"/>
        <v>999</v>
      </c>
      <c r="X41" s="23">
        <v>12</v>
      </c>
      <c r="Y41" s="60" t="str">
        <f t="shared" si="29"/>
        <v>A1</v>
      </c>
      <c r="Z41" s="60" t="str">
        <f t="shared" si="30"/>
        <v>A1</v>
      </c>
      <c r="AA41" s="60" t="str">
        <f t="shared" si="31"/>
        <v>A1</v>
      </c>
      <c r="AB41" s="23">
        <f t="shared" si="32"/>
        <v>6</v>
      </c>
      <c r="AH41" s="158">
        <f t="shared" si="33"/>
        <v>19.93</v>
      </c>
    </row>
    <row r="42" spans="1:34" ht="12.75" customHeight="1" x14ac:dyDescent="0.25">
      <c r="A42" s="23" t="str">
        <f>C31&amp;"x"&amp;B42</f>
        <v>S2x9</v>
      </c>
      <c r="B42" s="42">
        <v>9</v>
      </c>
      <c r="C42" s="60" t="str">
        <f t="shared" si="17"/>
        <v/>
      </c>
      <c r="D42" s="60" t="str">
        <f t="shared" si="18"/>
        <v/>
      </c>
      <c r="E42" s="61" t="str">
        <f t="shared" si="19"/>
        <v/>
      </c>
      <c r="F42" s="61" t="str">
        <f t="shared" si="20"/>
        <v/>
      </c>
      <c r="G42" s="62" t="str">
        <f t="shared" si="21"/>
        <v/>
      </c>
      <c r="H42" s="63" t="str">
        <f t="shared" si="22"/>
        <v/>
      </c>
      <c r="I42" s="64"/>
      <c r="J42" s="60" t="str">
        <f t="shared" si="23"/>
        <v/>
      </c>
      <c r="K42" s="60" t="str">
        <f t="shared" si="24"/>
        <v/>
      </c>
      <c r="L42" s="60" t="str">
        <f t="shared" si="25"/>
        <v/>
      </c>
      <c r="M42" s="48"/>
      <c r="N42" s="48"/>
      <c r="P42" s="114"/>
      <c r="Q42" s="114"/>
      <c r="R42" s="114"/>
      <c r="S42" s="118"/>
      <c r="T42" s="153">
        <f t="shared" si="9"/>
        <v>0</v>
      </c>
      <c r="U42" s="116">
        <f t="shared" si="26"/>
        <v>0</v>
      </c>
      <c r="V42" s="119">
        <f t="shared" si="27"/>
        <v>999</v>
      </c>
      <c r="W42" s="119">
        <f t="shared" si="28"/>
        <v>999</v>
      </c>
      <c r="X42" s="23">
        <v>13</v>
      </c>
      <c r="Y42" s="60" t="str">
        <f t="shared" si="29"/>
        <v/>
      </c>
      <c r="Z42" s="60" t="str">
        <f t="shared" si="30"/>
        <v/>
      </c>
      <c r="AA42" s="60" t="str">
        <f t="shared" si="31"/>
        <v/>
      </c>
      <c r="AB42" s="23">
        <f t="shared" si="32"/>
        <v>0</v>
      </c>
      <c r="AH42" s="158" t="str">
        <f t="shared" si="33"/>
        <v/>
      </c>
    </row>
    <row r="43" spans="1:34" ht="12.75" customHeight="1" x14ac:dyDescent="0.25">
      <c r="A43" s="23" t="str">
        <f>C31&amp;"x"&amp;B43</f>
        <v>S2x10</v>
      </c>
      <c r="B43" s="42">
        <v>10</v>
      </c>
      <c r="C43" s="60" t="str">
        <f t="shared" si="17"/>
        <v/>
      </c>
      <c r="D43" s="60" t="str">
        <f t="shared" si="18"/>
        <v/>
      </c>
      <c r="E43" s="61" t="str">
        <f t="shared" si="19"/>
        <v/>
      </c>
      <c r="F43" s="61" t="str">
        <f t="shared" si="20"/>
        <v/>
      </c>
      <c r="G43" s="62" t="str">
        <f t="shared" si="21"/>
        <v/>
      </c>
      <c r="H43" s="63" t="str">
        <f t="shared" si="22"/>
        <v/>
      </c>
      <c r="I43" s="64"/>
      <c r="J43" s="60" t="str">
        <f t="shared" si="23"/>
        <v/>
      </c>
      <c r="K43" s="60" t="str">
        <f t="shared" si="24"/>
        <v/>
      </c>
      <c r="L43" s="60" t="str">
        <f t="shared" si="25"/>
        <v/>
      </c>
      <c r="M43" s="48"/>
      <c r="N43" s="48"/>
      <c r="P43" s="114"/>
      <c r="Q43" s="114"/>
      <c r="R43" s="114"/>
      <c r="S43" s="118"/>
      <c r="T43" s="153">
        <f t="shared" si="9"/>
        <v>0</v>
      </c>
      <c r="U43" s="116">
        <f t="shared" si="26"/>
        <v>0</v>
      </c>
      <c r="V43" s="119">
        <f t="shared" si="27"/>
        <v>999</v>
      </c>
      <c r="W43" s="119">
        <f t="shared" si="28"/>
        <v>999</v>
      </c>
      <c r="X43" s="23">
        <v>14</v>
      </c>
      <c r="Y43" s="60" t="str">
        <f t="shared" si="29"/>
        <v/>
      </c>
      <c r="Z43" s="60" t="str">
        <f t="shared" si="30"/>
        <v/>
      </c>
      <c r="AA43" s="60" t="str">
        <f t="shared" si="31"/>
        <v/>
      </c>
      <c r="AB43" s="23">
        <f t="shared" si="32"/>
        <v>0</v>
      </c>
      <c r="AH43" s="158" t="str">
        <f t="shared" si="33"/>
        <v/>
      </c>
    </row>
    <row r="44" spans="1:34" ht="12.75" customHeight="1" x14ac:dyDescent="0.25">
      <c r="A44" s="23" t="str">
        <f>C31&amp;"x"&amp;B44</f>
        <v>S2x11</v>
      </c>
      <c r="B44" s="42">
        <v>11</v>
      </c>
      <c r="C44" s="60" t="str">
        <f t="shared" si="17"/>
        <v/>
      </c>
      <c r="D44" s="60" t="str">
        <f t="shared" si="18"/>
        <v/>
      </c>
      <c r="E44" s="61" t="str">
        <f t="shared" si="19"/>
        <v/>
      </c>
      <c r="F44" s="61" t="str">
        <f t="shared" si="20"/>
        <v/>
      </c>
      <c r="G44" s="62" t="str">
        <f t="shared" si="21"/>
        <v/>
      </c>
      <c r="H44" s="63" t="str">
        <f t="shared" si="22"/>
        <v/>
      </c>
      <c r="I44" s="64"/>
      <c r="J44" s="60" t="str">
        <f t="shared" si="23"/>
        <v/>
      </c>
      <c r="K44" s="60" t="str">
        <f t="shared" si="24"/>
        <v/>
      </c>
      <c r="L44" s="60" t="str">
        <f t="shared" si="25"/>
        <v/>
      </c>
      <c r="M44" s="48"/>
      <c r="N44" s="48"/>
      <c r="P44" s="114"/>
      <c r="Q44" s="114"/>
      <c r="R44" s="114"/>
      <c r="T44" s="153">
        <f t="shared" si="9"/>
        <v>0</v>
      </c>
      <c r="U44" s="116">
        <f t="shared" si="26"/>
        <v>0</v>
      </c>
      <c r="V44" s="119">
        <f t="shared" si="27"/>
        <v>999</v>
      </c>
      <c r="W44" s="119">
        <f t="shared" si="28"/>
        <v>999</v>
      </c>
      <c r="X44" s="23">
        <v>15</v>
      </c>
      <c r="Y44" s="60" t="str">
        <f t="shared" si="29"/>
        <v/>
      </c>
      <c r="Z44" s="60" t="str">
        <f t="shared" si="30"/>
        <v/>
      </c>
      <c r="AA44" s="60" t="str">
        <f t="shared" si="31"/>
        <v/>
      </c>
      <c r="AB44" s="23">
        <f t="shared" si="32"/>
        <v>0</v>
      </c>
      <c r="AH44" s="158" t="str">
        <f t="shared" si="33"/>
        <v/>
      </c>
    </row>
    <row r="45" spans="1:34" ht="12.75" customHeight="1" x14ac:dyDescent="0.25">
      <c r="A45" s="23" t="str">
        <f>C31&amp;"x"&amp;B45</f>
        <v>S2x12</v>
      </c>
      <c r="B45" s="42">
        <v>12</v>
      </c>
      <c r="C45" s="60" t="str">
        <f t="shared" si="17"/>
        <v/>
      </c>
      <c r="D45" s="60" t="str">
        <f t="shared" si="18"/>
        <v/>
      </c>
      <c r="E45" s="61" t="str">
        <f t="shared" si="19"/>
        <v/>
      </c>
      <c r="F45" s="61" t="str">
        <f t="shared" si="20"/>
        <v/>
      </c>
      <c r="G45" s="62" t="str">
        <f t="shared" si="21"/>
        <v/>
      </c>
      <c r="H45" s="63" t="str">
        <f t="shared" si="22"/>
        <v/>
      </c>
      <c r="I45" s="64"/>
      <c r="J45" s="60" t="str">
        <f t="shared" si="23"/>
        <v/>
      </c>
      <c r="K45" s="60" t="str">
        <f t="shared" si="24"/>
        <v/>
      </c>
      <c r="L45" s="60" t="str">
        <f t="shared" si="25"/>
        <v/>
      </c>
      <c r="M45" s="48"/>
      <c r="N45" s="48"/>
      <c r="P45" s="114"/>
      <c r="Q45" s="114"/>
      <c r="R45" s="114"/>
      <c r="T45" s="153">
        <f t="shared" si="9"/>
        <v>0</v>
      </c>
      <c r="U45" s="116">
        <f t="shared" si="26"/>
        <v>0</v>
      </c>
      <c r="V45" s="119">
        <f t="shared" si="27"/>
        <v>999</v>
      </c>
      <c r="W45" s="119">
        <f t="shared" si="28"/>
        <v>999</v>
      </c>
      <c r="X45" s="23">
        <v>16</v>
      </c>
      <c r="Y45" s="60" t="str">
        <f t="shared" si="29"/>
        <v/>
      </c>
      <c r="Z45" s="60" t="str">
        <f t="shared" si="30"/>
        <v/>
      </c>
      <c r="AA45" s="60" t="str">
        <f t="shared" si="31"/>
        <v/>
      </c>
      <c r="AB45" s="23">
        <f t="shared" si="32"/>
        <v>0</v>
      </c>
      <c r="AH45" s="158" t="str">
        <f t="shared" si="33"/>
        <v/>
      </c>
    </row>
    <row r="46" spans="1:34" ht="12.75" customHeight="1" x14ac:dyDescent="0.25">
      <c r="A46" s="23" t="str">
        <f>C31&amp;"x"&amp;B46</f>
        <v>S2x13</v>
      </c>
      <c r="B46" s="42">
        <v>13</v>
      </c>
      <c r="C46" s="60" t="str">
        <f t="shared" si="17"/>
        <v/>
      </c>
      <c r="D46" s="60" t="str">
        <f t="shared" si="18"/>
        <v/>
      </c>
      <c r="E46" s="61" t="str">
        <f t="shared" si="19"/>
        <v/>
      </c>
      <c r="F46" s="61" t="str">
        <f t="shared" si="20"/>
        <v/>
      </c>
      <c r="G46" s="62" t="str">
        <f t="shared" si="21"/>
        <v/>
      </c>
      <c r="H46" s="63" t="str">
        <f t="shared" si="22"/>
        <v/>
      </c>
      <c r="I46" s="64"/>
      <c r="J46" s="60" t="str">
        <f t="shared" si="23"/>
        <v/>
      </c>
      <c r="K46" s="60" t="str">
        <f t="shared" si="24"/>
        <v/>
      </c>
      <c r="L46" s="60" t="str">
        <f t="shared" si="25"/>
        <v/>
      </c>
      <c r="M46" s="48"/>
      <c r="N46" s="48"/>
      <c r="P46" s="114"/>
      <c r="Q46" s="114"/>
      <c r="R46" s="114"/>
      <c r="T46" s="153">
        <f t="shared" si="9"/>
        <v>0</v>
      </c>
      <c r="U46" s="116">
        <f t="shared" si="26"/>
        <v>0</v>
      </c>
      <c r="V46" s="119">
        <f t="shared" si="27"/>
        <v>999</v>
      </c>
      <c r="W46" s="119">
        <f t="shared" si="28"/>
        <v>999</v>
      </c>
      <c r="X46" s="23">
        <v>17</v>
      </c>
      <c r="Y46" s="60" t="str">
        <f t="shared" si="29"/>
        <v/>
      </c>
      <c r="Z46" s="60" t="str">
        <f t="shared" si="30"/>
        <v/>
      </c>
      <c r="AA46" s="60" t="str">
        <f t="shared" si="31"/>
        <v/>
      </c>
      <c r="AB46" s="23">
        <f t="shared" si="32"/>
        <v>0</v>
      </c>
      <c r="AH46" s="158" t="str">
        <f t="shared" si="33"/>
        <v/>
      </c>
    </row>
    <row r="47" spans="1:34" ht="12.75" customHeight="1" x14ac:dyDescent="0.25">
      <c r="A47" s="23" t="str">
        <f>C31&amp;"x"&amp;B47</f>
        <v>S2x14</v>
      </c>
      <c r="B47" s="42">
        <v>14</v>
      </c>
      <c r="C47" s="60" t="str">
        <f t="shared" si="17"/>
        <v/>
      </c>
      <c r="D47" s="60" t="str">
        <f t="shared" si="18"/>
        <v/>
      </c>
      <c r="E47" s="61" t="str">
        <f t="shared" si="19"/>
        <v/>
      </c>
      <c r="F47" s="61" t="str">
        <f t="shared" si="20"/>
        <v/>
      </c>
      <c r="G47" s="62" t="str">
        <f t="shared" si="21"/>
        <v/>
      </c>
      <c r="H47" s="63" t="str">
        <f t="shared" si="22"/>
        <v/>
      </c>
      <c r="I47" s="64"/>
      <c r="J47" s="60" t="str">
        <f t="shared" si="23"/>
        <v/>
      </c>
      <c r="K47" s="60" t="str">
        <f t="shared" si="24"/>
        <v/>
      </c>
      <c r="L47" s="60" t="str">
        <f t="shared" si="25"/>
        <v/>
      </c>
      <c r="M47" s="48"/>
      <c r="N47" s="48"/>
      <c r="P47" s="114"/>
      <c r="Q47" s="114"/>
      <c r="R47" s="114"/>
      <c r="T47" s="153">
        <f t="shared" si="9"/>
        <v>0</v>
      </c>
      <c r="U47" s="116">
        <f t="shared" si="26"/>
        <v>0</v>
      </c>
      <c r="V47" s="119">
        <f t="shared" si="27"/>
        <v>999</v>
      </c>
      <c r="W47" s="119">
        <f t="shared" si="28"/>
        <v>999</v>
      </c>
      <c r="X47" s="23">
        <v>18</v>
      </c>
      <c r="Y47" s="60" t="str">
        <f t="shared" si="29"/>
        <v/>
      </c>
      <c r="Z47" s="60" t="str">
        <f t="shared" si="30"/>
        <v/>
      </c>
      <c r="AA47" s="60" t="str">
        <f t="shared" si="31"/>
        <v/>
      </c>
      <c r="AB47" s="23">
        <f t="shared" si="32"/>
        <v>0</v>
      </c>
      <c r="AH47" s="158" t="str">
        <f t="shared" si="33"/>
        <v/>
      </c>
    </row>
    <row r="48" spans="1:34" ht="12.75" customHeight="1" x14ac:dyDescent="0.25">
      <c r="A48" s="23" t="str">
        <f>C31&amp;"x"&amp;B48</f>
        <v>S2x15</v>
      </c>
      <c r="B48" s="42">
        <v>15</v>
      </c>
      <c r="C48" s="60" t="str">
        <f t="shared" si="17"/>
        <v/>
      </c>
      <c r="D48" s="60" t="str">
        <f t="shared" si="18"/>
        <v/>
      </c>
      <c r="E48" s="61" t="str">
        <f t="shared" si="19"/>
        <v/>
      </c>
      <c r="F48" s="61" t="str">
        <f t="shared" si="20"/>
        <v/>
      </c>
      <c r="G48" s="62" t="str">
        <f t="shared" si="21"/>
        <v/>
      </c>
      <c r="H48" s="63" t="str">
        <f t="shared" si="22"/>
        <v/>
      </c>
      <c r="I48" s="64"/>
      <c r="J48" s="60" t="str">
        <f t="shared" si="23"/>
        <v/>
      </c>
      <c r="K48" s="60" t="str">
        <f t="shared" si="24"/>
        <v/>
      </c>
      <c r="L48" s="60" t="str">
        <f t="shared" si="25"/>
        <v/>
      </c>
      <c r="M48" s="48"/>
      <c r="N48" s="48"/>
      <c r="P48" s="114"/>
      <c r="Q48" s="114"/>
      <c r="R48" s="114"/>
      <c r="T48" s="153">
        <f t="shared" si="9"/>
        <v>0</v>
      </c>
      <c r="U48" s="116">
        <f t="shared" si="26"/>
        <v>0</v>
      </c>
      <c r="V48" s="119">
        <f t="shared" si="27"/>
        <v>999</v>
      </c>
      <c r="W48" s="119">
        <f t="shared" si="28"/>
        <v>999</v>
      </c>
      <c r="X48" s="23">
        <v>19</v>
      </c>
      <c r="Y48" s="60" t="str">
        <f t="shared" si="29"/>
        <v/>
      </c>
      <c r="Z48" s="60" t="str">
        <f t="shared" si="30"/>
        <v/>
      </c>
      <c r="AA48" s="60" t="str">
        <f t="shared" si="31"/>
        <v/>
      </c>
      <c r="AB48" s="23">
        <f t="shared" si="32"/>
        <v>0</v>
      </c>
      <c r="AH48" s="158" t="str">
        <f t="shared" si="33"/>
        <v/>
      </c>
    </row>
    <row r="49" spans="1:34" ht="13" thickBot="1" x14ac:dyDescent="0.3">
      <c r="B49" s="65"/>
      <c r="C49" s="66"/>
      <c r="D49" s="65"/>
      <c r="E49" s="65"/>
      <c r="F49" s="65"/>
      <c r="G49" s="67"/>
      <c r="H49" s="67"/>
      <c r="I49" s="67"/>
      <c r="J49" s="66"/>
      <c r="K49" s="66"/>
      <c r="L49" s="66"/>
      <c r="M49" s="48"/>
      <c r="N49" s="48"/>
      <c r="X49" s="23">
        <v>20</v>
      </c>
    </row>
    <row r="50" spans="1:34" ht="13" thickTop="1" x14ac:dyDescent="0.25">
      <c r="B50" s="42"/>
      <c r="C50" s="369" t="s">
        <v>5165</v>
      </c>
      <c r="D50" s="369"/>
      <c r="E50" s="43" t="s">
        <v>5166</v>
      </c>
      <c r="F50" s="43" t="s">
        <v>5167</v>
      </c>
      <c r="G50" s="44" t="s">
        <v>5168</v>
      </c>
      <c r="H50" s="45"/>
      <c r="I50" s="46"/>
      <c r="J50" s="47" t="s">
        <v>5169</v>
      </c>
      <c r="K50" s="47" t="s">
        <v>5170</v>
      </c>
      <c r="L50" s="47" t="s">
        <v>5171</v>
      </c>
      <c r="M50" s="48"/>
      <c r="N50" s="48"/>
      <c r="P50" s="49">
        <f>COUNT(P54:P68)</f>
        <v>0</v>
      </c>
      <c r="Q50" s="49">
        <f>COUNT(Q54:Q68)</f>
        <v>0</v>
      </c>
      <c r="R50" s="49">
        <f>COUNT(R54:R68)</f>
        <v>0</v>
      </c>
      <c r="T50" s="96">
        <f>T51-SUM(U54:U68)</f>
        <v>0</v>
      </c>
      <c r="X50" s="23">
        <v>1</v>
      </c>
    </row>
    <row r="51" spans="1:34" s="27" customFormat="1" ht="13" x14ac:dyDescent="0.3">
      <c r="A51" s="27">
        <f>A31+1</f>
        <v>3</v>
      </c>
      <c r="B51" s="50"/>
      <c r="C51" s="370" t="str">
        <f>Leden!AV8</f>
        <v>S3</v>
      </c>
      <c r="D51" s="370"/>
      <c r="E51" s="100" t="str">
        <f>IF($C51="","",LEFT(IFERROR(VLOOKUP($C51,Teams1N,2,0),"")&amp;"??",2))</f>
        <v>WK</v>
      </c>
      <c r="F51" s="100" t="str">
        <f>IF($C51="","",IFERROR(VLOOKUP($C51,Teams1N,3,0),"??"))</f>
        <v>Za</v>
      </c>
      <c r="G51" s="100" t="str">
        <f>IF($C51="","",LEFT(IFERROR(VLOOKUP($C51,Teams1N,4,0),"")&amp;"?",1))</f>
        <v>8</v>
      </c>
      <c r="H51" s="51"/>
      <c r="I51" s="52"/>
      <c r="J51" s="100">
        <f>COUNTIF(C54:C68,"V")</f>
        <v>4</v>
      </c>
      <c r="K51" s="100">
        <f>COUNTIF(C54:C68,"M")</f>
        <v>5</v>
      </c>
      <c r="L51" s="53">
        <f>IFERROR(AVERAGE(H54:H68),"")</f>
        <v>30.888888888888889</v>
      </c>
      <c r="M51" s="54"/>
      <c r="N51" s="54"/>
      <c r="O51" s="27" t="s">
        <v>5172</v>
      </c>
      <c r="P51" s="163"/>
      <c r="Q51" s="163"/>
      <c r="R51" s="163"/>
      <c r="S51" s="164"/>
      <c r="T51" s="96">
        <f>SUM(T54:T68)</f>
        <v>9</v>
      </c>
      <c r="U51" s="115" t="str">
        <f>MID($C51,1,1)</f>
        <v>S</v>
      </c>
      <c r="V51" s="115" t="str">
        <f>MID($C51,1,1)</f>
        <v>S</v>
      </c>
      <c r="W51" s="115" t="str">
        <f>MID($C51,1,1)</f>
        <v>S</v>
      </c>
      <c r="X51" s="23">
        <v>2</v>
      </c>
      <c r="AD51" s="11" t="str">
        <f>IF($C51="","",IFERROR(VLOOKUP($C51,Teams1N,6,0),""))</f>
        <v>A</v>
      </c>
      <c r="AE51" s="11" t="str">
        <f>TRIM(IF($AD51="","",IFERROR(VLOOKUP($AD51,Teams!$B$5:$G$9,2,0),"")))</f>
        <v>3312 AD</v>
      </c>
      <c r="AF51" s="11" t="str">
        <f>TRIM(IF($AD51="","",IFERROR(VLOOKUP($AD51,Teams!$B$5:$G$9,4,0),"")))</f>
        <v>Dordrecht Oranje Wit (D)</v>
      </c>
      <c r="AH51" s="159">
        <f>IFERROR(AVERAGE(AH54:AH68),"")</f>
        <v>31.372222222222224</v>
      </c>
    </row>
    <row r="52" spans="1:34" ht="5.25" customHeight="1" x14ac:dyDescent="0.25">
      <c r="B52" s="42"/>
      <c r="C52" s="43"/>
      <c r="D52" s="42"/>
      <c r="E52" s="42"/>
      <c r="F52" s="42"/>
      <c r="G52" s="46"/>
      <c r="H52" s="46"/>
      <c r="I52" s="46"/>
      <c r="J52" s="43"/>
      <c r="K52" s="43"/>
      <c r="L52" s="43"/>
      <c r="M52" s="48"/>
      <c r="N52" s="48"/>
      <c r="U52" s="116"/>
      <c r="V52" s="116"/>
      <c r="W52" s="116"/>
      <c r="X52" s="23">
        <v>3</v>
      </c>
    </row>
    <row r="53" spans="1:34" s="55" customFormat="1" ht="12.75" customHeight="1" x14ac:dyDescent="0.25">
      <c r="B53" s="56"/>
      <c r="C53" s="57" t="s">
        <v>5173</v>
      </c>
      <c r="D53" s="57" t="s">
        <v>5174</v>
      </c>
      <c r="E53" s="58" t="s">
        <v>5175</v>
      </c>
      <c r="F53" s="58" t="s">
        <v>5176</v>
      </c>
      <c r="G53" s="57" t="s">
        <v>5177</v>
      </c>
      <c r="H53" s="57" t="s">
        <v>5178</v>
      </c>
      <c r="I53" s="57" t="s">
        <v>5039</v>
      </c>
      <c r="J53" s="57" t="s">
        <v>7049</v>
      </c>
      <c r="K53" s="57" t="s">
        <v>7598</v>
      </c>
      <c r="L53" s="57" t="s">
        <v>7596</v>
      </c>
      <c r="M53" s="59"/>
      <c r="N53" s="59"/>
      <c r="P53" s="117" t="s">
        <v>5048</v>
      </c>
      <c r="Q53" s="117" t="s">
        <v>5047</v>
      </c>
      <c r="R53" s="117" t="s">
        <v>5049</v>
      </c>
      <c r="S53" s="35"/>
      <c r="T53" s="96"/>
      <c r="U53" s="115">
        <f>IF(W51="","",VLOOKUP(W51,Leeftijdscat,2,FALSE))</f>
        <v>5</v>
      </c>
      <c r="V53" s="115">
        <f>IF(W51="","",VLOOKUP(W51,Leeftijdscat,3,FALSE))</f>
        <v>999</v>
      </c>
      <c r="W53" s="115">
        <f>IF(W51="","",VLOOKUP(W51,Leeftijdscat,4,FALSE))</f>
        <v>999</v>
      </c>
      <c r="X53" s="23">
        <v>4</v>
      </c>
      <c r="Y53" s="55">
        <f>LEN(Y54&amp;Y55&amp;Y56&amp;Y57&amp;Y58&amp;Y59&amp;Y60&amp;Y61&amp;Y62&amp;Y63&amp;Y64&amp;Y65&amp;Y66&amp;Y67&amp;Y68)</f>
        <v>18</v>
      </c>
      <c r="Z53" s="55">
        <f>LEN(Z54&amp;Z55&amp;Z56&amp;Z57&amp;Z58&amp;Z59&amp;Z60&amp;Z61&amp;Z62&amp;Z63&amp;Z64&amp;Z65&amp;Z66&amp;Z67&amp;Z68)</f>
        <v>18</v>
      </c>
      <c r="AA53" s="55">
        <f>LEN(AA54&amp;AA55&amp;AA56&amp;AA57&amp;AA58&amp;AA59&amp;AA60&amp;AA61&amp;AA62&amp;AA63&amp;AA64&amp;AA65&amp;AA66&amp;AA67&amp;AA68)</f>
        <v>18</v>
      </c>
      <c r="AB53" s="55">
        <f>SUM(Y53:AA53)</f>
        <v>54</v>
      </c>
      <c r="AD53" s="145"/>
      <c r="AE53" s="145"/>
      <c r="AF53" s="145"/>
      <c r="AH53" s="158"/>
    </row>
    <row r="54" spans="1:34" ht="12.75" customHeight="1" x14ac:dyDescent="0.25">
      <c r="A54" s="23" t="str">
        <f>C51&amp;"x"&amp;B54</f>
        <v>S3x1</v>
      </c>
      <c r="B54" s="42">
        <v>1</v>
      </c>
      <c r="C54" s="60" t="str">
        <f t="shared" ref="C54:C68" si="34">IF(LEFT($A54,1)="x","",IFERROR(VLOOKUP($A54,Leden1N,8,0),""))</f>
        <v>V</v>
      </c>
      <c r="D54" s="60" t="str">
        <f t="shared" ref="D54:D68" si="35">IF(LEFT($A54,1)="x","",IFERROR(VLOOKUP($A54,Leden1N,9,0),""))</f>
        <v>NJK42D1</v>
      </c>
      <c r="E54" s="61" t="str">
        <f t="shared" ref="E54:E68" si="36">IF(LEFT($A54,1)="x","",IFERROR(VLOOKUP($A54,Leden1N,10,0),""))</f>
        <v>Ardon, L</v>
      </c>
      <c r="F54" s="61" t="str">
        <f t="shared" ref="F54:F68" si="37">IF(LEFT($A54,1)="x","",IFERROR(VLOOKUP($A54,Leden1N,11,0),""))</f>
        <v>Linda</v>
      </c>
      <c r="G54" s="62">
        <f t="shared" ref="G54:G68" si="38">IF(LEFT($A54,1)="x","",IFERROR(VLOOKUP($A54,Leden1N,12,0),""))</f>
        <v>33696</v>
      </c>
      <c r="H54" s="63">
        <f t="shared" ref="H54:H68" si="39">IF(AND(ISNUMBER(G54),G54&lt;&gt;0),DATEDIF(G54,Peildatum,"Y"),"")</f>
        <v>31</v>
      </c>
      <c r="I54" s="64"/>
      <c r="J54" s="60" t="str">
        <f t="shared" ref="J54:J68" si="40">IF(LEFT($A54,1)="x","",IFERROR(VLOOKUP($A54,Leden1N,17,0),""))</f>
        <v>S3</v>
      </c>
      <c r="K54" s="60" t="str">
        <f t="shared" ref="K54:K68" si="41">IF(LEFT($A54,1)="x","",IFERROR(VLOOKUP($A54,Leden1N,18,0),""))</f>
        <v>S3</v>
      </c>
      <c r="L54" s="60" t="str">
        <f t="shared" ref="L54:L68" si="42">IF(LEFT($A54,1)="x","",IFERROR(VLOOKUP($A54,Leden1N,19,0),""))</f>
        <v>S3</v>
      </c>
      <c r="M54" s="48"/>
      <c r="N54" s="48"/>
      <c r="P54" s="114"/>
      <c r="Q54" s="114"/>
      <c r="R54" s="114"/>
      <c r="S54" s="118"/>
      <c r="T54" s="153">
        <f t="shared" ref="T54:T68" si="43">IF(LEN(C54&amp;D54&amp;E54&amp;F54)&gt;0,1,0)</f>
        <v>1</v>
      </c>
      <c r="U54" s="116">
        <f t="shared" ref="U54:U68" si="44">MIN(LEN(Y54&amp;Z54&amp;AA54),1)</f>
        <v>1</v>
      </c>
      <c r="V54" s="119">
        <f t="shared" ref="V54:W68" si="45">V53</f>
        <v>999</v>
      </c>
      <c r="W54" s="119">
        <f t="shared" si="45"/>
        <v>999</v>
      </c>
      <c r="X54" s="23">
        <v>5</v>
      </c>
      <c r="Y54" s="60" t="str">
        <f t="shared" ref="Y54:Y68" si="46">IF(LEFT($A54,1)="x","",IFERROR(VLOOKUP($A54,Leden1N,37,0),""))</f>
        <v>S3</v>
      </c>
      <c r="Z54" s="60" t="str">
        <f t="shared" ref="Z54:Z68" si="47">IF(LEFT($A54,1)="x","",IFERROR(VLOOKUP($A54,Leden1N,38,0),""))</f>
        <v>S3</v>
      </c>
      <c r="AA54" s="60" t="str">
        <f t="shared" ref="AA54:AA68" si="48">IF(LEFT($A54,1)="x","",IFERROR(VLOOKUP($A54,Leden1N,39,0),""))</f>
        <v>S3</v>
      </c>
      <c r="AB54" s="23">
        <f t="shared" ref="AB54:AB68" si="49">LEN(Y54&amp;Z54&amp;AA54)</f>
        <v>6</v>
      </c>
      <c r="AH54" s="158">
        <f t="shared" ref="AH54:AH68" si="50">lft(G54,Peildatum)</f>
        <v>31.75</v>
      </c>
    </row>
    <row r="55" spans="1:34" ht="12.75" customHeight="1" x14ac:dyDescent="0.25">
      <c r="A55" s="23" t="str">
        <f>C51&amp;"x"&amp;B55</f>
        <v>S3x2</v>
      </c>
      <c r="B55" s="42">
        <v>2</v>
      </c>
      <c r="C55" s="60" t="str">
        <f t="shared" si="34"/>
        <v>V</v>
      </c>
      <c r="D55" s="60" t="str">
        <f t="shared" si="35"/>
        <v>NJQ72J4</v>
      </c>
      <c r="E55" s="61" t="str">
        <f t="shared" si="36"/>
        <v>Zwoll, van S.</v>
      </c>
      <c r="F55" s="61" t="str">
        <f t="shared" si="37"/>
        <v>Simone</v>
      </c>
      <c r="G55" s="62">
        <f t="shared" si="38"/>
        <v>34635</v>
      </c>
      <c r="H55" s="63">
        <f t="shared" si="39"/>
        <v>29</v>
      </c>
      <c r="I55" s="64"/>
      <c r="J55" s="60" t="str">
        <f t="shared" si="40"/>
        <v>S3</v>
      </c>
      <c r="K55" s="60" t="str">
        <f t="shared" si="41"/>
        <v>S3</v>
      </c>
      <c r="L55" s="60" t="str">
        <f t="shared" si="42"/>
        <v>S3</v>
      </c>
      <c r="M55" s="48"/>
      <c r="N55" s="48"/>
      <c r="P55" s="114"/>
      <c r="Q55" s="114"/>
      <c r="R55" s="114"/>
      <c r="S55" s="118"/>
      <c r="T55" s="153">
        <f t="shared" si="43"/>
        <v>1</v>
      </c>
      <c r="U55" s="116">
        <f t="shared" si="44"/>
        <v>1</v>
      </c>
      <c r="V55" s="119">
        <f t="shared" si="45"/>
        <v>999</v>
      </c>
      <c r="W55" s="119">
        <f t="shared" si="45"/>
        <v>999</v>
      </c>
      <c r="X55" s="23">
        <v>6</v>
      </c>
      <c r="Y55" s="60" t="str">
        <f t="shared" si="46"/>
        <v>S3</v>
      </c>
      <c r="Z55" s="60" t="str">
        <f t="shared" si="47"/>
        <v>S3</v>
      </c>
      <c r="AA55" s="60" t="str">
        <f t="shared" si="48"/>
        <v>S3</v>
      </c>
      <c r="AB55" s="23">
        <f t="shared" si="49"/>
        <v>6</v>
      </c>
      <c r="AH55" s="158">
        <f t="shared" si="50"/>
        <v>29.17</v>
      </c>
    </row>
    <row r="56" spans="1:34" ht="12.75" customHeight="1" x14ac:dyDescent="0.25">
      <c r="A56" s="23" t="str">
        <f>C51&amp;"x"&amp;B56</f>
        <v>S3x3</v>
      </c>
      <c r="B56" s="42">
        <v>3</v>
      </c>
      <c r="C56" s="60" t="str">
        <f t="shared" si="34"/>
        <v>V</v>
      </c>
      <c r="D56" s="60" t="str">
        <f t="shared" si="35"/>
        <v>NJF17P0</v>
      </c>
      <c r="E56" s="61" t="str">
        <f t="shared" si="36"/>
        <v>Leijdsman, R.</v>
      </c>
      <c r="F56" s="61" t="str">
        <f t="shared" si="37"/>
        <v>Robin</v>
      </c>
      <c r="G56" s="62">
        <f t="shared" si="38"/>
        <v>35195</v>
      </c>
      <c r="H56" s="63">
        <f t="shared" si="39"/>
        <v>27</v>
      </c>
      <c r="I56" s="64"/>
      <c r="J56" s="60" t="str">
        <f t="shared" si="40"/>
        <v>S3</v>
      </c>
      <c r="K56" s="60" t="str">
        <f t="shared" si="41"/>
        <v>S3</v>
      </c>
      <c r="L56" s="60" t="str">
        <f t="shared" si="42"/>
        <v>S3</v>
      </c>
      <c r="M56" s="48"/>
      <c r="N56" s="48"/>
      <c r="P56" s="114"/>
      <c r="Q56" s="114"/>
      <c r="R56" s="114"/>
      <c r="S56" s="118"/>
      <c r="T56" s="153">
        <f t="shared" si="43"/>
        <v>1</v>
      </c>
      <c r="U56" s="116">
        <f t="shared" si="44"/>
        <v>1</v>
      </c>
      <c r="V56" s="119">
        <f t="shared" si="45"/>
        <v>999</v>
      </c>
      <c r="W56" s="119">
        <f t="shared" si="45"/>
        <v>999</v>
      </c>
      <c r="X56" s="23">
        <v>7</v>
      </c>
      <c r="Y56" s="60" t="str">
        <f t="shared" si="46"/>
        <v>S3</v>
      </c>
      <c r="Z56" s="60" t="str">
        <f t="shared" si="47"/>
        <v>S3</v>
      </c>
      <c r="AA56" s="60" t="str">
        <f t="shared" si="48"/>
        <v>S3</v>
      </c>
      <c r="AB56" s="23">
        <f t="shared" si="49"/>
        <v>6</v>
      </c>
      <c r="AH56" s="158">
        <f t="shared" si="50"/>
        <v>27.64</v>
      </c>
    </row>
    <row r="57" spans="1:34" ht="12.75" customHeight="1" x14ac:dyDescent="0.25">
      <c r="A57" s="23" t="str">
        <f>C51&amp;"x"&amp;B57</f>
        <v>S3x4</v>
      </c>
      <c r="B57" s="42">
        <v>4</v>
      </c>
      <c r="C57" s="60" t="str">
        <f t="shared" si="34"/>
        <v>V</v>
      </c>
      <c r="D57" s="60" t="str">
        <f t="shared" si="35"/>
        <v>NJG13L1</v>
      </c>
      <c r="E57" s="61" t="str">
        <f t="shared" si="36"/>
        <v>Ardon, E.</v>
      </c>
      <c r="F57" s="61" t="str">
        <f t="shared" si="37"/>
        <v>Esther</v>
      </c>
      <c r="G57" s="62">
        <f t="shared" si="38"/>
        <v>35337</v>
      </c>
      <c r="H57" s="63">
        <f t="shared" si="39"/>
        <v>27</v>
      </c>
      <c r="I57" s="64"/>
      <c r="J57" s="60" t="str">
        <f t="shared" si="40"/>
        <v>S3</v>
      </c>
      <c r="K57" s="60" t="str">
        <f t="shared" si="41"/>
        <v>S3</v>
      </c>
      <c r="L57" s="60" t="str">
        <f t="shared" si="42"/>
        <v>S3</v>
      </c>
      <c r="M57" s="48"/>
      <c r="N57" s="48"/>
      <c r="P57" s="114"/>
      <c r="Q57" s="114"/>
      <c r="R57" s="114"/>
      <c r="S57" s="118"/>
      <c r="T57" s="153">
        <f t="shared" si="43"/>
        <v>1</v>
      </c>
      <c r="U57" s="116">
        <f t="shared" si="44"/>
        <v>1</v>
      </c>
      <c r="V57" s="119">
        <f t="shared" si="45"/>
        <v>999</v>
      </c>
      <c r="W57" s="119">
        <f t="shared" si="45"/>
        <v>999</v>
      </c>
      <c r="X57" s="23">
        <v>8</v>
      </c>
      <c r="Y57" s="60" t="str">
        <f t="shared" si="46"/>
        <v>S3</v>
      </c>
      <c r="Z57" s="60" t="str">
        <f t="shared" si="47"/>
        <v>S3</v>
      </c>
      <c r="AA57" s="60" t="str">
        <f t="shared" si="48"/>
        <v>S3</v>
      </c>
      <c r="AB57" s="23">
        <f t="shared" si="49"/>
        <v>6</v>
      </c>
      <c r="AH57" s="158">
        <f t="shared" si="50"/>
        <v>27.25</v>
      </c>
    </row>
    <row r="58" spans="1:34" ht="12.75" customHeight="1" x14ac:dyDescent="0.25">
      <c r="A58" s="23" t="str">
        <f>C51&amp;"x"&amp;B58</f>
        <v>S3x5</v>
      </c>
      <c r="B58" s="42">
        <v>5</v>
      </c>
      <c r="C58" s="60" t="str">
        <f t="shared" si="34"/>
        <v>M</v>
      </c>
      <c r="D58" s="60" t="str">
        <f t="shared" si="35"/>
        <v>NKQ40P2</v>
      </c>
      <c r="E58" s="61" t="str">
        <f t="shared" si="36"/>
        <v>Vlaming, de R.</v>
      </c>
      <c r="F58" s="61" t="str">
        <f t="shared" si="37"/>
        <v>Roy</v>
      </c>
      <c r="G58" s="62">
        <f t="shared" si="38"/>
        <v>30994</v>
      </c>
      <c r="H58" s="63">
        <f t="shared" si="39"/>
        <v>39</v>
      </c>
      <c r="I58" s="64"/>
      <c r="J58" s="60" t="str">
        <f t="shared" si="40"/>
        <v>S3</v>
      </c>
      <c r="K58" s="60" t="str">
        <f t="shared" si="41"/>
        <v>S3</v>
      </c>
      <c r="L58" s="60" t="str">
        <f t="shared" si="42"/>
        <v>S3</v>
      </c>
      <c r="M58" s="48"/>
      <c r="N58" s="48"/>
      <c r="P58" s="114"/>
      <c r="Q58" s="114"/>
      <c r="R58" s="114"/>
      <c r="S58" s="118"/>
      <c r="T58" s="153">
        <f t="shared" si="43"/>
        <v>1</v>
      </c>
      <c r="U58" s="116">
        <f t="shared" si="44"/>
        <v>1</v>
      </c>
      <c r="V58" s="119">
        <f t="shared" si="45"/>
        <v>999</v>
      </c>
      <c r="W58" s="119">
        <f t="shared" si="45"/>
        <v>999</v>
      </c>
      <c r="X58" s="23">
        <v>9</v>
      </c>
      <c r="Y58" s="60" t="str">
        <f t="shared" si="46"/>
        <v>S3</v>
      </c>
      <c r="Z58" s="60" t="str">
        <f t="shared" si="47"/>
        <v>S3</v>
      </c>
      <c r="AA58" s="60" t="str">
        <f t="shared" si="48"/>
        <v>S3</v>
      </c>
      <c r="AB58" s="23">
        <f t="shared" si="49"/>
        <v>6</v>
      </c>
      <c r="AH58" s="158">
        <f t="shared" si="50"/>
        <v>39.14</v>
      </c>
    </row>
    <row r="59" spans="1:34" ht="12.75" customHeight="1" x14ac:dyDescent="0.25">
      <c r="A59" s="23" t="str">
        <f>C51&amp;"x"&amp;B59</f>
        <v>S3x6</v>
      </c>
      <c r="B59" s="42">
        <v>6</v>
      </c>
      <c r="C59" s="60" t="str">
        <f t="shared" si="34"/>
        <v>M</v>
      </c>
      <c r="D59" s="60" t="str">
        <f t="shared" si="35"/>
        <v>NGD51N5</v>
      </c>
      <c r="E59" s="61" t="str">
        <f t="shared" si="36"/>
        <v>Isarin, T P</v>
      </c>
      <c r="F59" s="61" t="str">
        <f t="shared" si="37"/>
        <v>Thomas</v>
      </c>
      <c r="G59" s="62">
        <f t="shared" si="38"/>
        <v>32357</v>
      </c>
      <c r="H59" s="63">
        <f t="shared" si="39"/>
        <v>35</v>
      </c>
      <c r="I59" s="64"/>
      <c r="J59" s="60" t="str">
        <f t="shared" si="40"/>
        <v>S3</v>
      </c>
      <c r="K59" s="60" t="str">
        <f t="shared" si="41"/>
        <v>S3</v>
      </c>
      <c r="L59" s="60" t="str">
        <f t="shared" si="42"/>
        <v>S3</v>
      </c>
      <c r="M59" s="48"/>
      <c r="N59" s="48"/>
      <c r="P59" s="114"/>
      <c r="Q59" s="114"/>
      <c r="R59" s="114"/>
      <c r="S59" s="118"/>
      <c r="T59" s="153">
        <f t="shared" si="43"/>
        <v>1</v>
      </c>
      <c r="U59" s="116">
        <f t="shared" si="44"/>
        <v>1</v>
      </c>
      <c r="V59" s="119">
        <f t="shared" si="45"/>
        <v>999</v>
      </c>
      <c r="W59" s="119">
        <f t="shared" si="45"/>
        <v>999</v>
      </c>
      <c r="X59" s="23">
        <v>10</v>
      </c>
      <c r="Y59" s="60" t="str">
        <f t="shared" si="46"/>
        <v>S3</v>
      </c>
      <c r="Z59" s="60" t="str">
        <f t="shared" si="47"/>
        <v>S3</v>
      </c>
      <c r="AA59" s="60" t="str">
        <f t="shared" si="48"/>
        <v>S3</v>
      </c>
      <c r="AB59" s="23">
        <f t="shared" si="49"/>
        <v>6</v>
      </c>
      <c r="AH59" s="158">
        <f t="shared" si="50"/>
        <v>35.409999999999997</v>
      </c>
    </row>
    <row r="60" spans="1:34" ht="12.75" customHeight="1" x14ac:dyDescent="0.25">
      <c r="A60" s="23" t="str">
        <f>C51&amp;"x"&amp;B60</f>
        <v>S3x7</v>
      </c>
      <c r="B60" s="42">
        <v>7</v>
      </c>
      <c r="C60" s="60" t="str">
        <f t="shared" si="34"/>
        <v>M</v>
      </c>
      <c r="D60" s="60" t="str">
        <f t="shared" si="35"/>
        <v>NGW00S1</v>
      </c>
      <c r="E60" s="61" t="str">
        <f t="shared" si="36"/>
        <v>Booy, J</v>
      </c>
      <c r="F60" s="61" t="str">
        <f t="shared" si="37"/>
        <v>Jan</v>
      </c>
      <c r="G60" s="62">
        <f t="shared" si="38"/>
        <v>33100</v>
      </c>
      <c r="H60" s="63">
        <f t="shared" si="39"/>
        <v>33</v>
      </c>
      <c r="I60" s="64"/>
      <c r="J60" s="60" t="str">
        <f t="shared" si="40"/>
        <v>S3</v>
      </c>
      <c r="K60" s="60" t="str">
        <f t="shared" si="41"/>
        <v>S3</v>
      </c>
      <c r="L60" s="60" t="str">
        <f t="shared" si="42"/>
        <v>S3</v>
      </c>
      <c r="M60" s="48"/>
      <c r="N60" s="48"/>
      <c r="P60" s="114"/>
      <c r="Q60" s="114"/>
      <c r="R60" s="114"/>
      <c r="S60" s="118"/>
      <c r="T60" s="153">
        <f t="shared" si="43"/>
        <v>1</v>
      </c>
      <c r="U60" s="116">
        <f t="shared" si="44"/>
        <v>1</v>
      </c>
      <c r="V60" s="119">
        <f t="shared" si="45"/>
        <v>999</v>
      </c>
      <c r="W60" s="119">
        <f t="shared" si="45"/>
        <v>999</v>
      </c>
      <c r="X60" s="23">
        <v>11</v>
      </c>
      <c r="Y60" s="60" t="str">
        <f t="shared" si="46"/>
        <v>S3</v>
      </c>
      <c r="Z60" s="60" t="str">
        <f t="shared" si="47"/>
        <v>S3</v>
      </c>
      <c r="AA60" s="60" t="str">
        <f t="shared" si="48"/>
        <v>S3</v>
      </c>
      <c r="AB60" s="23">
        <f t="shared" si="49"/>
        <v>6</v>
      </c>
      <c r="AH60" s="158">
        <f t="shared" si="50"/>
        <v>33.380000000000003</v>
      </c>
    </row>
    <row r="61" spans="1:34" ht="12.75" customHeight="1" x14ac:dyDescent="0.25">
      <c r="A61" s="23" t="str">
        <f>C51&amp;"x"&amp;B61</f>
        <v>S3x8</v>
      </c>
      <c r="B61" s="42">
        <v>8</v>
      </c>
      <c r="C61" s="60" t="str">
        <f t="shared" si="34"/>
        <v>M</v>
      </c>
      <c r="D61" s="60" t="str">
        <f t="shared" si="35"/>
        <v>NJC26C8</v>
      </c>
      <c r="E61" s="61" t="str">
        <f t="shared" si="36"/>
        <v>Houwerzijl, E.</v>
      </c>
      <c r="F61" s="61" t="str">
        <f t="shared" si="37"/>
        <v>Emiel</v>
      </c>
      <c r="G61" s="62">
        <f t="shared" si="38"/>
        <v>34464</v>
      </c>
      <c r="H61" s="63">
        <f t="shared" si="39"/>
        <v>29</v>
      </c>
      <c r="I61" s="64"/>
      <c r="J61" s="60" t="str">
        <f t="shared" si="40"/>
        <v>S3</v>
      </c>
      <c r="K61" s="60" t="str">
        <f t="shared" si="41"/>
        <v>S3</v>
      </c>
      <c r="L61" s="60" t="str">
        <f t="shared" si="42"/>
        <v>S3</v>
      </c>
      <c r="M61" s="48"/>
      <c r="N61" s="48"/>
      <c r="P61" s="114"/>
      <c r="Q61" s="114"/>
      <c r="R61" s="114"/>
      <c r="S61" s="118"/>
      <c r="T61" s="153">
        <f t="shared" si="43"/>
        <v>1</v>
      </c>
      <c r="U61" s="116">
        <f t="shared" si="44"/>
        <v>1</v>
      </c>
      <c r="V61" s="119">
        <f t="shared" si="45"/>
        <v>999</v>
      </c>
      <c r="W61" s="119">
        <f t="shared" si="45"/>
        <v>999</v>
      </c>
      <c r="X61" s="23">
        <v>12</v>
      </c>
      <c r="Y61" s="60" t="str">
        <f t="shared" si="46"/>
        <v>S3</v>
      </c>
      <c r="Z61" s="60" t="str">
        <f t="shared" si="47"/>
        <v>S3</v>
      </c>
      <c r="AA61" s="60" t="str">
        <f t="shared" si="48"/>
        <v>S3</v>
      </c>
      <c r="AB61" s="23">
        <f t="shared" si="49"/>
        <v>6</v>
      </c>
      <c r="AH61" s="158">
        <f t="shared" si="50"/>
        <v>29.64</v>
      </c>
    </row>
    <row r="62" spans="1:34" ht="12.75" customHeight="1" x14ac:dyDescent="0.25">
      <c r="A62" s="23" t="str">
        <f>C51&amp;"x"&amp;B62</f>
        <v>S3x9</v>
      </c>
      <c r="B62" s="42">
        <v>9</v>
      </c>
      <c r="C62" s="60" t="str">
        <f t="shared" si="34"/>
        <v>M</v>
      </c>
      <c r="D62" s="60" t="str">
        <f t="shared" si="35"/>
        <v>NJC17J5</v>
      </c>
      <c r="E62" s="61" t="str">
        <f t="shared" si="36"/>
        <v>Gent, van L</v>
      </c>
      <c r="F62" s="61" t="str">
        <f t="shared" si="37"/>
        <v>Lex</v>
      </c>
      <c r="G62" s="62">
        <f t="shared" si="38"/>
        <v>34711</v>
      </c>
      <c r="H62" s="63">
        <f t="shared" si="39"/>
        <v>28</v>
      </c>
      <c r="I62" s="64"/>
      <c r="J62" s="60" t="str">
        <f t="shared" si="40"/>
        <v>S1</v>
      </c>
      <c r="K62" s="60" t="str">
        <f t="shared" si="41"/>
        <v>S1</v>
      </c>
      <c r="L62" s="60" t="str">
        <f t="shared" si="42"/>
        <v>S1</v>
      </c>
      <c r="M62" s="48"/>
      <c r="N62" s="48"/>
      <c r="P62" s="114"/>
      <c r="Q62" s="114"/>
      <c r="R62" s="114"/>
      <c r="S62" s="118"/>
      <c r="T62" s="153">
        <f t="shared" si="43"/>
        <v>1</v>
      </c>
      <c r="U62" s="116">
        <f t="shared" si="44"/>
        <v>1</v>
      </c>
      <c r="V62" s="119">
        <f t="shared" si="45"/>
        <v>999</v>
      </c>
      <c r="W62" s="119">
        <f t="shared" si="45"/>
        <v>999</v>
      </c>
      <c r="X62" s="23">
        <v>13</v>
      </c>
      <c r="Y62" s="60" t="str">
        <f t="shared" si="46"/>
        <v>S1</v>
      </c>
      <c r="Z62" s="60" t="str">
        <f t="shared" si="47"/>
        <v>S1</v>
      </c>
      <c r="AA62" s="60" t="str">
        <f t="shared" si="48"/>
        <v>S1</v>
      </c>
      <c r="AB62" s="23">
        <f t="shared" si="49"/>
        <v>6</v>
      </c>
      <c r="AH62" s="158">
        <f t="shared" si="50"/>
        <v>28.97</v>
      </c>
    </row>
    <row r="63" spans="1:34" ht="12.75" customHeight="1" x14ac:dyDescent="0.25">
      <c r="A63" s="23" t="str">
        <f>C51&amp;"x"&amp;B63</f>
        <v>S3x10</v>
      </c>
      <c r="B63" s="42">
        <v>10</v>
      </c>
      <c r="C63" s="60" t="str">
        <f t="shared" si="34"/>
        <v/>
      </c>
      <c r="D63" s="60" t="str">
        <f t="shared" si="35"/>
        <v/>
      </c>
      <c r="E63" s="61" t="str">
        <f t="shared" si="36"/>
        <v/>
      </c>
      <c r="F63" s="61" t="str">
        <f t="shared" si="37"/>
        <v/>
      </c>
      <c r="G63" s="62" t="str">
        <f t="shared" si="38"/>
        <v/>
      </c>
      <c r="H63" s="63" t="str">
        <f t="shared" si="39"/>
        <v/>
      </c>
      <c r="I63" s="64"/>
      <c r="J63" s="60" t="str">
        <f t="shared" si="40"/>
        <v/>
      </c>
      <c r="K63" s="60" t="str">
        <f t="shared" si="41"/>
        <v/>
      </c>
      <c r="L63" s="60" t="str">
        <f t="shared" si="42"/>
        <v/>
      </c>
      <c r="M63" s="48"/>
      <c r="N63" s="48"/>
      <c r="P63" s="114"/>
      <c r="Q63" s="114"/>
      <c r="R63" s="114"/>
      <c r="S63" s="118"/>
      <c r="T63" s="153">
        <f t="shared" si="43"/>
        <v>0</v>
      </c>
      <c r="U63" s="116">
        <f t="shared" si="44"/>
        <v>0</v>
      </c>
      <c r="V63" s="119">
        <f t="shared" si="45"/>
        <v>999</v>
      </c>
      <c r="W63" s="119">
        <f t="shared" si="45"/>
        <v>999</v>
      </c>
      <c r="X63" s="23">
        <v>14</v>
      </c>
      <c r="Y63" s="60" t="str">
        <f t="shared" si="46"/>
        <v/>
      </c>
      <c r="Z63" s="60" t="str">
        <f t="shared" si="47"/>
        <v/>
      </c>
      <c r="AA63" s="60" t="str">
        <f t="shared" si="48"/>
        <v/>
      </c>
      <c r="AB63" s="23">
        <f t="shared" si="49"/>
        <v>0</v>
      </c>
      <c r="AH63" s="158" t="str">
        <f t="shared" si="50"/>
        <v/>
      </c>
    </row>
    <row r="64" spans="1:34" ht="12.75" customHeight="1" x14ac:dyDescent="0.25">
      <c r="A64" s="23" t="str">
        <f>C51&amp;"x"&amp;B64</f>
        <v>S3x11</v>
      </c>
      <c r="B64" s="42">
        <v>11</v>
      </c>
      <c r="C64" s="60" t="str">
        <f t="shared" si="34"/>
        <v/>
      </c>
      <c r="D64" s="60" t="str">
        <f t="shared" si="35"/>
        <v/>
      </c>
      <c r="E64" s="61" t="str">
        <f t="shared" si="36"/>
        <v/>
      </c>
      <c r="F64" s="61" t="str">
        <f t="shared" si="37"/>
        <v/>
      </c>
      <c r="G64" s="62" t="str">
        <f t="shared" si="38"/>
        <v/>
      </c>
      <c r="H64" s="63" t="str">
        <f t="shared" si="39"/>
        <v/>
      </c>
      <c r="I64" s="64"/>
      <c r="J64" s="60" t="str">
        <f t="shared" si="40"/>
        <v/>
      </c>
      <c r="K64" s="60" t="str">
        <f t="shared" si="41"/>
        <v/>
      </c>
      <c r="L64" s="60" t="str">
        <f t="shared" si="42"/>
        <v/>
      </c>
      <c r="M64" s="48"/>
      <c r="N64" s="48"/>
      <c r="P64" s="114"/>
      <c r="Q64" s="114"/>
      <c r="R64" s="114"/>
      <c r="T64" s="153">
        <f t="shared" si="43"/>
        <v>0</v>
      </c>
      <c r="U64" s="116">
        <f t="shared" si="44"/>
        <v>0</v>
      </c>
      <c r="V64" s="119">
        <f t="shared" si="45"/>
        <v>999</v>
      </c>
      <c r="W64" s="119">
        <f t="shared" si="45"/>
        <v>999</v>
      </c>
      <c r="X64" s="23">
        <v>15</v>
      </c>
      <c r="Y64" s="60" t="str">
        <f t="shared" si="46"/>
        <v/>
      </c>
      <c r="Z64" s="60" t="str">
        <f t="shared" si="47"/>
        <v/>
      </c>
      <c r="AA64" s="60" t="str">
        <f t="shared" si="48"/>
        <v/>
      </c>
      <c r="AB64" s="23">
        <f t="shared" si="49"/>
        <v>0</v>
      </c>
      <c r="AH64" s="158" t="str">
        <f t="shared" si="50"/>
        <v/>
      </c>
    </row>
    <row r="65" spans="1:34" ht="12.75" customHeight="1" x14ac:dyDescent="0.25">
      <c r="A65" s="23" t="str">
        <f>C51&amp;"x"&amp;B65</f>
        <v>S3x12</v>
      </c>
      <c r="B65" s="42">
        <v>12</v>
      </c>
      <c r="C65" s="60" t="str">
        <f t="shared" si="34"/>
        <v/>
      </c>
      <c r="D65" s="60" t="str">
        <f t="shared" si="35"/>
        <v/>
      </c>
      <c r="E65" s="61" t="str">
        <f t="shared" si="36"/>
        <v/>
      </c>
      <c r="F65" s="61" t="str">
        <f t="shared" si="37"/>
        <v/>
      </c>
      <c r="G65" s="62" t="str">
        <f t="shared" si="38"/>
        <v/>
      </c>
      <c r="H65" s="63" t="str">
        <f t="shared" si="39"/>
        <v/>
      </c>
      <c r="I65" s="64"/>
      <c r="J65" s="60" t="str">
        <f t="shared" si="40"/>
        <v/>
      </c>
      <c r="K65" s="60" t="str">
        <f t="shared" si="41"/>
        <v/>
      </c>
      <c r="L65" s="60" t="str">
        <f t="shared" si="42"/>
        <v/>
      </c>
      <c r="M65" s="48"/>
      <c r="N65" s="48"/>
      <c r="P65" s="114"/>
      <c r="Q65" s="114"/>
      <c r="R65" s="114"/>
      <c r="T65" s="153">
        <f t="shared" si="43"/>
        <v>0</v>
      </c>
      <c r="U65" s="116">
        <f t="shared" si="44"/>
        <v>0</v>
      </c>
      <c r="V65" s="119">
        <f t="shared" si="45"/>
        <v>999</v>
      </c>
      <c r="W65" s="119">
        <f t="shared" si="45"/>
        <v>999</v>
      </c>
      <c r="X65" s="23">
        <v>16</v>
      </c>
      <c r="Y65" s="60" t="str">
        <f t="shared" si="46"/>
        <v/>
      </c>
      <c r="Z65" s="60" t="str">
        <f t="shared" si="47"/>
        <v/>
      </c>
      <c r="AA65" s="60" t="str">
        <f t="shared" si="48"/>
        <v/>
      </c>
      <c r="AB65" s="23">
        <f t="shared" si="49"/>
        <v>0</v>
      </c>
      <c r="AH65" s="158" t="str">
        <f t="shared" si="50"/>
        <v/>
      </c>
    </row>
    <row r="66" spans="1:34" ht="12.75" customHeight="1" x14ac:dyDescent="0.25">
      <c r="A66" s="23" t="str">
        <f>C51&amp;"x"&amp;B66</f>
        <v>S3x13</v>
      </c>
      <c r="B66" s="42">
        <v>13</v>
      </c>
      <c r="C66" s="60" t="str">
        <f t="shared" si="34"/>
        <v/>
      </c>
      <c r="D66" s="60" t="str">
        <f t="shared" si="35"/>
        <v/>
      </c>
      <c r="E66" s="61" t="str">
        <f t="shared" si="36"/>
        <v/>
      </c>
      <c r="F66" s="61" t="str">
        <f t="shared" si="37"/>
        <v/>
      </c>
      <c r="G66" s="62" t="str">
        <f t="shared" si="38"/>
        <v/>
      </c>
      <c r="H66" s="63" t="str">
        <f t="shared" si="39"/>
        <v/>
      </c>
      <c r="I66" s="64"/>
      <c r="J66" s="60" t="str">
        <f t="shared" si="40"/>
        <v/>
      </c>
      <c r="K66" s="60" t="str">
        <f t="shared" si="41"/>
        <v/>
      </c>
      <c r="L66" s="60" t="str">
        <f t="shared" si="42"/>
        <v/>
      </c>
      <c r="M66" s="48"/>
      <c r="N66" s="48"/>
      <c r="P66" s="114"/>
      <c r="Q66" s="114"/>
      <c r="R66" s="114"/>
      <c r="T66" s="153">
        <f t="shared" si="43"/>
        <v>0</v>
      </c>
      <c r="U66" s="116">
        <f t="shared" si="44"/>
        <v>0</v>
      </c>
      <c r="V66" s="119">
        <f t="shared" si="45"/>
        <v>999</v>
      </c>
      <c r="W66" s="119">
        <f t="shared" si="45"/>
        <v>999</v>
      </c>
      <c r="X66" s="23">
        <v>17</v>
      </c>
      <c r="Y66" s="60" t="str">
        <f t="shared" si="46"/>
        <v/>
      </c>
      <c r="Z66" s="60" t="str">
        <f t="shared" si="47"/>
        <v/>
      </c>
      <c r="AA66" s="60" t="str">
        <f t="shared" si="48"/>
        <v/>
      </c>
      <c r="AB66" s="23">
        <f t="shared" si="49"/>
        <v>0</v>
      </c>
      <c r="AH66" s="158" t="str">
        <f t="shared" si="50"/>
        <v/>
      </c>
    </row>
    <row r="67" spans="1:34" ht="12.75" customHeight="1" x14ac:dyDescent="0.25">
      <c r="A67" s="23" t="str">
        <f>C51&amp;"x"&amp;B67</f>
        <v>S3x14</v>
      </c>
      <c r="B67" s="42">
        <v>14</v>
      </c>
      <c r="C67" s="60" t="str">
        <f t="shared" si="34"/>
        <v/>
      </c>
      <c r="D67" s="60" t="str">
        <f t="shared" si="35"/>
        <v/>
      </c>
      <c r="E67" s="61" t="str">
        <f t="shared" si="36"/>
        <v/>
      </c>
      <c r="F67" s="61" t="str">
        <f t="shared" si="37"/>
        <v/>
      </c>
      <c r="G67" s="62" t="str">
        <f t="shared" si="38"/>
        <v/>
      </c>
      <c r="H67" s="63" t="str">
        <f t="shared" si="39"/>
        <v/>
      </c>
      <c r="I67" s="64"/>
      <c r="J67" s="60" t="str">
        <f t="shared" si="40"/>
        <v/>
      </c>
      <c r="K67" s="60" t="str">
        <f t="shared" si="41"/>
        <v/>
      </c>
      <c r="L67" s="60" t="str">
        <f t="shared" si="42"/>
        <v/>
      </c>
      <c r="M67" s="48"/>
      <c r="N67" s="48"/>
      <c r="P67" s="114"/>
      <c r="Q67" s="114"/>
      <c r="R67" s="114"/>
      <c r="T67" s="153">
        <f t="shared" si="43"/>
        <v>0</v>
      </c>
      <c r="U67" s="116">
        <f t="shared" si="44"/>
        <v>0</v>
      </c>
      <c r="V67" s="119">
        <f t="shared" si="45"/>
        <v>999</v>
      </c>
      <c r="W67" s="119">
        <f t="shared" si="45"/>
        <v>999</v>
      </c>
      <c r="X67" s="23">
        <v>18</v>
      </c>
      <c r="Y67" s="60" t="str">
        <f t="shared" si="46"/>
        <v/>
      </c>
      <c r="Z67" s="60" t="str">
        <f t="shared" si="47"/>
        <v/>
      </c>
      <c r="AA67" s="60" t="str">
        <f t="shared" si="48"/>
        <v/>
      </c>
      <c r="AB67" s="23">
        <f t="shared" si="49"/>
        <v>0</v>
      </c>
      <c r="AH67" s="158" t="str">
        <f t="shared" si="50"/>
        <v/>
      </c>
    </row>
    <row r="68" spans="1:34" ht="12.75" customHeight="1" x14ac:dyDescent="0.25">
      <c r="A68" s="23" t="str">
        <f>C51&amp;"x"&amp;B68</f>
        <v>S3x15</v>
      </c>
      <c r="B68" s="42">
        <v>15</v>
      </c>
      <c r="C68" s="60" t="str">
        <f t="shared" si="34"/>
        <v/>
      </c>
      <c r="D68" s="60" t="str">
        <f t="shared" si="35"/>
        <v/>
      </c>
      <c r="E68" s="61" t="str">
        <f t="shared" si="36"/>
        <v/>
      </c>
      <c r="F68" s="61" t="str">
        <f t="shared" si="37"/>
        <v/>
      </c>
      <c r="G68" s="62" t="str">
        <f t="shared" si="38"/>
        <v/>
      </c>
      <c r="H68" s="63" t="str">
        <f t="shared" si="39"/>
        <v/>
      </c>
      <c r="I68" s="64"/>
      <c r="J68" s="60" t="str">
        <f t="shared" si="40"/>
        <v/>
      </c>
      <c r="K68" s="60" t="str">
        <f t="shared" si="41"/>
        <v/>
      </c>
      <c r="L68" s="60" t="str">
        <f t="shared" si="42"/>
        <v/>
      </c>
      <c r="M68" s="48"/>
      <c r="N68" s="48"/>
      <c r="P68" s="114"/>
      <c r="Q68" s="114"/>
      <c r="R68" s="114"/>
      <c r="T68" s="153">
        <f t="shared" si="43"/>
        <v>0</v>
      </c>
      <c r="U68" s="116">
        <f t="shared" si="44"/>
        <v>0</v>
      </c>
      <c r="V68" s="119">
        <f t="shared" si="45"/>
        <v>999</v>
      </c>
      <c r="W68" s="119">
        <f t="shared" si="45"/>
        <v>999</v>
      </c>
      <c r="X68" s="23">
        <v>19</v>
      </c>
      <c r="Y68" s="60" t="str">
        <f t="shared" si="46"/>
        <v/>
      </c>
      <c r="Z68" s="60" t="str">
        <f t="shared" si="47"/>
        <v/>
      </c>
      <c r="AA68" s="60" t="str">
        <f t="shared" si="48"/>
        <v/>
      </c>
      <c r="AB68" s="23">
        <f t="shared" si="49"/>
        <v>0</v>
      </c>
      <c r="AH68" s="158" t="str">
        <f t="shared" si="50"/>
        <v/>
      </c>
    </row>
    <row r="69" spans="1:34" ht="13" thickBot="1" x14ac:dyDescent="0.3">
      <c r="B69" s="65"/>
      <c r="C69" s="66"/>
      <c r="D69" s="65"/>
      <c r="E69" s="65"/>
      <c r="F69" s="65"/>
      <c r="G69" s="67"/>
      <c r="H69" s="67"/>
      <c r="I69" s="67"/>
      <c r="J69" s="66"/>
      <c r="K69" s="66"/>
      <c r="L69" s="66"/>
      <c r="M69" s="48"/>
      <c r="N69" s="48"/>
      <c r="X69" s="23">
        <v>20</v>
      </c>
    </row>
    <row r="70" spans="1:34" ht="13" thickTop="1" x14ac:dyDescent="0.25">
      <c r="B70" s="42"/>
      <c r="C70" s="369" t="s">
        <v>5165</v>
      </c>
      <c r="D70" s="369"/>
      <c r="E70" s="43" t="s">
        <v>5166</v>
      </c>
      <c r="F70" s="43" t="s">
        <v>5167</v>
      </c>
      <c r="G70" s="44" t="s">
        <v>5168</v>
      </c>
      <c r="H70" s="45"/>
      <c r="I70" s="46"/>
      <c r="J70" s="47" t="s">
        <v>5169</v>
      </c>
      <c r="K70" s="47" t="s">
        <v>5170</v>
      </c>
      <c r="L70" s="47" t="s">
        <v>5171</v>
      </c>
      <c r="M70" s="48"/>
      <c r="N70" s="48"/>
      <c r="P70" s="49">
        <f>COUNT(P74:P88)</f>
        <v>0</v>
      </c>
      <c r="Q70" s="49">
        <f>COUNT(Q74:Q88)</f>
        <v>0</v>
      </c>
      <c r="R70" s="49">
        <f>COUNT(R74:R88)</f>
        <v>0</v>
      </c>
      <c r="T70" s="96">
        <f>T71-SUM(U74:U88)</f>
        <v>0</v>
      </c>
      <c r="X70" s="23">
        <v>1</v>
      </c>
    </row>
    <row r="71" spans="1:34" s="27" customFormat="1" ht="13" x14ac:dyDescent="0.3">
      <c r="A71" s="27">
        <f>A51+1</f>
        <v>4</v>
      </c>
      <c r="B71" s="50"/>
      <c r="C71" s="370" t="str">
        <f>Leden!AV9</f>
        <v>S4</v>
      </c>
      <c r="D71" s="370"/>
      <c r="E71" s="100" t="str">
        <f>IF($C71="","",LEFT(IFERROR(VLOOKUP($C71,Teams1N,2,0),"")&amp;"??",2))</f>
        <v>WK</v>
      </c>
      <c r="F71" s="100" t="str">
        <f>IF($C71="","",IFERROR(VLOOKUP($C71,Teams1N,3,0),"??"))</f>
        <v>Za</v>
      </c>
      <c r="G71" s="100" t="str">
        <f>IF($C71="","",LEFT(IFERROR(VLOOKUP($C71,Teams1N,4,0),"")&amp;"?",1))</f>
        <v>8</v>
      </c>
      <c r="H71" s="51"/>
      <c r="I71" s="52"/>
      <c r="J71" s="100">
        <f>COUNTIF(C74:C88,"V")</f>
        <v>5</v>
      </c>
      <c r="K71" s="100">
        <f>COUNTIF(C74:C88,"M")</f>
        <v>5</v>
      </c>
      <c r="L71" s="53">
        <f>IFERROR(AVERAGE(H74:H88),"")</f>
        <v>37.700000000000003</v>
      </c>
      <c r="M71" s="54"/>
      <c r="N71" s="54"/>
      <c r="O71" s="27" t="s">
        <v>5172</v>
      </c>
      <c r="P71" s="163"/>
      <c r="Q71" s="163"/>
      <c r="R71" s="163"/>
      <c r="S71" s="164"/>
      <c r="T71" s="96">
        <f>SUM(T74:T88)</f>
        <v>10</v>
      </c>
      <c r="U71" s="115" t="str">
        <f>MID($C71,1,1)</f>
        <v>S</v>
      </c>
      <c r="V71" s="115" t="str">
        <f>MID($C71,1,1)</f>
        <v>S</v>
      </c>
      <c r="W71" s="115" t="str">
        <f>MID($C71,1,1)</f>
        <v>S</v>
      </c>
      <c r="X71" s="23">
        <v>2</v>
      </c>
      <c r="AD71" s="11" t="str">
        <f>IF($C71="","",IFERROR(VLOOKUP($C71,Teams1N,6,0),""))</f>
        <v>A</v>
      </c>
      <c r="AE71" s="11" t="str">
        <f>TRIM(IF($AD71="","",IFERROR(VLOOKUP($AD71,Teams!$B$5:$G$9,2,0),"")))</f>
        <v>3312 AD</v>
      </c>
      <c r="AF71" s="11" t="str">
        <f>TRIM(IF($AD71="","",IFERROR(VLOOKUP($AD71,Teams!$B$5:$G$9,4,0),"")))</f>
        <v>Dordrecht Oranje Wit (D)</v>
      </c>
      <c r="AH71" s="159">
        <f>IFERROR(AVERAGE(AH74:AH88),"")</f>
        <v>38.181000000000004</v>
      </c>
    </row>
    <row r="72" spans="1:34" ht="5.25" customHeight="1" x14ac:dyDescent="0.25">
      <c r="B72" s="42"/>
      <c r="C72" s="43"/>
      <c r="D72" s="42"/>
      <c r="E72" s="42"/>
      <c r="F72" s="42"/>
      <c r="G72" s="46"/>
      <c r="H72" s="46"/>
      <c r="I72" s="46"/>
      <c r="J72" s="43"/>
      <c r="K72" s="43"/>
      <c r="L72" s="43"/>
      <c r="M72" s="48"/>
      <c r="N72" s="48"/>
      <c r="U72" s="116"/>
      <c r="V72" s="116"/>
      <c r="W72" s="116"/>
      <c r="X72" s="23">
        <v>3</v>
      </c>
    </row>
    <row r="73" spans="1:34" s="55" customFormat="1" ht="12.75" customHeight="1" x14ac:dyDescent="0.25">
      <c r="B73" s="56"/>
      <c r="C73" s="57" t="s">
        <v>5173</v>
      </c>
      <c r="D73" s="57" t="s">
        <v>5174</v>
      </c>
      <c r="E73" s="58" t="s">
        <v>5175</v>
      </c>
      <c r="F73" s="58" t="s">
        <v>5176</v>
      </c>
      <c r="G73" s="57" t="s">
        <v>5177</v>
      </c>
      <c r="H73" s="57" t="s">
        <v>5178</v>
      </c>
      <c r="I73" s="57" t="s">
        <v>5039</v>
      </c>
      <c r="J73" s="57" t="s">
        <v>7049</v>
      </c>
      <c r="K73" s="57" t="s">
        <v>7598</v>
      </c>
      <c r="L73" s="57" t="s">
        <v>7596</v>
      </c>
      <c r="M73" s="59"/>
      <c r="N73" s="59"/>
      <c r="P73" s="117" t="s">
        <v>5048</v>
      </c>
      <c r="Q73" s="117" t="s">
        <v>5047</v>
      </c>
      <c r="R73" s="117" t="s">
        <v>5049</v>
      </c>
      <c r="S73" s="35"/>
      <c r="T73" s="96"/>
      <c r="U73" s="115">
        <f>IF(W71="","",VLOOKUP(W71,Leeftijdscat,2,FALSE))</f>
        <v>5</v>
      </c>
      <c r="V73" s="115">
        <f>IF(W71="","",VLOOKUP(W71,Leeftijdscat,3,FALSE))</f>
        <v>999</v>
      </c>
      <c r="W73" s="115">
        <f>IF(W71="","",VLOOKUP(W71,Leeftijdscat,4,FALSE))</f>
        <v>999</v>
      </c>
      <c r="X73" s="23">
        <v>4</v>
      </c>
      <c r="Y73" s="55">
        <f>LEN(Y74&amp;Y75&amp;Y76&amp;Y77&amp;Y78&amp;Y79&amp;Y80&amp;Y81&amp;Y82&amp;Y83&amp;Y84&amp;Y85&amp;Y86&amp;Y87&amp;Y88)</f>
        <v>20</v>
      </c>
      <c r="Z73" s="55">
        <f>LEN(Z74&amp;Z75&amp;Z76&amp;Z77&amp;Z78&amp;Z79&amp;Z80&amp;Z81&amp;Z82&amp;Z83&amp;Z84&amp;Z85&amp;Z86&amp;Z87&amp;Z88)</f>
        <v>20</v>
      </c>
      <c r="AA73" s="55">
        <f>LEN(AA74&amp;AA75&amp;AA76&amp;AA77&amp;AA78&amp;AA79&amp;AA80&amp;AA81&amp;AA82&amp;AA83&amp;AA84&amp;AA85&amp;AA86&amp;AA87&amp;AA88)</f>
        <v>20</v>
      </c>
      <c r="AB73" s="55">
        <f>SUM(Y73:AA73)</f>
        <v>60</v>
      </c>
      <c r="AD73" s="145"/>
      <c r="AE73" s="145"/>
      <c r="AF73" s="145"/>
      <c r="AH73" s="158"/>
    </row>
    <row r="74" spans="1:34" ht="12.75" customHeight="1" x14ac:dyDescent="0.25">
      <c r="A74" s="23" t="str">
        <f>C71&amp;"x"&amp;B74</f>
        <v>S4x1</v>
      </c>
      <c r="B74" s="42">
        <v>1</v>
      </c>
      <c r="C74" s="60" t="str">
        <f t="shared" ref="C74:C88" si="51">IF(LEFT($A74,1)="x","",IFERROR(VLOOKUP($A74,Leden1N,8,0),""))</f>
        <v>V</v>
      </c>
      <c r="D74" s="60" t="str">
        <f t="shared" ref="D74:D88" si="52">IF(LEFT($A74,1)="x","",IFERROR(VLOOKUP($A74,Leden1N,9,0),""))</f>
        <v>NMH24Z9</v>
      </c>
      <c r="E74" s="61" t="str">
        <f t="shared" ref="E74:E88" si="53">IF(LEFT($A74,1)="x","",IFERROR(VLOOKUP($A74,Leden1N,10,0),""))</f>
        <v>Verheijde, P.</v>
      </c>
      <c r="F74" s="61" t="str">
        <f t="shared" ref="F74:F88" si="54">IF(LEFT($A74,1)="x","",IFERROR(VLOOKUP($A74,Leden1N,11,0),""))</f>
        <v>Petra</v>
      </c>
      <c r="G74" s="62">
        <f t="shared" ref="G74:G88" si="55">IF(LEFT($A74,1)="x","",IFERROR(VLOOKUP($A74,Leden1N,12,0),""))</f>
        <v>27135</v>
      </c>
      <c r="H74" s="63">
        <f t="shared" ref="H74:H88" si="56">IF(AND(ISNUMBER(G74),G74&lt;&gt;0),DATEDIF(G74,Peildatum,"Y"),"")</f>
        <v>49</v>
      </c>
      <c r="I74" s="64"/>
      <c r="J74" s="60" t="str">
        <f t="shared" ref="J74:J88" si="57">IF(LEFT($A74,1)="x","",IFERROR(VLOOKUP($A74,Leden1N,17,0),""))</f>
        <v>S4</v>
      </c>
      <c r="K74" s="60" t="str">
        <f t="shared" ref="K74:K88" si="58">IF(LEFT($A74,1)="x","",IFERROR(VLOOKUP($A74,Leden1N,18,0),""))</f>
        <v>S4</v>
      </c>
      <c r="L74" s="60" t="str">
        <f t="shared" ref="L74:L88" si="59">IF(LEFT($A74,1)="x","",IFERROR(VLOOKUP($A74,Leden1N,19,0),""))</f>
        <v>S4</v>
      </c>
      <c r="M74" s="48"/>
      <c r="N74" s="48"/>
      <c r="P74" s="114"/>
      <c r="Q74" s="114"/>
      <c r="R74" s="114"/>
      <c r="S74" s="118"/>
      <c r="T74" s="153">
        <f t="shared" ref="T74:T88" si="60">IF(LEN(C74&amp;D74&amp;E74&amp;F74)&gt;0,1,0)</f>
        <v>1</v>
      </c>
      <c r="U74" s="116">
        <f t="shared" ref="U74:U88" si="61">MIN(LEN(Y74&amp;Z74&amp;AA74),1)</f>
        <v>1</v>
      </c>
      <c r="V74" s="119">
        <f t="shared" ref="V74:W88" si="62">V73</f>
        <v>999</v>
      </c>
      <c r="W74" s="119">
        <f t="shared" si="62"/>
        <v>999</v>
      </c>
      <c r="X74" s="23">
        <v>5</v>
      </c>
      <c r="Y74" s="60" t="str">
        <f t="shared" ref="Y74:Y88" si="63">IF(LEFT($A74,1)="x","",IFERROR(VLOOKUP($A74,Leden1N,37,0),""))</f>
        <v>S4</v>
      </c>
      <c r="Z74" s="60" t="str">
        <f t="shared" ref="Z74:Z88" si="64">IF(LEFT($A74,1)="x","",IFERROR(VLOOKUP($A74,Leden1N,38,0),""))</f>
        <v>S4</v>
      </c>
      <c r="AA74" s="60" t="str">
        <f t="shared" ref="AA74:AA88" si="65">IF(LEFT($A74,1)="x","",IFERROR(VLOOKUP($A74,Leden1N,39,0),""))</f>
        <v>S4</v>
      </c>
      <c r="AB74" s="23">
        <f t="shared" ref="AB74:AB88" si="66">LEN(Y74&amp;Z74&amp;AA74)</f>
        <v>6</v>
      </c>
      <c r="AH74" s="158">
        <f t="shared" ref="AH74:AH88" si="67">lft(G74,Peildatum)</f>
        <v>49.71</v>
      </c>
    </row>
    <row r="75" spans="1:34" ht="12.75" customHeight="1" x14ac:dyDescent="0.25">
      <c r="A75" s="23" t="str">
        <f>C71&amp;"x"&amp;B75</f>
        <v>S4x2</v>
      </c>
      <c r="B75" s="42">
        <v>2</v>
      </c>
      <c r="C75" s="60" t="str">
        <f t="shared" si="51"/>
        <v>V</v>
      </c>
      <c r="D75" s="60" t="str">
        <f t="shared" si="52"/>
        <v>NJK34W5</v>
      </c>
      <c r="E75" s="61" t="str">
        <f t="shared" si="53"/>
        <v>Ploeg, L</v>
      </c>
      <c r="F75" s="61" t="str">
        <f t="shared" si="54"/>
        <v>Lieke</v>
      </c>
      <c r="G75" s="62">
        <f t="shared" si="55"/>
        <v>31732</v>
      </c>
      <c r="H75" s="63">
        <f t="shared" si="56"/>
        <v>37</v>
      </c>
      <c r="I75" s="64"/>
      <c r="J75" s="60" t="str">
        <f t="shared" si="57"/>
        <v>S4</v>
      </c>
      <c r="K75" s="60" t="str">
        <f t="shared" si="58"/>
        <v>S4</v>
      </c>
      <c r="L75" s="60" t="str">
        <f t="shared" si="59"/>
        <v>S4</v>
      </c>
      <c r="M75" s="48"/>
      <c r="N75" s="48"/>
      <c r="P75" s="114"/>
      <c r="Q75" s="114"/>
      <c r="R75" s="114"/>
      <c r="S75" s="118"/>
      <c r="T75" s="153">
        <f t="shared" si="60"/>
        <v>1</v>
      </c>
      <c r="U75" s="116">
        <f t="shared" si="61"/>
        <v>1</v>
      </c>
      <c r="V75" s="119">
        <f t="shared" si="62"/>
        <v>999</v>
      </c>
      <c r="W75" s="119">
        <f t="shared" si="62"/>
        <v>999</v>
      </c>
      <c r="X75" s="23">
        <v>6</v>
      </c>
      <c r="Y75" s="60" t="str">
        <f t="shared" si="63"/>
        <v>S4</v>
      </c>
      <c r="Z75" s="60" t="str">
        <f t="shared" si="64"/>
        <v>S4</v>
      </c>
      <c r="AA75" s="60" t="str">
        <f t="shared" si="65"/>
        <v>S4</v>
      </c>
      <c r="AB75" s="23">
        <f t="shared" si="66"/>
        <v>6</v>
      </c>
      <c r="AH75" s="158">
        <f t="shared" si="67"/>
        <v>37.119999999999997</v>
      </c>
    </row>
    <row r="76" spans="1:34" ht="12.75" customHeight="1" x14ac:dyDescent="0.25">
      <c r="A76" s="23" t="str">
        <f>C71&amp;"x"&amp;B76</f>
        <v>S4x3</v>
      </c>
      <c r="B76" s="42">
        <v>3</v>
      </c>
      <c r="C76" s="60" t="str">
        <f t="shared" si="51"/>
        <v>V</v>
      </c>
      <c r="D76" s="60" t="str">
        <f t="shared" si="52"/>
        <v>NGT43N2</v>
      </c>
      <c r="E76" s="61" t="str">
        <f t="shared" si="53"/>
        <v>Visser, H.</v>
      </c>
      <c r="F76" s="61" t="str">
        <f t="shared" si="54"/>
        <v>Hilde</v>
      </c>
      <c r="G76" s="62">
        <f t="shared" si="55"/>
        <v>33146</v>
      </c>
      <c r="H76" s="63">
        <f t="shared" si="56"/>
        <v>33</v>
      </c>
      <c r="I76" s="64"/>
      <c r="J76" s="60" t="str">
        <f t="shared" si="57"/>
        <v>S4</v>
      </c>
      <c r="K76" s="60" t="str">
        <f t="shared" si="58"/>
        <v>S4</v>
      </c>
      <c r="L76" s="60" t="str">
        <f t="shared" si="59"/>
        <v>S4</v>
      </c>
      <c r="M76" s="48"/>
      <c r="N76" s="48"/>
      <c r="P76" s="114"/>
      <c r="Q76" s="114"/>
      <c r="R76" s="114"/>
      <c r="S76" s="118"/>
      <c r="T76" s="153">
        <f t="shared" si="60"/>
        <v>1</v>
      </c>
      <c r="U76" s="116">
        <f t="shared" si="61"/>
        <v>1</v>
      </c>
      <c r="V76" s="119">
        <f t="shared" si="62"/>
        <v>999</v>
      </c>
      <c r="W76" s="119">
        <f t="shared" si="62"/>
        <v>999</v>
      </c>
      <c r="X76" s="23">
        <v>7</v>
      </c>
      <c r="Y76" s="60" t="str">
        <f t="shared" si="63"/>
        <v>S4</v>
      </c>
      <c r="Z76" s="60" t="str">
        <f t="shared" si="64"/>
        <v>S4</v>
      </c>
      <c r="AA76" s="60" t="str">
        <f t="shared" si="65"/>
        <v>S4</v>
      </c>
      <c r="AB76" s="23">
        <f t="shared" si="66"/>
        <v>6</v>
      </c>
      <c r="AH76" s="158">
        <f t="shared" si="67"/>
        <v>33.25</v>
      </c>
    </row>
    <row r="77" spans="1:34" ht="12.75" customHeight="1" x14ac:dyDescent="0.25">
      <c r="A77" s="23" t="str">
        <f>C71&amp;"x"&amp;B77</f>
        <v>S4x4</v>
      </c>
      <c r="B77" s="42">
        <v>4</v>
      </c>
      <c r="C77" s="60" t="str">
        <f t="shared" si="51"/>
        <v>V</v>
      </c>
      <c r="D77" s="60" t="str">
        <f t="shared" si="52"/>
        <v>NJC46R3</v>
      </c>
      <c r="E77" s="61" t="str">
        <f t="shared" si="53"/>
        <v>Wibbens, E.</v>
      </c>
      <c r="F77" s="61" t="str">
        <f t="shared" si="54"/>
        <v>Esther</v>
      </c>
      <c r="G77" s="62">
        <f t="shared" si="55"/>
        <v>33690</v>
      </c>
      <c r="H77" s="63">
        <f t="shared" si="56"/>
        <v>31</v>
      </c>
      <c r="I77" s="64"/>
      <c r="J77" s="60" t="str">
        <f t="shared" si="57"/>
        <v>S4</v>
      </c>
      <c r="K77" s="60" t="str">
        <f t="shared" si="58"/>
        <v>S4</v>
      </c>
      <c r="L77" s="60" t="str">
        <f t="shared" si="59"/>
        <v>S4</v>
      </c>
      <c r="M77" s="48"/>
      <c r="N77" s="48"/>
      <c r="P77" s="114"/>
      <c r="Q77" s="114"/>
      <c r="R77" s="114"/>
      <c r="S77" s="118"/>
      <c r="T77" s="153">
        <f t="shared" si="60"/>
        <v>1</v>
      </c>
      <c r="U77" s="116">
        <f t="shared" si="61"/>
        <v>1</v>
      </c>
      <c r="V77" s="119">
        <f t="shared" si="62"/>
        <v>999</v>
      </c>
      <c r="W77" s="119">
        <f t="shared" si="62"/>
        <v>999</v>
      </c>
      <c r="X77" s="23">
        <v>8</v>
      </c>
      <c r="Y77" s="60" t="str">
        <f t="shared" si="63"/>
        <v>S4</v>
      </c>
      <c r="Z77" s="60" t="str">
        <f t="shared" si="64"/>
        <v>S4</v>
      </c>
      <c r="AA77" s="60" t="str">
        <f t="shared" si="65"/>
        <v>S4</v>
      </c>
      <c r="AB77" s="23">
        <f t="shared" si="66"/>
        <v>6</v>
      </c>
      <c r="AH77" s="158">
        <f t="shared" si="67"/>
        <v>31.76</v>
      </c>
    </row>
    <row r="78" spans="1:34" ht="12.75" customHeight="1" x14ac:dyDescent="0.25">
      <c r="A78" s="23" t="str">
        <f>C71&amp;"x"&amp;B78</f>
        <v>S4x5</v>
      </c>
      <c r="B78" s="42">
        <v>5</v>
      </c>
      <c r="C78" s="60" t="str">
        <f t="shared" si="51"/>
        <v>V</v>
      </c>
      <c r="D78" s="60" t="str">
        <f t="shared" si="52"/>
        <v>NJC15T9</v>
      </c>
      <c r="E78" s="61" t="str">
        <f t="shared" si="53"/>
        <v>Visser-Michelsen, D.</v>
      </c>
      <c r="F78" s="61" t="str">
        <f t="shared" si="54"/>
        <v>Diana</v>
      </c>
      <c r="G78" s="62">
        <f t="shared" si="55"/>
        <v>33777</v>
      </c>
      <c r="H78" s="63">
        <f t="shared" si="56"/>
        <v>31</v>
      </c>
      <c r="I78" s="64"/>
      <c r="J78" s="60" t="str">
        <f t="shared" si="57"/>
        <v>S4</v>
      </c>
      <c r="K78" s="60" t="str">
        <f t="shared" si="58"/>
        <v>S4</v>
      </c>
      <c r="L78" s="60" t="str">
        <f t="shared" si="59"/>
        <v>S4</v>
      </c>
      <c r="M78" s="48"/>
      <c r="N78" s="48"/>
      <c r="P78" s="114"/>
      <c r="Q78" s="114"/>
      <c r="R78" s="114"/>
      <c r="S78" s="118"/>
      <c r="T78" s="153">
        <f t="shared" si="60"/>
        <v>1</v>
      </c>
      <c r="U78" s="116">
        <f t="shared" si="61"/>
        <v>1</v>
      </c>
      <c r="V78" s="119">
        <f t="shared" si="62"/>
        <v>999</v>
      </c>
      <c r="W78" s="119">
        <f t="shared" si="62"/>
        <v>999</v>
      </c>
      <c r="X78" s="23">
        <v>9</v>
      </c>
      <c r="Y78" s="60" t="str">
        <f t="shared" si="63"/>
        <v>S4</v>
      </c>
      <c r="Z78" s="60" t="str">
        <f t="shared" si="64"/>
        <v>S4</v>
      </c>
      <c r="AA78" s="60" t="str">
        <f t="shared" si="65"/>
        <v>S4</v>
      </c>
      <c r="AB78" s="23">
        <f t="shared" si="66"/>
        <v>6</v>
      </c>
      <c r="AH78" s="158">
        <f t="shared" si="67"/>
        <v>31.52</v>
      </c>
    </row>
    <row r="79" spans="1:34" ht="12.75" customHeight="1" x14ac:dyDescent="0.25">
      <c r="A79" s="23" t="str">
        <f>C71&amp;"x"&amp;B79</f>
        <v>S4x6</v>
      </c>
      <c r="B79" s="42">
        <v>6</v>
      </c>
      <c r="C79" s="60" t="str">
        <f t="shared" si="51"/>
        <v>M</v>
      </c>
      <c r="D79" s="60" t="str">
        <f t="shared" si="52"/>
        <v>NFS90V6</v>
      </c>
      <c r="E79" s="61" t="str">
        <f t="shared" si="53"/>
        <v>Wit, de B.</v>
      </c>
      <c r="F79" s="61" t="str">
        <f t="shared" si="54"/>
        <v>Bart</v>
      </c>
      <c r="G79" s="62">
        <f t="shared" si="55"/>
        <v>29031</v>
      </c>
      <c r="H79" s="63">
        <f t="shared" si="56"/>
        <v>44</v>
      </c>
      <c r="I79" s="64"/>
      <c r="J79" s="60" t="str">
        <f t="shared" si="57"/>
        <v>S4</v>
      </c>
      <c r="K79" s="60" t="str">
        <f t="shared" si="58"/>
        <v>S4</v>
      </c>
      <c r="L79" s="60" t="str">
        <f t="shared" si="59"/>
        <v>S4</v>
      </c>
      <c r="M79" s="48"/>
      <c r="N79" s="48"/>
      <c r="P79" s="114"/>
      <c r="Q79" s="114"/>
      <c r="R79" s="114"/>
      <c r="S79" s="118"/>
      <c r="T79" s="153">
        <f t="shared" si="60"/>
        <v>1</v>
      </c>
      <c r="U79" s="116">
        <f t="shared" si="61"/>
        <v>1</v>
      </c>
      <c r="V79" s="119">
        <f t="shared" si="62"/>
        <v>999</v>
      </c>
      <c r="W79" s="119">
        <f t="shared" si="62"/>
        <v>999</v>
      </c>
      <c r="X79" s="23">
        <v>10</v>
      </c>
      <c r="Y79" s="60" t="str">
        <f t="shared" si="63"/>
        <v>S4</v>
      </c>
      <c r="Z79" s="60" t="str">
        <f t="shared" si="64"/>
        <v>S4</v>
      </c>
      <c r="AA79" s="60" t="str">
        <f t="shared" si="65"/>
        <v>S4</v>
      </c>
      <c r="AB79" s="23">
        <f t="shared" si="66"/>
        <v>6</v>
      </c>
      <c r="AH79" s="158">
        <f t="shared" si="67"/>
        <v>44.52</v>
      </c>
    </row>
    <row r="80" spans="1:34" ht="12.75" customHeight="1" x14ac:dyDescent="0.25">
      <c r="A80" s="23" t="str">
        <f>C71&amp;"x"&amp;B80</f>
        <v>S4x7</v>
      </c>
      <c r="B80" s="42">
        <v>7</v>
      </c>
      <c r="C80" s="60" t="str">
        <f t="shared" si="51"/>
        <v>M</v>
      </c>
      <c r="D80" s="60" t="str">
        <f t="shared" si="52"/>
        <v>NFW92M3</v>
      </c>
      <c r="E80" s="61" t="str">
        <f t="shared" si="53"/>
        <v>Laban, A.J.</v>
      </c>
      <c r="F80" s="61" t="str">
        <f t="shared" si="54"/>
        <v>Antjan</v>
      </c>
      <c r="G80" s="62">
        <f t="shared" si="55"/>
        <v>29340</v>
      </c>
      <c r="H80" s="63">
        <f t="shared" si="56"/>
        <v>43</v>
      </c>
      <c r="I80" s="64"/>
      <c r="J80" s="60" t="str">
        <f t="shared" si="57"/>
        <v>S4</v>
      </c>
      <c r="K80" s="60" t="str">
        <f t="shared" si="58"/>
        <v>S4</v>
      </c>
      <c r="L80" s="60" t="str">
        <f t="shared" si="59"/>
        <v>S4</v>
      </c>
      <c r="M80" s="48"/>
      <c r="N80" s="48"/>
      <c r="P80" s="114"/>
      <c r="Q80" s="114"/>
      <c r="R80" s="114"/>
      <c r="S80" s="118"/>
      <c r="T80" s="153">
        <f t="shared" si="60"/>
        <v>1</v>
      </c>
      <c r="U80" s="116">
        <f t="shared" si="61"/>
        <v>1</v>
      </c>
      <c r="V80" s="119">
        <f t="shared" si="62"/>
        <v>999</v>
      </c>
      <c r="W80" s="119">
        <f t="shared" si="62"/>
        <v>999</v>
      </c>
      <c r="X80" s="23">
        <v>11</v>
      </c>
      <c r="Y80" s="60" t="str">
        <f t="shared" si="63"/>
        <v>S4</v>
      </c>
      <c r="Z80" s="60" t="str">
        <f t="shared" si="64"/>
        <v>S4</v>
      </c>
      <c r="AA80" s="60" t="str">
        <f t="shared" si="65"/>
        <v>S4</v>
      </c>
      <c r="AB80" s="23">
        <f t="shared" si="66"/>
        <v>6</v>
      </c>
      <c r="AH80" s="158">
        <f t="shared" si="67"/>
        <v>43.67</v>
      </c>
    </row>
    <row r="81" spans="1:34" ht="12.75" customHeight="1" x14ac:dyDescent="0.25">
      <c r="A81" s="23" t="str">
        <f>C71&amp;"x"&amp;B81</f>
        <v>S4x8</v>
      </c>
      <c r="B81" s="42">
        <v>8</v>
      </c>
      <c r="C81" s="60" t="str">
        <f t="shared" si="51"/>
        <v>M</v>
      </c>
      <c r="D81" s="60" t="str">
        <f t="shared" si="52"/>
        <v>NFW26G8</v>
      </c>
      <c r="E81" s="61" t="str">
        <f t="shared" si="53"/>
        <v>Noels, A.</v>
      </c>
      <c r="F81" s="61" t="str">
        <f t="shared" si="54"/>
        <v>Arjan</v>
      </c>
      <c r="G81" s="62">
        <f t="shared" si="55"/>
        <v>29523</v>
      </c>
      <c r="H81" s="63">
        <f t="shared" si="56"/>
        <v>43</v>
      </c>
      <c r="I81" s="64"/>
      <c r="J81" s="60" t="str">
        <f t="shared" si="57"/>
        <v>S4</v>
      </c>
      <c r="K81" s="60" t="str">
        <f t="shared" si="58"/>
        <v>S4</v>
      </c>
      <c r="L81" s="60" t="str">
        <f t="shared" si="59"/>
        <v>S4</v>
      </c>
      <c r="M81" s="48"/>
      <c r="N81" s="48"/>
      <c r="P81" s="114"/>
      <c r="Q81" s="114"/>
      <c r="R81" s="114"/>
      <c r="S81" s="118"/>
      <c r="T81" s="153">
        <f t="shared" si="60"/>
        <v>1</v>
      </c>
      <c r="U81" s="116">
        <f t="shared" si="61"/>
        <v>1</v>
      </c>
      <c r="V81" s="119">
        <f t="shared" si="62"/>
        <v>999</v>
      </c>
      <c r="W81" s="119">
        <f t="shared" si="62"/>
        <v>999</v>
      </c>
      <c r="X81" s="23">
        <v>12</v>
      </c>
      <c r="Y81" s="60" t="str">
        <f t="shared" si="63"/>
        <v>S4</v>
      </c>
      <c r="Z81" s="60" t="str">
        <f t="shared" si="64"/>
        <v>S4</v>
      </c>
      <c r="AA81" s="60" t="str">
        <f t="shared" si="65"/>
        <v>S4</v>
      </c>
      <c r="AB81" s="23">
        <f t="shared" si="66"/>
        <v>6</v>
      </c>
      <c r="AH81" s="158">
        <f t="shared" si="67"/>
        <v>43.17</v>
      </c>
    </row>
    <row r="82" spans="1:34" ht="12.75" customHeight="1" x14ac:dyDescent="0.25">
      <c r="A82" s="23" t="str">
        <f>C71&amp;"x"&amp;B82</f>
        <v>S4x9</v>
      </c>
      <c r="B82" s="42">
        <v>9</v>
      </c>
      <c r="C82" s="60" t="str">
        <f t="shared" si="51"/>
        <v>M</v>
      </c>
      <c r="D82" s="60" t="str">
        <f t="shared" si="52"/>
        <v>NGW10M4</v>
      </c>
      <c r="E82" s="61" t="str">
        <f t="shared" si="53"/>
        <v>Jong, de B.</v>
      </c>
      <c r="F82" s="61" t="str">
        <f t="shared" si="54"/>
        <v>Bas</v>
      </c>
      <c r="G82" s="62">
        <f t="shared" si="55"/>
        <v>33019</v>
      </c>
      <c r="H82" s="63">
        <f t="shared" si="56"/>
        <v>33</v>
      </c>
      <c r="I82" s="64"/>
      <c r="J82" s="60" t="str">
        <f t="shared" si="57"/>
        <v>S4</v>
      </c>
      <c r="K82" s="60" t="str">
        <f t="shared" si="58"/>
        <v>S4</v>
      </c>
      <c r="L82" s="60" t="str">
        <f t="shared" si="59"/>
        <v>S4</v>
      </c>
      <c r="M82" s="48"/>
      <c r="N82" s="48"/>
      <c r="P82" s="114"/>
      <c r="Q82" s="114"/>
      <c r="R82" s="114"/>
      <c r="S82" s="118"/>
      <c r="T82" s="153">
        <f t="shared" si="60"/>
        <v>1</v>
      </c>
      <c r="U82" s="116">
        <f t="shared" si="61"/>
        <v>1</v>
      </c>
      <c r="V82" s="119">
        <f t="shared" si="62"/>
        <v>999</v>
      </c>
      <c r="W82" s="119">
        <f t="shared" si="62"/>
        <v>999</v>
      </c>
      <c r="X82" s="23">
        <v>13</v>
      </c>
      <c r="Y82" s="60" t="str">
        <f t="shared" si="63"/>
        <v>S4</v>
      </c>
      <c r="Z82" s="60" t="str">
        <f t="shared" si="64"/>
        <v>S4</v>
      </c>
      <c r="AA82" s="60" t="str">
        <f t="shared" si="65"/>
        <v>S4</v>
      </c>
      <c r="AB82" s="23">
        <f t="shared" si="66"/>
        <v>6</v>
      </c>
      <c r="AH82" s="158">
        <f t="shared" si="67"/>
        <v>33.6</v>
      </c>
    </row>
    <row r="83" spans="1:34" ht="12.75" customHeight="1" x14ac:dyDescent="0.25">
      <c r="A83" s="23" t="str">
        <f>C71&amp;"x"&amp;B83</f>
        <v>S4x10</v>
      </c>
      <c r="B83" s="42">
        <v>10</v>
      </c>
      <c r="C83" s="60" t="str">
        <f t="shared" si="51"/>
        <v>M</v>
      </c>
      <c r="D83" s="60" t="str">
        <f t="shared" si="52"/>
        <v>NGT92Q5</v>
      </c>
      <c r="E83" s="61" t="str">
        <f t="shared" si="53"/>
        <v>Kuperus, S.</v>
      </c>
      <c r="F83" s="61" t="str">
        <f t="shared" si="54"/>
        <v>Steven</v>
      </c>
      <c r="G83" s="62">
        <f t="shared" si="55"/>
        <v>33058</v>
      </c>
      <c r="H83" s="63">
        <f t="shared" si="56"/>
        <v>33</v>
      </c>
      <c r="I83" s="64"/>
      <c r="J83" s="60" t="str">
        <f t="shared" si="57"/>
        <v>S4</v>
      </c>
      <c r="K83" s="60" t="str">
        <f t="shared" si="58"/>
        <v>S4</v>
      </c>
      <c r="L83" s="60" t="str">
        <f t="shared" si="59"/>
        <v>S4</v>
      </c>
      <c r="M83" s="48"/>
      <c r="N83" s="48"/>
      <c r="P83" s="114"/>
      <c r="Q83" s="114"/>
      <c r="R83" s="114"/>
      <c r="S83" s="118"/>
      <c r="T83" s="153">
        <f t="shared" si="60"/>
        <v>1</v>
      </c>
      <c r="U83" s="116">
        <f t="shared" si="61"/>
        <v>1</v>
      </c>
      <c r="V83" s="119">
        <f t="shared" si="62"/>
        <v>999</v>
      </c>
      <c r="W83" s="119">
        <f t="shared" si="62"/>
        <v>999</v>
      </c>
      <c r="X83" s="23">
        <v>14</v>
      </c>
      <c r="Y83" s="60" t="str">
        <f t="shared" si="63"/>
        <v>S4</v>
      </c>
      <c r="Z83" s="60" t="str">
        <f t="shared" si="64"/>
        <v>S4</v>
      </c>
      <c r="AA83" s="60" t="str">
        <f t="shared" si="65"/>
        <v>S4</v>
      </c>
      <c r="AB83" s="23">
        <f t="shared" si="66"/>
        <v>6</v>
      </c>
      <c r="AH83" s="158">
        <f t="shared" si="67"/>
        <v>33.49</v>
      </c>
    </row>
    <row r="84" spans="1:34" ht="12.75" customHeight="1" x14ac:dyDescent="0.25">
      <c r="A84" s="23" t="str">
        <f>C71&amp;"x"&amp;B84</f>
        <v>S4x11</v>
      </c>
      <c r="B84" s="42">
        <v>11</v>
      </c>
      <c r="C84" s="60" t="str">
        <f t="shared" si="51"/>
        <v/>
      </c>
      <c r="D84" s="60" t="str">
        <f t="shared" si="52"/>
        <v/>
      </c>
      <c r="E84" s="61" t="str">
        <f t="shared" si="53"/>
        <v/>
      </c>
      <c r="F84" s="61" t="str">
        <f t="shared" si="54"/>
        <v/>
      </c>
      <c r="G84" s="62" t="str">
        <f t="shared" si="55"/>
        <v/>
      </c>
      <c r="H84" s="63" t="str">
        <f t="shared" si="56"/>
        <v/>
      </c>
      <c r="I84" s="64"/>
      <c r="J84" s="60" t="str">
        <f t="shared" si="57"/>
        <v/>
      </c>
      <c r="K84" s="60" t="str">
        <f t="shared" si="58"/>
        <v/>
      </c>
      <c r="L84" s="60" t="str">
        <f t="shared" si="59"/>
        <v/>
      </c>
      <c r="M84" s="48"/>
      <c r="N84" s="48"/>
      <c r="P84" s="114"/>
      <c r="Q84" s="114"/>
      <c r="R84" s="114"/>
      <c r="T84" s="153">
        <f t="shared" si="60"/>
        <v>0</v>
      </c>
      <c r="U84" s="116">
        <f t="shared" si="61"/>
        <v>0</v>
      </c>
      <c r="V84" s="119">
        <f t="shared" si="62"/>
        <v>999</v>
      </c>
      <c r="W84" s="119">
        <f t="shared" si="62"/>
        <v>999</v>
      </c>
      <c r="X84" s="23">
        <v>15</v>
      </c>
      <c r="Y84" s="60" t="str">
        <f t="shared" si="63"/>
        <v/>
      </c>
      <c r="Z84" s="60" t="str">
        <f t="shared" si="64"/>
        <v/>
      </c>
      <c r="AA84" s="60" t="str">
        <f t="shared" si="65"/>
        <v/>
      </c>
      <c r="AB84" s="23">
        <f t="shared" si="66"/>
        <v>0</v>
      </c>
      <c r="AH84" s="158" t="str">
        <f t="shared" si="67"/>
        <v/>
      </c>
    </row>
    <row r="85" spans="1:34" ht="12.75" customHeight="1" x14ac:dyDescent="0.25">
      <c r="A85" s="23" t="str">
        <f>C71&amp;"x"&amp;B85</f>
        <v>S4x12</v>
      </c>
      <c r="B85" s="42">
        <v>12</v>
      </c>
      <c r="C85" s="60" t="str">
        <f t="shared" si="51"/>
        <v/>
      </c>
      <c r="D85" s="60" t="str">
        <f t="shared" si="52"/>
        <v/>
      </c>
      <c r="E85" s="61" t="str">
        <f t="shared" si="53"/>
        <v/>
      </c>
      <c r="F85" s="61" t="str">
        <f t="shared" si="54"/>
        <v/>
      </c>
      <c r="G85" s="62" t="str">
        <f t="shared" si="55"/>
        <v/>
      </c>
      <c r="H85" s="63" t="str">
        <f t="shared" si="56"/>
        <v/>
      </c>
      <c r="I85" s="64"/>
      <c r="J85" s="60" t="str">
        <f t="shared" si="57"/>
        <v/>
      </c>
      <c r="K85" s="60" t="str">
        <f t="shared" si="58"/>
        <v/>
      </c>
      <c r="L85" s="60" t="str">
        <f t="shared" si="59"/>
        <v/>
      </c>
      <c r="M85" s="48"/>
      <c r="N85" s="48"/>
      <c r="P85" s="114"/>
      <c r="Q85" s="114"/>
      <c r="R85" s="114"/>
      <c r="T85" s="153">
        <f t="shared" si="60"/>
        <v>0</v>
      </c>
      <c r="U85" s="116">
        <f t="shared" si="61"/>
        <v>0</v>
      </c>
      <c r="V85" s="119">
        <f t="shared" si="62"/>
        <v>999</v>
      </c>
      <c r="W85" s="119">
        <f t="shared" si="62"/>
        <v>999</v>
      </c>
      <c r="X85" s="23">
        <v>16</v>
      </c>
      <c r="Y85" s="60" t="str">
        <f t="shared" si="63"/>
        <v/>
      </c>
      <c r="Z85" s="60" t="str">
        <f t="shared" si="64"/>
        <v/>
      </c>
      <c r="AA85" s="60" t="str">
        <f t="shared" si="65"/>
        <v/>
      </c>
      <c r="AB85" s="23">
        <f t="shared" si="66"/>
        <v>0</v>
      </c>
      <c r="AH85" s="158" t="str">
        <f t="shared" si="67"/>
        <v/>
      </c>
    </row>
    <row r="86" spans="1:34" ht="12.75" customHeight="1" x14ac:dyDescent="0.25">
      <c r="A86" s="23" t="str">
        <f>C71&amp;"x"&amp;B86</f>
        <v>S4x13</v>
      </c>
      <c r="B86" s="42">
        <v>13</v>
      </c>
      <c r="C86" s="60" t="str">
        <f t="shared" si="51"/>
        <v/>
      </c>
      <c r="D86" s="60" t="str">
        <f t="shared" si="52"/>
        <v/>
      </c>
      <c r="E86" s="61" t="str">
        <f t="shared" si="53"/>
        <v/>
      </c>
      <c r="F86" s="61" t="str">
        <f t="shared" si="54"/>
        <v/>
      </c>
      <c r="G86" s="62" t="str">
        <f t="shared" si="55"/>
        <v/>
      </c>
      <c r="H86" s="63" t="str">
        <f t="shared" si="56"/>
        <v/>
      </c>
      <c r="I86" s="64"/>
      <c r="J86" s="60" t="str">
        <f t="shared" si="57"/>
        <v/>
      </c>
      <c r="K86" s="60" t="str">
        <f t="shared" si="58"/>
        <v/>
      </c>
      <c r="L86" s="60" t="str">
        <f t="shared" si="59"/>
        <v/>
      </c>
      <c r="M86" s="48"/>
      <c r="N86" s="48"/>
      <c r="P86" s="114"/>
      <c r="Q86" s="114"/>
      <c r="R86" s="114"/>
      <c r="T86" s="153">
        <f t="shared" si="60"/>
        <v>0</v>
      </c>
      <c r="U86" s="116">
        <f t="shared" si="61"/>
        <v>0</v>
      </c>
      <c r="V86" s="119">
        <f t="shared" si="62"/>
        <v>999</v>
      </c>
      <c r="W86" s="119">
        <f t="shared" si="62"/>
        <v>999</v>
      </c>
      <c r="X86" s="23">
        <v>17</v>
      </c>
      <c r="Y86" s="60" t="str">
        <f t="shared" si="63"/>
        <v/>
      </c>
      <c r="Z86" s="60" t="str">
        <f t="shared" si="64"/>
        <v/>
      </c>
      <c r="AA86" s="60" t="str">
        <f t="shared" si="65"/>
        <v/>
      </c>
      <c r="AB86" s="23">
        <f t="shared" si="66"/>
        <v>0</v>
      </c>
      <c r="AH86" s="158" t="str">
        <f t="shared" si="67"/>
        <v/>
      </c>
    </row>
    <row r="87" spans="1:34" ht="12.75" customHeight="1" x14ac:dyDescent="0.25">
      <c r="A87" s="23" t="str">
        <f>C71&amp;"x"&amp;B87</f>
        <v>S4x14</v>
      </c>
      <c r="B87" s="42">
        <v>14</v>
      </c>
      <c r="C87" s="60" t="str">
        <f t="shared" si="51"/>
        <v/>
      </c>
      <c r="D87" s="60" t="str">
        <f t="shared" si="52"/>
        <v/>
      </c>
      <c r="E87" s="61" t="str">
        <f t="shared" si="53"/>
        <v/>
      </c>
      <c r="F87" s="61" t="str">
        <f t="shared" si="54"/>
        <v/>
      </c>
      <c r="G87" s="62" t="str">
        <f t="shared" si="55"/>
        <v/>
      </c>
      <c r="H87" s="63" t="str">
        <f t="shared" si="56"/>
        <v/>
      </c>
      <c r="I87" s="64"/>
      <c r="J87" s="60" t="str">
        <f t="shared" si="57"/>
        <v/>
      </c>
      <c r="K87" s="60" t="str">
        <f t="shared" si="58"/>
        <v/>
      </c>
      <c r="L87" s="60" t="str">
        <f t="shared" si="59"/>
        <v/>
      </c>
      <c r="M87" s="48"/>
      <c r="N87" s="48"/>
      <c r="P87" s="114"/>
      <c r="Q87" s="114"/>
      <c r="R87" s="114"/>
      <c r="T87" s="153">
        <f t="shared" si="60"/>
        <v>0</v>
      </c>
      <c r="U87" s="116">
        <f t="shared" si="61"/>
        <v>0</v>
      </c>
      <c r="V87" s="119">
        <f t="shared" si="62"/>
        <v>999</v>
      </c>
      <c r="W87" s="119">
        <f t="shared" si="62"/>
        <v>999</v>
      </c>
      <c r="X87" s="23">
        <v>18</v>
      </c>
      <c r="Y87" s="60" t="str">
        <f t="shared" si="63"/>
        <v/>
      </c>
      <c r="Z87" s="60" t="str">
        <f t="shared" si="64"/>
        <v/>
      </c>
      <c r="AA87" s="60" t="str">
        <f t="shared" si="65"/>
        <v/>
      </c>
      <c r="AB87" s="23">
        <f t="shared" si="66"/>
        <v>0</v>
      </c>
      <c r="AH87" s="158" t="str">
        <f t="shared" si="67"/>
        <v/>
      </c>
    </row>
    <row r="88" spans="1:34" ht="12.75" customHeight="1" x14ac:dyDescent="0.25">
      <c r="A88" s="23" t="str">
        <f>C71&amp;"x"&amp;B88</f>
        <v>S4x15</v>
      </c>
      <c r="B88" s="42">
        <v>15</v>
      </c>
      <c r="C88" s="60" t="str">
        <f t="shared" si="51"/>
        <v/>
      </c>
      <c r="D88" s="60" t="str">
        <f t="shared" si="52"/>
        <v/>
      </c>
      <c r="E88" s="61" t="str">
        <f t="shared" si="53"/>
        <v/>
      </c>
      <c r="F88" s="61" t="str">
        <f t="shared" si="54"/>
        <v/>
      </c>
      <c r="G88" s="62" t="str">
        <f t="shared" si="55"/>
        <v/>
      </c>
      <c r="H88" s="63" t="str">
        <f t="shared" si="56"/>
        <v/>
      </c>
      <c r="I88" s="64"/>
      <c r="J88" s="60" t="str">
        <f t="shared" si="57"/>
        <v/>
      </c>
      <c r="K88" s="60" t="str">
        <f t="shared" si="58"/>
        <v/>
      </c>
      <c r="L88" s="60" t="str">
        <f t="shared" si="59"/>
        <v/>
      </c>
      <c r="M88" s="48"/>
      <c r="N88" s="48"/>
      <c r="P88" s="114"/>
      <c r="Q88" s="114"/>
      <c r="R88" s="114"/>
      <c r="T88" s="153">
        <f t="shared" si="60"/>
        <v>0</v>
      </c>
      <c r="U88" s="116">
        <f t="shared" si="61"/>
        <v>0</v>
      </c>
      <c r="V88" s="119">
        <f t="shared" si="62"/>
        <v>999</v>
      </c>
      <c r="W88" s="119">
        <f t="shared" si="62"/>
        <v>999</v>
      </c>
      <c r="X88" s="23">
        <v>19</v>
      </c>
      <c r="Y88" s="60" t="str">
        <f t="shared" si="63"/>
        <v/>
      </c>
      <c r="Z88" s="60" t="str">
        <f t="shared" si="64"/>
        <v/>
      </c>
      <c r="AA88" s="60" t="str">
        <f t="shared" si="65"/>
        <v/>
      </c>
      <c r="AB88" s="23">
        <f t="shared" si="66"/>
        <v>0</v>
      </c>
      <c r="AH88" s="158" t="str">
        <f t="shared" si="67"/>
        <v/>
      </c>
    </row>
    <row r="89" spans="1:34" ht="13" thickBot="1" x14ac:dyDescent="0.3">
      <c r="B89" s="65"/>
      <c r="C89" s="66"/>
      <c r="D89" s="65"/>
      <c r="E89" s="65"/>
      <c r="F89" s="65"/>
      <c r="G89" s="67"/>
      <c r="H89" s="67"/>
      <c r="I89" s="67"/>
      <c r="J89" s="66"/>
      <c r="K89" s="66"/>
      <c r="L89" s="66"/>
      <c r="M89" s="48"/>
      <c r="N89" s="48"/>
      <c r="X89" s="23">
        <v>20</v>
      </c>
    </row>
    <row r="90" spans="1:34" ht="13" thickTop="1" x14ac:dyDescent="0.25">
      <c r="B90" s="42"/>
      <c r="C90" s="369" t="s">
        <v>5165</v>
      </c>
      <c r="D90" s="369"/>
      <c r="E90" s="43" t="s">
        <v>5166</v>
      </c>
      <c r="F90" s="43" t="s">
        <v>5167</v>
      </c>
      <c r="G90" s="44" t="s">
        <v>5168</v>
      </c>
      <c r="H90" s="45"/>
      <c r="I90" s="46"/>
      <c r="J90" s="47" t="s">
        <v>5169</v>
      </c>
      <c r="K90" s="47" t="s">
        <v>5170</v>
      </c>
      <c r="L90" s="47" t="s">
        <v>5171</v>
      </c>
      <c r="M90" s="48"/>
      <c r="N90" s="48"/>
      <c r="P90" s="49">
        <f>COUNT(P94:P108)</f>
        <v>0</v>
      </c>
      <c r="Q90" s="49">
        <f>COUNT(Q94:Q108)</f>
        <v>0</v>
      </c>
      <c r="R90" s="49">
        <f>COUNT(R94:R108)</f>
        <v>0</v>
      </c>
      <c r="T90" s="96">
        <f>T91-SUM(U94:U108)</f>
        <v>0</v>
      </c>
      <c r="X90" s="23">
        <v>1</v>
      </c>
    </row>
    <row r="91" spans="1:34" ht="13" x14ac:dyDescent="0.3">
      <c r="A91" s="27">
        <f>A71+1</f>
        <v>5</v>
      </c>
      <c r="B91" s="50"/>
      <c r="C91" s="370" t="str">
        <f>Leden!AV10</f>
        <v>S5</v>
      </c>
      <c r="D91" s="370"/>
      <c r="E91" s="100" t="str">
        <f>IF($C91="","",LEFT(IFERROR(VLOOKUP($C91,Teams1N,2,0),"")&amp;"??",2))</f>
        <v>WK</v>
      </c>
      <c r="F91" s="100" t="str">
        <f>IF($C91="","",IFERROR(VLOOKUP($C91,Teams1N,3,0),"??"))</f>
        <v>Za</v>
      </c>
      <c r="G91" s="100" t="str">
        <f>IF($C91="","",LEFT(IFERROR(VLOOKUP($C91,Teams1N,4,0),"")&amp;"?",1))</f>
        <v>8</v>
      </c>
      <c r="H91" s="51"/>
      <c r="I91" s="52"/>
      <c r="J91" s="100">
        <f>COUNTIF(C94:C108,"V")</f>
        <v>4</v>
      </c>
      <c r="K91" s="100">
        <f>COUNTIF(C94:C108,"M")</f>
        <v>4</v>
      </c>
      <c r="L91" s="53">
        <f>IFERROR(AVERAGE(H94:H108),"")</f>
        <v>21.875</v>
      </c>
      <c r="M91" s="54"/>
      <c r="N91" s="54"/>
      <c r="O91" s="27" t="s">
        <v>5172</v>
      </c>
      <c r="P91" s="163"/>
      <c r="Q91" s="163"/>
      <c r="R91" s="163"/>
      <c r="S91" s="164"/>
      <c r="T91" s="96">
        <f>SUM(T94:T108)</f>
        <v>8</v>
      </c>
      <c r="U91" s="115" t="str">
        <f>MID($C91,1,1)</f>
        <v>S</v>
      </c>
      <c r="V91" s="115" t="str">
        <f>MID($C91,1,1)</f>
        <v>S</v>
      </c>
      <c r="W91" s="115" t="str">
        <f>MID($C91,1,1)</f>
        <v>S</v>
      </c>
      <c r="X91" s="23">
        <v>2</v>
      </c>
      <c r="Y91" s="27"/>
      <c r="Z91" s="27"/>
      <c r="AA91" s="27"/>
      <c r="AB91" s="27"/>
      <c r="AC91" s="27"/>
      <c r="AD91" s="11" t="str">
        <f>IF($C91="","",IFERROR(VLOOKUP($C91,Teams1N,6,0),""))</f>
        <v>A</v>
      </c>
      <c r="AE91" s="11" t="str">
        <f>TRIM(IF($AD91="","",IFERROR(VLOOKUP($AD91,Teams!$B$5:$G$9,2,0),"")))</f>
        <v>3312 AD</v>
      </c>
      <c r="AF91" s="11" t="str">
        <f>TRIM(IF($AD91="","",IFERROR(VLOOKUP($AD91,Teams!$B$5:$G$9,4,0),"")))</f>
        <v>Dordrecht Oranje Wit (D)</v>
      </c>
      <c r="AG91" s="27"/>
      <c r="AH91" s="159">
        <f>IFERROR(AVERAGE(AH94:AH108),"")</f>
        <v>22.23</v>
      </c>
    </row>
    <row r="92" spans="1:34" x14ac:dyDescent="0.25">
      <c r="B92" s="42"/>
      <c r="C92" s="43"/>
      <c r="D92" s="42"/>
      <c r="E92" s="42"/>
      <c r="F92" s="42"/>
      <c r="G92" s="46"/>
      <c r="H92" s="46"/>
      <c r="I92" s="46"/>
      <c r="J92" s="43"/>
      <c r="K92" s="43"/>
      <c r="L92" s="43"/>
      <c r="M92" s="48"/>
      <c r="N92" s="48"/>
      <c r="U92" s="116"/>
      <c r="V92" s="116"/>
      <c r="W92" s="116"/>
      <c r="X92" s="23">
        <v>3</v>
      </c>
    </row>
    <row r="93" spans="1:34" x14ac:dyDescent="0.25">
      <c r="A93" s="55"/>
      <c r="B93" s="56"/>
      <c r="C93" s="57" t="s">
        <v>5173</v>
      </c>
      <c r="D93" s="57" t="s">
        <v>5174</v>
      </c>
      <c r="E93" s="58" t="s">
        <v>5175</v>
      </c>
      <c r="F93" s="58" t="s">
        <v>5176</v>
      </c>
      <c r="G93" s="57" t="s">
        <v>5177</v>
      </c>
      <c r="H93" s="57" t="s">
        <v>5178</v>
      </c>
      <c r="I93" s="57" t="s">
        <v>5039</v>
      </c>
      <c r="J93" s="57" t="s">
        <v>7049</v>
      </c>
      <c r="K93" s="57" t="s">
        <v>7598</v>
      </c>
      <c r="L93" s="57" t="s">
        <v>7596</v>
      </c>
      <c r="M93" s="59"/>
      <c r="N93" s="59"/>
      <c r="O93" s="55"/>
      <c r="P93" s="117" t="s">
        <v>5048</v>
      </c>
      <c r="Q93" s="117" t="s">
        <v>5047</v>
      </c>
      <c r="R93" s="117" t="s">
        <v>5049</v>
      </c>
      <c r="U93" s="115">
        <f>IF(W91="","",VLOOKUP(W91,Leeftijdscat,2,FALSE))</f>
        <v>5</v>
      </c>
      <c r="V93" s="115">
        <f>IF(W91="","",VLOOKUP(W91,Leeftijdscat,3,FALSE))</f>
        <v>999</v>
      </c>
      <c r="W93" s="115">
        <f>IF(W91="","",VLOOKUP(W91,Leeftijdscat,4,FALSE))</f>
        <v>999</v>
      </c>
      <c r="X93" s="23">
        <v>4</v>
      </c>
      <c r="Y93" s="55">
        <f>LEN(Y94&amp;Y95&amp;Y96&amp;Y97&amp;Y98&amp;Y99&amp;Y100&amp;Y101&amp;Y102&amp;Y103&amp;Y104&amp;Y105&amp;Y106&amp;Y107&amp;Y108)</f>
        <v>16</v>
      </c>
      <c r="Z93" s="55">
        <f>LEN(Z94&amp;Z95&amp;Z96&amp;Z97&amp;Z98&amp;Z99&amp;Z100&amp;Z101&amp;Z102&amp;Z103&amp;Z104&amp;Z105&amp;Z106&amp;Z107&amp;Z108)</f>
        <v>16</v>
      </c>
      <c r="AA93" s="55">
        <f>LEN(AA94&amp;AA95&amp;AA96&amp;AA97&amp;AA98&amp;AA99&amp;AA100&amp;AA101&amp;AA102&amp;AA103&amp;AA104&amp;AA105&amp;AA106&amp;AA107&amp;AA108)</f>
        <v>16</v>
      </c>
      <c r="AB93" s="55">
        <f>SUM(Y93:AA93)</f>
        <v>48</v>
      </c>
      <c r="AC93" s="55"/>
      <c r="AD93" s="145"/>
      <c r="AE93" s="145"/>
      <c r="AF93" s="145"/>
      <c r="AG93" s="55"/>
    </row>
    <row r="94" spans="1:34" x14ac:dyDescent="0.25">
      <c r="A94" s="23" t="str">
        <f>C91&amp;"x"&amp;B94</f>
        <v>S5x1</v>
      </c>
      <c r="B94" s="42">
        <v>1</v>
      </c>
      <c r="C94" s="60" t="str">
        <f t="shared" ref="C94:C108" si="68">IF(LEFT($A94,1)="x","",IFERROR(VLOOKUP($A94,Leden1N,8,0),""))</f>
        <v>V</v>
      </c>
      <c r="D94" s="60" t="str">
        <f t="shared" ref="D94:D108" si="69">IF(LEFT($A94,1)="x","",IFERROR(VLOOKUP($A94,Leden1N,9,0),""))</f>
        <v>NJH13R4</v>
      </c>
      <c r="E94" s="61" t="str">
        <f t="shared" ref="E94:E108" si="70">IF(LEFT($A94,1)="x","",IFERROR(VLOOKUP($A94,Leden1N,10,0),""))</f>
        <v>Lacroes, M.J.</v>
      </c>
      <c r="F94" s="61" t="str">
        <f t="shared" ref="F94:F108" si="71">IF(LEFT($A94,1)="x","",IFERROR(VLOOKUP($A94,Leden1N,11,0),""))</f>
        <v>Jany</v>
      </c>
      <c r="G94" s="62">
        <f t="shared" ref="G94:G108" si="72">IF(LEFT($A94,1)="x","",IFERROR(VLOOKUP($A94,Leden1N,12,0),""))</f>
        <v>36013</v>
      </c>
      <c r="H94" s="63">
        <f t="shared" ref="H94:H108" si="73">IF(AND(ISNUMBER(G94),G94&lt;&gt;0),DATEDIF(G94,Peildatum,"Y"),"")</f>
        <v>25</v>
      </c>
      <c r="I94" s="64"/>
      <c r="J94" s="60" t="str">
        <f t="shared" ref="J94:J108" si="74">IF(LEFT($A94,1)="x","",IFERROR(VLOOKUP($A94,Leden1N,17,0),""))</f>
        <v>S5</v>
      </c>
      <c r="K94" s="60" t="str">
        <f t="shared" ref="K94:K108" si="75">IF(LEFT($A94,1)="x","",IFERROR(VLOOKUP($A94,Leden1N,18,0),""))</f>
        <v>S5</v>
      </c>
      <c r="L94" s="60" t="str">
        <f t="shared" ref="L94:L108" si="76">IF(LEFT($A94,1)="x","",IFERROR(VLOOKUP($A94,Leden1N,19,0),""))</f>
        <v>S5</v>
      </c>
      <c r="M94" s="48"/>
      <c r="N94" s="48"/>
      <c r="P94" s="114"/>
      <c r="Q94" s="114"/>
      <c r="R94" s="114"/>
      <c r="S94" s="118"/>
      <c r="T94" s="153">
        <f t="shared" ref="T94:T108" si="77">IF(LEN(C94&amp;D94&amp;E94&amp;F94)&gt;0,1,0)</f>
        <v>1</v>
      </c>
      <c r="U94" s="116">
        <f t="shared" ref="U94:U108" si="78">MIN(LEN(Y94&amp;Z94&amp;AA94),1)</f>
        <v>1</v>
      </c>
      <c r="V94" s="119">
        <f t="shared" ref="V94:W108" si="79">V93</f>
        <v>999</v>
      </c>
      <c r="W94" s="119">
        <f t="shared" si="79"/>
        <v>999</v>
      </c>
      <c r="X94" s="23">
        <v>5</v>
      </c>
      <c r="Y94" s="60" t="str">
        <f t="shared" ref="Y94:Y108" si="80">IF(LEFT($A94,1)="x","",IFERROR(VLOOKUP($A94,Leden1N,37,0),""))</f>
        <v>S5</v>
      </c>
      <c r="Z94" s="60" t="str">
        <f t="shared" ref="Z94:Z108" si="81">IF(LEFT($A94,1)="x","",IFERROR(VLOOKUP($A94,Leden1N,38,0),""))</f>
        <v>S5</v>
      </c>
      <c r="AA94" s="60" t="str">
        <f t="shared" ref="AA94:AA108" si="82">IF(LEFT($A94,1)="x","",IFERROR(VLOOKUP($A94,Leden1N,39,0),""))</f>
        <v>S5</v>
      </c>
      <c r="AB94" s="23">
        <f t="shared" ref="AB94:AB108" si="83">LEN(Y94&amp;Z94&amp;AA94)</f>
        <v>6</v>
      </c>
      <c r="AH94" s="158">
        <f t="shared" ref="AH94:AH108" si="84">lft(G94,Peildatum)</f>
        <v>25.4</v>
      </c>
    </row>
    <row r="95" spans="1:34" x14ac:dyDescent="0.25">
      <c r="A95" s="23" t="str">
        <f>C91&amp;"x"&amp;B95</f>
        <v>S5x2</v>
      </c>
      <c r="B95" s="42">
        <v>2</v>
      </c>
      <c r="C95" s="60" t="str">
        <f t="shared" si="68"/>
        <v>V</v>
      </c>
      <c r="D95" s="60" t="str">
        <f t="shared" si="69"/>
        <v>NJY82Z9</v>
      </c>
      <c r="E95" s="61" t="str">
        <f t="shared" si="70"/>
        <v>Dubbeld, T.</v>
      </c>
      <c r="F95" s="61" t="str">
        <f t="shared" si="71"/>
        <v>Tessa</v>
      </c>
      <c r="G95" s="62">
        <f t="shared" si="72"/>
        <v>36865</v>
      </c>
      <c r="H95" s="63">
        <f t="shared" si="73"/>
        <v>23</v>
      </c>
      <c r="I95" s="64"/>
      <c r="J95" s="60" t="str">
        <f t="shared" si="74"/>
        <v>S6</v>
      </c>
      <c r="K95" s="60" t="str">
        <f t="shared" si="75"/>
        <v>S6</v>
      </c>
      <c r="L95" s="60" t="str">
        <f t="shared" si="76"/>
        <v>S6</v>
      </c>
      <c r="M95" s="48"/>
      <c r="N95" s="48"/>
      <c r="P95" s="114"/>
      <c r="Q95" s="114"/>
      <c r="R95" s="114"/>
      <c r="S95" s="118"/>
      <c r="T95" s="153">
        <f t="shared" si="77"/>
        <v>1</v>
      </c>
      <c r="U95" s="116">
        <f t="shared" si="78"/>
        <v>1</v>
      </c>
      <c r="V95" s="119">
        <f t="shared" si="79"/>
        <v>999</v>
      </c>
      <c r="W95" s="119">
        <f t="shared" si="79"/>
        <v>999</v>
      </c>
      <c r="X95" s="23">
        <v>6</v>
      </c>
      <c r="Y95" s="60" t="str">
        <f t="shared" si="80"/>
        <v>S6</v>
      </c>
      <c r="Z95" s="60" t="str">
        <f t="shared" si="81"/>
        <v>S6</v>
      </c>
      <c r="AA95" s="60" t="str">
        <f t="shared" si="82"/>
        <v>S6</v>
      </c>
      <c r="AB95" s="23">
        <f t="shared" si="83"/>
        <v>6</v>
      </c>
      <c r="AH95" s="158">
        <f t="shared" si="84"/>
        <v>23.07</v>
      </c>
    </row>
    <row r="96" spans="1:34" x14ac:dyDescent="0.25">
      <c r="A96" s="23" t="str">
        <f>C91&amp;"x"&amp;B96</f>
        <v>S5x3</v>
      </c>
      <c r="B96" s="42">
        <v>3</v>
      </c>
      <c r="C96" s="60" t="str">
        <f t="shared" si="68"/>
        <v>V</v>
      </c>
      <c r="D96" s="60" t="str">
        <f t="shared" si="69"/>
        <v>NKC46S7</v>
      </c>
      <c r="E96" s="61" t="str">
        <f t="shared" si="70"/>
        <v>Schram, L.J.</v>
      </c>
      <c r="F96" s="61" t="str">
        <f t="shared" si="71"/>
        <v>Lara</v>
      </c>
      <c r="G96" s="62">
        <f t="shared" si="72"/>
        <v>36887</v>
      </c>
      <c r="H96" s="63">
        <f t="shared" si="73"/>
        <v>23</v>
      </c>
      <c r="I96" s="64"/>
      <c r="J96" s="60" t="str">
        <f t="shared" si="74"/>
        <v>S5</v>
      </c>
      <c r="K96" s="60" t="str">
        <f t="shared" si="75"/>
        <v>S5</v>
      </c>
      <c r="L96" s="60" t="str">
        <f t="shared" si="76"/>
        <v>S5</v>
      </c>
      <c r="M96" s="48"/>
      <c r="N96" s="48"/>
      <c r="P96" s="114"/>
      <c r="Q96" s="114"/>
      <c r="R96" s="114"/>
      <c r="S96" s="118"/>
      <c r="T96" s="153">
        <f t="shared" si="77"/>
        <v>1</v>
      </c>
      <c r="U96" s="116">
        <f t="shared" si="78"/>
        <v>1</v>
      </c>
      <c r="V96" s="119">
        <f t="shared" si="79"/>
        <v>999</v>
      </c>
      <c r="W96" s="119">
        <f t="shared" si="79"/>
        <v>999</v>
      </c>
      <c r="X96" s="23">
        <v>7</v>
      </c>
      <c r="Y96" s="60" t="str">
        <f t="shared" si="80"/>
        <v>S5</v>
      </c>
      <c r="Z96" s="60" t="str">
        <f t="shared" si="81"/>
        <v>S5</v>
      </c>
      <c r="AA96" s="60" t="str">
        <f t="shared" si="82"/>
        <v>S5</v>
      </c>
      <c r="AB96" s="23">
        <f t="shared" si="83"/>
        <v>6</v>
      </c>
      <c r="AH96" s="158">
        <f t="shared" si="84"/>
        <v>23.01</v>
      </c>
    </row>
    <row r="97" spans="1:34" x14ac:dyDescent="0.25">
      <c r="A97" s="23" t="str">
        <f>C91&amp;"x"&amp;B97</f>
        <v>S5x4</v>
      </c>
      <c r="B97" s="42">
        <v>4</v>
      </c>
      <c r="C97" s="60" t="str">
        <f t="shared" si="68"/>
        <v>V</v>
      </c>
      <c r="D97" s="60" t="str">
        <f t="shared" si="69"/>
        <v>NLB70Z9</v>
      </c>
      <c r="E97" s="61" t="str">
        <f t="shared" si="70"/>
        <v>Lievaart, C.A.</v>
      </c>
      <c r="F97" s="61" t="str">
        <f t="shared" si="71"/>
        <v>Carlijn</v>
      </c>
      <c r="G97" s="62">
        <f t="shared" si="72"/>
        <v>38267</v>
      </c>
      <c r="H97" s="63">
        <f t="shared" si="73"/>
        <v>19</v>
      </c>
      <c r="I97" s="64"/>
      <c r="J97" s="60" t="str">
        <f t="shared" si="74"/>
        <v>A2</v>
      </c>
      <c r="K97" s="60" t="str">
        <f t="shared" si="75"/>
        <v>A2</v>
      </c>
      <c r="L97" s="60" t="str">
        <f t="shared" si="76"/>
        <v>A2</v>
      </c>
      <c r="M97" s="48"/>
      <c r="N97" s="48"/>
      <c r="P97" s="114"/>
      <c r="Q97" s="114"/>
      <c r="R97" s="114"/>
      <c r="S97" s="118"/>
      <c r="T97" s="153">
        <f t="shared" si="77"/>
        <v>1</v>
      </c>
      <c r="U97" s="116">
        <f t="shared" si="78"/>
        <v>1</v>
      </c>
      <c r="V97" s="119">
        <f t="shared" si="79"/>
        <v>999</v>
      </c>
      <c r="W97" s="119">
        <f t="shared" si="79"/>
        <v>999</v>
      </c>
      <c r="X97" s="23">
        <v>8</v>
      </c>
      <c r="Y97" s="60" t="str">
        <f t="shared" si="80"/>
        <v>A2</v>
      </c>
      <c r="Z97" s="60" t="str">
        <f t="shared" si="81"/>
        <v>A2</v>
      </c>
      <c r="AA97" s="60" t="str">
        <f t="shared" si="82"/>
        <v>A2</v>
      </c>
      <c r="AB97" s="23">
        <f t="shared" si="83"/>
        <v>6</v>
      </c>
      <c r="AH97" s="158">
        <f t="shared" si="84"/>
        <v>19.23</v>
      </c>
    </row>
    <row r="98" spans="1:34" x14ac:dyDescent="0.25">
      <c r="A98" s="23" t="str">
        <f>C91&amp;"x"&amp;B98</f>
        <v>S5x5</v>
      </c>
      <c r="B98" s="42">
        <v>5</v>
      </c>
      <c r="C98" s="60" t="str">
        <f t="shared" si="68"/>
        <v>M</v>
      </c>
      <c r="D98" s="60" t="str">
        <f t="shared" si="69"/>
        <v>NKT73W8</v>
      </c>
      <c r="E98" s="61" t="str">
        <f t="shared" si="70"/>
        <v>Driel, van Q.</v>
      </c>
      <c r="F98" s="61" t="str">
        <f t="shared" si="71"/>
        <v>Quinten</v>
      </c>
      <c r="G98" s="62">
        <f t="shared" si="72"/>
        <v>36666</v>
      </c>
      <c r="H98" s="63">
        <f t="shared" si="73"/>
        <v>23</v>
      </c>
      <c r="I98" s="64"/>
      <c r="J98" s="60" t="str">
        <f t="shared" si="74"/>
        <v>S5</v>
      </c>
      <c r="K98" s="60" t="str">
        <f t="shared" si="75"/>
        <v>S5</v>
      </c>
      <c r="L98" s="60" t="str">
        <f t="shared" si="76"/>
        <v>S5</v>
      </c>
      <c r="M98" s="48"/>
      <c r="N98" s="48"/>
      <c r="P98" s="114"/>
      <c r="Q98" s="114"/>
      <c r="R98" s="114"/>
      <c r="S98" s="118"/>
      <c r="T98" s="153">
        <f t="shared" si="77"/>
        <v>1</v>
      </c>
      <c r="U98" s="116">
        <f t="shared" si="78"/>
        <v>1</v>
      </c>
      <c r="V98" s="119">
        <f t="shared" si="79"/>
        <v>999</v>
      </c>
      <c r="W98" s="119">
        <f t="shared" si="79"/>
        <v>999</v>
      </c>
      <c r="X98" s="23">
        <v>9</v>
      </c>
      <c r="Y98" s="60" t="str">
        <f t="shared" si="80"/>
        <v>S5</v>
      </c>
      <c r="Z98" s="60" t="str">
        <f t="shared" si="81"/>
        <v>S5</v>
      </c>
      <c r="AA98" s="60" t="str">
        <f t="shared" si="82"/>
        <v>S5</v>
      </c>
      <c r="AB98" s="23">
        <f t="shared" si="83"/>
        <v>6</v>
      </c>
      <c r="AH98" s="158">
        <f t="shared" si="84"/>
        <v>23.61</v>
      </c>
    </row>
    <row r="99" spans="1:34" x14ac:dyDescent="0.25">
      <c r="A99" s="23" t="str">
        <f>C91&amp;"x"&amp;B99</f>
        <v>S5x6</v>
      </c>
      <c r="B99" s="42">
        <v>6</v>
      </c>
      <c r="C99" s="60" t="str">
        <f t="shared" si="68"/>
        <v>M</v>
      </c>
      <c r="D99" s="60" t="str">
        <f t="shared" si="69"/>
        <v>NKN65B6</v>
      </c>
      <c r="E99" s="61" t="str">
        <f t="shared" si="70"/>
        <v>Baars, L.A.</v>
      </c>
      <c r="F99" s="61" t="str">
        <f t="shared" si="71"/>
        <v>Luuk</v>
      </c>
      <c r="G99" s="62">
        <f t="shared" si="72"/>
        <v>36929</v>
      </c>
      <c r="H99" s="63">
        <f t="shared" si="73"/>
        <v>22</v>
      </c>
      <c r="I99" s="64"/>
      <c r="J99" s="60" t="str">
        <f t="shared" si="74"/>
        <v>S5</v>
      </c>
      <c r="K99" s="60" t="str">
        <f t="shared" si="75"/>
        <v>S5</v>
      </c>
      <c r="L99" s="60" t="str">
        <f t="shared" si="76"/>
        <v>S5</v>
      </c>
      <c r="M99" s="48"/>
      <c r="N99" s="48"/>
      <c r="P99" s="114"/>
      <c r="Q99" s="114"/>
      <c r="R99" s="114"/>
      <c r="S99" s="118"/>
      <c r="T99" s="153">
        <f t="shared" si="77"/>
        <v>1</v>
      </c>
      <c r="U99" s="116">
        <f t="shared" si="78"/>
        <v>1</v>
      </c>
      <c r="V99" s="119">
        <f t="shared" si="79"/>
        <v>999</v>
      </c>
      <c r="W99" s="119">
        <f t="shared" si="79"/>
        <v>999</v>
      </c>
      <c r="X99" s="23">
        <v>10</v>
      </c>
      <c r="Y99" s="60" t="str">
        <f t="shared" si="80"/>
        <v>S5</v>
      </c>
      <c r="Z99" s="60" t="str">
        <f t="shared" si="81"/>
        <v>S5</v>
      </c>
      <c r="AA99" s="60" t="str">
        <f t="shared" si="82"/>
        <v>S5</v>
      </c>
      <c r="AB99" s="23">
        <f t="shared" si="83"/>
        <v>6</v>
      </c>
      <c r="AH99" s="158">
        <f t="shared" si="84"/>
        <v>22.89</v>
      </c>
    </row>
    <row r="100" spans="1:34" x14ac:dyDescent="0.25">
      <c r="A100" s="23" t="str">
        <f>C91&amp;"x"&amp;B100</f>
        <v>S5x7</v>
      </c>
      <c r="B100" s="42">
        <v>7</v>
      </c>
      <c r="C100" s="60" t="str">
        <f t="shared" si="68"/>
        <v>M</v>
      </c>
      <c r="D100" s="60" t="str">
        <f t="shared" si="69"/>
        <v>NKV95Q4</v>
      </c>
      <c r="E100" s="61" t="str">
        <f t="shared" si="70"/>
        <v>Fasbender, T.</v>
      </c>
      <c r="F100" s="61" t="str">
        <f t="shared" si="71"/>
        <v>Tijmen</v>
      </c>
      <c r="G100" s="62">
        <f t="shared" si="72"/>
        <v>37810</v>
      </c>
      <c r="H100" s="63">
        <f t="shared" si="73"/>
        <v>20</v>
      </c>
      <c r="I100" s="64"/>
      <c r="J100" s="60" t="str">
        <f t="shared" si="74"/>
        <v>S5</v>
      </c>
      <c r="K100" s="60" t="str">
        <f t="shared" si="75"/>
        <v>S5</v>
      </c>
      <c r="L100" s="60" t="str">
        <f t="shared" si="76"/>
        <v>S5</v>
      </c>
      <c r="M100" s="48"/>
      <c r="N100" s="48"/>
      <c r="P100" s="114"/>
      <c r="Q100" s="114"/>
      <c r="R100" s="114"/>
      <c r="S100" s="118"/>
      <c r="T100" s="153">
        <f t="shared" si="77"/>
        <v>1</v>
      </c>
      <c r="U100" s="116">
        <f t="shared" si="78"/>
        <v>1</v>
      </c>
      <c r="V100" s="119">
        <f t="shared" si="79"/>
        <v>999</v>
      </c>
      <c r="W100" s="119">
        <f t="shared" si="79"/>
        <v>999</v>
      </c>
      <c r="X100" s="23">
        <v>11</v>
      </c>
      <c r="Y100" s="60" t="str">
        <f t="shared" si="80"/>
        <v>S5</v>
      </c>
      <c r="Z100" s="60" t="str">
        <f t="shared" si="81"/>
        <v>S5</v>
      </c>
      <c r="AA100" s="60" t="str">
        <f t="shared" si="82"/>
        <v>S5</v>
      </c>
      <c r="AB100" s="23">
        <f t="shared" si="83"/>
        <v>6</v>
      </c>
      <c r="AH100" s="158">
        <f t="shared" si="84"/>
        <v>20.48</v>
      </c>
    </row>
    <row r="101" spans="1:34" x14ac:dyDescent="0.25">
      <c r="A101" s="23" t="str">
        <f>C91&amp;"x"&amp;B101</f>
        <v>S5x8</v>
      </c>
      <c r="B101" s="42">
        <v>8</v>
      </c>
      <c r="C101" s="60" t="str">
        <f t="shared" si="68"/>
        <v>M</v>
      </c>
      <c r="D101" s="60" t="str">
        <f t="shared" si="69"/>
        <v>NKR20M2</v>
      </c>
      <c r="E101" s="61" t="str">
        <f t="shared" si="70"/>
        <v>Seevinck, T.</v>
      </c>
      <c r="F101" s="61" t="str">
        <f t="shared" si="71"/>
        <v>Tim</v>
      </c>
      <c r="G101" s="62">
        <f t="shared" si="72"/>
        <v>37932</v>
      </c>
      <c r="H101" s="63">
        <f t="shared" si="73"/>
        <v>20</v>
      </c>
      <c r="I101" s="64"/>
      <c r="J101" s="60" t="str">
        <f t="shared" si="74"/>
        <v>S5</v>
      </c>
      <c r="K101" s="60" t="str">
        <f t="shared" si="75"/>
        <v>S5</v>
      </c>
      <c r="L101" s="60" t="str">
        <f t="shared" si="76"/>
        <v>S5</v>
      </c>
      <c r="M101" s="48"/>
      <c r="N101" s="48"/>
      <c r="P101" s="114"/>
      <c r="Q101" s="114"/>
      <c r="R101" s="114"/>
      <c r="S101" s="118"/>
      <c r="T101" s="153">
        <f t="shared" si="77"/>
        <v>1</v>
      </c>
      <c r="U101" s="116">
        <f t="shared" si="78"/>
        <v>1</v>
      </c>
      <c r="V101" s="119">
        <f t="shared" si="79"/>
        <v>999</v>
      </c>
      <c r="W101" s="119">
        <f t="shared" si="79"/>
        <v>999</v>
      </c>
      <c r="X101" s="23">
        <v>12</v>
      </c>
      <c r="Y101" s="60" t="str">
        <f t="shared" si="80"/>
        <v>S5</v>
      </c>
      <c r="Z101" s="60" t="str">
        <f t="shared" si="81"/>
        <v>S5</v>
      </c>
      <c r="AA101" s="60" t="str">
        <f t="shared" si="82"/>
        <v>S5</v>
      </c>
      <c r="AB101" s="23">
        <f t="shared" si="83"/>
        <v>6</v>
      </c>
      <c r="AH101" s="158">
        <f t="shared" si="84"/>
        <v>20.149999999999999</v>
      </c>
    </row>
    <row r="102" spans="1:34" x14ac:dyDescent="0.25">
      <c r="A102" s="23" t="str">
        <f>C91&amp;"x"&amp;B102</f>
        <v>S5x9</v>
      </c>
      <c r="B102" s="42">
        <v>9</v>
      </c>
      <c r="C102" s="60" t="str">
        <f t="shared" si="68"/>
        <v/>
      </c>
      <c r="D102" s="60" t="str">
        <f t="shared" si="69"/>
        <v/>
      </c>
      <c r="E102" s="61" t="str">
        <f t="shared" si="70"/>
        <v/>
      </c>
      <c r="F102" s="61" t="str">
        <f t="shared" si="71"/>
        <v/>
      </c>
      <c r="G102" s="62" t="str">
        <f t="shared" si="72"/>
        <v/>
      </c>
      <c r="H102" s="63" t="str">
        <f t="shared" si="73"/>
        <v/>
      </c>
      <c r="I102" s="64"/>
      <c r="J102" s="60" t="str">
        <f t="shared" si="74"/>
        <v/>
      </c>
      <c r="K102" s="60" t="str">
        <f t="shared" si="75"/>
        <v/>
      </c>
      <c r="L102" s="60" t="str">
        <f t="shared" si="76"/>
        <v/>
      </c>
      <c r="M102" s="48"/>
      <c r="N102" s="48"/>
      <c r="P102" s="114"/>
      <c r="Q102" s="114"/>
      <c r="R102" s="114"/>
      <c r="S102" s="118"/>
      <c r="T102" s="153">
        <f t="shared" si="77"/>
        <v>0</v>
      </c>
      <c r="U102" s="116">
        <f t="shared" si="78"/>
        <v>0</v>
      </c>
      <c r="V102" s="119">
        <f t="shared" si="79"/>
        <v>999</v>
      </c>
      <c r="W102" s="119">
        <f t="shared" si="79"/>
        <v>999</v>
      </c>
      <c r="X102" s="23">
        <v>13</v>
      </c>
      <c r="Y102" s="60" t="str">
        <f t="shared" si="80"/>
        <v/>
      </c>
      <c r="Z102" s="60" t="str">
        <f t="shared" si="81"/>
        <v/>
      </c>
      <c r="AA102" s="60" t="str">
        <f t="shared" si="82"/>
        <v/>
      </c>
      <c r="AB102" s="23">
        <f t="shared" si="83"/>
        <v>0</v>
      </c>
      <c r="AH102" s="158" t="str">
        <f t="shared" si="84"/>
        <v/>
      </c>
    </row>
    <row r="103" spans="1:34" x14ac:dyDescent="0.25">
      <c r="A103" s="23" t="str">
        <f>C91&amp;"x"&amp;B103</f>
        <v>S5x10</v>
      </c>
      <c r="B103" s="42">
        <v>10</v>
      </c>
      <c r="C103" s="60" t="str">
        <f t="shared" si="68"/>
        <v/>
      </c>
      <c r="D103" s="60" t="str">
        <f t="shared" si="69"/>
        <v/>
      </c>
      <c r="E103" s="61" t="str">
        <f t="shared" si="70"/>
        <v/>
      </c>
      <c r="F103" s="61" t="str">
        <f t="shared" si="71"/>
        <v/>
      </c>
      <c r="G103" s="62" t="str">
        <f t="shared" si="72"/>
        <v/>
      </c>
      <c r="H103" s="63" t="str">
        <f t="shared" si="73"/>
        <v/>
      </c>
      <c r="I103" s="64"/>
      <c r="J103" s="60" t="str">
        <f t="shared" si="74"/>
        <v/>
      </c>
      <c r="K103" s="60" t="str">
        <f t="shared" si="75"/>
        <v/>
      </c>
      <c r="L103" s="60" t="str">
        <f t="shared" si="76"/>
        <v/>
      </c>
      <c r="M103" s="48"/>
      <c r="N103" s="48"/>
      <c r="P103" s="114"/>
      <c r="Q103" s="114"/>
      <c r="R103" s="114"/>
      <c r="S103" s="118"/>
      <c r="T103" s="153">
        <f t="shared" si="77"/>
        <v>0</v>
      </c>
      <c r="U103" s="116">
        <f t="shared" si="78"/>
        <v>0</v>
      </c>
      <c r="V103" s="119">
        <f t="shared" si="79"/>
        <v>999</v>
      </c>
      <c r="W103" s="119">
        <f t="shared" si="79"/>
        <v>999</v>
      </c>
      <c r="X103" s="23">
        <v>14</v>
      </c>
      <c r="Y103" s="60" t="str">
        <f t="shared" si="80"/>
        <v/>
      </c>
      <c r="Z103" s="60" t="str">
        <f t="shared" si="81"/>
        <v/>
      </c>
      <c r="AA103" s="60" t="str">
        <f t="shared" si="82"/>
        <v/>
      </c>
      <c r="AB103" s="23">
        <f t="shared" si="83"/>
        <v>0</v>
      </c>
      <c r="AH103" s="158" t="str">
        <f t="shared" si="84"/>
        <v/>
      </c>
    </row>
    <row r="104" spans="1:34" x14ac:dyDescent="0.25">
      <c r="A104" s="23" t="str">
        <f>C91&amp;"x"&amp;B104</f>
        <v>S5x11</v>
      </c>
      <c r="B104" s="42">
        <v>11</v>
      </c>
      <c r="C104" s="60" t="str">
        <f t="shared" si="68"/>
        <v/>
      </c>
      <c r="D104" s="60" t="str">
        <f t="shared" si="69"/>
        <v/>
      </c>
      <c r="E104" s="61" t="str">
        <f t="shared" si="70"/>
        <v/>
      </c>
      <c r="F104" s="61" t="str">
        <f t="shared" si="71"/>
        <v/>
      </c>
      <c r="G104" s="62" t="str">
        <f t="shared" si="72"/>
        <v/>
      </c>
      <c r="H104" s="63" t="str">
        <f t="shared" si="73"/>
        <v/>
      </c>
      <c r="I104" s="64"/>
      <c r="J104" s="60" t="str">
        <f t="shared" si="74"/>
        <v/>
      </c>
      <c r="K104" s="60" t="str">
        <f t="shared" si="75"/>
        <v/>
      </c>
      <c r="L104" s="60" t="str">
        <f t="shared" si="76"/>
        <v/>
      </c>
      <c r="M104" s="48"/>
      <c r="N104" s="48"/>
      <c r="P104" s="114"/>
      <c r="Q104" s="114"/>
      <c r="R104" s="114"/>
      <c r="T104" s="153">
        <f t="shared" si="77"/>
        <v>0</v>
      </c>
      <c r="U104" s="116">
        <f t="shared" si="78"/>
        <v>0</v>
      </c>
      <c r="V104" s="119">
        <f t="shared" si="79"/>
        <v>999</v>
      </c>
      <c r="W104" s="119">
        <f t="shared" si="79"/>
        <v>999</v>
      </c>
      <c r="X104" s="23">
        <v>15</v>
      </c>
      <c r="Y104" s="60" t="str">
        <f t="shared" si="80"/>
        <v/>
      </c>
      <c r="Z104" s="60" t="str">
        <f t="shared" si="81"/>
        <v/>
      </c>
      <c r="AA104" s="60" t="str">
        <f t="shared" si="82"/>
        <v/>
      </c>
      <c r="AB104" s="23">
        <f t="shared" si="83"/>
        <v>0</v>
      </c>
      <c r="AH104" s="158" t="str">
        <f t="shared" si="84"/>
        <v/>
      </c>
    </row>
    <row r="105" spans="1:34" x14ac:dyDescent="0.25">
      <c r="A105" s="23" t="str">
        <f>C91&amp;"x"&amp;B105</f>
        <v>S5x12</v>
      </c>
      <c r="B105" s="42">
        <v>12</v>
      </c>
      <c r="C105" s="60" t="str">
        <f t="shared" si="68"/>
        <v/>
      </c>
      <c r="D105" s="60" t="str">
        <f t="shared" si="69"/>
        <v/>
      </c>
      <c r="E105" s="61" t="str">
        <f t="shared" si="70"/>
        <v/>
      </c>
      <c r="F105" s="61" t="str">
        <f t="shared" si="71"/>
        <v/>
      </c>
      <c r="G105" s="62" t="str">
        <f t="shared" si="72"/>
        <v/>
      </c>
      <c r="H105" s="63" t="str">
        <f t="shared" si="73"/>
        <v/>
      </c>
      <c r="I105" s="64"/>
      <c r="J105" s="60" t="str">
        <f t="shared" si="74"/>
        <v/>
      </c>
      <c r="K105" s="60" t="str">
        <f t="shared" si="75"/>
        <v/>
      </c>
      <c r="L105" s="60" t="str">
        <f t="shared" si="76"/>
        <v/>
      </c>
      <c r="M105" s="48"/>
      <c r="N105" s="48"/>
      <c r="P105" s="114"/>
      <c r="Q105" s="114"/>
      <c r="R105" s="114"/>
      <c r="T105" s="153">
        <f t="shared" si="77"/>
        <v>0</v>
      </c>
      <c r="U105" s="116">
        <f t="shared" si="78"/>
        <v>0</v>
      </c>
      <c r="V105" s="119">
        <f t="shared" si="79"/>
        <v>999</v>
      </c>
      <c r="W105" s="119">
        <f t="shared" si="79"/>
        <v>999</v>
      </c>
      <c r="X105" s="23">
        <v>16</v>
      </c>
      <c r="Y105" s="60" t="str">
        <f t="shared" si="80"/>
        <v/>
      </c>
      <c r="Z105" s="60" t="str">
        <f t="shared" si="81"/>
        <v/>
      </c>
      <c r="AA105" s="60" t="str">
        <f t="shared" si="82"/>
        <v/>
      </c>
      <c r="AB105" s="23">
        <f t="shared" si="83"/>
        <v>0</v>
      </c>
      <c r="AH105" s="158" t="str">
        <f t="shared" si="84"/>
        <v/>
      </c>
    </row>
    <row r="106" spans="1:34" x14ac:dyDescent="0.25">
      <c r="A106" s="23" t="str">
        <f>C91&amp;"x"&amp;B106</f>
        <v>S5x13</v>
      </c>
      <c r="B106" s="42">
        <v>13</v>
      </c>
      <c r="C106" s="60" t="str">
        <f t="shared" si="68"/>
        <v/>
      </c>
      <c r="D106" s="60" t="str">
        <f t="shared" si="69"/>
        <v/>
      </c>
      <c r="E106" s="61" t="str">
        <f t="shared" si="70"/>
        <v/>
      </c>
      <c r="F106" s="61" t="str">
        <f t="shared" si="71"/>
        <v/>
      </c>
      <c r="G106" s="62" t="str">
        <f t="shared" si="72"/>
        <v/>
      </c>
      <c r="H106" s="63" t="str">
        <f t="shared" si="73"/>
        <v/>
      </c>
      <c r="I106" s="64"/>
      <c r="J106" s="60" t="str">
        <f t="shared" si="74"/>
        <v/>
      </c>
      <c r="K106" s="60" t="str">
        <f t="shared" si="75"/>
        <v/>
      </c>
      <c r="L106" s="60" t="str">
        <f t="shared" si="76"/>
        <v/>
      </c>
      <c r="M106" s="48"/>
      <c r="N106" s="48"/>
      <c r="P106" s="114"/>
      <c r="Q106" s="114"/>
      <c r="R106" s="114"/>
      <c r="T106" s="153">
        <f t="shared" si="77"/>
        <v>0</v>
      </c>
      <c r="U106" s="116">
        <f t="shared" si="78"/>
        <v>0</v>
      </c>
      <c r="V106" s="119">
        <f t="shared" si="79"/>
        <v>999</v>
      </c>
      <c r="W106" s="119">
        <f t="shared" si="79"/>
        <v>999</v>
      </c>
      <c r="X106" s="23">
        <v>17</v>
      </c>
      <c r="Y106" s="60" t="str">
        <f t="shared" si="80"/>
        <v/>
      </c>
      <c r="Z106" s="60" t="str">
        <f t="shared" si="81"/>
        <v/>
      </c>
      <c r="AA106" s="60" t="str">
        <f t="shared" si="82"/>
        <v/>
      </c>
      <c r="AB106" s="23">
        <f t="shared" si="83"/>
        <v>0</v>
      </c>
      <c r="AH106" s="158" t="str">
        <f t="shared" si="84"/>
        <v/>
      </c>
    </row>
    <row r="107" spans="1:34" x14ac:dyDescent="0.25">
      <c r="A107" s="23" t="str">
        <f>C91&amp;"x"&amp;B107</f>
        <v>S5x14</v>
      </c>
      <c r="B107" s="42">
        <v>14</v>
      </c>
      <c r="C107" s="60" t="str">
        <f t="shared" si="68"/>
        <v/>
      </c>
      <c r="D107" s="60" t="str">
        <f t="shared" si="69"/>
        <v/>
      </c>
      <c r="E107" s="61" t="str">
        <f t="shared" si="70"/>
        <v/>
      </c>
      <c r="F107" s="61" t="str">
        <f t="shared" si="71"/>
        <v/>
      </c>
      <c r="G107" s="62" t="str">
        <f t="shared" si="72"/>
        <v/>
      </c>
      <c r="H107" s="63" t="str">
        <f t="shared" si="73"/>
        <v/>
      </c>
      <c r="I107" s="64"/>
      <c r="J107" s="60" t="str">
        <f t="shared" si="74"/>
        <v/>
      </c>
      <c r="K107" s="60" t="str">
        <f t="shared" si="75"/>
        <v/>
      </c>
      <c r="L107" s="60" t="str">
        <f t="shared" si="76"/>
        <v/>
      </c>
      <c r="M107" s="48"/>
      <c r="N107" s="48"/>
      <c r="P107" s="114"/>
      <c r="Q107" s="114"/>
      <c r="R107" s="114"/>
      <c r="T107" s="153">
        <f t="shared" si="77"/>
        <v>0</v>
      </c>
      <c r="U107" s="116">
        <f t="shared" si="78"/>
        <v>0</v>
      </c>
      <c r="V107" s="119">
        <f t="shared" si="79"/>
        <v>999</v>
      </c>
      <c r="W107" s="119">
        <f t="shared" si="79"/>
        <v>999</v>
      </c>
      <c r="X107" s="23">
        <v>18</v>
      </c>
      <c r="Y107" s="60" t="str">
        <f t="shared" si="80"/>
        <v/>
      </c>
      <c r="Z107" s="60" t="str">
        <f t="shared" si="81"/>
        <v/>
      </c>
      <c r="AA107" s="60" t="str">
        <f t="shared" si="82"/>
        <v/>
      </c>
      <c r="AB107" s="23">
        <f t="shared" si="83"/>
        <v>0</v>
      </c>
      <c r="AH107" s="158" t="str">
        <f t="shared" si="84"/>
        <v/>
      </c>
    </row>
    <row r="108" spans="1:34" x14ac:dyDescent="0.25">
      <c r="A108" s="23" t="str">
        <f>C91&amp;"x"&amp;B108</f>
        <v>S5x15</v>
      </c>
      <c r="B108" s="42">
        <v>15</v>
      </c>
      <c r="C108" s="60" t="str">
        <f t="shared" si="68"/>
        <v/>
      </c>
      <c r="D108" s="60" t="str">
        <f t="shared" si="69"/>
        <v/>
      </c>
      <c r="E108" s="61" t="str">
        <f t="shared" si="70"/>
        <v/>
      </c>
      <c r="F108" s="61" t="str">
        <f t="shared" si="71"/>
        <v/>
      </c>
      <c r="G108" s="62" t="str">
        <f t="shared" si="72"/>
        <v/>
      </c>
      <c r="H108" s="63" t="str">
        <f t="shared" si="73"/>
        <v/>
      </c>
      <c r="I108" s="64"/>
      <c r="J108" s="60" t="str">
        <f t="shared" si="74"/>
        <v/>
      </c>
      <c r="K108" s="60" t="str">
        <f t="shared" si="75"/>
        <v/>
      </c>
      <c r="L108" s="60" t="str">
        <f t="shared" si="76"/>
        <v/>
      </c>
      <c r="M108" s="48"/>
      <c r="N108" s="48"/>
      <c r="P108" s="114"/>
      <c r="Q108" s="114"/>
      <c r="R108" s="114"/>
      <c r="T108" s="153">
        <f t="shared" si="77"/>
        <v>0</v>
      </c>
      <c r="U108" s="116">
        <f t="shared" si="78"/>
        <v>0</v>
      </c>
      <c r="V108" s="119">
        <f t="shared" si="79"/>
        <v>999</v>
      </c>
      <c r="W108" s="119">
        <f t="shared" si="79"/>
        <v>999</v>
      </c>
      <c r="X108" s="23">
        <v>19</v>
      </c>
      <c r="Y108" s="60" t="str">
        <f t="shared" si="80"/>
        <v/>
      </c>
      <c r="Z108" s="60" t="str">
        <f t="shared" si="81"/>
        <v/>
      </c>
      <c r="AA108" s="60" t="str">
        <f t="shared" si="82"/>
        <v/>
      </c>
      <c r="AB108" s="23">
        <f t="shared" si="83"/>
        <v>0</v>
      </c>
      <c r="AH108" s="158" t="str">
        <f t="shared" si="84"/>
        <v/>
      </c>
    </row>
    <row r="109" spans="1:34" x14ac:dyDescent="0.25">
      <c r="B109" s="65"/>
      <c r="C109" s="66"/>
      <c r="D109" s="65"/>
      <c r="E109" s="65"/>
      <c r="F109" s="65"/>
      <c r="G109" s="67"/>
      <c r="H109" s="67"/>
      <c r="I109" s="67"/>
      <c r="J109" s="66"/>
      <c r="K109" s="66"/>
      <c r="L109" s="66"/>
      <c r="M109" s="48"/>
      <c r="N109" s="48"/>
      <c r="X109" s="23">
        <v>20</v>
      </c>
    </row>
    <row r="110" spans="1:34" x14ac:dyDescent="0.25">
      <c r="B110" s="42"/>
      <c r="C110" s="369" t="s">
        <v>5165</v>
      </c>
      <c r="D110" s="369"/>
      <c r="E110" s="43" t="s">
        <v>5166</v>
      </c>
      <c r="F110" s="43" t="s">
        <v>5167</v>
      </c>
      <c r="G110" s="44" t="s">
        <v>5168</v>
      </c>
      <c r="H110" s="45"/>
      <c r="I110" s="46"/>
      <c r="J110" s="47" t="s">
        <v>5169</v>
      </c>
      <c r="K110" s="47" t="s">
        <v>5170</v>
      </c>
      <c r="L110" s="47" t="s">
        <v>5171</v>
      </c>
      <c r="M110" s="48"/>
      <c r="N110" s="48"/>
      <c r="P110" s="49">
        <f>COUNT(P114:P128)</f>
        <v>0</v>
      </c>
      <c r="Q110" s="49">
        <f>COUNT(Q114:Q128)</f>
        <v>0</v>
      </c>
      <c r="R110" s="49">
        <f>COUNT(R114:R128)</f>
        <v>0</v>
      </c>
      <c r="T110" s="96">
        <f>T111-SUM(U114:U128)</f>
        <v>0</v>
      </c>
      <c r="X110" s="23">
        <v>1</v>
      </c>
    </row>
    <row r="111" spans="1:34" ht="13" x14ac:dyDescent="0.3">
      <c r="A111" s="27">
        <f>A91+1</f>
        <v>6</v>
      </c>
      <c r="B111" s="50"/>
      <c r="C111" s="370" t="str">
        <f>Leden!AV11</f>
        <v>S6</v>
      </c>
      <c r="D111" s="370"/>
      <c r="E111" s="100" t="str">
        <f>IF($C111="","",LEFT(IFERROR(VLOOKUP($C111,Teams1N,2,0),"")&amp;"??",2))</f>
        <v>BK</v>
      </c>
      <c r="F111" s="100" t="str">
        <f>IF($C111="","",IFERROR(VLOOKUP($C111,Teams1N,3,0),"??"))</f>
        <v>Za</v>
      </c>
      <c r="G111" s="100" t="str">
        <f>IF($C111="","",LEFT(IFERROR(VLOOKUP($C111,Teams1N,4,0),"")&amp;"?",1))</f>
        <v>8</v>
      </c>
      <c r="H111" s="51"/>
      <c r="I111" s="52"/>
      <c r="J111" s="100">
        <f>COUNTIF(C114:C128,"V")</f>
        <v>4</v>
      </c>
      <c r="K111" s="100">
        <f>COUNTIF(C114:C128,"M")</f>
        <v>5</v>
      </c>
      <c r="L111" s="53">
        <f>IFERROR(AVERAGE(H114:H128),"")</f>
        <v>20.333333333333332</v>
      </c>
      <c r="M111" s="54"/>
      <c r="N111" s="54"/>
      <c r="O111" s="27" t="s">
        <v>5172</v>
      </c>
      <c r="P111" s="163"/>
      <c r="Q111" s="163"/>
      <c r="R111" s="163"/>
      <c r="S111" s="164"/>
      <c r="T111" s="96">
        <f>SUM(T114:T128)</f>
        <v>9</v>
      </c>
      <c r="U111" s="115" t="str">
        <f>MID($C111,1,1)</f>
        <v>S</v>
      </c>
      <c r="V111" s="115" t="str">
        <f>MID($C111,1,1)</f>
        <v>S</v>
      </c>
      <c r="W111" s="115" t="str">
        <f>MID($C111,1,1)</f>
        <v>S</v>
      </c>
      <c r="X111" s="23">
        <v>2</v>
      </c>
      <c r="Y111" s="27"/>
      <c r="Z111" s="27"/>
      <c r="AA111" s="27"/>
      <c r="AB111" s="27"/>
      <c r="AC111" s="27"/>
      <c r="AD111" s="11" t="str">
        <f>IF($C111="","",IFERROR(VLOOKUP($C111,Teams1N,6,0),""))</f>
        <v>A</v>
      </c>
      <c r="AE111" s="11" t="str">
        <f>TRIM(IF($AD111="","",IFERROR(VLOOKUP($AD111,Teams!$B$5:$G$9,2,0),"")))</f>
        <v>3312 AD</v>
      </c>
      <c r="AF111" s="11" t="str">
        <f>TRIM(IF($AD111="","",IFERROR(VLOOKUP($AD111,Teams!$B$5:$G$9,4,0),"")))</f>
        <v>Dordrecht Oranje Wit (D)</v>
      </c>
      <c r="AG111" s="27"/>
      <c r="AH111" s="159">
        <f>IFERROR(AVERAGE(AH114:AH128),"")</f>
        <v>20.632222222222222</v>
      </c>
    </row>
    <row r="112" spans="1:34" x14ac:dyDescent="0.25">
      <c r="B112" s="42"/>
      <c r="C112" s="43"/>
      <c r="D112" s="42"/>
      <c r="E112" s="42"/>
      <c r="F112" s="42"/>
      <c r="G112" s="46"/>
      <c r="H112" s="46"/>
      <c r="I112" s="46"/>
      <c r="J112" s="43"/>
      <c r="K112" s="43"/>
      <c r="L112" s="43"/>
      <c r="M112" s="48"/>
      <c r="N112" s="48"/>
      <c r="U112" s="116"/>
      <c r="V112" s="116"/>
      <c r="W112" s="116"/>
      <c r="X112" s="23">
        <v>3</v>
      </c>
    </row>
    <row r="113" spans="1:34" x14ac:dyDescent="0.25">
      <c r="A113" s="55"/>
      <c r="B113" s="56"/>
      <c r="C113" s="57" t="s">
        <v>5173</v>
      </c>
      <c r="D113" s="57" t="s">
        <v>5174</v>
      </c>
      <c r="E113" s="58" t="s">
        <v>5175</v>
      </c>
      <c r="F113" s="58" t="s">
        <v>5176</v>
      </c>
      <c r="G113" s="57" t="s">
        <v>5177</v>
      </c>
      <c r="H113" s="57" t="s">
        <v>5178</v>
      </c>
      <c r="I113" s="57" t="s">
        <v>5039</v>
      </c>
      <c r="J113" s="57" t="s">
        <v>7049</v>
      </c>
      <c r="K113" s="57" t="s">
        <v>7598</v>
      </c>
      <c r="L113" s="57" t="s">
        <v>7596</v>
      </c>
      <c r="M113" s="59"/>
      <c r="N113" s="59"/>
      <c r="O113" s="55"/>
      <c r="P113" s="117" t="s">
        <v>5048</v>
      </c>
      <c r="Q113" s="117" t="s">
        <v>5047</v>
      </c>
      <c r="R113" s="117" t="s">
        <v>5049</v>
      </c>
      <c r="U113" s="115">
        <f>IF(W111="","",VLOOKUP(W111,Leeftijdscat,2,FALSE))</f>
        <v>5</v>
      </c>
      <c r="V113" s="115">
        <f>IF(W111="","",VLOOKUP(W111,Leeftijdscat,3,FALSE))</f>
        <v>999</v>
      </c>
      <c r="W113" s="115">
        <f>IF(W111="","",VLOOKUP(W111,Leeftijdscat,4,FALSE))</f>
        <v>999</v>
      </c>
      <c r="X113" s="23">
        <v>4</v>
      </c>
      <c r="Y113" s="55">
        <f>LEN(Y114&amp;Y115&amp;Y116&amp;Y117&amp;Y118&amp;Y119&amp;Y120&amp;Y121&amp;Y122&amp;Y123&amp;Y124&amp;Y125&amp;Y126&amp;Y127&amp;Y128)</f>
        <v>18</v>
      </c>
      <c r="Z113" s="55">
        <f>LEN(Z114&amp;Z115&amp;Z116&amp;Z117&amp;Z118&amp;Z119&amp;Z120&amp;Z121&amp;Z122&amp;Z123&amp;Z124&amp;Z125&amp;Z126&amp;Z127&amp;Z128)</f>
        <v>18</v>
      </c>
      <c r="AA113" s="55">
        <f>LEN(AA114&amp;AA115&amp;AA116&amp;AA117&amp;AA118&amp;AA119&amp;AA120&amp;AA121&amp;AA122&amp;AA123&amp;AA124&amp;AA125&amp;AA126&amp;AA127&amp;AA128)</f>
        <v>18</v>
      </c>
      <c r="AB113" s="55">
        <f>SUM(Y113:AA113)</f>
        <v>54</v>
      </c>
      <c r="AC113" s="55"/>
      <c r="AD113" s="145"/>
      <c r="AE113" s="145"/>
      <c r="AF113" s="145"/>
      <c r="AG113" s="55"/>
    </row>
    <row r="114" spans="1:34" x14ac:dyDescent="0.25">
      <c r="A114" s="23" t="str">
        <f>C111&amp;"x"&amp;B114</f>
        <v>S6x1</v>
      </c>
      <c r="B114" s="42">
        <v>1</v>
      </c>
      <c r="C114" s="60" t="str">
        <f t="shared" ref="C114:C128" si="85">IF(LEFT($A114,1)="x","",IFERROR(VLOOKUP($A114,Leden1N,8,0),""))</f>
        <v>V</v>
      </c>
      <c r="D114" s="60" t="str">
        <f t="shared" ref="D114:D128" si="86">IF(LEFT($A114,1)="x","",IFERROR(VLOOKUP($A114,Leden1N,9,0),""))</f>
        <v>NLS08G2</v>
      </c>
      <c r="E114" s="61" t="str">
        <f t="shared" ref="E114:E128" si="87">IF(LEFT($A114,1)="x","",IFERROR(VLOOKUP($A114,Leden1N,10,0),""))</f>
        <v>Dubbeld, S.</v>
      </c>
      <c r="F114" s="61" t="str">
        <f t="shared" ref="F114:F128" si="88">IF(LEFT($A114,1)="x","",IFERROR(VLOOKUP($A114,Leden1N,11,0),""))</f>
        <v>Sanne</v>
      </c>
      <c r="G114" s="62">
        <f t="shared" ref="G114:G128" si="89">IF(LEFT($A114,1)="x","",IFERROR(VLOOKUP($A114,Leden1N,12,0),""))</f>
        <v>37295</v>
      </c>
      <c r="H114" s="63">
        <f t="shared" ref="H114:H128" si="90">IF(AND(ISNUMBER(G114),G114&lt;&gt;0),DATEDIF(G114,Peildatum,"Y"),"")</f>
        <v>21</v>
      </c>
      <c r="I114" s="64"/>
      <c r="J114" s="60" t="str">
        <f t="shared" ref="J114:J128" si="91">IF(LEFT($A114,1)="x","",IFERROR(VLOOKUP($A114,Leden1N,17,0),""))</f>
        <v>S6</v>
      </c>
      <c r="K114" s="60" t="str">
        <f t="shared" ref="K114:K128" si="92">IF(LEFT($A114,1)="x","",IFERROR(VLOOKUP($A114,Leden1N,18,0),""))</f>
        <v>S6</v>
      </c>
      <c r="L114" s="60" t="str">
        <f t="shared" ref="L114:L128" si="93">IF(LEFT($A114,1)="x","",IFERROR(VLOOKUP($A114,Leden1N,19,0),""))</f>
        <v>S6</v>
      </c>
      <c r="M114" s="48"/>
      <c r="N114" s="48"/>
      <c r="P114" s="114"/>
      <c r="Q114" s="114"/>
      <c r="R114" s="114"/>
      <c r="S114" s="118"/>
      <c r="T114" s="153">
        <f t="shared" ref="T114:T128" si="94">IF(LEN(C114&amp;D114&amp;E114&amp;F114)&gt;0,1,0)</f>
        <v>1</v>
      </c>
      <c r="U114" s="116">
        <f t="shared" ref="U114:U128" si="95">MIN(LEN(Y114&amp;Z114&amp;AA114),1)</f>
        <v>1</v>
      </c>
      <c r="V114" s="119">
        <f t="shared" ref="V114:W128" si="96">V113</f>
        <v>999</v>
      </c>
      <c r="W114" s="119">
        <f t="shared" si="96"/>
        <v>999</v>
      </c>
      <c r="X114" s="23">
        <v>5</v>
      </c>
      <c r="Y114" s="60" t="str">
        <f t="shared" ref="Y114:Y128" si="97">IF(LEFT($A114,1)="x","",IFERROR(VLOOKUP($A114,Leden1N,37,0),""))</f>
        <v>S6</v>
      </c>
      <c r="Z114" s="60" t="str">
        <f t="shared" ref="Z114:Z128" si="98">IF(LEFT($A114,1)="x","",IFERROR(VLOOKUP($A114,Leden1N,38,0),""))</f>
        <v>S6</v>
      </c>
      <c r="AA114" s="60" t="str">
        <f t="shared" ref="AA114:AA128" si="99">IF(LEFT($A114,1)="x","",IFERROR(VLOOKUP($A114,Leden1N,39,0),""))</f>
        <v>S6</v>
      </c>
      <c r="AB114" s="23">
        <f t="shared" ref="AB114:AB128" si="100">LEN(Y114&amp;Z114&amp;AA114)</f>
        <v>6</v>
      </c>
      <c r="AH114" s="158">
        <f t="shared" ref="AH114:AH128" si="101">lft(G114,Peildatum)</f>
        <v>21.89</v>
      </c>
    </row>
    <row r="115" spans="1:34" x14ac:dyDescent="0.25">
      <c r="A115" s="23" t="str">
        <f>C111&amp;"x"&amp;B115</f>
        <v>S6x2</v>
      </c>
      <c r="B115" s="42">
        <v>2</v>
      </c>
      <c r="C115" s="60" t="str">
        <f t="shared" si="85"/>
        <v>V</v>
      </c>
      <c r="D115" s="60" t="str">
        <f t="shared" si="86"/>
        <v>NLB70X5</v>
      </c>
      <c r="E115" s="61" t="str">
        <f t="shared" si="87"/>
        <v>Friebel, A.</v>
      </c>
      <c r="F115" s="61" t="str">
        <f t="shared" si="88"/>
        <v>Angela</v>
      </c>
      <c r="G115" s="62">
        <f t="shared" si="89"/>
        <v>37541</v>
      </c>
      <c r="H115" s="63">
        <f t="shared" si="90"/>
        <v>21</v>
      </c>
      <c r="I115" s="64"/>
      <c r="J115" s="60" t="str">
        <f t="shared" si="91"/>
        <v>S6</v>
      </c>
      <c r="K115" s="60" t="str">
        <f t="shared" si="92"/>
        <v>S6</v>
      </c>
      <c r="L115" s="60" t="str">
        <f t="shared" si="93"/>
        <v>S6</v>
      </c>
      <c r="M115" s="48"/>
      <c r="N115" s="48"/>
      <c r="P115" s="114"/>
      <c r="Q115" s="114"/>
      <c r="R115" s="114"/>
      <c r="S115" s="118"/>
      <c r="T115" s="153">
        <f t="shared" si="94"/>
        <v>1</v>
      </c>
      <c r="U115" s="116">
        <f t="shared" si="95"/>
        <v>1</v>
      </c>
      <c r="V115" s="119">
        <f t="shared" si="96"/>
        <v>999</v>
      </c>
      <c r="W115" s="119">
        <f t="shared" si="96"/>
        <v>999</v>
      </c>
      <c r="X115" s="23">
        <v>6</v>
      </c>
      <c r="Y115" s="60" t="str">
        <f t="shared" si="97"/>
        <v>S6</v>
      </c>
      <c r="Z115" s="60" t="str">
        <f t="shared" si="98"/>
        <v>S6</v>
      </c>
      <c r="AA115" s="60" t="str">
        <f t="shared" si="99"/>
        <v>S6</v>
      </c>
      <c r="AB115" s="23">
        <f t="shared" si="100"/>
        <v>6</v>
      </c>
      <c r="AH115" s="158">
        <f t="shared" si="101"/>
        <v>21.22</v>
      </c>
    </row>
    <row r="116" spans="1:34" x14ac:dyDescent="0.25">
      <c r="A116" s="23" t="str">
        <f>C111&amp;"x"&amp;B116</f>
        <v>S6x3</v>
      </c>
      <c r="B116" s="42">
        <v>3</v>
      </c>
      <c r="C116" s="60" t="str">
        <f t="shared" si="85"/>
        <v>V</v>
      </c>
      <c r="D116" s="60" t="str">
        <f t="shared" si="86"/>
        <v>NLF29C4</v>
      </c>
      <c r="E116" s="61" t="str">
        <f t="shared" si="87"/>
        <v>Herremans, J.</v>
      </c>
      <c r="F116" s="61" t="str">
        <f t="shared" si="88"/>
        <v>Jennifer</v>
      </c>
      <c r="G116" s="62">
        <f t="shared" si="89"/>
        <v>37807</v>
      </c>
      <c r="H116" s="63">
        <f t="shared" si="90"/>
        <v>20</v>
      </c>
      <c r="I116" s="64"/>
      <c r="J116" s="60" t="str">
        <f t="shared" si="91"/>
        <v>S6</v>
      </c>
      <c r="K116" s="60" t="str">
        <f t="shared" si="92"/>
        <v>S6</v>
      </c>
      <c r="L116" s="60" t="str">
        <f t="shared" si="93"/>
        <v>S6</v>
      </c>
      <c r="M116" s="48"/>
      <c r="N116" s="48"/>
      <c r="P116" s="114"/>
      <c r="Q116" s="114"/>
      <c r="R116" s="114"/>
      <c r="S116" s="118"/>
      <c r="T116" s="153">
        <f t="shared" si="94"/>
        <v>1</v>
      </c>
      <c r="U116" s="116">
        <f t="shared" si="95"/>
        <v>1</v>
      </c>
      <c r="V116" s="119">
        <f t="shared" si="96"/>
        <v>999</v>
      </c>
      <c r="W116" s="119">
        <f t="shared" si="96"/>
        <v>999</v>
      </c>
      <c r="X116" s="23">
        <v>7</v>
      </c>
      <c r="Y116" s="60" t="str">
        <f t="shared" si="97"/>
        <v>S6</v>
      </c>
      <c r="Z116" s="60" t="str">
        <f t="shared" si="98"/>
        <v>S6</v>
      </c>
      <c r="AA116" s="60" t="str">
        <f t="shared" si="99"/>
        <v>S6</v>
      </c>
      <c r="AB116" s="23">
        <f t="shared" si="100"/>
        <v>6</v>
      </c>
      <c r="AH116" s="158">
        <f t="shared" si="101"/>
        <v>20.49</v>
      </c>
    </row>
    <row r="117" spans="1:34" x14ac:dyDescent="0.25">
      <c r="A117" s="23" t="str">
        <f>C111&amp;"x"&amp;B117</f>
        <v>S6x4</v>
      </c>
      <c r="B117" s="42">
        <v>4</v>
      </c>
      <c r="C117" s="60" t="str">
        <f t="shared" si="85"/>
        <v>V</v>
      </c>
      <c r="D117" s="60" t="str">
        <f t="shared" si="86"/>
        <v>NKX36X8</v>
      </c>
      <c r="E117" s="61" t="str">
        <f t="shared" si="87"/>
        <v>Witman, K.</v>
      </c>
      <c r="F117" s="61" t="str">
        <f t="shared" si="88"/>
        <v>Kimberley</v>
      </c>
      <c r="G117" s="62">
        <f t="shared" si="89"/>
        <v>38163</v>
      </c>
      <c r="H117" s="63">
        <f t="shared" si="90"/>
        <v>19</v>
      </c>
      <c r="I117" s="64"/>
      <c r="J117" s="60" t="str">
        <f t="shared" si="91"/>
        <v>S6</v>
      </c>
      <c r="K117" s="60" t="str">
        <f t="shared" si="92"/>
        <v>S6</v>
      </c>
      <c r="L117" s="60" t="str">
        <f t="shared" si="93"/>
        <v>S6</v>
      </c>
      <c r="M117" s="48"/>
      <c r="N117" s="48"/>
      <c r="P117" s="114"/>
      <c r="Q117" s="114"/>
      <c r="R117" s="114"/>
      <c r="S117" s="118"/>
      <c r="T117" s="153">
        <f t="shared" si="94"/>
        <v>1</v>
      </c>
      <c r="U117" s="116">
        <f t="shared" si="95"/>
        <v>1</v>
      </c>
      <c r="V117" s="119">
        <f t="shared" si="96"/>
        <v>999</v>
      </c>
      <c r="W117" s="119">
        <f t="shared" si="96"/>
        <v>999</v>
      </c>
      <c r="X117" s="23">
        <v>8</v>
      </c>
      <c r="Y117" s="60" t="str">
        <f t="shared" si="97"/>
        <v>S6</v>
      </c>
      <c r="Z117" s="60" t="str">
        <f t="shared" si="98"/>
        <v>S6</v>
      </c>
      <c r="AA117" s="60" t="str">
        <f t="shared" si="99"/>
        <v>S6</v>
      </c>
      <c r="AB117" s="23">
        <f t="shared" si="100"/>
        <v>6</v>
      </c>
      <c r="AH117" s="158">
        <f t="shared" si="101"/>
        <v>19.52</v>
      </c>
    </row>
    <row r="118" spans="1:34" x14ac:dyDescent="0.25">
      <c r="A118" s="23" t="str">
        <f>C111&amp;"x"&amp;B118</f>
        <v>S6x5</v>
      </c>
      <c r="B118" s="42">
        <v>5</v>
      </c>
      <c r="C118" s="60" t="str">
        <f t="shared" si="85"/>
        <v>M</v>
      </c>
      <c r="D118" s="60" t="str">
        <f t="shared" si="86"/>
        <v>NJY83B4</v>
      </c>
      <c r="E118" s="61" t="str">
        <f t="shared" si="87"/>
        <v>Dubbeld, R.</v>
      </c>
      <c r="F118" s="61" t="str">
        <f t="shared" si="88"/>
        <v>Ruben</v>
      </c>
      <c r="G118" s="62">
        <f t="shared" si="89"/>
        <v>36865</v>
      </c>
      <c r="H118" s="63">
        <f t="shared" si="90"/>
        <v>23</v>
      </c>
      <c r="I118" s="64"/>
      <c r="J118" s="60" t="str">
        <f t="shared" si="91"/>
        <v>S6</v>
      </c>
      <c r="K118" s="60" t="str">
        <f t="shared" si="92"/>
        <v>S6</v>
      </c>
      <c r="L118" s="60" t="str">
        <f t="shared" si="93"/>
        <v>S6</v>
      </c>
      <c r="M118" s="48"/>
      <c r="N118" s="48"/>
      <c r="P118" s="114"/>
      <c r="Q118" s="114"/>
      <c r="R118" s="114"/>
      <c r="S118" s="118"/>
      <c r="T118" s="153">
        <f t="shared" si="94"/>
        <v>1</v>
      </c>
      <c r="U118" s="116">
        <f t="shared" si="95"/>
        <v>1</v>
      </c>
      <c r="V118" s="119">
        <f t="shared" si="96"/>
        <v>999</v>
      </c>
      <c r="W118" s="119">
        <f t="shared" si="96"/>
        <v>999</v>
      </c>
      <c r="X118" s="23">
        <v>9</v>
      </c>
      <c r="Y118" s="60" t="str">
        <f t="shared" si="97"/>
        <v>S6</v>
      </c>
      <c r="Z118" s="60" t="str">
        <f t="shared" si="98"/>
        <v>S6</v>
      </c>
      <c r="AA118" s="60" t="str">
        <f t="shared" si="99"/>
        <v>S6</v>
      </c>
      <c r="AB118" s="23">
        <f t="shared" si="100"/>
        <v>6</v>
      </c>
      <c r="AH118" s="158">
        <f t="shared" si="101"/>
        <v>23.07</v>
      </c>
    </row>
    <row r="119" spans="1:34" x14ac:dyDescent="0.25">
      <c r="A119" s="23" t="str">
        <f>C111&amp;"x"&amp;B119</f>
        <v>S6x6</v>
      </c>
      <c r="B119" s="42">
        <v>6</v>
      </c>
      <c r="C119" s="60" t="str">
        <f t="shared" si="85"/>
        <v>M</v>
      </c>
      <c r="D119" s="60" t="str">
        <f t="shared" si="86"/>
        <v>NKW50C2</v>
      </c>
      <c r="E119" s="61" t="str">
        <f t="shared" si="87"/>
        <v>Boon, T.</v>
      </c>
      <c r="F119" s="61" t="str">
        <f t="shared" si="88"/>
        <v>Thijs</v>
      </c>
      <c r="G119" s="62">
        <f t="shared" si="89"/>
        <v>37960</v>
      </c>
      <c r="H119" s="63">
        <f t="shared" si="90"/>
        <v>20</v>
      </c>
      <c r="I119" s="64"/>
      <c r="J119" s="60" t="str">
        <f t="shared" si="91"/>
        <v>S6</v>
      </c>
      <c r="K119" s="60" t="str">
        <f t="shared" si="92"/>
        <v>S6</v>
      </c>
      <c r="L119" s="60" t="str">
        <f t="shared" si="93"/>
        <v>S6</v>
      </c>
      <c r="M119" s="48"/>
      <c r="N119" s="48"/>
      <c r="P119" s="114"/>
      <c r="Q119" s="114"/>
      <c r="R119" s="114"/>
      <c r="S119" s="118"/>
      <c r="T119" s="153">
        <f t="shared" si="94"/>
        <v>1</v>
      </c>
      <c r="U119" s="116">
        <f t="shared" si="95"/>
        <v>1</v>
      </c>
      <c r="V119" s="119">
        <f t="shared" si="96"/>
        <v>999</v>
      </c>
      <c r="W119" s="119">
        <f t="shared" si="96"/>
        <v>999</v>
      </c>
      <c r="X119" s="23">
        <v>10</v>
      </c>
      <c r="Y119" s="60" t="str">
        <f t="shared" si="97"/>
        <v>S6</v>
      </c>
      <c r="Z119" s="60" t="str">
        <f t="shared" si="98"/>
        <v>S6</v>
      </c>
      <c r="AA119" s="60" t="str">
        <f t="shared" si="99"/>
        <v>S6</v>
      </c>
      <c r="AB119" s="23">
        <f t="shared" si="100"/>
        <v>6</v>
      </c>
      <c r="AH119" s="158">
        <f t="shared" si="101"/>
        <v>20.07</v>
      </c>
    </row>
    <row r="120" spans="1:34" x14ac:dyDescent="0.25">
      <c r="A120" s="23" t="str">
        <f>C111&amp;"x"&amp;B120</f>
        <v>S6x7</v>
      </c>
      <c r="B120" s="42">
        <v>7</v>
      </c>
      <c r="C120" s="60" t="str">
        <f t="shared" si="85"/>
        <v>M</v>
      </c>
      <c r="D120" s="60" t="str">
        <f t="shared" si="86"/>
        <v>NKW21H5</v>
      </c>
      <c r="E120" s="61" t="str">
        <f t="shared" si="87"/>
        <v>Kuijper, D.V.</v>
      </c>
      <c r="F120" s="61" t="str">
        <f t="shared" si="88"/>
        <v>David</v>
      </c>
      <c r="G120" s="62">
        <f t="shared" si="89"/>
        <v>37971</v>
      </c>
      <c r="H120" s="63">
        <f t="shared" si="90"/>
        <v>20</v>
      </c>
      <c r="I120" s="64"/>
      <c r="J120" s="60" t="str">
        <f t="shared" si="91"/>
        <v>S6</v>
      </c>
      <c r="K120" s="60" t="str">
        <f t="shared" si="92"/>
        <v>S6</v>
      </c>
      <c r="L120" s="60" t="str">
        <f t="shared" si="93"/>
        <v>S6</v>
      </c>
      <c r="M120" s="48"/>
      <c r="N120" s="48"/>
      <c r="P120" s="114"/>
      <c r="Q120" s="114"/>
      <c r="R120" s="114"/>
      <c r="S120" s="118"/>
      <c r="T120" s="153">
        <f t="shared" si="94"/>
        <v>1</v>
      </c>
      <c r="U120" s="116">
        <f t="shared" si="95"/>
        <v>1</v>
      </c>
      <c r="V120" s="119">
        <f t="shared" si="96"/>
        <v>999</v>
      </c>
      <c r="W120" s="119">
        <f t="shared" si="96"/>
        <v>999</v>
      </c>
      <c r="X120" s="23">
        <v>11</v>
      </c>
      <c r="Y120" s="60" t="str">
        <f t="shared" si="97"/>
        <v>S6</v>
      </c>
      <c r="Z120" s="60" t="str">
        <f t="shared" si="98"/>
        <v>S6</v>
      </c>
      <c r="AA120" s="60" t="str">
        <f t="shared" si="99"/>
        <v>S6</v>
      </c>
      <c r="AB120" s="23">
        <f t="shared" si="100"/>
        <v>6</v>
      </c>
      <c r="AH120" s="158">
        <f t="shared" si="101"/>
        <v>20.04</v>
      </c>
    </row>
    <row r="121" spans="1:34" x14ac:dyDescent="0.25">
      <c r="A121" s="23" t="str">
        <f>C111&amp;"x"&amp;B121</f>
        <v>S6x8</v>
      </c>
      <c r="B121" s="42">
        <v>8</v>
      </c>
      <c r="C121" s="60" t="str">
        <f t="shared" si="85"/>
        <v>M</v>
      </c>
      <c r="D121" s="60" t="str">
        <f t="shared" si="86"/>
        <v>NKW30G0</v>
      </c>
      <c r="E121" s="61" t="str">
        <f t="shared" si="87"/>
        <v>Vlaming, de J.C.</v>
      </c>
      <c r="F121" s="61" t="str">
        <f t="shared" si="88"/>
        <v>Jens</v>
      </c>
      <c r="G121" s="62">
        <f t="shared" si="89"/>
        <v>37974</v>
      </c>
      <c r="H121" s="63">
        <f t="shared" si="90"/>
        <v>20</v>
      </c>
      <c r="I121" s="64"/>
      <c r="J121" s="60" t="str">
        <f t="shared" si="91"/>
        <v>S6</v>
      </c>
      <c r="K121" s="60" t="str">
        <f t="shared" si="92"/>
        <v>S6</v>
      </c>
      <c r="L121" s="60" t="str">
        <f t="shared" si="93"/>
        <v>S6</v>
      </c>
      <c r="M121" s="48"/>
      <c r="N121" s="48"/>
      <c r="P121" s="114"/>
      <c r="Q121" s="114"/>
      <c r="R121" s="114"/>
      <c r="S121" s="118"/>
      <c r="T121" s="153">
        <f t="shared" si="94"/>
        <v>1</v>
      </c>
      <c r="U121" s="116">
        <f t="shared" si="95"/>
        <v>1</v>
      </c>
      <c r="V121" s="119">
        <f t="shared" si="96"/>
        <v>999</v>
      </c>
      <c r="W121" s="119">
        <f t="shared" si="96"/>
        <v>999</v>
      </c>
      <c r="X121" s="23">
        <v>12</v>
      </c>
      <c r="Y121" s="60" t="str">
        <f t="shared" si="97"/>
        <v>S6</v>
      </c>
      <c r="Z121" s="60" t="str">
        <f t="shared" si="98"/>
        <v>S6</v>
      </c>
      <c r="AA121" s="60" t="str">
        <f t="shared" si="99"/>
        <v>S6</v>
      </c>
      <c r="AB121" s="23">
        <f t="shared" si="100"/>
        <v>6</v>
      </c>
      <c r="AH121" s="158">
        <f t="shared" si="101"/>
        <v>20.03</v>
      </c>
    </row>
    <row r="122" spans="1:34" x14ac:dyDescent="0.25">
      <c r="A122" s="23" t="str">
        <f>C111&amp;"x"&amp;B122</f>
        <v>S6x9</v>
      </c>
      <c r="B122" s="42">
        <v>9</v>
      </c>
      <c r="C122" s="60" t="str">
        <f t="shared" si="85"/>
        <v>M</v>
      </c>
      <c r="D122" s="60" t="str">
        <f t="shared" si="86"/>
        <v>NMQ44L0</v>
      </c>
      <c r="E122" s="61" t="str">
        <f t="shared" si="87"/>
        <v>Tieleman, C.</v>
      </c>
      <c r="F122" s="61" t="str">
        <f t="shared" si="88"/>
        <v>Cas</v>
      </c>
      <c r="G122" s="62">
        <f t="shared" si="89"/>
        <v>38220</v>
      </c>
      <c r="H122" s="63">
        <f t="shared" si="90"/>
        <v>19</v>
      </c>
      <c r="I122" s="64"/>
      <c r="J122" s="60" t="str">
        <f t="shared" si="91"/>
        <v>S6</v>
      </c>
      <c r="K122" s="60" t="str">
        <f t="shared" si="92"/>
        <v>S6</v>
      </c>
      <c r="L122" s="60" t="str">
        <f t="shared" si="93"/>
        <v>S6</v>
      </c>
      <c r="M122" s="48"/>
      <c r="N122" s="48"/>
      <c r="P122" s="114"/>
      <c r="Q122" s="114"/>
      <c r="R122" s="114"/>
      <c r="S122" s="118"/>
      <c r="T122" s="153">
        <f t="shared" si="94"/>
        <v>1</v>
      </c>
      <c r="U122" s="116">
        <f t="shared" si="95"/>
        <v>1</v>
      </c>
      <c r="V122" s="119">
        <f t="shared" si="96"/>
        <v>999</v>
      </c>
      <c r="W122" s="119">
        <f t="shared" si="96"/>
        <v>999</v>
      </c>
      <c r="X122" s="23">
        <v>13</v>
      </c>
      <c r="Y122" s="60" t="str">
        <f t="shared" si="97"/>
        <v>S6</v>
      </c>
      <c r="Z122" s="60" t="str">
        <f t="shared" si="98"/>
        <v>S6</v>
      </c>
      <c r="AA122" s="60" t="str">
        <f t="shared" si="99"/>
        <v>S6</v>
      </c>
      <c r="AB122" s="23">
        <f t="shared" si="100"/>
        <v>6</v>
      </c>
      <c r="AH122" s="158">
        <f t="shared" si="101"/>
        <v>19.36</v>
      </c>
    </row>
    <row r="123" spans="1:34" x14ac:dyDescent="0.25">
      <c r="A123" s="23" t="str">
        <f>C111&amp;"x"&amp;B123</f>
        <v>S6x10</v>
      </c>
      <c r="B123" s="42">
        <v>10</v>
      </c>
      <c r="C123" s="60" t="str">
        <f t="shared" si="85"/>
        <v/>
      </c>
      <c r="D123" s="60" t="str">
        <f t="shared" si="86"/>
        <v/>
      </c>
      <c r="E123" s="61" t="str">
        <f t="shared" si="87"/>
        <v/>
      </c>
      <c r="F123" s="61" t="str">
        <f t="shared" si="88"/>
        <v/>
      </c>
      <c r="G123" s="62" t="str">
        <f t="shared" si="89"/>
        <v/>
      </c>
      <c r="H123" s="63" t="str">
        <f t="shared" si="90"/>
        <v/>
      </c>
      <c r="I123" s="64"/>
      <c r="J123" s="60" t="str">
        <f t="shared" si="91"/>
        <v/>
      </c>
      <c r="K123" s="60" t="str">
        <f t="shared" si="92"/>
        <v/>
      </c>
      <c r="L123" s="60" t="str">
        <f t="shared" si="93"/>
        <v/>
      </c>
      <c r="M123" s="48"/>
      <c r="N123" s="48"/>
      <c r="P123" s="114"/>
      <c r="Q123" s="114"/>
      <c r="R123" s="114"/>
      <c r="S123" s="118"/>
      <c r="T123" s="153">
        <f t="shared" si="94"/>
        <v>0</v>
      </c>
      <c r="U123" s="116">
        <f t="shared" si="95"/>
        <v>0</v>
      </c>
      <c r="V123" s="119">
        <f t="shared" si="96"/>
        <v>999</v>
      </c>
      <c r="W123" s="119">
        <f t="shared" si="96"/>
        <v>999</v>
      </c>
      <c r="X123" s="23">
        <v>14</v>
      </c>
      <c r="Y123" s="60" t="str">
        <f t="shared" si="97"/>
        <v/>
      </c>
      <c r="Z123" s="60" t="str">
        <f t="shared" si="98"/>
        <v/>
      </c>
      <c r="AA123" s="60" t="str">
        <f t="shared" si="99"/>
        <v/>
      </c>
      <c r="AB123" s="23">
        <f t="shared" si="100"/>
        <v>0</v>
      </c>
      <c r="AH123" s="158" t="str">
        <f t="shared" si="101"/>
        <v/>
      </c>
    </row>
    <row r="124" spans="1:34" x14ac:dyDescent="0.25">
      <c r="A124" s="23" t="str">
        <f>C111&amp;"x"&amp;B124</f>
        <v>S6x11</v>
      </c>
      <c r="B124" s="42">
        <v>11</v>
      </c>
      <c r="C124" s="60" t="str">
        <f t="shared" si="85"/>
        <v/>
      </c>
      <c r="D124" s="60" t="str">
        <f t="shared" si="86"/>
        <v/>
      </c>
      <c r="E124" s="61" t="str">
        <f t="shared" si="87"/>
        <v/>
      </c>
      <c r="F124" s="61" t="str">
        <f t="shared" si="88"/>
        <v/>
      </c>
      <c r="G124" s="62" t="str">
        <f t="shared" si="89"/>
        <v/>
      </c>
      <c r="H124" s="63" t="str">
        <f t="shared" si="90"/>
        <v/>
      </c>
      <c r="I124" s="64"/>
      <c r="J124" s="60" t="str">
        <f t="shared" si="91"/>
        <v/>
      </c>
      <c r="K124" s="60" t="str">
        <f t="shared" si="92"/>
        <v/>
      </c>
      <c r="L124" s="60" t="str">
        <f t="shared" si="93"/>
        <v/>
      </c>
      <c r="M124" s="48"/>
      <c r="N124" s="48"/>
      <c r="P124" s="114"/>
      <c r="Q124" s="114"/>
      <c r="R124" s="114"/>
      <c r="T124" s="153">
        <f t="shared" si="94"/>
        <v>0</v>
      </c>
      <c r="U124" s="116">
        <f t="shared" si="95"/>
        <v>0</v>
      </c>
      <c r="V124" s="119">
        <f t="shared" si="96"/>
        <v>999</v>
      </c>
      <c r="W124" s="119">
        <f t="shared" si="96"/>
        <v>999</v>
      </c>
      <c r="X124" s="23">
        <v>15</v>
      </c>
      <c r="Y124" s="60" t="str">
        <f t="shared" si="97"/>
        <v/>
      </c>
      <c r="Z124" s="60" t="str">
        <f t="shared" si="98"/>
        <v/>
      </c>
      <c r="AA124" s="60" t="str">
        <f t="shared" si="99"/>
        <v/>
      </c>
      <c r="AB124" s="23">
        <f t="shared" si="100"/>
        <v>0</v>
      </c>
      <c r="AH124" s="158" t="str">
        <f t="shared" si="101"/>
        <v/>
      </c>
    </row>
    <row r="125" spans="1:34" x14ac:dyDescent="0.25">
      <c r="A125" s="23" t="str">
        <f>C111&amp;"x"&amp;B125</f>
        <v>S6x12</v>
      </c>
      <c r="B125" s="42">
        <v>12</v>
      </c>
      <c r="C125" s="60" t="str">
        <f t="shared" si="85"/>
        <v/>
      </c>
      <c r="D125" s="60" t="str">
        <f t="shared" si="86"/>
        <v/>
      </c>
      <c r="E125" s="61" t="str">
        <f t="shared" si="87"/>
        <v/>
      </c>
      <c r="F125" s="61" t="str">
        <f t="shared" si="88"/>
        <v/>
      </c>
      <c r="G125" s="62" t="str">
        <f t="shared" si="89"/>
        <v/>
      </c>
      <c r="H125" s="63" t="str">
        <f t="shared" si="90"/>
        <v/>
      </c>
      <c r="I125" s="64"/>
      <c r="J125" s="60" t="str">
        <f t="shared" si="91"/>
        <v/>
      </c>
      <c r="K125" s="60" t="str">
        <f t="shared" si="92"/>
        <v/>
      </c>
      <c r="L125" s="60" t="str">
        <f t="shared" si="93"/>
        <v/>
      </c>
      <c r="M125" s="48"/>
      <c r="N125" s="48"/>
      <c r="P125" s="114"/>
      <c r="Q125" s="114"/>
      <c r="R125" s="114"/>
      <c r="T125" s="153">
        <f t="shared" si="94"/>
        <v>0</v>
      </c>
      <c r="U125" s="116">
        <f t="shared" si="95"/>
        <v>0</v>
      </c>
      <c r="V125" s="119">
        <f t="shared" si="96"/>
        <v>999</v>
      </c>
      <c r="W125" s="119">
        <f t="shared" si="96"/>
        <v>999</v>
      </c>
      <c r="X125" s="23">
        <v>16</v>
      </c>
      <c r="Y125" s="60" t="str">
        <f t="shared" si="97"/>
        <v/>
      </c>
      <c r="Z125" s="60" t="str">
        <f t="shared" si="98"/>
        <v/>
      </c>
      <c r="AA125" s="60" t="str">
        <f t="shared" si="99"/>
        <v/>
      </c>
      <c r="AB125" s="23">
        <f t="shared" si="100"/>
        <v>0</v>
      </c>
      <c r="AH125" s="158" t="str">
        <f t="shared" si="101"/>
        <v/>
      </c>
    </row>
    <row r="126" spans="1:34" x14ac:dyDescent="0.25">
      <c r="A126" s="23" t="str">
        <f>C111&amp;"x"&amp;B126</f>
        <v>S6x13</v>
      </c>
      <c r="B126" s="42">
        <v>13</v>
      </c>
      <c r="C126" s="60" t="str">
        <f t="shared" si="85"/>
        <v/>
      </c>
      <c r="D126" s="60" t="str">
        <f t="shared" si="86"/>
        <v/>
      </c>
      <c r="E126" s="61" t="str">
        <f t="shared" si="87"/>
        <v/>
      </c>
      <c r="F126" s="61" t="str">
        <f t="shared" si="88"/>
        <v/>
      </c>
      <c r="G126" s="62" t="str">
        <f t="shared" si="89"/>
        <v/>
      </c>
      <c r="H126" s="63" t="str">
        <f t="shared" si="90"/>
        <v/>
      </c>
      <c r="I126" s="64"/>
      <c r="J126" s="60" t="str">
        <f t="shared" si="91"/>
        <v/>
      </c>
      <c r="K126" s="60" t="str">
        <f t="shared" si="92"/>
        <v/>
      </c>
      <c r="L126" s="60" t="str">
        <f t="shared" si="93"/>
        <v/>
      </c>
      <c r="M126" s="48"/>
      <c r="N126" s="48"/>
      <c r="P126" s="114"/>
      <c r="Q126" s="114"/>
      <c r="R126" s="114"/>
      <c r="T126" s="153">
        <f t="shared" si="94"/>
        <v>0</v>
      </c>
      <c r="U126" s="116">
        <f t="shared" si="95"/>
        <v>0</v>
      </c>
      <c r="V126" s="119">
        <f t="shared" si="96"/>
        <v>999</v>
      </c>
      <c r="W126" s="119">
        <f t="shared" si="96"/>
        <v>999</v>
      </c>
      <c r="X126" s="23">
        <v>17</v>
      </c>
      <c r="Y126" s="60" t="str">
        <f t="shared" si="97"/>
        <v/>
      </c>
      <c r="Z126" s="60" t="str">
        <f t="shared" si="98"/>
        <v/>
      </c>
      <c r="AA126" s="60" t="str">
        <f t="shared" si="99"/>
        <v/>
      </c>
      <c r="AB126" s="23">
        <f t="shared" si="100"/>
        <v>0</v>
      </c>
      <c r="AH126" s="158" t="str">
        <f t="shared" si="101"/>
        <v/>
      </c>
    </row>
    <row r="127" spans="1:34" x14ac:dyDescent="0.25">
      <c r="A127" s="23" t="str">
        <f>C111&amp;"x"&amp;B127</f>
        <v>S6x14</v>
      </c>
      <c r="B127" s="42">
        <v>14</v>
      </c>
      <c r="C127" s="60" t="str">
        <f t="shared" si="85"/>
        <v/>
      </c>
      <c r="D127" s="60" t="str">
        <f t="shared" si="86"/>
        <v/>
      </c>
      <c r="E127" s="61" t="str">
        <f t="shared" si="87"/>
        <v/>
      </c>
      <c r="F127" s="61" t="str">
        <f t="shared" si="88"/>
        <v/>
      </c>
      <c r="G127" s="62" t="str">
        <f t="shared" si="89"/>
        <v/>
      </c>
      <c r="H127" s="63" t="str">
        <f t="shared" si="90"/>
        <v/>
      </c>
      <c r="I127" s="64"/>
      <c r="J127" s="60" t="str">
        <f t="shared" si="91"/>
        <v/>
      </c>
      <c r="K127" s="60" t="str">
        <f t="shared" si="92"/>
        <v/>
      </c>
      <c r="L127" s="60" t="str">
        <f t="shared" si="93"/>
        <v/>
      </c>
      <c r="M127" s="48"/>
      <c r="N127" s="48"/>
      <c r="P127" s="114"/>
      <c r="Q127" s="114"/>
      <c r="R127" s="114"/>
      <c r="T127" s="153">
        <f t="shared" si="94"/>
        <v>0</v>
      </c>
      <c r="U127" s="116">
        <f t="shared" si="95"/>
        <v>0</v>
      </c>
      <c r="V127" s="119">
        <f t="shared" si="96"/>
        <v>999</v>
      </c>
      <c r="W127" s="119">
        <f t="shared" si="96"/>
        <v>999</v>
      </c>
      <c r="X127" s="23">
        <v>18</v>
      </c>
      <c r="Y127" s="60" t="str">
        <f t="shared" si="97"/>
        <v/>
      </c>
      <c r="Z127" s="60" t="str">
        <f t="shared" si="98"/>
        <v/>
      </c>
      <c r="AA127" s="60" t="str">
        <f t="shared" si="99"/>
        <v/>
      </c>
      <c r="AB127" s="23">
        <f t="shared" si="100"/>
        <v>0</v>
      </c>
      <c r="AH127" s="158" t="str">
        <f t="shared" si="101"/>
        <v/>
      </c>
    </row>
    <row r="128" spans="1:34" x14ac:dyDescent="0.25">
      <c r="A128" s="23" t="str">
        <f>C111&amp;"x"&amp;B128</f>
        <v>S6x15</v>
      </c>
      <c r="B128" s="42">
        <v>15</v>
      </c>
      <c r="C128" s="60" t="str">
        <f t="shared" si="85"/>
        <v/>
      </c>
      <c r="D128" s="60" t="str">
        <f t="shared" si="86"/>
        <v/>
      </c>
      <c r="E128" s="61" t="str">
        <f t="shared" si="87"/>
        <v/>
      </c>
      <c r="F128" s="61" t="str">
        <f t="shared" si="88"/>
        <v/>
      </c>
      <c r="G128" s="62" t="str">
        <f t="shared" si="89"/>
        <v/>
      </c>
      <c r="H128" s="63" t="str">
        <f t="shared" si="90"/>
        <v/>
      </c>
      <c r="I128" s="64"/>
      <c r="J128" s="60" t="str">
        <f t="shared" si="91"/>
        <v/>
      </c>
      <c r="K128" s="60" t="str">
        <f t="shared" si="92"/>
        <v/>
      </c>
      <c r="L128" s="60" t="str">
        <f t="shared" si="93"/>
        <v/>
      </c>
      <c r="M128" s="48"/>
      <c r="N128" s="48"/>
      <c r="P128" s="114"/>
      <c r="Q128" s="114"/>
      <c r="R128" s="114"/>
      <c r="T128" s="153">
        <f t="shared" si="94"/>
        <v>0</v>
      </c>
      <c r="U128" s="116">
        <f t="shared" si="95"/>
        <v>0</v>
      </c>
      <c r="V128" s="119">
        <f t="shared" si="96"/>
        <v>999</v>
      </c>
      <c r="W128" s="119">
        <f t="shared" si="96"/>
        <v>999</v>
      </c>
      <c r="X128" s="23">
        <v>19</v>
      </c>
      <c r="Y128" s="60" t="str">
        <f t="shared" si="97"/>
        <v/>
      </c>
      <c r="Z128" s="60" t="str">
        <f t="shared" si="98"/>
        <v/>
      </c>
      <c r="AA128" s="60" t="str">
        <f t="shared" si="99"/>
        <v/>
      </c>
      <c r="AB128" s="23">
        <f t="shared" si="100"/>
        <v>0</v>
      </c>
      <c r="AH128" s="158" t="str">
        <f t="shared" si="101"/>
        <v/>
      </c>
    </row>
    <row r="129" spans="1:34" x14ac:dyDescent="0.25">
      <c r="B129" s="65"/>
      <c r="C129" s="66"/>
      <c r="D129" s="65"/>
      <c r="E129" s="65"/>
      <c r="F129" s="65"/>
      <c r="G129" s="67"/>
      <c r="H129" s="67"/>
      <c r="I129" s="67"/>
      <c r="J129" s="66"/>
      <c r="K129" s="66"/>
      <c r="L129" s="66"/>
      <c r="M129" s="48"/>
      <c r="N129" s="48"/>
      <c r="X129" s="23">
        <v>20</v>
      </c>
    </row>
    <row r="130" spans="1:34" x14ac:dyDescent="0.25">
      <c r="B130" s="42"/>
      <c r="C130" s="369" t="s">
        <v>5165</v>
      </c>
      <c r="D130" s="369"/>
      <c r="E130" s="43" t="s">
        <v>5166</v>
      </c>
      <c r="F130" s="43" t="s">
        <v>5167</v>
      </c>
      <c r="G130" s="44" t="s">
        <v>5168</v>
      </c>
      <c r="H130" s="45"/>
      <c r="I130" s="46"/>
      <c r="J130" s="47" t="s">
        <v>5169</v>
      </c>
      <c r="K130" s="47" t="s">
        <v>5170</v>
      </c>
      <c r="L130" s="47" t="s">
        <v>5171</v>
      </c>
      <c r="M130" s="48"/>
      <c r="N130" s="48"/>
      <c r="P130" s="49">
        <f>COUNT(P134:P148)</f>
        <v>0</v>
      </c>
      <c r="Q130" s="49">
        <f>COUNT(Q134:Q148)</f>
        <v>0</v>
      </c>
      <c r="R130" s="49">
        <f>COUNT(R134:R148)</f>
        <v>0</v>
      </c>
      <c r="T130" s="96">
        <f>T131-SUM(U134:U148)</f>
        <v>0</v>
      </c>
      <c r="X130" s="23">
        <v>1</v>
      </c>
    </row>
    <row r="131" spans="1:34" ht="13" x14ac:dyDescent="0.3">
      <c r="A131" s="27">
        <f>A111+1</f>
        <v>7</v>
      </c>
      <c r="B131" s="50"/>
      <c r="C131" s="370" t="str">
        <f>Leden!AV12</f>
        <v>S7</v>
      </c>
      <c r="D131" s="370"/>
      <c r="E131" s="100" t="str">
        <f>IF($C131="","",LEFT(IFERROR(VLOOKUP($C131,Teams1N,2,0),"")&amp;"??",2))</f>
        <v>BK</v>
      </c>
      <c r="F131" s="100" t="str">
        <f>IF($C131="","",IFERROR(VLOOKUP($C131,Teams1N,3,0),"??"))</f>
        <v>Za</v>
      </c>
      <c r="G131" s="100" t="str">
        <f>IF($C131="","",LEFT(IFERROR(VLOOKUP($C131,Teams1N,4,0),"")&amp;"?",1))</f>
        <v>8</v>
      </c>
      <c r="H131" s="51"/>
      <c r="I131" s="52"/>
      <c r="J131" s="100">
        <f>COUNTIF(C134:C148,"V")</f>
        <v>5</v>
      </c>
      <c r="K131" s="100">
        <f>COUNTIF(C134:C148,"M")</f>
        <v>4</v>
      </c>
      <c r="L131" s="53">
        <f>IFERROR(AVERAGE(H134:H148),"")</f>
        <v>21.666666666666668</v>
      </c>
      <c r="M131" s="54"/>
      <c r="N131" s="54"/>
      <c r="O131" s="27" t="s">
        <v>5172</v>
      </c>
      <c r="P131" s="163"/>
      <c r="Q131" s="163"/>
      <c r="R131" s="163"/>
      <c r="S131" s="164"/>
      <c r="T131" s="96">
        <f>SUM(T134:T148)</f>
        <v>9</v>
      </c>
      <c r="U131" s="115" t="str">
        <f>MID($C131,1,1)</f>
        <v>S</v>
      </c>
      <c r="V131" s="115" t="str">
        <f>MID($C131,1,1)</f>
        <v>S</v>
      </c>
      <c r="W131" s="115" t="str">
        <f>MID($C131,1,1)</f>
        <v>S</v>
      </c>
      <c r="X131" s="23">
        <v>2</v>
      </c>
      <c r="Y131" s="27"/>
      <c r="Z131" s="27"/>
      <c r="AA131" s="27"/>
      <c r="AB131" s="27"/>
      <c r="AC131" s="27"/>
      <c r="AD131" s="11" t="str">
        <f>IF($C131="","",IFERROR(VLOOKUP($C131,Teams1N,6,0),""))</f>
        <v>A</v>
      </c>
      <c r="AE131" s="11" t="str">
        <f>TRIM(IF($AD131="","",IFERROR(VLOOKUP($AD131,Teams!$B$5:$G$9,2,0),"")))</f>
        <v>3312 AD</v>
      </c>
      <c r="AF131" s="11" t="str">
        <f>TRIM(IF($AD131="","",IFERROR(VLOOKUP($AD131,Teams!$B$5:$G$9,4,0),"")))</f>
        <v>Dordrecht Oranje Wit (D)</v>
      </c>
      <c r="AG131" s="27"/>
      <c r="AH131" s="159">
        <f>IFERROR(AVERAGE(AH134:AH148),"")</f>
        <v>22.164444444444445</v>
      </c>
    </row>
    <row r="132" spans="1:34" x14ac:dyDescent="0.25">
      <c r="B132" s="42"/>
      <c r="C132" s="43"/>
      <c r="D132" s="42"/>
      <c r="E132" s="42"/>
      <c r="F132" s="42"/>
      <c r="G132" s="46"/>
      <c r="H132" s="46"/>
      <c r="I132" s="46"/>
      <c r="J132" s="43"/>
      <c r="K132" s="43"/>
      <c r="L132" s="43"/>
      <c r="M132" s="48"/>
      <c r="N132" s="48"/>
      <c r="U132" s="116"/>
      <c r="V132" s="116"/>
      <c r="W132" s="116"/>
      <c r="X132" s="23">
        <v>3</v>
      </c>
    </row>
    <row r="133" spans="1:34" x14ac:dyDescent="0.25">
      <c r="A133" s="55"/>
      <c r="B133" s="56"/>
      <c r="C133" s="57" t="s">
        <v>5173</v>
      </c>
      <c r="D133" s="57" t="s">
        <v>5174</v>
      </c>
      <c r="E133" s="58" t="s">
        <v>5175</v>
      </c>
      <c r="F133" s="58" t="s">
        <v>5176</v>
      </c>
      <c r="G133" s="57" t="s">
        <v>5177</v>
      </c>
      <c r="H133" s="57" t="s">
        <v>5178</v>
      </c>
      <c r="I133" s="57" t="s">
        <v>5039</v>
      </c>
      <c r="J133" s="57" t="s">
        <v>7049</v>
      </c>
      <c r="K133" s="57" t="s">
        <v>7598</v>
      </c>
      <c r="L133" s="57" t="s">
        <v>7596</v>
      </c>
      <c r="M133" s="59"/>
      <c r="N133" s="59"/>
      <c r="O133" s="55"/>
      <c r="P133" s="117" t="s">
        <v>5048</v>
      </c>
      <c r="Q133" s="117" t="s">
        <v>5047</v>
      </c>
      <c r="R133" s="117" t="s">
        <v>5049</v>
      </c>
      <c r="U133" s="115">
        <f>IF(W131="","",VLOOKUP(W131,Leeftijdscat,2,FALSE))</f>
        <v>5</v>
      </c>
      <c r="V133" s="115">
        <f>IF(W131="","",VLOOKUP(W131,Leeftijdscat,3,FALSE))</f>
        <v>999</v>
      </c>
      <c r="W133" s="115">
        <f>IF(W131="","",VLOOKUP(W131,Leeftijdscat,4,FALSE))</f>
        <v>999</v>
      </c>
      <c r="X133" s="23">
        <v>4</v>
      </c>
      <c r="Y133" s="55">
        <f>LEN(Y134&amp;Y135&amp;Y136&amp;Y137&amp;Y138&amp;Y139&amp;Y140&amp;Y141&amp;Y142&amp;Y143&amp;Y144&amp;Y145&amp;Y146&amp;Y147&amp;Y148)</f>
        <v>18</v>
      </c>
      <c r="Z133" s="55">
        <f>LEN(Z134&amp;Z135&amp;Z136&amp;Z137&amp;Z138&amp;Z139&amp;Z140&amp;Z141&amp;Z142&amp;Z143&amp;Z144&amp;Z145&amp;Z146&amp;Z147&amp;Z148)</f>
        <v>18</v>
      </c>
      <c r="AA133" s="55">
        <f>LEN(AA134&amp;AA135&amp;AA136&amp;AA137&amp;AA138&amp;AA139&amp;AA140&amp;AA141&amp;AA142&amp;AA143&amp;AA144&amp;AA145&amp;AA146&amp;AA147&amp;AA148)</f>
        <v>18</v>
      </c>
      <c r="AB133" s="55">
        <f>SUM(Y133:AA133)</f>
        <v>54</v>
      </c>
      <c r="AC133" s="55"/>
      <c r="AD133" s="145"/>
      <c r="AE133" s="145"/>
      <c r="AF133" s="145"/>
      <c r="AG133" s="55"/>
    </row>
    <row r="134" spans="1:34" x14ac:dyDescent="0.25">
      <c r="A134" s="23" t="str">
        <f>C131&amp;"x"&amp;B134</f>
        <v>S7x1</v>
      </c>
      <c r="B134" s="42">
        <v>1</v>
      </c>
      <c r="C134" s="60" t="str">
        <f t="shared" ref="C134:C148" si="102">IF(LEFT($A134,1)="x","",IFERROR(VLOOKUP($A134,Leden1N,8,0),""))</f>
        <v>V</v>
      </c>
      <c r="D134" s="60" t="str">
        <f t="shared" ref="D134:D148" si="103">IF(LEFT($A134,1)="x","",IFERROR(VLOOKUP($A134,Leden1N,9,0),""))</f>
        <v>NKQ14R3</v>
      </c>
      <c r="E134" s="61" t="str">
        <f t="shared" ref="E134:E148" si="104">IF(LEFT($A134,1)="x","",IFERROR(VLOOKUP($A134,Leden1N,10,0),""))</f>
        <v>Wit, de N.M.T.</v>
      </c>
      <c r="F134" s="61" t="str">
        <f t="shared" ref="F134:F148" si="105">IF(LEFT($A134,1)="x","",IFERROR(VLOOKUP($A134,Leden1N,11,0),""))</f>
        <v>Nadia</v>
      </c>
      <c r="G134" s="62">
        <f t="shared" ref="G134:G148" si="106">IF(LEFT($A134,1)="x","",IFERROR(VLOOKUP($A134,Leden1N,12,0),""))</f>
        <v>37104</v>
      </c>
      <c r="H134" s="63">
        <f t="shared" ref="H134:H148" si="107">IF(AND(ISNUMBER(G134),G134&lt;&gt;0),DATEDIF(G134,Peildatum,"Y"),"")</f>
        <v>22</v>
      </c>
      <c r="I134" s="64"/>
      <c r="J134" s="60" t="str">
        <f t="shared" ref="J134:J148" si="108">IF(LEFT($A134,1)="x","",IFERROR(VLOOKUP($A134,Leden1N,17,0),""))</f>
        <v>S7</v>
      </c>
      <c r="K134" s="60" t="str">
        <f t="shared" ref="K134:K148" si="109">IF(LEFT($A134,1)="x","",IFERROR(VLOOKUP($A134,Leden1N,18,0),""))</f>
        <v>S7</v>
      </c>
      <c r="L134" s="60" t="str">
        <f t="shared" ref="L134:L148" si="110">IF(LEFT($A134,1)="x","",IFERROR(VLOOKUP($A134,Leden1N,19,0),""))</f>
        <v>S7</v>
      </c>
      <c r="M134" s="48"/>
      <c r="N134" s="48"/>
      <c r="P134" s="114"/>
      <c r="Q134" s="114"/>
      <c r="R134" s="114"/>
      <c r="S134" s="118"/>
      <c r="T134" s="153">
        <f t="shared" ref="T134:T148" si="111">IF(LEN(C134&amp;D134&amp;E134&amp;F134)&gt;0,1,0)</f>
        <v>1</v>
      </c>
      <c r="U134" s="116">
        <f t="shared" ref="U134:U148" si="112">MIN(LEN(Y134&amp;Z134&amp;AA134),1)</f>
        <v>1</v>
      </c>
      <c r="V134" s="119">
        <f t="shared" ref="V134:W148" si="113">V133</f>
        <v>999</v>
      </c>
      <c r="W134" s="119">
        <f t="shared" si="113"/>
        <v>999</v>
      </c>
      <c r="X134" s="23">
        <v>5</v>
      </c>
      <c r="Y134" s="60" t="str">
        <f t="shared" ref="Y134:Y148" si="114">IF(LEFT($A134,1)="x","",IFERROR(VLOOKUP($A134,Leden1N,37,0),""))</f>
        <v>S7</v>
      </c>
      <c r="Z134" s="60" t="str">
        <f t="shared" ref="Z134:Z148" si="115">IF(LEFT($A134,1)="x","",IFERROR(VLOOKUP($A134,Leden1N,38,0),""))</f>
        <v>S7</v>
      </c>
      <c r="AA134" s="60" t="str">
        <f t="shared" ref="AA134:AA148" si="116">IF(LEFT($A134,1)="x","",IFERROR(VLOOKUP($A134,Leden1N,39,0),""))</f>
        <v>S7</v>
      </c>
      <c r="AB134" s="23">
        <f t="shared" ref="AB134:AB148" si="117">LEN(Y134&amp;Z134&amp;AA134)</f>
        <v>6</v>
      </c>
      <c r="AH134" s="158">
        <f t="shared" ref="AH134:AH148" si="118">lft(G134,Peildatum)</f>
        <v>22.41</v>
      </c>
    </row>
    <row r="135" spans="1:34" x14ac:dyDescent="0.25">
      <c r="A135" s="23" t="str">
        <f>C131&amp;"x"&amp;B135</f>
        <v>S7x2</v>
      </c>
      <c r="B135" s="42">
        <v>2</v>
      </c>
      <c r="C135" s="60" t="str">
        <f t="shared" si="102"/>
        <v>V</v>
      </c>
      <c r="D135" s="60" t="str">
        <f t="shared" si="103"/>
        <v>NKQ13Q3</v>
      </c>
      <c r="E135" s="61" t="str">
        <f t="shared" si="104"/>
        <v>Wit, de S.E.E.</v>
      </c>
      <c r="F135" s="61" t="str">
        <f t="shared" si="105"/>
        <v>Syrah</v>
      </c>
      <c r="G135" s="62">
        <f t="shared" si="106"/>
        <v>37104</v>
      </c>
      <c r="H135" s="63">
        <f t="shared" si="107"/>
        <v>22</v>
      </c>
      <c r="I135" s="64"/>
      <c r="J135" s="60" t="str">
        <f t="shared" si="108"/>
        <v>S7</v>
      </c>
      <c r="K135" s="60" t="str">
        <f t="shared" si="109"/>
        <v>S7</v>
      </c>
      <c r="L135" s="60" t="str">
        <f t="shared" si="110"/>
        <v>S7</v>
      </c>
      <c r="M135" s="48"/>
      <c r="N135" s="48"/>
      <c r="P135" s="114"/>
      <c r="Q135" s="114"/>
      <c r="R135" s="114"/>
      <c r="S135" s="118"/>
      <c r="T135" s="153">
        <f t="shared" si="111"/>
        <v>1</v>
      </c>
      <c r="U135" s="116">
        <f t="shared" si="112"/>
        <v>1</v>
      </c>
      <c r="V135" s="119">
        <f t="shared" si="113"/>
        <v>999</v>
      </c>
      <c r="W135" s="119">
        <f t="shared" si="113"/>
        <v>999</v>
      </c>
      <c r="X135" s="23">
        <v>6</v>
      </c>
      <c r="Y135" s="60" t="str">
        <f t="shared" si="114"/>
        <v>S7</v>
      </c>
      <c r="Z135" s="60" t="str">
        <f t="shared" si="115"/>
        <v>S7</v>
      </c>
      <c r="AA135" s="60" t="str">
        <f t="shared" si="116"/>
        <v>S7</v>
      </c>
      <c r="AB135" s="23">
        <f t="shared" si="117"/>
        <v>6</v>
      </c>
      <c r="AH135" s="158">
        <f t="shared" si="118"/>
        <v>22.41</v>
      </c>
    </row>
    <row r="136" spans="1:34" x14ac:dyDescent="0.25">
      <c r="A136" s="23" t="str">
        <f>C131&amp;"x"&amp;B136</f>
        <v>S7x3</v>
      </c>
      <c r="B136" s="42">
        <v>3</v>
      </c>
      <c r="C136" s="60" t="str">
        <f t="shared" si="102"/>
        <v>V</v>
      </c>
      <c r="D136" s="60" t="str">
        <f t="shared" si="103"/>
        <v>NKC46T4</v>
      </c>
      <c r="E136" s="61" t="str">
        <f t="shared" si="104"/>
        <v>Koote, L.D.</v>
      </c>
      <c r="F136" s="61" t="str">
        <f t="shared" si="105"/>
        <v>Laura</v>
      </c>
      <c r="G136" s="62">
        <f t="shared" si="106"/>
        <v>37269</v>
      </c>
      <c r="H136" s="63">
        <f t="shared" si="107"/>
        <v>21</v>
      </c>
      <c r="I136" s="64"/>
      <c r="J136" s="60" t="str">
        <f t="shared" si="108"/>
        <v>S7</v>
      </c>
      <c r="K136" s="60" t="str">
        <f t="shared" si="109"/>
        <v>S7</v>
      </c>
      <c r="L136" s="60" t="str">
        <f t="shared" si="110"/>
        <v>S7</v>
      </c>
      <c r="M136" s="48"/>
      <c r="N136" s="48"/>
      <c r="P136" s="114"/>
      <c r="Q136" s="114"/>
      <c r="R136" s="114"/>
      <c r="S136" s="118"/>
      <c r="T136" s="153">
        <f t="shared" si="111"/>
        <v>1</v>
      </c>
      <c r="U136" s="116">
        <f t="shared" si="112"/>
        <v>1</v>
      </c>
      <c r="V136" s="119">
        <f t="shared" si="113"/>
        <v>999</v>
      </c>
      <c r="W136" s="119">
        <f t="shared" si="113"/>
        <v>999</v>
      </c>
      <c r="X136" s="23">
        <v>7</v>
      </c>
      <c r="Y136" s="60" t="str">
        <f t="shared" si="114"/>
        <v>S7</v>
      </c>
      <c r="Z136" s="60" t="str">
        <f t="shared" si="115"/>
        <v>S7</v>
      </c>
      <c r="AA136" s="60" t="str">
        <f t="shared" si="116"/>
        <v>S7</v>
      </c>
      <c r="AB136" s="23">
        <f t="shared" si="117"/>
        <v>6</v>
      </c>
      <c r="AH136" s="158">
        <f t="shared" si="118"/>
        <v>21.96</v>
      </c>
    </row>
    <row r="137" spans="1:34" x14ac:dyDescent="0.25">
      <c r="A137" s="23" t="str">
        <f>C131&amp;"x"&amp;B137</f>
        <v>S7x4</v>
      </c>
      <c r="B137" s="42">
        <v>4</v>
      </c>
      <c r="C137" s="60" t="str">
        <f t="shared" si="102"/>
        <v>V</v>
      </c>
      <c r="D137" s="60" t="str">
        <f t="shared" si="103"/>
        <v>NKJ29C1</v>
      </c>
      <c r="E137" s="61" t="str">
        <f t="shared" si="104"/>
        <v>Pierse, A.W.</v>
      </c>
      <c r="F137" s="61" t="str">
        <f t="shared" si="105"/>
        <v>Anniek</v>
      </c>
      <c r="G137" s="62">
        <f t="shared" si="106"/>
        <v>37324</v>
      </c>
      <c r="H137" s="63">
        <f t="shared" si="107"/>
        <v>21</v>
      </c>
      <c r="I137" s="64"/>
      <c r="J137" s="60" t="str">
        <f t="shared" si="108"/>
        <v>S7</v>
      </c>
      <c r="K137" s="60" t="str">
        <f t="shared" si="109"/>
        <v>S7</v>
      </c>
      <c r="L137" s="60" t="str">
        <f t="shared" si="110"/>
        <v>S7</v>
      </c>
      <c r="M137" s="48"/>
      <c r="N137" s="48"/>
      <c r="P137" s="114"/>
      <c r="Q137" s="114"/>
      <c r="R137" s="114"/>
      <c r="S137" s="118"/>
      <c r="T137" s="153">
        <f t="shared" si="111"/>
        <v>1</v>
      </c>
      <c r="U137" s="116">
        <f t="shared" si="112"/>
        <v>1</v>
      </c>
      <c r="V137" s="119">
        <f t="shared" si="113"/>
        <v>999</v>
      </c>
      <c r="W137" s="119">
        <f t="shared" si="113"/>
        <v>999</v>
      </c>
      <c r="X137" s="23">
        <v>8</v>
      </c>
      <c r="Y137" s="60" t="str">
        <f t="shared" si="114"/>
        <v>S7</v>
      </c>
      <c r="Z137" s="60" t="str">
        <f t="shared" si="115"/>
        <v>S7</v>
      </c>
      <c r="AA137" s="60" t="str">
        <f t="shared" si="116"/>
        <v>S7</v>
      </c>
      <c r="AB137" s="23">
        <f t="shared" si="117"/>
        <v>6</v>
      </c>
      <c r="AH137" s="158">
        <f t="shared" si="118"/>
        <v>21.81</v>
      </c>
    </row>
    <row r="138" spans="1:34" x14ac:dyDescent="0.25">
      <c r="A138" s="23" t="str">
        <f>C131&amp;"x"&amp;B138</f>
        <v>S7x5</v>
      </c>
      <c r="B138" s="42">
        <v>5</v>
      </c>
      <c r="C138" s="60" t="str">
        <f t="shared" si="102"/>
        <v>V</v>
      </c>
      <c r="D138" s="60" t="str">
        <f t="shared" si="103"/>
        <v>NKK27G4</v>
      </c>
      <c r="E138" s="61" t="str">
        <f t="shared" si="104"/>
        <v>Valk, M.E.</v>
      </c>
      <c r="F138" s="61" t="str">
        <f t="shared" si="105"/>
        <v>Marlies</v>
      </c>
      <c r="G138" s="62">
        <f t="shared" si="106"/>
        <v>37702</v>
      </c>
      <c r="H138" s="63">
        <f t="shared" si="107"/>
        <v>20</v>
      </c>
      <c r="I138" s="64"/>
      <c r="J138" s="60" t="str">
        <f t="shared" si="108"/>
        <v>S7</v>
      </c>
      <c r="K138" s="60" t="str">
        <f t="shared" si="109"/>
        <v>S7</v>
      </c>
      <c r="L138" s="60" t="str">
        <f t="shared" si="110"/>
        <v>S7</v>
      </c>
      <c r="M138" s="48"/>
      <c r="N138" s="48"/>
      <c r="P138" s="114"/>
      <c r="Q138" s="114"/>
      <c r="R138" s="114"/>
      <c r="S138" s="118"/>
      <c r="T138" s="153">
        <f t="shared" si="111"/>
        <v>1</v>
      </c>
      <c r="U138" s="116">
        <f t="shared" si="112"/>
        <v>1</v>
      </c>
      <c r="V138" s="119">
        <f t="shared" si="113"/>
        <v>999</v>
      </c>
      <c r="W138" s="119">
        <f t="shared" si="113"/>
        <v>999</v>
      </c>
      <c r="X138" s="23">
        <v>9</v>
      </c>
      <c r="Y138" s="60" t="str">
        <f t="shared" si="114"/>
        <v>S7</v>
      </c>
      <c r="Z138" s="60" t="str">
        <f t="shared" si="115"/>
        <v>S7</v>
      </c>
      <c r="AA138" s="60" t="str">
        <f t="shared" si="116"/>
        <v>S7</v>
      </c>
      <c r="AB138" s="23">
        <f t="shared" si="117"/>
        <v>6</v>
      </c>
      <c r="AH138" s="158">
        <f t="shared" si="118"/>
        <v>20.78</v>
      </c>
    </row>
    <row r="139" spans="1:34" x14ac:dyDescent="0.25">
      <c r="A139" s="23" t="str">
        <f>C131&amp;"x"&amp;B139</f>
        <v>S7x6</v>
      </c>
      <c r="B139" s="42">
        <v>6</v>
      </c>
      <c r="C139" s="60" t="str">
        <f t="shared" si="102"/>
        <v>M</v>
      </c>
      <c r="D139" s="60" t="str">
        <f t="shared" si="103"/>
        <v>NKD39Q8</v>
      </c>
      <c r="E139" s="61" t="str">
        <f t="shared" si="104"/>
        <v>Schindler, M.</v>
      </c>
      <c r="F139" s="61" t="str">
        <f t="shared" si="105"/>
        <v>Mark</v>
      </c>
      <c r="G139" s="62">
        <f t="shared" si="106"/>
        <v>36308</v>
      </c>
      <c r="H139" s="63">
        <f t="shared" si="107"/>
        <v>24</v>
      </c>
      <c r="I139" s="64"/>
      <c r="J139" s="60" t="str">
        <f t="shared" si="108"/>
        <v>S7</v>
      </c>
      <c r="K139" s="60" t="str">
        <f t="shared" si="109"/>
        <v>S7</v>
      </c>
      <c r="L139" s="60" t="str">
        <f t="shared" si="110"/>
        <v>S7</v>
      </c>
      <c r="M139" s="48"/>
      <c r="N139" s="48"/>
      <c r="P139" s="114"/>
      <c r="Q139" s="114"/>
      <c r="R139" s="114"/>
      <c r="S139" s="118"/>
      <c r="T139" s="153">
        <f t="shared" si="111"/>
        <v>1</v>
      </c>
      <c r="U139" s="116">
        <f t="shared" si="112"/>
        <v>1</v>
      </c>
      <c r="V139" s="119">
        <f t="shared" si="113"/>
        <v>999</v>
      </c>
      <c r="W139" s="119">
        <f t="shared" si="113"/>
        <v>999</v>
      </c>
      <c r="X139" s="23">
        <v>10</v>
      </c>
      <c r="Y139" s="60" t="str">
        <f t="shared" si="114"/>
        <v>S7</v>
      </c>
      <c r="Z139" s="60" t="str">
        <f t="shared" si="115"/>
        <v>S7</v>
      </c>
      <c r="AA139" s="60" t="str">
        <f t="shared" si="116"/>
        <v>S7</v>
      </c>
      <c r="AB139" s="23">
        <f t="shared" si="117"/>
        <v>6</v>
      </c>
      <c r="AH139" s="158">
        <f t="shared" si="118"/>
        <v>24.59</v>
      </c>
    </row>
    <row r="140" spans="1:34" x14ac:dyDescent="0.25">
      <c r="A140" s="23" t="str">
        <f>C131&amp;"x"&amp;B140</f>
        <v>S7x7</v>
      </c>
      <c r="B140" s="42">
        <v>7</v>
      </c>
      <c r="C140" s="60" t="str">
        <f t="shared" si="102"/>
        <v>M</v>
      </c>
      <c r="D140" s="60" t="str">
        <f t="shared" si="103"/>
        <v>NKX56P2</v>
      </c>
      <c r="E140" s="61" t="str">
        <f t="shared" si="104"/>
        <v>Flach, J.H.</v>
      </c>
      <c r="F140" s="61" t="str">
        <f t="shared" si="105"/>
        <v>Joram</v>
      </c>
      <c r="G140" s="62">
        <f t="shared" si="106"/>
        <v>36465</v>
      </c>
      <c r="H140" s="63">
        <f t="shared" si="107"/>
        <v>24</v>
      </c>
      <c r="I140" s="64"/>
      <c r="J140" s="60" t="str">
        <f t="shared" si="108"/>
        <v>S7</v>
      </c>
      <c r="K140" s="60" t="str">
        <f t="shared" si="109"/>
        <v>S7</v>
      </c>
      <c r="L140" s="60" t="str">
        <f t="shared" si="110"/>
        <v>S7</v>
      </c>
      <c r="M140" s="48"/>
      <c r="N140" s="48"/>
      <c r="P140" s="114"/>
      <c r="Q140" s="114"/>
      <c r="R140" s="114"/>
      <c r="S140" s="118"/>
      <c r="T140" s="153">
        <f t="shared" si="111"/>
        <v>1</v>
      </c>
      <c r="U140" s="116">
        <f t="shared" si="112"/>
        <v>1</v>
      </c>
      <c r="V140" s="119">
        <f t="shared" si="113"/>
        <v>999</v>
      </c>
      <c r="W140" s="119">
        <f t="shared" si="113"/>
        <v>999</v>
      </c>
      <c r="X140" s="23">
        <v>11</v>
      </c>
      <c r="Y140" s="60" t="str">
        <f t="shared" si="114"/>
        <v>S7</v>
      </c>
      <c r="Z140" s="60" t="str">
        <f t="shared" si="115"/>
        <v>S7</v>
      </c>
      <c r="AA140" s="60" t="str">
        <f t="shared" si="116"/>
        <v>S7</v>
      </c>
      <c r="AB140" s="23">
        <f t="shared" si="117"/>
        <v>6</v>
      </c>
      <c r="AH140" s="158">
        <f t="shared" si="118"/>
        <v>24.16</v>
      </c>
    </row>
    <row r="141" spans="1:34" x14ac:dyDescent="0.25">
      <c r="A141" s="23" t="str">
        <f>C131&amp;"x"&amp;B141</f>
        <v>S7x8</v>
      </c>
      <c r="B141" s="42">
        <v>8</v>
      </c>
      <c r="C141" s="60" t="str">
        <f t="shared" si="102"/>
        <v>M</v>
      </c>
      <c r="D141" s="60" t="str">
        <f t="shared" si="103"/>
        <v>NJZ26Z2</v>
      </c>
      <c r="E141" s="61" t="str">
        <f t="shared" si="104"/>
        <v>Kooper, C.</v>
      </c>
      <c r="F141" s="61" t="str">
        <f t="shared" si="105"/>
        <v>Ché</v>
      </c>
      <c r="G141" s="62">
        <f t="shared" si="106"/>
        <v>37566</v>
      </c>
      <c r="H141" s="63">
        <f t="shared" si="107"/>
        <v>21</v>
      </c>
      <c r="I141" s="64"/>
      <c r="J141" s="60" t="str">
        <f t="shared" si="108"/>
        <v>S7</v>
      </c>
      <c r="K141" s="60" t="str">
        <f t="shared" si="109"/>
        <v>S7</v>
      </c>
      <c r="L141" s="60" t="str">
        <f t="shared" si="110"/>
        <v>S7</v>
      </c>
      <c r="M141" s="48"/>
      <c r="N141" s="48"/>
      <c r="P141" s="114"/>
      <c r="Q141" s="114"/>
      <c r="R141" s="114"/>
      <c r="S141" s="118"/>
      <c r="T141" s="153">
        <f t="shared" si="111"/>
        <v>1</v>
      </c>
      <c r="U141" s="116">
        <f t="shared" si="112"/>
        <v>1</v>
      </c>
      <c r="V141" s="119">
        <f t="shared" si="113"/>
        <v>999</v>
      </c>
      <c r="W141" s="119">
        <f t="shared" si="113"/>
        <v>999</v>
      </c>
      <c r="X141" s="23">
        <v>12</v>
      </c>
      <c r="Y141" s="60" t="str">
        <f t="shared" si="114"/>
        <v>S7</v>
      </c>
      <c r="Z141" s="60" t="str">
        <f t="shared" si="115"/>
        <v>S7</v>
      </c>
      <c r="AA141" s="60" t="str">
        <f t="shared" si="116"/>
        <v>S7</v>
      </c>
      <c r="AB141" s="23">
        <f t="shared" si="117"/>
        <v>6</v>
      </c>
      <c r="AH141" s="158">
        <f t="shared" si="118"/>
        <v>21.15</v>
      </c>
    </row>
    <row r="142" spans="1:34" x14ac:dyDescent="0.25">
      <c r="A142" s="23" t="str">
        <f>C131&amp;"x"&amp;B142</f>
        <v>S7x9</v>
      </c>
      <c r="B142" s="42">
        <v>9</v>
      </c>
      <c r="C142" s="60" t="str">
        <f t="shared" si="102"/>
        <v>M</v>
      </c>
      <c r="D142" s="60" t="str">
        <f t="shared" si="103"/>
        <v>NLR23F9</v>
      </c>
      <c r="E142" s="61" t="str">
        <f t="shared" si="104"/>
        <v>Wijgaart, van de R.L.H.</v>
      </c>
      <c r="F142" s="61" t="str">
        <f t="shared" si="105"/>
        <v>Rick</v>
      </c>
      <c r="G142" s="62">
        <f t="shared" si="106"/>
        <v>37909</v>
      </c>
      <c r="H142" s="63">
        <f t="shared" si="107"/>
        <v>20</v>
      </c>
      <c r="I142" s="64"/>
      <c r="J142" s="60" t="str">
        <f t="shared" si="108"/>
        <v>S7</v>
      </c>
      <c r="K142" s="60" t="str">
        <f t="shared" si="109"/>
        <v>S7</v>
      </c>
      <c r="L142" s="60" t="str">
        <f t="shared" si="110"/>
        <v>S7</v>
      </c>
      <c r="M142" s="48"/>
      <c r="N142" s="48"/>
      <c r="P142" s="114"/>
      <c r="Q142" s="114"/>
      <c r="R142" s="114"/>
      <c r="S142" s="118"/>
      <c r="T142" s="153">
        <f t="shared" si="111"/>
        <v>1</v>
      </c>
      <c r="U142" s="116">
        <f t="shared" si="112"/>
        <v>1</v>
      </c>
      <c r="V142" s="119">
        <f t="shared" si="113"/>
        <v>999</v>
      </c>
      <c r="W142" s="119">
        <f t="shared" si="113"/>
        <v>999</v>
      </c>
      <c r="X142" s="23">
        <v>13</v>
      </c>
      <c r="Y142" s="60" t="str">
        <f t="shared" si="114"/>
        <v>S7</v>
      </c>
      <c r="Z142" s="60" t="str">
        <f t="shared" si="115"/>
        <v>S7</v>
      </c>
      <c r="AA142" s="60" t="str">
        <f t="shared" si="116"/>
        <v>S7</v>
      </c>
      <c r="AB142" s="23">
        <f t="shared" si="117"/>
        <v>6</v>
      </c>
      <c r="AH142" s="158">
        <f t="shared" si="118"/>
        <v>20.21</v>
      </c>
    </row>
    <row r="143" spans="1:34" x14ac:dyDescent="0.25">
      <c r="A143" s="23" t="str">
        <f>C131&amp;"x"&amp;B143</f>
        <v>S7x10</v>
      </c>
      <c r="B143" s="42">
        <v>10</v>
      </c>
      <c r="C143" s="60" t="str">
        <f t="shared" si="102"/>
        <v/>
      </c>
      <c r="D143" s="60" t="str">
        <f t="shared" si="103"/>
        <v/>
      </c>
      <c r="E143" s="61" t="str">
        <f t="shared" si="104"/>
        <v/>
      </c>
      <c r="F143" s="61" t="str">
        <f t="shared" si="105"/>
        <v/>
      </c>
      <c r="G143" s="62" t="str">
        <f t="shared" si="106"/>
        <v/>
      </c>
      <c r="H143" s="63" t="str">
        <f t="shared" si="107"/>
        <v/>
      </c>
      <c r="I143" s="64"/>
      <c r="J143" s="60" t="str">
        <f t="shared" si="108"/>
        <v/>
      </c>
      <c r="K143" s="60" t="str">
        <f t="shared" si="109"/>
        <v/>
      </c>
      <c r="L143" s="60" t="str">
        <f t="shared" si="110"/>
        <v/>
      </c>
      <c r="M143" s="48"/>
      <c r="N143" s="48"/>
      <c r="P143" s="114"/>
      <c r="Q143" s="114"/>
      <c r="R143" s="114"/>
      <c r="S143" s="118"/>
      <c r="T143" s="153">
        <f t="shared" si="111"/>
        <v>0</v>
      </c>
      <c r="U143" s="116">
        <f t="shared" si="112"/>
        <v>0</v>
      </c>
      <c r="V143" s="119">
        <f t="shared" si="113"/>
        <v>999</v>
      </c>
      <c r="W143" s="119">
        <f t="shared" si="113"/>
        <v>999</v>
      </c>
      <c r="X143" s="23">
        <v>14</v>
      </c>
      <c r="Y143" s="60" t="str">
        <f t="shared" si="114"/>
        <v/>
      </c>
      <c r="Z143" s="60" t="str">
        <f t="shared" si="115"/>
        <v/>
      </c>
      <c r="AA143" s="60" t="str">
        <f t="shared" si="116"/>
        <v/>
      </c>
      <c r="AB143" s="23">
        <f t="shared" si="117"/>
        <v>0</v>
      </c>
      <c r="AH143" s="158" t="str">
        <f t="shared" si="118"/>
        <v/>
      </c>
    </row>
    <row r="144" spans="1:34" x14ac:dyDescent="0.25">
      <c r="A144" s="23" t="str">
        <f>C131&amp;"x"&amp;B144</f>
        <v>S7x11</v>
      </c>
      <c r="B144" s="42">
        <v>11</v>
      </c>
      <c r="C144" s="60" t="str">
        <f t="shared" si="102"/>
        <v/>
      </c>
      <c r="D144" s="60" t="str">
        <f t="shared" si="103"/>
        <v/>
      </c>
      <c r="E144" s="61" t="str">
        <f t="shared" si="104"/>
        <v/>
      </c>
      <c r="F144" s="61" t="str">
        <f t="shared" si="105"/>
        <v/>
      </c>
      <c r="G144" s="62" t="str">
        <f t="shared" si="106"/>
        <v/>
      </c>
      <c r="H144" s="63" t="str">
        <f t="shared" si="107"/>
        <v/>
      </c>
      <c r="I144" s="64"/>
      <c r="J144" s="60" t="str">
        <f t="shared" si="108"/>
        <v/>
      </c>
      <c r="K144" s="60" t="str">
        <f t="shared" si="109"/>
        <v/>
      </c>
      <c r="L144" s="60" t="str">
        <f t="shared" si="110"/>
        <v/>
      </c>
      <c r="M144" s="48"/>
      <c r="N144" s="48"/>
      <c r="P144" s="114"/>
      <c r="Q144" s="114"/>
      <c r="R144" s="114"/>
      <c r="T144" s="153">
        <f t="shared" si="111"/>
        <v>0</v>
      </c>
      <c r="U144" s="116">
        <f t="shared" si="112"/>
        <v>0</v>
      </c>
      <c r="V144" s="119">
        <f t="shared" si="113"/>
        <v>999</v>
      </c>
      <c r="W144" s="119">
        <f t="shared" si="113"/>
        <v>999</v>
      </c>
      <c r="X144" s="23">
        <v>15</v>
      </c>
      <c r="Y144" s="60" t="str">
        <f t="shared" si="114"/>
        <v/>
      </c>
      <c r="Z144" s="60" t="str">
        <f t="shared" si="115"/>
        <v/>
      </c>
      <c r="AA144" s="60" t="str">
        <f t="shared" si="116"/>
        <v/>
      </c>
      <c r="AB144" s="23">
        <f t="shared" si="117"/>
        <v>0</v>
      </c>
      <c r="AH144" s="158" t="str">
        <f t="shared" si="118"/>
        <v/>
      </c>
    </row>
    <row r="145" spans="1:34" x14ac:dyDescent="0.25">
      <c r="A145" s="23" t="str">
        <f>C131&amp;"x"&amp;B145</f>
        <v>S7x12</v>
      </c>
      <c r="B145" s="42">
        <v>12</v>
      </c>
      <c r="C145" s="60" t="str">
        <f t="shared" si="102"/>
        <v/>
      </c>
      <c r="D145" s="60" t="str">
        <f t="shared" si="103"/>
        <v/>
      </c>
      <c r="E145" s="61" t="str">
        <f t="shared" si="104"/>
        <v/>
      </c>
      <c r="F145" s="61" t="str">
        <f t="shared" si="105"/>
        <v/>
      </c>
      <c r="G145" s="62" t="str">
        <f t="shared" si="106"/>
        <v/>
      </c>
      <c r="H145" s="63" t="str">
        <f t="shared" si="107"/>
        <v/>
      </c>
      <c r="I145" s="64"/>
      <c r="J145" s="60" t="str">
        <f t="shared" si="108"/>
        <v/>
      </c>
      <c r="K145" s="60" t="str">
        <f t="shared" si="109"/>
        <v/>
      </c>
      <c r="L145" s="60" t="str">
        <f t="shared" si="110"/>
        <v/>
      </c>
      <c r="M145" s="48"/>
      <c r="N145" s="48"/>
      <c r="P145" s="114"/>
      <c r="Q145" s="114"/>
      <c r="R145" s="114"/>
      <c r="T145" s="153">
        <f t="shared" si="111"/>
        <v>0</v>
      </c>
      <c r="U145" s="116">
        <f t="shared" si="112"/>
        <v>0</v>
      </c>
      <c r="V145" s="119">
        <f t="shared" si="113"/>
        <v>999</v>
      </c>
      <c r="W145" s="119">
        <f t="shared" si="113"/>
        <v>999</v>
      </c>
      <c r="X145" s="23">
        <v>16</v>
      </c>
      <c r="Y145" s="60" t="str">
        <f t="shared" si="114"/>
        <v/>
      </c>
      <c r="Z145" s="60" t="str">
        <f t="shared" si="115"/>
        <v/>
      </c>
      <c r="AA145" s="60" t="str">
        <f t="shared" si="116"/>
        <v/>
      </c>
      <c r="AB145" s="23">
        <f t="shared" si="117"/>
        <v>0</v>
      </c>
      <c r="AH145" s="158" t="str">
        <f t="shared" si="118"/>
        <v/>
      </c>
    </row>
    <row r="146" spans="1:34" x14ac:dyDescent="0.25">
      <c r="A146" s="23" t="str">
        <f>C131&amp;"x"&amp;B146</f>
        <v>S7x13</v>
      </c>
      <c r="B146" s="42">
        <v>13</v>
      </c>
      <c r="C146" s="60" t="str">
        <f t="shared" si="102"/>
        <v/>
      </c>
      <c r="D146" s="60" t="str">
        <f t="shared" si="103"/>
        <v/>
      </c>
      <c r="E146" s="61" t="str">
        <f t="shared" si="104"/>
        <v/>
      </c>
      <c r="F146" s="61" t="str">
        <f t="shared" si="105"/>
        <v/>
      </c>
      <c r="G146" s="62" t="str">
        <f t="shared" si="106"/>
        <v/>
      </c>
      <c r="H146" s="63" t="str">
        <f t="shared" si="107"/>
        <v/>
      </c>
      <c r="I146" s="64"/>
      <c r="J146" s="60" t="str">
        <f t="shared" si="108"/>
        <v/>
      </c>
      <c r="K146" s="60" t="str">
        <f t="shared" si="109"/>
        <v/>
      </c>
      <c r="L146" s="60" t="str">
        <f t="shared" si="110"/>
        <v/>
      </c>
      <c r="M146" s="48"/>
      <c r="N146" s="48"/>
      <c r="P146" s="114"/>
      <c r="Q146" s="114"/>
      <c r="R146" s="114"/>
      <c r="T146" s="153">
        <f t="shared" si="111"/>
        <v>0</v>
      </c>
      <c r="U146" s="116">
        <f t="shared" si="112"/>
        <v>0</v>
      </c>
      <c r="V146" s="119">
        <f t="shared" si="113"/>
        <v>999</v>
      </c>
      <c r="W146" s="119">
        <f t="shared" si="113"/>
        <v>999</v>
      </c>
      <c r="X146" s="23">
        <v>17</v>
      </c>
      <c r="Y146" s="60" t="str">
        <f t="shared" si="114"/>
        <v/>
      </c>
      <c r="Z146" s="60" t="str">
        <f t="shared" si="115"/>
        <v/>
      </c>
      <c r="AA146" s="60" t="str">
        <f t="shared" si="116"/>
        <v/>
      </c>
      <c r="AB146" s="23">
        <f t="shared" si="117"/>
        <v>0</v>
      </c>
      <c r="AH146" s="158" t="str">
        <f t="shared" si="118"/>
        <v/>
      </c>
    </row>
    <row r="147" spans="1:34" x14ac:dyDescent="0.25">
      <c r="A147" s="23" t="str">
        <f>C131&amp;"x"&amp;B147</f>
        <v>S7x14</v>
      </c>
      <c r="B147" s="42">
        <v>14</v>
      </c>
      <c r="C147" s="60" t="str">
        <f t="shared" si="102"/>
        <v/>
      </c>
      <c r="D147" s="60" t="str">
        <f t="shared" si="103"/>
        <v/>
      </c>
      <c r="E147" s="61" t="str">
        <f t="shared" si="104"/>
        <v/>
      </c>
      <c r="F147" s="61" t="str">
        <f t="shared" si="105"/>
        <v/>
      </c>
      <c r="G147" s="62" t="str">
        <f t="shared" si="106"/>
        <v/>
      </c>
      <c r="H147" s="63" t="str">
        <f t="shared" si="107"/>
        <v/>
      </c>
      <c r="I147" s="64"/>
      <c r="J147" s="60" t="str">
        <f t="shared" si="108"/>
        <v/>
      </c>
      <c r="K147" s="60" t="str">
        <f t="shared" si="109"/>
        <v/>
      </c>
      <c r="L147" s="60" t="str">
        <f t="shared" si="110"/>
        <v/>
      </c>
      <c r="M147" s="48"/>
      <c r="N147" s="48"/>
      <c r="P147" s="114"/>
      <c r="Q147" s="114"/>
      <c r="R147" s="114"/>
      <c r="T147" s="153">
        <f t="shared" si="111"/>
        <v>0</v>
      </c>
      <c r="U147" s="116">
        <f t="shared" si="112"/>
        <v>0</v>
      </c>
      <c r="V147" s="119">
        <f t="shared" si="113"/>
        <v>999</v>
      </c>
      <c r="W147" s="119">
        <f t="shared" si="113"/>
        <v>999</v>
      </c>
      <c r="X147" s="23">
        <v>18</v>
      </c>
      <c r="Y147" s="60" t="str">
        <f t="shared" si="114"/>
        <v/>
      </c>
      <c r="Z147" s="60" t="str">
        <f t="shared" si="115"/>
        <v/>
      </c>
      <c r="AA147" s="60" t="str">
        <f t="shared" si="116"/>
        <v/>
      </c>
      <c r="AB147" s="23">
        <f t="shared" si="117"/>
        <v>0</v>
      </c>
      <c r="AH147" s="158" t="str">
        <f t="shared" si="118"/>
        <v/>
      </c>
    </row>
    <row r="148" spans="1:34" x14ac:dyDescent="0.25">
      <c r="A148" s="23" t="str">
        <f>C131&amp;"x"&amp;B148</f>
        <v>S7x15</v>
      </c>
      <c r="B148" s="42">
        <v>15</v>
      </c>
      <c r="C148" s="60" t="str">
        <f t="shared" si="102"/>
        <v/>
      </c>
      <c r="D148" s="60" t="str">
        <f t="shared" si="103"/>
        <v/>
      </c>
      <c r="E148" s="61" t="str">
        <f t="shared" si="104"/>
        <v/>
      </c>
      <c r="F148" s="61" t="str">
        <f t="shared" si="105"/>
        <v/>
      </c>
      <c r="G148" s="62" t="str">
        <f t="shared" si="106"/>
        <v/>
      </c>
      <c r="H148" s="63" t="str">
        <f t="shared" si="107"/>
        <v/>
      </c>
      <c r="I148" s="64"/>
      <c r="J148" s="60" t="str">
        <f t="shared" si="108"/>
        <v/>
      </c>
      <c r="K148" s="60" t="str">
        <f t="shared" si="109"/>
        <v/>
      </c>
      <c r="L148" s="60" t="str">
        <f t="shared" si="110"/>
        <v/>
      </c>
      <c r="M148" s="48"/>
      <c r="N148" s="48"/>
      <c r="P148" s="114"/>
      <c r="Q148" s="114"/>
      <c r="R148" s="114"/>
      <c r="T148" s="153">
        <f t="shared" si="111"/>
        <v>0</v>
      </c>
      <c r="U148" s="116">
        <f t="shared" si="112"/>
        <v>0</v>
      </c>
      <c r="V148" s="119">
        <f t="shared" si="113"/>
        <v>999</v>
      </c>
      <c r="W148" s="119">
        <f t="shared" si="113"/>
        <v>999</v>
      </c>
      <c r="X148" s="23">
        <v>19</v>
      </c>
      <c r="Y148" s="60" t="str">
        <f t="shared" si="114"/>
        <v/>
      </c>
      <c r="Z148" s="60" t="str">
        <f t="shared" si="115"/>
        <v/>
      </c>
      <c r="AA148" s="60" t="str">
        <f t="shared" si="116"/>
        <v/>
      </c>
      <c r="AB148" s="23">
        <f t="shared" si="117"/>
        <v>0</v>
      </c>
      <c r="AH148" s="158" t="str">
        <f t="shared" si="118"/>
        <v/>
      </c>
    </row>
    <row r="149" spans="1:34" x14ac:dyDescent="0.25">
      <c r="B149" s="65"/>
      <c r="C149" s="66"/>
      <c r="D149" s="65"/>
      <c r="E149" s="65"/>
      <c r="F149" s="65"/>
      <c r="G149" s="67"/>
      <c r="H149" s="67"/>
      <c r="I149" s="67"/>
      <c r="J149" s="66"/>
      <c r="K149" s="66"/>
      <c r="L149" s="66"/>
      <c r="M149" s="48"/>
      <c r="N149" s="48"/>
      <c r="X149" s="23">
        <v>20</v>
      </c>
    </row>
    <row r="150" spans="1:34" x14ac:dyDescent="0.25">
      <c r="B150" s="42"/>
      <c r="C150" s="369" t="s">
        <v>5165</v>
      </c>
      <c r="D150" s="369"/>
      <c r="E150" s="43" t="s">
        <v>5166</v>
      </c>
      <c r="F150" s="43" t="s">
        <v>5167</v>
      </c>
      <c r="G150" s="44" t="s">
        <v>5168</v>
      </c>
      <c r="H150" s="45"/>
      <c r="I150" s="46"/>
      <c r="J150" s="47" t="s">
        <v>5169</v>
      </c>
      <c r="K150" s="47" t="s">
        <v>5170</v>
      </c>
      <c r="L150" s="47" t="s">
        <v>5171</v>
      </c>
      <c r="M150" s="48"/>
      <c r="N150" s="48"/>
      <c r="P150" s="49">
        <f>COUNT(P154:P168)</f>
        <v>0</v>
      </c>
      <c r="Q150" s="49">
        <f>COUNT(Q154:Q168)</f>
        <v>0</v>
      </c>
      <c r="R150" s="49">
        <f>COUNT(R154:R168)</f>
        <v>0</v>
      </c>
      <c r="T150" s="96">
        <f>T151-SUM(U154:U168)</f>
        <v>0</v>
      </c>
      <c r="X150" s="23">
        <v>1</v>
      </c>
    </row>
    <row r="151" spans="1:34" ht="13" x14ac:dyDescent="0.3">
      <c r="A151" s="27">
        <f>A131+1</f>
        <v>8</v>
      </c>
      <c r="B151" s="50"/>
      <c r="C151" s="370" t="str">
        <f>Leden!AV13</f>
        <v>MW1</v>
      </c>
      <c r="D151" s="370"/>
      <c r="E151" s="100" t="str">
        <f>IF($C151="","",LEFT(IFERROR(VLOOKUP($C151,Teams1N,2,0),"")&amp;"??",2))</f>
        <v>MW</v>
      </c>
      <c r="F151" s="100" t="str">
        <f>IF($C151="","",IFERROR(VLOOKUP($C151,Teams1N,3,0),"??"))</f>
        <v>Wo</v>
      </c>
      <c r="G151" s="100" t="str">
        <f>IF($C151="","",LEFT(IFERROR(VLOOKUP($C151,Teams1N,4,0),"")&amp;"?",1))</f>
        <v>8</v>
      </c>
      <c r="H151" s="51"/>
      <c r="I151" s="52"/>
      <c r="J151" s="100">
        <f>COUNTIF(C154:C168,"V")</f>
        <v>4</v>
      </c>
      <c r="K151" s="100">
        <f>COUNTIF(C154:C168,"M")</f>
        <v>4</v>
      </c>
      <c r="L151" s="53">
        <f>IFERROR(AVERAGE(H154:H168),"")</f>
        <v>40</v>
      </c>
      <c r="M151" s="54"/>
      <c r="N151" s="54"/>
      <c r="O151" s="27" t="s">
        <v>5172</v>
      </c>
      <c r="P151" s="163"/>
      <c r="Q151" s="163"/>
      <c r="R151" s="163"/>
      <c r="S151" s="164"/>
      <c r="T151" s="96">
        <f>SUM(T154:T168)</f>
        <v>8</v>
      </c>
      <c r="U151" s="115" t="str">
        <f>MID($C151,1,1)</f>
        <v>M</v>
      </c>
      <c r="V151" s="115" t="str">
        <f>MID($C151,1,1)</f>
        <v>M</v>
      </c>
      <c r="W151" s="115" t="str">
        <f>MID($C151,1,1)</f>
        <v>M</v>
      </c>
      <c r="X151" s="23">
        <v>2</v>
      </c>
      <c r="Y151" s="27"/>
      <c r="Z151" s="27"/>
      <c r="AA151" s="27"/>
      <c r="AB151" s="27"/>
      <c r="AC151" s="27"/>
      <c r="AD151" s="11" t="str">
        <f>IF($C151="","",IFERROR(VLOOKUP($C151,Teams1N,6,0),""))</f>
        <v>A</v>
      </c>
      <c r="AE151" s="11" t="str">
        <f>TRIM(IF($AD151="","",IFERROR(VLOOKUP($AD151,Teams!$B$5:$G$9,2,0),"")))</f>
        <v>3312 AD</v>
      </c>
      <c r="AF151" s="11" t="str">
        <f>TRIM(IF($AD151="","",IFERROR(VLOOKUP($AD151,Teams!$B$5:$G$9,4,0),"")))</f>
        <v>Dordrecht Oranje Wit (D)</v>
      </c>
      <c r="AG151" s="27"/>
      <c r="AH151" s="159">
        <f>IFERROR(AVERAGE(AH154:AH168),"")</f>
        <v>40.63624999999999</v>
      </c>
    </row>
    <row r="152" spans="1:34" x14ac:dyDescent="0.25">
      <c r="B152" s="42"/>
      <c r="C152" s="43"/>
      <c r="D152" s="42"/>
      <c r="E152" s="42"/>
      <c r="F152" s="42"/>
      <c r="G152" s="46"/>
      <c r="H152" s="46"/>
      <c r="I152" s="46"/>
      <c r="J152" s="43"/>
      <c r="K152" s="43"/>
      <c r="L152" s="43"/>
      <c r="M152" s="48"/>
      <c r="N152" s="48"/>
      <c r="U152" s="116"/>
      <c r="V152" s="116"/>
      <c r="W152" s="116"/>
      <c r="X152" s="23">
        <v>3</v>
      </c>
    </row>
    <row r="153" spans="1:34" x14ac:dyDescent="0.25">
      <c r="A153" s="55"/>
      <c r="B153" s="56"/>
      <c r="C153" s="57" t="s">
        <v>5173</v>
      </c>
      <c r="D153" s="57" t="s">
        <v>5174</v>
      </c>
      <c r="E153" s="58" t="s">
        <v>5175</v>
      </c>
      <c r="F153" s="58" t="s">
        <v>5176</v>
      </c>
      <c r="G153" s="57" t="s">
        <v>5177</v>
      </c>
      <c r="H153" s="57" t="s">
        <v>5178</v>
      </c>
      <c r="I153" s="57" t="s">
        <v>5039</v>
      </c>
      <c r="J153" s="57" t="s">
        <v>7049</v>
      </c>
      <c r="K153" s="57" t="s">
        <v>7598</v>
      </c>
      <c r="L153" s="57" t="s">
        <v>7596</v>
      </c>
      <c r="M153" s="59"/>
      <c r="N153" s="59"/>
      <c r="O153" s="55"/>
      <c r="P153" s="117" t="s">
        <v>5048</v>
      </c>
      <c r="Q153" s="117" t="s">
        <v>5047</v>
      </c>
      <c r="R153" s="117" t="s">
        <v>5049</v>
      </c>
      <c r="U153" s="115">
        <f>IF(W151="","",VLOOKUP(W151,Leeftijdscat,2,FALSE))</f>
        <v>5</v>
      </c>
      <c r="V153" s="115">
        <f>IF(W151="","",VLOOKUP(W151,Leeftijdscat,3,FALSE))</f>
        <v>999</v>
      </c>
      <c r="W153" s="115">
        <f>IF(W151="","",VLOOKUP(W151,Leeftijdscat,4,FALSE))</f>
        <v>999</v>
      </c>
      <c r="X153" s="23">
        <v>4</v>
      </c>
      <c r="Y153" s="55">
        <f>LEN(Y154&amp;Y155&amp;Y156&amp;Y157&amp;Y158&amp;Y159&amp;Y160&amp;Y161&amp;Y162&amp;Y163&amp;Y164&amp;Y165&amp;Y166&amp;Y167&amp;Y168)</f>
        <v>24</v>
      </c>
      <c r="Z153" s="55">
        <f>LEN(Z154&amp;Z155&amp;Z156&amp;Z157&amp;Z158&amp;Z159&amp;Z160&amp;Z161&amp;Z162&amp;Z163&amp;Z164&amp;Z165&amp;Z166&amp;Z167&amp;Z168)</f>
        <v>0</v>
      </c>
      <c r="AA153" s="55">
        <f>LEN(AA154&amp;AA155&amp;AA156&amp;AA157&amp;AA158&amp;AA159&amp;AA160&amp;AA161&amp;AA162&amp;AA163&amp;AA164&amp;AA165&amp;AA166&amp;AA167&amp;AA168)</f>
        <v>24</v>
      </c>
      <c r="AB153" s="55">
        <f>SUM(Y153:AA153)</f>
        <v>48</v>
      </c>
      <c r="AC153" s="55"/>
      <c r="AD153" s="145"/>
      <c r="AE153" s="145"/>
      <c r="AF153" s="145"/>
      <c r="AG153" s="55"/>
    </row>
    <row r="154" spans="1:34" x14ac:dyDescent="0.25">
      <c r="A154" s="23" t="str">
        <f>C151&amp;"x"&amp;B154</f>
        <v>MW1x1</v>
      </c>
      <c r="B154" s="42">
        <v>1</v>
      </c>
      <c r="C154" s="60" t="str">
        <f t="shared" ref="C154:C168" si="119">IF(LEFT($A154,1)="x","",IFERROR(VLOOKUP($A154,Leden1N,8,0),""))</f>
        <v>V</v>
      </c>
      <c r="D154" s="60" t="str">
        <f t="shared" ref="D154:D168" si="120">IF(LEFT($A154,1)="x","",IFERROR(VLOOKUP($A154,Leden1N,9,0),""))</f>
        <v>NMT10Q1</v>
      </c>
      <c r="E154" s="61" t="str">
        <f t="shared" ref="E154:E168" si="121">IF(LEFT($A154,1)="x","",IFERROR(VLOOKUP($A154,Leden1N,10,0),""))</f>
        <v>Wit, de M.</v>
      </c>
      <c r="F154" s="61" t="str">
        <f t="shared" ref="F154:F168" si="122">IF(LEFT($A154,1)="x","",IFERROR(VLOOKUP($A154,Leden1N,11,0),""))</f>
        <v>Mirjam</v>
      </c>
      <c r="G154" s="62">
        <f t="shared" ref="G154:G168" si="123">IF(LEFT($A154,1)="x","",IFERROR(VLOOKUP($A154,Leden1N,12,0),""))</f>
        <v>29257</v>
      </c>
      <c r="H154" s="63">
        <f t="shared" ref="H154:H168" si="124">IF(AND(ISNUMBER(G154),G154&lt;&gt;0),DATEDIF(G154,Peildatum,"Y"),"")</f>
        <v>43</v>
      </c>
      <c r="I154" s="64"/>
      <c r="J154" s="60" t="str">
        <f t="shared" ref="J154:J168" si="125">IF(LEFT($A154,1)="x","",IFERROR(VLOOKUP($A154,Leden1N,17,0),""))</f>
        <v>MW1</v>
      </c>
      <c r="K154" s="60">
        <f t="shared" ref="K154:K168" si="126">IF(LEFT($A154,1)="x","",IFERROR(VLOOKUP($A154,Leden1N,18,0),""))</f>
        <v>0</v>
      </c>
      <c r="L154" s="60" t="str">
        <f t="shared" ref="L154:L168" si="127">IF(LEFT($A154,1)="x","",IFERROR(VLOOKUP($A154,Leden1N,19,0),""))</f>
        <v>MW1</v>
      </c>
      <c r="M154" s="48"/>
      <c r="N154" s="48"/>
      <c r="P154" s="114"/>
      <c r="Q154" s="114"/>
      <c r="R154" s="114"/>
      <c r="S154" s="118"/>
      <c r="T154" s="153">
        <f t="shared" ref="T154:T168" si="128">IF(LEN(C154&amp;D154&amp;E154&amp;F154)&gt;0,1,0)</f>
        <v>1</v>
      </c>
      <c r="U154" s="116">
        <f t="shared" ref="U154:U168" si="129">MIN(LEN(Y154&amp;Z154&amp;AA154),1)</f>
        <v>1</v>
      </c>
      <c r="V154" s="119">
        <f t="shared" ref="V154:W168" si="130">V153</f>
        <v>999</v>
      </c>
      <c r="W154" s="119">
        <f t="shared" si="130"/>
        <v>999</v>
      </c>
      <c r="X154" s="23">
        <v>5</v>
      </c>
      <c r="Y154" s="60" t="str">
        <f t="shared" ref="Y154:Y168" si="131">IF(LEFT($A154,1)="x","",IFERROR(VLOOKUP($A154,Leden1N,37,0),""))</f>
        <v>MW1</v>
      </c>
      <c r="Z154" s="60" t="str">
        <f t="shared" ref="Z154:Z168" si="132">IF(LEFT($A154,1)="x","",IFERROR(VLOOKUP($A154,Leden1N,38,0),""))</f>
        <v/>
      </c>
      <c r="AA154" s="60" t="str">
        <f t="shared" ref="AA154:AA168" si="133">IF(LEFT($A154,1)="x","",IFERROR(VLOOKUP($A154,Leden1N,39,0),""))</f>
        <v>MW1</v>
      </c>
      <c r="AB154" s="23">
        <f t="shared" ref="AB154:AB168" si="134">LEN(Y154&amp;Z154&amp;AA154)</f>
        <v>6</v>
      </c>
      <c r="AH154" s="158">
        <f t="shared" ref="AH154:AH168" si="135">lft(G154,Peildatum)</f>
        <v>43.9</v>
      </c>
    </row>
    <row r="155" spans="1:34" x14ac:dyDescent="0.25">
      <c r="A155" s="23" t="str">
        <f>C151&amp;"x"&amp;B155</f>
        <v>MW1x2</v>
      </c>
      <c r="B155" s="42">
        <v>2</v>
      </c>
      <c r="C155" s="60" t="str">
        <f t="shared" si="119"/>
        <v>V</v>
      </c>
      <c r="D155" s="60" t="str">
        <f t="shared" si="120"/>
        <v>NFW28D3</v>
      </c>
      <c r="E155" s="61" t="str">
        <f t="shared" si="121"/>
        <v>Veld, in 't D.</v>
      </c>
      <c r="F155" s="61" t="str">
        <f t="shared" si="122"/>
        <v>Dorien</v>
      </c>
      <c r="G155" s="62">
        <f t="shared" si="123"/>
        <v>31086</v>
      </c>
      <c r="H155" s="63">
        <f t="shared" si="124"/>
        <v>38</v>
      </c>
      <c r="I155" s="64"/>
      <c r="J155" s="60" t="str">
        <f t="shared" si="125"/>
        <v>MW1</v>
      </c>
      <c r="K155" s="60">
        <f t="shared" si="126"/>
        <v>0</v>
      </c>
      <c r="L155" s="60" t="str">
        <f t="shared" si="127"/>
        <v>MW1</v>
      </c>
      <c r="M155" s="48"/>
      <c r="N155" s="48"/>
      <c r="P155" s="114"/>
      <c r="Q155" s="114"/>
      <c r="R155" s="114"/>
      <c r="S155" s="118"/>
      <c r="T155" s="153">
        <f t="shared" si="128"/>
        <v>1</v>
      </c>
      <c r="U155" s="116">
        <f t="shared" si="129"/>
        <v>1</v>
      </c>
      <c r="V155" s="119">
        <f t="shared" si="130"/>
        <v>999</v>
      </c>
      <c r="W155" s="119">
        <f t="shared" si="130"/>
        <v>999</v>
      </c>
      <c r="X155" s="23">
        <v>6</v>
      </c>
      <c r="Y155" s="60" t="str">
        <f t="shared" si="131"/>
        <v>MW1</v>
      </c>
      <c r="Z155" s="60" t="str">
        <f t="shared" si="132"/>
        <v/>
      </c>
      <c r="AA155" s="60" t="str">
        <f t="shared" si="133"/>
        <v>MW1</v>
      </c>
      <c r="AB155" s="23">
        <f t="shared" si="134"/>
        <v>6</v>
      </c>
      <c r="AH155" s="158">
        <f t="shared" si="135"/>
        <v>38.89</v>
      </c>
    </row>
    <row r="156" spans="1:34" x14ac:dyDescent="0.25">
      <c r="A156" s="23" t="str">
        <f>C151&amp;"x"&amp;B156</f>
        <v>MW1x3</v>
      </c>
      <c r="B156" s="42">
        <v>3</v>
      </c>
      <c r="C156" s="60" t="str">
        <f t="shared" si="119"/>
        <v>V</v>
      </c>
      <c r="D156" s="60" t="str">
        <f t="shared" si="120"/>
        <v>NFX24T4</v>
      </c>
      <c r="E156" s="61" t="str">
        <f t="shared" si="121"/>
        <v>Opstal-Haksteen, van T.K.</v>
      </c>
      <c r="F156" s="61" t="str">
        <f t="shared" si="122"/>
        <v>Tamara</v>
      </c>
      <c r="G156" s="62">
        <f t="shared" si="123"/>
        <v>32197</v>
      </c>
      <c r="H156" s="63">
        <f t="shared" si="124"/>
        <v>35</v>
      </c>
      <c r="I156" s="64"/>
      <c r="J156" s="60" t="str">
        <f t="shared" si="125"/>
        <v>MW1</v>
      </c>
      <c r="K156" s="60">
        <f t="shared" si="126"/>
        <v>0</v>
      </c>
      <c r="L156" s="60" t="str">
        <f t="shared" si="127"/>
        <v>MW1</v>
      </c>
      <c r="M156" s="48"/>
      <c r="N156" s="48"/>
      <c r="P156" s="114"/>
      <c r="Q156" s="114"/>
      <c r="R156" s="114"/>
      <c r="S156" s="118"/>
      <c r="T156" s="153">
        <f t="shared" si="128"/>
        <v>1</v>
      </c>
      <c r="U156" s="116">
        <f t="shared" si="129"/>
        <v>1</v>
      </c>
      <c r="V156" s="119">
        <f t="shared" si="130"/>
        <v>999</v>
      </c>
      <c r="W156" s="119">
        <f t="shared" si="130"/>
        <v>999</v>
      </c>
      <c r="X156" s="23">
        <v>7</v>
      </c>
      <c r="Y156" s="60" t="str">
        <f t="shared" si="131"/>
        <v>MW1</v>
      </c>
      <c r="Z156" s="60" t="str">
        <f t="shared" si="132"/>
        <v/>
      </c>
      <c r="AA156" s="60" t="str">
        <f t="shared" si="133"/>
        <v>MW1</v>
      </c>
      <c r="AB156" s="23">
        <f t="shared" si="134"/>
        <v>6</v>
      </c>
      <c r="AH156" s="158">
        <f t="shared" si="135"/>
        <v>35.85</v>
      </c>
    </row>
    <row r="157" spans="1:34" x14ac:dyDescent="0.25">
      <c r="A157" s="23" t="str">
        <f>C151&amp;"x"&amp;B157</f>
        <v>MW1x4</v>
      </c>
      <c r="B157" s="42">
        <v>4</v>
      </c>
      <c r="C157" s="60" t="str">
        <f t="shared" si="119"/>
        <v>V</v>
      </c>
      <c r="D157" s="60" t="str">
        <f t="shared" si="120"/>
        <v>NJK27R4</v>
      </c>
      <c r="E157" s="61" t="str">
        <f t="shared" si="121"/>
        <v>Andel, van S.</v>
      </c>
      <c r="F157" s="61" t="str">
        <f t="shared" si="122"/>
        <v>Sanne</v>
      </c>
      <c r="G157" s="62">
        <f t="shared" si="123"/>
        <v>33211</v>
      </c>
      <c r="H157" s="63">
        <f t="shared" si="124"/>
        <v>33</v>
      </c>
      <c r="I157" s="64"/>
      <c r="J157" s="60" t="str">
        <f t="shared" si="125"/>
        <v>MW1</v>
      </c>
      <c r="K157" s="60">
        <f t="shared" si="126"/>
        <v>0</v>
      </c>
      <c r="L157" s="60" t="str">
        <f t="shared" si="127"/>
        <v>MW1</v>
      </c>
      <c r="M157" s="48"/>
      <c r="N157" s="48"/>
      <c r="P157" s="114"/>
      <c r="Q157" s="114"/>
      <c r="R157" s="114"/>
      <c r="S157" s="118"/>
      <c r="T157" s="153">
        <f t="shared" si="128"/>
        <v>1</v>
      </c>
      <c r="U157" s="116">
        <f t="shared" si="129"/>
        <v>1</v>
      </c>
      <c r="V157" s="119">
        <f t="shared" si="130"/>
        <v>999</v>
      </c>
      <c r="W157" s="119">
        <f t="shared" si="130"/>
        <v>999</v>
      </c>
      <c r="X157" s="23">
        <v>8</v>
      </c>
      <c r="Y157" s="60" t="str">
        <f t="shared" si="131"/>
        <v>MW1</v>
      </c>
      <c r="Z157" s="60" t="str">
        <f t="shared" si="132"/>
        <v/>
      </c>
      <c r="AA157" s="60" t="str">
        <f t="shared" si="133"/>
        <v>MW1</v>
      </c>
      <c r="AB157" s="23">
        <f t="shared" si="134"/>
        <v>6</v>
      </c>
      <c r="AH157" s="158">
        <f t="shared" si="135"/>
        <v>33.07</v>
      </c>
    </row>
    <row r="158" spans="1:34" x14ac:dyDescent="0.25">
      <c r="A158" s="23" t="str">
        <f>C151&amp;"x"&amp;B158</f>
        <v>MW1x5</v>
      </c>
      <c r="B158" s="42">
        <v>5</v>
      </c>
      <c r="C158" s="60" t="str">
        <f t="shared" si="119"/>
        <v>M</v>
      </c>
      <c r="D158" s="60" t="str">
        <f t="shared" si="120"/>
        <v>NKH71P1</v>
      </c>
      <c r="E158" s="61" t="str">
        <f t="shared" si="121"/>
        <v>Kooij, C.W.</v>
      </c>
      <c r="F158" s="61" t="str">
        <f t="shared" si="122"/>
        <v>Wilco</v>
      </c>
      <c r="G158" s="62">
        <f t="shared" si="123"/>
        <v>27643</v>
      </c>
      <c r="H158" s="63">
        <f t="shared" si="124"/>
        <v>48</v>
      </c>
      <c r="I158" s="64"/>
      <c r="J158" s="60" t="str">
        <f t="shared" si="125"/>
        <v>MW1</v>
      </c>
      <c r="K158" s="60">
        <f t="shared" si="126"/>
        <v>0</v>
      </c>
      <c r="L158" s="60" t="str">
        <f t="shared" si="127"/>
        <v>MW1</v>
      </c>
      <c r="M158" s="48"/>
      <c r="N158" s="48"/>
      <c r="P158" s="114"/>
      <c r="Q158" s="114"/>
      <c r="R158" s="114"/>
      <c r="S158" s="118"/>
      <c r="T158" s="153">
        <f t="shared" si="128"/>
        <v>1</v>
      </c>
      <c r="U158" s="116">
        <f t="shared" si="129"/>
        <v>1</v>
      </c>
      <c r="V158" s="119">
        <f t="shared" si="130"/>
        <v>999</v>
      </c>
      <c r="W158" s="119">
        <f t="shared" si="130"/>
        <v>999</v>
      </c>
      <c r="X158" s="23">
        <v>9</v>
      </c>
      <c r="Y158" s="60" t="str">
        <f t="shared" si="131"/>
        <v>MW1</v>
      </c>
      <c r="Z158" s="60" t="str">
        <f t="shared" si="132"/>
        <v/>
      </c>
      <c r="AA158" s="60" t="str">
        <f t="shared" si="133"/>
        <v>MW1</v>
      </c>
      <c r="AB158" s="23">
        <f t="shared" si="134"/>
        <v>6</v>
      </c>
      <c r="AH158" s="158">
        <f t="shared" si="135"/>
        <v>48.32</v>
      </c>
    </row>
    <row r="159" spans="1:34" x14ac:dyDescent="0.25">
      <c r="A159" s="23" t="str">
        <f>C151&amp;"x"&amp;B159</f>
        <v>MW1x6</v>
      </c>
      <c r="B159" s="42">
        <v>6</v>
      </c>
      <c r="C159" s="60" t="str">
        <f t="shared" si="119"/>
        <v>M</v>
      </c>
      <c r="D159" s="60" t="str">
        <f t="shared" si="120"/>
        <v>NFW42X5</v>
      </c>
      <c r="E159" s="61" t="str">
        <f t="shared" si="121"/>
        <v>Jong, 't M.</v>
      </c>
      <c r="F159" s="61" t="str">
        <f t="shared" si="122"/>
        <v>Michiel</v>
      </c>
      <c r="G159" s="62">
        <f t="shared" si="123"/>
        <v>29718</v>
      </c>
      <c r="H159" s="63">
        <f t="shared" si="124"/>
        <v>42</v>
      </c>
      <c r="I159" s="64"/>
      <c r="J159" s="60" t="str">
        <f t="shared" si="125"/>
        <v>MW1</v>
      </c>
      <c r="K159" s="60">
        <f t="shared" si="126"/>
        <v>0</v>
      </c>
      <c r="L159" s="60" t="str">
        <f t="shared" si="127"/>
        <v>MW1</v>
      </c>
      <c r="M159" s="48"/>
      <c r="N159" s="48"/>
      <c r="P159" s="114"/>
      <c r="Q159" s="114"/>
      <c r="R159" s="114"/>
      <c r="S159" s="118"/>
      <c r="T159" s="153">
        <f t="shared" si="128"/>
        <v>1</v>
      </c>
      <c r="U159" s="116">
        <f t="shared" si="129"/>
        <v>1</v>
      </c>
      <c r="V159" s="119">
        <f t="shared" si="130"/>
        <v>999</v>
      </c>
      <c r="W159" s="119">
        <f t="shared" si="130"/>
        <v>999</v>
      </c>
      <c r="X159" s="23">
        <v>10</v>
      </c>
      <c r="Y159" s="60" t="str">
        <f t="shared" si="131"/>
        <v>MW1</v>
      </c>
      <c r="Z159" s="60" t="str">
        <f t="shared" si="132"/>
        <v/>
      </c>
      <c r="AA159" s="60" t="str">
        <f t="shared" si="133"/>
        <v>MW1</v>
      </c>
      <c r="AB159" s="23">
        <f t="shared" si="134"/>
        <v>6</v>
      </c>
      <c r="AH159" s="158">
        <f t="shared" si="135"/>
        <v>42.64</v>
      </c>
    </row>
    <row r="160" spans="1:34" x14ac:dyDescent="0.25">
      <c r="A160" s="23" t="str">
        <f>C151&amp;"x"&amp;B160</f>
        <v>MW1x7</v>
      </c>
      <c r="B160" s="42">
        <v>7</v>
      </c>
      <c r="C160" s="60" t="str">
        <f t="shared" si="119"/>
        <v>M</v>
      </c>
      <c r="D160" s="60" t="str">
        <f t="shared" si="120"/>
        <v>NFZ85W0</v>
      </c>
      <c r="E160" s="61" t="str">
        <f t="shared" si="121"/>
        <v>Batenburg, P</v>
      </c>
      <c r="F160" s="61" t="str">
        <f t="shared" si="122"/>
        <v>Peter</v>
      </c>
      <c r="G160" s="62">
        <f t="shared" si="123"/>
        <v>30083</v>
      </c>
      <c r="H160" s="63">
        <f t="shared" si="124"/>
        <v>41</v>
      </c>
      <c r="I160" s="64"/>
      <c r="J160" s="60" t="str">
        <f t="shared" si="125"/>
        <v>MW1</v>
      </c>
      <c r="K160" s="60">
        <f t="shared" si="126"/>
        <v>0</v>
      </c>
      <c r="L160" s="60" t="str">
        <f t="shared" si="127"/>
        <v>MW1</v>
      </c>
      <c r="M160" s="48"/>
      <c r="N160" s="48"/>
      <c r="P160" s="114"/>
      <c r="Q160" s="114"/>
      <c r="R160" s="114"/>
      <c r="S160" s="118"/>
      <c r="T160" s="153">
        <f t="shared" si="128"/>
        <v>1</v>
      </c>
      <c r="U160" s="116">
        <f t="shared" si="129"/>
        <v>1</v>
      </c>
      <c r="V160" s="119">
        <f t="shared" si="130"/>
        <v>999</v>
      </c>
      <c r="W160" s="119">
        <f t="shared" si="130"/>
        <v>999</v>
      </c>
      <c r="X160" s="23">
        <v>11</v>
      </c>
      <c r="Y160" s="60" t="str">
        <f t="shared" si="131"/>
        <v>MW1</v>
      </c>
      <c r="Z160" s="60" t="str">
        <f t="shared" si="132"/>
        <v/>
      </c>
      <c r="AA160" s="60" t="str">
        <f t="shared" si="133"/>
        <v>MW1</v>
      </c>
      <c r="AB160" s="23">
        <f t="shared" si="134"/>
        <v>6</v>
      </c>
      <c r="AH160" s="158">
        <f t="shared" si="135"/>
        <v>41.64</v>
      </c>
    </row>
    <row r="161" spans="1:34" x14ac:dyDescent="0.25">
      <c r="A161" s="23" t="str">
        <f>C151&amp;"x"&amp;B161</f>
        <v>MW1x8</v>
      </c>
      <c r="B161" s="42">
        <v>8</v>
      </c>
      <c r="C161" s="60" t="str">
        <f t="shared" si="119"/>
        <v>M</v>
      </c>
      <c r="D161" s="60" t="str">
        <f t="shared" si="120"/>
        <v>NFV13V8</v>
      </c>
      <c r="E161" s="61" t="str">
        <f t="shared" si="121"/>
        <v>Riet, R.</v>
      </c>
      <c r="F161" s="61" t="str">
        <f t="shared" si="122"/>
        <v>Ronald</v>
      </c>
      <c r="G161" s="62">
        <f t="shared" si="123"/>
        <v>30397</v>
      </c>
      <c r="H161" s="63">
        <f t="shared" si="124"/>
        <v>40</v>
      </c>
      <c r="I161" s="64"/>
      <c r="J161" s="60" t="str">
        <f t="shared" si="125"/>
        <v>MW1</v>
      </c>
      <c r="K161" s="60">
        <f t="shared" si="126"/>
        <v>0</v>
      </c>
      <c r="L161" s="60" t="str">
        <f t="shared" si="127"/>
        <v>MW1</v>
      </c>
      <c r="M161" s="48"/>
      <c r="N161" s="48"/>
      <c r="P161" s="114"/>
      <c r="Q161" s="114"/>
      <c r="R161" s="114"/>
      <c r="S161" s="118"/>
      <c r="T161" s="153">
        <f t="shared" si="128"/>
        <v>1</v>
      </c>
      <c r="U161" s="116">
        <f t="shared" si="129"/>
        <v>1</v>
      </c>
      <c r="V161" s="119">
        <f t="shared" si="130"/>
        <v>999</v>
      </c>
      <c r="W161" s="119">
        <f t="shared" si="130"/>
        <v>999</v>
      </c>
      <c r="X161" s="23">
        <v>12</v>
      </c>
      <c r="Y161" s="60" t="str">
        <f t="shared" si="131"/>
        <v>MW1</v>
      </c>
      <c r="Z161" s="60" t="str">
        <f t="shared" si="132"/>
        <v/>
      </c>
      <c r="AA161" s="60" t="str">
        <f t="shared" si="133"/>
        <v>MW1</v>
      </c>
      <c r="AB161" s="23">
        <f t="shared" si="134"/>
        <v>6</v>
      </c>
      <c r="AH161" s="158">
        <f t="shared" si="135"/>
        <v>40.78</v>
      </c>
    </row>
    <row r="162" spans="1:34" x14ac:dyDescent="0.25">
      <c r="A162" s="23" t="str">
        <f>C151&amp;"x"&amp;B162</f>
        <v>MW1x9</v>
      </c>
      <c r="B162" s="42">
        <v>9</v>
      </c>
      <c r="C162" s="60" t="str">
        <f t="shared" si="119"/>
        <v/>
      </c>
      <c r="D162" s="60" t="str">
        <f t="shared" si="120"/>
        <v/>
      </c>
      <c r="E162" s="61" t="str">
        <f t="shared" si="121"/>
        <v/>
      </c>
      <c r="F162" s="61" t="str">
        <f t="shared" si="122"/>
        <v/>
      </c>
      <c r="G162" s="62" t="str">
        <f t="shared" si="123"/>
        <v/>
      </c>
      <c r="H162" s="63" t="str">
        <f t="shared" si="124"/>
        <v/>
      </c>
      <c r="I162" s="64"/>
      <c r="J162" s="60" t="str">
        <f t="shared" si="125"/>
        <v/>
      </c>
      <c r="K162" s="60" t="str">
        <f t="shared" si="126"/>
        <v/>
      </c>
      <c r="L162" s="60" t="str">
        <f t="shared" si="127"/>
        <v/>
      </c>
      <c r="M162" s="48"/>
      <c r="N162" s="48"/>
      <c r="P162" s="114"/>
      <c r="Q162" s="114"/>
      <c r="R162" s="114"/>
      <c r="S162" s="118"/>
      <c r="T162" s="153">
        <f t="shared" si="128"/>
        <v>0</v>
      </c>
      <c r="U162" s="116">
        <f t="shared" si="129"/>
        <v>0</v>
      </c>
      <c r="V162" s="119">
        <f t="shared" si="130"/>
        <v>999</v>
      </c>
      <c r="W162" s="119">
        <f t="shared" si="130"/>
        <v>999</v>
      </c>
      <c r="X162" s="23">
        <v>13</v>
      </c>
      <c r="Y162" s="60" t="str">
        <f t="shared" si="131"/>
        <v/>
      </c>
      <c r="Z162" s="60" t="str">
        <f t="shared" si="132"/>
        <v/>
      </c>
      <c r="AA162" s="60" t="str">
        <f t="shared" si="133"/>
        <v/>
      </c>
      <c r="AB162" s="23">
        <f t="shared" si="134"/>
        <v>0</v>
      </c>
      <c r="AH162" s="158" t="str">
        <f t="shared" si="135"/>
        <v/>
      </c>
    </row>
    <row r="163" spans="1:34" x14ac:dyDescent="0.25">
      <c r="A163" s="23" t="str">
        <f>C151&amp;"x"&amp;B163</f>
        <v>MW1x10</v>
      </c>
      <c r="B163" s="42">
        <v>10</v>
      </c>
      <c r="C163" s="60" t="str">
        <f t="shared" si="119"/>
        <v/>
      </c>
      <c r="D163" s="60" t="str">
        <f t="shared" si="120"/>
        <v/>
      </c>
      <c r="E163" s="61" t="str">
        <f t="shared" si="121"/>
        <v/>
      </c>
      <c r="F163" s="61" t="str">
        <f t="shared" si="122"/>
        <v/>
      </c>
      <c r="G163" s="62" t="str">
        <f t="shared" si="123"/>
        <v/>
      </c>
      <c r="H163" s="63" t="str">
        <f t="shared" si="124"/>
        <v/>
      </c>
      <c r="I163" s="64"/>
      <c r="J163" s="60" t="str">
        <f t="shared" si="125"/>
        <v/>
      </c>
      <c r="K163" s="60" t="str">
        <f t="shared" si="126"/>
        <v/>
      </c>
      <c r="L163" s="60" t="str">
        <f t="shared" si="127"/>
        <v/>
      </c>
      <c r="M163" s="48"/>
      <c r="N163" s="48"/>
      <c r="P163" s="114"/>
      <c r="Q163" s="114"/>
      <c r="R163" s="114"/>
      <c r="S163" s="118"/>
      <c r="T163" s="153">
        <f t="shared" si="128"/>
        <v>0</v>
      </c>
      <c r="U163" s="116">
        <f t="shared" si="129"/>
        <v>0</v>
      </c>
      <c r="V163" s="119">
        <f t="shared" si="130"/>
        <v>999</v>
      </c>
      <c r="W163" s="119">
        <f t="shared" si="130"/>
        <v>999</v>
      </c>
      <c r="X163" s="23">
        <v>14</v>
      </c>
      <c r="Y163" s="60" t="str">
        <f t="shared" si="131"/>
        <v/>
      </c>
      <c r="Z163" s="60" t="str">
        <f t="shared" si="132"/>
        <v/>
      </c>
      <c r="AA163" s="60" t="str">
        <f t="shared" si="133"/>
        <v/>
      </c>
      <c r="AB163" s="23">
        <f t="shared" si="134"/>
        <v>0</v>
      </c>
      <c r="AH163" s="158" t="str">
        <f t="shared" si="135"/>
        <v/>
      </c>
    </row>
    <row r="164" spans="1:34" x14ac:dyDescent="0.25">
      <c r="A164" s="23" t="str">
        <f>C151&amp;"x"&amp;B164</f>
        <v>MW1x11</v>
      </c>
      <c r="B164" s="42">
        <v>11</v>
      </c>
      <c r="C164" s="60" t="str">
        <f t="shared" si="119"/>
        <v/>
      </c>
      <c r="D164" s="60" t="str">
        <f t="shared" si="120"/>
        <v/>
      </c>
      <c r="E164" s="61" t="str">
        <f t="shared" si="121"/>
        <v/>
      </c>
      <c r="F164" s="61" t="str">
        <f t="shared" si="122"/>
        <v/>
      </c>
      <c r="G164" s="62" t="str">
        <f t="shared" si="123"/>
        <v/>
      </c>
      <c r="H164" s="63" t="str">
        <f t="shared" si="124"/>
        <v/>
      </c>
      <c r="I164" s="64"/>
      <c r="J164" s="60" t="str">
        <f t="shared" si="125"/>
        <v/>
      </c>
      <c r="K164" s="60" t="str">
        <f t="shared" si="126"/>
        <v/>
      </c>
      <c r="L164" s="60" t="str">
        <f t="shared" si="127"/>
        <v/>
      </c>
      <c r="M164" s="48"/>
      <c r="N164" s="48"/>
      <c r="P164" s="114"/>
      <c r="Q164" s="114"/>
      <c r="R164" s="114"/>
      <c r="T164" s="153">
        <f t="shared" si="128"/>
        <v>0</v>
      </c>
      <c r="U164" s="116">
        <f t="shared" si="129"/>
        <v>0</v>
      </c>
      <c r="V164" s="119">
        <f t="shared" si="130"/>
        <v>999</v>
      </c>
      <c r="W164" s="119">
        <f t="shared" si="130"/>
        <v>999</v>
      </c>
      <c r="X164" s="23">
        <v>15</v>
      </c>
      <c r="Y164" s="60" t="str">
        <f t="shared" si="131"/>
        <v/>
      </c>
      <c r="Z164" s="60" t="str">
        <f t="shared" si="132"/>
        <v/>
      </c>
      <c r="AA164" s="60" t="str">
        <f t="shared" si="133"/>
        <v/>
      </c>
      <c r="AB164" s="23">
        <f t="shared" si="134"/>
        <v>0</v>
      </c>
      <c r="AH164" s="158" t="str">
        <f t="shared" si="135"/>
        <v/>
      </c>
    </row>
    <row r="165" spans="1:34" x14ac:dyDescent="0.25">
      <c r="A165" s="23" t="str">
        <f>C151&amp;"x"&amp;B165</f>
        <v>MW1x12</v>
      </c>
      <c r="B165" s="42">
        <v>12</v>
      </c>
      <c r="C165" s="60" t="str">
        <f t="shared" si="119"/>
        <v/>
      </c>
      <c r="D165" s="60" t="str">
        <f t="shared" si="120"/>
        <v/>
      </c>
      <c r="E165" s="61" t="str">
        <f t="shared" si="121"/>
        <v/>
      </c>
      <c r="F165" s="61" t="str">
        <f t="shared" si="122"/>
        <v/>
      </c>
      <c r="G165" s="62" t="str">
        <f t="shared" si="123"/>
        <v/>
      </c>
      <c r="H165" s="63" t="str">
        <f t="shared" si="124"/>
        <v/>
      </c>
      <c r="I165" s="64"/>
      <c r="J165" s="60" t="str">
        <f t="shared" si="125"/>
        <v/>
      </c>
      <c r="K165" s="60" t="str">
        <f t="shared" si="126"/>
        <v/>
      </c>
      <c r="L165" s="60" t="str">
        <f t="shared" si="127"/>
        <v/>
      </c>
      <c r="M165" s="48"/>
      <c r="N165" s="48"/>
      <c r="P165" s="114"/>
      <c r="Q165" s="114"/>
      <c r="R165" s="114"/>
      <c r="T165" s="153">
        <f t="shared" si="128"/>
        <v>0</v>
      </c>
      <c r="U165" s="116">
        <f t="shared" si="129"/>
        <v>0</v>
      </c>
      <c r="V165" s="119">
        <f t="shared" si="130"/>
        <v>999</v>
      </c>
      <c r="W165" s="119">
        <f t="shared" si="130"/>
        <v>999</v>
      </c>
      <c r="X165" s="23">
        <v>16</v>
      </c>
      <c r="Y165" s="60" t="str">
        <f t="shared" si="131"/>
        <v/>
      </c>
      <c r="Z165" s="60" t="str">
        <f t="shared" si="132"/>
        <v/>
      </c>
      <c r="AA165" s="60" t="str">
        <f t="shared" si="133"/>
        <v/>
      </c>
      <c r="AB165" s="23">
        <f t="shared" si="134"/>
        <v>0</v>
      </c>
      <c r="AH165" s="158" t="str">
        <f t="shared" si="135"/>
        <v/>
      </c>
    </row>
    <row r="166" spans="1:34" x14ac:dyDescent="0.25">
      <c r="A166" s="23" t="str">
        <f>C151&amp;"x"&amp;B166</f>
        <v>MW1x13</v>
      </c>
      <c r="B166" s="42">
        <v>13</v>
      </c>
      <c r="C166" s="60" t="str">
        <f t="shared" si="119"/>
        <v/>
      </c>
      <c r="D166" s="60" t="str">
        <f t="shared" si="120"/>
        <v/>
      </c>
      <c r="E166" s="61" t="str">
        <f t="shared" si="121"/>
        <v/>
      </c>
      <c r="F166" s="61" t="str">
        <f t="shared" si="122"/>
        <v/>
      </c>
      <c r="G166" s="62" t="str">
        <f t="shared" si="123"/>
        <v/>
      </c>
      <c r="H166" s="63" t="str">
        <f t="shared" si="124"/>
        <v/>
      </c>
      <c r="I166" s="64"/>
      <c r="J166" s="60" t="str">
        <f t="shared" si="125"/>
        <v/>
      </c>
      <c r="K166" s="60" t="str">
        <f t="shared" si="126"/>
        <v/>
      </c>
      <c r="L166" s="60" t="str">
        <f t="shared" si="127"/>
        <v/>
      </c>
      <c r="M166" s="48"/>
      <c r="N166" s="48"/>
      <c r="P166" s="114"/>
      <c r="Q166" s="114"/>
      <c r="R166" s="114"/>
      <c r="T166" s="153">
        <f t="shared" si="128"/>
        <v>0</v>
      </c>
      <c r="U166" s="116">
        <f t="shared" si="129"/>
        <v>0</v>
      </c>
      <c r="V166" s="119">
        <f t="shared" si="130"/>
        <v>999</v>
      </c>
      <c r="W166" s="119">
        <f t="shared" si="130"/>
        <v>999</v>
      </c>
      <c r="X166" s="23">
        <v>17</v>
      </c>
      <c r="Y166" s="60" t="str">
        <f t="shared" si="131"/>
        <v/>
      </c>
      <c r="Z166" s="60" t="str">
        <f t="shared" si="132"/>
        <v/>
      </c>
      <c r="AA166" s="60" t="str">
        <f t="shared" si="133"/>
        <v/>
      </c>
      <c r="AB166" s="23">
        <f t="shared" si="134"/>
        <v>0</v>
      </c>
      <c r="AH166" s="158" t="str">
        <f t="shared" si="135"/>
        <v/>
      </c>
    </row>
    <row r="167" spans="1:34" x14ac:dyDescent="0.25">
      <c r="A167" s="23" t="str">
        <f>C151&amp;"x"&amp;B167</f>
        <v>MW1x14</v>
      </c>
      <c r="B167" s="42">
        <v>14</v>
      </c>
      <c r="C167" s="60" t="str">
        <f t="shared" si="119"/>
        <v/>
      </c>
      <c r="D167" s="60" t="str">
        <f t="shared" si="120"/>
        <v/>
      </c>
      <c r="E167" s="61" t="str">
        <f t="shared" si="121"/>
        <v/>
      </c>
      <c r="F167" s="61" t="str">
        <f t="shared" si="122"/>
        <v/>
      </c>
      <c r="G167" s="62" t="str">
        <f t="shared" si="123"/>
        <v/>
      </c>
      <c r="H167" s="63" t="str">
        <f t="shared" si="124"/>
        <v/>
      </c>
      <c r="I167" s="64"/>
      <c r="J167" s="60" t="str">
        <f t="shared" si="125"/>
        <v/>
      </c>
      <c r="K167" s="60" t="str">
        <f t="shared" si="126"/>
        <v/>
      </c>
      <c r="L167" s="60" t="str">
        <f t="shared" si="127"/>
        <v/>
      </c>
      <c r="M167" s="48"/>
      <c r="N167" s="48"/>
      <c r="P167" s="114"/>
      <c r="Q167" s="114"/>
      <c r="R167" s="114"/>
      <c r="T167" s="153">
        <f t="shared" si="128"/>
        <v>0</v>
      </c>
      <c r="U167" s="116">
        <f t="shared" si="129"/>
        <v>0</v>
      </c>
      <c r="V167" s="119">
        <f t="shared" si="130"/>
        <v>999</v>
      </c>
      <c r="W167" s="119">
        <f t="shared" si="130"/>
        <v>999</v>
      </c>
      <c r="X167" s="23">
        <v>18</v>
      </c>
      <c r="Y167" s="60" t="str">
        <f t="shared" si="131"/>
        <v/>
      </c>
      <c r="Z167" s="60" t="str">
        <f t="shared" si="132"/>
        <v/>
      </c>
      <c r="AA167" s="60" t="str">
        <f t="shared" si="133"/>
        <v/>
      </c>
      <c r="AB167" s="23">
        <f t="shared" si="134"/>
        <v>0</v>
      </c>
      <c r="AH167" s="158" t="str">
        <f t="shared" si="135"/>
        <v/>
      </c>
    </row>
    <row r="168" spans="1:34" x14ac:dyDescent="0.25">
      <c r="A168" s="23" t="str">
        <f>C151&amp;"x"&amp;B168</f>
        <v>MW1x15</v>
      </c>
      <c r="B168" s="42">
        <v>15</v>
      </c>
      <c r="C168" s="60" t="str">
        <f t="shared" si="119"/>
        <v/>
      </c>
      <c r="D168" s="60" t="str">
        <f t="shared" si="120"/>
        <v/>
      </c>
      <c r="E168" s="61" t="str">
        <f t="shared" si="121"/>
        <v/>
      </c>
      <c r="F168" s="61" t="str">
        <f t="shared" si="122"/>
        <v/>
      </c>
      <c r="G168" s="62" t="str">
        <f t="shared" si="123"/>
        <v/>
      </c>
      <c r="H168" s="63" t="str">
        <f t="shared" si="124"/>
        <v/>
      </c>
      <c r="I168" s="64"/>
      <c r="J168" s="60" t="str">
        <f t="shared" si="125"/>
        <v/>
      </c>
      <c r="K168" s="60" t="str">
        <f t="shared" si="126"/>
        <v/>
      </c>
      <c r="L168" s="60" t="str">
        <f t="shared" si="127"/>
        <v/>
      </c>
      <c r="M168" s="48"/>
      <c r="N168" s="48"/>
      <c r="P168" s="114"/>
      <c r="Q168" s="114"/>
      <c r="R168" s="114"/>
      <c r="T168" s="153">
        <f t="shared" si="128"/>
        <v>0</v>
      </c>
      <c r="U168" s="116">
        <f t="shared" si="129"/>
        <v>0</v>
      </c>
      <c r="V168" s="119">
        <f t="shared" si="130"/>
        <v>999</v>
      </c>
      <c r="W168" s="119">
        <f t="shared" si="130"/>
        <v>999</v>
      </c>
      <c r="X168" s="23">
        <v>19</v>
      </c>
      <c r="Y168" s="60" t="str">
        <f t="shared" si="131"/>
        <v/>
      </c>
      <c r="Z168" s="60" t="str">
        <f t="shared" si="132"/>
        <v/>
      </c>
      <c r="AA168" s="60" t="str">
        <f t="shared" si="133"/>
        <v/>
      </c>
      <c r="AB168" s="23">
        <f t="shared" si="134"/>
        <v>0</v>
      </c>
      <c r="AH168" s="158" t="str">
        <f t="shared" si="135"/>
        <v/>
      </c>
    </row>
    <row r="169" spans="1:34" x14ac:dyDescent="0.25">
      <c r="B169" s="65"/>
      <c r="C169" s="66"/>
      <c r="D169" s="65"/>
      <c r="E169" s="65"/>
      <c r="F169" s="65"/>
      <c r="G169" s="67"/>
      <c r="H169" s="67"/>
      <c r="I169" s="67"/>
      <c r="J169" s="66"/>
      <c r="K169" s="66"/>
      <c r="L169" s="66"/>
      <c r="M169" s="48"/>
      <c r="N169" s="48"/>
      <c r="X169" s="23">
        <v>20</v>
      </c>
    </row>
    <row r="170" spans="1:34" x14ac:dyDescent="0.25">
      <c r="B170" s="42"/>
      <c r="C170" s="369" t="s">
        <v>5165</v>
      </c>
      <c r="D170" s="369"/>
      <c r="E170" s="43" t="s">
        <v>5166</v>
      </c>
      <c r="F170" s="43" t="s">
        <v>5167</v>
      </c>
      <c r="G170" s="44" t="s">
        <v>5168</v>
      </c>
      <c r="H170" s="45"/>
      <c r="I170" s="46"/>
      <c r="J170" s="47" t="s">
        <v>5169</v>
      </c>
      <c r="K170" s="47" t="s">
        <v>5170</v>
      </c>
      <c r="L170" s="47" t="s">
        <v>5171</v>
      </c>
      <c r="M170" s="48"/>
      <c r="N170" s="48"/>
      <c r="P170" s="49">
        <f>COUNT(P174:P188)</f>
        <v>0</v>
      </c>
      <c r="Q170" s="49">
        <f>COUNT(Q174:Q188)</f>
        <v>0</v>
      </c>
      <c r="R170" s="49">
        <f>COUNT(R174:R188)</f>
        <v>0</v>
      </c>
      <c r="T170" s="96">
        <f>T171-SUM(U174:U188)</f>
        <v>0</v>
      </c>
      <c r="X170" s="23">
        <v>1</v>
      </c>
    </row>
    <row r="171" spans="1:34" ht="13" x14ac:dyDescent="0.3">
      <c r="A171" s="27">
        <f>A151+1</f>
        <v>9</v>
      </c>
      <c r="B171" s="50"/>
      <c r="C171" s="370" t="str">
        <f>Leden!AV14</f>
        <v>A1</v>
      </c>
      <c r="D171" s="370"/>
      <c r="E171" s="100" t="str">
        <f>IF($C171="","",LEFT(IFERROR(VLOOKUP($C171,Teams1N,2,0),"")&amp;"??",2))</f>
        <v>WK</v>
      </c>
      <c r="F171" s="100" t="str">
        <f>IF($C171="","",IFERROR(VLOOKUP($C171,Teams1N,3,0),"??"))</f>
        <v>Za</v>
      </c>
      <c r="G171" s="100" t="str">
        <f>IF($C171="","",LEFT(IFERROR(VLOOKUP($C171,Teams1N,4,0),"")&amp;"?",1))</f>
        <v>8</v>
      </c>
      <c r="H171" s="51"/>
      <c r="I171" s="52"/>
      <c r="J171" s="100">
        <f>COUNTIF(C174:C188,"V")</f>
        <v>5</v>
      </c>
      <c r="K171" s="100">
        <f>COUNTIF(C174:C188,"M")</f>
        <v>5</v>
      </c>
      <c r="L171" s="53">
        <f>IFERROR(AVERAGE(H174:H188),"")</f>
        <v>17.100000000000001</v>
      </c>
      <c r="M171" s="54"/>
      <c r="N171" s="54"/>
      <c r="O171" s="27" t="s">
        <v>5172</v>
      </c>
      <c r="P171" s="163"/>
      <c r="Q171" s="163"/>
      <c r="R171" s="163"/>
      <c r="S171" s="164"/>
      <c r="T171" s="96">
        <f>SUM(T174:T188)</f>
        <v>10</v>
      </c>
      <c r="U171" s="115" t="str">
        <f>MID($C171,1,1)</f>
        <v>A</v>
      </c>
      <c r="V171" s="115" t="str">
        <f>MID($C171,1,1)</f>
        <v>A</v>
      </c>
      <c r="W171" s="115" t="str">
        <f>MID($C171,1,1)</f>
        <v>A</v>
      </c>
      <c r="X171" s="23">
        <v>2</v>
      </c>
      <c r="Y171" s="27"/>
      <c r="Z171" s="27"/>
      <c r="AA171" s="27"/>
      <c r="AB171" s="27"/>
      <c r="AC171" s="27"/>
      <c r="AD171" s="11" t="str">
        <f>IF($C171="","",IFERROR(VLOOKUP($C171,Teams1N,6,0),""))</f>
        <v>A</v>
      </c>
      <c r="AE171" s="11" t="str">
        <f>TRIM(IF($AD171="","",IFERROR(VLOOKUP($AD171,Teams!$B$5:$G$9,2,0),"")))</f>
        <v>3312 AD</v>
      </c>
      <c r="AF171" s="11" t="str">
        <f>TRIM(IF($AD171="","",IFERROR(VLOOKUP($AD171,Teams!$B$5:$G$9,4,0),"")))</f>
        <v>Dordrecht Oranje Wit (D)</v>
      </c>
      <c r="AG171" s="27"/>
      <c r="AH171" s="159">
        <f>IFERROR(AVERAGE(AH174:AH188),"")</f>
        <v>17.500999999999998</v>
      </c>
    </row>
    <row r="172" spans="1:34" x14ac:dyDescent="0.25">
      <c r="B172" s="42"/>
      <c r="C172" s="43"/>
      <c r="D172" s="42"/>
      <c r="E172" s="42"/>
      <c r="F172" s="42"/>
      <c r="G172" s="46"/>
      <c r="H172" s="46"/>
      <c r="I172" s="46"/>
      <c r="J172" s="43"/>
      <c r="K172" s="43"/>
      <c r="L172" s="43"/>
      <c r="M172" s="48"/>
      <c r="N172" s="48"/>
      <c r="U172" s="116"/>
      <c r="V172" s="116"/>
      <c r="W172" s="116"/>
      <c r="X172" s="23">
        <v>3</v>
      </c>
    </row>
    <row r="173" spans="1:34" x14ac:dyDescent="0.25">
      <c r="A173" s="55"/>
      <c r="B173" s="56"/>
      <c r="C173" s="57" t="s">
        <v>5173</v>
      </c>
      <c r="D173" s="57" t="s">
        <v>5174</v>
      </c>
      <c r="E173" s="58" t="s">
        <v>5175</v>
      </c>
      <c r="F173" s="58" t="s">
        <v>5176</v>
      </c>
      <c r="G173" s="57" t="s">
        <v>5177</v>
      </c>
      <c r="H173" s="57" t="s">
        <v>5178</v>
      </c>
      <c r="I173" s="57" t="s">
        <v>5039</v>
      </c>
      <c r="J173" s="57" t="s">
        <v>7049</v>
      </c>
      <c r="K173" s="57" t="s">
        <v>7598</v>
      </c>
      <c r="L173" s="57" t="s">
        <v>7596</v>
      </c>
      <c r="M173" s="59"/>
      <c r="N173" s="59"/>
      <c r="O173" s="55"/>
      <c r="P173" s="117" t="s">
        <v>5048</v>
      </c>
      <c r="Q173" s="117" t="s">
        <v>5047</v>
      </c>
      <c r="R173" s="117" t="s">
        <v>5049</v>
      </c>
      <c r="U173" s="115">
        <f>IF(W171="","",VLOOKUP(W171,Leeftijdscat,2,FALSE))</f>
        <v>15</v>
      </c>
      <c r="V173" s="115">
        <f>IF(W171="","",VLOOKUP(W171,Leeftijdscat,3,FALSE))</f>
        <v>18</v>
      </c>
      <c r="W173" s="115">
        <f>IF(W171="","",VLOOKUP(W171,Leeftijdscat,4,FALSE))</f>
        <v>19</v>
      </c>
      <c r="X173" s="23">
        <v>4</v>
      </c>
      <c r="Y173" s="55">
        <f>LEN(Y174&amp;Y175&amp;Y176&amp;Y177&amp;Y178&amp;Y179&amp;Y180&amp;Y181&amp;Y182&amp;Y183&amp;Y184&amp;Y185&amp;Y186&amp;Y187&amp;Y188)</f>
        <v>20</v>
      </c>
      <c r="Z173" s="55">
        <f>LEN(Z174&amp;Z175&amp;Z176&amp;Z177&amp;Z178&amp;Z179&amp;Z180&amp;Z181&amp;Z182&amp;Z183&amp;Z184&amp;Z185&amp;Z186&amp;Z187&amp;Z188)</f>
        <v>20</v>
      </c>
      <c r="AA173" s="55">
        <f>LEN(AA174&amp;AA175&amp;AA176&amp;AA177&amp;AA178&amp;AA179&amp;AA180&amp;AA181&amp;AA182&amp;AA183&amp;AA184&amp;AA185&amp;AA186&amp;AA187&amp;AA188)</f>
        <v>20</v>
      </c>
      <c r="AB173" s="55">
        <f>SUM(Y173:AA173)</f>
        <v>60</v>
      </c>
      <c r="AC173" s="55"/>
      <c r="AD173" s="145"/>
      <c r="AE173" s="145"/>
      <c r="AF173" s="145"/>
      <c r="AG173" s="55"/>
    </row>
    <row r="174" spans="1:34" x14ac:dyDescent="0.25">
      <c r="A174" s="23" t="str">
        <f>C171&amp;"x"&amp;B174</f>
        <v>A1x1</v>
      </c>
      <c r="B174" s="42">
        <v>1</v>
      </c>
      <c r="C174" s="60" t="str">
        <f t="shared" ref="C174:C188" si="136">IF(LEFT($A174,1)="x","",IFERROR(VLOOKUP($A174,Leden1N,8,0),""))</f>
        <v>V</v>
      </c>
      <c r="D174" s="60" t="str">
        <f t="shared" ref="D174:D188" si="137">IF(LEFT($A174,1)="x","",IFERROR(VLOOKUP($A174,Leden1N,9,0),""))</f>
        <v>NKY17P6</v>
      </c>
      <c r="E174" s="61" t="str">
        <f t="shared" ref="E174:E188" si="138">IF(LEFT($A174,1)="x","",IFERROR(VLOOKUP($A174,Leden1N,10,0),""))</f>
        <v>Groeneweg, R.K.</v>
      </c>
      <c r="F174" s="61" t="str">
        <f t="shared" ref="F174:F188" si="139">IF(LEFT($A174,1)="x","",IFERROR(VLOOKUP($A174,Leden1N,11,0),""))</f>
        <v>Roos</v>
      </c>
      <c r="G174" s="62">
        <f t="shared" ref="G174:G188" si="140">IF(LEFT($A174,1)="x","",IFERROR(VLOOKUP($A174,Leden1N,12,0),""))</f>
        <v>38432</v>
      </c>
      <c r="H174" s="63">
        <f t="shared" ref="H174:H188" si="141">IF(AND(ISNUMBER(G174),G174&lt;&gt;0),DATEDIF(G174,Peildatum,"Y"),"")</f>
        <v>18</v>
      </c>
      <c r="I174" s="64"/>
      <c r="J174" s="60" t="str">
        <f t="shared" ref="J174:J188" si="142">IF(LEFT($A174,1)="x","",IFERROR(VLOOKUP($A174,Leden1N,17,0),""))</f>
        <v>A1</v>
      </c>
      <c r="K174" s="60" t="str">
        <f t="shared" ref="K174:K188" si="143">IF(LEFT($A174,1)="x","",IFERROR(VLOOKUP($A174,Leden1N,18,0),""))</f>
        <v>A1</v>
      </c>
      <c r="L174" s="60" t="str">
        <f t="shared" ref="L174:L188" si="144">IF(LEFT($A174,1)="x","",IFERROR(VLOOKUP($A174,Leden1N,19,0),""))</f>
        <v>A1</v>
      </c>
      <c r="M174" s="48"/>
      <c r="N174" s="48"/>
      <c r="P174" s="114"/>
      <c r="Q174" s="114"/>
      <c r="R174" s="114"/>
      <c r="S174" s="118"/>
      <c r="T174" s="153">
        <f t="shared" ref="T174:T188" si="145">IF(LEN(C174&amp;D174&amp;E174&amp;F174)&gt;0,1,0)</f>
        <v>1</v>
      </c>
      <c r="U174" s="116">
        <f t="shared" ref="U174:U188" si="146">MIN(LEN(Y174&amp;Z174&amp;AA174),1)</f>
        <v>1</v>
      </c>
      <c r="V174" s="119">
        <f t="shared" ref="V174:W188" si="147">V173</f>
        <v>18</v>
      </c>
      <c r="W174" s="119">
        <f t="shared" si="147"/>
        <v>19</v>
      </c>
      <c r="X174" s="23">
        <v>5</v>
      </c>
      <c r="Y174" s="60" t="str">
        <f t="shared" ref="Y174:Y188" si="148">IF(LEFT($A174,1)="x","",IFERROR(VLOOKUP($A174,Leden1N,37,0),""))</f>
        <v>A1</v>
      </c>
      <c r="Z174" s="60" t="str">
        <f t="shared" ref="Z174:Z188" si="149">IF(LEFT($A174,1)="x","",IFERROR(VLOOKUP($A174,Leden1N,38,0),""))</f>
        <v>A1</v>
      </c>
      <c r="AA174" s="60" t="str">
        <f t="shared" ref="AA174:AA188" si="150">IF(LEFT($A174,1)="x","",IFERROR(VLOOKUP($A174,Leden1N,39,0),""))</f>
        <v>A1</v>
      </c>
      <c r="AB174" s="23">
        <f t="shared" ref="AB174:AB188" si="151">LEN(Y174&amp;Z174&amp;AA174)</f>
        <v>6</v>
      </c>
      <c r="AH174" s="158">
        <f t="shared" ref="AH174:AH188" si="152">lft(G174,Peildatum)</f>
        <v>18.78</v>
      </c>
    </row>
    <row r="175" spans="1:34" x14ac:dyDescent="0.25">
      <c r="A175" s="23" t="str">
        <f>C171&amp;"x"&amp;B175</f>
        <v>A1x2</v>
      </c>
      <c r="B175" s="42">
        <v>2</v>
      </c>
      <c r="C175" s="60" t="str">
        <f t="shared" si="136"/>
        <v>V</v>
      </c>
      <c r="D175" s="60" t="str">
        <f t="shared" si="137"/>
        <v>NLL20B6</v>
      </c>
      <c r="E175" s="61" t="str">
        <f t="shared" si="138"/>
        <v>Wensen, van M.</v>
      </c>
      <c r="F175" s="61" t="str">
        <f t="shared" si="139"/>
        <v>Maud</v>
      </c>
      <c r="G175" s="62">
        <f t="shared" si="140"/>
        <v>38451</v>
      </c>
      <c r="H175" s="63">
        <f t="shared" si="141"/>
        <v>18</v>
      </c>
      <c r="I175" s="64"/>
      <c r="J175" s="60" t="str">
        <f t="shared" si="142"/>
        <v>A1</v>
      </c>
      <c r="K175" s="60" t="str">
        <f t="shared" si="143"/>
        <v>A1</v>
      </c>
      <c r="L175" s="60" t="str">
        <f t="shared" si="144"/>
        <v>A1</v>
      </c>
      <c r="M175" s="48"/>
      <c r="N175" s="48"/>
      <c r="P175" s="114"/>
      <c r="Q175" s="114"/>
      <c r="R175" s="114"/>
      <c r="S175" s="118"/>
      <c r="T175" s="153">
        <f t="shared" si="145"/>
        <v>1</v>
      </c>
      <c r="U175" s="116">
        <f t="shared" si="146"/>
        <v>1</v>
      </c>
      <c r="V175" s="119">
        <f t="shared" si="147"/>
        <v>18</v>
      </c>
      <c r="W175" s="119">
        <f t="shared" si="147"/>
        <v>19</v>
      </c>
      <c r="X175" s="23">
        <v>6</v>
      </c>
      <c r="Y175" s="60" t="str">
        <f t="shared" si="148"/>
        <v>A1</v>
      </c>
      <c r="Z175" s="60" t="str">
        <f t="shared" si="149"/>
        <v>A1</v>
      </c>
      <c r="AA175" s="60" t="str">
        <f t="shared" si="150"/>
        <v>A1</v>
      </c>
      <c r="AB175" s="23">
        <f t="shared" si="151"/>
        <v>6</v>
      </c>
      <c r="AH175" s="158">
        <f t="shared" si="152"/>
        <v>18.73</v>
      </c>
    </row>
    <row r="176" spans="1:34" x14ac:dyDescent="0.25">
      <c r="A176" s="23" t="str">
        <f>C171&amp;"x"&amp;B176</f>
        <v>A1x3</v>
      </c>
      <c r="B176" s="42">
        <v>3</v>
      </c>
      <c r="C176" s="60" t="str">
        <f t="shared" si="136"/>
        <v>V</v>
      </c>
      <c r="D176" s="60" t="str">
        <f t="shared" si="137"/>
        <v>NLB71D8</v>
      </c>
      <c r="E176" s="61" t="str">
        <f t="shared" si="138"/>
        <v>Boshoven, S.A.E.</v>
      </c>
      <c r="F176" s="61" t="str">
        <f t="shared" si="139"/>
        <v>Sara</v>
      </c>
      <c r="G176" s="62">
        <f t="shared" si="140"/>
        <v>38635</v>
      </c>
      <c r="H176" s="63">
        <f t="shared" si="141"/>
        <v>18</v>
      </c>
      <c r="I176" s="64"/>
      <c r="J176" s="60" t="str">
        <f t="shared" si="142"/>
        <v>A1</v>
      </c>
      <c r="K176" s="60" t="str">
        <f t="shared" si="143"/>
        <v>A1</v>
      </c>
      <c r="L176" s="60" t="str">
        <f t="shared" si="144"/>
        <v>A1</v>
      </c>
      <c r="M176" s="48"/>
      <c r="N176" s="48"/>
      <c r="P176" s="114"/>
      <c r="Q176" s="114"/>
      <c r="R176" s="114"/>
      <c r="S176" s="118"/>
      <c r="T176" s="153">
        <f t="shared" si="145"/>
        <v>1</v>
      </c>
      <c r="U176" s="116">
        <f t="shared" si="146"/>
        <v>1</v>
      </c>
      <c r="V176" s="119">
        <f t="shared" si="147"/>
        <v>18</v>
      </c>
      <c r="W176" s="119">
        <f t="shared" si="147"/>
        <v>19</v>
      </c>
      <c r="X176" s="23">
        <v>7</v>
      </c>
      <c r="Y176" s="60" t="str">
        <f t="shared" si="148"/>
        <v>A1</v>
      </c>
      <c r="Z176" s="60" t="str">
        <f t="shared" si="149"/>
        <v>A1</v>
      </c>
      <c r="AA176" s="60" t="str">
        <f t="shared" si="150"/>
        <v>A1</v>
      </c>
      <c r="AB176" s="23">
        <f t="shared" si="151"/>
        <v>6</v>
      </c>
      <c r="AH176" s="158">
        <f t="shared" si="152"/>
        <v>18.22</v>
      </c>
    </row>
    <row r="177" spans="1:34" x14ac:dyDescent="0.25">
      <c r="A177" s="23" t="str">
        <f>C171&amp;"x"&amp;B177</f>
        <v>A1x4</v>
      </c>
      <c r="B177" s="42">
        <v>4</v>
      </c>
      <c r="C177" s="60" t="str">
        <f t="shared" si="136"/>
        <v>V</v>
      </c>
      <c r="D177" s="60" t="str">
        <f t="shared" si="137"/>
        <v>NLH27P1</v>
      </c>
      <c r="E177" s="61" t="str">
        <f t="shared" si="138"/>
        <v>Haas, de A.</v>
      </c>
      <c r="F177" s="61" t="str">
        <f t="shared" si="139"/>
        <v>Amber</v>
      </c>
      <c r="G177" s="62">
        <f t="shared" si="140"/>
        <v>39114</v>
      </c>
      <c r="H177" s="63">
        <f t="shared" si="141"/>
        <v>16</v>
      </c>
      <c r="I177" s="64"/>
      <c r="J177" s="60" t="str">
        <f t="shared" si="142"/>
        <v>B1</v>
      </c>
      <c r="K177" s="60" t="str">
        <f t="shared" si="143"/>
        <v>B1</v>
      </c>
      <c r="L177" s="60" t="str">
        <f t="shared" si="144"/>
        <v>B1</v>
      </c>
      <c r="M177" s="48"/>
      <c r="N177" s="48"/>
      <c r="P177" s="114"/>
      <c r="Q177" s="114"/>
      <c r="R177" s="114"/>
      <c r="S177" s="118"/>
      <c r="T177" s="153">
        <f t="shared" si="145"/>
        <v>1</v>
      </c>
      <c r="U177" s="116">
        <f t="shared" si="146"/>
        <v>1</v>
      </c>
      <c r="V177" s="119">
        <f t="shared" si="147"/>
        <v>18</v>
      </c>
      <c r="W177" s="119">
        <f t="shared" si="147"/>
        <v>19</v>
      </c>
      <c r="X177" s="23">
        <v>8</v>
      </c>
      <c r="Y177" s="60" t="str">
        <f t="shared" si="148"/>
        <v>B1</v>
      </c>
      <c r="Z177" s="60" t="str">
        <f t="shared" si="149"/>
        <v>B1</v>
      </c>
      <c r="AA177" s="60" t="str">
        <f t="shared" si="150"/>
        <v>B1</v>
      </c>
      <c r="AB177" s="23">
        <f t="shared" si="151"/>
        <v>6</v>
      </c>
      <c r="AH177" s="158">
        <f t="shared" si="152"/>
        <v>16.91</v>
      </c>
    </row>
    <row r="178" spans="1:34" x14ac:dyDescent="0.25">
      <c r="A178" s="23" t="str">
        <f>C171&amp;"x"&amp;B178</f>
        <v>A1x5</v>
      </c>
      <c r="B178" s="42">
        <v>5</v>
      </c>
      <c r="C178" s="60" t="str">
        <f t="shared" si="136"/>
        <v>V</v>
      </c>
      <c r="D178" s="60" t="str">
        <f t="shared" si="137"/>
        <v>NLP78N3</v>
      </c>
      <c r="E178" s="61" t="str">
        <f t="shared" si="138"/>
        <v>Wolleswinkel, I.M.S.</v>
      </c>
      <c r="F178" s="61" t="str">
        <f t="shared" si="139"/>
        <v>Iza</v>
      </c>
      <c r="G178" s="62">
        <f t="shared" si="140"/>
        <v>39328</v>
      </c>
      <c r="H178" s="63">
        <f t="shared" si="141"/>
        <v>16</v>
      </c>
      <c r="I178" s="64"/>
      <c r="J178" s="60" t="str">
        <f t="shared" si="142"/>
        <v>B1</v>
      </c>
      <c r="K178" s="60" t="str">
        <f t="shared" si="143"/>
        <v>B1</v>
      </c>
      <c r="L178" s="60" t="str">
        <f t="shared" si="144"/>
        <v>B1</v>
      </c>
      <c r="M178" s="48"/>
      <c r="N178" s="48"/>
      <c r="P178" s="114"/>
      <c r="Q178" s="114"/>
      <c r="R178" s="114"/>
      <c r="S178" s="118"/>
      <c r="T178" s="153">
        <f t="shared" si="145"/>
        <v>1</v>
      </c>
      <c r="U178" s="116">
        <f t="shared" si="146"/>
        <v>1</v>
      </c>
      <c r="V178" s="119">
        <f t="shared" si="147"/>
        <v>18</v>
      </c>
      <c r="W178" s="119">
        <f t="shared" si="147"/>
        <v>19</v>
      </c>
      <c r="X178" s="23">
        <v>9</v>
      </c>
      <c r="Y178" s="60" t="str">
        <f t="shared" si="148"/>
        <v>B1</v>
      </c>
      <c r="Z178" s="60" t="str">
        <f t="shared" si="149"/>
        <v>B1</v>
      </c>
      <c r="AA178" s="60" t="str">
        <f t="shared" si="150"/>
        <v>B1</v>
      </c>
      <c r="AB178" s="23">
        <f t="shared" si="151"/>
        <v>6</v>
      </c>
      <c r="AH178" s="158">
        <f t="shared" si="152"/>
        <v>16.329999999999998</v>
      </c>
    </row>
    <row r="179" spans="1:34" x14ac:dyDescent="0.25">
      <c r="A179" s="23" t="str">
        <f>C171&amp;"x"&amp;B179</f>
        <v>A1x6</v>
      </c>
      <c r="B179" s="42">
        <v>6</v>
      </c>
      <c r="C179" s="60" t="str">
        <f t="shared" si="136"/>
        <v>M</v>
      </c>
      <c r="D179" s="60" t="str">
        <f t="shared" si="137"/>
        <v>NLG59F1</v>
      </c>
      <c r="E179" s="61" t="str">
        <f t="shared" si="138"/>
        <v>Lohuis, J.A.</v>
      </c>
      <c r="F179" s="61" t="str">
        <f t="shared" si="139"/>
        <v>Jens</v>
      </c>
      <c r="G179" s="62">
        <f t="shared" si="140"/>
        <v>38578</v>
      </c>
      <c r="H179" s="63">
        <f t="shared" si="141"/>
        <v>18</v>
      </c>
      <c r="I179" s="64"/>
      <c r="J179" s="60" t="str">
        <f t="shared" si="142"/>
        <v>A1</v>
      </c>
      <c r="K179" s="60" t="str">
        <f t="shared" si="143"/>
        <v>A1</v>
      </c>
      <c r="L179" s="60" t="str">
        <f t="shared" si="144"/>
        <v>A1</v>
      </c>
      <c r="M179" s="48"/>
      <c r="N179" s="48"/>
      <c r="P179" s="114"/>
      <c r="Q179" s="114"/>
      <c r="R179" s="114"/>
      <c r="S179" s="118"/>
      <c r="T179" s="153">
        <f t="shared" si="145"/>
        <v>1</v>
      </c>
      <c r="U179" s="116">
        <f t="shared" si="146"/>
        <v>1</v>
      </c>
      <c r="V179" s="119">
        <f t="shared" si="147"/>
        <v>18</v>
      </c>
      <c r="W179" s="119">
        <f t="shared" si="147"/>
        <v>19</v>
      </c>
      <c r="X179" s="23">
        <v>10</v>
      </c>
      <c r="Y179" s="60" t="str">
        <f t="shared" si="148"/>
        <v>A1</v>
      </c>
      <c r="Z179" s="60" t="str">
        <f t="shared" si="149"/>
        <v>A1</v>
      </c>
      <c r="AA179" s="60" t="str">
        <f t="shared" si="150"/>
        <v>A1</v>
      </c>
      <c r="AB179" s="23">
        <f t="shared" si="151"/>
        <v>6</v>
      </c>
      <c r="AH179" s="158">
        <f t="shared" si="152"/>
        <v>18.38</v>
      </c>
    </row>
    <row r="180" spans="1:34" x14ac:dyDescent="0.25">
      <c r="A180" s="23" t="str">
        <f>C171&amp;"x"&amp;B180</f>
        <v>A1x7</v>
      </c>
      <c r="B180" s="42">
        <v>7</v>
      </c>
      <c r="C180" s="60" t="str">
        <f t="shared" si="136"/>
        <v>M</v>
      </c>
      <c r="D180" s="60" t="str">
        <f t="shared" si="137"/>
        <v>NLG59G8</v>
      </c>
      <c r="E180" s="61" t="str">
        <f t="shared" si="138"/>
        <v>Koster, S.</v>
      </c>
      <c r="F180" s="61" t="str">
        <f t="shared" si="139"/>
        <v>Senne</v>
      </c>
      <c r="G180" s="62">
        <f t="shared" si="140"/>
        <v>38657</v>
      </c>
      <c r="H180" s="63">
        <f t="shared" si="141"/>
        <v>18</v>
      </c>
      <c r="I180" s="64"/>
      <c r="J180" s="60" t="str">
        <f t="shared" si="142"/>
        <v>A1</v>
      </c>
      <c r="K180" s="60" t="str">
        <f t="shared" si="143"/>
        <v>A1</v>
      </c>
      <c r="L180" s="60" t="str">
        <f t="shared" si="144"/>
        <v>A1</v>
      </c>
      <c r="M180" s="48"/>
      <c r="N180" s="48"/>
      <c r="P180" s="114"/>
      <c r="Q180" s="114"/>
      <c r="R180" s="114"/>
      <c r="S180" s="118"/>
      <c r="T180" s="153">
        <f t="shared" si="145"/>
        <v>1</v>
      </c>
      <c r="U180" s="116">
        <f t="shared" si="146"/>
        <v>1</v>
      </c>
      <c r="V180" s="119">
        <f t="shared" si="147"/>
        <v>18</v>
      </c>
      <c r="W180" s="119">
        <f t="shared" si="147"/>
        <v>19</v>
      </c>
      <c r="X180" s="23">
        <v>11</v>
      </c>
      <c r="Y180" s="60" t="str">
        <f t="shared" si="148"/>
        <v>A1</v>
      </c>
      <c r="Z180" s="60" t="str">
        <f t="shared" si="149"/>
        <v>A1</v>
      </c>
      <c r="AA180" s="60" t="str">
        <f t="shared" si="150"/>
        <v>A1</v>
      </c>
      <c r="AB180" s="23">
        <f t="shared" si="151"/>
        <v>6</v>
      </c>
      <c r="AH180" s="158">
        <f t="shared" si="152"/>
        <v>18.16</v>
      </c>
    </row>
    <row r="181" spans="1:34" x14ac:dyDescent="0.25">
      <c r="A181" s="23" t="str">
        <f>C171&amp;"x"&amp;B181</f>
        <v>A1x8</v>
      </c>
      <c r="B181" s="42">
        <v>8</v>
      </c>
      <c r="C181" s="60" t="str">
        <f t="shared" si="136"/>
        <v>M</v>
      </c>
      <c r="D181" s="60" t="str">
        <f t="shared" si="137"/>
        <v>NLG58W7</v>
      </c>
      <c r="E181" s="61" t="str">
        <f t="shared" si="138"/>
        <v>Vaartmans, J.A.</v>
      </c>
      <c r="F181" s="61" t="str">
        <f t="shared" si="139"/>
        <v>Jordi</v>
      </c>
      <c r="G181" s="62">
        <f t="shared" si="140"/>
        <v>39069</v>
      </c>
      <c r="H181" s="63">
        <f t="shared" si="141"/>
        <v>17</v>
      </c>
      <c r="I181" s="64"/>
      <c r="J181" s="60" t="str">
        <f t="shared" si="142"/>
        <v>B1</v>
      </c>
      <c r="K181" s="60" t="str">
        <f t="shared" si="143"/>
        <v>B1</v>
      </c>
      <c r="L181" s="60" t="str">
        <f t="shared" si="144"/>
        <v>B1</v>
      </c>
      <c r="M181" s="48"/>
      <c r="N181" s="48"/>
      <c r="P181" s="114"/>
      <c r="Q181" s="114"/>
      <c r="R181" s="114"/>
      <c r="S181" s="118"/>
      <c r="T181" s="153">
        <f t="shared" si="145"/>
        <v>1</v>
      </c>
      <c r="U181" s="116">
        <f t="shared" si="146"/>
        <v>1</v>
      </c>
      <c r="V181" s="119">
        <f t="shared" si="147"/>
        <v>18</v>
      </c>
      <c r="W181" s="119">
        <f t="shared" si="147"/>
        <v>19</v>
      </c>
      <c r="X181" s="23">
        <v>12</v>
      </c>
      <c r="Y181" s="60" t="str">
        <f t="shared" si="148"/>
        <v>B1</v>
      </c>
      <c r="Z181" s="60" t="str">
        <f t="shared" si="149"/>
        <v>B1</v>
      </c>
      <c r="AA181" s="60" t="str">
        <f t="shared" si="150"/>
        <v>B1</v>
      </c>
      <c r="AB181" s="23">
        <f t="shared" si="151"/>
        <v>6</v>
      </c>
      <c r="AH181" s="158">
        <f t="shared" si="152"/>
        <v>17.03</v>
      </c>
    </row>
    <row r="182" spans="1:34" x14ac:dyDescent="0.25">
      <c r="A182" s="23" t="str">
        <f>C171&amp;"x"&amp;B182</f>
        <v>A1x9</v>
      </c>
      <c r="B182" s="42">
        <v>9</v>
      </c>
      <c r="C182" s="60" t="str">
        <f t="shared" si="136"/>
        <v>M</v>
      </c>
      <c r="D182" s="60" t="str">
        <f t="shared" si="137"/>
        <v>NLL19V8</v>
      </c>
      <c r="E182" s="61" t="str">
        <f t="shared" si="138"/>
        <v>Zwanenburg, J.</v>
      </c>
      <c r="F182" s="61" t="str">
        <f t="shared" si="139"/>
        <v>Jack</v>
      </c>
      <c r="G182" s="62">
        <f t="shared" si="140"/>
        <v>39356</v>
      </c>
      <c r="H182" s="63">
        <f t="shared" si="141"/>
        <v>16</v>
      </c>
      <c r="I182" s="64"/>
      <c r="J182" s="60" t="str">
        <f t="shared" si="142"/>
        <v>B1</v>
      </c>
      <c r="K182" s="60" t="str">
        <f t="shared" si="143"/>
        <v>B1</v>
      </c>
      <c r="L182" s="60" t="str">
        <f t="shared" si="144"/>
        <v>B1</v>
      </c>
      <c r="M182" s="48"/>
      <c r="N182" s="48"/>
      <c r="P182" s="114"/>
      <c r="Q182" s="114"/>
      <c r="R182" s="114"/>
      <c r="S182" s="118"/>
      <c r="T182" s="153">
        <f t="shared" si="145"/>
        <v>1</v>
      </c>
      <c r="U182" s="116">
        <f t="shared" si="146"/>
        <v>1</v>
      </c>
      <c r="V182" s="119">
        <f t="shared" si="147"/>
        <v>18</v>
      </c>
      <c r="W182" s="119">
        <f t="shared" si="147"/>
        <v>19</v>
      </c>
      <c r="X182" s="23">
        <v>13</v>
      </c>
      <c r="Y182" s="60" t="str">
        <f t="shared" si="148"/>
        <v>B1</v>
      </c>
      <c r="Z182" s="60" t="str">
        <f t="shared" si="149"/>
        <v>B1</v>
      </c>
      <c r="AA182" s="60" t="str">
        <f t="shared" si="150"/>
        <v>B1</v>
      </c>
      <c r="AB182" s="23">
        <f t="shared" si="151"/>
        <v>6</v>
      </c>
      <c r="AH182" s="158">
        <f t="shared" si="152"/>
        <v>16.25</v>
      </c>
    </row>
    <row r="183" spans="1:34" x14ac:dyDescent="0.25">
      <c r="A183" s="23" t="str">
        <f>C171&amp;"x"&amp;B183</f>
        <v>A1x10</v>
      </c>
      <c r="B183" s="42">
        <v>10</v>
      </c>
      <c r="C183" s="60" t="str">
        <f t="shared" si="136"/>
        <v>M</v>
      </c>
      <c r="D183" s="60" t="str">
        <f t="shared" si="137"/>
        <v>NLG57L7</v>
      </c>
      <c r="E183" s="61" t="str">
        <f t="shared" si="138"/>
        <v>Valk, J.B.</v>
      </c>
      <c r="F183" s="61" t="str">
        <f t="shared" si="139"/>
        <v>Jarno</v>
      </c>
      <c r="G183" s="62">
        <f t="shared" si="140"/>
        <v>39367</v>
      </c>
      <c r="H183" s="63">
        <f t="shared" si="141"/>
        <v>16</v>
      </c>
      <c r="I183" s="64"/>
      <c r="J183" s="60" t="str">
        <f t="shared" si="142"/>
        <v>B1</v>
      </c>
      <c r="K183" s="60" t="str">
        <f t="shared" si="143"/>
        <v>B1</v>
      </c>
      <c r="L183" s="60" t="str">
        <f t="shared" si="144"/>
        <v>B1</v>
      </c>
      <c r="M183" s="48"/>
      <c r="N183" s="48"/>
      <c r="P183" s="114"/>
      <c r="Q183" s="114"/>
      <c r="R183" s="114"/>
      <c r="S183" s="118"/>
      <c r="T183" s="153">
        <f t="shared" si="145"/>
        <v>1</v>
      </c>
      <c r="U183" s="116">
        <f t="shared" si="146"/>
        <v>1</v>
      </c>
      <c r="V183" s="119">
        <f t="shared" si="147"/>
        <v>18</v>
      </c>
      <c r="W183" s="119">
        <f t="shared" si="147"/>
        <v>19</v>
      </c>
      <c r="X183" s="23">
        <v>14</v>
      </c>
      <c r="Y183" s="60" t="str">
        <f t="shared" si="148"/>
        <v>B1</v>
      </c>
      <c r="Z183" s="60" t="str">
        <f t="shared" si="149"/>
        <v>B1</v>
      </c>
      <c r="AA183" s="60" t="str">
        <f t="shared" si="150"/>
        <v>B1</v>
      </c>
      <c r="AB183" s="23">
        <f t="shared" si="151"/>
        <v>6</v>
      </c>
      <c r="AH183" s="158">
        <f t="shared" si="152"/>
        <v>16.22</v>
      </c>
    </row>
    <row r="184" spans="1:34" x14ac:dyDescent="0.25">
      <c r="A184" s="23" t="str">
        <f>C171&amp;"x"&amp;B184</f>
        <v>A1x11</v>
      </c>
      <c r="B184" s="42">
        <v>11</v>
      </c>
      <c r="C184" s="60" t="str">
        <f t="shared" si="136"/>
        <v/>
      </c>
      <c r="D184" s="60" t="str">
        <f t="shared" si="137"/>
        <v/>
      </c>
      <c r="E184" s="61" t="str">
        <f t="shared" si="138"/>
        <v/>
      </c>
      <c r="F184" s="61" t="str">
        <f t="shared" si="139"/>
        <v/>
      </c>
      <c r="G184" s="62" t="str">
        <f t="shared" si="140"/>
        <v/>
      </c>
      <c r="H184" s="63" t="str">
        <f t="shared" si="141"/>
        <v/>
      </c>
      <c r="I184" s="64"/>
      <c r="J184" s="60" t="str">
        <f t="shared" si="142"/>
        <v/>
      </c>
      <c r="K184" s="60" t="str">
        <f t="shared" si="143"/>
        <v/>
      </c>
      <c r="L184" s="60" t="str">
        <f t="shared" si="144"/>
        <v/>
      </c>
      <c r="M184" s="48"/>
      <c r="N184" s="48"/>
      <c r="P184" s="114"/>
      <c r="Q184" s="114"/>
      <c r="R184" s="114"/>
      <c r="T184" s="153">
        <f t="shared" si="145"/>
        <v>0</v>
      </c>
      <c r="U184" s="116">
        <f t="shared" si="146"/>
        <v>0</v>
      </c>
      <c r="V184" s="119">
        <f t="shared" si="147"/>
        <v>18</v>
      </c>
      <c r="W184" s="119">
        <f t="shared" si="147"/>
        <v>19</v>
      </c>
      <c r="X184" s="23">
        <v>15</v>
      </c>
      <c r="Y184" s="60" t="str">
        <f t="shared" si="148"/>
        <v/>
      </c>
      <c r="Z184" s="60" t="str">
        <f t="shared" si="149"/>
        <v/>
      </c>
      <c r="AA184" s="60" t="str">
        <f t="shared" si="150"/>
        <v/>
      </c>
      <c r="AB184" s="23">
        <f t="shared" si="151"/>
        <v>0</v>
      </c>
      <c r="AH184" s="158" t="str">
        <f t="shared" si="152"/>
        <v/>
      </c>
    </row>
    <row r="185" spans="1:34" x14ac:dyDescent="0.25">
      <c r="A185" s="23" t="str">
        <f>C171&amp;"x"&amp;B185</f>
        <v>A1x12</v>
      </c>
      <c r="B185" s="42">
        <v>12</v>
      </c>
      <c r="C185" s="60" t="str">
        <f t="shared" si="136"/>
        <v/>
      </c>
      <c r="D185" s="60" t="str">
        <f t="shared" si="137"/>
        <v/>
      </c>
      <c r="E185" s="61" t="str">
        <f t="shared" si="138"/>
        <v/>
      </c>
      <c r="F185" s="61" t="str">
        <f t="shared" si="139"/>
        <v/>
      </c>
      <c r="G185" s="62" t="str">
        <f t="shared" si="140"/>
        <v/>
      </c>
      <c r="H185" s="63" t="str">
        <f t="shared" si="141"/>
        <v/>
      </c>
      <c r="I185" s="64"/>
      <c r="J185" s="60" t="str">
        <f t="shared" si="142"/>
        <v/>
      </c>
      <c r="K185" s="60" t="str">
        <f t="shared" si="143"/>
        <v/>
      </c>
      <c r="L185" s="60" t="str">
        <f t="shared" si="144"/>
        <v/>
      </c>
      <c r="M185" s="48"/>
      <c r="N185" s="48"/>
      <c r="P185" s="114"/>
      <c r="Q185" s="114"/>
      <c r="R185" s="114"/>
      <c r="T185" s="153">
        <f t="shared" si="145"/>
        <v>0</v>
      </c>
      <c r="U185" s="116">
        <f t="shared" si="146"/>
        <v>0</v>
      </c>
      <c r="V185" s="119">
        <f t="shared" si="147"/>
        <v>18</v>
      </c>
      <c r="W185" s="119">
        <f t="shared" si="147"/>
        <v>19</v>
      </c>
      <c r="X185" s="23">
        <v>16</v>
      </c>
      <c r="Y185" s="60" t="str">
        <f t="shared" si="148"/>
        <v/>
      </c>
      <c r="Z185" s="60" t="str">
        <f t="shared" si="149"/>
        <v/>
      </c>
      <c r="AA185" s="60" t="str">
        <f t="shared" si="150"/>
        <v/>
      </c>
      <c r="AB185" s="23">
        <f t="shared" si="151"/>
        <v>0</v>
      </c>
      <c r="AH185" s="158" t="str">
        <f t="shared" si="152"/>
        <v/>
      </c>
    </row>
    <row r="186" spans="1:34" x14ac:dyDescent="0.25">
      <c r="A186" s="23" t="str">
        <f>C171&amp;"x"&amp;B186</f>
        <v>A1x13</v>
      </c>
      <c r="B186" s="42">
        <v>13</v>
      </c>
      <c r="C186" s="60" t="str">
        <f t="shared" si="136"/>
        <v/>
      </c>
      <c r="D186" s="60" t="str">
        <f t="shared" si="137"/>
        <v/>
      </c>
      <c r="E186" s="61" t="str">
        <f t="shared" si="138"/>
        <v/>
      </c>
      <c r="F186" s="61" t="str">
        <f t="shared" si="139"/>
        <v/>
      </c>
      <c r="G186" s="62" t="str">
        <f t="shared" si="140"/>
        <v/>
      </c>
      <c r="H186" s="63" t="str">
        <f t="shared" si="141"/>
        <v/>
      </c>
      <c r="I186" s="64"/>
      <c r="J186" s="60" t="str">
        <f t="shared" si="142"/>
        <v/>
      </c>
      <c r="K186" s="60" t="str">
        <f t="shared" si="143"/>
        <v/>
      </c>
      <c r="L186" s="60" t="str">
        <f t="shared" si="144"/>
        <v/>
      </c>
      <c r="M186" s="48"/>
      <c r="N186" s="48"/>
      <c r="P186" s="114"/>
      <c r="Q186" s="114"/>
      <c r="R186" s="114"/>
      <c r="T186" s="153">
        <f t="shared" si="145"/>
        <v>0</v>
      </c>
      <c r="U186" s="116">
        <f t="shared" si="146"/>
        <v>0</v>
      </c>
      <c r="V186" s="119">
        <f t="shared" si="147"/>
        <v>18</v>
      </c>
      <c r="W186" s="119">
        <f t="shared" si="147"/>
        <v>19</v>
      </c>
      <c r="X186" s="23">
        <v>17</v>
      </c>
      <c r="Y186" s="60" t="str">
        <f t="shared" si="148"/>
        <v/>
      </c>
      <c r="Z186" s="60" t="str">
        <f t="shared" si="149"/>
        <v/>
      </c>
      <c r="AA186" s="60" t="str">
        <f t="shared" si="150"/>
        <v/>
      </c>
      <c r="AB186" s="23">
        <f t="shared" si="151"/>
        <v>0</v>
      </c>
      <c r="AH186" s="158" t="str">
        <f t="shared" si="152"/>
        <v/>
      </c>
    </row>
    <row r="187" spans="1:34" x14ac:dyDescent="0.25">
      <c r="A187" s="23" t="str">
        <f>C171&amp;"x"&amp;B187</f>
        <v>A1x14</v>
      </c>
      <c r="B187" s="42">
        <v>14</v>
      </c>
      <c r="C187" s="60" t="str">
        <f t="shared" si="136"/>
        <v/>
      </c>
      <c r="D187" s="60" t="str">
        <f t="shared" si="137"/>
        <v/>
      </c>
      <c r="E187" s="61" t="str">
        <f t="shared" si="138"/>
        <v/>
      </c>
      <c r="F187" s="61" t="str">
        <f t="shared" si="139"/>
        <v/>
      </c>
      <c r="G187" s="62" t="str">
        <f t="shared" si="140"/>
        <v/>
      </c>
      <c r="H187" s="63" t="str">
        <f t="shared" si="141"/>
        <v/>
      </c>
      <c r="I187" s="64"/>
      <c r="J187" s="60" t="str">
        <f t="shared" si="142"/>
        <v/>
      </c>
      <c r="K187" s="60" t="str">
        <f t="shared" si="143"/>
        <v/>
      </c>
      <c r="L187" s="60" t="str">
        <f t="shared" si="144"/>
        <v/>
      </c>
      <c r="M187" s="48"/>
      <c r="N187" s="48"/>
      <c r="P187" s="114"/>
      <c r="Q187" s="114"/>
      <c r="R187" s="114"/>
      <c r="T187" s="153">
        <f t="shared" si="145"/>
        <v>0</v>
      </c>
      <c r="U187" s="116">
        <f t="shared" si="146"/>
        <v>0</v>
      </c>
      <c r="V187" s="119">
        <f t="shared" si="147"/>
        <v>18</v>
      </c>
      <c r="W187" s="119">
        <f t="shared" si="147"/>
        <v>19</v>
      </c>
      <c r="X187" s="23">
        <v>18</v>
      </c>
      <c r="Y187" s="60" t="str">
        <f t="shared" si="148"/>
        <v/>
      </c>
      <c r="Z187" s="60" t="str">
        <f t="shared" si="149"/>
        <v/>
      </c>
      <c r="AA187" s="60" t="str">
        <f t="shared" si="150"/>
        <v/>
      </c>
      <c r="AB187" s="23">
        <f t="shared" si="151"/>
        <v>0</v>
      </c>
      <c r="AH187" s="158" t="str">
        <f t="shared" si="152"/>
        <v/>
      </c>
    </row>
    <row r="188" spans="1:34" x14ac:dyDescent="0.25">
      <c r="A188" s="23" t="str">
        <f>C171&amp;"x"&amp;B188</f>
        <v>A1x15</v>
      </c>
      <c r="B188" s="42">
        <v>15</v>
      </c>
      <c r="C188" s="60" t="str">
        <f t="shared" si="136"/>
        <v/>
      </c>
      <c r="D188" s="60" t="str">
        <f t="shared" si="137"/>
        <v/>
      </c>
      <c r="E188" s="61" t="str">
        <f t="shared" si="138"/>
        <v/>
      </c>
      <c r="F188" s="61" t="str">
        <f t="shared" si="139"/>
        <v/>
      </c>
      <c r="G188" s="62" t="str">
        <f t="shared" si="140"/>
        <v/>
      </c>
      <c r="H188" s="63" t="str">
        <f t="shared" si="141"/>
        <v/>
      </c>
      <c r="I188" s="64"/>
      <c r="J188" s="60" t="str">
        <f t="shared" si="142"/>
        <v/>
      </c>
      <c r="K188" s="60" t="str">
        <f t="shared" si="143"/>
        <v/>
      </c>
      <c r="L188" s="60" t="str">
        <f t="shared" si="144"/>
        <v/>
      </c>
      <c r="M188" s="48"/>
      <c r="N188" s="48"/>
      <c r="P188" s="114"/>
      <c r="Q188" s="114"/>
      <c r="R188" s="114"/>
      <c r="T188" s="153">
        <f t="shared" si="145"/>
        <v>0</v>
      </c>
      <c r="U188" s="116">
        <f t="shared" si="146"/>
        <v>0</v>
      </c>
      <c r="V188" s="119">
        <f t="shared" si="147"/>
        <v>18</v>
      </c>
      <c r="W188" s="119">
        <f t="shared" si="147"/>
        <v>19</v>
      </c>
      <c r="X188" s="23">
        <v>19</v>
      </c>
      <c r="Y188" s="60" t="str">
        <f t="shared" si="148"/>
        <v/>
      </c>
      <c r="Z188" s="60" t="str">
        <f t="shared" si="149"/>
        <v/>
      </c>
      <c r="AA188" s="60" t="str">
        <f t="shared" si="150"/>
        <v/>
      </c>
      <c r="AB188" s="23">
        <f t="shared" si="151"/>
        <v>0</v>
      </c>
      <c r="AH188" s="158" t="str">
        <f t="shared" si="152"/>
        <v/>
      </c>
    </row>
    <row r="189" spans="1:34" x14ac:dyDescent="0.25">
      <c r="B189" s="65"/>
      <c r="C189" s="66"/>
      <c r="D189" s="65"/>
      <c r="E189" s="65"/>
      <c r="F189" s="65"/>
      <c r="G189" s="67"/>
      <c r="H189" s="67"/>
      <c r="I189" s="67"/>
      <c r="J189" s="66"/>
      <c r="K189" s="66"/>
      <c r="L189" s="66"/>
      <c r="M189" s="48"/>
      <c r="N189" s="48"/>
      <c r="X189" s="23">
        <v>20</v>
      </c>
    </row>
    <row r="190" spans="1:34" x14ac:dyDescent="0.25">
      <c r="B190" s="42"/>
      <c r="C190" s="369" t="s">
        <v>5165</v>
      </c>
      <c r="D190" s="369"/>
      <c r="E190" s="43" t="s">
        <v>5166</v>
      </c>
      <c r="F190" s="43" t="s">
        <v>5167</v>
      </c>
      <c r="G190" s="44" t="s">
        <v>5168</v>
      </c>
      <c r="H190" s="45"/>
      <c r="I190" s="46"/>
      <c r="J190" s="47" t="s">
        <v>5169</v>
      </c>
      <c r="K190" s="47" t="s">
        <v>5170</v>
      </c>
      <c r="L190" s="47" t="s">
        <v>5171</v>
      </c>
      <c r="M190" s="48"/>
      <c r="N190" s="48"/>
      <c r="P190" s="49">
        <f>COUNT(P194:P208)</f>
        <v>0</v>
      </c>
      <c r="Q190" s="49">
        <f>COUNT(Q194:Q208)</f>
        <v>0</v>
      </c>
      <c r="R190" s="49">
        <f>COUNT(R194:R208)</f>
        <v>0</v>
      </c>
      <c r="T190" s="96">
        <f>T191-SUM(U194:U208)</f>
        <v>0</v>
      </c>
      <c r="X190" s="23">
        <v>1</v>
      </c>
    </row>
    <row r="191" spans="1:34" ht="13" x14ac:dyDescent="0.3">
      <c r="A191" s="27">
        <f>A171+1</f>
        <v>10</v>
      </c>
      <c r="B191" s="50"/>
      <c r="C191" s="370" t="str">
        <f>Leden!AV15</f>
        <v>A2</v>
      </c>
      <c r="D191" s="370"/>
      <c r="E191" s="100" t="str">
        <f>IF($C191="","",LEFT(IFERROR(VLOOKUP($C191,Teams1N,2,0),"")&amp;"??",2))</f>
        <v>WK</v>
      </c>
      <c r="F191" s="100" t="str">
        <f>IF($C191="","",IFERROR(VLOOKUP($C191,Teams1N,3,0),"??"))</f>
        <v>Za</v>
      </c>
      <c r="G191" s="100" t="str">
        <f>IF($C191="","",LEFT(IFERROR(VLOOKUP($C191,Teams1N,4,0),"")&amp;"?",1))</f>
        <v>8</v>
      </c>
      <c r="H191" s="51"/>
      <c r="I191" s="52"/>
      <c r="J191" s="100">
        <f>COUNTIF(C194:C208,"V")</f>
        <v>5</v>
      </c>
      <c r="K191" s="100">
        <f>COUNTIF(C194:C208,"M")</f>
        <v>5</v>
      </c>
      <c r="L191" s="53">
        <f>IFERROR(AVERAGE(H194:H208),"")</f>
        <v>17.100000000000001</v>
      </c>
      <c r="M191" s="54"/>
      <c r="N191" s="54"/>
      <c r="O191" s="27" t="s">
        <v>5172</v>
      </c>
      <c r="P191" s="163"/>
      <c r="Q191" s="163"/>
      <c r="R191" s="163"/>
      <c r="S191" s="164"/>
      <c r="T191" s="96">
        <f>SUM(T194:T208)</f>
        <v>10</v>
      </c>
      <c r="U191" s="115" t="str">
        <f>MID($C191,1,1)</f>
        <v>A</v>
      </c>
      <c r="V191" s="115" t="str">
        <f>MID($C191,1,1)</f>
        <v>A</v>
      </c>
      <c r="W191" s="115" t="str">
        <f>MID($C191,1,1)</f>
        <v>A</v>
      </c>
      <c r="X191" s="23">
        <v>2</v>
      </c>
      <c r="Y191" s="27"/>
      <c r="Z191" s="27"/>
      <c r="AA191" s="27"/>
      <c r="AB191" s="27"/>
      <c r="AC191" s="27"/>
      <c r="AD191" s="11" t="str">
        <f>IF($C191="","",IFERROR(VLOOKUP($C191,Teams1N,6,0),""))</f>
        <v>A</v>
      </c>
      <c r="AE191" s="11" t="str">
        <f>TRIM(IF($AD191="","",IFERROR(VLOOKUP($AD191,Teams!$B$5:$G$9,2,0),"")))</f>
        <v>3312 AD</v>
      </c>
      <c r="AF191" s="11" t="str">
        <f>TRIM(IF($AD191="","",IFERROR(VLOOKUP($AD191,Teams!$B$5:$G$9,4,0),"")))</f>
        <v>Dordrecht Oranje Wit (D)</v>
      </c>
      <c r="AG191" s="27"/>
      <c r="AH191" s="159">
        <f>IFERROR(AVERAGE(AH194:AH208),"")</f>
        <v>17.460999999999999</v>
      </c>
    </row>
    <row r="192" spans="1:34" x14ac:dyDescent="0.25">
      <c r="B192" s="42"/>
      <c r="C192" s="43"/>
      <c r="D192" s="42"/>
      <c r="E192" s="42"/>
      <c r="F192" s="42"/>
      <c r="G192" s="46"/>
      <c r="H192" s="46"/>
      <c r="I192" s="46"/>
      <c r="J192" s="43"/>
      <c r="K192" s="43"/>
      <c r="L192" s="43"/>
      <c r="M192" s="48"/>
      <c r="N192" s="48"/>
      <c r="U192" s="116"/>
      <c r="V192" s="116"/>
      <c r="W192" s="116"/>
      <c r="X192" s="23">
        <v>3</v>
      </c>
    </row>
    <row r="193" spans="1:34" x14ac:dyDescent="0.25">
      <c r="A193" s="55"/>
      <c r="B193" s="56"/>
      <c r="C193" s="57" t="s">
        <v>5173</v>
      </c>
      <c r="D193" s="57" t="s">
        <v>5174</v>
      </c>
      <c r="E193" s="58" t="s">
        <v>5175</v>
      </c>
      <c r="F193" s="58" t="s">
        <v>5176</v>
      </c>
      <c r="G193" s="57" t="s">
        <v>5177</v>
      </c>
      <c r="H193" s="57" t="s">
        <v>5178</v>
      </c>
      <c r="I193" s="57" t="s">
        <v>5039</v>
      </c>
      <c r="J193" s="57" t="s">
        <v>7049</v>
      </c>
      <c r="K193" s="57" t="s">
        <v>7598</v>
      </c>
      <c r="L193" s="57" t="s">
        <v>7596</v>
      </c>
      <c r="M193" s="59"/>
      <c r="N193" s="59"/>
      <c r="O193" s="55"/>
      <c r="P193" s="117" t="s">
        <v>5048</v>
      </c>
      <c r="Q193" s="117" t="s">
        <v>5047</v>
      </c>
      <c r="R193" s="117" t="s">
        <v>5049</v>
      </c>
      <c r="U193" s="115">
        <f>IF(W191="","",VLOOKUP(W191,Leeftijdscat,2,FALSE))</f>
        <v>15</v>
      </c>
      <c r="V193" s="115">
        <f>IF(W191="","",VLOOKUP(W191,Leeftijdscat,3,FALSE))</f>
        <v>18</v>
      </c>
      <c r="W193" s="115">
        <f>IF(W191="","",VLOOKUP(W191,Leeftijdscat,4,FALSE))</f>
        <v>19</v>
      </c>
      <c r="X193" s="23">
        <v>4</v>
      </c>
      <c r="Y193" s="55">
        <f>LEN(Y194&amp;Y195&amp;Y196&amp;Y197&amp;Y198&amp;Y199&amp;Y200&amp;Y201&amp;Y202&amp;Y203&amp;Y204&amp;Y205&amp;Y206&amp;Y207&amp;Y208)</f>
        <v>20</v>
      </c>
      <c r="Z193" s="55">
        <f>LEN(Z194&amp;Z195&amp;Z196&amp;Z197&amp;Z198&amp;Z199&amp;Z200&amp;Z201&amp;Z202&amp;Z203&amp;Z204&amp;Z205&amp;Z206&amp;Z207&amp;Z208)</f>
        <v>20</v>
      </c>
      <c r="AA193" s="55">
        <f>LEN(AA194&amp;AA195&amp;AA196&amp;AA197&amp;AA198&amp;AA199&amp;AA200&amp;AA201&amp;AA202&amp;AA203&amp;AA204&amp;AA205&amp;AA206&amp;AA207&amp;AA208)</f>
        <v>20</v>
      </c>
      <c r="AB193" s="55">
        <f>SUM(Y193:AA193)</f>
        <v>60</v>
      </c>
      <c r="AC193" s="55"/>
      <c r="AD193" s="145"/>
      <c r="AE193" s="145"/>
      <c r="AF193" s="145"/>
      <c r="AG193" s="55"/>
    </row>
    <row r="194" spans="1:34" x14ac:dyDescent="0.25">
      <c r="A194" s="23" t="str">
        <f>C191&amp;"x"&amp;B194</f>
        <v>A2x1</v>
      </c>
      <c r="B194" s="42">
        <v>1</v>
      </c>
      <c r="C194" s="60" t="str">
        <f t="shared" ref="C194:C208" si="153">IF(LEFT($A194,1)="x","",IFERROR(VLOOKUP($A194,Leden1N,8,0),""))</f>
        <v>V</v>
      </c>
      <c r="D194" s="60" t="str">
        <f t="shared" ref="D194:D208" si="154">IF(LEFT($A194,1)="x","",IFERROR(VLOOKUP($A194,Leden1N,9,0),""))</f>
        <v>NLB70S0</v>
      </c>
      <c r="E194" s="61" t="str">
        <f t="shared" ref="E194:E208" si="155">IF(LEFT($A194,1)="x","",IFERROR(VLOOKUP($A194,Leden1N,10,0),""))</f>
        <v>Quarré, E.A.</v>
      </c>
      <c r="F194" s="61" t="str">
        <f t="shared" ref="F194:F208" si="156">IF(LEFT($A194,1)="x","",IFERROR(VLOOKUP($A194,Leden1N,11,0),""))</f>
        <v>Elena</v>
      </c>
      <c r="G194" s="62">
        <f t="shared" ref="G194:G208" si="157">IF(LEFT($A194,1)="x","",IFERROR(VLOOKUP($A194,Leden1N,12,0),""))</f>
        <v>38509</v>
      </c>
      <c r="H194" s="63">
        <f t="shared" ref="H194:H208" si="158">IF(AND(ISNUMBER(G194),G194&lt;&gt;0),DATEDIF(G194,Peildatum,"Y"),"")</f>
        <v>18</v>
      </c>
      <c r="I194" s="64"/>
      <c r="J194" s="60" t="str">
        <f t="shared" ref="J194:J208" si="159">IF(LEFT($A194,1)="x","",IFERROR(VLOOKUP($A194,Leden1N,17,0),""))</f>
        <v>A2</v>
      </c>
      <c r="K194" s="60" t="str">
        <f t="shared" ref="K194:K208" si="160">IF(LEFT($A194,1)="x","",IFERROR(VLOOKUP($A194,Leden1N,18,0),""))</f>
        <v>A2</v>
      </c>
      <c r="L194" s="60" t="str">
        <f t="shared" ref="L194:L208" si="161">IF(LEFT($A194,1)="x","",IFERROR(VLOOKUP($A194,Leden1N,19,0),""))</f>
        <v>A2</v>
      </c>
      <c r="M194" s="48"/>
      <c r="N194" s="48"/>
      <c r="P194" s="114"/>
      <c r="Q194" s="114"/>
      <c r="R194" s="114"/>
      <c r="S194" s="118"/>
      <c r="T194" s="153">
        <f t="shared" ref="T194:T208" si="162">IF(LEN(C194&amp;D194&amp;E194&amp;F194)&gt;0,1,0)</f>
        <v>1</v>
      </c>
      <c r="U194" s="116">
        <f t="shared" ref="U194:U208" si="163">MIN(LEN(Y194&amp;Z194&amp;AA194),1)</f>
        <v>1</v>
      </c>
      <c r="V194" s="119">
        <f t="shared" ref="V194:W208" si="164">V193</f>
        <v>18</v>
      </c>
      <c r="W194" s="119">
        <f t="shared" si="164"/>
        <v>19</v>
      </c>
      <c r="X194" s="23">
        <v>5</v>
      </c>
      <c r="Y194" s="60" t="str">
        <f t="shared" ref="Y194:Y208" si="165">IF(LEFT($A194,1)="x","",IFERROR(VLOOKUP($A194,Leden1N,37,0),""))</f>
        <v>A2</v>
      </c>
      <c r="Z194" s="60" t="str">
        <f t="shared" ref="Z194:Z208" si="166">IF(LEFT($A194,1)="x","",IFERROR(VLOOKUP($A194,Leden1N,38,0),""))</f>
        <v>A2</v>
      </c>
      <c r="AA194" s="60" t="str">
        <f t="shared" ref="AA194:AA208" si="167">IF(LEFT($A194,1)="x","",IFERROR(VLOOKUP($A194,Leden1N,39,0),""))</f>
        <v>A2</v>
      </c>
      <c r="AB194" s="23">
        <f t="shared" ref="AB194:AB208" si="168">LEN(Y194&amp;Z194&amp;AA194)</f>
        <v>6</v>
      </c>
      <c r="AH194" s="158">
        <f t="shared" ref="AH194:AH208" si="169">lft(G194,Peildatum)</f>
        <v>18.57</v>
      </c>
    </row>
    <row r="195" spans="1:34" x14ac:dyDescent="0.25">
      <c r="A195" s="23" t="str">
        <f>C191&amp;"x"&amp;B195</f>
        <v>A2x2</v>
      </c>
      <c r="B195" s="42">
        <v>2</v>
      </c>
      <c r="C195" s="60" t="str">
        <f t="shared" si="153"/>
        <v>V</v>
      </c>
      <c r="D195" s="60" t="str">
        <f t="shared" si="154"/>
        <v>NKT92K1</v>
      </c>
      <c r="E195" s="61" t="str">
        <f t="shared" si="155"/>
        <v>Jongh, de A.</v>
      </c>
      <c r="F195" s="61" t="str">
        <f t="shared" si="156"/>
        <v>Anouk</v>
      </c>
      <c r="G195" s="62">
        <f t="shared" si="157"/>
        <v>38597</v>
      </c>
      <c r="H195" s="63">
        <f t="shared" si="158"/>
        <v>18</v>
      </c>
      <c r="I195" s="64"/>
      <c r="J195" s="60" t="str">
        <f t="shared" si="159"/>
        <v>A2</v>
      </c>
      <c r="K195" s="60" t="str">
        <f t="shared" si="160"/>
        <v>A2</v>
      </c>
      <c r="L195" s="60" t="str">
        <f t="shared" si="161"/>
        <v>A2</v>
      </c>
      <c r="M195" s="48"/>
      <c r="N195" s="48"/>
      <c r="P195" s="114"/>
      <c r="Q195" s="114"/>
      <c r="R195" s="114"/>
      <c r="S195" s="118"/>
      <c r="T195" s="153">
        <f t="shared" si="162"/>
        <v>1</v>
      </c>
      <c r="U195" s="116">
        <f t="shared" si="163"/>
        <v>1</v>
      </c>
      <c r="V195" s="119">
        <f t="shared" si="164"/>
        <v>18</v>
      </c>
      <c r="W195" s="119">
        <f t="shared" si="164"/>
        <v>19</v>
      </c>
      <c r="X195" s="23">
        <v>6</v>
      </c>
      <c r="Y195" s="60" t="str">
        <f t="shared" si="165"/>
        <v>A2</v>
      </c>
      <c r="Z195" s="60" t="str">
        <f t="shared" si="166"/>
        <v>A2</v>
      </c>
      <c r="AA195" s="60" t="str">
        <f t="shared" si="167"/>
        <v>A2</v>
      </c>
      <c r="AB195" s="23">
        <f t="shared" si="168"/>
        <v>6</v>
      </c>
      <c r="AH195" s="158">
        <f t="shared" si="169"/>
        <v>18.329999999999998</v>
      </c>
    </row>
    <row r="196" spans="1:34" x14ac:dyDescent="0.25">
      <c r="A196" s="23" t="str">
        <f>C191&amp;"x"&amp;B196</f>
        <v>A2x3</v>
      </c>
      <c r="B196" s="42">
        <v>3</v>
      </c>
      <c r="C196" s="60" t="str">
        <f t="shared" si="153"/>
        <v>V</v>
      </c>
      <c r="D196" s="60" t="str">
        <f t="shared" si="154"/>
        <v>NLF50K8</v>
      </c>
      <c r="E196" s="61" t="str">
        <f t="shared" si="155"/>
        <v>Fasbender, L.</v>
      </c>
      <c r="F196" s="61" t="str">
        <f t="shared" si="156"/>
        <v>Lindi</v>
      </c>
      <c r="G196" s="62">
        <f t="shared" si="157"/>
        <v>38656</v>
      </c>
      <c r="H196" s="63">
        <f t="shared" si="158"/>
        <v>18</v>
      </c>
      <c r="I196" s="64"/>
      <c r="J196" s="60" t="str">
        <f t="shared" si="159"/>
        <v>A2</v>
      </c>
      <c r="K196" s="60" t="str">
        <f t="shared" si="160"/>
        <v>A2</v>
      </c>
      <c r="L196" s="60" t="str">
        <f t="shared" si="161"/>
        <v>A2</v>
      </c>
      <c r="M196" s="48"/>
      <c r="N196" s="48"/>
      <c r="P196" s="114"/>
      <c r="Q196" s="114"/>
      <c r="R196" s="114"/>
      <c r="S196" s="118"/>
      <c r="T196" s="153">
        <f t="shared" si="162"/>
        <v>1</v>
      </c>
      <c r="U196" s="116">
        <f t="shared" si="163"/>
        <v>1</v>
      </c>
      <c r="V196" s="119">
        <f t="shared" si="164"/>
        <v>18</v>
      </c>
      <c r="W196" s="119">
        <f t="shared" si="164"/>
        <v>19</v>
      </c>
      <c r="X196" s="23">
        <v>7</v>
      </c>
      <c r="Y196" s="60" t="str">
        <f t="shared" si="165"/>
        <v>A2</v>
      </c>
      <c r="Z196" s="60" t="str">
        <f t="shared" si="166"/>
        <v>A2</v>
      </c>
      <c r="AA196" s="60" t="str">
        <f t="shared" si="167"/>
        <v>A2</v>
      </c>
      <c r="AB196" s="23">
        <f t="shared" si="168"/>
        <v>6</v>
      </c>
      <c r="AH196" s="158">
        <f t="shared" si="169"/>
        <v>18.170000000000002</v>
      </c>
    </row>
    <row r="197" spans="1:34" x14ac:dyDescent="0.25">
      <c r="A197" s="23" t="str">
        <f>C191&amp;"x"&amp;B197</f>
        <v>A2x4</v>
      </c>
      <c r="B197" s="42">
        <v>4</v>
      </c>
      <c r="C197" s="60" t="str">
        <f t="shared" si="153"/>
        <v>V</v>
      </c>
      <c r="D197" s="60" t="str">
        <f t="shared" si="154"/>
        <v>NLL81G4</v>
      </c>
      <c r="E197" s="61" t="str">
        <f t="shared" si="155"/>
        <v>Manduapessy, M.</v>
      </c>
      <c r="F197" s="61" t="str">
        <f t="shared" si="156"/>
        <v>Merel</v>
      </c>
      <c r="G197" s="62">
        <f t="shared" si="157"/>
        <v>39324</v>
      </c>
      <c r="H197" s="63">
        <f t="shared" si="158"/>
        <v>16</v>
      </c>
      <c r="I197" s="64"/>
      <c r="J197" s="60" t="str">
        <f t="shared" si="159"/>
        <v>B1</v>
      </c>
      <c r="K197" s="60" t="str">
        <f t="shared" si="160"/>
        <v>B1</v>
      </c>
      <c r="L197" s="60" t="str">
        <f t="shared" si="161"/>
        <v>B1</v>
      </c>
      <c r="M197" s="48"/>
      <c r="N197" s="48"/>
      <c r="P197" s="114"/>
      <c r="Q197" s="114"/>
      <c r="R197" s="114"/>
      <c r="S197" s="118"/>
      <c r="T197" s="153">
        <f t="shared" si="162"/>
        <v>1</v>
      </c>
      <c r="U197" s="116">
        <f t="shared" si="163"/>
        <v>1</v>
      </c>
      <c r="V197" s="119">
        <f t="shared" si="164"/>
        <v>18</v>
      </c>
      <c r="W197" s="119">
        <f t="shared" si="164"/>
        <v>19</v>
      </c>
      <c r="X197" s="23">
        <v>8</v>
      </c>
      <c r="Y197" s="60" t="str">
        <f t="shared" si="165"/>
        <v>B1</v>
      </c>
      <c r="Z197" s="60" t="str">
        <f t="shared" si="166"/>
        <v>B1</v>
      </c>
      <c r="AA197" s="60" t="str">
        <f t="shared" si="167"/>
        <v>B1</v>
      </c>
      <c r="AB197" s="23">
        <f t="shared" si="168"/>
        <v>6</v>
      </c>
      <c r="AH197" s="158">
        <f t="shared" si="169"/>
        <v>16.34</v>
      </c>
    </row>
    <row r="198" spans="1:34" x14ac:dyDescent="0.25">
      <c r="A198" s="23" t="str">
        <f>C191&amp;"x"&amp;B198</f>
        <v>A2x5</v>
      </c>
      <c r="B198" s="42">
        <v>5</v>
      </c>
      <c r="C198" s="60" t="str">
        <f t="shared" si="153"/>
        <v>V</v>
      </c>
      <c r="D198" s="60" t="str">
        <f t="shared" si="154"/>
        <v>NLL19T4</v>
      </c>
      <c r="E198" s="61" t="str">
        <f t="shared" si="155"/>
        <v>Wit, de M.</v>
      </c>
      <c r="F198" s="61" t="str">
        <f t="shared" si="156"/>
        <v>Mila</v>
      </c>
      <c r="G198" s="62">
        <f t="shared" si="157"/>
        <v>39433</v>
      </c>
      <c r="H198" s="63">
        <f t="shared" si="158"/>
        <v>16</v>
      </c>
      <c r="I198" s="64"/>
      <c r="J198" s="60" t="str">
        <f t="shared" si="159"/>
        <v>B2</v>
      </c>
      <c r="K198" s="60" t="str">
        <f t="shared" si="160"/>
        <v>B2</v>
      </c>
      <c r="L198" s="60" t="str">
        <f t="shared" si="161"/>
        <v>B2</v>
      </c>
      <c r="M198" s="48"/>
      <c r="N198" s="48"/>
      <c r="P198" s="114"/>
      <c r="Q198" s="114"/>
      <c r="R198" s="114"/>
      <c r="S198" s="118"/>
      <c r="T198" s="153">
        <f t="shared" si="162"/>
        <v>1</v>
      </c>
      <c r="U198" s="116">
        <f t="shared" si="163"/>
        <v>1</v>
      </c>
      <c r="V198" s="119">
        <f t="shared" si="164"/>
        <v>18</v>
      </c>
      <c r="W198" s="119">
        <f t="shared" si="164"/>
        <v>19</v>
      </c>
      <c r="X198" s="23">
        <v>9</v>
      </c>
      <c r="Y198" s="60" t="str">
        <f t="shared" si="165"/>
        <v>B2</v>
      </c>
      <c r="Z198" s="60" t="str">
        <f t="shared" si="166"/>
        <v>B2</v>
      </c>
      <c r="AA198" s="60" t="str">
        <f t="shared" si="167"/>
        <v>B2</v>
      </c>
      <c r="AB198" s="23">
        <f t="shared" si="168"/>
        <v>6</v>
      </c>
      <c r="AH198" s="158">
        <f t="shared" si="169"/>
        <v>16.04</v>
      </c>
    </row>
    <row r="199" spans="1:34" x14ac:dyDescent="0.25">
      <c r="A199" s="23" t="str">
        <f>C191&amp;"x"&amp;B199</f>
        <v>A2x6</v>
      </c>
      <c r="B199" s="42">
        <v>6</v>
      </c>
      <c r="C199" s="60" t="str">
        <f t="shared" si="153"/>
        <v>M</v>
      </c>
      <c r="D199" s="60" t="str">
        <f t="shared" si="154"/>
        <v>NKX66T5</v>
      </c>
      <c r="E199" s="61" t="str">
        <f t="shared" si="155"/>
        <v>Wietses, J.</v>
      </c>
      <c r="F199" s="61" t="str">
        <f t="shared" si="156"/>
        <v>Joël</v>
      </c>
      <c r="G199" s="62">
        <f t="shared" si="157"/>
        <v>38502</v>
      </c>
      <c r="H199" s="63">
        <f t="shared" si="158"/>
        <v>18</v>
      </c>
      <c r="I199" s="64"/>
      <c r="J199" s="60" t="str">
        <f t="shared" si="159"/>
        <v>A2</v>
      </c>
      <c r="K199" s="60" t="str">
        <f t="shared" si="160"/>
        <v>A2</v>
      </c>
      <c r="L199" s="60" t="str">
        <f t="shared" si="161"/>
        <v>A2</v>
      </c>
      <c r="M199" s="48"/>
      <c r="N199" s="48"/>
      <c r="P199" s="114"/>
      <c r="Q199" s="114"/>
      <c r="R199" s="114"/>
      <c r="S199" s="118"/>
      <c r="T199" s="153">
        <f t="shared" si="162"/>
        <v>1</v>
      </c>
      <c r="U199" s="116">
        <f t="shared" si="163"/>
        <v>1</v>
      </c>
      <c r="V199" s="119">
        <f t="shared" si="164"/>
        <v>18</v>
      </c>
      <c r="W199" s="119">
        <f t="shared" si="164"/>
        <v>19</v>
      </c>
      <c r="X199" s="23">
        <v>10</v>
      </c>
      <c r="Y199" s="60" t="str">
        <f t="shared" si="165"/>
        <v>A2</v>
      </c>
      <c r="Z199" s="60" t="str">
        <f t="shared" si="166"/>
        <v>A2</v>
      </c>
      <c r="AA199" s="60" t="str">
        <f t="shared" si="167"/>
        <v>A2</v>
      </c>
      <c r="AB199" s="23">
        <f t="shared" si="168"/>
        <v>6</v>
      </c>
      <c r="AH199" s="158">
        <f t="shared" si="169"/>
        <v>18.59</v>
      </c>
    </row>
    <row r="200" spans="1:34" x14ac:dyDescent="0.25">
      <c r="A200" s="23" t="str">
        <f>C191&amp;"x"&amp;B200</f>
        <v>A2x7</v>
      </c>
      <c r="B200" s="42">
        <v>7</v>
      </c>
      <c r="C200" s="60" t="str">
        <f t="shared" si="153"/>
        <v>M</v>
      </c>
      <c r="D200" s="60" t="str">
        <f t="shared" si="154"/>
        <v>NLB71F2</v>
      </c>
      <c r="E200" s="61" t="str">
        <f t="shared" si="155"/>
        <v>Koornneef, W.J.</v>
      </c>
      <c r="F200" s="61" t="str">
        <f t="shared" si="156"/>
        <v>Wouter</v>
      </c>
      <c r="G200" s="62">
        <f t="shared" si="157"/>
        <v>38517</v>
      </c>
      <c r="H200" s="63">
        <f t="shared" si="158"/>
        <v>18</v>
      </c>
      <c r="I200" s="64"/>
      <c r="J200" s="60" t="str">
        <f t="shared" si="159"/>
        <v>A2</v>
      </c>
      <c r="K200" s="60" t="str">
        <f t="shared" si="160"/>
        <v>A2</v>
      </c>
      <c r="L200" s="60" t="str">
        <f t="shared" si="161"/>
        <v>A2</v>
      </c>
      <c r="M200" s="48"/>
      <c r="N200" s="48"/>
      <c r="P200" s="114"/>
      <c r="Q200" s="114"/>
      <c r="R200" s="114"/>
      <c r="S200" s="118"/>
      <c r="T200" s="153">
        <f t="shared" si="162"/>
        <v>1</v>
      </c>
      <c r="U200" s="116">
        <f t="shared" si="163"/>
        <v>1</v>
      </c>
      <c r="V200" s="119">
        <f t="shared" si="164"/>
        <v>18</v>
      </c>
      <c r="W200" s="119">
        <f t="shared" si="164"/>
        <v>19</v>
      </c>
      <c r="X200" s="23">
        <v>11</v>
      </c>
      <c r="Y200" s="60" t="str">
        <f t="shared" si="165"/>
        <v>A2</v>
      </c>
      <c r="Z200" s="60" t="str">
        <f t="shared" si="166"/>
        <v>A2</v>
      </c>
      <c r="AA200" s="60" t="str">
        <f t="shared" si="167"/>
        <v>A2</v>
      </c>
      <c r="AB200" s="23">
        <f t="shared" si="168"/>
        <v>6</v>
      </c>
      <c r="AH200" s="158">
        <f t="shared" si="169"/>
        <v>18.55</v>
      </c>
    </row>
    <row r="201" spans="1:34" x14ac:dyDescent="0.25">
      <c r="A201" s="23" t="str">
        <f>C191&amp;"x"&amp;B201</f>
        <v>A2x8</v>
      </c>
      <c r="B201" s="42">
        <v>8</v>
      </c>
      <c r="C201" s="60" t="str">
        <f t="shared" si="153"/>
        <v>M</v>
      </c>
      <c r="D201" s="60" t="str">
        <f t="shared" si="154"/>
        <v>NLL20F4</v>
      </c>
      <c r="E201" s="61" t="str">
        <f t="shared" si="155"/>
        <v>Burgt, van de S.</v>
      </c>
      <c r="F201" s="61" t="str">
        <f t="shared" si="156"/>
        <v>Seth</v>
      </c>
      <c r="G201" s="62">
        <f t="shared" si="157"/>
        <v>39018</v>
      </c>
      <c r="H201" s="63">
        <f t="shared" si="158"/>
        <v>17</v>
      </c>
      <c r="I201" s="64"/>
      <c r="J201" s="60" t="str">
        <f t="shared" si="159"/>
        <v>B2</v>
      </c>
      <c r="K201" s="60" t="str">
        <f t="shared" si="160"/>
        <v>B2</v>
      </c>
      <c r="L201" s="60" t="str">
        <f t="shared" si="161"/>
        <v>B2</v>
      </c>
      <c r="M201" s="48"/>
      <c r="N201" s="48"/>
      <c r="P201" s="114"/>
      <c r="Q201" s="114"/>
      <c r="R201" s="114"/>
      <c r="S201" s="118"/>
      <c r="T201" s="153">
        <f t="shared" si="162"/>
        <v>1</v>
      </c>
      <c r="U201" s="116">
        <f t="shared" si="163"/>
        <v>1</v>
      </c>
      <c r="V201" s="119">
        <f t="shared" si="164"/>
        <v>18</v>
      </c>
      <c r="W201" s="119">
        <f t="shared" si="164"/>
        <v>19</v>
      </c>
      <c r="X201" s="23">
        <v>12</v>
      </c>
      <c r="Y201" s="60" t="str">
        <f t="shared" si="165"/>
        <v>B2</v>
      </c>
      <c r="Z201" s="60" t="str">
        <f t="shared" si="166"/>
        <v>B2</v>
      </c>
      <c r="AA201" s="60" t="str">
        <f t="shared" si="167"/>
        <v>B2</v>
      </c>
      <c r="AB201" s="23">
        <f t="shared" si="168"/>
        <v>6</v>
      </c>
      <c r="AH201" s="158">
        <f t="shared" si="169"/>
        <v>17.170000000000002</v>
      </c>
    </row>
    <row r="202" spans="1:34" x14ac:dyDescent="0.25">
      <c r="A202" s="23" t="str">
        <f>C191&amp;"x"&amp;B202</f>
        <v>A2x9</v>
      </c>
      <c r="B202" s="42">
        <v>9</v>
      </c>
      <c r="C202" s="60" t="str">
        <f t="shared" si="153"/>
        <v>M</v>
      </c>
      <c r="D202" s="60" t="str">
        <f t="shared" si="154"/>
        <v>NLG57P5</v>
      </c>
      <c r="E202" s="61" t="str">
        <f t="shared" si="155"/>
        <v>Bäcker, C.J.</v>
      </c>
      <c r="F202" s="61" t="str">
        <f t="shared" si="156"/>
        <v>Tijn</v>
      </c>
      <c r="G202" s="62">
        <f t="shared" si="157"/>
        <v>39239</v>
      </c>
      <c r="H202" s="63">
        <f t="shared" si="158"/>
        <v>16</v>
      </c>
      <c r="I202" s="64"/>
      <c r="J202" s="60" t="str">
        <f t="shared" si="159"/>
        <v>B1</v>
      </c>
      <c r="K202" s="60" t="str">
        <f t="shared" si="160"/>
        <v>B1</v>
      </c>
      <c r="L202" s="60" t="str">
        <f t="shared" si="161"/>
        <v>B1</v>
      </c>
      <c r="M202" s="48"/>
      <c r="N202" s="48"/>
      <c r="P202" s="114"/>
      <c r="Q202" s="114"/>
      <c r="R202" s="114"/>
      <c r="S202" s="118"/>
      <c r="T202" s="153">
        <f t="shared" si="162"/>
        <v>1</v>
      </c>
      <c r="U202" s="116">
        <f t="shared" si="163"/>
        <v>1</v>
      </c>
      <c r="V202" s="119">
        <f t="shared" si="164"/>
        <v>18</v>
      </c>
      <c r="W202" s="119">
        <f t="shared" si="164"/>
        <v>19</v>
      </c>
      <c r="X202" s="23">
        <v>13</v>
      </c>
      <c r="Y202" s="60" t="str">
        <f t="shared" si="165"/>
        <v>B1</v>
      </c>
      <c r="Z202" s="60" t="str">
        <f t="shared" si="166"/>
        <v>B1</v>
      </c>
      <c r="AA202" s="60" t="str">
        <f t="shared" si="167"/>
        <v>B1</v>
      </c>
      <c r="AB202" s="23">
        <f t="shared" si="168"/>
        <v>6</v>
      </c>
      <c r="AH202" s="158">
        <f t="shared" si="169"/>
        <v>16.57</v>
      </c>
    </row>
    <row r="203" spans="1:34" x14ac:dyDescent="0.25">
      <c r="A203" s="23" t="str">
        <f>C191&amp;"x"&amp;B203</f>
        <v>A2x10</v>
      </c>
      <c r="B203" s="42">
        <v>10</v>
      </c>
      <c r="C203" s="60" t="str">
        <f t="shared" si="153"/>
        <v>M</v>
      </c>
      <c r="D203" s="60" t="str">
        <f t="shared" si="154"/>
        <v>NLM05B2</v>
      </c>
      <c r="E203" s="61" t="str">
        <f t="shared" si="155"/>
        <v>Vliet, T.M.</v>
      </c>
      <c r="F203" s="61" t="str">
        <f t="shared" si="156"/>
        <v>Tycho</v>
      </c>
      <c r="G203" s="62">
        <f t="shared" si="157"/>
        <v>39346</v>
      </c>
      <c r="H203" s="63">
        <f t="shared" si="158"/>
        <v>16</v>
      </c>
      <c r="I203" s="64"/>
      <c r="J203" s="60" t="str">
        <f t="shared" si="159"/>
        <v>B2</v>
      </c>
      <c r="K203" s="60" t="str">
        <f t="shared" si="160"/>
        <v>B2</v>
      </c>
      <c r="L203" s="60" t="str">
        <f t="shared" si="161"/>
        <v>B2</v>
      </c>
      <c r="M203" s="48"/>
      <c r="N203" s="48"/>
      <c r="P203" s="114"/>
      <c r="Q203" s="114"/>
      <c r="R203" s="114"/>
      <c r="S203" s="118"/>
      <c r="T203" s="153">
        <f t="shared" si="162"/>
        <v>1</v>
      </c>
      <c r="U203" s="116">
        <f t="shared" si="163"/>
        <v>1</v>
      </c>
      <c r="V203" s="119">
        <f t="shared" si="164"/>
        <v>18</v>
      </c>
      <c r="W203" s="119">
        <f t="shared" si="164"/>
        <v>19</v>
      </c>
      <c r="X203" s="23">
        <v>14</v>
      </c>
      <c r="Y203" s="60" t="str">
        <f t="shared" si="165"/>
        <v>B2</v>
      </c>
      <c r="Z203" s="60" t="str">
        <f t="shared" si="166"/>
        <v>B2</v>
      </c>
      <c r="AA203" s="60" t="str">
        <f t="shared" si="167"/>
        <v>B2</v>
      </c>
      <c r="AB203" s="23">
        <f t="shared" si="168"/>
        <v>6</v>
      </c>
      <c r="AH203" s="158">
        <f t="shared" si="169"/>
        <v>16.28</v>
      </c>
    </row>
    <row r="204" spans="1:34" x14ac:dyDescent="0.25">
      <c r="A204" s="23" t="str">
        <f>C191&amp;"x"&amp;B204</f>
        <v>A2x11</v>
      </c>
      <c r="B204" s="42">
        <v>11</v>
      </c>
      <c r="C204" s="60" t="str">
        <f t="shared" si="153"/>
        <v/>
      </c>
      <c r="D204" s="60" t="str">
        <f t="shared" si="154"/>
        <v/>
      </c>
      <c r="E204" s="61" t="str">
        <f t="shared" si="155"/>
        <v/>
      </c>
      <c r="F204" s="61" t="str">
        <f t="shared" si="156"/>
        <v/>
      </c>
      <c r="G204" s="62" t="str">
        <f t="shared" si="157"/>
        <v/>
      </c>
      <c r="H204" s="63" t="str">
        <f t="shared" si="158"/>
        <v/>
      </c>
      <c r="I204" s="64"/>
      <c r="J204" s="60" t="str">
        <f t="shared" si="159"/>
        <v/>
      </c>
      <c r="K204" s="60" t="str">
        <f t="shared" si="160"/>
        <v/>
      </c>
      <c r="L204" s="60" t="str">
        <f t="shared" si="161"/>
        <v/>
      </c>
      <c r="M204" s="48"/>
      <c r="N204" s="48"/>
      <c r="P204" s="114"/>
      <c r="Q204" s="114"/>
      <c r="R204" s="114"/>
      <c r="T204" s="153">
        <f t="shared" si="162"/>
        <v>0</v>
      </c>
      <c r="U204" s="116">
        <f t="shared" si="163"/>
        <v>0</v>
      </c>
      <c r="V204" s="119">
        <f t="shared" si="164"/>
        <v>18</v>
      </c>
      <c r="W204" s="119">
        <f t="shared" si="164"/>
        <v>19</v>
      </c>
      <c r="X204" s="23">
        <v>15</v>
      </c>
      <c r="Y204" s="60" t="str">
        <f t="shared" si="165"/>
        <v/>
      </c>
      <c r="Z204" s="60" t="str">
        <f t="shared" si="166"/>
        <v/>
      </c>
      <c r="AA204" s="60" t="str">
        <f t="shared" si="167"/>
        <v/>
      </c>
      <c r="AB204" s="23">
        <f t="shared" si="168"/>
        <v>0</v>
      </c>
      <c r="AH204" s="158" t="str">
        <f t="shared" si="169"/>
        <v/>
      </c>
    </row>
    <row r="205" spans="1:34" x14ac:dyDescent="0.25">
      <c r="A205" s="23" t="str">
        <f>C191&amp;"x"&amp;B205</f>
        <v>A2x12</v>
      </c>
      <c r="B205" s="42">
        <v>12</v>
      </c>
      <c r="C205" s="60" t="str">
        <f t="shared" si="153"/>
        <v/>
      </c>
      <c r="D205" s="60" t="str">
        <f t="shared" si="154"/>
        <v/>
      </c>
      <c r="E205" s="61" t="str">
        <f t="shared" si="155"/>
        <v/>
      </c>
      <c r="F205" s="61" t="str">
        <f t="shared" si="156"/>
        <v/>
      </c>
      <c r="G205" s="62" t="str">
        <f t="shared" si="157"/>
        <v/>
      </c>
      <c r="H205" s="63" t="str">
        <f t="shared" si="158"/>
        <v/>
      </c>
      <c r="I205" s="64"/>
      <c r="J205" s="60" t="str">
        <f t="shared" si="159"/>
        <v/>
      </c>
      <c r="K205" s="60" t="str">
        <f t="shared" si="160"/>
        <v/>
      </c>
      <c r="L205" s="60" t="str">
        <f t="shared" si="161"/>
        <v/>
      </c>
      <c r="M205" s="48"/>
      <c r="N205" s="48"/>
      <c r="P205" s="114"/>
      <c r="Q205" s="114"/>
      <c r="R205" s="114"/>
      <c r="T205" s="153">
        <f t="shared" si="162"/>
        <v>0</v>
      </c>
      <c r="U205" s="116">
        <f t="shared" si="163"/>
        <v>0</v>
      </c>
      <c r="V205" s="119">
        <f t="shared" si="164"/>
        <v>18</v>
      </c>
      <c r="W205" s="119">
        <f t="shared" si="164"/>
        <v>19</v>
      </c>
      <c r="X205" s="23">
        <v>16</v>
      </c>
      <c r="Y205" s="60" t="str">
        <f t="shared" si="165"/>
        <v/>
      </c>
      <c r="Z205" s="60" t="str">
        <f t="shared" si="166"/>
        <v/>
      </c>
      <c r="AA205" s="60" t="str">
        <f t="shared" si="167"/>
        <v/>
      </c>
      <c r="AB205" s="23">
        <f t="shared" si="168"/>
        <v>0</v>
      </c>
      <c r="AH205" s="158" t="str">
        <f t="shared" si="169"/>
        <v/>
      </c>
    </row>
    <row r="206" spans="1:34" x14ac:dyDescent="0.25">
      <c r="A206" s="23" t="str">
        <f>C191&amp;"x"&amp;B206</f>
        <v>A2x13</v>
      </c>
      <c r="B206" s="42">
        <v>13</v>
      </c>
      <c r="C206" s="60" t="str">
        <f t="shared" si="153"/>
        <v/>
      </c>
      <c r="D206" s="60" t="str">
        <f t="shared" si="154"/>
        <v/>
      </c>
      <c r="E206" s="61" t="str">
        <f t="shared" si="155"/>
        <v/>
      </c>
      <c r="F206" s="61" t="str">
        <f t="shared" si="156"/>
        <v/>
      </c>
      <c r="G206" s="62" t="str">
        <f t="shared" si="157"/>
        <v/>
      </c>
      <c r="H206" s="63" t="str">
        <f t="shared" si="158"/>
        <v/>
      </c>
      <c r="I206" s="64"/>
      <c r="J206" s="60" t="str">
        <f t="shared" si="159"/>
        <v/>
      </c>
      <c r="K206" s="60" t="str">
        <f t="shared" si="160"/>
        <v/>
      </c>
      <c r="L206" s="60" t="str">
        <f t="shared" si="161"/>
        <v/>
      </c>
      <c r="M206" s="48"/>
      <c r="N206" s="48"/>
      <c r="P206" s="114"/>
      <c r="Q206" s="114"/>
      <c r="R206" s="114"/>
      <c r="T206" s="153">
        <f t="shared" si="162"/>
        <v>0</v>
      </c>
      <c r="U206" s="116">
        <f t="shared" si="163"/>
        <v>0</v>
      </c>
      <c r="V206" s="119">
        <f t="shared" si="164"/>
        <v>18</v>
      </c>
      <c r="W206" s="119">
        <f t="shared" si="164"/>
        <v>19</v>
      </c>
      <c r="X206" s="23">
        <v>17</v>
      </c>
      <c r="Y206" s="60" t="str">
        <f t="shared" si="165"/>
        <v/>
      </c>
      <c r="Z206" s="60" t="str">
        <f t="shared" si="166"/>
        <v/>
      </c>
      <c r="AA206" s="60" t="str">
        <f t="shared" si="167"/>
        <v/>
      </c>
      <c r="AB206" s="23">
        <f t="shared" si="168"/>
        <v>0</v>
      </c>
      <c r="AH206" s="158" t="str">
        <f t="shared" si="169"/>
        <v/>
      </c>
    </row>
    <row r="207" spans="1:34" x14ac:dyDescent="0.25">
      <c r="A207" s="23" t="str">
        <f>C191&amp;"x"&amp;B207</f>
        <v>A2x14</v>
      </c>
      <c r="B207" s="42">
        <v>14</v>
      </c>
      <c r="C207" s="60" t="str">
        <f t="shared" si="153"/>
        <v/>
      </c>
      <c r="D207" s="60" t="str">
        <f t="shared" si="154"/>
        <v/>
      </c>
      <c r="E207" s="61" t="str">
        <f t="shared" si="155"/>
        <v/>
      </c>
      <c r="F207" s="61" t="str">
        <f t="shared" si="156"/>
        <v/>
      </c>
      <c r="G207" s="62" t="str">
        <f t="shared" si="157"/>
        <v/>
      </c>
      <c r="H207" s="63" t="str">
        <f t="shared" si="158"/>
        <v/>
      </c>
      <c r="I207" s="64"/>
      <c r="J207" s="60" t="str">
        <f t="shared" si="159"/>
        <v/>
      </c>
      <c r="K207" s="60" t="str">
        <f t="shared" si="160"/>
        <v/>
      </c>
      <c r="L207" s="60" t="str">
        <f t="shared" si="161"/>
        <v/>
      </c>
      <c r="M207" s="48"/>
      <c r="N207" s="48"/>
      <c r="P207" s="114"/>
      <c r="Q207" s="114"/>
      <c r="R207" s="114"/>
      <c r="T207" s="153">
        <f t="shared" si="162"/>
        <v>0</v>
      </c>
      <c r="U207" s="116">
        <f t="shared" si="163"/>
        <v>0</v>
      </c>
      <c r="V207" s="119">
        <f t="shared" si="164"/>
        <v>18</v>
      </c>
      <c r="W207" s="119">
        <f t="shared" si="164"/>
        <v>19</v>
      </c>
      <c r="X207" s="23">
        <v>18</v>
      </c>
      <c r="Y207" s="60" t="str">
        <f t="shared" si="165"/>
        <v/>
      </c>
      <c r="Z207" s="60" t="str">
        <f t="shared" si="166"/>
        <v/>
      </c>
      <c r="AA207" s="60" t="str">
        <f t="shared" si="167"/>
        <v/>
      </c>
      <c r="AB207" s="23">
        <f t="shared" si="168"/>
        <v>0</v>
      </c>
      <c r="AH207" s="158" t="str">
        <f t="shared" si="169"/>
        <v/>
      </c>
    </row>
    <row r="208" spans="1:34" x14ac:dyDescent="0.25">
      <c r="A208" s="23" t="str">
        <f>C191&amp;"x"&amp;B208</f>
        <v>A2x15</v>
      </c>
      <c r="B208" s="42">
        <v>15</v>
      </c>
      <c r="C208" s="60" t="str">
        <f t="shared" si="153"/>
        <v/>
      </c>
      <c r="D208" s="60" t="str">
        <f t="shared" si="154"/>
        <v/>
      </c>
      <c r="E208" s="61" t="str">
        <f t="shared" si="155"/>
        <v/>
      </c>
      <c r="F208" s="61" t="str">
        <f t="shared" si="156"/>
        <v/>
      </c>
      <c r="G208" s="62" t="str">
        <f t="shared" si="157"/>
        <v/>
      </c>
      <c r="H208" s="63" t="str">
        <f t="shared" si="158"/>
        <v/>
      </c>
      <c r="I208" s="64"/>
      <c r="J208" s="60" t="str">
        <f t="shared" si="159"/>
        <v/>
      </c>
      <c r="K208" s="60" t="str">
        <f t="shared" si="160"/>
        <v/>
      </c>
      <c r="L208" s="60" t="str">
        <f t="shared" si="161"/>
        <v/>
      </c>
      <c r="M208" s="48"/>
      <c r="N208" s="48"/>
      <c r="P208" s="114"/>
      <c r="Q208" s="114"/>
      <c r="R208" s="114"/>
      <c r="T208" s="153">
        <f t="shared" si="162"/>
        <v>0</v>
      </c>
      <c r="U208" s="116">
        <f t="shared" si="163"/>
        <v>0</v>
      </c>
      <c r="V208" s="119">
        <f t="shared" si="164"/>
        <v>18</v>
      </c>
      <c r="W208" s="119">
        <f t="shared" si="164"/>
        <v>19</v>
      </c>
      <c r="X208" s="23">
        <v>19</v>
      </c>
      <c r="Y208" s="60" t="str">
        <f t="shared" si="165"/>
        <v/>
      </c>
      <c r="Z208" s="60" t="str">
        <f t="shared" si="166"/>
        <v/>
      </c>
      <c r="AA208" s="60" t="str">
        <f t="shared" si="167"/>
        <v/>
      </c>
      <c r="AB208" s="23">
        <f t="shared" si="168"/>
        <v>0</v>
      </c>
      <c r="AH208" s="158" t="str">
        <f t="shared" si="169"/>
        <v/>
      </c>
    </row>
    <row r="209" spans="1:34" x14ac:dyDescent="0.25">
      <c r="B209" s="65"/>
      <c r="C209" s="66"/>
      <c r="D209" s="65"/>
      <c r="E209" s="65"/>
      <c r="F209" s="65"/>
      <c r="G209" s="67"/>
      <c r="H209" s="67"/>
      <c r="I209" s="67"/>
      <c r="J209" s="66"/>
      <c r="K209" s="66"/>
      <c r="L209" s="66"/>
      <c r="M209" s="48"/>
      <c r="N209" s="48"/>
      <c r="X209" s="23">
        <v>20</v>
      </c>
    </row>
    <row r="210" spans="1:34" x14ac:dyDescent="0.25">
      <c r="B210" s="42"/>
      <c r="C210" s="369" t="s">
        <v>5165</v>
      </c>
      <c r="D210" s="369"/>
      <c r="E210" s="43" t="s">
        <v>5166</v>
      </c>
      <c r="F210" s="43" t="s">
        <v>5167</v>
      </c>
      <c r="G210" s="44" t="s">
        <v>5168</v>
      </c>
      <c r="H210" s="45"/>
      <c r="I210" s="46"/>
      <c r="J210" s="47" t="s">
        <v>5169</v>
      </c>
      <c r="K210" s="47" t="s">
        <v>5170</v>
      </c>
      <c r="L210" s="47" t="s">
        <v>5171</v>
      </c>
      <c r="M210" s="48"/>
      <c r="N210" s="48"/>
      <c r="P210" s="49">
        <f>COUNT(P214:P228)</f>
        <v>0</v>
      </c>
      <c r="Q210" s="49">
        <f>COUNT(Q214:Q228)</f>
        <v>0</v>
      </c>
      <c r="R210" s="49">
        <f>COUNT(R214:R228)</f>
        <v>0</v>
      </c>
      <c r="T210" s="96">
        <f>T211-SUM(U214:U228)</f>
        <v>0</v>
      </c>
      <c r="X210" s="23">
        <v>1</v>
      </c>
    </row>
    <row r="211" spans="1:34" ht="13" x14ac:dyDescent="0.3">
      <c r="A211" s="27">
        <f>A191+1</f>
        <v>11</v>
      </c>
      <c r="B211" s="50"/>
      <c r="C211" s="370" t="str">
        <f>Leden!AV16</f>
        <v>A3</v>
      </c>
      <c r="D211" s="370"/>
      <c r="E211" s="100" t="str">
        <f>IF($C211="","",LEFT(IFERROR(VLOOKUP($C211,Teams1N,2,0),"")&amp;"??",2))</f>
        <v>BK</v>
      </c>
      <c r="F211" s="100" t="str">
        <f>IF($C211="","",IFERROR(VLOOKUP($C211,Teams1N,3,0),"??"))</f>
        <v>Za</v>
      </c>
      <c r="G211" s="100" t="str">
        <f>IF($C211="","",LEFT(IFERROR(VLOOKUP($C211,Teams1N,4,0),"")&amp;"?",1))</f>
        <v>8</v>
      </c>
      <c r="H211" s="51"/>
      <c r="I211" s="52"/>
      <c r="J211" s="100">
        <f>COUNTIF(C214:C228,"V")</f>
        <v>5</v>
      </c>
      <c r="K211" s="100">
        <f>COUNTIF(C214:C228,"M")</f>
        <v>4</v>
      </c>
      <c r="L211" s="53">
        <f>IFERROR(AVERAGE(H214:H228),"")</f>
        <v>16.777777777777779</v>
      </c>
      <c r="M211" s="54"/>
      <c r="N211" s="54"/>
      <c r="O211" s="27" t="s">
        <v>5172</v>
      </c>
      <c r="P211" s="163"/>
      <c r="Q211" s="163"/>
      <c r="R211" s="163"/>
      <c r="S211" s="164"/>
      <c r="T211" s="96">
        <f>SUM(T214:T228)</f>
        <v>9</v>
      </c>
      <c r="U211" s="115" t="str">
        <f>MID($C211,1,1)</f>
        <v>A</v>
      </c>
      <c r="V211" s="115" t="str">
        <f>MID($C211,1,1)</f>
        <v>A</v>
      </c>
      <c r="W211" s="115" t="str">
        <f>MID($C211,1,1)</f>
        <v>A</v>
      </c>
      <c r="X211" s="23">
        <v>2</v>
      </c>
      <c r="Y211" s="27"/>
      <c r="Z211" s="27"/>
      <c r="AA211" s="27"/>
      <c r="AB211" s="27"/>
      <c r="AC211" s="27"/>
      <c r="AD211" s="11" t="str">
        <f>IF($C211="","",IFERROR(VLOOKUP($C211,Teams1N,6,0),""))</f>
        <v>A</v>
      </c>
      <c r="AE211" s="11" t="str">
        <f>TRIM(IF($AD211="","",IFERROR(VLOOKUP($AD211,Teams!$B$5:$G$9,2,0),"")))</f>
        <v>3312 AD</v>
      </c>
      <c r="AF211" s="11" t="str">
        <f>TRIM(IF($AD211="","",IFERROR(VLOOKUP($AD211,Teams!$B$5:$G$9,4,0),"")))</f>
        <v>Dordrecht Oranje Wit (D)</v>
      </c>
      <c r="AG211" s="27"/>
      <c r="AH211" s="159">
        <f>IFERROR(AVERAGE(AH214:AH228),"")</f>
        <v>17.36333333333333</v>
      </c>
    </row>
    <row r="212" spans="1:34" x14ac:dyDescent="0.25">
      <c r="B212" s="42"/>
      <c r="C212" s="43"/>
      <c r="D212" s="42"/>
      <c r="E212" s="42"/>
      <c r="F212" s="42"/>
      <c r="G212" s="46"/>
      <c r="H212" s="46"/>
      <c r="I212" s="46"/>
      <c r="J212" s="43"/>
      <c r="K212" s="43"/>
      <c r="L212" s="43"/>
      <c r="M212" s="48"/>
      <c r="N212" s="48"/>
      <c r="U212" s="116"/>
      <c r="V212" s="116"/>
      <c r="W212" s="116"/>
      <c r="X212" s="23">
        <v>3</v>
      </c>
    </row>
    <row r="213" spans="1:34" x14ac:dyDescent="0.25">
      <c r="A213" s="55"/>
      <c r="B213" s="56"/>
      <c r="C213" s="57" t="s">
        <v>5173</v>
      </c>
      <c r="D213" s="57" t="s">
        <v>5174</v>
      </c>
      <c r="E213" s="58" t="s">
        <v>5175</v>
      </c>
      <c r="F213" s="58" t="s">
        <v>5176</v>
      </c>
      <c r="G213" s="57" t="s">
        <v>5177</v>
      </c>
      <c r="H213" s="57" t="s">
        <v>5178</v>
      </c>
      <c r="I213" s="57" t="s">
        <v>5039</v>
      </c>
      <c r="J213" s="57" t="s">
        <v>7049</v>
      </c>
      <c r="K213" s="57" t="s">
        <v>7598</v>
      </c>
      <c r="L213" s="57" t="s">
        <v>7596</v>
      </c>
      <c r="M213" s="59"/>
      <c r="N213" s="59"/>
      <c r="O213" s="55"/>
      <c r="P213" s="117" t="s">
        <v>5048</v>
      </c>
      <c r="Q213" s="117" t="s">
        <v>5047</v>
      </c>
      <c r="R213" s="117" t="s">
        <v>5049</v>
      </c>
      <c r="U213" s="115">
        <f>IF(W211="","",VLOOKUP(W211,Leeftijdscat,2,FALSE))</f>
        <v>15</v>
      </c>
      <c r="V213" s="115">
        <f>IF(W211="","",VLOOKUP(W211,Leeftijdscat,3,FALSE))</f>
        <v>18</v>
      </c>
      <c r="W213" s="115">
        <f>IF(W211="","",VLOOKUP(W211,Leeftijdscat,4,FALSE))</f>
        <v>19</v>
      </c>
      <c r="X213" s="23">
        <v>4</v>
      </c>
      <c r="Y213" s="55">
        <f>LEN(Y214&amp;Y215&amp;Y216&amp;Y217&amp;Y218&amp;Y219&amp;Y220&amp;Y221&amp;Y222&amp;Y223&amp;Y224&amp;Y225&amp;Y226&amp;Y227&amp;Y228)</f>
        <v>18</v>
      </c>
      <c r="Z213" s="55">
        <f>LEN(Z214&amp;Z215&amp;Z216&amp;Z217&amp;Z218&amp;Z219&amp;Z220&amp;Z221&amp;Z222&amp;Z223&amp;Z224&amp;Z225&amp;Z226&amp;Z227&amp;Z228)</f>
        <v>18</v>
      </c>
      <c r="AA213" s="55">
        <f>LEN(AA214&amp;AA215&amp;AA216&amp;AA217&amp;AA218&amp;AA219&amp;AA220&amp;AA221&amp;AA222&amp;AA223&amp;AA224&amp;AA225&amp;AA226&amp;AA227&amp;AA228)</f>
        <v>18</v>
      </c>
      <c r="AB213" s="55">
        <f>SUM(Y213:AA213)</f>
        <v>54</v>
      </c>
      <c r="AC213" s="55"/>
      <c r="AD213" s="145"/>
      <c r="AE213" s="145"/>
      <c r="AF213" s="145"/>
      <c r="AG213" s="55"/>
    </row>
    <row r="214" spans="1:34" x14ac:dyDescent="0.25">
      <c r="A214" s="23" t="str">
        <f>C211&amp;"x"&amp;B214</f>
        <v>A3x1</v>
      </c>
      <c r="B214" s="42">
        <v>1</v>
      </c>
      <c r="C214" s="60" t="str">
        <f t="shared" ref="C214:C228" si="170">IF(LEFT($A214,1)="x","",IFERROR(VLOOKUP($A214,Leden1N,8,0),""))</f>
        <v>V</v>
      </c>
      <c r="D214" s="60" t="str">
        <f t="shared" ref="D214:D228" si="171">IF(LEFT($A214,1)="x","",IFERROR(VLOOKUP($A214,Leden1N,9,0),""))</f>
        <v>NLB70T7</v>
      </c>
      <c r="E214" s="61" t="str">
        <f t="shared" ref="E214:E228" si="172">IF(LEFT($A214,1)="x","",IFERROR(VLOOKUP($A214,Leden1N,10,0),""))</f>
        <v>Boeije, A.J.</v>
      </c>
      <c r="F214" s="61" t="str">
        <f t="shared" ref="F214:F228" si="173">IF(LEFT($A214,1)="x","",IFERROR(VLOOKUP($A214,Leden1N,11,0),""))</f>
        <v>Amber</v>
      </c>
      <c r="G214" s="62">
        <f t="shared" ref="G214:G228" si="174">IF(LEFT($A214,1)="x","",IFERROR(VLOOKUP($A214,Leden1N,12,0),""))</f>
        <v>38480</v>
      </c>
      <c r="H214" s="63">
        <f t="shared" ref="H214:H228" si="175">IF(AND(ISNUMBER(G214),G214&lt;&gt;0),DATEDIF(G214,Peildatum,"Y"),"")</f>
        <v>18</v>
      </c>
      <c r="I214" s="64"/>
      <c r="J214" s="60" t="str">
        <f t="shared" ref="J214:J228" si="176">IF(LEFT($A214,1)="x","",IFERROR(VLOOKUP($A214,Leden1N,17,0),""))</f>
        <v>A3</v>
      </c>
      <c r="K214" s="60" t="str">
        <f t="shared" ref="K214:K228" si="177">IF(LEFT($A214,1)="x","",IFERROR(VLOOKUP($A214,Leden1N,18,0),""))</f>
        <v>A3</v>
      </c>
      <c r="L214" s="60" t="str">
        <f t="shared" ref="L214:L228" si="178">IF(LEFT($A214,1)="x","",IFERROR(VLOOKUP($A214,Leden1N,19,0),""))</f>
        <v>A3</v>
      </c>
      <c r="M214" s="48"/>
      <c r="N214" s="48"/>
      <c r="P214" s="114"/>
      <c r="Q214" s="114"/>
      <c r="R214" s="114"/>
      <c r="S214" s="118"/>
      <c r="T214" s="153">
        <f t="shared" ref="T214:T228" si="179">IF(LEN(C214&amp;D214&amp;E214&amp;F214)&gt;0,1,0)</f>
        <v>1</v>
      </c>
      <c r="U214" s="116">
        <f t="shared" ref="U214:U228" si="180">MIN(LEN(Y214&amp;Z214&amp;AA214),1)</f>
        <v>1</v>
      </c>
      <c r="V214" s="119">
        <f t="shared" ref="V214:W228" si="181">V213</f>
        <v>18</v>
      </c>
      <c r="W214" s="119">
        <f t="shared" si="181"/>
        <v>19</v>
      </c>
      <c r="X214" s="23">
        <v>5</v>
      </c>
      <c r="Y214" s="60" t="str">
        <f t="shared" ref="Y214:Y228" si="182">IF(LEFT($A214,1)="x","",IFERROR(VLOOKUP($A214,Leden1N,37,0),""))</f>
        <v>A3</v>
      </c>
      <c r="Z214" s="60" t="str">
        <f t="shared" ref="Z214:Z228" si="183">IF(LEFT($A214,1)="x","",IFERROR(VLOOKUP($A214,Leden1N,38,0),""))</f>
        <v>A3</v>
      </c>
      <c r="AA214" s="60" t="str">
        <f t="shared" ref="AA214:AA228" si="184">IF(LEFT($A214,1)="x","",IFERROR(VLOOKUP($A214,Leden1N,39,0),""))</f>
        <v>A3</v>
      </c>
      <c r="AB214" s="23">
        <f t="shared" ref="AB214:AB228" si="185">LEN(Y214&amp;Z214&amp;AA214)</f>
        <v>6</v>
      </c>
      <c r="AH214" s="158">
        <f t="shared" ref="AH214:AH228" si="186">lft(G214,Peildatum)</f>
        <v>18.649999999999999</v>
      </c>
    </row>
    <row r="215" spans="1:34" x14ac:dyDescent="0.25">
      <c r="A215" s="23" t="str">
        <f>C211&amp;"x"&amp;B215</f>
        <v>A3x2</v>
      </c>
      <c r="B215" s="42">
        <v>2</v>
      </c>
      <c r="C215" s="60" t="str">
        <f t="shared" si="170"/>
        <v>V</v>
      </c>
      <c r="D215" s="60" t="str">
        <f t="shared" si="171"/>
        <v>NLJ47P3</v>
      </c>
      <c r="E215" s="61" t="str">
        <f t="shared" si="172"/>
        <v>Everdingen, van T.</v>
      </c>
      <c r="F215" s="61" t="str">
        <f t="shared" si="173"/>
        <v>Tessa</v>
      </c>
      <c r="G215" s="62">
        <f t="shared" si="174"/>
        <v>38900</v>
      </c>
      <c r="H215" s="63">
        <f t="shared" si="175"/>
        <v>17</v>
      </c>
      <c r="I215" s="64"/>
      <c r="J215" s="60" t="str">
        <f t="shared" si="176"/>
        <v>A3</v>
      </c>
      <c r="K215" s="60" t="str">
        <f t="shared" si="177"/>
        <v>A3</v>
      </c>
      <c r="L215" s="60" t="str">
        <f t="shared" si="178"/>
        <v>A3</v>
      </c>
      <c r="M215" s="48"/>
      <c r="N215" s="48"/>
      <c r="P215" s="114"/>
      <c r="Q215" s="114"/>
      <c r="R215" s="114"/>
      <c r="S215" s="118"/>
      <c r="T215" s="153">
        <f t="shared" si="179"/>
        <v>1</v>
      </c>
      <c r="U215" s="116">
        <f t="shared" si="180"/>
        <v>1</v>
      </c>
      <c r="V215" s="119">
        <f t="shared" si="181"/>
        <v>18</v>
      </c>
      <c r="W215" s="119">
        <f t="shared" si="181"/>
        <v>19</v>
      </c>
      <c r="X215" s="23">
        <v>6</v>
      </c>
      <c r="Y215" s="60" t="str">
        <f t="shared" si="182"/>
        <v>A3</v>
      </c>
      <c r="Z215" s="60" t="str">
        <f t="shared" si="183"/>
        <v>A3</v>
      </c>
      <c r="AA215" s="60" t="str">
        <f t="shared" si="184"/>
        <v>A3</v>
      </c>
      <c r="AB215" s="23">
        <f t="shared" si="185"/>
        <v>6</v>
      </c>
      <c r="AH215" s="158">
        <f t="shared" si="186"/>
        <v>17.5</v>
      </c>
    </row>
    <row r="216" spans="1:34" x14ac:dyDescent="0.25">
      <c r="A216" s="23" t="str">
        <f>C211&amp;"x"&amp;B216</f>
        <v>A3x3</v>
      </c>
      <c r="B216" s="42">
        <v>3</v>
      </c>
      <c r="C216" s="60" t="str">
        <f t="shared" si="170"/>
        <v>V</v>
      </c>
      <c r="D216" s="60" t="str">
        <f t="shared" si="171"/>
        <v>NKS24S7</v>
      </c>
      <c r="E216" s="61" t="str">
        <f t="shared" si="172"/>
        <v>Wijngaarden, van B.D.</v>
      </c>
      <c r="F216" s="61" t="str">
        <f t="shared" si="173"/>
        <v>Bente</v>
      </c>
      <c r="G216" s="62">
        <f t="shared" si="174"/>
        <v>38928</v>
      </c>
      <c r="H216" s="63">
        <f t="shared" si="175"/>
        <v>17</v>
      </c>
      <c r="I216" s="64"/>
      <c r="J216" s="60" t="str">
        <f t="shared" si="176"/>
        <v>A3</v>
      </c>
      <c r="K216" s="60" t="str">
        <f t="shared" si="177"/>
        <v>A3</v>
      </c>
      <c r="L216" s="60" t="str">
        <f t="shared" si="178"/>
        <v>A3</v>
      </c>
      <c r="M216" s="48"/>
      <c r="N216" s="48"/>
      <c r="P216" s="114"/>
      <c r="Q216" s="114"/>
      <c r="R216" s="114"/>
      <c r="S216" s="118"/>
      <c r="T216" s="153">
        <f t="shared" si="179"/>
        <v>1</v>
      </c>
      <c r="U216" s="116">
        <f t="shared" si="180"/>
        <v>1</v>
      </c>
      <c r="V216" s="119">
        <f t="shared" si="181"/>
        <v>18</v>
      </c>
      <c r="W216" s="119">
        <f t="shared" si="181"/>
        <v>19</v>
      </c>
      <c r="X216" s="23">
        <v>7</v>
      </c>
      <c r="Y216" s="60" t="str">
        <f t="shared" si="182"/>
        <v>A3</v>
      </c>
      <c r="Z216" s="60" t="str">
        <f t="shared" si="183"/>
        <v>A3</v>
      </c>
      <c r="AA216" s="60" t="str">
        <f t="shared" si="184"/>
        <v>A3</v>
      </c>
      <c r="AB216" s="23">
        <f t="shared" si="185"/>
        <v>6</v>
      </c>
      <c r="AH216" s="158">
        <f t="shared" si="186"/>
        <v>17.420000000000002</v>
      </c>
    </row>
    <row r="217" spans="1:34" x14ac:dyDescent="0.25">
      <c r="A217" s="23" t="str">
        <f>C211&amp;"x"&amp;B217</f>
        <v>A3x4</v>
      </c>
      <c r="B217" s="42">
        <v>4</v>
      </c>
      <c r="C217" s="60" t="str">
        <f t="shared" si="170"/>
        <v>V</v>
      </c>
      <c r="D217" s="60" t="str">
        <f t="shared" si="171"/>
        <v>NKY54N3</v>
      </c>
      <c r="E217" s="61" t="str">
        <f t="shared" si="172"/>
        <v>Bouwknegt, L.V.</v>
      </c>
      <c r="F217" s="61" t="str">
        <f t="shared" si="173"/>
        <v>Lianne</v>
      </c>
      <c r="G217" s="62">
        <f t="shared" si="174"/>
        <v>39199</v>
      </c>
      <c r="H217" s="63">
        <f t="shared" si="175"/>
        <v>16</v>
      </c>
      <c r="I217" s="64"/>
      <c r="J217" s="60" t="str">
        <f t="shared" si="176"/>
        <v>A3</v>
      </c>
      <c r="K217" s="60" t="str">
        <f t="shared" si="177"/>
        <v>A3</v>
      </c>
      <c r="L217" s="60" t="str">
        <f t="shared" si="178"/>
        <v>A3</v>
      </c>
      <c r="M217" s="48"/>
      <c r="N217" s="48"/>
      <c r="P217" s="114"/>
      <c r="Q217" s="114"/>
      <c r="R217" s="114"/>
      <c r="S217" s="118"/>
      <c r="T217" s="153">
        <f t="shared" si="179"/>
        <v>1</v>
      </c>
      <c r="U217" s="116">
        <f t="shared" si="180"/>
        <v>1</v>
      </c>
      <c r="V217" s="119">
        <f t="shared" si="181"/>
        <v>18</v>
      </c>
      <c r="W217" s="119">
        <f t="shared" si="181"/>
        <v>19</v>
      </c>
      <c r="X217" s="23">
        <v>8</v>
      </c>
      <c r="Y217" s="60" t="str">
        <f t="shared" si="182"/>
        <v>A3</v>
      </c>
      <c r="Z217" s="60" t="str">
        <f t="shared" si="183"/>
        <v>A3</v>
      </c>
      <c r="AA217" s="60" t="str">
        <f t="shared" si="184"/>
        <v>A3</v>
      </c>
      <c r="AB217" s="23">
        <f t="shared" si="185"/>
        <v>6</v>
      </c>
      <c r="AH217" s="158">
        <f t="shared" si="186"/>
        <v>16.68</v>
      </c>
    </row>
    <row r="218" spans="1:34" x14ac:dyDescent="0.25">
      <c r="A218" s="23" t="str">
        <f>C211&amp;"x"&amp;B218</f>
        <v>A3x5</v>
      </c>
      <c r="B218" s="42">
        <v>5</v>
      </c>
      <c r="C218" s="60" t="str">
        <f t="shared" si="170"/>
        <v>V</v>
      </c>
      <c r="D218" s="60" t="str">
        <f t="shared" si="171"/>
        <v>NLP78G4</v>
      </c>
      <c r="E218" s="61" t="str">
        <f t="shared" si="172"/>
        <v>Bozuwa, J.</v>
      </c>
      <c r="F218" s="61" t="str">
        <f t="shared" si="173"/>
        <v>Julia</v>
      </c>
      <c r="G218" s="62">
        <f t="shared" si="174"/>
        <v>39274</v>
      </c>
      <c r="H218" s="63">
        <f t="shared" si="175"/>
        <v>16</v>
      </c>
      <c r="I218" s="64"/>
      <c r="J218" s="60" t="str">
        <f t="shared" si="176"/>
        <v>A3</v>
      </c>
      <c r="K218" s="60" t="str">
        <f t="shared" si="177"/>
        <v>A3</v>
      </c>
      <c r="L218" s="60" t="str">
        <f t="shared" si="178"/>
        <v>A3</v>
      </c>
      <c r="M218" s="48"/>
      <c r="N218" s="48"/>
      <c r="P218" s="114"/>
      <c r="Q218" s="114"/>
      <c r="R218" s="114"/>
      <c r="S218" s="118"/>
      <c r="T218" s="153">
        <f t="shared" si="179"/>
        <v>1</v>
      </c>
      <c r="U218" s="116">
        <f t="shared" si="180"/>
        <v>1</v>
      </c>
      <c r="V218" s="119">
        <f t="shared" si="181"/>
        <v>18</v>
      </c>
      <c r="W218" s="119">
        <f t="shared" si="181"/>
        <v>19</v>
      </c>
      <c r="X218" s="23">
        <v>9</v>
      </c>
      <c r="Y218" s="60" t="str">
        <f t="shared" si="182"/>
        <v>A3</v>
      </c>
      <c r="Z218" s="60" t="str">
        <f t="shared" si="183"/>
        <v>A3</v>
      </c>
      <c r="AA218" s="60" t="str">
        <f t="shared" si="184"/>
        <v>A3</v>
      </c>
      <c r="AB218" s="23">
        <f t="shared" si="185"/>
        <v>6</v>
      </c>
      <c r="AH218" s="158">
        <f t="shared" si="186"/>
        <v>16.47</v>
      </c>
    </row>
    <row r="219" spans="1:34" x14ac:dyDescent="0.25">
      <c r="A219" s="23" t="str">
        <f>C211&amp;"x"&amp;B219</f>
        <v>A3x6</v>
      </c>
      <c r="B219" s="42">
        <v>6</v>
      </c>
      <c r="C219" s="60" t="str">
        <f t="shared" si="170"/>
        <v>M</v>
      </c>
      <c r="D219" s="60" t="str">
        <f t="shared" si="171"/>
        <v>NKX56T0</v>
      </c>
      <c r="E219" s="61" t="str">
        <f t="shared" si="172"/>
        <v>Verhagen, L.A.J.</v>
      </c>
      <c r="F219" s="61" t="str">
        <f t="shared" si="173"/>
        <v>Laurens</v>
      </c>
      <c r="G219" s="62">
        <f t="shared" si="174"/>
        <v>38090</v>
      </c>
      <c r="H219" s="63">
        <f t="shared" si="175"/>
        <v>19</v>
      </c>
      <c r="I219" s="64"/>
      <c r="J219" s="60" t="str">
        <f t="shared" si="176"/>
        <v>A3</v>
      </c>
      <c r="K219" s="60" t="str">
        <f t="shared" si="177"/>
        <v>A3</v>
      </c>
      <c r="L219" s="60" t="str">
        <f t="shared" si="178"/>
        <v>A3</v>
      </c>
      <c r="M219" s="48"/>
      <c r="N219" s="48"/>
      <c r="P219" s="114"/>
      <c r="Q219" s="114"/>
      <c r="R219" s="114"/>
      <c r="S219" s="118"/>
      <c r="T219" s="153">
        <f t="shared" si="179"/>
        <v>1</v>
      </c>
      <c r="U219" s="116">
        <f t="shared" si="180"/>
        <v>1</v>
      </c>
      <c r="V219" s="119">
        <f t="shared" si="181"/>
        <v>18</v>
      </c>
      <c r="W219" s="119">
        <f t="shared" si="181"/>
        <v>19</v>
      </c>
      <c r="X219" s="23">
        <v>10</v>
      </c>
      <c r="Y219" s="60" t="str">
        <f t="shared" si="182"/>
        <v>A3</v>
      </c>
      <c r="Z219" s="60" t="str">
        <f t="shared" si="183"/>
        <v>A3</v>
      </c>
      <c r="AA219" s="60" t="str">
        <f t="shared" si="184"/>
        <v>A3</v>
      </c>
      <c r="AB219" s="23">
        <f t="shared" si="185"/>
        <v>6</v>
      </c>
      <c r="AH219" s="158">
        <f t="shared" si="186"/>
        <v>19.72</v>
      </c>
    </row>
    <row r="220" spans="1:34" x14ac:dyDescent="0.25">
      <c r="A220" s="23" t="str">
        <f>C211&amp;"x"&amp;B220</f>
        <v>A3x7</v>
      </c>
      <c r="B220" s="42">
        <v>7</v>
      </c>
      <c r="C220" s="60" t="str">
        <f t="shared" si="170"/>
        <v>M</v>
      </c>
      <c r="D220" s="60" t="str">
        <f t="shared" si="171"/>
        <v>NLB71B4</v>
      </c>
      <c r="E220" s="61" t="str">
        <f t="shared" si="172"/>
        <v>Koornneef, T.J.</v>
      </c>
      <c r="F220" s="61" t="str">
        <f t="shared" si="173"/>
        <v>Tommie</v>
      </c>
      <c r="G220" s="62">
        <f t="shared" si="174"/>
        <v>39123</v>
      </c>
      <c r="H220" s="63">
        <f t="shared" si="175"/>
        <v>16</v>
      </c>
      <c r="I220" s="64"/>
      <c r="J220" s="60" t="str">
        <f t="shared" si="176"/>
        <v>B4</v>
      </c>
      <c r="K220" s="60" t="str">
        <f t="shared" si="177"/>
        <v>A3</v>
      </c>
      <c r="L220" s="60" t="str">
        <f t="shared" si="178"/>
        <v>A3</v>
      </c>
      <c r="M220" s="48"/>
      <c r="N220" s="48"/>
      <c r="P220" s="114"/>
      <c r="Q220" s="114"/>
      <c r="R220" s="114"/>
      <c r="S220" s="118"/>
      <c r="T220" s="153">
        <f t="shared" si="179"/>
        <v>1</v>
      </c>
      <c r="U220" s="116">
        <f t="shared" si="180"/>
        <v>1</v>
      </c>
      <c r="V220" s="119">
        <f t="shared" si="181"/>
        <v>18</v>
      </c>
      <c r="W220" s="119">
        <f t="shared" si="181"/>
        <v>19</v>
      </c>
      <c r="X220" s="23">
        <v>11</v>
      </c>
      <c r="Y220" s="60" t="str">
        <f t="shared" si="182"/>
        <v>B4</v>
      </c>
      <c r="Z220" s="60" t="str">
        <f t="shared" si="183"/>
        <v>A3</v>
      </c>
      <c r="AA220" s="60" t="str">
        <f t="shared" si="184"/>
        <v>A3</v>
      </c>
      <c r="AB220" s="23">
        <f t="shared" si="185"/>
        <v>6</v>
      </c>
      <c r="AH220" s="158">
        <f t="shared" si="186"/>
        <v>16.89</v>
      </c>
    </row>
    <row r="221" spans="1:34" x14ac:dyDescent="0.25">
      <c r="A221" s="23" t="str">
        <f>C211&amp;"x"&amp;B221</f>
        <v>A3x8</v>
      </c>
      <c r="B221" s="42">
        <v>8</v>
      </c>
      <c r="C221" s="60" t="str">
        <f t="shared" si="170"/>
        <v>M</v>
      </c>
      <c r="D221" s="60" t="str">
        <f t="shared" si="171"/>
        <v>NLR06X4</v>
      </c>
      <c r="E221" s="61" t="str">
        <f t="shared" si="172"/>
        <v>Pille, M.A.</v>
      </c>
      <c r="F221" s="61" t="str">
        <f t="shared" si="173"/>
        <v>Menno</v>
      </c>
      <c r="G221" s="62">
        <f t="shared" si="174"/>
        <v>39187</v>
      </c>
      <c r="H221" s="63">
        <f t="shared" si="175"/>
        <v>16</v>
      </c>
      <c r="I221" s="64"/>
      <c r="J221" s="60" t="str">
        <f t="shared" si="176"/>
        <v>B4</v>
      </c>
      <c r="K221" s="60" t="str">
        <f t="shared" si="177"/>
        <v>A3</v>
      </c>
      <c r="L221" s="60" t="str">
        <f t="shared" si="178"/>
        <v>A3</v>
      </c>
      <c r="M221" s="48"/>
      <c r="N221" s="48"/>
      <c r="P221" s="114"/>
      <c r="Q221" s="114"/>
      <c r="R221" s="114"/>
      <c r="S221" s="118"/>
      <c r="T221" s="153">
        <f t="shared" si="179"/>
        <v>1</v>
      </c>
      <c r="U221" s="116">
        <f t="shared" si="180"/>
        <v>1</v>
      </c>
      <c r="V221" s="119">
        <f t="shared" si="181"/>
        <v>18</v>
      </c>
      <c r="W221" s="119">
        <f t="shared" si="181"/>
        <v>19</v>
      </c>
      <c r="X221" s="23">
        <v>12</v>
      </c>
      <c r="Y221" s="60" t="str">
        <f t="shared" si="182"/>
        <v>B4</v>
      </c>
      <c r="Z221" s="60" t="str">
        <f t="shared" si="183"/>
        <v>A3</v>
      </c>
      <c r="AA221" s="60" t="str">
        <f t="shared" si="184"/>
        <v>A3</v>
      </c>
      <c r="AB221" s="23">
        <f t="shared" si="185"/>
        <v>6</v>
      </c>
      <c r="AH221" s="158">
        <f t="shared" si="186"/>
        <v>16.71</v>
      </c>
    </row>
    <row r="222" spans="1:34" x14ac:dyDescent="0.25">
      <c r="A222" s="23" t="str">
        <f>C211&amp;"x"&amp;B222</f>
        <v>A3x9</v>
      </c>
      <c r="B222" s="42">
        <v>9</v>
      </c>
      <c r="C222" s="60" t="str">
        <f t="shared" si="170"/>
        <v>M</v>
      </c>
      <c r="D222" s="60" t="str">
        <f t="shared" si="171"/>
        <v>NKZ28R9</v>
      </c>
      <c r="E222" s="61" t="str">
        <f t="shared" si="172"/>
        <v>Jongh, de M.</v>
      </c>
      <c r="F222" s="61" t="str">
        <f t="shared" si="173"/>
        <v>Matthijs</v>
      </c>
      <c r="G222" s="62">
        <f t="shared" si="174"/>
        <v>39363</v>
      </c>
      <c r="H222" s="63">
        <f t="shared" si="175"/>
        <v>16</v>
      </c>
      <c r="I222" s="64"/>
      <c r="J222" s="60" t="str">
        <f t="shared" si="176"/>
        <v>B4</v>
      </c>
      <c r="K222" s="60" t="str">
        <f t="shared" si="177"/>
        <v>B3</v>
      </c>
      <c r="L222" s="60" t="str">
        <f t="shared" si="178"/>
        <v>B3</v>
      </c>
      <c r="M222" s="48"/>
      <c r="N222" s="48"/>
      <c r="P222" s="114"/>
      <c r="Q222" s="114"/>
      <c r="R222" s="114"/>
      <c r="S222" s="118"/>
      <c r="T222" s="153">
        <f t="shared" si="179"/>
        <v>1</v>
      </c>
      <c r="U222" s="116">
        <f t="shared" si="180"/>
        <v>1</v>
      </c>
      <c r="V222" s="119">
        <f t="shared" si="181"/>
        <v>18</v>
      </c>
      <c r="W222" s="119">
        <f t="shared" si="181"/>
        <v>19</v>
      </c>
      <c r="X222" s="23">
        <v>13</v>
      </c>
      <c r="Y222" s="60" t="str">
        <f t="shared" si="182"/>
        <v>B4</v>
      </c>
      <c r="Z222" s="60" t="str">
        <f t="shared" si="183"/>
        <v>B3</v>
      </c>
      <c r="AA222" s="60" t="str">
        <f t="shared" si="184"/>
        <v>B3</v>
      </c>
      <c r="AB222" s="23">
        <f t="shared" si="185"/>
        <v>6</v>
      </c>
      <c r="AH222" s="158">
        <f t="shared" si="186"/>
        <v>16.23</v>
      </c>
    </row>
    <row r="223" spans="1:34" x14ac:dyDescent="0.25">
      <c r="A223" s="23" t="str">
        <f>C211&amp;"x"&amp;B223</f>
        <v>A3x10</v>
      </c>
      <c r="B223" s="42">
        <v>10</v>
      </c>
      <c r="C223" s="60" t="str">
        <f t="shared" si="170"/>
        <v/>
      </c>
      <c r="D223" s="60" t="str">
        <f t="shared" si="171"/>
        <v/>
      </c>
      <c r="E223" s="61" t="str">
        <f t="shared" si="172"/>
        <v/>
      </c>
      <c r="F223" s="61" t="str">
        <f t="shared" si="173"/>
        <v/>
      </c>
      <c r="G223" s="62" t="str">
        <f t="shared" si="174"/>
        <v/>
      </c>
      <c r="H223" s="63" t="str">
        <f t="shared" si="175"/>
        <v/>
      </c>
      <c r="I223" s="64"/>
      <c r="J223" s="60" t="str">
        <f t="shared" si="176"/>
        <v/>
      </c>
      <c r="K223" s="60" t="str">
        <f t="shared" si="177"/>
        <v/>
      </c>
      <c r="L223" s="60" t="str">
        <f t="shared" si="178"/>
        <v/>
      </c>
      <c r="M223" s="48"/>
      <c r="N223" s="48"/>
      <c r="P223" s="114"/>
      <c r="Q223" s="114"/>
      <c r="R223" s="114"/>
      <c r="S223" s="118"/>
      <c r="T223" s="153">
        <f t="shared" si="179"/>
        <v>0</v>
      </c>
      <c r="U223" s="116">
        <f t="shared" si="180"/>
        <v>0</v>
      </c>
      <c r="V223" s="119">
        <f t="shared" si="181"/>
        <v>18</v>
      </c>
      <c r="W223" s="119">
        <f t="shared" si="181"/>
        <v>19</v>
      </c>
      <c r="X223" s="23">
        <v>14</v>
      </c>
      <c r="Y223" s="60" t="str">
        <f t="shared" si="182"/>
        <v/>
      </c>
      <c r="Z223" s="60" t="str">
        <f t="shared" si="183"/>
        <v/>
      </c>
      <c r="AA223" s="60" t="str">
        <f t="shared" si="184"/>
        <v/>
      </c>
      <c r="AB223" s="23">
        <f t="shared" si="185"/>
        <v>0</v>
      </c>
      <c r="AH223" s="158" t="str">
        <f t="shared" si="186"/>
        <v/>
      </c>
    </row>
    <row r="224" spans="1:34" x14ac:dyDescent="0.25">
      <c r="A224" s="23" t="str">
        <f>C211&amp;"x"&amp;B224</f>
        <v>A3x11</v>
      </c>
      <c r="B224" s="42">
        <v>11</v>
      </c>
      <c r="C224" s="60" t="str">
        <f t="shared" si="170"/>
        <v/>
      </c>
      <c r="D224" s="60" t="str">
        <f t="shared" si="171"/>
        <v/>
      </c>
      <c r="E224" s="61" t="str">
        <f t="shared" si="172"/>
        <v/>
      </c>
      <c r="F224" s="61" t="str">
        <f t="shared" si="173"/>
        <v/>
      </c>
      <c r="G224" s="62" t="str">
        <f t="shared" si="174"/>
        <v/>
      </c>
      <c r="H224" s="63" t="str">
        <f t="shared" si="175"/>
        <v/>
      </c>
      <c r="I224" s="64"/>
      <c r="J224" s="60" t="str">
        <f t="shared" si="176"/>
        <v/>
      </c>
      <c r="K224" s="60" t="str">
        <f t="shared" si="177"/>
        <v/>
      </c>
      <c r="L224" s="60" t="str">
        <f t="shared" si="178"/>
        <v/>
      </c>
      <c r="M224" s="48"/>
      <c r="N224" s="48"/>
      <c r="P224" s="114"/>
      <c r="Q224" s="114"/>
      <c r="R224" s="114"/>
      <c r="T224" s="153">
        <f t="shared" si="179"/>
        <v>0</v>
      </c>
      <c r="U224" s="116">
        <f t="shared" si="180"/>
        <v>0</v>
      </c>
      <c r="V224" s="119">
        <f t="shared" si="181"/>
        <v>18</v>
      </c>
      <c r="W224" s="119">
        <f t="shared" si="181"/>
        <v>19</v>
      </c>
      <c r="X224" s="23">
        <v>15</v>
      </c>
      <c r="Y224" s="60" t="str">
        <f t="shared" si="182"/>
        <v/>
      </c>
      <c r="Z224" s="60" t="str">
        <f t="shared" si="183"/>
        <v/>
      </c>
      <c r="AA224" s="60" t="str">
        <f t="shared" si="184"/>
        <v/>
      </c>
      <c r="AB224" s="23">
        <f t="shared" si="185"/>
        <v>0</v>
      </c>
      <c r="AH224" s="158" t="str">
        <f t="shared" si="186"/>
        <v/>
      </c>
    </row>
    <row r="225" spans="1:34" x14ac:dyDescent="0.25">
      <c r="A225" s="23" t="str">
        <f>C211&amp;"x"&amp;B225</f>
        <v>A3x12</v>
      </c>
      <c r="B225" s="42">
        <v>12</v>
      </c>
      <c r="C225" s="60" t="str">
        <f t="shared" si="170"/>
        <v/>
      </c>
      <c r="D225" s="60" t="str">
        <f t="shared" si="171"/>
        <v/>
      </c>
      <c r="E225" s="61" t="str">
        <f t="shared" si="172"/>
        <v/>
      </c>
      <c r="F225" s="61" t="str">
        <f t="shared" si="173"/>
        <v/>
      </c>
      <c r="G225" s="62" t="str">
        <f t="shared" si="174"/>
        <v/>
      </c>
      <c r="H225" s="63" t="str">
        <f t="shared" si="175"/>
        <v/>
      </c>
      <c r="I225" s="64"/>
      <c r="J225" s="60" t="str">
        <f t="shared" si="176"/>
        <v/>
      </c>
      <c r="K225" s="60" t="str">
        <f t="shared" si="177"/>
        <v/>
      </c>
      <c r="L225" s="60" t="str">
        <f t="shared" si="178"/>
        <v/>
      </c>
      <c r="M225" s="48"/>
      <c r="N225" s="48"/>
      <c r="P225" s="114"/>
      <c r="Q225" s="114"/>
      <c r="R225" s="114"/>
      <c r="T225" s="153">
        <f t="shared" si="179"/>
        <v>0</v>
      </c>
      <c r="U225" s="116">
        <f t="shared" si="180"/>
        <v>0</v>
      </c>
      <c r="V225" s="119">
        <f t="shared" si="181"/>
        <v>18</v>
      </c>
      <c r="W225" s="119">
        <f t="shared" si="181"/>
        <v>19</v>
      </c>
      <c r="X225" s="23">
        <v>16</v>
      </c>
      <c r="Y225" s="60" t="str">
        <f t="shared" si="182"/>
        <v/>
      </c>
      <c r="Z225" s="60" t="str">
        <f t="shared" si="183"/>
        <v/>
      </c>
      <c r="AA225" s="60" t="str">
        <f t="shared" si="184"/>
        <v/>
      </c>
      <c r="AB225" s="23">
        <f t="shared" si="185"/>
        <v>0</v>
      </c>
      <c r="AH225" s="158" t="str">
        <f t="shared" si="186"/>
        <v/>
      </c>
    </row>
    <row r="226" spans="1:34" x14ac:dyDescent="0.25">
      <c r="A226" s="23" t="str">
        <f>C211&amp;"x"&amp;B226</f>
        <v>A3x13</v>
      </c>
      <c r="B226" s="42">
        <v>13</v>
      </c>
      <c r="C226" s="60" t="str">
        <f t="shared" si="170"/>
        <v/>
      </c>
      <c r="D226" s="60" t="str">
        <f t="shared" si="171"/>
        <v/>
      </c>
      <c r="E226" s="61" t="str">
        <f t="shared" si="172"/>
        <v/>
      </c>
      <c r="F226" s="61" t="str">
        <f t="shared" si="173"/>
        <v/>
      </c>
      <c r="G226" s="62" t="str">
        <f t="shared" si="174"/>
        <v/>
      </c>
      <c r="H226" s="63" t="str">
        <f t="shared" si="175"/>
        <v/>
      </c>
      <c r="I226" s="64"/>
      <c r="J226" s="60" t="str">
        <f t="shared" si="176"/>
        <v/>
      </c>
      <c r="K226" s="60" t="str">
        <f t="shared" si="177"/>
        <v/>
      </c>
      <c r="L226" s="60" t="str">
        <f t="shared" si="178"/>
        <v/>
      </c>
      <c r="M226" s="48"/>
      <c r="N226" s="48"/>
      <c r="P226" s="114"/>
      <c r="Q226" s="114"/>
      <c r="R226" s="114"/>
      <c r="T226" s="153">
        <f t="shared" si="179"/>
        <v>0</v>
      </c>
      <c r="U226" s="116">
        <f t="shared" si="180"/>
        <v>0</v>
      </c>
      <c r="V226" s="119">
        <f t="shared" si="181"/>
        <v>18</v>
      </c>
      <c r="W226" s="119">
        <f t="shared" si="181"/>
        <v>19</v>
      </c>
      <c r="X226" s="23">
        <v>17</v>
      </c>
      <c r="Y226" s="60" t="str">
        <f t="shared" si="182"/>
        <v/>
      </c>
      <c r="Z226" s="60" t="str">
        <f t="shared" si="183"/>
        <v/>
      </c>
      <c r="AA226" s="60" t="str">
        <f t="shared" si="184"/>
        <v/>
      </c>
      <c r="AB226" s="23">
        <f t="shared" si="185"/>
        <v>0</v>
      </c>
      <c r="AH226" s="158" t="str">
        <f t="shared" si="186"/>
        <v/>
      </c>
    </row>
    <row r="227" spans="1:34" x14ac:dyDescent="0.25">
      <c r="A227" s="23" t="str">
        <f>C211&amp;"x"&amp;B227</f>
        <v>A3x14</v>
      </c>
      <c r="B227" s="42">
        <v>14</v>
      </c>
      <c r="C227" s="60" t="str">
        <f t="shared" si="170"/>
        <v/>
      </c>
      <c r="D227" s="60" t="str">
        <f t="shared" si="171"/>
        <v/>
      </c>
      <c r="E227" s="61" t="str">
        <f t="shared" si="172"/>
        <v/>
      </c>
      <c r="F227" s="61" t="str">
        <f t="shared" si="173"/>
        <v/>
      </c>
      <c r="G227" s="62" t="str">
        <f t="shared" si="174"/>
        <v/>
      </c>
      <c r="H227" s="63" t="str">
        <f t="shared" si="175"/>
        <v/>
      </c>
      <c r="I227" s="64"/>
      <c r="J227" s="60" t="str">
        <f t="shared" si="176"/>
        <v/>
      </c>
      <c r="K227" s="60" t="str">
        <f t="shared" si="177"/>
        <v/>
      </c>
      <c r="L227" s="60" t="str">
        <f t="shared" si="178"/>
        <v/>
      </c>
      <c r="M227" s="48"/>
      <c r="N227" s="48"/>
      <c r="P227" s="114"/>
      <c r="Q227" s="114"/>
      <c r="R227" s="114"/>
      <c r="T227" s="153">
        <f t="shared" si="179"/>
        <v>0</v>
      </c>
      <c r="U227" s="116">
        <f t="shared" si="180"/>
        <v>0</v>
      </c>
      <c r="V227" s="119">
        <f t="shared" si="181"/>
        <v>18</v>
      </c>
      <c r="W227" s="119">
        <f t="shared" si="181"/>
        <v>19</v>
      </c>
      <c r="X227" s="23">
        <v>18</v>
      </c>
      <c r="Y227" s="60" t="str">
        <f t="shared" si="182"/>
        <v/>
      </c>
      <c r="Z227" s="60" t="str">
        <f t="shared" si="183"/>
        <v/>
      </c>
      <c r="AA227" s="60" t="str">
        <f t="shared" si="184"/>
        <v/>
      </c>
      <c r="AB227" s="23">
        <f t="shared" si="185"/>
        <v>0</v>
      </c>
      <c r="AH227" s="158" t="str">
        <f t="shared" si="186"/>
        <v/>
      </c>
    </row>
    <row r="228" spans="1:34" x14ac:dyDescent="0.25">
      <c r="A228" s="23" t="str">
        <f>C211&amp;"x"&amp;B228</f>
        <v>A3x15</v>
      </c>
      <c r="B228" s="42">
        <v>15</v>
      </c>
      <c r="C228" s="60" t="str">
        <f t="shared" si="170"/>
        <v/>
      </c>
      <c r="D228" s="60" t="str">
        <f t="shared" si="171"/>
        <v/>
      </c>
      <c r="E228" s="61" t="str">
        <f t="shared" si="172"/>
        <v/>
      </c>
      <c r="F228" s="61" t="str">
        <f t="shared" si="173"/>
        <v/>
      </c>
      <c r="G228" s="62" t="str">
        <f t="shared" si="174"/>
        <v/>
      </c>
      <c r="H228" s="63" t="str">
        <f t="shared" si="175"/>
        <v/>
      </c>
      <c r="I228" s="64"/>
      <c r="J228" s="60" t="str">
        <f t="shared" si="176"/>
        <v/>
      </c>
      <c r="K228" s="60" t="str">
        <f t="shared" si="177"/>
        <v/>
      </c>
      <c r="L228" s="60" t="str">
        <f t="shared" si="178"/>
        <v/>
      </c>
      <c r="M228" s="48"/>
      <c r="N228" s="48"/>
      <c r="P228" s="114"/>
      <c r="Q228" s="114"/>
      <c r="R228" s="114"/>
      <c r="T228" s="153">
        <f t="shared" si="179"/>
        <v>0</v>
      </c>
      <c r="U228" s="116">
        <f t="shared" si="180"/>
        <v>0</v>
      </c>
      <c r="V228" s="119">
        <f t="shared" si="181"/>
        <v>18</v>
      </c>
      <c r="W228" s="119">
        <f t="shared" si="181"/>
        <v>19</v>
      </c>
      <c r="X228" s="23">
        <v>19</v>
      </c>
      <c r="Y228" s="60" t="str">
        <f t="shared" si="182"/>
        <v/>
      </c>
      <c r="Z228" s="60" t="str">
        <f t="shared" si="183"/>
        <v/>
      </c>
      <c r="AA228" s="60" t="str">
        <f t="shared" si="184"/>
        <v/>
      </c>
      <c r="AB228" s="23">
        <f t="shared" si="185"/>
        <v>0</v>
      </c>
      <c r="AH228" s="158" t="str">
        <f t="shared" si="186"/>
        <v/>
      </c>
    </row>
    <row r="229" spans="1:34" x14ac:dyDescent="0.25">
      <c r="B229" s="65"/>
      <c r="C229" s="66"/>
      <c r="D229" s="65"/>
      <c r="E229" s="65"/>
      <c r="F229" s="65"/>
      <c r="G229" s="67"/>
      <c r="H229" s="67"/>
      <c r="I229" s="67"/>
      <c r="J229" s="66"/>
      <c r="K229" s="66"/>
      <c r="L229" s="66"/>
      <c r="M229" s="48"/>
      <c r="N229" s="48"/>
      <c r="X229" s="23">
        <v>20</v>
      </c>
    </row>
    <row r="230" spans="1:34" x14ac:dyDescent="0.25">
      <c r="B230" s="42"/>
      <c r="C230" s="369" t="s">
        <v>5165</v>
      </c>
      <c r="D230" s="369"/>
      <c r="E230" s="43" t="s">
        <v>5166</v>
      </c>
      <c r="F230" s="43" t="s">
        <v>5167</v>
      </c>
      <c r="G230" s="44" t="s">
        <v>5168</v>
      </c>
      <c r="H230" s="45"/>
      <c r="I230" s="46"/>
      <c r="J230" s="47" t="s">
        <v>5169</v>
      </c>
      <c r="K230" s="47" t="s">
        <v>5170</v>
      </c>
      <c r="L230" s="47" t="s">
        <v>5171</v>
      </c>
      <c r="M230" s="48"/>
      <c r="N230" s="48"/>
      <c r="P230" s="49">
        <f>COUNT(P234:P248)</f>
        <v>0</v>
      </c>
      <c r="Q230" s="49">
        <f>COUNT(Q234:Q248)</f>
        <v>0</v>
      </c>
      <c r="R230" s="49">
        <f>COUNT(R234:R248)</f>
        <v>0</v>
      </c>
      <c r="T230" s="96">
        <f>T231-SUM(U234:U248)</f>
        <v>0</v>
      </c>
      <c r="X230" s="23">
        <v>1</v>
      </c>
    </row>
    <row r="231" spans="1:34" ht="13" x14ac:dyDescent="0.3">
      <c r="A231" s="27">
        <f>A211+1</f>
        <v>12</v>
      </c>
      <c r="B231" s="50"/>
      <c r="C231" s="370" t="str">
        <f>Leden!AV17</f>
        <v>B1</v>
      </c>
      <c r="D231" s="370"/>
      <c r="E231" s="100" t="str">
        <f>IF($C231="","",LEFT(IFERROR(VLOOKUP($C231,Teams1N,2,0),"")&amp;"??",2))</f>
        <v>WK</v>
      </c>
      <c r="F231" s="100" t="str">
        <f>IF($C231="","",IFERROR(VLOOKUP($C231,Teams1N,3,0),"??"))</f>
        <v>Za</v>
      </c>
      <c r="G231" s="100" t="str">
        <f>IF($C231="","",LEFT(IFERROR(VLOOKUP($C231,Teams1N,4,0),"")&amp;"?",1))</f>
        <v>8</v>
      </c>
      <c r="H231" s="51"/>
      <c r="I231" s="52"/>
      <c r="J231" s="100">
        <f>COUNTIF(C234:C248,"V")</f>
        <v>4</v>
      </c>
      <c r="K231" s="100">
        <f>COUNTIF(C234:C248,"M")</f>
        <v>5</v>
      </c>
      <c r="L231" s="53">
        <f>IFERROR(AVERAGE(H234:H248),"")</f>
        <v>14.888888888888889</v>
      </c>
      <c r="M231" s="54"/>
      <c r="N231" s="54"/>
      <c r="O231" s="27" t="s">
        <v>5172</v>
      </c>
      <c r="P231" s="163"/>
      <c r="Q231" s="163"/>
      <c r="R231" s="163"/>
      <c r="S231" s="164"/>
      <c r="T231" s="96">
        <f>SUM(T234:T248)</f>
        <v>9</v>
      </c>
      <c r="U231" s="115" t="str">
        <f>MID($C231,1,1)</f>
        <v>B</v>
      </c>
      <c r="V231" s="115" t="str">
        <f>MID($C231,1,1)</f>
        <v>B</v>
      </c>
      <c r="W231" s="115" t="str">
        <f>MID($C231,1,1)</f>
        <v>B</v>
      </c>
      <c r="X231" s="23">
        <v>2</v>
      </c>
      <c r="Y231" s="27"/>
      <c r="Z231" s="27"/>
      <c r="AA231" s="27"/>
      <c r="AB231" s="27"/>
      <c r="AC231" s="27"/>
      <c r="AD231" s="11" t="str">
        <f>IF($C231="","",IFERROR(VLOOKUP($C231,Teams1N,6,0),""))</f>
        <v>A</v>
      </c>
      <c r="AE231" s="11" t="str">
        <f>TRIM(IF($AD231="","",IFERROR(VLOOKUP($AD231,Teams!$B$5:$G$9,2,0),"")))</f>
        <v>3312 AD</v>
      </c>
      <c r="AF231" s="11" t="str">
        <f>TRIM(IF($AD231="","",IFERROR(VLOOKUP($AD231,Teams!$B$5:$G$9,4,0),"")))</f>
        <v>Dordrecht Oranje Wit (D)</v>
      </c>
      <c r="AG231" s="27"/>
      <c r="AH231" s="159">
        <f>IFERROR(AVERAGE(AH234:AH248),"")</f>
        <v>15.323333333333332</v>
      </c>
    </row>
    <row r="232" spans="1:34" x14ac:dyDescent="0.25">
      <c r="B232" s="42"/>
      <c r="C232" s="43"/>
      <c r="D232" s="42"/>
      <c r="E232" s="42"/>
      <c r="F232" s="42"/>
      <c r="G232" s="46"/>
      <c r="H232" s="46"/>
      <c r="I232" s="46"/>
      <c r="J232" s="43"/>
      <c r="K232" s="43"/>
      <c r="L232" s="43"/>
      <c r="M232" s="48"/>
      <c r="N232" s="48"/>
      <c r="U232" s="116"/>
      <c r="V232" s="116"/>
      <c r="W232" s="116"/>
      <c r="X232" s="23">
        <v>3</v>
      </c>
    </row>
    <row r="233" spans="1:34" x14ac:dyDescent="0.25">
      <c r="A233" s="55"/>
      <c r="B233" s="56"/>
      <c r="C233" s="57" t="s">
        <v>5173</v>
      </c>
      <c r="D233" s="57" t="s">
        <v>5174</v>
      </c>
      <c r="E233" s="58" t="s">
        <v>5175</v>
      </c>
      <c r="F233" s="58" t="s">
        <v>5176</v>
      </c>
      <c r="G233" s="57" t="s">
        <v>5177</v>
      </c>
      <c r="H233" s="57" t="s">
        <v>5178</v>
      </c>
      <c r="I233" s="57" t="s">
        <v>5039</v>
      </c>
      <c r="J233" s="57" t="s">
        <v>7049</v>
      </c>
      <c r="K233" s="57" t="s">
        <v>7598</v>
      </c>
      <c r="L233" s="57" t="s">
        <v>7596</v>
      </c>
      <c r="M233" s="59"/>
      <c r="N233" s="59"/>
      <c r="O233" s="55"/>
      <c r="P233" s="117" t="s">
        <v>5048</v>
      </c>
      <c r="Q233" s="117" t="s">
        <v>5047</v>
      </c>
      <c r="R233" s="117" t="s">
        <v>5049</v>
      </c>
      <c r="U233" s="115">
        <f>IF(W231="","",VLOOKUP(W231,Leeftijdscat,2,FALSE))</f>
        <v>13</v>
      </c>
      <c r="V233" s="115">
        <f>IF(W231="","",VLOOKUP(W231,Leeftijdscat,3,FALSE))</f>
        <v>15</v>
      </c>
      <c r="W233" s="115">
        <f>IF(W231="","",VLOOKUP(W231,Leeftijdscat,4,FALSE))</f>
        <v>16</v>
      </c>
      <c r="X233" s="23">
        <v>4</v>
      </c>
      <c r="Y233" s="55">
        <f>LEN(Y234&amp;Y235&amp;Y236&amp;Y237&amp;Y238&amp;Y239&amp;Y240&amp;Y241&amp;Y242&amp;Y243&amp;Y244&amp;Y245&amp;Y246&amp;Y247&amp;Y248)</f>
        <v>18</v>
      </c>
      <c r="Z233" s="55">
        <f>LEN(Z234&amp;Z235&amp;Z236&amp;Z237&amp;Z238&amp;Z239&amp;Z240&amp;Z241&amp;Z242&amp;Z243&amp;Z244&amp;Z245&amp;Z246&amp;Z247&amp;Z248)</f>
        <v>18</v>
      </c>
      <c r="AA233" s="55">
        <f>LEN(AA234&amp;AA235&amp;AA236&amp;AA237&amp;AA238&amp;AA239&amp;AA240&amp;AA241&amp;AA242&amp;AA243&amp;AA244&amp;AA245&amp;AA246&amp;AA247&amp;AA248)</f>
        <v>18</v>
      </c>
      <c r="AB233" s="55">
        <f>SUM(Y233:AA233)</f>
        <v>54</v>
      </c>
      <c r="AC233" s="55"/>
      <c r="AD233" s="145"/>
      <c r="AE233" s="145"/>
      <c r="AF233" s="145"/>
      <c r="AG233" s="55"/>
    </row>
    <row r="234" spans="1:34" x14ac:dyDescent="0.25">
      <c r="A234" s="23" t="str">
        <f>C231&amp;"x"&amp;B234</f>
        <v>B1x1</v>
      </c>
      <c r="B234" s="42">
        <v>1</v>
      </c>
      <c r="C234" s="60" t="str">
        <f t="shared" ref="C234:C248" si="187">IF(LEFT($A234,1)="x","",IFERROR(VLOOKUP($A234,Leden1N,8,0),""))</f>
        <v>V</v>
      </c>
      <c r="D234" s="60" t="str">
        <f t="shared" ref="D234:D248" si="188">IF(LEFT($A234,1)="x","",IFERROR(VLOOKUP($A234,Leden1N,9,0),""))</f>
        <v>NLS45N2</v>
      </c>
      <c r="E234" s="61" t="str">
        <f t="shared" ref="E234:E248" si="189">IF(LEFT($A234,1)="x","",IFERROR(VLOOKUP($A234,Leden1N,10,0),""))</f>
        <v>Kilsdonk, S.A</v>
      </c>
      <c r="F234" s="61" t="str">
        <f t="shared" ref="F234:F248" si="190">IF(LEFT($A234,1)="x","",IFERROR(VLOOKUP($A234,Leden1N,11,0),""))</f>
        <v>Sophie</v>
      </c>
      <c r="G234" s="62">
        <f t="shared" ref="G234:G248" si="191">IF(LEFT($A234,1)="x","",IFERROR(VLOOKUP($A234,Leden1N,12,0),""))</f>
        <v>39538</v>
      </c>
      <c r="H234" s="63">
        <f t="shared" ref="H234:H248" si="192">IF(AND(ISNUMBER(G234),G234&lt;&gt;0),DATEDIF(G234,Peildatum,"Y"),"")</f>
        <v>15</v>
      </c>
      <c r="I234" s="64"/>
      <c r="J234" s="60" t="str">
        <f t="shared" ref="J234:J248" si="193">IF(LEFT($A234,1)="x","",IFERROR(VLOOKUP($A234,Leden1N,17,0),""))</f>
        <v>B2</v>
      </c>
      <c r="K234" s="60" t="str">
        <f t="shared" ref="K234:K248" si="194">IF(LEFT($A234,1)="x","",IFERROR(VLOOKUP($A234,Leden1N,18,0),""))</f>
        <v>B2</v>
      </c>
      <c r="L234" s="60" t="str">
        <f t="shared" ref="L234:L248" si="195">IF(LEFT($A234,1)="x","",IFERROR(VLOOKUP($A234,Leden1N,19,0),""))</f>
        <v>B2</v>
      </c>
      <c r="M234" s="48"/>
      <c r="N234" s="48"/>
      <c r="P234" s="114"/>
      <c r="Q234" s="114"/>
      <c r="R234" s="114"/>
      <c r="S234" s="118"/>
      <c r="T234" s="153">
        <f t="shared" ref="T234:T248" si="196">IF(LEN(C234&amp;D234&amp;E234&amp;F234)&gt;0,1,0)</f>
        <v>1</v>
      </c>
      <c r="U234" s="116">
        <f t="shared" ref="U234:U248" si="197">MIN(LEN(Y234&amp;Z234&amp;AA234),1)</f>
        <v>1</v>
      </c>
      <c r="V234" s="119">
        <f t="shared" ref="V234:W248" si="198">V233</f>
        <v>15</v>
      </c>
      <c r="W234" s="119">
        <f t="shared" si="198"/>
        <v>16</v>
      </c>
      <c r="X234" s="23">
        <v>5</v>
      </c>
      <c r="Y234" s="60" t="str">
        <f t="shared" ref="Y234:Y248" si="199">IF(LEFT($A234,1)="x","",IFERROR(VLOOKUP($A234,Leden1N,37,0),""))</f>
        <v>B2</v>
      </c>
      <c r="Z234" s="60" t="str">
        <f t="shared" ref="Z234:Z248" si="200">IF(LEFT($A234,1)="x","",IFERROR(VLOOKUP($A234,Leden1N,38,0),""))</f>
        <v>B2</v>
      </c>
      <c r="AA234" s="60" t="str">
        <f t="shared" ref="AA234:AA248" si="201">IF(LEFT($A234,1)="x","",IFERROR(VLOOKUP($A234,Leden1N,39,0),""))</f>
        <v>B2</v>
      </c>
      <c r="AB234" s="23">
        <f t="shared" ref="AB234:AB248" si="202">LEN(Y234&amp;Z234&amp;AA234)</f>
        <v>6</v>
      </c>
      <c r="AH234" s="158">
        <f t="shared" ref="AH234:AH248" si="203">lft(G234,Peildatum)</f>
        <v>15.75</v>
      </c>
    </row>
    <row r="235" spans="1:34" x14ac:dyDescent="0.25">
      <c r="A235" s="23" t="str">
        <f>C231&amp;"x"&amp;B235</f>
        <v>B1x2</v>
      </c>
      <c r="B235" s="42">
        <v>2</v>
      </c>
      <c r="C235" s="60" t="str">
        <f t="shared" si="187"/>
        <v>V</v>
      </c>
      <c r="D235" s="60" t="str">
        <f t="shared" si="188"/>
        <v>NLP78D3</v>
      </c>
      <c r="E235" s="61" t="str">
        <f t="shared" si="189"/>
        <v>Linden, van der B.S.</v>
      </c>
      <c r="F235" s="61" t="str">
        <f t="shared" si="190"/>
        <v>Benthe</v>
      </c>
      <c r="G235" s="62">
        <f t="shared" si="191"/>
        <v>39629</v>
      </c>
      <c r="H235" s="63">
        <f t="shared" si="192"/>
        <v>15</v>
      </c>
      <c r="I235" s="64"/>
      <c r="J235" s="60" t="str">
        <f t="shared" si="193"/>
        <v>B2</v>
      </c>
      <c r="K235" s="60" t="str">
        <f t="shared" si="194"/>
        <v>B2</v>
      </c>
      <c r="L235" s="60" t="str">
        <f t="shared" si="195"/>
        <v>B2</v>
      </c>
      <c r="M235" s="48"/>
      <c r="N235" s="48"/>
      <c r="P235" s="114"/>
      <c r="Q235" s="114"/>
      <c r="R235" s="114"/>
      <c r="S235" s="118"/>
      <c r="T235" s="153">
        <f t="shared" si="196"/>
        <v>1</v>
      </c>
      <c r="U235" s="116">
        <f t="shared" si="197"/>
        <v>1</v>
      </c>
      <c r="V235" s="119">
        <f t="shared" si="198"/>
        <v>15</v>
      </c>
      <c r="W235" s="119">
        <f t="shared" si="198"/>
        <v>16</v>
      </c>
      <c r="X235" s="23">
        <v>6</v>
      </c>
      <c r="Y235" s="60" t="str">
        <f t="shared" si="199"/>
        <v>B2</v>
      </c>
      <c r="Z235" s="60" t="str">
        <f t="shared" si="200"/>
        <v>B2</v>
      </c>
      <c r="AA235" s="60" t="str">
        <f t="shared" si="201"/>
        <v>B2</v>
      </c>
      <c r="AB235" s="23">
        <f t="shared" si="202"/>
        <v>6</v>
      </c>
      <c r="AH235" s="158">
        <f t="shared" si="203"/>
        <v>15.5</v>
      </c>
    </row>
    <row r="236" spans="1:34" x14ac:dyDescent="0.25">
      <c r="A236" s="23" t="str">
        <f>C231&amp;"x"&amp;B236</f>
        <v>B1x3</v>
      </c>
      <c r="B236" s="42">
        <v>3</v>
      </c>
      <c r="C236" s="60" t="str">
        <f t="shared" si="187"/>
        <v>V</v>
      </c>
      <c r="D236" s="60" t="str">
        <f t="shared" si="188"/>
        <v>NLN05N7</v>
      </c>
      <c r="E236" s="61" t="str">
        <f t="shared" si="189"/>
        <v>Klooster, van der C.</v>
      </c>
      <c r="F236" s="61" t="str">
        <f t="shared" si="190"/>
        <v>Carmen</v>
      </c>
      <c r="G236" s="62">
        <f t="shared" si="191"/>
        <v>39760</v>
      </c>
      <c r="H236" s="63">
        <f t="shared" si="192"/>
        <v>15</v>
      </c>
      <c r="I236" s="64"/>
      <c r="J236" s="60" t="str">
        <f t="shared" si="193"/>
        <v>B1</v>
      </c>
      <c r="K236" s="60" t="str">
        <f t="shared" si="194"/>
        <v>B1</v>
      </c>
      <c r="L236" s="60" t="str">
        <f t="shared" si="195"/>
        <v>B1</v>
      </c>
      <c r="M236" s="48"/>
      <c r="N236" s="48"/>
      <c r="P236" s="114"/>
      <c r="Q236" s="114"/>
      <c r="R236" s="114"/>
      <c r="S236" s="118"/>
      <c r="T236" s="153">
        <f t="shared" si="196"/>
        <v>1</v>
      </c>
      <c r="U236" s="116">
        <f t="shared" si="197"/>
        <v>1</v>
      </c>
      <c r="V236" s="119">
        <f t="shared" si="198"/>
        <v>15</v>
      </c>
      <c r="W236" s="119">
        <f t="shared" si="198"/>
        <v>16</v>
      </c>
      <c r="X236" s="23">
        <v>7</v>
      </c>
      <c r="Y236" s="60" t="str">
        <f t="shared" si="199"/>
        <v>B1</v>
      </c>
      <c r="Z236" s="60" t="str">
        <f t="shared" si="200"/>
        <v>B1</v>
      </c>
      <c r="AA236" s="60" t="str">
        <f t="shared" si="201"/>
        <v>B1</v>
      </c>
      <c r="AB236" s="23">
        <f t="shared" si="202"/>
        <v>6</v>
      </c>
      <c r="AH236" s="158">
        <f t="shared" si="203"/>
        <v>15.14</v>
      </c>
    </row>
    <row r="237" spans="1:34" x14ac:dyDescent="0.25">
      <c r="A237" s="23" t="str">
        <f>C231&amp;"x"&amp;B237</f>
        <v>B1x4</v>
      </c>
      <c r="B237" s="42">
        <v>4</v>
      </c>
      <c r="C237" s="60" t="str">
        <f t="shared" si="187"/>
        <v>V</v>
      </c>
      <c r="D237" s="60" t="str">
        <f t="shared" si="188"/>
        <v>NLS08H9</v>
      </c>
      <c r="E237" s="61" t="str">
        <f t="shared" si="189"/>
        <v>Reuvers, L.</v>
      </c>
      <c r="F237" s="61" t="str">
        <f t="shared" si="190"/>
        <v>Lisa</v>
      </c>
      <c r="G237" s="62">
        <f t="shared" si="191"/>
        <v>39993</v>
      </c>
      <c r="H237" s="63">
        <f t="shared" si="192"/>
        <v>14</v>
      </c>
      <c r="I237" s="64"/>
      <c r="J237" s="60" t="str">
        <f t="shared" si="193"/>
        <v>C1</v>
      </c>
      <c r="K237" s="60" t="str">
        <f t="shared" si="194"/>
        <v>C1</v>
      </c>
      <c r="L237" s="60" t="str">
        <f t="shared" si="195"/>
        <v>C1</v>
      </c>
      <c r="M237" s="48"/>
      <c r="N237" s="48"/>
      <c r="P237" s="114"/>
      <c r="Q237" s="114"/>
      <c r="R237" s="114"/>
      <c r="S237" s="118"/>
      <c r="T237" s="153">
        <f t="shared" si="196"/>
        <v>1</v>
      </c>
      <c r="U237" s="116">
        <f t="shared" si="197"/>
        <v>1</v>
      </c>
      <c r="V237" s="119">
        <f t="shared" si="198"/>
        <v>15</v>
      </c>
      <c r="W237" s="119">
        <f t="shared" si="198"/>
        <v>16</v>
      </c>
      <c r="X237" s="23">
        <v>8</v>
      </c>
      <c r="Y237" s="60" t="str">
        <f t="shared" si="199"/>
        <v>C1</v>
      </c>
      <c r="Z237" s="60" t="str">
        <f t="shared" si="200"/>
        <v>C1</v>
      </c>
      <c r="AA237" s="60" t="str">
        <f t="shared" si="201"/>
        <v>C1</v>
      </c>
      <c r="AB237" s="23">
        <f t="shared" si="202"/>
        <v>6</v>
      </c>
      <c r="AH237" s="158">
        <f t="shared" si="203"/>
        <v>14.51</v>
      </c>
    </row>
    <row r="238" spans="1:34" x14ac:dyDescent="0.25">
      <c r="A238" s="23" t="str">
        <f>C231&amp;"x"&amp;B238</f>
        <v>B1x5</v>
      </c>
      <c r="B238" s="42">
        <v>5</v>
      </c>
      <c r="C238" s="60" t="str">
        <f t="shared" si="187"/>
        <v>M</v>
      </c>
      <c r="D238" s="60" t="str">
        <f t="shared" si="188"/>
        <v>NLG58X4</v>
      </c>
      <c r="E238" s="61" t="str">
        <f t="shared" si="189"/>
        <v>Dongen, van F.P.B.</v>
      </c>
      <c r="F238" s="61" t="str">
        <f t="shared" si="190"/>
        <v>Freek</v>
      </c>
      <c r="G238" s="62">
        <f t="shared" si="191"/>
        <v>39196</v>
      </c>
      <c r="H238" s="63">
        <f t="shared" si="192"/>
        <v>16</v>
      </c>
      <c r="I238" s="64"/>
      <c r="J238" s="60" t="str">
        <f t="shared" si="193"/>
        <v>B2</v>
      </c>
      <c r="K238" s="60" t="str">
        <f t="shared" si="194"/>
        <v>B2</v>
      </c>
      <c r="L238" s="60" t="str">
        <f t="shared" si="195"/>
        <v>B2</v>
      </c>
      <c r="M238" s="48"/>
      <c r="N238" s="48"/>
      <c r="P238" s="114"/>
      <c r="Q238" s="114"/>
      <c r="R238" s="114"/>
      <c r="S238" s="118"/>
      <c r="T238" s="153">
        <f t="shared" si="196"/>
        <v>1</v>
      </c>
      <c r="U238" s="116">
        <f t="shared" si="197"/>
        <v>1</v>
      </c>
      <c r="V238" s="119">
        <f t="shared" si="198"/>
        <v>15</v>
      </c>
      <c r="W238" s="119">
        <f t="shared" si="198"/>
        <v>16</v>
      </c>
      <c r="X238" s="23">
        <v>9</v>
      </c>
      <c r="Y238" s="60" t="str">
        <f t="shared" si="199"/>
        <v>B2</v>
      </c>
      <c r="Z238" s="60" t="str">
        <f t="shared" si="200"/>
        <v>B2</v>
      </c>
      <c r="AA238" s="60" t="str">
        <f t="shared" si="201"/>
        <v>B2</v>
      </c>
      <c r="AB238" s="23">
        <f t="shared" si="202"/>
        <v>6</v>
      </c>
      <c r="AH238" s="158">
        <f t="shared" si="203"/>
        <v>16.690000000000001</v>
      </c>
    </row>
    <row r="239" spans="1:34" x14ac:dyDescent="0.25">
      <c r="A239" s="23" t="str">
        <f>C231&amp;"x"&amp;B239</f>
        <v>B1x6</v>
      </c>
      <c r="B239" s="42">
        <v>6</v>
      </c>
      <c r="C239" s="60" t="str">
        <f t="shared" si="187"/>
        <v>M</v>
      </c>
      <c r="D239" s="60" t="str">
        <f t="shared" si="188"/>
        <v>NLS85H0</v>
      </c>
      <c r="E239" s="61" t="str">
        <f t="shared" si="189"/>
        <v>Dekker, den O.C.</v>
      </c>
      <c r="F239" s="61" t="str">
        <f t="shared" si="190"/>
        <v>Onno</v>
      </c>
      <c r="G239" s="62">
        <f t="shared" si="191"/>
        <v>39623</v>
      </c>
      <c r="H239" s="63">
        <f t="shared" si="192"/>
        <v>15</v>
      </c>
      <c r="I239" s="64"/>
      <c r="J239" s="60" t="str">
        <f t="shared" si="193"/>
        <v>C1</v>
      </c>
      <c r="K239" s="60" t="str">
        <f t="shared" si="194"/>
        <v>C1</v>
      </c>
      <c r="L239" s="60" t="str">
        <f t="shared" si="195"/>
        <v>C1</v>
      </c>
      <c r="M239" s="48"/>
      <c r="N239" s="48"/>
      <c r="P239" s="114"/>
      <c r="Q239" s="114"/>
      <c r="R239" s="114"/>
      <c r="S239" s="118"/>
      <c r="T239" s="153">
        <f t="shared" si="196"/>
        <v>1</v>
      </c>
      <c r="U239" s="116">
        <f t="shared" si="197"/>
        <v>1</v>
      </c>
      <c r="V239" s="119">
        <f t="shared" si="198"/>
        <v>15</v>
      </c>
      <c r="W239" s="119">
        <f t="shared" si="198"/>
        <v>16</v>
      </c>
      <c r="X239" s="23">
        <v>10</v>
      </c>
      <c r="Y239" s="60" t="str">
        <f t="shared" si="199"/>
        <v>C1</v>
      </c>
      <c r="Z239" s="60" t="str">
        <f t="shared" si="200"/>
        <v>C1</v>
      </c>
      <c r="AA239" s="60" t="str">
        <f t="shared" si="201"/>
        <v>C1</v>
      </c>
      <c r="AB239" s="23">
        <f t="shared" si="202"/>
        <v>6</v>
      </c>
      <c r="AH239" s="158">
        <f t="shared" si="203"/>
        <v>15.52</v>
      </c>
    </row>
    <row r="240" spans="1:34" x14ac:dyDescent="0.25">
      <c r="A240" s="23" t="str">
        <f>C231&amp;"x"&amp;B240</f>
        <v>B1x7</v>
      </c>
      <c r="B240" s="42">
        <v>7</v>
      </c>
      <c r="C240" s="60" t="str">
        <f t="shared" si="187"/>
        <v>M</v>
      </c>
      <c r="D240" s="60" t="str">
        <f t="shared" si="188"/>
        <v>NLD36P9</v>
      </c>
      <c r="E240" s="61" t="str">
        <f t="shared" si="189"/>
        <v>Driesprong, N.</v>
      </c>
      <c r="F240" s="61" t="str">
        <f t="shared" si="190"/>
        <v>Niek</v>
      </c>
      <c r="G240" s="62">
        <f t="shared" si="191"/>
        <v>39655</v>
      </c>
      <c r="H240" s="63">
        <f t="shared" si="192"/>
        <v>15</v>
      </c>
      <c r="I240" s="64"/>
      <c r="J240" s="60" t="str">
        <f t="shared" si="193"/>
        <v>B2</v>
      </c>
      <c r="K240" s="60" t="str">
        <f t="shared" si="194"/>
        <v>B2</v>
      </c>
      <c r="L240" s="60" t="str">
        <f t="shared" si="195"/>
        <v>B2</v>
      </c>
      <c r="M240" s="48"/>
      <c r="N240" s="48"/>
      <c r="P240" s="114"/>
      <c r="Q240" s="114"/>
      <c r="R240" s="114"/>
      <c r="S240" s="118"/>
      <c r="T240" s="153">
        <f t="shared" si="196"/>
        <v>1</v>
      </c>
      <c r="U240" s="116">
        <f t="shared" si="197"/>
        <v>1</v>
      </c>
      <c r="V240" s="119">
        <f t="shared" si="198"/>
        <v>15</v>
      </c>
      <c r="W240" s="119">
        <f t="shared" si="198"/>
        <v>16</v>
      </c>
      <c r="X240" s="23">
        <v>11</v>
      </c>
      <c r="Y240" s="60" t="str">
        <f t="shared" si="199"/>
        <v>B2</v>
      </c>
      <c r="Z240" s="60" t="str">
        <f t="shared" si="200"/>
        <v>B2</v>
      </c>
      <c r="AA240" s="60" t="str">
        <f t="shared" si="201"/>
        <v>B2</v>
      </c>
      <c r="AB240" s="23">
        <f t="shared" si="202"/>
        <v>6</v>
      </c>
      <c r="AH240" s="158">
        <f t="shared" si="203"/>
        <v>15.43</v>
      </c>
    </row>
    <row r="241" spans="1:34" x14ac:dyDescent="0.25">
      <c r="A241" s="23" t="str">
        <f>C231&amp;"x"&amp;B241</f>
        <v>B1x8</v>
      </c>
      <c r="B241" s="42">
        <v>8</v>
      </c>
      <c r="C241" s="60" t="str">
        <f t="shared" si="187"/>
        <v>M</v>
      </c>
      <c r="D241" s="60" t="str">
        <f t="shared" si="188"/>
        <v>NLP78Q4</v>
      </c>
      <c r="E241" s="61" t="str">
        <f t="shared" si="189"/>
        <v>Sas, M.</v>
      </c>
      <c r="F241" s="61" t="str">
        <f t="shared" si="190"/>
        <v>Maarten</v>
      </c>
      <c r="G241" s="62">
        <f t="shared" si="191"/>
        <v>39686</v>
      </c>
      <c r="H241" s="63">
        <f t="shared" si="192"/>
        <v>15</v>
      </c>
      <c r="I241" s="64"/>
      <c r="J241" s="60" t="str">
        <f t="shared" si="193"/>
        <v>B1</v>
      </c>
      <c r="K241" s="60" t="str">
        <f t="shared" si="194"/>
        <v>B1</v>
      </c>
      <c r="L241" s="60" t="str">
        <f t="shared" si="195"/>
        <v>B1</v>
      </c>
      <c r="M241" s="48"/>
      <c r="N241" s="48"/>
      <c r="P241" s="114"/>
      <c r="Q241" s="114"/>
      <c r="R241" s="114"/>
      <c r="S241" s="118"/>
      <c r="T241" s="153">
        <f t="shared" si="196"/>
        <v>1</v>
      </c>
      <c r="U241" s="116">
        <f t="shared" si="197"/>
        <v>1</v>
      </c>
      <c r="V241" s="119">
        <f t="shared" si="198"/>
        <v>15</v>
      </c>
      <c r="W241" s="119">
        <f t="shared" si="198"/>
        <v>16</v>
      </c>
      <c r="X241" s="23">
        <v>12</v>
      </c>
      <c r="Y241" s="60" t="str">
        <f t="shared" si="199"/>
        <v>B1</v>
      </c>
      <c r="Z241" s="60" t="str">
        <f t="shared" si="200"/>
        <v>B1</v>
      </c>
      <c r="AA241" s="60" t="str">
        <f t="shared" si="201"/>
        <v>B1</v>
      </c>
      <c r="AB241" s="23">
        <f t="shared" si="202"/>
        <v>6</v>
      </c>
      <c r="AH241" s="158">
        <f t="shared" si="203"/>
        <v>15.35</v>
      </c>
    </row>
    <row r="242" spans="1:34" x14ac:dyDescent="0.25">
      <c r="A242" s="23" t="str">
        <f>C231&amp;"x"&amp;B242</f>
        <v>B1x9</v>
      </c>
      <c r="B242" s="42">
        <v>9</v>
      </c>
      <c r="C242" s="60" t="str">
        <f t="shared" si="187"/>
        <v>M</v>
      </c>
      <c r="D242" s="60" t="str">
        <f t="shared" si="188"/>
        <v>NMJ72N6</v>
      </c>
      <c r="E242" s="61" t="str">
        <f t="shared" si="189"/>
        <v>Bemer, J.L.E.</v>
      </c>
      <c r="F242" s="61" t="str">
        <f t="shared" si="190"/>
        <v>Jarno</v>
      </c>
      <c r="G242" s="62">
        <f t="shared" si="191"/>
        <v>40169</v>
      </c>
      <c r="H242" s="63">
        <f t="shared" si="192"/>
        <v>14</v>
      </c>
      <c r="I242" s="64"/>
      <c r="J242" s="60" t="str">
        <f t="shared" si="193"/>
        <v>C1</v>
      </c>
      <c r="K242" s="60" t="str">
        <f t="shared" si="194"/>
        <v>C1</v>
      </c>
      <c r="L242" s="60" t="str">
        <f t="shared" si="195"/>
        <v>C1</v>
      </c>
      <c r="M242" s="48"/>
      <c r="N242" s="48"/>
      <c r="P242" s="114"/>
      <c r="Q242" s="114"/>
      <c r="R242" s="114"/>
      <c r="S242" s="118"/>
      <c r="T242" s="153">
        <f t="shared" si="196"/>
        <v>1</v>
      </c>
      <c r="U242" s="116">
        <f t="shared" si="197"/>
        <v>1</v>
      </c>
      <c r="V242" s="119">
        <f t="shared" si="198"/>
        <v>15</v>
      </c>
      <c r="W242" s="119">
        <f t="shared" si="198"/>
        <v>16</v>
      </c>
      <c r="X242" s="23">
        <v>13</v>
      </c>
      <c r="Y242" s="60" t="str">
        <f t="shared" si="199"/>
        <v>C1</v>
      </c>
      <c r="Z242" s="60" t="str">
        <f t="shared" si="200"/>
        <v>C1</v>
      </c>
      <c r="AA242" s="60" t="str">
        <f t="shared" si="201"/>
        <v>C1</v>
      </c>
      <c r="AB242" s="23">
        <f t="shared" si="202"/>
        <v>6</v>
      </c>
      <c r="AH242" s="158">
        <f t="shared" si="203"/>
        <v>14.02</v>
      </c>
    </row>
    <row r="243" spans="1:34" x14ac:dyDescent="0.25">
      <c r="A243" s="23" t="str">
        <f>C231&amp;"x"&amp;B243</f>
        <v>B1x10</v>
      </c>
      <c r="B243" s="42">
        <v>10</v>
      </c>
      <c r="C243" s="60" t="str">
        <f t="shared" si="187"/>
        <v/>
      </c>
      <c r="D243" s="60" t="str">
        <f t="shared" si="188"/>
        <v/>
      </c>
      <c r="E243" s="61" t="str">
        <f t="shared" si="189"/>
        <v/>
      </c>
      <c r="F243" s="61" t="str">
        <f t="shared" si="190"/>
        <v/>
      </c>
      <c r="G243" s="62" t="str">
        <f t="shared" si="191"/>
        <v/>
      </c>
      <c r="H243" s="63" t="str">
        <f t="shared" si="192"/>
        <v/>
      </c>
      <c r="I243" s="64"/>
      <c r="J243" s="60" t="str">
        <f t="shared" si="193"/>
        <v/>
      </c>
      <c r="K243" s="60" t="str">
        <f t="shared" si="194"/>
        <v/>
      </c>
      <c r="L243" s="60" t="str">
        <f t="shared" si="195"/>
        <v/>
      </c>
      <c r="M243" s="48"/>
      <c r="N243" s="48"/>
      <c r="P243" s="114"/>
      <c r="Q243" s="114"/>
      <c r="R243" s="114"/>
      <c r="S243" s="118"/>
      <c r="T243" s="153">
        <f t="shared" si="196"/>
        <v>0</v>
      </c>
      <c r="U243" s="116">
        <f t="shared" si="197"/>
        <v>0</v>
      </c>
      <c r="V243" s="119">
        <f t="shared" si="198"/>
        <v>15</v>
      </c>
      <c r="W243" s="119">
        <f t="shared" si="198"/>
        <v>16</v>
      </c>
      <c r="X243" s="23">
        <v>14</v>
      </c>
      <c r="Y243" s="60" t="str">
        <f t="shared" si="199"/>
        <v/>
      </c>
      <c r="Z243" s="60" t="str">
        <f t="shared" si="200"/>
        <v/>
      </c>
      <c r="AA243" s="60" t="str">
        <f t="shared" si="201"/>
        <v/>
      </c>
      <c r="AB243" s="23">
        <f t="shared" si="202"/>
        <v>0</v>
      </c>
      <c r="AH243" s="158" t="str">
        <f t="shared" si="203"/>
        <v/>
      </c>
    </row>
    <row r="244" spans="1:34" x14ac:dyDescent="0.25">
      <c r="A244" s="23" t="str">
        <f>C231&amp;"x"&amp;B244</f>
        <v>B1x11</v>
      </c>
      <c r="B244" s="42">
        <v>11</v>
      </c>
      <c r="C244" s="60" t="str">
        <f t="shared" si="187"/>
        <v/>
      </c>
      <c r="D244" s="60" t="str">
        <f t="shared" si="188"/>
        <v/>
      </c>
      <c r="E244" s="61" t="str">
        <f t="shared" si="189"/>
        <v/>
      </c>
      <c r="F244" s="61" t="str">
        <f t="shared" si="190"/>
        <v/>
      </c>
      <c r="G244" s="62" t="str">
        <f t="shared" si="191"/>
        <v/>
      </c>
      <c r="H244" s="63" t="str">
        <f t="shared" si="192"/>
        <v/>
      </c>
      <c r="I244" s="64"/>
      <c r="J244" s="60" t="str">
        <f t="shared" si="193"/>
        <v/>
      </c>
      <c r="K244" s="60" t="str">
        <f t="shared" si="194"/>
        <v/>
      </c>
      <c r="L244" s="60" t="str">
        <f t="shared" si="195"/>
        <v/>
      </c>
      <c r="M244" s="48"/>
      <c r="N244" s="48"/>
      <c r="P244" s="114"/>
      <c r="Q244" s="114"/>
      <c r="R244" s="114"/>
      <c r="T244" s="153">
        <f t="shared" si="196"/>
        <v>0</v>
      </c>
      <c r="U244" s="116">
        <f t="shared" si="197"/>
        <v>0</v>
      </c>
      <c r="V244" s="119">
        <f t="shared" si="198"/>
        <v>15</v>
      </c>
      <c r="W244" s="119">
        <f t="shared" si="198"/>
        <v>16</v>
      </c>
      <c r="X244" s="23">
        <v>15</v>
      </c>
      <c r="Y244" s="60" t="str">
        <f t="shared" si="199"/>
        <v/>
      </c>
      <c r="Z244" s="60" t="str">
        <f t="shared" si="200"/>
        <v/>
      </c>
      <c r="AA244" s="60" t="str">
        <f t="shared" si="201"/>
        <v/>
      </c>
      <c r="AB244" s="23">
        <f t="shared" si="202"/>
        <v>0</v>
      </c>
      <c r="AH244" s="158" t="str">
        <f t="shared" si="203"/>
        <v/>
      </c>
    </row>
    <row r="245" spans="1:34" x14ac:dyDescent="0.25">
      <c r="A245" s="23" t="str">
        <f>C231&amp;"x"&amp;B245</f>
        <v>B1x12</v>
      </c>
      <c r="B245" s="42">
        <v>12</v>
      </c>
      <c r="C245" s="60" t="str">
        <f t="shared" si="187"/>
        <v/>
      </c>
      <c r="D245" s="60" t="str">
        <f t="shared" si="188"/>
        <v/>
      </c>
      <c r="E245" s="61" t="str">
        <f t="shared" si="189"/>
        <v/>
      </c>
      <c r="F245" s="61" t="str">
        <f t="shared" si="190"/>
        <v/>
      </c>
      <c r="G245" s="62" t="str">
        <f t="shared" si="191"/>
        <v/>
      </c>
      <c r="H245" s="63" t="str">
        <f t="shared" si="192"/>
        <v/>
      </c>
      <c r="I245" s="64"/>
      <c r="J245" s="60" t="str">
        <f t="shared" si="193"/>
        <v/>
      </c>
      <c r="K245" s="60" t="str">
        <f t="shared" si="194"/>
        <v/>
      </c>
      <c r="L245" s="60" t="str">
        <f t="shared" si="195"/>
        <v/>
      </c>
      <c r="M245" s="48"/>
      <c r="N245" s="48"/>
      <c r="P245" s="114"/>
      <c r="Q245" s="114"/>
      <c r="R245" s="114"/>
      <c r="T245" s="153">
        <f t="shared" si="196"/>
        <v>0</v>
      </c>
      <c r="U245" s="116">
        <f t="shared" si="197"/>
        <v>0</v>
      </c>
      <c r="V245" s="119">
        <f t="shared" si="198"/>
        <v>15</v>
      </c>
      <c r="W245" s="119">
        <f t="shared" si="198"/>
        <v>16</v>
      </c>
      <c r="X245" s="23">
        <v>16</v>
      </c>
      <c r="Y245" s="60" t="str">
        <f t="shared" si="199"/>
        <v/>
      </c>
      <c r="Z245" s="60" t="str">
        <f t="shared" si="200"/>
        <v/>
      </c>
      <c r="AA245" s="60" t="str">
        <f t="shared" si="201"/>
        <v/>
      </c>
      <c r="AB245" s="23">
        <f t="shared" si="202"/>
        <v>0</v>
      </c>
      <c r="AH245" s="158" t="str">
        <f t="shared" si="203"/>
        <v/>
      </c>
    </row>
    <row r="246" spans="1:34" x14ac:dyDescent="0.25">
      <c r="A246" s="23" t="str">
        <f>C231&amp;"x"&amp;B246</f>
        <v>B1x13</v>
      </c>
      <c r="B246" s="42">
        <v>13</v>
      </c>
      <c r="C246" s="60" t="str">
        <f t="shared" si="187"/>
        <v/>
      </c>
      <c r="D246" s="60" t="str">
        <f t="shared" si="188"/>
        <v/>
      </c>
      <c r="E246" s="61" t="str">
        <f t="shared" si="189"/>
        <v/>
      </c>
      <c r="F246" s="61" t="str">
        <f t="shared" si="190"/>
        <v/>
      </c>
      <c r="G246" s="62" t="str">
        <f t="shared" si="191"/>
        <v/>
      </c>
      <c r="H246" s="63" t="str">
        <f t="shared" si="192"/>
        <v/>
      </c>
      <c r="I246" s="64"/>
      <c r="J246" s="60" t="str">
        <f t="shared" si="193"/>
        <v/>
      </c>
      <c r="K246" s="60" t="str">
        <f t="shared" si="194"/>
        <v/>
      </c>
      <c r="L246" s="60" t="str">
        <f t="shared" si="195"/>
        <v/>
      </c>
      <c r="M246" s="48"/>
      <c r="N246" s="48"/>
      <c r="P246" s="114"/>
      <c r="Q246" s="114"/>
      <c r="R246" s="114"/>
      <c r="T246" s="153">
        <f t="shared" si="196"/>
        <v>0</v>
      </c>
      <c r="U246" s="116">
        <f t="shared" si="197"/>
        <v>0</v>
      </c>
      <c r="V246" s="119">
        <f t="shared" si="198"/>
        <v>15</v>
      </c>
      <c r="W246" s="119">
        <f t="shared" si="198"/>
        <v>16</v>
      </c>
      <c r="X246" s="23">
        <v>17</v>
      </c>
      <c r="Y246" s="60" t="str">
        <f t="shared" si="199"/>
        <v/>
      </c>
      <c r="Z246" s="60" t="str">
        <f t="shared" si="200"/>
        <v/>
      </c>
      <c r="AA246" s="60" t="str">
        <f t="shared" si="201"/>
        <v/>
      </c>
      <c r="AB246" s="23">
        <f t="shared" si="202"/>
        <v>0</v>
      </c>
      <c r="AH246" s="158" t="str">
        <f t="shared" si="203"/>
        <v/>
      </c>
    </row>
    <row r="247" spans="1:34" x14ac:dyDescent="0.25">
      <c r="A247" s="23" t="str">
        <f>C231&amp;"x"&amp;B247</f>
        <v>B1x14</v>
      </c>
      <c r="B247" s="42">
        <v>14</v>
      </c>
      <c r="C247" s="60" t="str">
        <f t="shared" si="187"/>
        <v/>
      </c>
      <c r="D247" s="60" t="str">
        <f t="shared" si="188"/>
        <v/>
      </c>
      <c r="E247" s="61" t="str">
        <f t="shared" si="189"/>
        <v/>
      </c>
      <c r="F247" s="61" t="str">
        <f t="shared" si="190"/>
        <v/>
      </c>
      <c r="G247" s="62" t="str">
        <f t="shared" si="191"/>
        <v/>
      </c>
      <c r="H247" s="63" t="str">
        <f t="shared" si="192"/>
        <v/>
      </c>
      <c r="I247" s="64"/>
      <c r="J247" s="60" t="str">
        <f t="shared" si="193"/>
        <v/>
      </c>
      <c r="K247" s="60" t="str">
        <f t="shared" si="194"/>
        <v/>
      </c>
      <c r="L247" s="60" t="str">
        <f t="shared" si="195"/>
        <v/>
      </c>
      <c r="M247" s="48"/>
      <c r="N247" s="48"/>
      <c r="P247" s="114"/>
      <c r="Q247" s="114"/>
      <c r="R247" s="114"/>
      <c r="T247" s="153">
        <f t="shared" si="196"/>
        <v>0</v>
      </c>
      <c r="U247" s="116">
        <f t="shared" si="197"/>
        <v>0</v>
      </c>
      <c r="V247" s="119">
        <f t="shared" si="198"/>
        <v>15</v>
      </c>
      <c r="W247" s="119">
        <f t="shared" si="198"/>
        <v>16</v>
      </c>
      <c r="X247" s="23">
        <v>18</v>
      </c>
      <c r="Y247" s="60" t="str">
        <f t="shared" si="199"/>
        <v/>
      </c>
      <c r="Z247" s="60" t="str">
        <f t="shared" si="200"/>
        <v/>
      </c>
      <c r="AA247" s="60" t="str">
        <f t="shared" si="201"/>
        <v/>
      </c>
      <c r="AB247" s="23">
        <f t="shared" si="202"/>
        <v>0</v>
      </c>
      <c r="AH247" s="158" t="str">
        <f t="shared" si="203"/>
        <v/>
      </c>
    </row>
    <row r="248" spans="1:34" x14ac:dyDescent="0.25">
      <c r="A248" s="23" t="str">
        <f>C231&amp;"x"&amp;B248</f>
        <v>B1x15</v>
      </c>
      <c r="B248" s="42">
        <v>15</v>
      </c>
      <c r="C248" s="60" t="str">
        <f t="shared" si="187"/>
        <v/>
      </c>
      <c r="D248" s="60" t="str">
        <f t="shared" si="188"/>
        <v/>
      </c>
      <c r="E248" s="61" t="str">
        <f t="shared" si="189"/>
        <v/>
      </c>
      <c r="F248" s="61" t="str">
        <f t="shared" si="190"/>
        <v/>
      </c>
      <c r="G248" s="62" t="str">
        <f t="shared" si="191"/>
        <v/>
      </c>
      <c r="H248" s="63" t="str">
        <f t="shared" si="192"/>
        <v/>
      </c>
      <c r="I248" s="64"/>
      <c r="J248" s="60" t="str">
        <f t="shared" si="193"/>
        <v/>
      </c>
      <c r="K248" s="60" t="str">
        <f t="shared" si="194"/>
        <v/>
      </c>
      <c r="L248" s="60" t="str">
        <f t="shared" si="195"/>
        <v/>
      </c>
      <c r="M248" s="48"/>
      <c r="N248" s="48"/>
      <c r="P248" s="114"/>
      <c r="Q248" s="114"/>
      <c r="R248" s="114"/>
      <c r="T248" s="153">
        <f t="shared" si="196"/>
        <v>0</v>
      </c>
      <c r="U248" s="116">
        <f t="shared" si="197"/>
        <v>0</v>
      </c>
      <c r="V248" s="119">
        <f t="shared" si="198"/>
        <v>15</v>
      </c>
      <c r="W248" s="119">
        <f t="shared" si="198"/>
        <v>16</v>
      </c>
      <c r="X248" s="23">
        <v>19</v>
      </c>
      <c r="Y248" s="60" t="str">
        <f t="shared" si="199"/>
        <v/>
      </c>
      <c r="Z248" s="60" t="str">
        <f t="shared" si="200"/>
        <v/>
      </c>
      <c r="AA248" s="60" t="str">
        <f t="shared" si="201"/>
        <v/>
      </c>
      <c r="AB248" s="23">
        <f t="shared" si="202"/>
        <v>0</v>
      </c>
      <c r="AH248" s="158" t="str">
        <f t="shared" si="203"/>
        <v/>
      </c>
    </row>
    <row r="249" spans="1:34" x14ac:dyDescent="0.25">
      <c r="B249" s="65"/>
      <c r="C249" s="66"/>
      <c r="D249" s="65"/>
      <c r="E249" s="65"/>
      <c r="F249" s="65"/>
      <c r="G249" s="67"/>
      <c r="H249" s="67"/>
      <c r="I249" s="67"/>
      <c r="J249" s="66"/>
      <c r="K249" s="66"/>
      <c r="L249" s="66"/>
      <c r="M249" s="48"/>
      <c r="N249" s="48"/>
      <c r="X249" s="23">
        <v>20</v>
      </c>
    </row>
    <row r="250" spans="1:34" x14ac:dyDescent="0.25">
      <c r="B250" s="42"/>
      <c r="C250" s="369" t="s">
        <v>5165</v>
      </c>
      <c r="D250" s="369"/>
      <c r="E250" s="43" t="s">
        <v>5166</v>
      </c>
      <c r="F250" s="43" t="s">
        <v>5167</v>
      </c>
      <c r="G250" s="44" t="s">
        <v>5168</v>
      </c>
      <c r="H250" s="45"/>
      <c r="I250" s="46"/>
      <c r="J250" s="47" t="s">
        <v>5169</v>
      </c>
      <c r="K250" s="47" t="s">
        <v>5170</v>
      </c>
      <c r="L250" s="47" t="s">
        <v>5171</v>
      </c>
      <c r="M250" s="48"/>
      <c r="N250" s="48"/>
      <c r="P250" s="49">
        <f>COUNT(P254:P268)</f>
        <v>0</v>
      </c>
      <c r="Q250" s="49">
        <f>COUNT(Q254:Q268)</f>
        <v>0</v>
      </c>
      <c r="R250" s="49">
        <f>COUNT(R254:R268)</f>
        <v>0</v>
      </c>
      <c r="T250" s="96">
        <f>T251-SUM(U254:U268)</f>
        <v>0</v>
      </c>
      <c r="X250" s="23">
        <v>1</v>
      </c>
    </row>
    <row r="251" spans="1:34" ht="13" x14ac:dyDescent="0.3">
      <c r="A251" s="27">
        <f>A231+1</f>
        <v>13</v>
      </c>
      <c r="B251" s="50"/>
      <c r="C251" s="370" t="str">
        <f>Leden!AV18</f>
        <v>B2</v>
      </c>
      <c r="D251" s="370"/>
      <c r="E251" s="100" t="str">
        <f>IF($C251="","",LEFT(IFERROR(VLOOKUP($C251,Teams1N,2,0),"")&amp;"??",2))</f>
        <v>WK</v>
      </c>
      <c r="F251" s="100" t="str">
        <f>IF($C251="","",IFERROR(VLOOKUP($C251,Teams1N,3,0),"??"))</f>
        <v>Za</v>
      </c>
      <c r="G251" s="100" t="str">
        <f>IF($C251="","",LEFT(IFERROR(VLOOKUP($C251,Teams1N,4,0),"")&amp;"?",1))</f>
        <v>8</v>
      </c>
      <c r="H251" s="51"/>
      <c r="I251" s="52"/>
      <c r="J251" s="100">
        <f>COUNTIF(C254:C268,"V")</f>
        <v>5</v>
      </c>
      <c r="K251" s="100">
        <f>COUNTIF(C254:C268,"M")</f>
        <v>4</v>
      </c>
      <c r="L251" s="53">
        <f>IFERROR(AVERAGE(H254:H268),"")</f>
        <v>14.444444444444445</v>
      </c>
      <c r="M251" s="54"/>
      <c r="N251" s="54"/>
      <c r="O251" s="27" t="s">
        <v>5172</v>
      </c>
      <c r="P251" s="163"/>
      <c r="Q251" s="163"/>
      <c r="R251" s="163"/>
      <c r="S251" s="164"/>
      <c r="T251" s="96">
        <f>SUM(T254:T268)</f>
        <v>9</v>
      </c>
      <c r="U251" s="115" t="str">
        <f>MID($C251,1,1)</f>
        <v>B</v>
      </c>
      <c r="V251" s="115" t="str">
        <f>MID($C251,1,1)</f>
        <v>B</v>
      </c>
      <c r="W251" s="115" t="str">
        <f>MID($C251,1,1)</f>
        <v>B</v>
      </c>
      <c r="X251" s="23">
        <v>2</v>
      </c>
      <c r="Y251" s="27"/>
      <c r="Z251" s="27"/>
      <c r="AA251" s="27"/>
      <c r="AB251" s="27"/>
      <c r="AC251" s="27"/>
      <c r="AD251" s="11" t="str">
        <f>IF($C251="","",IFERROR(VLOOKUP($C251,Teams1N,6,0),""))</f>
        <v>A</v>
      </c>
      <c r="AE251" s="11" t="str">
        <f>TRIM(IF($AD251="","",IFERROR(VLOOKUP($AD251,Teams!$B$5:$G$9,2,0),"")))</f>
        <v>3312 AD</v>
      </c>
      <c r="AF251" s="11" t="str">
        <f>TRIM(IF($AD251="","",IFERROR(VLOOKUP($AD251,Teams!$B$5:$G$9,4,0),"")))</f>
        <v>Dordrecht Oranje Wit (D)</v>
      </c>
      <c r="AG251" s="27"/>
      <c r="AH251" s="159">
        <f>IFERROR(AVERAGE(AH254:AH268),"")</f>
        <v>14.723333333333333</v>
      </c>
    </row>
    <row r="252" spans="1:34" x14ac:dyDescent="0.25">
      <c r="B252" s="42"/>
      <c r="C252" s="43"/>
      <c r="D252" s="42"/>
      <c r="E252" s="42"/>
      <c r="F252" s="42"/>
      <c r="G252" s="46"/>
      <c r="H252" s="46"/>
      <c r="I252" s="46"/>
      <c r="J252" s="43"/>
      <c r="K252" s="43"/>
      <c r="L252" s="43"/>
      <c r="M252" s="48"/>
      <c r="N252" s="48"/>
      <c r="U252" s="116"/>
      <c r="V252" s="116"/>
      <c r="W252" s="116"/>
      <c r="X252" s="23">
        <v>3</v>
      </c>
    </row>
    <row r="253" spans="1:34" x14ac:dyDescent="0.25">
      <c r="A253" s="55"/>
      <c r="B253" s="56"/>
      <c r="C253" s="57" t="s">
        <v>5173</v>
      </c>
      <c r="D253" s="57" t="s">
        <v>5174</v>
      </c>
      <c r="E253" s="58" t="s">
        <v>5175</v>
      </c>
      <c r="F253" s="58" t="s">
        <v>5176</v>
      </c>
      <c r="G253" s="57" t="s">
        <v>5177</v>
      </c>
      <c r="H253" s="57" t="s">
        <v>5178</v>
      </c>
      <c r="I253" s="57" t="s">
        <v>5039</v>
      </c>
      <c r="J253" s="57" t="s">
        <v>7049</v>
      </c>
      <c r="K253" s="57" t="s">
        <v>7598</v>
      </c>
      <c r="L253" s="57" t="s">
        <v>7596</v>
      </c>
      <c r="M253" s="59"/>
      <c r="N253" s="59"/>
      <c r="O253" s="55"/>
      <c r="P253" s="117" t="s">
        <v>5048</v>
      </c>
      <c r="Q253" s="117" t="s">
        <v>5047</v>
      </c>
      <c r="R253" s="117" t="s">
        <v>5049</v>
      </c>
      <c r="U253" s="115">
        <f>IF(W251="","",VLOOKUP(W251,Leeftijdscat,2,FALSE))</f>
        <v>13</v>
      </c>
      <c r="V253" s="115">
        <f>IF(W251="","",VLOOKUP(W251,Leeftijdscat,3,FALSE))</f>
        <v>15</v>
      </c>
      <c r="W253" s="115">
        <f>IF(W251="","",VLOOKUP(W251,Leeftijdscat,4,FALSE))</f>
        <v>16</v>
      </c>
      <c r="X253" s="23">
        <v>4</v>
      </c>
      <c r="Y253" s="55">
        <f>LEN(Y254&amp;Y255&amp;Y256&amp;Y257&amp;Y258&amp;Y259&amp;Y260&amp;Y261&amp;Y262&amp;Y263&amp;Y264&amp;Y265&amp;Y266&amp;Y267&amp;Y268)</f>
        <v>18</v>
      </c>
      <c r="Z253" s="55">
        <f>LEN(Z254&amp;Z255&amp;Z256&amp;Z257&amp;Z258&amp;Z259&amp;Z260&amp;Z261&amp;Z262&amp;Z263&amp;Z264&amp;Z265&amp;Z266&amp;Z267&amp;Z268)</f>
        <v>18</v>
      </c>
      <c r="AA253" s="55">
        <f>LEN(AA254&amp;AA255&amp;AA256&amp;AA257&amp;AA258&amp;AA259&amp;AA260&amp;AA261&amp;AA262&amp;AA263&amp;AA264&amp;AA265&amp;AA266&amp;AA267&amp;AA268)</f>
        <v>18</v>
      </c>
      <c r="AB253" s="55">
        <f>SUM(Y253:AA253)</f>
        <v>54</v>
      </c>
      <c r="AC253" s="55"/>
      <c r="AD253" s="145"/>
      <c r="AE253" s="145"/>
      <c r="AF253" s="145"/>
      <c r="AG253" s="55"/>
    </row>
    <row r="254" spans="1:34" x14ac:dyDescent="0.25">
      <c r="A254" s="23" t="str">
        <f>C251&amp;"x"&amp;B254</f>
        <v>B2x1</v>
      </c>
      <c r="B254" s="42">
        <v>1</v>
      </c>
      <c r="C254" s="60" t="str">
        <f t="shared" ref="C254:C268" si="204">IF(LEFT($A254,1)="x","",IFERROR(VLOOKUP($A254,Leden1N,8,0),""))</f>
        <v>V</v>
      </c>
      <c r="D254" s="60" t="str">
        <f t="shared" ref="D254:D268" si="205">IF(LEFT($A254,1)="x","",IFERROR(VLOOKUP($A254,Leden1N,9,0),""))</f>
        <v>NLT96R9</v>
      </c>
      <c r="E254" s="61" t="str">
        <f t="shared" ref="E254:E268" si="206">IF(LEFT($A254,1)="x","",IFERROR(VLOOKUP($A254,Leden1N,10,0),""))</f>
        <v>Voorbij, D.M.</v>
      </c>
      <c r="F254" s="61" t="str">
        <f t="shared" ref="F254:F268" si="207">IF(LEFT($A254,1)="x","",IFERROR(VLOOKUP($A254,Leden1N,11,0),""))</f>
        <v>Doeska</v>
      </c>
      <c r="G254" s="62">
        <f t="shared" ref="G254:G268" si="208">IF(LEFT($A254,1)="x","",IFERROR(VLOOKUP($A254,Leden1N,12,0),""))</f>
        <v>39751</v>
      </c>
      <c r="H254" s="63">
        <f t="shared" ref="H254:H268" si="209">IF(AND(ISNUMBER(G254),G254&lt;&gt;0),DATEDIF(G254,Peildatum,"Y"),"")</f>
        <v>15</v>
      </c>
      <c r="I254" s="64"/>
      <c r="J254" s="60" t="str">
        <f t="shared" ref="J254:J268" si="210">IF(LEFT($A254,1)="x","",IFERROR(VLOOKUP($A254,Leden1N,17,0),""))</f>
        <v>B2</v>
      </c>
      <c r="K254" s="60" t="str">
        <f t="shared" ref="K254:K268" si="211">IF(LEFT($A254,1)="x","",IFERROR(VLOOKUP($A254,Leden1N,18,0),""))</f>
        <v>B2</v>
      </c>
      <c r="L254" s="60" t="str">
        <f t="shared" ref="L254:L268" si="212">IF(LEFT($A254,1)="x","",IFERROR(VLOOKUP($A254,Leden1N,19,0),""))</f>
        <v>B2</v>
      </c>
      <c r="M254" s="48"/>
      <c r="N254" s="48"/>
      <c r="P254" s="114"/>
      <c r="Q254" s="114"/>
      <c r="R254" s="114"/>
      <c r="S254" s="118"/>
      <c r="T254" s="153">
        <f t="shared" ref="T254:T268" si="213">IF(LEN(C254&amp;D254&amp;E254&amp;F254)&gt;0,1,0)</f>
        <v>1</v>
      </c>
      <c r="U254" s="116">
        <f t="shared" ref="U254:U268" si="214">MIN(LEN(Y254&amp;Z254&amp;AA254),1)</f>
        <v>1</v>
      </c>
      <c r="V254" s="119">
        <f t="shared" ref="V254:W268" si="215">V253</f>
        <v>15</v>
      </c>
      <c r="W254" s="119">
        <f t="shared" si="215"/>
        <v>16</v>
      </c>
      <c r="X254" s="23">
        <v>5</v>
      </c>
      <c r="Y254" s="60" t="str">
        <f t="shared" ref="Y254:Y268" si="216">IF(LEFT($A254,1)="x","",IFERROR(VLOOKUP($A254,Leden1N,37,0),""))</f>
        <v>B2</v>
      </c>
      <c r="Z254" s="60" t="str">
        <f t="shared" ref="Z254:Z268" si="217">IF(LEFT($A254,1)="x","",IFERROR(VLOOKUP($A254,Leden1N,38,0),""))</f>
        <v>B2</v>
      </c>
      <c r="AA254" s="60" t="str">
        <f t="shared" ref="AA254:AA268" si="218">IF(LEFT($A254,1)="x","",IFERROR(VLOOKUP($A254,Leden1N,39,0),""))</f>
        <v>B2</v>
      </c>
      <c r="AB254" s="23">
        <f t="shared" ref="AB254:AB268" si="219">LEN(Y254&amp;Z254&amp;AA254)</f>
        <v>6</v>
      </c>
      <c r="AH254" s="158">
        <f t="shared" ref="AH254:AH268" si="220">lft(G254,Peildatum)</f>
        <v>15.17</v>
      </c>
    </row>
    <row r="255" spans="1:34" x14ac:dyDescent="0.25">
      <c r="A255" s="23" t="str">
        <f>C251&amp;"x"&amp;B255</f>
        <v>B2x2</v>
      </c>
      <c r="B255" s="42">
        <v>2</v>
      </c>
      <c r="C255" s="60" t="str">
        <f t="shared" si="204"/>
        <v>V</v>
      </c>
      <c r="D255" s="60" t="str">
        <f t="shared" si="205"/>
        <v>NLL20G1</v>
      </c>
      <c r="E255" s="61" t="str">
        <f t="shared" si="206"/>
        <v>Burgt, van de E.</v>
      </c>
      <c r="F255" s="61" t="str">
        <f t="shared" si="207"/>
        <v>Elize</v>
      </c>
      <c r="G255" s="62">
        <f t="shared" si="208"/>
        <v>39804</v>
      </c>
      <c r="H255" s="63">
        <f t="shared" si="209"/>
        <v>15</v>
      </c>
      <c r="I255" s="64"/>
      <c r="J255" s="60" t="str">
        <f t="shared" si="210"/>
        <v>B2</v>
      </c>
      <c r="K255" s="60" t="str">
        <f t="shared" si="211"/>
        <v>B2</v>
      </c>
      <c r="L255" s="60" t="str">
        <f t="shared" si="212"/>
        <v>B2</v>
      </c>
      <c r="M255" s="48"/>
      <c r="N255" s="48"/>
      <c r="P255" s="114"/>
      <c r="Q255" s="114"/>
      <c r="R255" s="114"/>
      <c r="S255" s="118"/>
      <c r="T255" s="153">
        <f t="shared" si="213"/>
        <v>1</v>
      </c>
      <c r="U255" s="116">
        <f t="shared" si="214"/>
        <v>1</v>
      </c>
      <c r="V255" s="119">
        <f t="shared" si="215"/>
        <v>15</v>
      </c>
      <c r="W255" s="119">
        <f t="shared" si="215"/>
        <v>16</v>
      </c>
      <c r="X255" s="23">
        <v>6</v>
      </c>
      <c r="Y255" s="60" t="str">
        <f t="shared" si="216"/>
        <v>B2</v>
      </c>
      <c r="Z255" s="60" t="str">
        <f t="shared" si="217"/>
        <v>B2</v>
      </c>
      <c r="AA255" s="60" t="str">
        <f t="shared" si="218"/>
        <v>B2</v>
      </c>
      <c r="AB255" s="23">
        <f t="shared" si="219"/>
        <v>6</v>
      </c>
      <c r="AH255" s="158">
        <f t="shared" si="220"/>
        <v>15.02</v>
      </c>
    </row>
    <row r="256" spans="1:34" x14ac:dyDescent="0.25">
      <c r="A256" s="23" t="str">
        <f>C251&amp;"x"&amp;B256</f>
        <v>B2x3</v>
      </c>
      <c r="B256" s="42">
        <v>3</v>
      </c>
      <c r="C256" s="60" t="str">
        <f t="shared" si="204"/>
        <v>V</v>
      </c>
      <c r="D256" s="60" t="str">
        <f t="shared" si="205"/>
        <v>NLJ04Z4</v>
      </c>
      <c r="E256" s="61" t="str">
        <f t="shared" si="206"/>
        <v>Lohuis, F.A.C.</v>
      </c>
      <c r="F256" s="61" t="str">
        <f t="shared" si="207"/>
        <v>Floor</v>
      </c>
      <c r="G256" s="62">
        <f t="shared" si="208"/>
        <v>39878</v>
      </c>
      <c r="H256" s="63">
        <f t="shared" si="209"/>
        <v>14</v>
      </c>
      <c r="I256" s="64"/>
      <c r="J256" s="60" t="str">
        <f t="shared" si="210"/>
        <v>C2</v>
      </c>
      <c r="K256" s="60" t="str">
        <f t="shared" si="211"/>
        <v>C2</v>
      </c>
      <c r="L256" s="60" t="str">
        <f t="shared" si="212"/>
        <v>C2</v>
      </c>
      <c r="M256" s="48"/>
      <c r="N256" s="48"/>
      <c r="P256" s="114"/>
      <c r="Q256" s="114"/>
      <c r="R256" s="114"/>
      <c r="S256" s="118"/>
      <c r="T256" s="153">
        <f t="shared" si="213"/>
        <v>1</v>
      </c>
      <c r="U256" s="116">
        <f t="shared" si="214"/>
        <v>1</v>
      </c>
      <c r="V256" s="119">
        <f t="shared" si="215"/>
        <v>15</v>
      </c>
      <c r="W256" s="119">
        <f t="shared" si="215"/>
        <v>16</v>
      </c>
      <c r="X256" s="23">
        <v>7</v>
      </c>
      <c r="Y256" s="60" t="str">
        <f t="shared" si="216"/>
        <v>C2</v>
      </c>
      <c r="Z256" s="60" t="str">
        <f t="shared" si="217"/>
        <v>C2</v>
      </c>
      <c r="AA256" s="60" t="str">
        <f t="shared" si="218"/>
        <v>C2</v>
      </c>
      <c r="AB256" s="23">
        <f t="shared" si="219"/>
        <v>6</v>
      </c>
      <c r="AH256" s="158">
        <f t="shared" si="220"/>
        <v>14.82</v>
      </c>
    </row>
    <row r="257" spans="1:34" x14ac:dyDescent="0.25">
      <c r="A257" s="23" t="str">
        <f>C251&amp;"x"&amp;B257</f>
        <v>B2x4</v>
      </c>
      <c r="B257" s="42">
        <v>4</v>
      </c>
      <c r="C257" s="60" t="str">
        <f t="shared" si="204"/>
        <v>V</v>
      </c>
      <c r="D257" s="60" t="str">
        <f t="shared" si="205"/>
        <v>NLY40X3</v>
      </c>
      <c r="E257" s="61" t="str">
        <f t="shared" si="206"/>
        <v>Matena, A.</v>
      </c>
      <c r="F257" s="61" t="str">
        <f t="shared" si="207"/>
        <v>Anjanette</v>
      </c>
      <c r="G257" s="62">
        <f t="shared" si="208"/>
        <v>39961</v>
      </c>
      <c r="H257" s="63">
        <f t="shared" si="209"/>
        <v>14</v>
      </c>
      <c r="I257" s="64"/>
      <c r="J257" s="60" t="str">
        <f t="shared" si="210"/>
        <v>C1</v>
      </c>
      <c r="K257" s="60" t="str">
        <f t="shared" si="211"/>
        <v>C1</v>
      </c>
      <c r="L257" s="60" t="str">
        <f t="shared" si="212"/>
        <v>C1</v>
      </c>
      <c r="M257" s="48"/>
      <c r="N257" s="48"/>
      <c r="P257" s="114"/>
      <c r="Q257" s="114"/>
      <c r="R257" s="114"/>
      <c r="S257" s="118"/>
      <c r="T257" s="153">
        <f t="shared" si="213"/>
        <v>1</v>
      </c>
      <c r="U257" s="116">
        <f t="shared" si="214"/>
        <v>1</v>
      </c>
      <c r="V257" s="119">
        <f t="shared" si="215"/>
        <v>15</v>
      </c>
      <c r="W257" s="119">
        <f t="shared" si="215"/>
        <v>16</v>
      </c>
      <c r="X257" s="23">
        <v>8</v>
      </c>
      <c r="Y257" s="60" t="str">
        <f t="shared" si="216"/>
        <v>C1</v>
      </c>
      <c r="Z257" s="60" t="str">
        <f t="shared" si="217"/>
        <v>C1</v>
      </c>
      <c r="AA257" s="60" t="str">
        <f t="shared" si="218"/>
        <v>C1</v>
      </c>
      <c r="AB257" s="23">
        <f t="shared" si="219"/>
        <v>6</v>
      </c>
      <c r="AH257" s="158">
        <f t="shared" si="220"/>
        <v>14.59</v>
      </c>
    </row>
    <row r="258" spans="1:34" x14ac:dyDescent="0.25">
      <c r="A258" s="23" t="str">
        <f>C251&amp;"x"&amp;B258</f>
        <v>B2x5</v>
      </c>
      <c r="B258" s="42">
        <v>5</v>
      </c>
      <c r="C258" s="60" t="str">
        <f t="shared" si="204"/>
        <v>V</v>
      </c>
      <c r="D258" s="60" t="str">
        <f t="shared" si="205"/>
        <v>NLX00H0</v>
      </c>
      <c r="E258" s="61" t="str">
        <f t="shared" si="206"/>
        <v>Bemer, G.M.E.</v>
      </c>
      <c r="F258" s="61" t="str">
        <f t="shared" si="207"/>
        <v>Githa</v>
      </c>
      <c r="G258" s="62">
        <f t="shared" si="208"/>
        <v>40169</v>
      </c>
      <c r="H258" s="63">
        <f t="shared" si="209"/>
        <v>14</v>
      </c>
      <c r="I258" s="64"/>
      <c r="J258" s="60" t="str">
        <f t="shared" si="210"/>
        <v>C1</v>
      </c>
      <c r="K258" s="60" t="str">
        <f t="shared" si="211"/>
        <v>C1</v>
      </c>
      <c r="L258" s="60" t="str">
        <f t="shared" si="212"/>
        <v>C1</v>
      </c>
      <c r="M258" s="48"/>
      <c r="N258" s="48"/>
      <c r="P258" s="114"/>
      <c r="Q258" s="114"/>
      <c r="R258" s="114"/>
      <c r="S258" s="118"/>
      <c r="T258" s="153">
        <f t="shared" si="213"/>
        <v>1</v>
      </c>
      <c r="U258" s="116">
        <f t="shared" si="214"/>
        <v>1</v>
      </c>
      <c r="V258" s="119">
        <f t="shared" si="215"/>
        <v>15</v>
      </c>
      <c r="W258" s="119">
        <f t="shared" si="215"/>
        <v>16</v>
      </c>
      <c r="X258" s="23">
        <v>9</v>
      </c>
      <c r="Y258" s="60" t="str">
        <f t="shared" si="216"/>
        <v>C1</v>
      </c>
      <c r="Z258" s="60" t="str">
        <f t="shared" si="217"/>
        <v>C1</v>
      </c>
      <c r="AA258" s="60" t="str">
        <f t="shared" si="218"/>
        <v>C1</v>
      </c>
      <c r="AB258" s="23">
        <f t="shared" si="219"/>
        <v>6</v>
      </c>
      <c r="AH258" s="158">
        <f t="shared" si="220"/>
        <v>14.02</v>
      </c>
    </row>
    <row r="259" spans="1:34" x14ac:dyDescent="0.25">
      <c r="A259" s="23" t="str">
        <f>C251&amp;"x"&amp;B259</f>
        <v>B2x6</v>
      </c>
      <c r="B259" s="42">
        <v>6</v>
      </c>
      <c r="C259" s="60" t="str">
        <f t="shared" si="204"/>
        <v>M</v>
      </c>
      <c r="D259" s="60" t="str">
        <f t="shared" si="205"/>
        <v>NLL37S1</v>
      </c>
      <c r="E259" s="61" t="str">
        <f t="shared" si="206"/>
        <v>Camphens, T.</v>
      </c>
      <c r="F259" s="61" t="str">
        <f t="shared" si="207"/>
        <v>Tijn</v>
      </c>
      <c r="G259" s="62">
        <f t="shared" si="208"/>
        <v>39744</v>
      </c>
      <c r="H259" s="63">
        <f t="shared" si="209"/>
        <v>15</v>
      </c>
      <c r="I259" s="64"/>
      <c r="J259" s="60" t="str">
        <f t="shared" si="210"/>
        <v>B2</v>
      </c>
      <c r="K259" s="60" t="str">
        <f t="shared" si="211"/>
        <v>B2</v>
      </c>
      <c r="L259" s="60" t="str">
        <f t="shared" si="212"/>
        <v>B2</v>
      </c>
      <c r="M259" s="48"/>
      <c r="N259" s="48"/>
      <c r="P259" s="114"/>
      <c r="Q259" s="114"/>
      <c r="R259" s="114"/>
      <c r="S259" s="118"/>
      <c r="T259" s="153">
        <f t="shared" si="213"/>
        <v>1</v>
      </c>
      <c r="U259" s="116">
        <f t="shared" si="214"/>
        <v>1</v>
      </c>
      <c r="V259" s="119">
        <f t="shared" si="215"/>
        <v>15</v>
      </c>
      <c r="W259" s="119">
        <f t="shared" si="215"/>
        <v>16</v>
      </c>
      <c r="X259" s="23">
        <v>10</v>
      </c>
      <c r="Y259" s="60" t="str">
        <f t="shared" si="216"/>
        <v>B2</v>
      </c>
      <c r="Z259" s="60" t="str">
        <f t="shared" si="217"/>
        <v>B2</v>
      </c>
      <c r="AA259" s="60" t="str">
        <f t="shared" si="218"/>
        <v>B2</v>
      </c>
      <c r="AB259" s="23">
        <f t="shared" si="219"/>
        <v>6</v>
      </c>
      <c r="AH259" s="158">
        <f t="shared" si="220"/>
        <v>15.19</v>
      </c>
    </row>
    <row r="260" spans="1:34" x14ac:dyDescent="0.25">
      <c r="A260" s="23" t="str">
        <f>C251&amp;"x"&amp;B260</f>
        <v>B2x7</v>
      </c>
      <c r="B260" s="42">
        <v>7</v>
      </c>
      <c r="C260" s="60" t="str">
        <f t="shared" si="204"/>
        <v>M</v>
      </c>
      <c r="D260" s="60" t="str">
        <f t="shared" si="205"/>
        <v>NLS75Y4</v>
      </c>
      <c r="E260" s="61" t="str">
        <f t="shared" si="206"/>
        <v>Heersping, D.B.A.C.</v>
      </c>
      <c r="F260" s="61" t="str">
        <f t="shared" si="207"/>
        <v>Dani</v>
      </c>
      <c r="G260" s="62">
        <f t="shared" si="208"/>
        <v>39753</v>
      </c>
      <c r="H260" s="63">
        <f t="shared" si="209"/>
        <v>15</v>
      </c>
      <c r="I260" s="64"/>
      <c r="J260" s="60" t="str">
        <f t="shared" si="210"/>
        <v>B3</v>
      </c>
      <c r="K260" s="60" t="str">
        <f t="shared" si="211"/>
        <v>B3</v>
      </c>
      <c r="L260" s="60" t="str">
        <f t="shared" si="212"/>
        <v>B3</v>
      </c>
      <c r="M260" s="48"/>
      <c r="N260" s="48"/>
      <c r="P260" s="114"/>
      <c r="Q260" s="114"/>
      <c r="R260" s="114"/>
      <c r="S260" s="118"/>
      <c r="T260" s="153">
        <f t="shared" si="213"/>
        <v>1</v>
      </c>
      <c r="U260" s="116">
        <f t="shared" si="214"/>
        <v>1</v>
      </c>
      <c r="V260" s="119">
        <f t="shared" si="215"/>
        <v>15</v>
      </c>
      <c r="W260" s="119">
        <f t="shared" si="215"/>
        <v>16</v>
      </c>
      <c r="X260" s="23">
        <v>11</v>
      </c>
      <c r="Y260" s="60" t="str">
        <f t="shared" si="216"/>
        <v>B3</v>
      </c>
      <c r="Z260" s="60" t="str">
        <f t="shared" si="217"/>
        <v>B3</v>
      </c>
      <c r="AA260" s="60" t="str">
        <f t="shared" si="218"/>
        <v>B3</v>
      </c>
      <c r="AB260" s="23">
        <f t="shared" si="219"/>
        <v>6</v>
      </c>
      <c r="AH260" s="158">
        <f t="shared" si="220"/>
        <v>15.16</v>
      </c>
    </row>
    <row r="261" spans="1:34" x14ac:dyDescent="0.25">
      <c r="A261" s="23" t="str">
        <f>C251&amp;"x"&amp;B261</f>
        <v>B2x8</v>
      </c>
      <c r="B261" s="42">
        <v>8</v>
      </c>
      <c r="C261" s="60" t="str">
        <f t="shared" si="204"/>
        <v>M</v>
      </c>
      <c r="D261" s="60" t="str">
        <f t="shared" si="205"/>
        <v>NLS85J4</v>
      </c>
      <c r="E261" s="61" t="str">
        <f t="shared" si="206"/>
        <v>Vliet, K.M.</v>
      </c>
      <c r="F261" s="61" t="str">
        <f t="shared" si="207"/>
        <v>Kian</v>
      </c>
      <c r="G261" s="62">
        <f t="shared" si="208"/>
        <v>40058</v>
      </c>
      <c r="H261" s="63">
        <f t="shared" si="209"/>
        <v>14</v>
      </c>
      <c r="I261" s="64"/>
      <c r="J261" s="60" t="str">
        <f t="shared" si="210"/>
        <v>C2</v>
      </c>
      <c r="K261" s="60" t="str">
        <f t="shared" si="211"/>
        <v>C2</v>
      </c>
      <c r="L261" s="60" t="str">
        <f t="shared" si="212"/>
        <v>C2</v>
      </c>
      <c r="M261" s="48"/>
      <c r="N261" s="48"/>
      <c r="P261" s="114"/>
      <c r="Q261" s="114"/>
      <c r="R261" s="114"/>
      <c r="S261" s="118"/>
      <c r="T261" s="153">
        <f t="shared" si="213"/>
        <v>1</v>
      </c>
      <c r="U261" s="116">
        <f t="shared" si="214"/>
        <v>1</v>
      </c>
      <c r="V261" s="119">
        <f t="shared" si="215"/>
        <v>15</v>
      </c>
      <c r="W261" s="119">
        <f t="shared" si="215"/>
        <v>16</v>
      </c>
      <c r="X261" s="23">
        <v>12</v>
      </c>
      <c r="Y261" s="60" t="str">
        <f t="shared" si="216"/>
        <v>C2</v>
      </c>
      <c r="Z261" s="60" t="str">
        <f t="shared" si="217"/>
        <v>C2</v>
      </c>
      <c r="AA261" s="60" t="str">
        <f t="shared" si="218"/>
        <v>C2</v>
      </c>
      <c r="AB261" s="23">
        <f t="shared" si="219"/>
        <v>6</v>
      </c>
      <c r="AH261" s="158">
        <f t="shared" si="220"/>
        <v>14.33</v>
      </c>
    </row>
    <row r="262" spans="1:34" x14ac:dyDescent="0.25">
      <c r="A262" s="23" t="str">
        <f>C251&amp;"x"&amp;B262</f>
        <v>B2x9</v>
      </c>
      <c r="B262" s="42">
        <v>9</v>
      </c>
      <c r="C262" s="60" t="str">
        <f t="shared" si="204"/>
        <v>M</v>
      </c>
      <c r="D262" s="60" t="str">
        <f t="shared" si="205"/>
        <v>NLX00G3</v>
      </c>
      <c r="E262" s="61" t="str">
        <f t="shared" si="206"/>
        <v>Sempel, J.D.</v>
      </c>
      <c r="F262" s="61" t="str">
        <f t="shared" si="207"/>
        <v>Jasper</v>
      </c>
      <c r="G262" s="62">
        <f t="shared" si="208"/>
        <v>40100</v>
      </c>
      <c r="H262" s="63">
        <f t="shared" si="209"/>
        <v>14</v>
      </c>
      <c r="I262" s="64"/>
      <c r="J262" s="60" t="str">
        <f t="shared" si="210"/>
        <v>C2</v>
      </c>
      <c r="K262" s="60" t="str">
        <f t="shared" si="211"/>
        <v>C2</v>
      </c>
      <c r="L262" s="60" t="str">
        <f t="shared" si="212"/>
        <v>C2</v>
      </c>
      <c r="M262" s="48"/>
      <c r="N262" s="48"/>
      <c r="P262" s="114"/>
      <c r="Q262" s="114"/>
      <c r="R262" s="114"/>
      <c r="S262" s="118"/>
      <c r="T262" s="153">
        <f t="shared" si="213"/>
        <v>1</v>
      </c>
      <c r="U262" s="116">
        <f t="shared" si="214"/>
        <v>1</v>
      </c>
      <c r="V262" s="119">
        <f t="shared" si="215"/>
        <v>15</v>
      </c>
      <c r="W262" s="119">
        <f t="shared" si="215"/>
        <v>16</v>
      </c>
      <c r="X262" s="23">
        <v>13</v>
      </c>
      <c r="Y262" s="60" t="str">
        <f t="shared" si="216"/>
        <v>C2</v>
      </c>
      <c r="Z262" s="60" t="str">
        <f t="shared" si="217"/>
        <v>C2</v>
      </c>
      <c r="AA262" s="60" t="str">
        <f t="shared" si="218"/>
        <v>C2</v>
      </c>
      <c r="AB262" s="23">
        <f t="shared" si="219"/>
        <v>6</v>
      </c>
      <c r="AH262" s="158">
        <f t="shared" si="220"/>
        <v>14.21</v>
      </c>
    </row>
    <row r="263" spans="1:34" x14ac:dyDescent="0.25">
      <c r="A263" s="23" t="str">
        <f>C251&amp;"x"&amp;B263</f>
        <v>B2x10</v>
      </c>
      <c r="B263" s="42">
        <v>10</v>
      </c>
      <c r="C263" s="60" t="str">
        <f t="shared" si="204"/>
        <v/>
      </c>
      <c r="D263" s="60" t="str">
        <f t="shared" si="205"/>
        <v/>
      </c>
      <c r="E263" s="61" t="str">
        <f t="shared" si="206"/>
        <v/>
      </c>
      <c r="F263" s="61" t="str">
        <f t="shared" si="207"/>
        <v/>
      </c>
      <c r="G263" s="62" t="str">
        <f t="shared" si="208"/>
        <v/>
      </c>
      <c r="H263" s="63" t="str">
        <f t="shared" si="209"/>
        <v/>
      </c>
      <c r="I263" s="64"/>
      <c r="J263" s="60" t="str">
        <f t="shared" si="210"/>
        <v/>
      </c>
      <c r="K263" s="60" t="str">
        <f t="shared" si="211"/>
        <v/>
      </c>
      <c r="L263" s="60" t="str">
        <f t="shared" si="212"/>
        <v/>
      </c>
      <c r="M263" s="48"/>
      <c r="N263" s="48"/>
      <c r="P263" s="114"/>
      <c r="Q263" s="114"/>
      <c r="R263" s="114"/>
      <c r="S263" s="118"/>
      <c r="T263" s="153">
        <f t="shared" si="213"/>
        <v>0</v>
      </c>
      <c r="U263" s="116">
        <f t="shared" si="214"/>
        <v>0</v>
      </c>
      <c r="V263" s="119">
        <f t="shared" si="215"/>
        <v>15</v>
      </c>
      <c r="W263" s="119">
        <f t="shared" si="215"/>
        <v>16</v>
      </c>
      <c r="X263" s="23">
        <v>14</v>
      </c>
      <c r="Y263" s="60" t="str">
        <f t="shared" si="216"/>
        <v/>
      </c>
      <c r="Z263" s="60" t="str">
        <f t="shared" si="217"/>
        <v/>
      </c>
      <c r="AA263" s="60" t="str">
        <f t="shared" si="218"/>
        <v/>
      </c>
      <c r="AB263" s="23">
        <f t="shared" si="219"/>
        <v>0</v>
      </c>
      <c r="AH263" s="158" t="str">
        <f t="shared" si="220"/>
        <v/>
      </c>
    </row>
    <row r="264" spans="1:34" x14ac:dyDescent="0.25">
      <c r="A264" s="23" t="str">
        <f>C251&amp;"x"&amp;B264</f>
        <v>B2x11</v>
      </c>
      <c r="B264" s="42">
        <v>11</v>
      </c>
      <c r="C264" s="60" t="str">
        <f t="shared" si="204"/>
        <v/>
      </c>
      <c r="D264" s="60" t="str">
        <f t="shared" si="205"/>
        <v/>
      </c>
      <c r="E264" s="61" t="str">
        <f t="shared" si="206"/>
        <v/>
      </c>
      <c r="F264" s="61" t="str">
        <f t="shared" si="207"/>
        <v/>
      </c>
      <c r="G264" s="62" t="str">
        <f t="shared" si="208"/>
        <v/>
      </c>
      <c r="H264" s="63" t="str">
        <f t="shared" si="209"/>
        <v/>
      </c>
      <c r="I264" s="64"/>
      <c r="J264" s="60" t="str">
        <f t="shared" si="210"/>
        <v/>
      </c>
      <c r="K264" s="60" t="str">
        <f t="shared" si="211"/>
        <v/>
      </c>
      <c r="L264" s="60" t="str">
        <f t="shared" si="212"/>
        <v/>
      </c>
      <c r="M264" s="48"/>
      <c r="N264" s="48"/>
      <c r="P264" s="114"/>
      <c r="Q264" s="114"/>
      <c r="R264" s="114"/>
      <c r="T264" s="153">
        <f t="shared" si="213"/>
        <v>0</v>
      </c>
      <c r="U264" s="116">
        <f t="shared" si="214"/>
        <v>0</v>
      </c>
      <c r="V264" s="119">
        <f t="shared" si="215"/>
        <v>15</v>
      </c>
      <c r="W264" s="119">
        <f t="shared" si="215"/>
        <v>16</v>
      </c>
      <c r="X264" s="23">
        <v>15</v>
      </c>
      <c r="Y264" s="60" t="str">
        <f t="shared" si="216"/>
        <v/>
      </c>
      <c r="Z264" s="60" t="str">
        <f t="shared" si="217"/>
        <v/>
      </c>
      <c r="AA264" s="60" t="str">
        <f t="shared" si="218"/>
        <v/>
      </c>
      <c r="AB264" s="23">
        <f t="shared" si="219"/>
        <v>0</v>
      </c>
      <c r="AH264" s="158" t="str">
        <f t="shared" si="220"/>
        <v/>
      </c>
    </row>
    <row r="265" spans="1:34" x14ac:dyDescent="0.25">
      <c r="A265" s="23" t="str">
        <f>C251&amp;"x"&amp;B265</f>
        <v>B2x12</v>
      </c>
      <c r="B265" s="42">
        <v>12</v>
      </c>
      <c r="C265" s="60" t="str">
        <f t="shared" si="204"/>
        <v/>
      </c>
      <c r="D265" s="60" t="str">
        <f t="shared" si="205"/>
        <v/>
      </c>
      <c r="E265" s="61" t="str">
        <f t="shared" si="206"/>
        <v/>
      </c>
      <c r="F265" s="61" t="str">
        <f t="shared" si="207"/>
        <v/>
      </c>
      <c r="G265" s="62" t="str">
        <f t="shared" si="208"/>
        <v/>
      </c>
      <c r="H265" s="63" t="str">
        <f t="shared" si="209"/>
        <v/>
      </c>
      <c r="I265" s="64"/>
      <c r="J265" s="60" t="str">
        <f t="shared" si="210"/>
        <v/>
      </c>
      <c r="K265" s="60" t="str">
        <f t="shared" si="211"/>
        <v/>
      </c>
      <c r="L265" s="60" t="str">
        <f t="shared" si="212"/>
        <v/>
      </c>
      <c r="M265" s="48"/>
      <c r="N265" s="48"/>
      <c r="P265" s="114"/>
      <c r="Q265" s="114"/>
      <c r="R265" s="114"/>
      <c r="T265" s="153">
        <f t="shared" si="213"/>
        <v>0</v>
      </c>
      <c r="U265" s="116">
        <f t="shared" si="214"/>
        <v>0</v>
      </c>
      <c r="V265" s="119">
        <f t="shared" si="215"/>
        <v>15</v>
      </c>
      <c r="W265" s="119">
        <f t="shared" si="215"/>
        <v>16</v>
      </c>
      <c r="X265" s="23">
        <v>16</v>
      </c>
      <c r="Y265" s="60" t="str">
        <f t="shared" si="216"/>
        <v/>
      </c>
      <c r="Z265" s="60" t="str">
        <f t="shared" si="217"/>
        <v/>
      </c>
      <c r="AA265" s="60" t="str">
        <f t="shared" si="218"/>
        <v/>
      </c>
      <c r="AB265" s="23">
        <f t="shared" si="219"/>
        <v>0</v>
      </c>
      <c r="AH265" s="158" t="str">
        <f t="shared" si="220"/>
        <v/>
      </c>
    </row>
    <row r="266" spans="1:34" x14ac:dyDescent="0.25">
      <c r="A266" s="23" t="str">
        <f>C251&amp;"x"&amp;B266</f>
        <v>B2x13</v>
      </c>
      <c r="B266" s="42">
        <v>13</v>
      </c>
      <c r="C266" s="60" t="str">
        <f t="shared" si="204"/>
        <v/>
      </c>
      <c r="D266" s="60" t="str">
        <f t="shared" si="205"/>
        <v/>
      </c>
      <c r="E266" s="61" t="str">
        <f t="shared" si="206"/>
        <v/>
      </c>
      <c r="F266" s="61" t="str">
        <f t="shared" si="207"/>
        <v/>
      </c>
      <c r="G266" s="62" t="str">
        <f t="shared" si="208"/>
        <v/>
      </c>
      <c r="H266" s="63" t="str">
        <f t="shared" si="209"/>
        <v/>
      </c>
      <c r="I266" s="64"/>
      <c r="J266" s="60" t="str">
        <f t="shared" si="210"/>
        <v/>
      </c>
      <c r="K266" s="60" t="str">
        <f t="shared" si="211"/>
        <v/>
      </c>
      <c r="L266" s="60" t="str">
        <f t="shared" si="212"/>
        <v/>
      </c>
      <c r="M266" s="48"/>
      <c r="N266" s="48"/>
      <c r="P266" s="114"/>
      <c r="Q266" s="114"/>
      <c r="R266" s="114"/>
      <c r="T266" s="153">
        <f t="shared" si="213"/>
        <v>0</v>
      </c>
      <c r="U266" s="116">
        <f t="shared" si="214"/>
        <v>0</v>
      </c>
      <c r="V266" s="119">
        <f t="shared" si="215"/>
        <v>15</v>
      </c>
      <c r="W266" s="119">
        <f t="shared" si="215"/>
        <v>16</v>
      </c>
      <c r="X266" s="23">
        <v>17</v>
      </c>
      <c r="Y266" s="60" t="str">
        <f t="shared" si="216"/>
        <v/>
      </c>
      <c r="Z266" s="60" t="str">
        <f t="shared" si="217"/>
        <v/>
      </c>
      <c r="AA266" s="60" t="str">
        <f t="shared" si="218"/>
        <v/>
      </c>
      <c r="AB266" s="23">
        <f t="shared" si="219"/>
        <v>0</v>
      </c>
      <c r="AH266" s="158" t="str">
        <f t="shared" si="220"/>
        <v/>
      </c>
    </row>
    <row r="267" spans="1:34" x14ac:dyDescent="0.25">
      <c r="A267" s="23" t="str">
        <f>C251&amp;"x"&amp;B267</f>
        <v>B2x14</v>
      </c>
      <c r="B267" s="42">
        <v>14</v>
      </c>
      <c r="C267" s="60" t="str">
        <f t="shared" si="204"/>
        <v/>
      </c>
      <c r="D267" s="60" t="str">
        <f t="shared" si="205"/>
        <v/>
      </c>
      <c r="E267" s="61" t="str">
        <f t="shared" si="206"/>
        <v/>
      </c>
      <c r="F267" s="61" t="str">
        <f t="shared" si="207"/>
        <v/>
      </c>
      <c r="G267" s="62" t="str">
        <f t="shared" si="208"/>
        <v/>
      </c>
      <c r="H267" s="63" t="str">
        <f t="shared" si="209"/>
        <v/>
      </c>
      <c r="I267" s="64"/>
      <c r="J267" s="60" t="str">
        <f t="shared" si="210"/>
        <v/>
      </c>
      <c r="K267" s="60" t="str">
        <f t="shared" si="211"/>
        <v/>
      </c>
      <c r="L267" s="60" t="str">
        <f t="shared" si="212"/>
        <v/>
      </c>
      <c r="M267" s="48"/>
      <c r="N267" s="48"/>
      <c r="P267" s="114"/>
      <c r="Q267" s="114"/>
      <c r="R267" s="114"/>
      <c r="T267" s="153">
        <f t="shared" si="213"/>
        <v>0</v>
      </c>
      <c r="U267" s="116">
        <f t="shared" si="214"/>
        <v>0</v>
      </c>
      <c r="V267" s="119">
        <f t="shared" si="215"/>
        <v>15</v>
      </c>
      <c r="W267" s="119">
        <f t="shared" si="215"/>
        <v>16</v>
      </c>
      <c r="X267" s="23">
        <v>18</v>
      </c>
      <c r="Y267" s="60" t="str">
        <f t="shared" si="216"/>
        <v/>
      </c>
      <c r="Z267" s="60" t="str">
        <f t="shared" si="217"/>
        <v/>
      </c>
      <c r="AA267" s="60" t="str">
        <f t="shared" si="218"/>
        <v/>
      </c>
      <c r="AB267" s="23">
        <f t="shared" si="219"/>
        <v>0</v>
      </c>
      <c r="AH267" s="158" t="str">
        <f t="shared" si="220"/>
        <v/>
      </c>
    </row>
    <row r="268" spans="1:34" x14ac:dyDescent="0.25">
      <c r="A268" s="23" t="str">
        <f>C251&amp;"x"&amp;B268</f>
        <v>B2x15</v>
      </c>
      <c r="B268" s="42">
        <v>15</v>
      </c>
      <c r="C268" s="60" t="str">
        <f t="shared" si="204"/>
        <v/>
      </c>
      <c r="D268" s="60" t="str">
        <f t="shared" si="205"/>
        <v/>
      </c>
      <c r="E268" s="61" t="str">
        <f t="shared" si="206"/>
        <v/>
      </c>
      <c r="F268" s="61" t="str">
        <f t="shared" si="207"/>
        <v/>
      </c>
      <c r="G268" s="62" t="str">
        <f t="shared" si="208"/>
        <v/>
      </c>
      <c r="H268" s="63" t="str">
        <f t="shared" si="209"/>
        <v/>
      </c>
      <c r="I268" s="64"/>
      <c r="J268" s="60" t="str">
        <f t="shared" si="210"/>
        <v/>
      </c>
      <c r="K268" s="60" t="str">
        <f t="shared" si="211"/>
        <v/>
      </c>
      <c r="L268" s="60" t="str">
        <f t="shared" si="212"/>
        <v/>
      </c>
      <c r="M268" s="48"/>
      <c r="N268" s="48"/>
      <c r="P268" s="114"/>
      <c r="Q268" s="114"/>
      <c r="R268" s="114"/>
      <c r="T268" s="153">
        <f t="shared" si="213"/>
        <v>0</v>
      </c>
      <c r="U268" s="116">
        <f t="shared" si="214"/>
        <v>0</v>
      </c>
      <c r="V268" s="119">
        <f t="shared" si="215"/>
        <v>15</v>
      </c>
      <c r="W268" s="119">
        <f t="shared" si="215"/>
        <v>16</v>
      </c>
      <c r="X268" s="23">
        <v>19</v>
      </c>
      <c r="Y268" s="60" t="str">
        <f t="shared" si="216"/>
        <v/>
      </c>
      <c r="Z268" s="60" t="str">
        <f t="shared" si="217"/>
        <v/>
      </c>
      <c r="AA268" s="60" t="str">
        <f t="shared" si="218"/>
        <v/>
      </c>
      <c r="AB268" s="23">
        <f t="shared" si="219"/>
        <v>0</v>
      </c>
      <c r="AH268" s="158" t="str">
        <f t="shared" si="220"/>
        <v/>
      </c>
    </row>
    <row r="269" spans="1:34" x14ac:dyDescent="0.25">
      <c r="B269" s="65"/>
      <c r="C269" s="66"/>
      <c r="D269" s="65"/>
      <c r="E269" s="65"/>
      <c r="F269" s="65"/>
      <c r="G269" s="67"/>
      <c r="H269" s="67"/>
      <c r="I269" s="67"/>
      <c r="J269" s="66"/>
      <c r="K269" s="66"/>
      <c r="L269" s="66"/>
      <c r="M269" s="48"/>
      <c r="N269" s="48"/>
      <c r="X269" s="23">
        <v>20</v>
      </c>
    </row>
    <row r="270" spans="1:34" x14ac:dyDescent="0.25">
      <c r="B270" s="42"/>
      <c r="C270" s="369" t="s">
        <v>5165</v>
      </c>
      <c r="D270" s="369"/>
      <c r="E270" s="43" t="s">
        <v>5166</v>
      </c>
      <c r="F270" s="43" t="s">
        <v>5167</v>
      </c>
      <c r="G270" s="44" t="s">
        <v>5168</v>
      </c>
      <c r="H270" s="45"/>
      <c r="I270" s="46"/>
      <c r="J270" s="47" t="s">
        <v>5169</v>
      </c>
      <c r="K270" s="47" t="s">
        <v>5170</v>
      </c>
      <c r="L270" s="47" t="s">
        <v>5171</v>
      </c>
      <c r="M270" s="48"/>
      <c r="N270" s="48"/>
      <c r="P270" s="49">
        <f>COUNT(P274:P288)</f>
        <v>0</v>
      </c>
      <c r="Q270" s="49">
        <f>COUNT(Q274:Q288)</f>
        <v>0</v>
      </c>
      <c r="R270" s="49">
        <f>COUNT(R274:R288)</f>
        <v>0</v>
      </c>
      <c r="T270" s="96">
        <f>T271-SUM(U274:U288)</f>
        <v>0</v>
      </c>
      <c r="X270" s="23">
        <v>1</v>
      </c>
    </row>
    <row r="271" spans="1:34" ht="13" x14ac:dyDescent="0.3">
      <c r="A271" s="27">
        <f>A251+1</f>
        <v>14</v>
      </c>
      <c r="B271" s="50"/>
      <c r="C271" s="370" t="str">
        <f>Leden!AV19</f>
        <v>B3</v>
      </c>
      <c r="D271" s="370"/>
      <c r="E271" s="100" t="str">
        <f>IF($C271="","",LEFT(IFERROR(VLOOKUP($C271,Teams1N,2,0),"")&amp;"??",2))</f>
        <v>BK</v>
      </c>
      <c r="F271" s="100" t="str">
        <f>IF($C271="","",IFERROR(VLOOKUP($C271,Teams1N,3,0),"??"))</f>
        <v>Za</v>
      </c>
      <c r="G271" s="100" t="str">
        <f>IF($C271="","",LEFT(IFERROR(VLOOKUP($C271,Teams1N,4,0),"")&amp;"?",1))</f>
        <v>8</v>
      </c>
      <c r="H271" s="51"/>
      <c r="I271" s="52"/>
      <c r="J271" s="100">
        <f>COUNTIF(C274:C288,"V")</f>
        <v>4</v>
      </c>
      <c r="K271" s="100">
        <f>COUNTIF(C274:C288,"M")</f>
        <v>4</v>
      </c>
      <c r="L271" s="53">
        <f>IFERROR(AVERAGE(H274:H288),"")</f>
        <v>14.375</v>
      </c>
      <c r="M271" s="54"/>
      <c r="N271" s="54"/>
      <c r="O271" s="27" t="s">
        <v>5172</v>
      </c>
      <c r="P271" s="163"/>
      <c r="Q271" s="163"/>
      <c r="R271" s="163"/>
      <c r="S271" s="164"/>
      <c r="T271" s="96">
        <f>SUM(T274:T288)</f>
        <v>8</v>
      </c>
      <c r="U271" s="115" t="str">
        <f>MID($C271,1,1)</f>
        <v>B</v>
      </c>
      <c r="V271" s="115" t="str">
        <f>MID($C271,1,1)</f>
        <v>B</v>
      </c>
      <c r="W271" s="115" t="str">
        <f>MID($C271,1,1)</f>
        <v>B</v>
      </c>
      <c r="X271" s="23">
        <v>2</v>
      </c>
      <c r="Y271" s="27"/>
      <c r="Z271" s="27"/>
      <c r="AA271" s="27"/>
      <c r="AB271" s="27"/>
      <c r="AC271" s="27"/>
      <c r="AD271" s="11" t="str">
        <f>IF($C271="","",IFERROR(VLOOKUP($C271,Teams1N,6,0),""))</f>
        <v>A</v>
      </c>
      <c r="AE271" s="11" t="str">
        <f>TRIM(IF($AD271="","",IFERROR(VLOOKUP($AD271,Teams!$B$5:$G$9,2,0),"")))</f>
        <v>3312 AD</v>
      </c>
      <c r="AF271" s="11" t="str">
        <f>TRIM(IF($AD271="","",IFERROR(VLOOKUP($AD271,Teams!$B$5:$G$9,4,0),"")))</f>
        <v>Dordrecht Oranje Wit (D)</v>
      </c>
      <c r="AG271" s="27"/>
      <c r="AH271" s="159">
        <f>IFERROR(AVERAGE(AH274:AH288),"")</f>
        <v>14.942500000000001</v>
      </c>
    </row>
    <row r="272" spans="1:34" x14ac:dyDescent="0.25">
      <c r="B272" s="42"/>
      <c r="C272" s="43"/>
      <c r="D272" s="42"/>
      <c r="E272" s="42"/>
      <c r="F272" s="42"/>
      <c r="G272" s="46"/>
      <c r="H272" s="46"/>
      <c r="I272" s="46"/>
      <c r="J272" s="43"/>
      <c r="K272" s="43"/>
      <c r="L272" s="43"/>
      <c r="M272" s="48"/>
      <c r="N272" s="48"/>
      <c r="U272" s="116"/>
      <c r="V272" s="116"/>
      <c r="W272" s="116"/>
      <c r="X272" s="23">
        <v>3</v>
      </c>
    </row>
    <row r="273" spans="1:34" x14ac:dyDescent="0.25">
      <c r="A273" s="55"/>
      <c r="B273" s="56"/>
      <c r="C273" s="57" t="s">
        <v>5173</v>
      </c>
      <c r="D273" s="57" t="s">
        <v>5174</v>
      </c>
      <c r="E273" s="58" t="s">
        <v>5175</v>
      </c>
      <c r="F273" s="58" t="s">
        <v>5176</v>
      </c>
      <c r="G273" s="57" t="s">
        <v>5177</v>
      </c>
      <c r="H273" s="57" t="s">
        <v>5178</v>
      </c>
      <c r="I273" s="57" t="s">
        <v>5039</v>
      </c>
      <c r="J273" s="57" t="s">
        <v>7049</v>
      </c>
      <c r="K273" s="57" t="s">
        <v>7598</v>
      </c>
      <c r="L273" s="57" t="s">
        <v>7596</v>
      </c>
      <c r="M273" s="59"/>
      <c r="N273" s="59"/>
      <c r="O273" s="55"/>
      <c r="P273" s="117" t="s">
        <v>5048</v>
      </c>
      <c r="Q273" s="117" t="s">
        <v>5047</v>
      </c>
      <c r="R273" s="117" t="s">
        <v>5049</v>
      </c>
      <c r="U273" s="115">
        <f>IF(W271="","",VLOOKUP(W271,Leeftijdscat,2,FALSE))</f>
        <v>13</v>
      </c>
      <c r="V273" s="115">
        <f>IF(W271="","",VLOOKUP(W271,Leeftijdscat,3,FALSE))</f>
        <v>15</v>
      </c>
      <c r="W273" s="115">
        <f>IF(W271="","",VLOOKUP(W271,Leeftijdscat,4,FALSE))</f>
        <v>16</v>
      </c>
      <c r="X273" s="23">
        <v>4</v>
      </c>
      <c r="Y273" s="55">
        <f>LEN(Y274&amp;Y275&amp;Y276&amp;Y277&amp;Y278&amp;Y279&amp;Y280&amp;Y281&amp;Y282&amp;Y283&amp;Y284&amp;Y285&amp;Y286&amp;Y287&amp;Y288)</f>
        <v>16</v>
      </c>
      <c r="Z273" s="55">
        <f>LEN(Z274&amp;Z275&amp;Z276&amp;Z277&amp;Z278&amp;Z279&amp;Z280&amp;Z281&amp;Z282&amp;Z283&amp;Z284&amp;Z285&amp;Z286&amp;Z287&amp;Z288)</f>
        <v>16</v>
      </c>
      <c r="AA273" s="55">
        <f>LEN(AA274&amp;AA275&amp;AA276&amp;AA277&amp;AA278&amp;AA279&amp;AA280&amp;AA281&amp;AA282&amp;AA283&amp;AA284&amp;AA285&amp;AA286&amp;AA287&amp;AA288)</f>
        <v>16</v>
      </c>
      <c r="AB273" s="55">
        <f>SUM(Y273:AA273)</f>
        <v>48</v>
      </c>
      <c r="AC273" s="55"/>
      <c r="AD273" s="145"/>
      <c r="AE273" s="145"/>
      <c r="AF273" s="145"/>
      <c r="AG273" s="55"/>
    </row>
    <row r="274" spans="1:34" x14ac:dyDescent="0.25">
      <c r="A274" s="23" t="str">
        <f>C271&amp;"x"&amp;B274</f>
        <v>B3x1</v>
      </c>
      <c r="B274" s="42">
        <v>1</v>
      </c>
      <c r="C274" s="60" t="str">
        <f t="shared" ref="C274:C288" si="221">IF(LEFT($A274,1)="x","",IFERROR(VLOOKUP($A274,Leden1N,8,0),""))</f>
        <v>V</v>
      </c>
      <c r="D274" s="60" t="str">
        <f t="shared" ref="D274:D288" si="222">IF(LEFT($A274,1)="x","",IFERROR(VLOOKUP($A274,Leden1N,9,0),""))</f>
        <v>NLP78C6</v>
      </c>
      <c r="E274" s="61" t="str">
        <f t="shared" ref="E274:E288" si="223">IF(LEFT($A274,1)="x","",IFERROR(VLOOKUP($A274,Leden1N,10,0),""))</f>
        <v>Verboom, S.</v>
      </c>
      <c r="F274" s="61" t="str">
        <f t="shared" ref="F274:F288" si="224">IF(LEFT($A274,1)="x","",IFERROR(VLOOKUP($A274,Leden1N,11,0),""))</f>
        <v>Stella</v>
      </c>
      <c r="G274" s="62">
        <f t="shared" ref="G274:G288" si="225">IF(LEFT($A274,1)="x","",IFERROR(VLOOKUP($A274,Leden1N,12,0),""))</f>
        <v>39562</v>
      </c>
      <c r="H274" s="63">
        <f t="shared" ref="H274:H288" si="226">IF(AND(ISNUMBER(G274),G274&lt;&gt;0),DATEDIF(G274,Peildatum,"Y"),"")</f>
        <v>15</v>
      </c>
      <c r="I274" s="64"/>
      <c r="J274" s="60" t="str">
        <f t="shared" ref="J274:J288" si="227">IF(LEFT($A274,1)="x","",IFERROR(VLOOKUP($A274,Leden1N,17,0),""))</f>
        <v>B3</v>
      </c>
      <c r="K274" s="60" t="str">
        <f t="shared" ref="K274:K288" si="228">IF(LEFT($A274,1)="x","",IFERROR(VLOOKUP($A274,Leden1N,18,0),""))</f>
        <v>B3</v>
      </c>
      <c r="L274" s="60" t="str">
        <f t="shared" ref="L274:L288" si="229">IF(LEFT($A274,1)="x","",IFERROR(VLOOKUP($A274,Leden1N,19,0),""))</f>
        <v>B3</v>
      </c>
      <c r="M274" s="48"/>
      <c r="N274" s="48"/>
      <c r="P274" s="114"/>
      <c r="Q274" s="114"/>
      <c r="R274" s="114"/>
      <c r="S274" s="118"/>
      <c r="T274" s="153">
        <f t="shared" ref="T274:T288" si="230">IF(LEN(C274&amp;D274&amp;E274&amp;F274)&gt;0,1,0)</f>
        <v>1</v>
      </c>
      <c r="U274" s="116">
        <f t="shared" ref="U274:U288" si="231">MIN(LEN(Y274&amp;Z274&amp;AA274),1)</f>
        <v>1</v>
      </c>
      <c r="V274" s="119">
        <f t="shared" ref="V274:W288" si="232">V273</f>
        <v>15</v>
      </c>
      <c r="W274" s="119">
        <f t="shared" si="232"/>
        <v>16</v>
      </c>
      <c r="X274" s="23">
        <v>5</v>
      </c>
      <c r="Y274" s="60" t="str">
        <f t="shared" ref="Y274:Y288" si="233">IF(LEFT($A274,1)="x","",IFERROR(VLOOKUP($A274,Leden1N,37,0),""))</f>
        <v>B3</v>
      </c>
      <c r="Z274" s="60" t="str">
        <f t="shared" ref="Z274:Z288" si="234">IF(LEFT($A274,1)="x","",IFERROR(VLOOKUP($A274,Leden1N,38,0),""))</f>
        <v>B3</v>
      </c>
      <c r="AA274" s="60" t="str">
        <f t="shared" ref="AA274:AA288" si="235">IF(LEFT($A274,1)="x","",IFERROR(VLOOKUP($A274,Leden1N,39,0),""))</f>
        <v>B3</v>
      </c>
      <c r="AB274" s="23">
        <f t="shared" ref="AB274:AB288" si="236">LEN(Y274&amp;Z274&amp;AA274)</f>
        <v>6</v>
      </c>
      <c r="AH274" s="158">
        <f t="shared" ref="AH274:AH288" si="237">lft(G274,Peildatum)</f>
        <v>15.69</v>
      </c>
    </row>
    <row r="275" spans="1:34" x14ac:dyDescent="0.25">
      <c r="A275" s="23" t="str">
        <f>C271&amp;"x"&amp;B275</f>
        <v>B3x2</v>
      </c>
      <c r="B275" s="42">
        <v>2</v>
      </c>
      <c r="C275" s="60" t="str">
        <f t="shared" si="221"/>
        <v>V</v>
      </c>
      <c r="D275" s="60" t="str">
        <f t="shared" si="222"/>
        <v>NLX08D6</v>
      </c>
      <c r="E275" s="61" t="str">
        <f t="shared" si="223"/>
        <v>Reijerkerk, S.F.</v>
      </c>
      <c r="F275" s="61" t="str">
        <f t="shared" si="224"/>
        <v>Sterre</v>
      </c>
      <c r="G275" s="62">
        <f t="shared" si="225"/>
        <v>39861</v>
      </c>
      <c r="H275" s="63">
        <f t="shared" si="226"/>
        <v>14</v>
      </c>
      <c r="I275" s="64"/>
      <c r="J275" s="60" t="str">
        <f t="shared" si="227"/>
        <v>B3</v>
      </c>
      <c r="K275" s="60" t="str">
        <f t="shared" si="228"/>
        <v>B3</v>
      </c>
      <c r="L275" s="60" t="str">
        <f t="shared" si="229"/>
        <v>B3</v>
      </c>
      <c r="M275" s="48"/>
      <c r="N275" s="48"/>
      <c r="P275" s="114"/>
      <c r="Q275" s="114"/>
      <c r="R275" s="114"/>
      <c r="S275" s="118"/>
      <c r="T275" s="153">
        <f t="shared" si="230"/>
        <v>1</v>
      </c>
      <c r="U275" s="116">
        <f t="shared" si="231"/>
        <v>1</v>
      </c>
      <c r="V275" s="119">
        <f t="shared" si="232"/>
        <v>15</v>
      </c>
      <c r="W275" s="119">
        <f t="shared" si="232"/>
        <v>16</v>
      </c>
      <c r="X275" s="23">
        <v>6</v>
      </c>
      <c r="Y275" s="60" t="str">
        <f t="shared" si="233"/>
        <v>B3</v>
      </c>
      <c r="Z275" s="60" t="str">
        <f t="shared" si="234"/>
        <v>B3</v>
      </c>
      <c r="AA275" s="60" t="str">
        <f t="shared" si="235"/>
        <v>B3</v>
      </c>
      <c r="AB275" s="23">
        <f t="shared" si="236"/>
        <v>6</v>
      </c>
      <c r="AH275" s="158">
        <f t="shared" si="237"/>
        <v>14.87</v>
      </c>
    </row>
    <row r="276" spans="1:34" x14ac:dyDescent="0.25">
      <c r="A276" s="23" t="str">
        <f>C271&amp;"x"&amp;B276</f>
        <v>B3x3</v>
      </c>
      <c r="B276" s="42">
        <v>3</v>
      </c>
      <c r="C276" s="60" t="str">
        <f t="shared" si="221"/>
        <v>V</v>
      </c>
      <c r="D276" s="60" t="str">
        <f t="shared" si="222"/>
        <v>NLX08G7</v>
      </c>
      <c r="E276" s="61" t="str">
        <f t="shared" si="223"/>
        <v>Kamerman, Z.</v>
      </c>
      <c r="F276" s="61" t="str">
        <f t="shared" si="224"/>
        <v>Zoë</v>
      </c>
      <c r="G276" s="62">
        <f t="shared" si="225"/>
        <v>40015</v>
      </c>
      <c r="H276" s="63">
        <f t="shared" si="226"/>
        <v>14</v>
      </c>
      <c r="I276" s="64"/>
      <c r="J276" s="60" t="str">
        <f t="shared" si="227"/>
        <v>B3</v>
      </c>
      <c r="K276" s="60" t="str">
        <f t="shared" si="228"/>
        <v>B3</v>
      </c>
      <c r="L276" s="60" t="str">
        <f t="shared" si="229"/>
        <v>B3</v>
      </c>
      <c r="M276" s="48"/>
      <c r="N276" s="48"/>
      <c r="P276" s="114"/>
      <c r="Q276" s="114"/>
      <c r="R276" s="114"/>
      <c r="S276" s="118"/>
      <c r="T276" s="153">
        <f t="shared" si="230"/>
        <v>1</v>
      </c>
      <c r="U276" s="116">
        <f t="shared" si="231"/>
        <v>1</v>
      </c>
      <c r="V276" s="119">
        <f t="shared" si="232"/>
        <v>15</v>
      </c>
      <c r="W276" s="119">
        <f t="shared" si="232"/>
        <v>16</v>
      </c>
      <c r="X276" s="23">
        <v>7</v>
      </c>
      <c r="Y276" s="60" t="str">
        <f t="shared" si="233"/>
        <v>B3</v>
      </c>
      <c r="Z276" s="60" t="str">
        <f t="shared" si="234"/>
        <v>B3</v>
      </c>
      <c r="AA276" s="60" t="str">
        <f t="shared" si="235"/>
        <v>B3</v>
      </c>
      <c r="AB276" s="23">
        <f t="shared" si="236"/>
        <v>6</v>
      </c>
      <c r="AH276" s="158">
        <f t="shared" si="237"/>
        <v>14.44</v>
      </c>
    </row>
    <row r="277" spans="1:34" x14ac:dyDescent="0.25">
      <c r="A277" s="23" t="str">
        <f>C271&amp;"x"&amp;B277</f>
        <v>B3x4</v>
      </c>
      <c r="B277" s="42">
        <v>4</v>
      </c>
      <c r="C277" s="60" t="str">
        <f t="shared" si="221"/>
        <v>V</v>
      </c>
      <c r="D277" s="60" t="str">
        <f t="shared" si="222"/>
        <v>NLS76C3</v>
      </c>
      <c r="E277" s="61" t="str">
        <f t="shared" si="223"/>
        <v>Zwanenburg, R.J.</v>
      </c>
      <c r="F277" s="61" t="str">
        <f t="shared" si="224"/>
        <v>Robin</v>
      </c>
      <c r="G277" s="62">
        <f t="shared" si="225"/>
        <v>40097</v>
      </c>
      <c r="H277" s="63">
        <f t="shared" si="226"/>
        <v>14</v>
      </c>
      <c r="I277" s="64"/>
      <c r="J277" s="60" t="str">
        <f t="shared" si="227"/>
        <v>B3</v>
      </c>
      <c r="K277" s="60" t="str">
        <f t="shared" si="228"/>
        <v>B3</v>
      </c>
      <c r="L277" s="60" t="str">
        <f t="shared" si="229"/>
        <v>B3</v>
      </c>
      <c r="M277" s="48"/>
      <c r="N277" s="48"/>
      <c r="P277" s="114"/>
      <c r="Q277" s="114"/>
      <c r="R277" s="114"/>
      <c r="S277" s="118"/>
      <c r="T277" s="153">
        <f t="shared" si="230"/>
        <v>1</v>
      </c>
      <c r="U277" s="116">
        <f t="shared" si="231"/>
        <v>1</v>
      </c>
      <c r="V277" s="119">
        <f t="shared" si="232"/>
        <v>15</v>
      </c>
      <c r="W277" s="119">
        <f t="shared" si="232"/>
        <v>16</v>
      </c>
      <c r="X277" s="23">
        <v>8</v>
      </c>
      <c r="Y277" s="60" t="str">
        <f t="shared" si="233"/>
        <v>B3</v>
      </c>
      <c r="Z277" s="60" t="str">
        <f t="shared" si="234"/>
        <v>B3</v>
      </c>
      <c r="AA277" s="60" t="str">
        <f t="shared" si="235"/>
        <v>B3</v>
      </c>
      <c r="AB277" s="23">
        <f t="shared" si="236"/>
        <v>6</v>
      </c>
      <c r="AH277" s="158">
        <f t="shared" si="237"/>
        <v>14.22</v>
      </c>
    </row>
    <row r="278" spans="1:34" x14ac:dyDescent="0.25">
      <c r="A278" s="23" t="str">
        <f>C271&amp;"x"&amp;B278</f>
        <v>B3x5</v>
      </c>
      <c r="B278" s="42">
        <v>5</v>
      </c>
      <c r="C278" s="60" t="str">
        <f t="shared" si="221"/>
        <v>M</v>
      </c>
      <c r="D278" s="60" t="str">
        <f t="shared" si="222"/>
        <v>NLN28Y3</v>
      </c>
      <c r="E278" s="61" t="str">
        <f t="shared" si="223"/>
        <v>Kuijper, R.A.</v>
      </c>
      <c r="F278" s="61" t="str">
        <f t="shared" si="224"/>
        <v>Raoul</v>
      </c>
      <c r="G278" s="62">
        <f t="shared" si="225"/>
        <v>39629</v>
      </c>
      <c r="H278" s="63">
        <f t="shared" si="226"/>
        <v>15</v>
      </c>
      <c r="I278" s="64"/>
      <c r="J278" s="60" t="str">
        <f t="shared" si="227"/>
        <v>B3</v>
      </c>
      <c r="K278" s="60" t="str">
        <f t="shared" si="228"/>
        <v>B3</v>
      </c>
      <c r="L278" s="60" t="str">
        <f t="shared" si="229"/>
        <v>B3</v>
      </c>
      <c r="M278" s="48"/>
      <c r="N278" s="48"/>
      <c r="P278" s="114"/>
      <c r="Q278" s="114"/>
      <c r="R278" s="114"/>
      <c r="S278" s="118"/>
      <c r="T278" s="153">
        <f t="shared" si="230"/>
        <v>1</v>
      </c>
      <c r="U278" s="116">
        <f t="shared" si="231"/>
        <v>1</v>
      </c>
      <c r="V278" s="119">
        <f t="shared" si="232"/>
        <v>15</v>
      </c>
      <c r="W278" s="119">
        <f t="shared" si="232"/>
        <v>16</v>
      </c>
      <c r="X278" s="23">
        <v>9</v>
      </c>
      <c r="Y278" s="60" t="str">
        <f t="shared" si="233"/>
        <v>B3</v>
      </c>
      <c r="Z278" s="60" t="str">
        <f t="shared" si="234"/>
        <v>B3</v>
      </c>
      <c r="AA278" s="60" t="str">
        <f t="shared" si="235"/>
        <v>B3</v>
      </c>
      <c r="AB278" s="23">
        <f t="shared" si="236"/>
        <v>6</v>
      </c>
      <c r="AH278" s="158">
        <f t="shared" si="237"/>
        <v>15.5</v>
      </c>
    </row>
    <row r="279" spans="1:34" x14ac:dyDescent="0.25">
      <c r="A279" s="23" t="str">
        <f>C271&amp;"x"&amp;B279</f>
        <v>B3x6</v>
      </c>
      <c r="B279" s="42">
        <v>6</v>
      </c>
      <c r="C279" s="60" t="str">
        <f t="shared" si="221"/>
        <v>M</v>
      </c>
      <c r="D279" s="60" t="str">
        <f t="shared" si="222"/>
        <v>NMJ10P4</v>
      </c>
      <c r="E279" s="61" t="str">
        <f t="shared" si="223"/>
        <v>Boshoven, C.</v>
      </c>
      <c r="F279" s="61" t="str">
        <f t="shared" si="224"/>
        <v>Casper</v>
      </c>
      <c r="G279" s="62">
        <f t="shared" si="225"/>
        <v>39676</v>
      </c>
      <c r="H279" s="63">
        <f t="shared" si="226"/>
        <v>15</v>
      </c>
      <c r="I279" s="64"/>
      <c r="J279" s="60" t="str">
        <f t="shared" si="227"/>
        <v>B4</v>
      </c>
      <c r="K279" s="60" t="str">
        <f t="shared" si="228"/>
        <v>B3</v>
      </c>
      <c r="L279" s="60" t="str">
        <f t="shared" si="229"/>
        <v>B3</v>
      </c>
      <c r="M279" s="48"/>
      <c r="N279" s="48"/>
      <c r="P279" s="114"/>
      <c r="Q279" s="114"/>
      <c r="R279" s="114"/>
      <c r="S279" s="118"/>
      <c r="T279" s="153">
        <f t="shared" si="230"/>
        <v>1</v>
      </c>
      <c r="U279" s="116">
        <f t="shared" si="231"/>
        <v>1</v>
      </c>
      <c r="V279" s="119">
        <f t="shared" si="232"/>
        <v>15</v>
      </c>
      <c r="W279" s="119">
        <f t="shared" si="232"/>
        <v>16</v>
      </c>
      <c r="X279" s="23">
        <v>10</v>
      </c>
      <c r="Y279" s="60" t="str">
        <f t="shared" si="233"/>
        <v>B4</v>
      </c>
      <c r="Z279" s="60" t="str">
        <f t="shared" si="234"/>
        <v>B3</v>
      </c>
      <c r="AA279" s="60" t="str">
        <f t="shared" si="235"/>
        <v>B3</v>
      </c>
      <c r="AB279" s="23">
        <f t="shared" si="236"/>
        <v>6</v>
      </c>
      <c r="AH279" s="158">
        <f t="shared" si="237"/>
        <v>15.37</v>
      </c>
    </row>
    <row r="280" spans="1:34" x14ac:dyDescent="0.25">
      <c r="A280" s="23" t="str">
        <f>C271&amp;"x"&amp;B280</f>
        <v>B3x7</v>
      </c>
      <c r="B280" s="42">
        <v>7</v>
      </c>
      <c r="C280" s="60" t="str">
        <f t="shared" si="221"/>
        <v>M</v>
      </c>
      <c r="D280" s="60" t="str">
        <f t="shared" si="222"/>
        <v>NLY54F4</v>
      </c>
      <c r="E280" s="61" t="str">
        <f t="shared" si="223"/>
        <v>Vos, J.</v>
      </c>
      <c r="F280" s="61" t="str">
        <f t="shared" si="224"/>
        <v>Justin</v>
      </c>
      <c r="G280" s="62">
        <f t="shared" si="225"/>
        <v>39829</v>
      </c>
      <c r="H280" s="63">
        <f t="shared" si="226"/>
        <v>14</v>
      </c>
      <c r="I280" s="64"/>
      <c r="J280" s="60" t="str">
        <f t="shared" si="227"/>
        <v>B3</v>
      </c>
      <c r="K280" s="60" t="str">
        <f t="shared" si="228"/>
        <v>B3</v>
      </c>
      <c r="L280" s="60" t="str">
        <f t="shared" si="229"/>
        <v>B3</v>
      </c>
      <c r="M280" s="48"/>
      <c r="N280" s="48"/>
      <c r="P280" s="114"/>
      <c r="Q280" s="114"/>
      <c r="R280" s="114"/>
      <c r="S280" s="118"/>
      <c r="T280" s="153">
        <f t="shared" si="230"/>
        <v>1</v>
      </c>
      <c r="U280" s="116">
        <f t="shared" si="231"/>
        <v>1</v>
      </c>
      <c r="V280" s="119">
        <f t="shared" si="232"/>
        <v>15</v>
      </c>
      <c r="W280" s="119">
        <f t="shared" si="232"/>
        <v>16</v>
      </c>
      <c r="X280" s="23">
        <v>11</v>
      </c>
      <c r="Y280" s="60" t="str">
        <f t="shared" si="233"/>
        <v>B3</v>
      </c>
      <c r="Z280" s="60" t="str">
        <f t="shared" si="234"/>
        <v>B3</v>
      </c>
      <c r="AA280" s="60" t="str">
        <f t="shared" si="235"/>
        <v>B3</v>
      </c>
      <c r="AB280" s="23">
        <f t="shared" si="236"/>
        <v>6</v>
      </c>
      <c r="AH280" s="158">
        <f t="shared" si="237"/>
        <v>14.95</v>
      </c>
    </row>
    <row r="281" spans="1:34" x14ac:dyDescent="0.25">
      <c r="A281" s="23" t="str">
        <f>C271&amp;"x"&amp;B281</f>
        <v>B3x8</v>
      </c>
      <c r="B281" s="42">
        <v>8</v>
      </c>
      <c r="C281" s="60" t="str">
        <f t="shared" si="221"/>
        <v>M</v>
      </c>
      <c r="D281" s="60" t="str">
        <f t="shared" si="222"/>
        <v>NMK85P5</v>
      </c>
      <c r="E281" s="61" t="str">
        <f t="shared" si="223"/>
        <v>Pichel, T.</v>
      </c>
      <c r="F281" s="61" t="str">
        <f t="shared" si="224"/>
        <v>Timo</v>
      </c>
      <c r="G281" s="62">
        <f t="shared" si="225"/>
        <v>39996</v>
      </c>
      <c r="H281" s="63">
        <f t="shared" si="226"/>
        <v>14</v>
      </c>
      <c r="I281" s="64"/>
      <c r="J281" s="60" t="str">
        <f t="shared" si="227"/>
        <v>B3</v>
      </c>
      <c r="K281" s="60" t="str">
        <f t="shared" si="228"/>
        <v>B3</v>
      </c>
      <c r="L281" s="60" t="str">
        <f t="shared" si="229"/>
        <v>B3</v>
      </c>
      <c r="M281" s="48"/>
      <c r="N281" s="48"/>
      <c r="P281" s="114"/>
      <c r="Q281" s="114"/>
      <c r="R281" s="114"/>
      <c r="S281" s="118"/>
      <c r="T281" s="153">
        <f t="shared" si="230"/>
        <v>1</v>
      </c>
      <c r="U281" s="116">
        <f t="shared" si="231"/>
        <v>1</v>
      </c>
      <c r="V281" s="119">
        <f t="shared" si="232"/>
        <v>15</v>
      </c>
      <c r="W281" s="119">
        <f t="shared" si="232"/>
        <v>16</v>
      </c>
      <c r="X281" s="23">
        <v>12</v>
      </c>
      <c r="Y281" s="60" t="str">
        <f t="shared" si="233"/>
        <v>B3</v>
      </c>
      <c r="Z281" s="60" t="str">
        <f t="shared" si="234"/>
        <v>B3</v>
      </c>
      <c r="AA281" s="60" t="str">
        <f t="shared" si="235"/>
        <v>B3</v>
      </c>
      <c r="AB281" s="23">
        <f t="shared" si="236"/>
        <v>6</v>
      </c>
      <c r="AH281" s="158">
        <f t="shared" si="237"/>
        <v>14.5</v>
      </c>
    </row>
    <row r="282" spans="1:34" x14ac:dyDescent="0.25">
      <c r="A282" s="23" t="str">
        <f>C271&amp;"x"&amp;B282</f>
        <v>B3x9</v>
      </c>
      <c r="B282" s="42">
        <v>9</v>
      </c>
      <c r="C282" s="60" t="str">
        <f t="shared" si="221"/>
        <v/>
      </c>
      <c r="D282" s="60" t="str">
        <f t="shared" si="222"/>
        <v/>
      </c>
      <c r="E282" s="61" t="str">
        <f t="shared" si="223"/>
        <v/>
      </c>
      <c r="F282" s="61" t="str">
        <f t="shared" si="224"/>
        <v/>
      </c>
      <c r="G282" s="62" t="str">
        <f t="shared" si="225"/>
        <v/>
      </c>
      <c r="H282" s="63" t="str">
        <f t="shared" si="226"/>
        <v/>
      </c>
      <c r="I282" s="64"/>
      <c r="J282" s="60" t="str">
        <f t="shared" si="227"/>
        <v/>
      </c>
      <c r="K282" s="60" t="str">
        <f t="shared" si="228"/>
        <v/>
      </c>
      <c r="L282" s="60" t="str">
        <f t="shared" si="229"/>
        <v/>
      </c>
      <c r="M282" s="48"/>
      <c r="N282" s="48"/>
      <c r="P282" s="114"/>
      <c r="Q282" s="114"/>
      <c r="R282" s="114"/>
      <c r="S282" s="118"/>
      <c r="T282" s="153">
        <f t="shared" si="230"/>
        <v>0</v>
      </c>
      <c r="U282" s="116">
        <f t="shared" si="231"/>
        <v>0</v>
      </c>
      <c r="V282" s="119">
        <f t="shared" si="232"/>
        <v>15</v>
      </c>
      <c r="W282" s="119">
        <f t="shared" si="232"/>
        <v>16</v>
      </c>
      <c r="X282" s="23">
        <v>13</v>
      </c>
      <c r="Y282" s="60" t="str">
        <f t="shared" si="233"/>
        <v/>
      </c>
      <c r="Z282" s="60" t="str">
        <f t="shared" si="234"/>
        <v/>
      </c>
      <c r="AA282" s="60" t="str">
        <f t="shared" si="235"/>
        <v/>
      </c>
      <c r="AB282" s="23">
        <f t="shared" si="236"/>
        <v>0</v>
      </c>
      <c r="AH282" s="158" t="str">
        <f t="shared" si="237"/>
        <v/>
      </c>
    </row>
    <row r="283" spans="1:34" x14ac:dyDescent="0.25">
      <c r="A283" s="23" t="str">
        <f>C271&amp;"x"&amp;B283</f>
        <v>B3x10</v>
      </c>
      <c r="B283" s="42">
        <v>10</v>
      </c>
      <c r="C283" s="60" t="str">
        <f t="shared" si="221"/>
        <v/>
      </c>
      <c r="D283" s="60" t="str">
        <f t="shared" si="222"/>
        <v/>
      </c>
      <c r="E283" s="61" t="str">
        <f t="shared" si="223"/>
        <v/>
      </c>
      <c r="F283" s="61" t="str">
        <f t="shared" si="224"/>
        <v/>
      </c>
      <c r="G283" s="62" t="str">
        <f t="shared" si="225"/>
        <v/>
      </c>
      <c r="H283" s="63" t="str">
        <f t="shared" si="226"/>
        <v/>
      </c>
      <c r="I283" s="64"/>
      <c r="J283" s="60" t="str">
        <f t="shared" si="227"/>
        <v/>
      </c>
      <c r="K283" s="60" t="str">
        <f t="shared" si="228"/>
        <v/>
      </c>
      <c r="L283" s="60" t="str">
        <f t="shared" si="229"/>
        <v/>
      </c>
      <c r="M283" s="48"/>
      <c r="N283" s="48"/>
      <c r="P283" s="114"/>
      <c r="Q283" s="114"/>
      <c r="R283" s="114"/>
      <c r="S283" s="118"/>
      <c r="T283" s="153">
        <f t="shared" si="230"/>
        <v>0</v>
      </c>
      <c r="U283" s="116">
        <f t="shared" si="231"/>
        <v>0</v>
      </c>
      <c r="V283" s="119">
        <f t="shared" si="232"/>
        <v>15</v>
      </c>
      <c r="W283" s="119">
        <f t="shared" si="232"/>
        <v>16</v>
      </c>
      <c r="X283" s="23">
        <v>14</v>
      </c>
      <c r="Y283" s="60" t="str">
        <f t="shared" si="233"/>
        <v/>
      </c>
      <c r="Z283" s="60" t="str">
        <f t="shared" si="234"/>
        <v/>
      </c>
      <c r="AA283" s="60" t="str">
        <f t="shared" si="235"/>
        <v/>
      </c>
      <c r="AB283" s="23">
        <f t="shared" si="236"/>
        <v>0</v>
      </c>
      <c r="AH283" s="158" t="str">
        <f t="shared" si="237"/>
        <v/>
      </c>
    </row>
    <row r="284" spans="1:34" x14ac:dyDescent="0.25">
      <c r="A284" s="23" t="str">
        <f>C271&amp;"x"&amp;B284</f>
        <v>B3x11</v>
      </c>
      <c r="B284" s="42">
        <v>11</v>
      </c>
      <c r="C284" s="60" t="str">
        <f t="shared" si="221"/>
        <v/>
      </c>
      <c r="D284" s="60" t="str">
        <f t="shared" si="222"/>
        <v/>
      </c>
      <c r="E284" s="61" t="str">
        <f t="shared" si="223"/>
        <v/>
      </c>
      <c r="F284" s="61" t="str">
        <f t="shared" si="224"/>
        <v/>
      </c>
      <c r="G284" s="62" t="str">
        <f t="shared" si="225"/>
        <v/>
      </c>
      <c r="H284" s="63" t="str">
        <f t="shared" si="226"/>
        <v/>
      </c>
      <c r="I284" s="64"/>
      <c r="J284" s="60" t="str">
        <f t="shared" si="227"/>
        <v/>
      </c>
      <c r="K284" s="60" t="str">
        <f t="shared" si="228"/>
        <v/>
      </c>
      <c r="L284" s="60" t="str">
        <f t="shared" si="229"/>
        <v/>
      </c>
      <c r="M284" s="48"/>
      <c r="N284" s="48"/>
      <c r="P284" s="114"/>
      <c r="Q284" s="114"/>
      <c r="R284" s="114"/>
      <c r="T284" s="153">
        <f t="shared" si="230"/>
        <v>0</v>
      </c>
      <c r="U284" s="116">
        <f t="shared" si="231"/>
        <v>0</v>
      </c>
      <c r="V284" s="119">
        <f t="shared" si="232"/>
        <v>15</v>
      </c>
      <c r="W284" s="119">
        <f t="shared" si="232"/>
        <v>16</v>
      </c>
      <c r="X284" s="23">
        <v>15</v>
      </c>
      <c r="Y284" s="60" t="str">
        <f t="shared" si="233"/>
        <v/>
      </c>
      <c r="Z284" s="60" t="str">
        <f t="shared" si="234"/>
        <v/>
      </c>
      <c r="AA284" s="60" t="str">
        <f t="shared" si="235"/>
        <v/>
      </c>
      <c r="AB284" s="23">
        <f t="shared" si="236"/>
        <v>0</v>
      </c>
      <c r="AH284" s="158" t="str">
        <f t="shared" si="237"/>
        <v/>
      </c>
    </row>
    <row r="285" spans="1:34" x14ac:dyDescent="0.25">
      <c r="A285" s="23" t="str">
        <f>C271&amp;"x"&amp;B285</f>
        <v>B3x12</v>
      </c>
      <c r="B285" s="42">
        <v>12</v>
      </c>
      <c r="C285" s="60" t="str">
        <f t="shared" si="221"/>
        <v/>
      </c>
      <c r="D285" s="60" t="str">
        <f t="shared" si="222"/>
        <v/>
      </c>
      <c r="E285" s="61" t="str">
        <f t="shared" si="223"/>
        <v/>
      </c>
      <c r="F285" s="61" t="str">
        <f t="shared" si="224"/>
        <v/>
      </c>
      <c r="G285" s="62" t="str">
        <f t="shared" si="225"/>
        <v/>
      </c>
      <c r="H285" s="63" t="str">
        <f t="shared" si="226"/>
        <v/>
      </c>
      <c r="I285" s="64"/>
      <c r="J285" s="60" t="str">
        <f t="shared" si="227"/>
        <v/>
      </c>
      <c r="K285" s="60" t="str">
        <f t="shared" si="228"/>
        <v/>
      </c>
      <c r="L285" s="60" t="str">
        <f t="shared" si="229"/>
        <v/>
      </c>
      <c r="M285" s="48"/>
      <c r="N285" s="48"/>
      <c r="P285" s="114"/>
      <c r="Q285" s="114"/>
      <c r="R285" s="114"/>
      <c r="T285" s="153">
        <f t="shared" si="230"/>
        <v>0</v>
      </c>
      <c r="U285" s="116">
        <f t="shared" si="231"/>
        <v>0</v>
      </c>
      <c r="V285" s="119">
        <f t="shared" si="232"/>
        <v>15</v>
      </c>
      <c r="W285" s="119">
        <f t="shared" si="232"/>
        <v>16</v>
      </c>
      <c r="X285" s="23">
        <v>16</v>
      </c>
      <c r="Y285" s="60" t="str">
        <f t="shared" si="233"/>
        <v/>
      </c>
      <c r="Z285" s="60" t="str">
        <f t="shared" si="234"/>
        <v/>
      </c>
      <c r="AA285" s="60" t="str">
        <f t="shared" si="235"/>
        <v/>
      </c>
      <c r="AB285" s="23">
        <f t="shared" si="236"/>
        <v>0</v>
      </c>
      <c r="AH285" s="158" t="str">
        <f t="shared" si="237"/>
        <v/>
      </c>
    </row>
    <row r="286" spans="1:34" x14ac:dyDescent="0.25">
      <c r="A286" s="23" t="str">
        <f>C271&amp;"x"&amp;B286</f>
        <v>B3x13</v>
      </c>
      <c r="B286" s="42">
        <v>13</v>
      </c>
      <c r="C286" s="60" t="str">
        <f t="shared" si="221"/>
        <v/>
      </c>
      <c r="D286" s="60" t="str">
        <f t="shared" si="222"/>
        <v/>
      </c>
      <c r="E286" s="61" t="str">
        <f t="shared" si="223"/>
        <v/>
      </c>
      <c r="F286" s="61" t="str">
        <f t="shared" si="224"/>
        <v/>
      </c>
      <c r="G286" s="62" t="str">
        <f t="shared" si="225"/>
        <v/>
      </c>
      <c r="H286" s="63" t="str">
        <f t="shared" si="226"/>
        <v/>
      </c>
      <c r="I286" s="64"/>
      <c r="J286" s="60" t="str">
        <f t="shared" si="227"/>
        <v/>
      </c>
      <c r="K286" s="60" t="str">
        <f t="shared" si="228"/>
        <v/>
      </c>
      <c r="L286" s="60" t="str">
        <f t="shared" si="229"/>
        <v/>
      </c>
      <c r="M286" s="48"/>
      <c r="N286" s="48"/>
      <c r="P286" s="114"/>
      <c r="Q286" s="114"/>
      <c r="R286" s="114"/>
      <c r="T286" s="153">
        <f t="shared" si="230"/>
        <v>0</v>
      </c>
      <c r="U286" s="116">
        <f t="shared" si="231"/>
        <v>0</v>
      </c>
      <c r="V286" s="119">
        <f t="shared" si="232"/>
        <v>15</v>
      </c>
      <c r="W286" s="119">
        <f t="shared" si="232"/>
        <v>16</v>
      </c>
      <c r="X286" s="23">
        <v>17</v>
      </c>
      <c r="Y286" s="60" t="str">
        <f t="shared" si="233"/>
        <v/>
      </c>
      <c r="Z286" s="60" t="str">
        <f t="shared" si="234"/>
        <v/>
      </c>
      <c r="AA286" s="60" t="str">
        <f t="shared" si="235"/>
        <v/>
      </c>
      <c r="AB286" s="23">
        <f t="shared" si="236"/>
        <v>0</v>
      </c>
      <c r="AH286" s="158" t="str">
        <f t="shared" si="237"/>
        <v/>
      </c>
    </row>
    <row r="287" spans="1:34" x14ac:dyDescent="0.25">
      <c r="A287" s="23" t="str">
        <f>C271&amp;"x"&amp;B287</f>
        <v>B3x14</v>
      </c>
      <c r="B287" s="42">
        <v>14</v>
      </c>
      <c r="C287" s="60" t="str">
        <f t="shared" si="221"/>
        <v/>
      </c>
      <c r="D287" s="60" t="str">
        <f t="shared" si="222"/>
        <v/>
      </c>
      <c r="E287" s="61" t="str">
        <f t="shared" si="223"/>
        <v/>
      </c>
      <c r="F287" s="61" t="str">
        <f t="shared" si="224"/>
        <v/>
      </c>
      <c r="G287" s="62" t="str">
        <f t="shared" si="225"/>
        <v/>
      </c>
      <c r="H287" s="63" t="str">
        <f t="shared" si="226"/>
        <v/>
      </c>
      <c r="I287" s="64"/>
      <c r="J287" s="60" t="str">
        <f t="shared" si="227"/>
        <v/>
      </c>
      <c r="K287" s="60" t="str">
        <f t="shared" si="228"/>
        <v/>
      </c>
      <c r="L287" s="60" t="str">
        <f t="shared" si="229"/>
        <v/>
      </c>
      <c r="M287" s="48"/>
      <c r="N287" s="48"/>
      <c r="P287" s="114"/>
      <c r="Q287" s="114"/>
      <c r="R287" s="114"/>
      <c r="T287" s="153">
        <f t="shared" si="230"/>
        <v>0</v>
      </c>
      <c r="U287" s="116">
        <f t="shared" si="231"/>
        <v>0</v>
      </c>
      <c r="V287" s="119">
        <f t="shared" si="232"/>
        <v>15</v>
      </c>
      <c r="W287" s="119">
        <f t="shared" si="232"/>
        <v>16</v>
      </c>
      <c r="X287" s="23">
        <v>18</v>
      </c>
      <c r="Y287" s="60" t="str">
        <f t="shared" si="233"/>
        <v/>
      </c>
      <c r="Z287" s="60" t="str">
        <f t="shared" si="234"/>
        <v/>
      </c>
      <c r="AA287" s="60" t="str">
        <f t="shared" si="235"/>
        <v/>
      </c>
      <c r="AB287" s="23">
        <f t="shared" si="236"/>
        <v>0</v>
      </c>
      <c r="AH287" s="158" t="str">
        <f t="shared" si="237"/>
        <v/>
      </c>
    </row>
    <row r="288" spans="1:34" x14ac:dyDescent="0.25">
      <c r="A288" s="23" t="str">
        <f>C271&amp;"x"&amp;B288</f>
        <v>B3x15</v>
      </c>
      <c r="B288" s="42">
        <v>15</v>
      </c>
      <c r="C288" s="60" t="str">
        <f t="shared" si="221"/>
        <v/>
      </c>
      <c r="D288" s="60" t="str">
        <f t="shared" si="222"/>
        <v/>
      </c>
      <c r="E288" s="61" t="str">
        <f t="shared" si="223"/>
        <v/>
      </c>
      <c r="F288" s="61" t="str">
        <f t="shared" si="224"/>
        <v/>
      </c>
      <c r="G288" s="62" t="str">
        <f t="shared" si="225"/>
        <v/>
      </c>
      <c r="H288" s="63" t="str">
        <f t="shared" si="226"/>
        <v/>
      </c>
      <c r="I288" s="64"/>
      <c r="J288" s="60" t="str">
        <f t="shared" si="227"/>
        <v/>
      </c>
      <c r="K288" s="60" t="str">
        <f t="shared" si="228"/>
        <v/>
      </c>
      <c r="L288" s="60" t="str">
        <f t="shared" si="229"/>
        <v/>
      </c>
      <c r="M288" s="48"/>
      <c r="N288" s="48"/>
      <c r="P288" s="114"/>
      <c r="Q288" s="114"/>
      <c r="R288" s="114"/>
      <c r="T288" s="153">
        <f t="shared" si="230"/>
        <v>0</v>
      </c>
      <c r="U288" s="116">
        <f t="shared" si="231"/>
        <v>0</v>
      </c>
      <c r="V288" s="119">
        <f t="shared" si="232"/>
        <v>15</v>
      </c>
      <c r="W288" s="119">
        <f t="shared" si="232"/>
        <v>16</v>
      </c>
      <c r="X288" s="23">
        <v>19</v>
      </c>
      <c r="Y288" s="60" t="str">
        <f t="shared" si="233"/>
        <v/>
      </c>
      <c r="Z288" s="60" t="str">
        <f t="shared" si="234"/>
        <v/>
      </c>
      <c r="AA288" s="60" t="str">
        <f t="shared" si="235"/>
        <v/>
      </c>
      <c r="AB288" s="23">
        <f t="shared" si="236"/>
        <v>0</v>
      </c>
      <c r="AH288" s="158" t="str">
        <f t="shared" si="237"/>
        <v/>
      </c>
    </row>
    <row r="289" spans="1:34" x14ac:dyDescent="0.25">
      <c r="B289" s="65"/>
      <c r="C289" s="66"/>
      <c r="D289" s="65"/>
      <c r="E289" s="65"/>
      <c r="F289" s="65"/>
      <c r="G289" s="67"/>
      <c r="H289" s="67"/>
      <c r="I289" s="67"/>
      <c r="J289" s="66"/>
      <c r="K289" s="66"/>
      <c r="L289" s="66"/>
      <c r="M289" s="48"/>
      <c r="N289" s="48"/>
      <c r="X289" s="23">
        <v>20</v>
      </c>
    </row>
    <row r="290" spans="1:34" x14ac:dyDescent="0.25">
      <c r="B290" s="42"/>
      <c r="C290" s="369" t="s">
        <v>5165</v>
      </c>
      <c r="D290" s="369"/>
      <c r="E290" s="43" t="s">
        <v>5166</v>
      </c>
      <c r="F290" s="43" t="s">
        <v>5167</v>
      </c>
      <c r="G290" s="44" t="s">
        <v>5168</v>
      </c>
      <c r="H290" s="45"/>
      <c r="I290" s="46"/>
      <c r="J290" s="47" t="s">
        <v>5169</v>
      </c>
      <c r="K290" s="47" t="s">
        <v>5170</v>
      </c>
      <c r="L290" s="47" t="s">
        <v>5171</v>
      </c>
      <c r="M290" s="48"/>
      <c r="N290" s="48"/>
      <c r="P290" s="49">
        <f>COUNT(P294:P308)</f>
        <v>0</v>
      </c>
      <c r="Q290" s="49">
        <f>COUNT(Q294:Q308)</f>
        <v>0</v>
      </c>
      <c r="R290" s="49">
        <f>COUNT(R294:R308)</f>
        <v>0</v>
      </c>
      <c r="T290" s="96">
        <f>T291-SUM(U294:U308)</f>
        <v>0</v>
      </c>
      <c r="X290" s="23">
        <v>1</v>
      </c>
    </row>
    <row r="291" spans="1:34" ht="13" x14ac:dyDescent="0.3">
      <c r="A291" s="27">
        <f>A271+1</f>
        <v>15</v>
      </c>
      <c r="B291" s="50"/>
      <c r="C291" s="370" t="str">
        <f>Leden!AV20</f>
        <v>C1</v>
      </c>
      <c r="D291" s="370"/>
      <c r="E291" s="100" t="str">
        <f>IF($C291="","",LEFT(IFERROR(VLOOKUP($C291,Teams1N,2,0),"")&amp;"??",2))</f>
        <v>WK</v>
      </c>
      <c r="F291" s="100" t="str">
        <f>IF($C291="","",IFERROR(VLOOKUP($C291,Teams1N,3,0),"??"))</f>
        <v>Za</v>
      </c>
      <c r="G291" s="100" t="str">
        <f>IF($C291="","",LEFT(IFERROR(VLOOKUP($C291,Teams1N,4,0),"")&amp;"?",1))</f>
        <v>8</v>
      </c>
      <c r="H291" s="51"/>
      <c r="I291" s="52"/>
      <c r="J291" s="100">
        <f>COUNTIF(C294:C308,"V")</f>
        <v>5</v>
      </c>
      <c r="K291" s="100">
        <f>COUNTIF(C294:C308,"M")</f>
        <v>4</v>
      </c>
      <c r="L291" s="53">
        <f>IFERROR(AVERAGE(H294:H308),"")</f>
        <v>12.777777777777779</v>
      </c>
      <c r="M291" s="54"/>
      <c r="N291" s="54"/>
      <c r="O291" s="27" t="s">
        <v>5172</v>
      </c>
      <c r="P291" s="163"/>
      <c r="Q291" s="163"/>
      <c r="R291" s="163"/>
      <c r="S291" s="164"/>
      <c r="T291" s="96">
        <f>SUM(T294:T308)</f>
        <v>9</v>
      </c>
      <c r="U291" s="115" t="str">
        <f>MID($C291,1,1)</f>
        <v>C</v>
      </c>
      <c r="V291" s="115" t="str">
        <f>MID($C291,1,1)</f>
        <v>C</v>
      </c>
      <c r="W291" s="115" t="str">
        <f>MID($C291,1,1)</f>
        <v>C</v>
      </c>
      <c r="X291" s="23">
        <v>2</v>
      </c>
      <c r="Y291" s="27"/>
      <c r="Z291" s="27"/>
      <c r="AA291" s="27"/>
      <c r="AB291" s="27"/>
      <c r="AC291" s="27"/>
      <c r="AD291" s="11" t="str">
        <f>IF($C291="","",IFERROR(VLOOKUP($C291,Teams1N,6,0),""))</f>
        <v>A</v>
      </c>
      <c r="AE291" s="11" t="str">
        <f>TRIM(IF($AD291="","",IFERROR(VLOOKUP($AD291,Teams!$B$5:$G$9,2,0),"")))</f>
        <v>3312 AD</v>
      </c>
      <c r="AF291" s="11" t="str">
        <f>TRIM(IF($AD291="","",IFERROR(VLOOKUP($AD291,Teams!$B$5:$G$9,4,0),"")))</f>
        <v>Dordrecht Oranje Wit (D)</v>
      </c>
      <c r="AG291" s="27"/>
      <c r="AH291" s="159">
        <f>IFERROR(AVERAGE(AH294:AH308),"")</f>
        <v>13.407777777777778</v>
      </c>
    </row>
    <row r="292" spans="1:34" x14ac:dyDescent="0.25">
      <c r="B292" s="42"/>
      <c r="C292" s="43"/>
      <c r="D292" s="42"/>
      <c r="E292" s="42"/>
      <c r="F292" s="42"/>
      <c r="G292" s="46"/>
      <c r="H292" s="46"/>
      <c r="I292" s="46"/>
      <c r="J292" s="43"/>
      <c r="K292" s="43"/>
      <c r="L292" s="43"/>
      <c r="M292" s="48"/>
      <c r="N292" s="48"/>
      <c r="U292" s="116"/>
      <c r="V292" s="116"/>
      <c r="W292" s="116"/>
      <c r="X292" s="23">
        <v>3</v>
      </c>
    </row>
    <row r="293" spans="1:34" x14ac:dyDescent="0.25">
      <c r="A293" s="55"/>
      <c r="B293" s="56"/>
      <c r="C293" s="57" t="s">
        <v>5173</v>
      </c>
      <c r="D293" s="57" t="s">
        <v>5174</v>
      </c>
      <c r="E293" s="58" t="s">
        <v>5175</v>
      </c>
      <c r="F293" s="58" t="s">
        <v>5176</v>
      </c>
      <c r="G293" s="57" t="s">
        <v>5177</v>
      </c>
      <c r="H293" s="57" t="s">
        <v>5178</v>
      </c>
      <c r="I293" s="57" t="s">
        <v>5039</v>
      </c>
      <c r="J293" s="57" t="s">
        <v>7049</v>
      </c>
      <c r="K293" s="57" t="s">
        <v>7598</v>
      </c>
      <c r="L293" s="57" t="s">
        <v>7596</v>
      </c>
      <c r="M293" s="59"/>
      <c r="N293" s="59"/>
      <c r="O293" s="55"/>
      <c r="P293" s="117" t="s">
        <v>5048</v>
      </c>
      <c r="Q293" s="117" t="s">
        <v>5047</v>
      </c>
      <c r="R293" s="117" t="s">
        <v>5049</v>
      </c>
      <c r="U293" s="115">
        <f>IF(W291="","",VLOOKUP(W291,Leeftijdscat,2,FALSE))</f>
        <v>11</v>
      </c>
      <c r="V293" s="115">
        <f>IF(W291="","",VLOOKUP(W291,Leeftijdscat,3,FALSE))</f>
        <v>13</v>
      </c>
      <c r="W293" s="115">
        <f>IF(W291="","",VLOOKUP(W291,Leeftijdscat,4,FALSE))</f>
        <v>14</v>
      </c>
      <c r="X293" s="23">
        <v>4</v>
      </c>
      <c r="Y293" s="55">
        <f>LEN(Y294&amp;Y295&amp;Y296&amp;Y297&amp;Y298&amp;Y299&amp;Y300&amp;Y301&amp;Y302&amp;Y303&amp;Y304&amp;Y305&amp;Y306&amp;Y307&amp;Y308)</f>
        <v>18</v>
      </c>
      <c r="Z293" s="55">
        <f>LEN(Z294&amp;Z295&amp;Z296&amp;Z297&amp;Z298&amp;Z299&amp;Z300&amp;Z301&amp;Z302&amp;Z303&amp;Z304&amp;Z305&amp;Z306&amp;Z307&amp;Z308)</f>
        <v>18</v>
      </c>
      <c r="AA293" s="55">
        <f>LEN(AA294&amp;AA295&amp;AA296&amp;AA297&amp;AA298&amp;AA299&amp;AA300&amp;AA301&amp;AA302&amp;AA303&amp;AA304&amp;AA305&amp;AA306&amp;AA307&amp;AA308)</f>
        <v>18</v>
      </c>
      <c r="AB293" s="55">
        <f>SUM(Y293:AA293)</f>
        <v>54</v>
      </c>
      <c r="AC293" s="55"/>
      <c r="AD293" s="145"/>
      <c r="AE293" s="145"/>
      <c r="AF293" s="145"/>
      <c r="AG293" s="55"/>
    </row>
    <row r="294" spans="1:34" x14ac:dyDescent="0.25">
      <c r="A294" s="23" t="str">
        <f>C291&amp;"x"&amp;B294</f>
        <v>C1x1</v>
      </c>
      <c r="B294" s="42">
        <v>1</v>
      </c>
      <c r="C294" s="60" t="str">
        <f t="shared" ref="C294:C308" si="238">IF(LEFT($A294,1)="x","",IFERROR(VLOOKUP($A294,Leden1N,8,0),""))</f>
        <v>V</v>
      </c>
      <c r="D294" s="60" t="str">
        <f t="shared" ref="D294:D308" si="239">IF(LEFT($A294,1)="x","",IFERROR(VLOOKUP($A294,Leden1N,9,0),""))</f>
        <v>NMB60Y4</v>
      </c>
      <c r="E294" s="61" t="str">
        <f t="shared" ref="E294:E308" si="240">IF(LEFT($A294,1)="x","",IFERROR(VLOOKUP($A294,Leden1N,10,0),""))</f>
        <v>Lindhout, D.</v>
      </c>
      <c r="F294" s="61" t="str">
        <f t="shared" ref="F294:F308" si="241">IF(LEFT($A294,1)="x","",IFERROR(VLOOKUP($A294,Leden1N,11,0),""))</f>
        <v>Demi</v>
      </c>
      <c r="G294" s="62">
        <f t="shared" ref="G294:G308" si="242">IF(LEFT($A294,1)="x","",IFERROR(VLOOKUP($A294,Leden1N,12,0),""))</f>
        <v>40189</v>
      </c>
      <c r="H294" s="63">
        <f t="shared" ref="H294:H308" si="243">IF(AND(ISNUMBER(G294),G294&lt;&gt;0),DATEDIF(G294,Peildatum,"Y"),"")</f>
        <v>13</v>
      </c>
      <c r="I294" s="64"/>
      <c r="J294" s="60" t="str">
        <f t="shared" ref="J294:J308" si="244">IF(LEFT($A294,1)="x","",IFERROR(VLOOKUP($A294,Leden1N,17,0),""))</f>
        <v>C1</v>
      </c>
      <c r="K294" s="60" t="str">
        <f t="shared" ref="K294:K308" si="245">IF(LEFT($A294,1)="x","",IFERROR(VLOOKUP($A294,Leden1N,18,0),""))</f>
        <v>C1</v>
      </c>
      <c r="L294" s="60" t="str">
        <f t="shared" ref="L294:L308" si="246">IF(LEFT($A294,1)="x","",IFERROR(VLOOKUP($A294,Leden1N,19,0),""))</f>
        <v>C1</v>
      </c>
      <c r="M294" s="48"/>
      <c r="N294" s="48"/>
      <c r="P294" s="114"/>
      <c r="Q294" s="114"/>
      <c r="R294" s="114"/>
      <c r="S294" s="118"/>
      <c r="T294" s="153">
        <f t="shared" ref="T294:T308" si="247">IF(LEN(C294&amp;D294&amp;E294&amp;F294)&gt;0,1,0)</f>
        <v>1</v>
      </c>
      <c r="U294" s="116">
        <f t="shared" ref="U294:U308" si="248">MIN(LEN(Y294&amp;Z294&amp;AA294),1)</f>
        <v>1</v>
      </c>
      <c r="V294" s="119">
        <f t="shared" ref="V294:W308" si="249">V293</f>
        <v>13</v>
      </c>
      <c r="W294" s="119">
        <f t="shared" si="249"/>
        <v>14</v>
      </c>
      <c r="X294" s="23">
        <v>5</v>
      </c>
      <c r="Y294" s="60" t="str">
        <f t="shared" ref="Y294:Y308" si="250">IF(LEFT($A294,1)="x","",IFERROR(VLOOKUP($A294,Leden1N,37,0),""))</f>
        <v>C1</v>
      </c>
      <c r="Z294" s="60" t="str">
        <f t="shared" ref="Z294:Z308" si="251">IF(LEFT($A294,1)="x","",IFERROR(VLOOKUP($A294,Leden1N,38,0),""))</f>
        <v>C1</v>
      </c>
      <c r="AA294" s="60" t="str">
        <f t="shared" ref="AA294:AA308" si="252">IF(LEFT($A294,1)="x","",IFERROR(VLOOKUP($A294,Leden1N,39,0),""))</f>
        <v>C1</v>
      </c>
      <c r="AB294" s="23">
        <f t="shared" ref="AB294:AB308" si="253">LEN(Y294&amp;Z294&amp;AA294)</f>
        <v>6</v>
      </c>
      <c r="AH294" s="158">
        <f t="shared" ref="AH294:AH308" si="254">lft(G294,Peildatum)</f>
        <v>13.97</v>
      </c>
    </row>
    <row r="295" spans="1:34" x14ac:dyDescent="0.25">
      <c r="A295" s="23" t="str">
        <f>C291&amp;"x"&amp;B295</f>
        <v>C1x2</v>
      </c>
      <c r="B295" s="42">
        <v>2</v>
      </c>
      <c r="C295" s="60" t="str">
        <f t="shared" si="238"/>
        <v>V</v>
      </c>
      <c r="D295" s="60" t="str">
        <f t="shared" si="239"/>
        <v>NLP77Z4</v>
      </c>
      <c r="E295" s="61" t="str">
        <f t="shared" si="240"/>
        <v>Klooster, van der D.</v>
      </c>
      <c r="F295" s="61" t="str">
        <f t="shared" si="241"/>
        <v>Danique</v>
      </c>
      <c r="G295" s="62">
        <f t="shared" si="242"/>
        <v>40239</v>
      </c>
      <c r="H295" s="63">
        <f t="shared" si="243"/>
        <v>13</v>
      </c>
      <c r="I295" s="64"/>
      <c r="J295" s="60" t="str">
        <f t="shared" si="244"/>
        <v>C1</v>
      </c>
      <c r="K295" s="60" t="str">
        <f t="shared" si="245"/>
        <v>C1</v>
      </c>
      <c r="L295" s="60" t="str">
        <f t="shared" si="246"/>
        <v>C1</v>
      </c>
      <c r="M295" s="48"/>
      <c r="N295" s="48"/>
      <c r="P295" s="114"/>
      <c r="Q295" s="114"/>
      <c r="R295" s="114"/>
      <c r="S295" s="118"/>
      <c r="T295" s="153">
        <f t="shared" si="247"/>
        <v>1</v>
      </c>
      <c r="U295" s="116">
        <f t="shared" si="248"/>
        <v>1</v>
      </c>
      <c r="V295" s="119">
        <f t="shared" si="249"/>
        <v>13</v>
      </c>
      <c r="W295" s="119">
        <f t="shared" si="249"/>
        <v>14</v>
      </c>
      <c r="X295" s="23">
        <v>6</v>
      </c>
      <c r="Y295" s="60" t="str">
        <f t="shared" si="250"/>
        <v>C1</v>
      </c>
      <c r="Z295" s="60" t="str">
        <f t="shared" si="251"/>
        <v>C1</v>
      </c>
      <c r="AA295" s="60" t="str">
        <f t="shared" si="252"/>
        <v>C1</v>
      </c>
      <c r="AB295" s="23">
        <f t="shared" si="253"/>
        <v>6</v>
      </c>
      <c r="AH295" s="158">
        <f t="shared" si="254"/>
        <v>13.83</v>
      </c>
    </row>
    <row r="296" spans="1:34" x14ac:dyDescent="0.25">
      <c r="A296" s="23" t="str">
        <f>C291&amp;"x"&amp;B296</f>
        <v>C1x3</v>
      </c>
      <c r="B296" s="42">
        <v>3</v>
      </c>
      <c r="C296" s="60" t="str">
        <f t="shared" si="238"/>
        <v>V</v>
      </c>
      <c r="D296" s="60" t="str">
        <f t="shared" si="239"/>
        <v>NLX25R5</v>
      </c>
      <c r="E296" s="61" t="str">
        <f t="shared" si="240"/>
        <v>Engelfriet, D.</v>
      </c>
      <c r="F296" s="61" t="str">
        <f t="shared" si="241"/>
        <v>Demi</v>
      </c>
      <c r="G296" s="62">
        <f t="shared" si="242"/>
        <v>40327</v>
      </c>
      <c r="H296" s="63">
        <f t="shared" si="243"/>
        <v>13</v>
      </c>
      <c r="I296" s="64"/>
      <c r="J296" s="60" t="str">
        <f t="shared" si="244"/>
        <v>C2</v>
      </c>
      <c r="K296" s="60" t="str">
        <f t="shared" si="245"/>
        <v>C2</v>
      </c>
      <c r="L296" s="60" t="str">
        <f t="shared" si="246"/>
        <v>C2</v>
      </c>
      <c r="M296" s="48"/>
      <c r="N296" s="48"/>
      <c r="P296" s="114"/>
      <c r="Q296" s="114"/>
      <c r="R296" s="114"/>
      <c r="S296" s="118"/>
      <c r="T296" s="153">
        <f t="shared" si="247"/>
        <v>1</v>
      </c>
      <c r="U296" s="116">
        <f t="shared" si="248"/>
        <v>1</v>
      </c>
      <c r="V296" s="119">
        <f t="shared" si="249"/>
        <v>13</v>
      </c>
      <c r="W296" s="119">
        <f t="shared" si="249"/>
        <v>14</v>
      </c>
      <c r="X296" s="23">
        <v>7</v>
      </c>
      <c r="Y296" s="60" t="str">
        <f t="shared" si="250"/>
        <v>C2</v>
      </c>
      <c r="Z296" s="60" t="str">
        <f t="shared" si="251"/>
        <v>C2</v>
      </c>
      <c r="AA296" s="60" t="str">
        <f t="shared" si="252"/>
        <v>C2</v>
      </c>
      <c r="AB296" s="23">
        <f t="shared" si="253"/>
        <v>6</v>
      </c>
      <c r="AH296" s="158">
        <f t="shared" si="254"/>
        <v>13.59</v>
      </c>
    </row>
    <row r="297" spans="1:34" x14ac:dyDescent="0.25">
      <c r="A297" s="23" t="str">
        <f>C291&amp;"x"&amp;B297</f>
        <v>C1x4</v>
      </c>
      <c r="B297" s="42">
        <v>4</v>
      </c>
      <c r="C297" s="60" t="str">
        <f t="shared" si="238"/>
        <v>V</v>
      </c>
      <c r="D297" s="60" t="str">
        <f t="shared" si="239"/>
        <v>NLX64V0</v>
      </c>
      <c r="E297" s="61" t="str">
        <f t="shared" si="240"/>
        <v>Boer, de E.M.</v>
      </c>
      <c r="F297" s="61" t="str">
        <f t="shared" si="241"/>
        <v>Esmée</v>
      </c>
      <c r="G297" s="62">
        <f t="shared" si="242"/>
        <v>40328</v>
      </c>
      <c r="H297" s="63">
        <f t="shared" si="243"/>
        <v>13</v>
      </c>
      <c r="I297" s="64"/>
      <c r="J297" s="60" t="str">
        <f t="shared" si="244"/>
        <v>C2</v>
      </c>
      <c r="K297" s="60" t="str">
        <f t="shared" si="245"/>
        <v>C2</v>
      </c>
      <c r="L297" s="60" t="str">
        <f t="shared" si="246"/>
        <v>C2</v>
      </c>
      <c r="M297" s="48"/>
      <c r="N297" s="48"/>
      <c r="P297" s="114"/>
      <c r="Q297" s="114"/>
      <c r="R297" s="114"/>
      <c r="S297" s="118"/>
      <c r="T297" s="153">
        <f t="shared" si="247"/>
        <v>1</v>
      </c>
      <c r="U297" s="116">
        <f t="shared" si="248"/>
        <v>1</v>
      </c>
      <c r="V297" s="119">
        <f t="shared" si="249"/>
        <v>13</v>
      </c>
      <c r="W297" s="119">
        <f t="shared" si="249"/>
        <v>14</v>
      </c>
      <c r="X297" s="23">
        <v>8</v>
      </c>
      <c r="Y297" s="60" t="str">
        <f t="shared" si="250"/>
        <v>C2</v>
      </c>
      <c r="Z297" s="60" t="str">
        <f t="shared" si="251"/>
        <v>C2</v>
      </c>
      <c r="AA297" s="60" t="str">
        <f t="shared" si="252"/>
        <v>C2</v>
      </c>
      <c r="AB297" s="23">
        <f t="shared" si="253"/>
        <v>6</v>
      </c>
      <c r="AH297" s="158">
        <f t="shared" si="254"/>
        <v>13.59</v>
      </c>
    </row>
    <row r="298" spans="1:34" x14ac:dyDescent="0.25">
      <c r="A298" s="23" t="str">
        <f>C291&amp;"x"&amp;B298</f>
        <v>C1x5</v>
      </c>
      <c r="B298" s="42">
        <v>5</v>
      </c>
      <c r="C298" s="60" t="str">
        <f t="shared" si="238"/>
        <v>V</v>
      </c>
      <c r="D298" s="60" t="str">
        <f t="shared" si="239"/>
        <v>NKT65Z0</v>
      </c>
      <c r="E298" s="61" t="str">
        <f t="shared" si="240"/>
        <v>Kleingeld, J.N.</v>
      </c>
      <c r="F298" s="61" t="str">
        <f t="shared" si="241"/>
        <v>Julia</v>
      </c>
      <c r="G298" s="62">
        <f t="shared" si="242"/>
        <v>40446</v>
      </c>
      <c r="H298" s="63">
        <f t="shared" si="243"/>
        <v>13</v>
      </c>
      <c r="I298" s="64"/>
      <c r="J298" s="60" t="str">
        <f t="shared" si="244"/>
        <v>C2</v>
      </c>
      <c r="K298" s="60" t="str">
        <f t="shared" si="245"/>
        <v>C2</v>
      </c>
      <c r="L298" s="60" t="str">
        <f t="shared" si="246"/>
        <v>C2</v>
      </c>
      <c r="M298" s="48"/>
      <c r="N298" s="48"/>
      <c r="P298" s="114"/>
      <c r="Q298" s="114"/>
      <c r="R298" s="114"/>
      <c r="S298" s="118"/>
      <c r="T298" s="153">
        <f t="shared" si="247"/>
        <v>1</v>
      </c>
      <c r="U298" s="116">
        <f t="shared" si="248"/>
        <v>1</v>
      </c>
      <c r="V298" s="119">
        <f t="shared" si="249"/>
        <v>13</v>
      </c>
      <c r="W298" s="119">
        <f t="shared" si="249"/>
        <v>14</v>
      </c>
      <c r="X298" s="23">
        <v>9</v>
      </c>
      <c r="Y298" s="60" t="str">
        <f t="shared" si="250"/>
        <v>C2</v>
      </c>
      <c r="Z298" s="60" t="str">
        <f t="shared" si="251"/>
        <v>C2</v>
      </c>
      <c r="AA298" s="60" t="str">
        <f t="shared" si="252"/>
        <v>C2</v>
      </c>
      <c r="AB298" s="23">
        <f t="shared" si="253"/>
        <v>6</v>
      </c>
      <c r="AH298" s="158">
        <f t="shared" si="254"/>
        <v>13.26</v>
      </c>
    </row>
    <row r="299" spans="1:34" x14ac:dyDescent="0.25">
      <c r="A299" s="23" t="str">
        <f>C291&amp;"x"&amp;B299</f>
        <v>C1x6</v>
      </c>
      <c r="B299" s="42">
        <v>6</v>
      </c>
      <c r="C299" s="60" t="str">
        <f t="shared" si="238"/>
        <v>M</v>
      </c>
      <c r="D299" s="60" t="str">
        <f t="shared" si="239"/>
        <v>NLP78P7</v>
      </c>
      <c r="E299" s="61" t="str">
        <f t="shared" si="240"/>
        <v>Sas, N.</v>
      </c>
      <c r="F299" s="61" t="str">
        <f t="shared" si="241"/>
        <v>Niek</v>
      </c>
      <c r="G299" s="62">
        <f t="shared" si="242"/>
        <v>40381</v>
      </c>
      <c r="H299" s="63">
        <f t="shared" si="243"/>
        <v>13</v>
      </c>
      <c r="I299" s="64"/>
      <c r="J299" s="60" t="str">
        <f t="shared" si="244"/>
        <v>C1</v>
      </c>
      <c r="K299" s="60" t="str">
        <f t="shared" si="245"/>
        <v>C1</v>
      </c>
      <c r="L299" s="60" t="str">
        <f t="shared" si="246"/>
        <v>C1</v>
      </c>
      <c r="M299" s="48"/>
      <c r="N299" s="48"/>
      <c r="P299" s="114"/>
      <c r="Q299" s="114"/>
      <c r="R299" s="114"/>
      <c r="S299" s="118"/>
      <c r="T299" s="153">
        <f t="shared" si="247"/>
        <v>1</v>
      </c>
      <c r="U299" s="116">
        <f t="shared" si="248"/>
        <v>1</v>
      </c>
      <c r="V299" s="119">
        <f t="shared" si="249"/>
        <v>13</v>
      </c>
      <c r="W299" s="119">
        <f t="shared" si="249"/>
        <v>14</v>
      </c>
      <c r="X299" s="23">
        <v>10</v>
      </c>
      <c r="Y299" s="60" t="str">
        <f t="shared" si="250"/>
        <v>C1</v>
      </c>
      <c r="Z299" s="60" t="str">
        <f t="shared" si="251"/>
        <v>C1</v>
      </c>
      <c r="AA299" s="60" t="str">
        <f t="shared" si="252"/>
        <v>C1</v>
      </c>
      <c r="AB299" s="23">
        <f t="shared" si="253"/>
        <v>6</v>
      </c>
      <c r="AH299" s="158">
        <f t="shared" si="254"/>
        <v>13.44</v>
      </c>
    </row>
    <row r="300" spans="1:34" x14ac:dyDescent="0.25">
      <c r="A300" s="23" t="str">
        <f>C291&amp;"x"&amp;B300</f>
        <v>C1x7</v>
      </c>
      <c r="B300" s="42">
        <v>7</v>
      </c>
      <c r="C300" s="60" t="str">
        <f t="shared" si="238"/>
        <v>M</v>
      </c>
      <c r="D300" s="60" t="str">
        <f t="shared" si="239"/>
        <v>NMD51K6</v>
      </c>
      <c r="E300" s="61" t="str">
        <f t="shared" si="240"/>
        <v>Vos, T.</v>
      </c>
      <c r="F300" s="61" t="str">
        <f t="shared" si="241"/>
        <v>Thomas</v>
      </c>
      <c r="G300" s="62">
        <f t="shared" si="242"/>
        <v>40446</v>
      </c>
      <c r="H300" s="63">
        <f t="shared" si="243"/>
        <v>13</v>
      </c>
      <c r="I300" s="64"/>
      <c r="J300" s="60" t="str">
        <f t="shared" si="244"/>
        <v>C1</v>
      </c>
      <c r="K300" s="60" t="str">
        <f t="shared" si="245"/>
        <v>C1</v>
      </c>
      <c r="L300" s="60" t="str">
        <f t="shared" si="246"/>
        <v>C1</v>
      </c>
      <c r="M300" s="48"/>
      <c r="N300" s="48"/>
      <c r="P300" s="114"/>
      <c r="Q300" s="114"/>
      <c r="R300" s="114"/>
      <c r="S300" s="118"/>
      <c r="T300" s="153">
        <f t="shared" si="247"/>
        <v>1</v>
      </c>
      <c r="U300" s="116">
        <f t="shared" si="248"/>
        <v>1</v>
      </c>
      <c r="V300" s="119">
        <f t="shared" si="249"/>
        <v>13</v>
      </c>
      <c r="W300" s="119">
        <f t="shared" si="249"/>
        <v>14</v>
      </c>
      <c r="X300" s="23">
        <v>11</v>
      </c>
      <c r="Y300" s="60" t="str">
        <f t="shared" si="250"/>
        <v>C1</v>
      </c>
      <c r="Z300" s="60" t="str">
        <f t="shared" si="251"/>
        <v>C1</v>
      </c>
      <c r="AA300" s="60" t="str">
        <f t="shared" si="252"/>
        <v>C1</v>
      </c>
      <c r="AB300" s="23">
        <f t="shared" si="253"/>
        <v>6</v>
      </c>
      <c r="AH300" s="158">
        <f t="shared" si="254"/>
        <v>13.26</v>
      </c>
    </row>
    <row r="301" spans="1:34" x14ac:dyDescent="0.25">
      <c r="A301" s="23" t="str">
        <f>C291&amp;"x"&amp;B301</f>
        <v>C1x8</v>
      </c>
      <c r="B301" s="42">
        <v>8</v>
      </c>
      <c r="C301" s="60" t="str">
        <f t="shared" si="238"/>
        <v>M</v>
      </c>
      <c r="D301" s="60" t="str">
        <f t="shared" si="239"/>
        <v>NMG18G2</v>
      </c>
      <c r="E301" s="61" t="str">
        <f t="shared" si="240"/>
        <v>Belder, L.</v>
      </c>
      <c r="F301" s="61" t="str">
        <f t="shared" si="241"/>
        <v>Lenn</v>
      </c>
      <c r="G301" s="62">
        <f t="shared" si="242"/>
        <v>40557</v>
      </c>
      <c r="H301" s="63">
        <f t="shared" si="243"/>
        <v>12</v>
      </c>
      <c r="I301" s="64"/>
      <c r="J301" s="60" t="str">
        <f t="shared" si="244"/>
        <v>D1</v>
      </c>
      <c r="K301" s="60" t="str">
        <f t="shared" si="245"/>
        <v>D1</v>
      </c>
      <c r="L301" s="60" t="str">
        <f t="shared" si="246"/>
        <v>D1</v>
      </c>
      <c r="M301" s="48"/>
      <c r="N301" s="48"/>
      <c r="P301" s="114"/>
      <c r="Q301" s="114"/>
      <c r="R301" s="114"/>
      <c r="S301" s="118"/>
      <c r="T301" s="153">
        <f t="shared" si="247"/>
        <v>1</v>
      </c>
      <c r="U301" s="116">
        <f t="shared" si="248"/>
        <v>1</v>
      </c>
      <c r="V301" s="119">
        <f t="shared" si="249"/>
        <v>13</v>
      </c>
      <c r="W301" s="119">
        <f t="shared" si="249"/>
        <v>14</v>
      </c>
      <c r="X301" s="23">
        <v>12</v>
      </c>
      <c r="Y301" s="60" t="str">
        <f t="shared" si="250"/>
        <v>D1</v>
      </c>
      <c r="Z301" s="60" t="str">
        <f t="shared" si="251"/>
        <v>D1</v>
      </c>
      <c r="AA301" s="60" t="str">
        <f t="shared" si="252"/>
        <v>D1</v>
      </c>
      <c r="AB301" s="23">
        <f t="shared" si="253"/>
        <v>6</v>
      </c>
      <c r="AH301" s="158">
        <f t="shared" si="254"/>
        <v>12.96</v>
      </c>
    </row>
    <row r="302" spans="1:34" x14ac:dyDescent="0.25">
      <c r="A302" s="23" t="str">
        <f>C291&amp;"x"&amp;B302</f>
        <v>C1x9</v>
      </c>
      <c r="B302" s="42">
        <v>9</v>
      </c>
      <c r="C302" s="60" t="str">
        <f t="shared" si="238"/>
        <v>M</v>
      </c>
      <c r="D302" s="60" t="str">
        <f t="shared" si="239"/>
        <v>NMC61P5</v>
      </c>
      <c r="E302" s="61" t="str">
        <f t="shared" si="240"/>
        <v>Dekker, den T.J.</v>
      </c>
      <c r="F302" s="61" t="str">
        <f t="shared" si="241"/>
        <v>Tiemen</v>
      </c>
      <c r="G302" s="62">
        <f t="shared" si="242"/>
        <v>40626</v>
      </c>
      <c r="H302" s="63">
        <f t="shared" si="243"/>
        <v>12</v>
      </c>
      <c r="I302" s="64"/>
      <c r="J302" s="60" t="str">
        <f t="shared" si="244"/>
        <v>D1</v>
      </c>
      <c r="K302" s="60" t="str">
        <f t="shared" si="245"/>
        <v>D1</v>
      </c>
      <c r="L302" s="60" t="str">
        <f t="shared" si="246"/>
        <v>D1</v>
      </c>
      <c r="M302" s="48"/>
      <c r="N302" s="48"/>
      <c r="P302" s="114"/>
      <c r="Q302" s="114"/>
      <c r="R302" s="114"/>
      <c r="S302" s="118"/>
      <c r="T302" s="153">
        <f t="shared" si="247"/>
        <v>1</v>
      </c>
      <c r="U302" s="116">
        <f t="shared" si="248"/>
        <v>1</v>
      </c>
      <c r="V302" s="119">
        <f t="shared" si="249"/>
        <v>13</v>
      </c>
      <c r="W302" s="119">
        <f t="shared" si="249"/>
        <v>14</v>
      </c>
      <c r="X302" s="23">
        <v>13</v>
      </c>
      <c r="Y302" s="60" t="str">
        <f t="shared" si="250"/>
        <v>D1</v>
      </c>
      <c r="Z302" s="60" t="str">
        <f t="shared" si="251"/>
        <v>D1</v>
      </c>
      <c r="AA302" s="60" t="str">
        <f t="shared" si="252"/>
        <v>D1</v>
      </c>
      <c r="AB302" s="23">
        <f t="shared" si="253"/>
        <v>6</v>
      </c>
      <c r="AH302" s="158">
        <f t="shared" si="254"/>
        <v>12.77</v>
      </c>
    </row>
    <row r="303" spans="1:34" x14ac:dyDescent="0.25">
      <c r="A303" s="23" t="str">
        <f>C291&amp;"x"&amp;B303</f>
        <v>C1x10</v>
      </c>
      <c r="B303" s="42">
        <v>10</v>
      </c>
      <c r="C303" s="60" t="str">
        <f t="shared" si="238"/>
        <v/>
      </c>
      <c r="D303" s="60" t="str">
        <f t="shared" si="239"/>
        <v/>
      </c>
      <c r="E303" s="61" t="str">
        <f t="shared" si="240"/>
        <v/>
      </c>
      <c r="F303" s="61" t="str">
        <f t="shared" si="241"/>
        <v/>
      </c>
      <c r="G303" s="62" t="str">
        <f t="shared" si="242"/>
        <v/>
      </c>
      <c r="H303" s="63" t="str">
        <f t="shared" si="243"/>
        <v/>
      </c>
      <c r="I303" s="64"/>
      <c r="J303" s="60" t="str">
        <f t="shared" si="244"/>
        <v/>
      </c>
      <c r="K303" s="60" t="str">
        <f t="shared" si="245"/>
        <v/>
      </c>
      <c r="L303" s="60" t="str">
        <f t="shared" si="246"/>
        <v/>
      </c>
      <c r="M303" s="48"/>
      <c r="N303" s="48"/>
      <c r="P303" s="114"/>
      <c r="Q303" s="114"/>
      <c r="R303" s="114"/>
      <c r="S303" s="118"/>
      <c r="T303" s="153">
        <f t="shared" si="247"/>
        <v>0</v>
      </c>
      <c r="U303" s="116">
        <f t="shared" si="248"/>
        <v>0</v>
      </c>
      <c r="V303" s="119">
        <f t="shared" si="249"/>
        <v>13</v>
      </c>
      <c r="W303" s="119">
        <f t="shared" si="249"/>
        <v>14</v>
      </c>
      <c r="X303" s="23">
        <v>14</v>
      </c>
      <c r="Y303" s="60" t="str">
        <f t="shared" si="250"/>
        <v/>
      </c>
      <c r="Z303" s="60" t="str">
        <f t="shared" si="251"/>
        <v/>
      </c>
      <c r="AA303" s="60" t="str">
        <f t="shared" si="252"/>
        <v/>
      </c>
      <c r="AB303" s="23">
        <f t="shared" si="253"/>
        <v>0</v>
      </c>
      <c r="AH303" s="158" t="str">
        <f t="shared" si="254"/>
        <v/>
      </c>
    </row>
    <row r="304" spans="1:34" x14ac:dyDescent="0.25">
      <c r="A304" s="23" t="str">
        <f>C291&amp;"x"&amp;B304</f>
        <v>C1x11</v>
      </c>
      <c r="B304" s="42">
        <v>11</v>
      </c>
      <c r="C304" s="60" t="str">
        <f t="shared" si="238"/>
        <v/>
      </c>
      <c r="D304" s="60" t="str">
        <f t="shared" si="239"/>
        <v/>
      </c>
      <c r="E304" s="61" t="str">
        <f t="shared" si="240"/>
        <v/>
      </c>
      <c r="F304" s="61" t="str">
        <f t="shared" si="241"/>
        <v/>
      </c>
      <c r="G304" s="62" t="str">
        <f t="shared" si="242"/>
        <v/>
      </c>
      <c r="H304" s="63" t="str">
        <f t="shared" si="243"/>
        <v/>
      </c>
      <c r="I304" s="64"/>
      <c r="J304" s="60" t="str">
        <f t="shared" si="244"/>
        <v/>
      </c>
      <c r="K304" s="60" t="str">
        <f t="shared" si="245"/>
        <v/>
      </c>
      <c r="L304" s="60" t="str">
        <f t="shared" si="246"/>
        <v/>
      </c>
      <c r="M304" s="48"/>
      <c r="N304" s="48"/>
      <c r="P304" s="114"/>
      <c r="Q304" s="114"/>
      <c r="R304" s="114"/>
      <c r="T304" s="153">
        <f t="shared" si="247"/>
        <v>0</v>
      </c>
      <c r="U304" s="116">
        <f t="shared" si="248"/>
        <v>0</v>
      </c>
      <c r="V304" s="119">
        <f t="shared" si="249"/>
        <v>13</v>
      </c>
      <c r="W304" s="119">
        <f t="shared" si="249"/>
        <v>14</v>
      </c>
      <c r="X304" s="23">
        <v>15</v>
      </c>
      <c r="Y304" s="60" t="str">
        <f t="shared" si="250"/>
        <v/>
      </c>
      <c r="Z304" s="60" t="str">
        <f t="shared" si="251"/>
        <v/>
      </c>
      <c r="AA304" s="60" t="str">
        <f t="shared" si="252"/>
        <v/>
      </c>
      <c r="AB304" s="23">
        <f t="shared" si="253"/>
        <v>0</v>
      </c>
      <c r="AH304" s="158" t="str">
        <f t="shared" si="254"/>
        <v/>
      </c>
    </row>
    <row r="305" spans="1:34" x14ac:dyDescent="0.25">
      <c r="A305" s="23" t="str">
        <f>C291&amp;"x"&amp;B305</f>
        <v>C1x12</v>
      </c>
      <c r="B305" s="42">
        <v>12</v>
      </c>
      <c r="C305" s="60" t="str">
        <f t="shared" si="238"/>
        <v/>
      </c>
      <c r="D305" s="60" t="str">
        <f t="shared" si="239"/>
        <v/>
      </c>
      <c r="E305" s="61" t="str">
        <f t="shared" si="240"/>
        <v/>
      </c>
      <c r="F305" s="61" t="str">
        <f t="shared" si="241"/>
        <v/>
      </c>
      <c r="G305" s="62" t="str">
        <f t="shared" si="242"/>
        <v/>
      </c>
      <c r="H305" s="63" t="str">
        <f t="shared" si="243"/>
        <v/>
      </c>
      <c r="I305" s="64"/>
      <c r="J305" s="60" t="str">
        <f t="shared" si="244"/>
        <v/>
      </c>
      <c r="K305" s="60" t="str">
        <f t="shared" si="245"/>
        <v/>
      </c>
      <c r="L305" s="60" t="str">
        <f t="shared" si="246"/>
        <v/>
      </c>
      <c r="M305" s="48"/>
      <c r="N305" s="48"/>
      <c r="P305" s="114"/>
      <c r="Q305" s="114"/>
      <c r="R305" s="114"/>
      <c r="T305" s="153">
        <f t="shared" si="247"/>
        <v>0</v>
      </c>
      <c r="U305" s="116">
        <f t="shared" si="248"/>
        <v>0</v>
      </c>
      <c r="V305" s="119">
        <f t="shared" si="249"/>
        <v>13</v>
      </c>
      <c r="W305" s="119">
        <f t="shared" si="249"/>
        <v>14</v>
      </c>
      <c r="X305" s="23">
        <v>16</v>
      </c>
      <c r="Y305" s="60" t="str">
        <f t="shared" si="250"/>
        <v/>
      </c>
      <c r="Z305" s="60" t="str">
        <f t="shared" si="251"/>
        <v/>
      </c>
      <c r="AA305" s="60" t="str">
        <f t="shared" si="252"/>
        <v/>
      </c>
      <c r="AB305" s="23">
        <f t="shared" si="253"/>
        <v>0</v>
      </c>
      <c r="AH305" s="158" t="str">
        <f t="shared" si="254"/>
        <v/>
      </c>
    </row>
    <row r="306" spans="1:34" x14ac:dyDescent="0.25">
      <c r="A306" s="23" t="str">
        <f>C291&amp;"x"&amp;B306</f>
        <v>C1x13</v>
      </c>
      <c r="B306" s="42">
        <v>13</v>
      </c>
      <c r="C306" s="60" t="str">
        <f t="shared" si="238"/>
        <v/>
      </c>
      <c r="D306" s="60" t="str">
        <f t="shared" si="239"/>
        <v/>
      </c>
      <c r="E306" s="61" t="str">
        <f t="shared" si="240"/>
        <v/>
      </c>
      <c r="F306" s="61" t="str">
        <f t="shared" si="241"/>
        <v/>
      </c>
      <c r="G306" s="62" t="str">
        <f t="shared" si="242"/>
        <v/>
      </c>
      <c r="H306" s="63" t="str">
        <f t="shared" si="243"/>
        <v/>
      </c>
      <c r="I306" s="64"/>
      <c r="J306" s="60" t="str">
        <f t="shared" si="244"/>
        <v/>
      </c>
      <c r="K306" s="60" t="str">
        <f t="shared" si="245"/>
        <v/>
      </c>
      <c r="L306" s="60" t="str">
        <f t="shared" si="246"/>
        <v/>
      </c>
      <c r="M306" s="48"/>
      <c r="N306" s="48"/>
      <c r="P306" s="114"/>
      <c r="Q306" s="114"/>
      <c r="R306" s="114"/>
      <c r="T306" s="153">
        <f t="shared" si="247"/>
        <v>0</v>
      </c>
      <c r="U306" s="116">
        <f t="shared" si="248"/>
        <v>0</v>
      </c>
      <c r="V306" s="119">
        <f t="shared" si="249"/>
        <v>13</v>
      </c>
      <c r="W306" s="119">
        <f t="shared" si="249"/>
        <v>14</v>
      </c>
      <c r="X306" s="23">
        <v>17</v>
      </c>
      <c r="Y306" s="60" t="str">
        <f t="shared" si="250"/>
        <v/>
      </c>
      <c r="Z306" s="60" t="str">
        <f t="shared" si="251"/>
        <v/>
      </c>
      <c r="AA306" s="60" t="str">
        <f t="shared" si="252"/>
        <v/>
      </c>
      <c r="AB306" s="23">
        <f t="shared" si="253"/>
        <v>0</v>
      </c>
      <c r="AH306" s="158" t="str">
        <f t="shared" si="254"/>
        <v/>
      </c>
    </row>
    <row r="307" spans="1:34" x14ac:dyDescent="0.25">
      <c r="A307" s="23" t="str">
        <f>C291&amp;"x"&amp;B307</f>
        <v>C1x14</v>
      </c>
      <c r="B307" s="42">
        <v>14</v>
      </c>
      <c r="C307" s="60" t="str">
        <f t="shared" si="238"/>
        <v/>
      </c>
      <c r="D307" s="60" t="str">
        <f t="shared" si="239"/>
        <v/>
      </c>
      <c r="E307" s="61" t="str">
        <f t="shared" si="240"/>
        <v/>
      </c>
      <c r="F307" s="61" t="str">
        <f t="shared" si="241"/>
        <v/>
      </c>
      <c r="G307" s="62" t="str">
        <f t="shared" si="242"/>
        <v/>
      </c>
      <c r="H307" s="63" t="str">
        <f t="shared" si="243"/>
        <v/>
      </c>
      <c r="I307" s="64"/>
      <c r="J307" s="60" t="str">
        <f t="shared" si="244"/>
        <v/>
      </c>
      <c r="K307" s="60" t="str">
        <f t="shared" si="245"/>
        <v/>
      </c>
      <c r="L307" s="60" t="str">
        <f t="shared" si="246"/>
        <v/>
      </c>
      <c r="M307" s="48"/>
      <c r="N307" s="48"/>
      <c r="P307" s="114"/>
      <c r="Q307" s="114"/>
      <c r="R307" s="114"/>
      <c r="T307" s="153">
        <f t="shared" si="247"/>
        <v>0</v>
      </c>
      <c r="U307" s="116">
        <f t="shared" si="248"/>
        <v>0</v>
      </c>
      <c r="V307" s="119">
        <f t="shared" si="249"/>
        <v>13</v>
      </c>
      <c r="W307" s="119">
        <f t="shared" si="249"/>
        <v>14</v>
      </c>
      <c r="X307" s="23">
        <v>18</v>
      </c>
      <c r="Y307" s="60" t="str">
        <f t="shared" si="250"/>
        <v/>
      </c>
      <c r="Z307" s="60" t="str">
        <f t="shared" si="251"/>
        <v/>
      </c>
      <c r="AA307" s="60" t="str">
        <f t="shared" si="252"/>
        <v/>
      </c>
      <c r="AB307" s="23">
        <f t="shared" si="253"/>
        <v>0</v>
      </c>
      <c r="AH307" s="158" t="str">
        <f t="shared" si="254"/>
        <v/>
      </c>
    </row>
    <row r="308" spans="1:34" x14ac:dyDescent="0.25">
      <c r="A308" s="23" t="str">
        <f>C291&amp;"x"&amp;B308</f>
        <v>C1x15</v>
      </c>
      <c r="B308" s="42">
        <v>15</v>
      </c>
      <c r="C308" s="60" t="str">
        <f t="shared" si="238"/>
        <v/>
      </c>
      <c r="D308" s="60" t="str">
        <f t="shared" si="239"/>
        <v/>
      </c>
      <c r="E308" s="61" t="str">
        <f t="shared" si="240"/>
        <v/>
      </c>
      <c r="F308" s="61" t="str">
        <f t="shared" si="241"/>
        <v/>
      </c>
      <c r="G308" s="62" t="str">
        <f t="shared" si="242"/>
        <v/>
      </c>
      <c r="H308" s="63" t="str">
        <f t="shared" si="243"/>
        <v/>
      </c>
      <c r="I308" s="64"/>
      <c r="J308" s="60" t="str">
        <f t="shared" si="244"/>
        <v/>
      </c>
      <c r="K308" s="60" t="str">
        <f t="shared" si="245"/>
        <v/>
      </c>
      <c r="L308" s="60" t="str">
        <f t="shared" si="246"/>
        <v/>
      </c>
      <c r="M308" s="48"/>
      <c r="N308" s="48"/>
      <c r="P308" s="114"/>
      <c r="Q308" s="114"/>
      <c r="R308" s="114"/>
      <c r="T308" s="153">
        <f t="shared" si="247"/>
        <v>0</v>
      </c>
      <c r="U308" s="116">
        <f t="shared" si="248"/>
        <v>0</v>
      </c>
      <c r="V308" s="119">
        <f t="shared" si="249"/>
        <v>13</v>
      </c>
      <c r="W308" s="119">
        <f t="shared" si="249"/>
        <v>14</v>
      </c>
      <c r="X308" s="23">
        <v>19</v>
      </c>
      <c r="Y308" s="60" t="str">
        <f t="shared" si="250"/>
        <v/>
      </c>
      <c r="Z308" s="60" t="str">
        <f t="shared" si="251"/>
        <v/>
      </c>
      <c r="AA308" s="60" t="str">
        <f t="shared" si="252"/>
        <v/>
      </c>
      <c r="AB308" s="23">
        <f t="shared" si="253"/>
        <v>0</v>
      </c>
      <c r="AH308" s="158" t="str">
        <f t="shared" si="254"/>
        <v/>
      </c>
    </row>
    <row r="309" spans="1:34" x14ac:dyDescent="0.25">
      <c r="B309" s="65"/>
      <c r="C309" s="66"/>
      <c r="D309" s="65"/>
      <c r="E309" s="65"/>
      <c r="F309" s="65"/>
      <c r="G309" s="67"/>
      <c r="H309" s="67"/>
      <c r="I309" s="67"/>
      <c r="J309" s="66"/>
      <c r="K309" s="66"/>
      <c r="L309" s="66"/>
      <c r="M309" s="48"/>
      <c r="N309" s="48"/>
      <c r="X309" s="23">
        <v>20</v>
      </c>
    </row>
    <row r="310" spans="1:34" x14ac:dyDescent="0.25">
      <c r="B310" s="42"/>
      <c r="C310" s="369" t="s">
        <v>5165</v>
      </c>
      <c r="D310" s="369"/>
      <c r="E310" s="43" t="s">
        <v>5166</v>
      </c>
      <c r="F310" s="43" t="s">
        <v>5167</v>
      </c>
      <c r="G310" s="44" t="s">
        <v>5168</v>
      </c>
      <c r="H310" s="45"/>
      <c r="I310" s="46"/>
      <c r="J310" s="47" t="s">
        <v>5169</v>
      </c>
      <c r="K310" s="47" t="s">
        <v>5170</v>
      </c>
      <c r="L310" s="47" t="s">
        <v>5171</v>
      </c>
      <c r="M310" s="48"/>
      <c r="N310" s="48"/>
      <c r="P310" s="49">
        <f>COUNT(P314:P328)</f>
        <v>0</v>
      </c>
      <c r="Q310" s="49">
        <f>COUNT(Q314:Q328)</f>
        <v>0</v>
      </c>
      <c r="R310" s="49">
        <f>COUNT(R314:R328)</f>
        <v>0</v>
      </c>
      <c r="T310" s="96">
        <f>T311-SUM(U314:U328)</f>
        <v>0</v>
      </c>
      <c r="X310" s="23">
        <v>1</v>
      </c>
    </row>
    <row r="311" spans="1:34" ht="13" x14ac:dyDescent="0.3">
      <c r="A311" s="27">
        <f>A291+1</f>
        <v>16</v>
      </c>
      <c r="B311" s="50"/>
      <c r="C311" s="370" t="str">
        <f>Leden!AV21</f>
        <v>C2</v>
      </c>
      <c r="D311" s="370"/>
      <c r="E311" s="100" t="str">
        <f>IF($C311="","",LEFT(IFERROR(VLOOKUP($C311,Teams1N,2,0),"")&amp;"??",2))</f>
        <v>WK</v>
      </c>
      <c r="F311" s="100" t="str">
        <f>IF($C311="","",IFERROR(VLOOKUP($C311,Teams1N,3,0),"??"))</f>
        <v>Za</v>
      </c>
      <c r="G311" s="100" t="str">
        <f>IF($C311="","",LEFT(IFERROR(VLOOKUP($C311,Teams1N,4,0),"")&amp;"?",1))</f>
        <v>8</v>
      </c>
      <c r="H311" s="51"/>
      <c r="I311" s="52"/>
      <c r="J311" s="100">
        <f>COUNTIF(C314:C328,"V")</f>
        <v>5</v>
      </c>
      <c r="K311" s="100">
        <f>COUNTIF(C314:C328,"M")</f>
        <v>4</v>
      </c>
      <c r="L311" s="53">
        <f>IFERROR(AVERAGE(H314:H328),"")</f>
        <v>12.444444444444445</v>
      </c>
      <c r="M311" s="54"/>
      <c r="N311" s="54"/>
      <c r="O311" s="27" t="s">
        <v>5172</v>
      </c>
      <c r="P311" s="163"/>
      <c r="Q311" s="163"/>
      <c r="R311" s="163"/>
      <c r="S311" s="164"/>
      <c r="T311" s="96">
        <f>SUM(T314:T328)</f>
        <v>9</v>
      </c>
      <c r="U311" s="115" t="str">
        <f>MID($C311,1,1)</f>
        <v>C</v>
      </c>
      <c r="V311" s="115" t="str">
        <f>MID($C311,1,1)</f>
        <v>C</v>
      </c>
      <c r="W311" s="115" t="str">
        <f>MID($C311,1,1)</f>
        <v>C</v>
      </c>
      <c r="X311" s="23">
        <v>2</v>
      </c>
      <c r="Y311" s="27"/>
      <c r="Z311" s="27"/>
      <c r="AA311" s="27"/>
      <c r="AB311" s="27"/>
      <c r="AC311" s="27"/>
      <c r="AD311" s="11" t="str">
        <f>IF($C311="","",IFERROR(VLOOKUP($C311,Teams1N,6,0),""))</f>
        <v>A</v>
      </c>
      <c r="AE311" s="11" t="str">
        <f>TRIM(IF($AD311="","",IFERROR(VLOOKUP($AD311,Teams!$B$5:$G$9,2,0),"")))</f>
        <v>3312 AD</v>
      </c>
      <c r="AF311" s="11" t="str">
        <f>TRIM(IF($AD311="","",IFERROR(VLOOKUP($AD311,Teams!$B$5:$G$9,4,0),"")))</f>
        <v>Dordrecht Oranje Wit (D)</v>
      </c>
      <c r="AG311" s="27"/>
      <c r="AH311" s="159">
        <f>IFERROR(AVERAGE(AH314:AH328),"")</f>
        <v>12.835555555555555</v>
      </c>
    </row>
    <row r="312" spans="1:34" x14ac:dyDescent="0.25">
      <c r="B312" s="42"/>
      <c r="C312" s="43"/>
      <c r="D312" s="42"/>
      <c r="E312" s="42"/>
      <c r="F312" s="42"/>
      <c r="G312" s="46"/>
      <c r="H312" s="46"/>
      <c r="I312" s="46"/>
      <c r="J312" s="43"/>
      <c r="K312" s="43"/>
      <c r="L312" s="43"/>
      <c r="M312" s="48"/>
      <c r="N312" s="48"/>
      <c r="U312" s="116"/>
      <c r="V312" s="116"/>
      <c r="W312" s="116"/>
      <c r="X312" s="23">
        <v>3</v>
      </c>
    </row>
    <row r="313" spans="1:34" x14ac:dyDescent="0.25">
      <c r="A313" s="55"/>
      <c r="B313" s="56"/>
      <c r="C313" s="57" t="s">
        <v>5173</v>
      </c>
      <c r="D313" s="57" t="s">
        <v>5174</v>
      </c>
      <c r="E313" s="58" t="s">
        <v>5175</v>
      </c>
      <c r="F313" s="58" t="s">
        <v>5176</v>
      </c>
      <c r="G313" s="57" t="s">
        <v>5177</v>
      </c>
      <c r="H313" s="57" t="s">
        <v>5178</v>
      </c>
      <c r="I313" s="57" t="s">
        <v>5039</v>
      </c>
      <c r="J313" s="57" t="s">
        <v>7049</v>
      </c>
      <c r="K313" s="57" t="s">
        <v>7598</v>
      </c>
      <c r="L313" s="57" t="s">
        <v>7596</v>
      </c>
      <c r="M313" s="59"/>
      <c r="N313" s="59"/>
      <c r="O313" s="55"/>
      <c r="P313" s="117" t="s">
        <v>5048</v>
      </c>
      <c r="Q313" s="117" t="s">
        <v>5047</v>
      </c>
      <c r="R313" s="117" t="s">
        <v>5049</v>
      </c>
      <c r="U313" s="115">
        <f>IF(W311="","",VLOOKUP(W311,Leeftijdscat,2,FALSE))</f>
        <v>11</v>
      </c>
      <c r="V313" s="115">
        <f>IF(W311="","",VLOOKUP(W311,Leeftijdscat,3,FALSE))</f>
        <v>13</v>
      </c>
      <c r="W313" s="115">
        <f>IF(W311="","",VLOOKUP(W311,Leeftijdscat,4,FALSE))</f>
        <v>14</v>
      </c>
      <c r="X313" s="23">
        <v>4</v>
      </c>
      <c r="Y313" s="55">
        <f>LEN(Y314&amp;Y315&amp;Y316&amp;Y317&amp;Y318&amp;Y319&amp;Y320&amp;Y321&amp;Y322&amp;Y323&amp;Y324&amp;Y325&amp;Y326&amp;Y327&amp;Y328)</f>
        <v>18</v>
      </c>
      <c r="Z313" s="55">
        <f>LEN(Z314&amp;Z315&amp;Z316&amp;Z317&amp;Z318&amp;Z319&amp;Z320&amp;Z321&amp;Z322&amp;Z323&amp;Z324&amp;Z325&amp;Z326&amp;Z327&amp;Z328)</f>
        <v>18</v>
      </c>
      <c r="AA313" s="55">
        <f>LEN(AA314&amp;AA315&amp;AA316&amp;AA317&amp;AA318&amp;AA319&amp;AA320&amp;AA321&amp;AA322&amp;AA323&amp;AA324&amp;AA325&amp;AA326&amp;AA327&amp;AA328)</f>
        <v>18</v>
      </c>
      <c r="AB313" s="55">
        <f>SUM(Y313:AA313)</f>
        <v>54</v>
      </c>
      <c r="AC313" s="55"/>
      <c r="AD313" s="145"/>
      <c r="AE313" s="145"/>
      <c r="AF313" s="145"/>
      <c r="AG313" s="55"/>
    </row>
    <row r="314" spans="1:34" x14ac:dyDescent="0.25">
      <c r="A314" s="23" t="str">
        <f>C311&amp;"x"&amp;B314</f>
        <v>C2x1</v>
      </c>
      <c r="B314" s="42">
        <v>1</v>
      </c>
      <c r="C314" s="60" t="str">
        <f t="shared" ref="C314:C328" si="255">IF(LEFT($A314,1)="x","",IFERROR(VLOOKUP($A314,Leden1N,8,0),""))</f>
        <v>V</v>
      </c>
      <c r="D314" s="60" t="str">
        <f t="shared" ref="D314:D328" si="256">IF(LEFT($A314,1)="x","",IFERROR(VLOOKUP($A314,Leden1N,9,0),""))</f>
        <v>NLP89W4</v>
      </c>
      <c r="E314" s="61" t="str">
        <f t="shared" ref="E314:E328" si="257">IF(LEFT($A314,1)="x","",IFERROR(VLOOKUP($A314,Leden1N,10,0),""))</f>
        <v>Volker, T.N.</v>
      </c>
      <c r="F314" s="61" t="str">
        <f t="shared" ref="F314:F328" si="258">IF(LEFT($A314,1)="x","",IFERROR(VLOOKUP($A314,Leden1N,11,0),""))</f>
        <v>Tess</v>
      </c>
      <c r="G314" s="62">
        <f t="shared" ref="G314:G328" si="259">IF(LEFT($A314,1)="x","",IFERROR(VLOOKUP($A314,Leden1N,12,0),""))</f>
        <v>40227</v>
      </c>
      <c r="H314" s="63">
        <f t="shared" ref="H314:H328" si="260">IF(AND(ISNUMBER(G314),G314&lt;&gt;0),DATEDIF(G314,Peildatum,"Y"),"")</f>
        <v>13</v>
      </c>
      <c r="I314" s="64"/>
      <c r="J314" s="60" t="str">
        <f t="shared" ref="J314:J328" si="261">IF(LEFT($A314,1)="x","",IFERROR(VLOOKUP($A314,Leden1N,17,0),""))</f>
        <v>C2</v>
      </c>
      <c r="K314" s="60" t="str">
        <f t="shared" ref="K314:K328" si="262">IF(LEFT($A314,1)="x","",IFERROR(VLOOKUP($A314,Leden1N,18,0),""))</f>
        <v>C2</v>
      </c>
      <c r="L314" s="60" t="str">
        <f t="shared" ref="L314:L328" si="263">IF(LEFT($A314,1)="x","",IFERROR(VLOOKUP($A314,Leden1N,19,0),""))</f>
        <v>C2</v>
      </c>
      <c r="M314" s="48"/>
      <c r="N314" s="48"/>
      <c r="P314" s="114"/>
      <c r="Q314" s="114"/>
      <c r="R314" s="114"/>
      <c r="S314" s="118"/>
      <c r="T314" s="153">
        <f t="shared" ref="T314:T328" si="264">IF(LEN(C314&amp;D314&amp;E314&amp;F314)&gt;0,1,0)</f>
        <v>1</v>
      </c>
      <c r="U314" s="116">
        <f t="shared" ref="U314:U328" si="265">MIN(LEN(Y314&amp;Z314&amp;AA314),1)</f>
        <v>1</v>
      </c>
      <c r="V314" s="119">
        <f t="shared" ref="V314:W328" si="266">V313</f>
        <v>13</v>
      </c>
      <c r="W314" s="119">
        <f t="shared" si="266"/>
        <v>14</v>
      </c>
      <c r="X314" s="23">
        <v>5</v>
      </c>
      <c r="Y314" s="60" t="str">
        <f t="shared" ref="Y314:Y328" si="267">IF(LEFT($A314,1)="x","",IFERROR(VLOOKUP($A314,Leden1N,37,0),""))</f>
        <v>C2</v>
      </c>
      <c r="Z314" s="60" t="str">
        <f t="shared" ref="Z314:Z328" si="268">IF(LEFT($A314,1)="x","",IFERROR(VLOOKUP($A314,Leden1N,38,0),""))</f>
        <v>C2</v>
      </c>
      <c r="AA314" s="60" t="str">
        <f t="shared" ref="AA314:AA328" si="269">IF(LEFT($A314,1)="x","",IFERROR(VLOOKUP($A314,Leden1N,39,0),""))</f>
        <v>C2</v>
      </c>
      <c r="AB314" s="23">
        <f t="shared" ref="AB314:AB328" si="270">LEN(Y314&amp;Z314&amp;AA314)</f>
        <v>6</v>
      </c>
      <c r="AH314" s="158">
        <f t="shared" ref="AH314:AH328" si="271">lft(G314,Peildatum)</f>
        <v>13.86</v>
      </c>
    </row>
    <row r="315" spans="1:34" x14ac:dyDescent="0.25">
      <c r="A315" s="23" t="str">
        <f>C311&amp;"x"&amp;B315</f>
        <v>C2x2</v>
      </c>
      <c r="B315" s="42">
        <v>2</v>
      </c>
      <c r="C315" s="60" t="str">
        <f t="shared" si="255"/>
        <v>V</v>
      </c>
      <c r="D315" s="60" t="str">
        <f t="shared" si="256"/>
        <v>NLL20H8</v>
      </c>
      <c r="E315" s="61" t="str">
        <f t="shared" si="257"/>
        <v>Burgt, van de F.</v>
      </c>
      <c r="F315" s="61" t="str">
        <f t="shared" si="258"/>
        <v>Feline</v>
      </c>
      <c r="G315" s="62">
        <f t="shared" si="259"/>
        <v>40429</v>
      </c>
      <c r="H315" s="63">
        <f t="shared" si="260"/>
        <v>13</v>
      </c>
      <c r="I315" s="64"/>
      <c r="J315" s="60" t="str">
        <f t="shared" si="261"/>
        <v>C2</v>
      </c>
      <c r="K315" s="60" t="str">
        <f t="shared" si="262"/>
        <v>C2</v>
      </c>
      <c r="L315" s="60" t="str">
        <f t="shared" si="263"/>
        <v>C2</v>
      </c>
      <c r="M315" s="48"/>
      <c r="N315" s="48"/>
      <c r="P315" s="114"/>
      <c r="Q315" s="114"/>
      <c r="R315" s="114"/>
      <c r="S315" s="118"/>
      <c r="T315" s="153">
        <f t="shared" si="264"/>
        <v>1</v>
      </c>
      <c r="U315" s="116">
        <f t="shared" si="265"/>
        <v>1</v>
      </c>
      <c r="V315" s="119">
        <f t="shared" si="266"/>
        <v>13</v>
      </c>
      <c r="W315" s="119">
        <f t="shared" si="266"/>
        <v>14</v>
      </c>
      <c r="X315" s="23">
        <v>6</v>
      </c>
      <c r="Y315" s="60" t="str">
        <f t="shared" si="267"/>
        <v>C2</v>
      </c>
      <c r="Z315" s="60" t="str">
        <f t="shared" si="268"/>
        <v>C2</v>
      </c>
      <c r="AA315" s="60" t="str">
        <f t="shared" si="269"/>
        <v>C2</v>
      </c>
      <c r="AB315" s="23">
        <f t="shared" si="270"/>
        <v>6</v>
      </c>
      <c r="AH315" s="158">
        <f t="shared" si="271"/>
        <v>13.31</v>
      </c>
    </row>
    <row r="316" spans="1:34" x14ac:dyDescent="0.25">
      <c r="A316" s="23" t="str">
        <f>C311&amp;"x"&amp;B316</f>
        <v>C2x3</v>
      </c>
      <c r="B316" s="42">
        <v>3</v>
      </c>
      <c r="C316" s="60" t="str">
        <f t="shared" si="255"/>
        <v>V</v>
      </c>
      <c r="D316" s="60" t="str">
        <f t="shared" si="256"/>
        <v>NLN41L1</v>
      </c>
      <c r="E316" s="61" t="str">
        <f t="shared" si="257"/>
        <v>Stomp, N.</v>
      </c>
      <c r="F316" s="61" t="str">
        <f t="shared" si="258"/>
        <v>Noa</v>
      </c>
      <c r="G316" s="62">
        <f t="shared" si="259"/>
        <v>40439</v>
      </c>
      <c r="H316" s="63">
        <f t="shared" si="260"/>
        <v>13</v>
      </c>
      <c r="I316" s="64"/>
      <c r="J316" s="60" t="str">
        <f t="shared" si="261"/>
        <v>C2</v>
      </c>
      <c r="K316" s="60" t="str">
        <f t="shared" si="262"/>
        <v>C2</v>
      </c>
      <c r="L316" s="60" t="str">
        <f t="shared" si="263"/>
        <v>C2</v>
      </c>
      <c r="M316" s="48"/>
      <c r="N316" s="48"/>
      <c r="P316" s="114"/>
      <c r="Q316" s="114"/>
      <c r="R316" s="114"/>
      <c r="S316" s="118"/>
      <c r="T316" s="153">
        <f t="shared" si="264"/>
        <v>1</v>
      </c>
      <c r="U316" s="116">
        <f t="shared" si="265"/>
        <v>1</v>
      </c>
      <c r="V316" s="119">
        <f t="shared" si="266"/>
        <v>13</v>
      </c>
      <c r="W316" s="119">
        <f t="shared" si="266"/>
        <v>14</v>
      </c>
      <c r="X316" s="23">
        <v>7</v>
      </c>
      <c r="Y316" s="60" t="str">
        <f t="shared" si="267"/>
        <v>C2</v>
      </c>
      <c r="Z316" s="60" t="str">
        <f t="shared" si="268"/>
        <v>C2</v>
      </c>
      <c r="AA316" s="60" t="str">
        <f t="shared" si="269"/>
        <v>C2</v>
      </c>
      <c r="AB316" s="23">
        <f t="shared" si="270"/>
        <v>6</v>
      </c>
      <c r="AH316" s="158">
        <f t="shared" si="271"/>
        <v>13.28</v>
      </c>
    </row>
    <row r="317" spans="1:34" x14ac:dyDescent="0.25">
      <c r="A317" s="23" t="str">
        <f>C311&amp;"x"&amp;B317</f>
        <v>C2x4</v>
      </c>
      <c r="B317" s="42">
        <v>4</v>
      </c>
      <c r="C317" s="60" t="str">
        <f t="shared" si="255"/>
        <v>V</v>
      </c>
      <c r="D317" s="60" t="str">
        <f t="shared" si="256"/>
        <v>NLS34M7</v>
      </c>
      <c r="E317" s="61" t="str">
        <f t="shared" si="257"/>
        <v>Camphens, S.</v>
      </c>
      <c r="F317" s="61" t="str">
        <f t="shared" si="258"/>
        <v>Saar</v>
      </c>
      <c r="G317" s="62">
        <f t="shared" si="259"/>
        <v>40786</v>
      </c>
      <c r="H317" s="63">
        <f t="shared" si="260"/>
        <v>12</v>
      </c>
      <c r="I317" s="64"/>
      <c r="J317" s="60" t="str">
        <f t="shared" si="261"/>
        <v>D1</v>
      </c>
      <c r="K317" s="60" t="str">
        <f t="shared" si="262"/>
        <v>D1</v>
      </c>
      <c r="L317" s="60" t="str">
        <f t="shared" si="263"/>
        <v>D1</v>
      </c>
      <c r="M317" s="48"/>
      <c r="N317" s="48"/>
      <c r="P317" s="114"/>
      <c r="Q317" s="114"/>
      <c r="R317" s="114"/>
      <c r="S317" s="118"/>
      <c r="T317" s="153">
        <f t="shared" si="264"/>
        <v>1</v>
      </c>
      <c r="U317" s="116">
        <f t="shared" si="265"/>
        <v>1</v>
      </c>
      <c r="V317" s="119">
        <f t="shared" si="266"/>
        <v>13</v>
      </c>
      <c r="W317" s="119">
        <f t="shared" si="266"/>
        <v>14</v>
      </c>
      <c r="X317" s="23">
        <v>8</v>
      </c>
      <c r="Y317" s="60" t="str">
        <f t="shared" si="267"/>
        <v>D1</v>
      </c>
      <c r="Z317" s="60" t="str">
        <f t="shared" si="268"/>
        <v>D1</v>
      </c>
      <c r="AA317" s="60" t="str">
        <f t="shared" si="269"/>
        <v>D1</v>
      </c>
      <c r="AB317" s="23">
        <f t="shared" si="270"/>
        <v>6</v>
      </c>
      <c r="AH317" s="158">
        <f t="shared" si="271"/>
        <v>12.33</v>
      </c>
    </row>
    <row r="318" spans="1:34" x14ac:dyDescent="0.25">
      <c r="A318" s="23" t="str">
        <f>C311&amp;"x"&amp;B318</f>
        <v>C2x5</v>
      </c>
      <c r="B318" s="42">
        <v>5</v>
      </c>
      <c r="C318" s="60" t="str">
        <f t="shared" si="255"/>
        <v>V</v>
      </c>
      <c r="D318" s="60" t="str">
        <f t="shared" si="256"/>
        <v>NMJ53F3</v>
      </c>
      <c r="E318" s="61" t="str">
        <f t="shared" si="257"/>
        <v>Rooij, van E.J.</v>
      </c>
      <c r="F318" s="61" t="str">
        <f t="shared" si="258"/>
        <v>Eva</v>
      </c>
      <c r="G318" s="62">
        <f t="shared" si="259"/>
        <v>41167</v>
      </c>
      <c r="H318" s="63">
        <f t="shared" si="260"/>
        <v>11</v>
      </c>
      <c r="I318" s="64"/>
      <c r="J318" s="60" t="str">
        <f t="shared" si="261"/>
        <v>D1</v>
      </c>
      <c r="K318" s="60" t="str">
        <f t="shared" si="262"/>
        <v>D1</v>
      </c>
      <c r="L318" s="60" t="str">
        <f t="shared" si="263"/>
        <v>D1</v>
      </c>
      <c r="M318" s="48"/>
      <c r="N318" s="48"/>
      <c r="P318" s="114"/>
      <c r="Q318" s="114"/>
      <c r="R318" s="114"/>
      <c r="S318" s="118"/>
      <c r="T318" s="153">
        <f t="shared" si="264"/>
        <v>1</v>
      </c>
      <c r="U318" s="116">
        <f t="shared" si="265"/>
        <v>1</v>
      </c>
      <c r="V318" s="119">
        <f t="shared" si="266"/>
        <v>13</v>
      </c>
      <c r="W318" s="119">
        <f t="shared" si="266"/>
        <v>14</v>
      </c>
      <c r="X318" s="23">
        <v>9</v>
      </c>
      <c r="Y318" s="60" t="str">
        <f t="shared" si="267"/>
        <v>D1</v>
      </c>
      <c r="Z318" s="60" t="str">
        <f t="shared" si="268"/>
        <v>D1</v>
      </c>
      <c r="AA318" s="60" t="str">
        <f t="shared" si="269"/>
        <v>D1</v>
      </c>
      <c r="AB318" s="23">
        <f t="shared" si="270"/>
        <v>6</v>
      </c>
      <c r="AH318" s="158">
        <f t="shared" si="271"/>
        <v>11.29</v>
      </c>
    </row>
    <row r="319" spans="1:34" x14ac:dyDescent="0.25">
      <c r="A319" s="23" t="str">
        <f>C311&amp;"x"&amp;B319</f>
        <v>C2x6</v>
      </c>
      <c r="B319" s="42">
        <v>6</v>
      </c>
      <c r="C319" s="60" t="str">
        <f t="shared" si="255"/>
        <v>M</v>
      </c>
      <c r="D319" s="60" t="str">
        <f t="shared" si="256"/>
        <v>NMG85H5</v>
      </c>
      <c r="E319" s="61" t="str">
        <f t="shared" si="257"/>
        <v>Hovestadt, D.</v>
      </c>
      <c r="F319" s="61" t="str">
        <f t="shared" si="258"/>
        <v>Diederik</v>
      </c>
      <c r="G319" s="62">
        <f t="shared" si="259"/>
        <v>40112</v>
      </c>
      <c r="H319" s="63">
        <f t="shared" si="260"/>
        <v>14</v>
      </c>
      <c r="I319" s="64"/>
      <c r="J319" s="60" t="str">
        <f t="shared" si="261"/>
        <v>C3</v>
      </c>
      <c r="K319" s="60" t="str">
        <f t="shared" si="262"/>
        <v>C3</v>
      </c>
      <c r="L319" s="60" t="str">
        <f t="shared" si="263"/>
        <v>C3</v>
      </c>
      <c r="M319" s="48"/>
      <c r="N319" s="48"/>
      <c r="P319" s="114"/>
      <c r="Q319" s="114"/>
      <c r="R319" s="114"/>
      <c r="S319" s="118"/>
      <c r="T319" s="153">
        <f t="shared" si="264"/>
        <v>1</v>
      </c>
      <c r="U319" s="116">
        <f t="shared" si="265"/>
        <v>1</v>
      </c>
      <c r="V319" s="119">
        <f t="shared" si="266"/>
        <v>13</v>
      </c>
      <c r="W319" s="119">
        <f t="shared" si="266"/>
        <v>14</v>
      </c>
      <c r="X319" s="23">
        <v>10</v>
      </c>
      <c r="Y319" s="60" t="str">
        <f t="shared" si="267"/>
        <v>C3</v>
      </c>
      <c r="Z319" s="60" t="str">
        <f t="shared" si="268"/>
        <v>C3</v>
      </c>
      <c r="AA319" s="60" t="str">
        <f t="shared" si="269"/>
        <v>C3</v>
      </c>
      <c r="AB319" s="23">
        <f t="shared" si="270"/>
        <v>6</v>
      </c>
      <c r="AH319" s="158">
        <f t="shared" si="271"/>
        <v>14.18</v>
      </c>
    </row>
    <row r="320" spans="1:34" x14ac:dyDescent="0.25">
      <c r="A320" s="23" t="str">
        <f>C311&amp;"x"&amp;B320</f>
        <v>C2x7</v>
      </c>
      <c r="B320" s="42">
        <v>7</v>
      </c>
      <c r="C320" s="60" t="str">
        <f t="shared" si="255"/>
        <v>M</v>
      </c>
      <c r="D320" s="60" t="str">
        <f t="shared" si="256"/>
        <v>NLY32T6</v>
      </c>
      <c r="E320" s="61" t="str">
        <f t="shared" si="257"/>
        <v>Ven, van de J.</v>
      </c>
      <c r="F320" s="61" t="str">
        <f t="shared" si="258"/>
        <v>Jonas</v>
      </c>
      <c r="G320" s="62">
        <f t="shared" si="259"/>
        <v>40413</v>
      </c>
      <c r="H320" s="63">
        <f t="shared" si="260"/>
        <v>13</v>
      </c>
      <c r="I320" s="64"/>
      <c r="J320" s="60" t="str">
        <f t="shared" si="261"/>
        <v>C2</v>
      </c>
      <c r="K320" s="60" t="str">
        <f t="shared" si="262"/>
        <v>C2</v>
      </c>
      <c r="L320" s="60" t="str">
        <f t="shared" si="263"/>
        <v>C2</v>
      </c>
      <c r="M320" s="48"/>
      <c r="N320" s="48"/>
      <c r="P320" s="114"/>
      <c r="Q320" s="114"/>
      <c r="R320" s="114"/>
      <c r="S320" s="118"/>
      <c r="T320" s="153">
        <f t="shared" si="264"/>
        <v>1</v>
      </c>
      <c r="U320" s="116">
        <f t="shared" si="265"/>
        <v>1</v>
      </c>
      <c r="V320" s="119">
        <f t="shared" si="266"/>
        <v>13</v>
      </c>
      <c r="W320" s="119">
        <f t="shared" si="266"/>
        <v>14</v>
      </c>
      <c r="X320" s="23">
        <v>11</v>
      </c>
      <c r="Y320" s="60" t="str">
        <f t="shared" si="267"/>
        <v>C2</v>
      </c>
      <c r="Z320" s="60" t="str">
        <f t="shared" si="268"/>
        <v>C2</v>
      </c>
      <c r="AA320" s="60" t="str">
        <f t="shared" si="269"/>
        <v>C2</v>
      </c>
      <c r="AB320" s="23">
        <f t="shared" si="270"/>
        <v>6</v>
      </c>
      <c r="AH320" s="158">
        <f t="shared" si="271"/>
        <v>13.36</v>
      </c>
    </row>
    <row r="321" spans="1:34" x14ac:dyDescent="0.25">
      <c r="A321" s="23" t="str">
        <f>C311&amp;"x"&amp;B321</f>
        <v>C2x8</v>
      </c>
      <c r="B321" s="42">
        <v>8</v>
      </c>
      <c r="C321" s="60" t="str">
        <f t="shared" si="255"/>
        <v>M</v>
      </c>
      <c r="D321" s="60" t="str">
        <f t="shared" si="256"/>
        <v>NLV80P4</v>
      </c>
      <c r="E321" s="61" t="str">
        <f t="shared" si="257"/>
        <v>Heersping, S.</v>
      </c>
      <c r="F321" s="61" t="str">
        <f t="shared" si="258"/>
        <v>Sander</v>
      </c>
      <c r="G321" s="62">
        <f t="shared" si="259"/>
        <v>40806</v>
      </c>
      <c r="H321" s="63">
        <f t="shared" si="260"/>
        <v>12</v>
      </c>
      <c r="I321" s="64"/>
      <c r="J321" s="60" t="str">
        <f t="shared" si="261"/>
        <v>D1</v>
      </c>
      <c r="K321" s="60" t="str">
        <f t="shared" si="262"/>
        <v>D1</v>
      </c>
      <c r="L321" s="60" t="str">
        <f t="shared" si="263"/>
        <v>D1</v>
      </c>
      <c r="M321" s="48"/>
      <c r="N321" s="48"/>
      <c r="P321" s="114"/>
      <c r="Q321" s="114"/>
      <c r="R321" s="114"/>
      <c r="S321" s="118"/>
      <c r="T321" s="153">
        <f t="shared" si="264"/>
        <v>1</v>
      </c>
      <c r="U321" s="116">
        <f t="shared" si="265"/>
        <v>1</v>
      </c>
      <c r="V321" s="119">
        <f t="shared" si="266"/>
        <v>13</v>
      </c>
      <c r="W321" s="119">
        <f t="shared" si="266"/>
        <v>14</v>
      </c>
      <c r="X321" s="23">
        <v>12</v>
      </c>
      <c r="Y321" s="60" t="str">
        <f t="shared" si="267"/>
        <v>D1</v>
      </c>
      <c r="Z321" s="60" t="str">
        <f t="shared" si="268"/>
        <v>D1</v>
      </c>
      <c r="AA321" s="60" t="str">
        <f t="shared" si="269"/>
        <v>D1</v>
      </c>
      <c r="AB321" s="23">
        <f t="shared" si="270"/>
        <v>6</v>
      </c>
      <c r="AH321" s="158">
        <f t="shared" si="271"/>
        <v>12.28</v>
      </c>
    </row>
    <row r="322" spans="1:34" x14ac:dyDescent="0.25">
      <c r="A322" s="23" t="str">
        <f>C311&amp;"x"&amp;B322</f>
        <v>C2x9</v>
      </c>
      <c r="B322" s="42">
        <v>9</v>
      </c>
      <c r="C322" s="60" t="str">
        <f t="shared" si="255"/>
        <v>M</v>
      </c>
      <c r="D322" s="60" t="str">
        <f t="shared" si="256"/>
        <v>NLV80M3</v>
      </c>
      <c r="E322" s="61" t="str">
        <f t="shared" si="257"/>
        <v>Laban, F.C.</v>
      </c>
      <c r="F322" s="61" t="str">
        <f t="shared" si="258"/>
        <v>Freek</v>
      </c>
      <c r="G322" s="62">
        <f t="shared" si="259"/>
        <v>41044</v>
      </c>
      <c r="H322" s="63">
        <f t="shared" si="260"/>
        <v>11</v>
      </c>
      <c r="I322" s="64"/>
      <c r="J322" s="60" t="str">
        <f t="shared" si="261"/>
        <v>D1</v>
      </c>
      <c r="K322" s="60" t="str">
        <f t="shared" si="262"/>
        <v>D1</v>
      </c>
      <c r="L322" s="60" t="str">
        <f t="shared" si="263"/>
        <v>D1</v>
      </c>
      <c r="M322" s="48"/>
      <c r="N322" s="48"/>
      <c r="P322" s="114"/>
      <c r="Q322" s="114"/>
      <c r="R322" s="114"/>
      <c r="S322" s="118"/>
      <c r="T322" s="153">
        <f t="shared" si="264"/>
        <v>1</v>
      </c>
      <c r="U322" s="116">
        <f t="shared" si="265"/>
        <v>1</v>
      </c>
      <c r="V322" s="119">
        <f t="shared" si="266"/>
        <v>13</v>
      </c>
      <c r="W322" s="119">
        <f t="shared" si="266"/>
        <v>14</v>
      </c>
      <c r="X322" s="23">
        <v>13</v>
      </c>
      <c r="Y322" s="60" t="str">
        <f t="shared" si="267"/>
        <v>D1</v>
      </c>
      <c r="Z322" s="60" t="str">
        <f t="shared" si="268"/>
        <v>D1</v>
      </c>
      <c r="AA322" s="60" t="str">
        <f t="shared" si="269"/>
        <v>D1</v>
      </c>
      <c r="AB322" s="23">
        <f t="shared" si="270"/>
        <v>6</v>
      </c>
      <c r="AH322" s="158">
        <f t="shared" si="271"/>
        <v>11.63</v>
      </c>
    </row>
    <row r="323" spans="1:34" x14ac:dyDescent="0.25">
      <c r="A323" s="23" t="str">
        <f>C311&amp;"x"&amp;B323</f>
        <v>C2x10</v>
      </c>
      <c r="B323" s="42">
        <v>10</v>
      </c>
      <c r="C323" s="60" t="str">
        <f t="shared" si="255"/>
        <v/>
      </c>
      <c r="D323" s="60" t="str">
        <f t="shared" si="256"/>
        <v/>
      </c>
      <c r="E323" s="61" t="str">
        <f t="shared" si="257"/>
        <v/>
      </c>
      <c r="F323" s="61" t="str">
        <f t="shared" si="258"/>
        <v/>
      </c>
      <c r="G323" s="62" t="str">
        <f t="shared" si="259"/>
        <v/>
      </c>
      <c r="H323" s="63" t="str">
        <f t="shared" si="260"/>
        <v/>
      </c>
      <c r="I323" s="64"/>
      <c r="J323" s="60" t="str">
        <f t="shared" si="261"/>
        <v/>
      </c>
      <c r="K323" s="60" t="str">
        <f t="shared" si="262"/>
        <v/>
      </c>
      <c r="L323" s="60" t="str">
        <f t="shared" si="263"/>
        <v/>
      </c>
      <c r="M323" s="48"/>
      <c r="N323" s="48"/>
      <c r="P323" s="114"/>
      <c r="Q323" s="114"/>
      <c r="R323" s="114"/>
      <c r="S323" s="118"/>
      <c r="T323" s="153">
        <f t="shared" si="264"/>
        <v>0</v>
      </c>
      <c r="U323" s="116">
        <f t="shared" si="265"/>
        <v>0</v>
      </c>
      <c r="V323" s="119">
        <f t="shared" si="266"/>
        <v>13</v>
      </c>
      <c r="W323" s="119">
        <f t="shared" si="266"/>
        <v>14</v>
      </c>
      <c r="X323" s="23">
        <v>14</v>
      </c>
      <c r="Y323" s="60" t="str">
        <f t="shared" si="267"/>
        <v/>
      </c>
      <c r="Z323" s="60" t="str">
        <f t="shared" si="268"/>
        <v/>
      </c>
      <c r="AA323" s="60" t="str">
        <f t="shared" si="269"/>
        <v/>
      </c>
      <c r="AB323" s="23">
        <f t="shared" si="270"/>
        <v>0</v>
      </c>
      <c r="AH323" s="158" t="str">
        <f t="shared" si="271"/>
        <v/>
      </c>
    </row>
    <row r="324" spans="1:34" x14ac:dyDescent="0.25">
      <c r="A324" s="23" t="str">
        <f>C311&amp;"x"&amp;B324</f>
        <v>C2x11</v>
      </c>
      <c r="B324" s="42">
        <v>11</v>
      </c>
      <c r="C324" s="60" t="str">
        <f t="shared" si="255"/>
        <v/>
      </c>
      <c r="D324" s="60" t="str">
        <f t="shared" si="256"/>
        <v/>
      </c>
      <c r="E324" s="61" t="str">
        <f t="shared" si="257"/>
        <v/>
      </c>
      <c r="F324" s="61" t="str">
        <f t="shared" si="258"/>
        <v/>
      </c>
      <c r="G324" s="62" t="str">
        <f t="shared" si="259"/>
        <v/>
      </c>
      <c r="H324" s="63" t="str">
        <f t="shared" si="260"/>
        <v/>
      </c>
      <c r="I324" s="64"/>
      <c r="J324" s="60" t="str">
        <f t="shared" si="261"/>
        <v/>
      </c>
      <c r="K324" s="60" t="str">
        <f t="shared" si="262"/>
        <v/>
      </c>
      <c r="L324" s="60" t="str">
        <f t="shared" si="263"/>
        <v/>
      </c>
      <c r="M324" s="48"/>
      <c r="N324" s="48"/>
      <c r="P324" s="114"/>
      <c r="Q324" s="114"/>
      <c r="R324" s="114"/>
      <c r="T324" s="153">
        <f t="shared" si="264"/>
        <v>0</v>
      </c>
      <c r="U324" s="116">
        <f t="shared" si="265"/>
        <v>0</v>
      </c>
      <c r="V324" s="119">
        <f t="shared" si="266"/>
        <v>13</v>
      </c>
      <c r="W324" s="119">
        <f t="shared" si="266"/>
        <v>14</v>
      </c>
      <c r="X324" s="23">
        <v>15</v>
      </c>
      <c r="Y324" s="60" t="str">
        <f t="shared" si="267"/>
        <v/>
      </c>
      <c r="Z324" s="60" t="str">
        <f t="shared" si="268"/>
        <v/>
      </c>
      <c r="AA324" s="60" t="str">
        <f t="shared" si="269"/>
        <v/>
      </c>
      <c r="AB324" s="23">
        <f t="shared" si="270"/>
        <v>0</v>
      </c>
      <c r="AH324" s="158" t="str">
        <f t="shared" si="271"/>
        <v/>
      </c>
    </row>
    <row r="325" spans="1:34" x14ac:dyDescent="0.25">
      <c r="A325" s="23" t="str">
        <f>C311&amp;"x"&amp;B325</f>
        <v>C2x12</v>
      </c>
      <c r="B325" s="42">
        <v>12</v>
      </c>
      <c r="C325" s="60" t="str">
        <f t="shared" si="255"/>
        <v/>
      </c>
      <c r="D325" s="60" t="str">
        <f t="shared" si="256"/>
        <v/>
      </c>
      <c r="E325" s="61" t="str">
        <f t="shared" si="257"/>
        <v/>
      </c>
      <c r="F325" s="61" t="str">
        <f t="shared" si="258"/>
        <v/>
      </c>
      <c r="G325" s="62" t="str">
        <f t="shared" si="259"/>
        <v/>
      </c>
      <c r="H325" s="63" t="str">
        <f t="shared" si="260"/>
        <v/>
      </c>
      <c r="I325" s="64"/>
      <c r="J325" s="60" t="str">
        <f t="shared" si="261"/>
        <v/>
      </c>
      <c r="K325" s="60" t="str">
        <f t="shared" si="262"/>
        <v/>
      </c>
      <c r="L325" s="60" t="str">
        <f t="shared" si="263"/>
        <v/>
      </c>
      <c r="M325" s="48"/>
      <c r="N325" s="48"/>
      <c r="P325" s="114"/>
      <c r="Q325" s="114"/>
      <c r="R325" s="114"/>
      <c r="T325" s="153">
        <f t="shared" si="264"/>
        <v>0</v>
      </c>
      <c r="U325" s="116">
        <f t="shared" si="265"/>
        <v>0</v>
      </c>
      <c r="V325" s="119">
        <f t="shared" si="266"/>
        <v>13</v>
      </c>
      <c r="W325" s="119">
        <f t="shared" si="266"/>
        <v>14</v>
      </c>
      <c r="X325" s="23">
        <v>16</v>
      </c>
      <c r="Y325" s="60" t="str">
        <f t="shared" si="267"/>
        <v/>
      </c>
      <c r="Z325" s="60" t="str">
        <f t="shared" si="268"/>
        <v/>
      </c>
      <c r="AA325" s="60" t="str">
        <f t="shared" si="269"/>
        <v/>
      </c>
      <c r="AB325" s="23">
        <f t="shared" si="270"/>
        <v>0</v>
      </c>
      <c r="AH325" s="158" t="str">
        <f t="shared" si="271"/>
        <v/>
      </c>
    </row>
    <row r="326" spans="1:34" x14ac:dyDescent="0.25">
      <c r="A326" s="23" t="str">
        <f>C311&amp;"x"&amp;B326</f>
        <v>C2x13</v>
      </c>
      <c r="B326" s="42">
        <v>13</v>
      </c>
      <c r="C326" s="60" t="str">
        <f t="shared" si="255"/>
        <v/>
      </c>
      <c r="D326" s="60" t="str">
        <f t="shared" si="256"/>
        <v/>
      </c>
      <c r="E326" s="61" t="str">
        <f t="shared" si="257"/>
        <v/>
      </c>
      <c r="F326" s="61" t="str">
        <f t="shared" si="258"/>
        <v/>
      </c>
      <c r="G326" s="62" t="str">
        <f t="shared" si="259"/>
        <v/>
      </c>
      <c r="H326" s="63" t="str">
        <f t="shared" si="260"/>
        <v/>
      </c>
      <c r="I326" s="64"/>
      <c r="J326" s="60" t="str">
        <f t="shared" si="261"/>
        <v/>
      </c>
      <c r="K326" s="60" t="str">
        <f t="shared" si="262"/>
        <v/>
      </c>
      <c r="L326" s="60" t="str">
        <f t="shared" si="263"/>
        <v/>
      </c>
      <c r="M326" s="48"/>
      <c r="N326" s="48"/>
      <c r="P326" s="114"/>
      <c r="Q326" s="114"/>
      <c r="R326" s="114"/>
      <c r="T326" s="153">
        <f t="shared" si="264"/>
        <v>0</v>
      </c>
      <c r="U326" s="116">
        <f t="shared" si="265"/>
        <v>0</v>
      </c>
      <c r="V326" s="119">
        <f t="shared" si="266"/>
        <v>13</v>
      </c>
      <c r="W326" s="119">
        <f t="shared" si="266"/>
        <v>14</v>
      </c>
      <c r="X326" s="23">
        <v>17</v>
      </c>
      <c r="Y326" s="60" t="str">
        <f t="shared" si="267"/>
        <v/>
      </c>
      <c r="Z326" s="60" t="str">
        <f t="shared" si="268"/>
        <v/>
      </c>
      <c r="AA326" s="60" t="str">
        <f t="shared" si="269"/>
        <v/>
      </c>
      <c r="AB326" s="23">
        <f t="shared" si="270"/>
        <v>0</v>
      </c>
      <c r="AH326" s="158" t="str">
        <f t="shared" si="271"/>
        <v/>
      </c>
    </row>
    <row r="327" spans="1:34" x14ac:dyDescent="0.25">
      <c r="A327" s="23" t="str">
        <f>C311&amp;"x"&amp;B327</f>
        <v>C2x14</v>
      </c>
      <c r="B327" s="42">
        <v>14</v>
      </c>
      <c r="C327" s="60" t="str">
        <f t="shared" si="255"/>
        <v/>
      </c>
      <c r="D327" s="60" t="str">
        <f t="shared" si="256"/>
        <v/>
      </c>
      <c r="E327" s="61" t="str">
        <f t="shared" si="257"/>
        <v/>
      </c>
      <c r="F327" s="61" t="str">
        <f t="shared" si="258"/>
        <v/>
      </c>
      <c r="G327" s="62" t="str">
        <f t="shared" si="259"/>
        <v/>
      </c>
      <c r="H327" s="63" t="str">
        <f t="shared" si="260"/>
        <v/>
      </c>
      <c r="I327" s="64"/>
      <c r="J327" s="60" t="str">
        <f t="shared" si="261"/>
        <v/>
      </c>
      <c r="K327" s="60" t="str">
        <f t="shared" si="262"/>
        <v/>
      </c>
      <c r="L327" s="60" t="str">
        <f t="shared" si="263"/>
        <v/>
      </c>
      <c r="M327" s="48"/>
      <c r="N327" s="48"/>
      <c r="P327" s="114"/>
      <c r="Q327" s="114"/>
      <c r="R327" s="114"/>
      <c r="T327" s="153">
        <f t="shared" si="264"/>
        <v>0</v>
      </c>
      <c r="U327" s="116">
        <f t="shared" si="265"/>
        <v>0</v>
      </c>
      <c r="V327" s="119">
        <f t="shared" si="266"/>
        <v>13</v>
      </c>
      <c r="W327" s="119">
        <f t="shared" si="266"/>
        <v>14</v>
      </c>
      <c r="X327" s="23">
        <v>18</v>
      </c>
      <c r="Y327" s="60" t="str">
        <f t="shared" si="267"/>
        <v/>
      </c>
      <c r="Z327" s="60" t="str">
        <f t="shared" si="268"/>
        <v/>
      </c>
      <c r="AA327" s="60" t="str">
        <f t="shared" si="269"/>
        <v/>
      </c>
      <c r="AB327" s="23">
        <f t="shared" si="270"/>
        <v>0</v>
      </c>
      <c r="AH327" s="158" t="str">
        <f t="shared" si="271"/>
        <v/>
      </c>
    </row>
    <row r="328" spans="1:34" x14ac:dyDescent="0.25">
      <c r="A328" s="23" t="str">
        <f>C311&amp;"x"&amp;B328</f>
        <v>C2x15</v>
      </c>
      <c r="B328" s="42">
        <v>15</v>
      </c>
      <c r="C328" s="60" t="str">
        <f t="shared" si="255"/>
        <v/>
      </c>
      <c r="D328" s="60" t="str">
        <f t="shared" si="256"/>
        <v/>
      </c>
      <c r="E328" s="61" t="str">
        <f t="shared" si="257"/>
        <v/>
      </c>
      <c r="F328" s="61" t="str">
        <f t="shared" si="258"/>
        <v/>
      </c>
      <c r="G328" s="62" t="str">
        <f t="shared" si="259"/>
        <v/>
      </c>
      <c r="H328" s="63" t="str">
        <f t="shared" si="260"/>
        <v/>
      </c>
      <c r="I328" s="64"/>
      <c r="J328" s="60" t="str">
        <f t="shared" si="261"/>
        <v/>
      </c>
      <c r="K328" s="60" t="str">
        <f t="shared" si="262"/>
        <v/>
      </c>
      <c r="L328" s="60" t="str">
        <f t="shared" si="263"/>
        <v/>
      </c>
      <c r="M328" s="48"/>
      <c r="N328" s="48"/>
      <c r="P328" s="114"/>
      <c r="Q328" s="114"/>
      <c r="R328" s="114"/>
      <c r="T328" s="153">
        <f t="shared" si="264"/>
        <v>0</v>
      </c>
      <c r="U328" s="116">
        <f t="shared" si="265"/>
        <v>0</v>
      </c>
      <c r="V328" s="119">
        <f t="shared" si="266"/>
        <v>13</v>
      </c>
      <c r="W328" s="119">
        <f t="shared" si="266"/>
        <v>14</v>
      </c>
      <c r="X328" s="23">
        <v>19</v>
      </c>
      <c r="Y328" s="60" t="str">
        <f t="shared" si="267"/>
        <v/>
      </c>
      <c r="Z328" s="60" t="str">
        <f t="shared" si="268"/>
        <v/>
      </c>
      <c r="AA328" s="60" t="str">
        <f t="shared" si="269"/>
        <v/>
      </c>
      <c r="AB328" s="23">
        <f t="shared" si="270"/>
        <v>0</v>
      </c>
      <c r="AH328" s="158" t="str">
        <f t="shared" si="271"/>
        <v/>
      </c>
    </row>
    <row r="329" spans="1:34" x14ac:dyDescent="0.25">
      <c r="B329" s="65"/>
      <c r="C329" s="66"/>
      <c r="D329" s="65"/>
      <c r="E329" s="65"/>
      <c r="F329" s="65"/>
      <c r="G329" s="67"/>
      <c r="H329" s="67"/>
      <c r="I329" s="67"/>
      <c r="J329" s="66"/>
      <c r="K329" s="66"/>
      <c r="L329" s="66"/>
      <c r="M329" s="48"/>
      <c r="N329" s="48"/>
      <c r="X329" s="23">
        <v>20</v>
      </c>
    </row>
    <row r="330" spans="1:34" x14ac:dyDescent="0.25">
      <c r="B330" s="42"/>
      <c r="C330" s="369" t="s">
        <v>5165</v>
      </c>
      <c r="D330" s="369"/>
      <c r="E330" s="43" t="s">
        <v>5166</v>
      </c>
      <c r="F330" s="43" t="s">
        <v>5167</v>
      </c>
      <c r="G330" s="44" t="s">
        <v>5168</v>
      </c>
      <c r="H330" s="45"/>
      <c r="I330" s="46"/>
      <c r="J330" s="47" t="s">
        <v>5169</v>
      </c>
      <c r="K330" s="47" t="s">
        <v>5170</v>
      </c>
      <c r="L330" s="47" t="s">
        <v>5171</v>
      </c>
      <c r="M330" s="48"/>
      <c r="N330" s="48"/>
      <c r="P330" s="49">
        <f>COUNT(P334:P348)</f>
        <v>0</v>
      </c>
      <c r="Q330" s="49">
        <f>COUNT(Q334:Q348)</f>
        <v>0</v>
      </c>
      <c r="R330" s="49">
        <f>COUNT(R334:R348)</f>
        <v>0</v>
      </c>
      <c r="T330" s="96">
        <f>T331-SUM(U334:U348)</f>
        <v>0</v>
      </c>
      <c r="X330" s="23">
        <v>1</v>
      </c>
    </row>
    <row r="331" spans="1:34" ht="13" x14ac:dyDescent="0.3">
      <c r="A331" s="27">
        <f>A311+1</f>
        <v>17</v>
      </c>
      <c r="B331" s="50"/>
      <c r="C331" s="370" t="str">
        <f>Leden!AV22</f>
        <v>C3</v>
      </c>
      <c r="D331" s="370"/>
      <c r="E331" s="100" t="str">
        <f>IF($C331="","",LEFT(IFERROR(VLOOKUP($C331,Teams1N,2,0),"")&amp;"??",2))</f>
        <v>BK</v>
      </c>
      <c r="F331" s="100" t="str">
        <f>IF($C331="","",IFERROR(VLOOKUP($C331,Teams1N,3,0),"??"))</f>
        <v>Za</v>
      </c>
      <c r="G331" s="100" t="str">
        <f>IF($C331="","",LEFT(IFERROR(VLOOKUP($C331,Teams1N,4,0),"")&amp;"?",1))</f>
        <v>8</v>
      </c>
      <c r="H331" s="51"/>
      <c r="I331" s="52"/>
      <c r="J331" s="100">
        <f>COUNTIF(C334:C348,"V")</f>
        <v>8</v>
      </c>
      <c r="K331" s="100">
        <f>COUNTIF(C334:C348,"M")</f>
        <v>5</v>
      </c>
      <c r="L331" s="53">
        <f>IFERROR(AVERAGE(H334:H348),"")</f>
        <v>12.846153846153847</v>
      </c>
      <c r="M331" s="54"/>
      <c r="N331" s="54"/>
      <c r="O331" s="27" t="s">
        <v>5172</v>
      </c>
      <c r="P331" s="163"/>
      <c r="Q331" s="163"/>
      <c r="R331" s="163"/>
      <c r="S331" s="164"/>
      <c r="T331" s="96">
        <f>SUM(T334:T348)</f>
        <v>13</v>
      </c>
      <c r="U331" s="115" t="str">
        <f>MID($C331,1,1)</f>
        <v>C</v>
      </c>
      <c r="V331" s="115" t="str">
        <f>MID($C331,1,1)</f>
        <v>C</v>
      </c>
      <c r="W331" s="115" t="str">
        <f>MID($C331,1,1)</f>
        <v>C</v>
      </c>
      <c r="X331" s="23">
        <v>2</v>
      </c>
      <c r="Y331" s="27"/>
      <c r="Z331" s="27"/>
      <c r="AA331" s="27"/>
      <c r="AB331" s="27"/>
      <c r="AC331" s="27"/>
      <c r="AD331" s="11" t="str">
        <f>IF($C331="","",IFERROR(VLOOKUP($C331,Teams1N,6,0),""))</f>
        <v>A</v>
      </c>
      <c r="AE331" s="11" t="str">
        <f>TRIM(IF($AD331="","",IFERROR(VLOOKUP($AD331,Teams!$B$5:$G$9,2,0),"")))</f>
        <v>3312 AD</v>
      </c>
      <c r="AF331" s="11" t="str">
        <f>TRIM(IF($AD331="","",IFERROR(VLOOKUP($AD331,Teams!$B$5:$G$9,4,0),"")))</f>
        <v>Dordrecht Oranje Wit (D)</v>
      </c>
      <c r="AG331" s="27"/>
      <c r="AH331" s="159">
        <f>IFERROR(AVERAGE(AH334:AH348),"")</f>
        <v>13.293076923076923</v>
      </c>
    </row>
    <row r="332" spans="1:34" x14ac:dyDescent="0.25">
      <c r="B332" s="42"/>
      <c r="C332" s="43"/>
      <c r="D332" s="42"/>
      <c r="E332" s="42"/>
      <c r="F332" s="42"/>
      <c r="G332" s="46"/>
      <c r="H332" s="46"/>
      <c r="I332" s="46"/>
      <c r="J332" s="43"/>
      <c r="K332" s="43"/>
      <c r="L332" s="43"/>
      <c r="M332" s="48"/>
      <c r="N332" s="48"/>
      <c r="U332" s="116"/>
      <c r="V332" s="116"/>
      <c r="W332" s="116"/>
      <c r="X332" s="23">
        <v>3</v>
      </c>
    </row>
    <row r="333" spans="1:34" x14ac:dyDescent="0.25">
      <c r="A333" s="55"/>
      <c r="B333" s="56"/>
      <c r="C333" s="57" t="s">
        <v>5173</v>
      </c>
      <c r="D333" s="57" t="s">
        <v>5174</v>
      </c>
      <c r="E333" s="58" t="s">
        <v>5175</v>
      </c>
      <c r="F333" s="58" t="s">
        <v>5176</v>
      </c>
      <c r="G333" s="57" t="s">
        <v>5177</v>
      </c>
      <c r="H333" s="57" t="s">
        <v>5178</v>
      </c>
      <c r="I333" s="57" t="s">
        <v>5039</v>
      </c>
      <c r="J333" s="57" t="s">
        <v>7049</v>
      </c>
      <c r="K333" s="57" t="s">
        <v>7598</v>
      </c>
      <c r="L333" s="57" t="s">
        <v>7596</v>
      </c>
      <c r="M333" s="59"/>
      <c r="N333" s="59"/>
      <c r="O333" s="55"/>
      <c r="P333" s="117" t="s">
        <v>5048</v>
      </c>
      <c r="Q333" s="117" t="s">
        <v>5047</v>
      </c>
      <c r="R333" s="117" t="s">
        <v>5049</v>
      </c>
      <c r="U333" s="115">
        <f>IF(W331="","",VLOOKUP(W331,Leeftijdscat,2,FALSE))</f>
        <v>11</v>
      </c>
      <c r="V333" s="115">
        <f>IF(W331="","",VLOOKUP(W331,Leeftijdscat,3,FALSE))</f>
        <v>13</v>
      </c>
      <c r="W333" s="115">
        <f>IF(W331="","",VLOOKUP(W331,Leeftijdscat,4,FALSE))</f>
        <v>14</v>
      </c>
      <c r="X333" s="23">
        <v>4</v>
      </c>
      <c r="Y333" s="55">
        <f>LEN(Y334&amp;Y335&amp;Y336&amp;Y337&amp;Y338&amp;Y339&amp;Y340&amp;Y341&amp;Y342&amp;Y343&amp;Y344&amp;Y345&amp;Y346&amp;Y347&amp;Y348)</f>
        <v>26</v>
      </c>
      <c r="Z333" s="55">
        <f>LEN(Z334&amp;Z335&amp;Z336&amp;Z337&amp;Z338&amp;Z339&amp;Z340&amp;Z341&amp;Z342&amp;Z343&amp;Z344&amp;Z345&amp;Z346&amp;Z347&amp;Z348)</f>
        <v>26</v>
      </c>
      <c r="AA333" s="55">
        <f>LEN(AA334&amp;AA335&amp;AA336&amp;AA337&amp;AA338&amp;AA339&amp;AA340&amp;AA341&amp;AA342&amp;AA343&amp;AA344&amp;AA345&amp;AA346&amp;AA347&amp;AA348)</f>
        <v>26</v>
      </c>
      <c r="AB333" s="55">
        <f>SUM(Y333:AA333)</f>
        <v>78</v>
      </c>
      <c r="AC333" s="55"/>
      <c r="AD333" s="145"/>
      <c r="AE333" s="145"/>
      <c r="AF333" s="145"/>
      <c r="AG333" s="55"/>
    </row>
    <row r="334" spans="1:34" x14ac:dyDescent="0.25">
      <c r="A334" s="23" t="str">
        <f>C331&amp;"x"&amp;B334</f>
        <v>C3x1</v>
      </c>
      <c r="B334" s="42">
        <v>1</v>
      </c>
      <c r="C334" s="60" t="str">
        <f t="shared" ref="C334:C348" si="272">IF(LEFT($A334,1)="x","",IFERROR(VLOOKUP($A334,Leden1N,8,0),""))</f>
        <v>V</v>
      </c>
      <c r="D334" s="60" t="str">
        <f t="shared" ref="D334:D348" si="273">IF(LEFT($A334,1)="x","",IFERROR(VLOOKUP($A334,Leden1N,9,0),""))</f>
        <v>NLL53K3</v>
      </c>
      <c r="E334" s="61" t="str">
        <f t="shared" ref="E334:E348" si="274">IF(LEFT($A334,1)="x","",IFERROR(VLOOKUP($A334,Leden1N,10,0),""))</f>
        <v>Dongen, van M.J.</v>
      </c>
      <c r="F334" s="61" t="str">
        <f t="shared" ref="F334:F348" si="275">IF(LEFT($A334,1)="x","",IFERROR(VLOOKUP($A334,Leden1N,11,0),""))</f>
        <v>Madelief</v>
      </c>
      <c r="G334" s="62">
        <f t="shared" ref="G334:G348" si="276">IF(LEFT($A334,1)="x","",IFERROR(VLOOKUP($A334,Leden1N,12,0),""))</f>
        <v>40143</v>
      </c>
      <c r="H334" s="63">
        <f t="shared" ref="H334:H348" si="277">IF(AND(ISNUMBER(G334),G334&lt;&gt;0),DATEDIF(G334,Peildatum,"Y"),"")</f>
        <v>14</v>
      </c>
      <c r="I334" s="64"/>
      <c r="J334" s="60" t="str">
        <f t="shared" ref="J334:J348" si="278">IF(LEFT($A334,1)="x","",IFERROR(VLOOKUP($A334,Leden1N,17,0),""))</f>
        <v>C3</v>
      </c>
      <c r="K334" s="60" t="str">
        <f t="shared" ref="K334:K348" si="279">IF(LEFT($A334,1)="x","",IFERROR(VLOOKUP($A334,Leden1N,18,0),""))</f>
        <v>C3</v>
      </c>
      <c r="L334" s="60" t="str">
        <f t="shared" ref="L334:L348" si="280">IF(LEFT($A334,1)="x","",IFERROR(VLOOKUP($A334,Leden1N,19,0),""))</f>
        <v>C3</v>
      </c>
      <c r="M334" s="48"/>
      <c r="N334" s="48"/>
      <c r="P334" s="114"/>
      <c r="Q334" s="114"/>
      <c r="R334" s="114"/>
      <c r="S334" s="118"/>
      <c r="T334" s="153">
        <f t="shared" ref="T334:T348" si="281">IF(LEN(C334&amp;D334&amp;E334&amp;F334)&gt;0,1,0)</f>
        <v>1</v>
      </c>
      <c r="U334" s="116">
        <f t="shared" ref="U334:U348" si="282">MIN(LEN(Y334&amp;Z334&amp;AA334),1)</f>
        <v>1</v>
      </c>
      <c r="V334" s="119">
        <f t="shared" ref="V334:W348" si="283">V333</f>
        <v>13</v>
      </c>
      <c r="W334" s="119">
        <f t="shared" si="283"/>
        <v>14</v>
      </c>
      <c r="X334" s="23">
        <v>5</v>
      </c>
      <c r="Y334" s="60" t="str">
        <f t="shared" ref="Y334:Y348" si="284">IF(LEFT($A334,1)="x","",IFERROR(VLOOKUP($A334,Leden1N,37,0),""))</f>
        <v>C3</v>
      </c>
      <c r="Z334" s="60" t="str">
        <f t="shared" ref="Z334:Z348" si="285">IF(LEFT($A334,1)="x","",IFERROR(VLOOKUP($A334,Leden1N,38,0),""))</f>
        <v>C3</v>
      </c>
      <c r="AA334" s="60" t="str">
        <f t="shared" ref="AA334:AA348" si="286">IF(LEFT($A334,1)="x","",IFERROR(VLOOKUP($A334,Leden1N,39,0),""))</f>
        <v>C3</v>
      </c>
      <c r="AB334" s="23">
        <f t="shared" ref="AB334:AB348" si="287">LEN(Y334&amp;Z334&amp;AA334)</f>
        <v>6</v>
      </c>
      <c r="AH334" s="158">
        <f t="shared" ref="AH334:AH348" si="288">lft(G334,Peildatum)</f>
        <v>14.09</v>
      </c>
    </row>
    <row r="335" spans="1:34" x14ac:dyDescent="0.25">
      <c r="A335" s="23" t="str">
        <f>C331&amp;"x"&amp;B335</f>
        <v>C3x2</v>
      </c>
      <c r="B335" s="42">
        <v>2</v>
      </c>
      <c r="C335" s="60" t="str">
        <f t="shared" si="272"/>
        <v>V</v>
      </c>
      <c r="D335" s="60" t="str">
        <f t="shared" si="273"/>
        <v>NLR34F7</v>
      </c>
      <c r="E335" s="61" t="str">
        <f t="shared" si="274"/>
        <v>Jongkind, F.W.J.</v>
      </c>
      <c r="F335" s="61" t="str">
        <f t="shared" si="275"/>
        <v>Floortje</v>
      </c>
      <c r="G335" s="62">
        <f t="shared" si="276"/>
        <v>40243</v>
      </c>
      <c r="H335" s="63">
        <f t="shared" si="277"/>
        <v>13</v>
      </c>
      <c r="I335" s="64"/>
      <c r="J335" s="60" t="str">
        <f t="shared" si="278"/>
        <v>C3</v>
      </c>
      <c r="K335" s="60" t="str">
        <f t="shared" si="279"/>
        <v>C3</v>
      </c>
      <c r="L335" s="60" t="str">
        <f t="shared" si="280"/>
        <v>C3</v>
      </c>
      <c r="M335" s="48"/>
      <c r="N335" s="48"/>
      <c r="P335" s="114"/>
      <c r="Q335" s="114"/>
      <c r="R335" s="114"/>
      <c r="S335" s="118"/>
      <c r="T335" s="153">
        <f t="shared" si="281"/>
        <v>1</v>
      </c>
      <c r="U335" s="116">
        <f t="shared" si="282"/>
        <v>1</v>
      </c>
      <c r="V335" s="119">
        <f t="shared" si="283"/>
        <v>13</v>
      </c>
      <c r="W335" s="119">
        <f t="shared" si="283"/>
        <v>14</v>
      </c>
      <c r="X335" s="23">
        <v>6</v>
      </c>
      <c r="Y335" s="60" t="str">
        <f t="shared" si="284"/>
        <v>C3</v>
      </c>
      <c r="Z335" s="60" t="str">
        <f t="shared" si="285"/>
        <v>C3</v>
      </c>
      <c r="AA335" s="60" t="str">
        <f t="shared" si="286"/>
        <v>C3</v>
      </c>
      <c r="AB335" s="23">
        <f t="shared" si="287"/>
        <v>6</v>
      </c>
      <c r="AH335" s="158">
        <f t="shared" si="288"/>
        <v>13.82</v>
      </c>
    </row>
    <row r="336" spans="1:34" x14ac:dyDescent="0.25">
      <c r="A336" s="23" t="str">
        <f>C331&amp;"x"&amp;B336</f>
        <v>C3x3</v>
      </c>
      <c r="B336" s="42">
        <v>3</v>
      </c>
      <c r="C336" s="60" t="str">
        <f t="shared" si="272"/>
        <v>V</v>
      </c>
      <c r="D336" s="60" t="str">
        <f t="shared" si="273"/>
        <v>NLQ98H2</v>
      </c>
      <c r="E336" s="61" t="str">
        <f t="shared" si="274"/>
        <v>Bakker, F.</v>
      </c>
      <c r="F336" s="61" t="str">
        <f t="shared" si="275"/>
        <v>Femke</v>
      </c>
      <c r="G336" s="62">
        <f t="shared" si="276"/>
        <v>40344</v>
      </c>
      <c r="H336" s="63">
        <f t="shared" si="277"/>
        <v>13</v>
      </c>
      <c r="I336" s="64"/>
      <c r="J336" s="60" t="str">
        <f t="shared" si="278"/>
        <v>C3</v>
      </c>
      <c r="K336" s="60" t="str">
        <f t="shared" si="279"/>
        <v>C3</v>
      </c>
      <c r="L336" s="60" t="str">
        <f t="shared" si="280"/>
        <v>C3</v>
      </c>
      <c r="M336" s="48"/>
      <c r="N336" s="48"/>
      <c r="P336" s="114"/>
      <c r="Q336" s="114"/>
      <c r="R336" s="114"/>
      <c r="S336" s="118"/>
      <c r="T336" s="153">
        <f t="shared" si="281"/>
        <v>1</v>
      </c>
      <c r="U336" s="116">
        <f t="shared" si="282"/>
        <v>1</v>
      </c>
      <c r="V336" s="119">
        <f t="shared" si="283"/>
        <v>13</v>
      </c>
      <c r="W336" s="119">
        <f t="shared" si="283"/>
        <v>14</v>
      </c>
      <c r="X336" s="23">
        <v>7</v>
      </c>
      <c r="Y336" s="60" t="str">
        <f t="shared" si="284"/>
        <v>C3</v>
      </c>
      <c r="Z336" s="60" t="str">
        <f t="shared" si="285"/>
        <v>C3</v>
      </c>
      <c r="AA336" s="60" t="str">
        <f t="shared" si="286"/>
        <v>C3</v>
      </c>
      <c r="AB336" s="23">
        <f t="shared" si="287"/>
        <v>6</v>
      </c>
      <c r="AH336" s="158">
        <f t="shared" si="288"/>
        <v>13.54</v>
      </c>
    </row>
    <row r="337" spans="1:34" x14ac:dyDescent="0.25">
      <c r="A337" s="23" t="str">
        <f>C331&amp;"x"&amp;B337</f>
        <v>C3x4</v>
      </c>
      <c r="B337" s="42">
        <v>4</v>
      </c>
      <c r="C337" s="60" t="str">
        <f t="shared" si="272"/>
        <v>V</v>
      </c>
      <c r="D337" s="60" t="str">
        <f t="shared" si="273"/>
        <v>NLS54M7</v>
      </c>
      <c r="E337" s="61" t="str">
        <f t="shared" si="274"/>
        <v>Baas, N.J.</v>
      </c>
      <c r="F337" s="61" t="str">
        <f t="shared" si="275"/>
        <v>Nikki</v>
      </c>
      <c r="G337" s="62">
        <f t="shared" si="276"/>
        <v>40498</v>
      </c>
      <c r="H337" s="63">
        <f t="shared" si="277"/>
        <v>13</v>
      </c>
      <c r="I337" s="64"/>
      <c r="J337" s="60" t="str">
        <f t="shared" si="278"/>
        <v>C3</v>
      </c>
      <c r="K337" s="60" t="str">
        <f t="shared" si="279"/>
        <v>C3</v>
      </c>
      <c r="L337" s="60" t="str">
        <f t="shared" si="280"/>
        <v>C3</v>
      </c>
      <c r="M337" s="48"/>
      <c r="N337" s="48"/>
      <c r="P337" s="114"/>
      <c r="Q337" s="114"/>
      <c r="R337" s="114"/>
      <c r="S337" s="118"/>
      <c r="T337" s="153">
        <f t="shared" si="281"/>
        <v>1</v>
      </c>
      <c r="U337" s="116">
        <f t="shared" si="282"/>
        <v>1</v>
      </c>
      <c r="V337" s="119">
        <f t="shared" si="283"/>
        <v>13</v>
      </c>
      <c r="W337" s="119">
        <f t="shared" si="283"/>
        <v>14</v>
      </c>
      <c r="X337" s="23">
        <v>8</v>
      </c>
      <c r="Y337" s="60" t="str">
        <f t="shared" si="284"/>
        <v>C3</v>
      </c>
      <c r="Z337" s="60" t="str">
        <f t="shared" si="285"/>
        <v>C3</v>
      </c>
      <c r="AA337" s="60" t="str">
        <f t="shared" si="286"/>
        <v>C3</v>
      </c>
      <c r="AB337" s="23">
        <f t="shared" si="287"/>
        <v>6</v>
      </c>
      <c r="AH337" s="158">
        <f t="shared" si="288"/>
        <v>13.12</v>
      </c>
    </row>
    <row r="338" spans="1:34" x14ac:dyDescent="0.25">
      <c r="A338" s="23" t="str">
        <f>C331&amp;"x"&amp;B338</f>
        <v>C3x5</v>
      </c>
      <c r="B338" s="42">
        <v>5</v>
      </c>
      <c r="C338" s="60" t="str">
        <f t="shared" si="272"/>
        <v>V</v>
      </c>
      <c r="D338" s="60" t="str">
        <f t="shared" si="273"/>
        <v>NLM40K0</v>
      </c>
      <c r="E338" s="61" t="str">
        <f t="shared" si="274"/>
        <v>Bouwknegt, E.L.</v>
      </c>
      <c r="F338" s="61" t="str">
        <f t="shared" si="275"/>
        <v>Enora</v>
      </c>
      <c r="G338" s="62">
        <f t="shared" si="276"/>
        <v>40512</v>
      </c>
      <c r="H338" s="63">
        <f t="shared" si="277"/>
        <v>13</v>
      </c>
      <c r="I338" s="64"/>
      <c r="J338" s="60" t="str">
        <f t="shared" si="278"/>
        <v>D3</v>
      </c>
      <c r="K338" s="60" t="str">
        <f t="shared" si="279"/>
        <v>D2</v>
      </c>
      <c r="L338" s="60" t="str">
        <f t="shared" si="280"/>
        <v>D2</v>
      </c>
      <c r="M338" s="48"/>
      <c r="N338" s="48"/>
      <c r="P338" s="114"/>
      <c r="Q338" s="114"/>
      <c r="R338" s="114"/>
      <c r="S338" s="118"/>
      <c r="T338" s="153">
        <f t="shared" si="281"/>
        <v>1</v>
      </c>
      <c r="U338" s="116">
        <f t="shared" si="282"/>
        <v>1</v>
      </c>
      <c r="V338" s="119">
        <f t="shared" si="283"/>
        <v>13</v>
      </c>
      <c r="W338" s="119">
        <f t="shared" si="283"/>
        <v>14</v>
      </c>
      <c r="X338" s="23">
        <v>9</v>
      </c>
      <c r="Y338" s="60" t="str">
        <f t="shared" si="284"/>
        <v>D3</v>
      </c>
      <c r="Z338" s="60" t="str">
        <f t="shared" si="285"/>
        <v>D2</v>
      </c>
      <c r="AA338" s="60" t="str">
        <f t="shared" si="286"/>
        <v>D2</v>
      </c>
      <c r="AB338" s="23">
        <f t="shared" si="287"/>
        <v>6</v>
      </c>
      <c r="AH338" s="158">
        <f t="shared" si="288"/>
        <v>13.08</v>
      </c>
    </row>
    <row r="339" spans="1:34" x14ac:dyDescent="0.25">
      <c r="A339" s="23" t="str">
        <f>C331&amp;"x"&amp;B339</f>
        <v>C3x6</v>
      </c>
      <c r="B339" s="42">
        <v>6</v>
      </c>
      <c r="C339" s="60" t="str">
        <f t="shared" si="272"/>
        <v>V</v>
      </c>
      <c r="D339" s="60" t="str">
        <f t="shared" si="273"/>
        <v>NLP78L9</v>
      </c>
      <c r="E339" s="61" t="str">
        <f t="shared" si="274"/>
        <v>Wiel, van der D.N.</v>
      </c>
      <c r="F339" s="61" t="str">
        <f t="shared" si="275"/>
        <v>Danique</v>
      </c>
      <c r="G339" s="62">
        <f t="shared" si="276"/>
        <v>40538</v>
      </c>
      <c r="H339" s="63">
        <f t="shared" si="277"/>
        <v>13</v>
      </c>
      <c r="I339" s="64"/>
      <c r="J339" s="60" t="str">
        <f t="shared" si="278"/>
        <v>C3</v>
      </c>
      <c r="K339" s="60" t="str">
        <f t="shared" si="279"/>
        <v>C3</v>
      </c>
      <c r="L339" s="60" t="str">
        <f t="shared" si="280"/>
        <v>C3</v>
      </c>
      <c r="M339" s="48"/>
      <c r="N339" s="48"/>
      <c r="P339" s="114"/>
      <c r="Q339" s="114"/>
      <c r="R339" s="114"/>
      <c r="S339" s="118"/>
      <c r="T339" s="153">
        <f t="shared" si="281"/>
        <v>1</v>
      </c>
      <c r="U339" s="116">
        <f t="shared" si="282"/>
        <v>1</v>
      </c>
      <c r="V339" s="119">
        <f t="shared" si="283"/>
        <v>13</v>
      </c>
      <c r="W339" s="119">
        <f t="shared" si="283"/>
        <v>14</v>
      </c>
      <c r="X339" s="23">
        <v>10</v>
      </c>
      <c r="Y339" s="60" t="str">
        <f t="shared" si="284"/>
        <v>C3</v>
      </c>
      <c r="Z339" s="60" t="str">
        <f t="shared" si="285"/>
        <v>C3</v>
      </c>
      <c r="AA339" s="60" t="str">
        <f t="shared" si="286"/>
        <v>C3</v>
      </c>
      <c r="AB339" s="23">
        <f t="shared" si="287"/>
        <v>6</v>
      </c>
      <c r="AH339" s="158">
        <f t="shared" si="288"/>
        <v>13.01</v>
      </c>
    </row>
    <row r="340" spans="1:34" x14ac:dyDescent="0.25">
      <c r="A340" s="23" t="str">
        <f>C331&amp;"x"&amp;B340</f>
        <v>C3x7</v>
      </c>
      <c r="B340" s="42">
        <v>7</v>
      </c>
      <c r="C340" s="60" t="str">
        <f t="shared" si="272"/>
        <v>V</v>
      </c>
      <c r="D340" s="60" t="str">
        <f t="shared" si="273"/>
        <v>NMQ57X8</v>
      </c>
      <c r="E340" s="61" t="str">
        <f t="shared" si="274"/>
        <v>Driel, van S.</v>
      </c>
      <c r="F340" s="61" t="str">
        <f t="shared" si="275"/>
        <v>Sanne</v>
      </c>
      <c r="G340" s="62">
        <f t="shared" si="276"/>
        <v>40700</v>
      </c>
      <c r="H340" s="63">
        <f t="shared" si="277"/>
        <v>12</v>
      </c>
      <c r="I340" s="64"/>
      <c r="J340" s="60" t="str">
        <f t="shared" si="278"/>
        <v>D3</v>
      </c>
      <c r="K340" s="60" t="str">
        <f t="shared" si="279"/>
        <v>D2</v>
      </c>
      <c r="L340" s="60" t="str">
        <f t="shared" si="280"/>
        <v>D2</v>
      </c>
      <c r="M340" s="48"/>
      <c r="N340" s="48"/>
      <c r="P340" s="114"/>
      <c r="Q340" s="114"/>
      <c r="R340" s="114"/>
      <c r="S340" s="118"/>
      <c r="T340" s="153">
        <f t="shared" si="281"/>
        <v>1</v>
      </c>
      <c r="U340" s="116">
        <f t="shared" si="282"/>
        <v>1</v>
      </c>
      <c r="V340" s="119">
        <f t="shared" si="283"/>
        <v>13</v>
      </c>
      <c r="W340" s="119">
        <f t="shared" si="283"/>
        <v>14</v>
      </c>
      <c r="X340" s="23">
        <v>11</v>
      </c>
      <c r="Y340" s="60" t="str">
        <f t="shared" si="284"/>
        <v>D3</v>
      </c>
      <c r="Z340" s="60" t="str">
        <f t="shared" si="285"/>
        <v>D2</v>
      </c>
      <c r="AA340" s="60" t="str">
        <f t="shared" si="286"/>
        <v>D2</v>
      </c>
      <c r="AB340" s="23">
        <f t="shared" si="287"/>
        <v>6</v>
      </c>
      <c r="AH340" s="158">
        <f t="shared" si="288"/>
        <v>12.57</v>
      </c>
    </row>
    <row r="341" spans="1:34" x14ac:dyDescent="0.25">
      <c r="A341" s="23" t="str">
        <f>C331&amp;"x"&amp;B341</f>
        <v>C3x8</v>
      </c>
      <c r="B341" s="42">
        <v>8</v>
      </c>
      <c r="C341" s="60" t="str">
        <f t="shared" si="272"/>
        <v>V</v>
      </c>
      <c r="D341" s="60" t="str">
        <f t="shared" si="273"/>
        <v>NMK74C6</v>
      </c>
      <c r="E341" s="61" t="str">
        <f t="shared" si="274"/>
        <v>Nijman, F.J.J.</v>
      </c>
      <c r="F341" s="61" t="str">
        <f t="shared" si="275"/>
        <v>Famke</v>
      </c>
      <c r="G341" s="62">
        <f t="shared" si="276"/>
        <v>40722</v>
      </c>
      <c r="H341" s="63">
        <f t="shared" si="277"/>
        <v>12</v>
      </c>
      <c r="I341" s="64"/>
      <c r="J341" s="60" t="str">
        <f t="shared" si="278"/>
        <v>D2</v>
      </c>
      <c r="K341" s="60" t="str">
        <f t="shared" si="279"/>
        <v>D2</v>
      </c>
      <c r="L341" s="60" t="str">
        <f t="shared" si="280"/>
        <v>D2</v>
      </c>
      <c r="M341" s="48"/>
      <c r="N341" s="48"/>
      <c r="P341" s="114"/>
      <c r="Q341" s="114"/>
      <c r="R341" s="114"/>
      <c r="S341" s="118"/>
      <c r="T341" s="153">
        <f t="shared" si="281"/>
        <v>1</v>
      </c>
      <c r="U341" s="116">
        <f t="shared" si="282"/>
        <v>1</v>
      </c>
      <c r="V341" s="119">
        <f t="shared" si="283"/>
        <v>13</v>
      </c>
      <c r="W341" s="119">
        <f t="shared" si="283"/>
        <v>14</v>
      </c>
      <c r="X341" s="23">
        <v>12</v>
      </c>
      <c r="Y341" s="60" t="str">
        <f t="shared" si="284"/>
        <v>D2</v>
      </c>
      <c r="Z341" s="60" t="str">
        <f t="shared" si="285"/>
        <v>D2</v>
      </c>
      <c r="AA341" s="60" t="str">
        <f t="shared" si="286"/>
        <v>D2</v>
      </c>
      <c r="AB341" s="23">
        <f t="shared" si="287"/>
        <v>6</v>
      </c>
      <c r="AH341" s="158">
        <f t="shared" si="288"/>
        <v>12.51</v>
      </c>
    </row>
    <row r="342" spans="1:34" x14ac:dyDescent="0.25">
      <c r="A342" s="23" t="str">
        <f>C331&amp;"x"&amp;B342</f>
        <v>C3x9</v>
      </c>
      <c r="B342" s="42">
        <v>9</v>
      </c>
      <c r="C342" s="60" t="str">
        <f t="shared" si="272"/>
        <v>M</v>
      </c>
      <c r="D342" s="60" t="str">
        <f t="shared" si="273"/>
        <v>NLV35B6</v>
      </c>
      <c r="E342" s="61" t="str">
        <f t="shared" si="274"/>
        <v>Quarre, S.M.</v>
      </c>
      <c r="F342" s="61" t="str">
        <f t="shared" si="275"/>
        <v>Stephan</v>
      </c>
      <c r="G342" s="62">
        <f t="shared" si="276"/>
        <v>39878</v>
      </c>
      <c r="H342" s="63">
        <f t="shared" si="277"/>
        <v>14</v>
      </c>
      <c r="I342" s="64"/>
      <c r="J342" s="60" t="str">
        <f t="shared" si="278"/>
        <v>C3</v>
      </c>
      <c r="K342" s="60" t="str">
        <f t="shared" si="279"/>
        <v>C3</v>
      </c>
      <c r="L342" s="60" t="str">
        <f t="shared" si="280"/>
        <v>C3</v>
      </c>
      <c r="M342" s="48"/>
      <c r="N342" s="48"/>
      <c r="P342" s="114"/>
      <c r="Q342" s="114"/>
      <c r="R342" s="114"/>
      <c r="S342" s="118"/>
      <c r="T342" s="153">
        <f t="shared" si="281"/>
        <v>1</v>
      </c>
      <c r="U342" s="116">
        <f t="shared" si="282"/>
        <v>1</v>
      </c>
      <c r="V342" s="119">
        <f t="shared" si="283"/>
        <v>13</v>
      </c>
      <c r="W342" s="119">
        <f t="shared" si="283"/>
        <v>14</v>
      </c>
      <c r="X342" s="23">
        <v>13</v>
      </c>
      <c r="Y342" s="60" t="str">
        <f t="shared" si="284"/>
        <v>C3</v>
      </c>
      <c r="Z342" s="60" t="str">
        <f t="shared" si="285"/>
        <v>C3</v>
      </c>
      <c r="AA342" s="60" t="str">
        <f t="shared" si="286"/>
        <v>C3</v>
      </c>
      <c r="AB342" s="23">
        <f t="shared" si="287"/>
        <v>6</v>
      </c>
      <c r="AH342" s="158">
        <f t="shared" si="288"/>
        <v>14.82</v>
      </c>
    </row>
    <row r="343" spans="1:34" x14ac:dyDescent="0.25">
      <c r="A343" s="23" t="str">
        <f>C331&amp;"x"&amp;B343</f>
        <v>C3x10</v>
      </c>
      <c r="B343" s="42">
        <v>10</v>
      </c>
      <c r="C343" s="60" t="str">
        <f t="shared" si="272"/>
        <v>M</v>
      </c>
      <c r="D343" s="60" t="str">
        <f t="shared" si="273"/>
        <v>NML47R6</v>
      </c>
      <c r="E343" s="61" t="str">
        <f t="shared" si="274"/>
        <v>Rutten, M.</v>
      </c>
      <c r="F343" s="61" t="str">
        <f t="shared" si="275"/>
        <v>Maarten</v>
      </c>
      <c r="G343" s="62">
        <f t="shared" si="276"/>
        <v>40227</v>
      </c>
      <c r="H343" s="63">
        <f t="shared" si="277"/>
        <v>13</v>
      </c>
      <c r="I343" s="64"/>
      <c r="J343" s="60" t="str">
        <f t="shared" si="278"/>
        <v>C3</v>
      </c>
      <c r="K343" s="60" t="str">
        <f t="shared" si="279"/>
        <v>C3</v>
      </c>
      <c r="L343" s="60" t="str">
        <f t="shared" si="280"/>
        <v>C3</v>
      </c>
      <c r="M343" s="48"/>
      <c r="N343" s="48"/>
      <c r="P343" s="114"/>
      <c r="Q343" s="114"/>
      <c r="R343" s="114"/>
      <c r="S343" s="118"/>
      <c r="T343" s="153">
        <f t="shared" si="281"/>
        <v>1</v>
      </c>
      <c r="U343" s="116">
        <f t="shared" si="282"/>
        <v>1</v>
      </c>
      <c r="V343" s="119">
        <f t="shared" si="283"/>
        <v>13</v>
      </c>
      <c r="W343" s="119">
        <f t="shared" si="283"/>
        <v>14</v>
      </c>
      <c r="X343" s="23">
        <v>14</v>
      </c>
      <c r="Y343" s="60" t="str">
        <f t="shared" si="284"/>
        <v>C3</v>
      </c>
      <c r="Z343" s="60" t="str">
        <f t="shared" si="285"/>
        <v>C3</v>
      </c>
      <c r="AA343" s="60" t="str">
        <f t="shared" si="286"/>
        <v>C3</v>
      </c>
      <c r="AB343" s="23">
        <f t="shared" si="287"/>
        <v>6</v>
      </c>
      <c r="AH343" s="158">
        <f t="shared" si="288"/>
        <v>13.86</v>
      </c>
    </row>
    <row r="344" spans="1:34" x14ac:dyDescent="0.25">
      <c r="A344" s="23" t="str">
        <f>C331&amp;"x"&amp;B344</f>
        <v>C3x11</v>
      </c>
      <c r="B344" s="42">
        <v>11</v>
      </c>
      <c r="C344" s="60" t="str">
        <f t="shared" si="272"/>
        <v>M</v>
      </c>
      <c r="D344" s="60" t="str">
        <f t="shared" si="273"/>
        <v>NLX04H2</v>
      </c>
      <c r="E344" s="61" t="str">
        <f t="shared" si="274"/>
        <v>Post, J.M.</v>
      </c>
      <c r="F344" s="61" t="str">
        <f t="shared" si="275"/>
        <v>Joaz</v>
      </c>
      <c r="G344" s="62">
        <f t="shared" si="276"/>
        <v>40309</v>
      </c>
      <c r="H344" s="63">
        <f t="shared" si="277"/>
        <v>13</v>
      </c>
      <c r="I344" s="64"/>
      <c r="J344" s="60" t="str">
        <f t="shared" si="278"/>
        <v>C3</v>
      </c>
      <c r="K344" s="60" t="str">
        <f t="shared" si="279"/>
        <v>C3</v>
      </c>
      <c r="L344" s="60" t="str">
        <f t="shared" si="280"/>
        <v>C3</v>
      </c>
      <c r="M344" s="48"/>
      <c r="N344" s="48"/>
      <c r="P344" s="114"/>
      <c r="Q344" s="114"/>
      <c r="R344" s="114"/>
      <c r="T344" s="153">
        <f t="shared" si="281"/>
        <v>1</v>
      </c>
      <c r="U344" s="116">
        <f t="shared" si="282"/>
        <v>1</v>
      </c>
      <c r="V344" s="119">
        <f t="shared" si="283"/>
        <v>13</v>
      </c>
      <c r="W344" s="119">
        <f t="shared" si="283"/>
        <v>14</v>
      </c>
      <c r="X344" s="23">
        <v>15</v>
      </c>
      <c r="Y344" s="60" t="str">
        <f t="shared" si="284"/>
        <v>C3</v>
      </c>
      <c r="Z344" s="60" t="str">
        <f t="shared" si="285"/>
        <v>C3</v>
      </c>
      <c r="AA344" s="60" t="str">
        <f t="shared" si="286"/>
        <v>C3</v>
      </c>
      <c r="AB344" s="23">
        <f t="shared" si="287"/>
        <v>6</v>
      </c>
      <c r="AH344" s="158">
        <f t="shared" si="288"/>
        <v>13.64</v>
      </c>
    </row>
    <row r="345" spans="1:34" x14ac:dyDescent="0.25">
      <c r="A345" s="23" t="str">
        <f>C331&amp;"x"&amp;B345</f>
        <v>C3x12</v>
      </c>
      <c r="B345" s="42">
        <v>12</v>
      </c>
      <c r="C345" s="60" t="str">
        <f t="shared" si="272"/>
        <v>M</v>
      </c>
      <c r="D345" s="60" t="str">
        <f t="shared" si="273"/>
        <v>NMF22Q8</v>
      </c>
      <c r="E345" s="61" t="str">
        <f t="shared" si="274"/>
        <v>Jacobs, X.</v>
      </c>
      <c r="F345" s="61" t="str">
        <f t="shared" si="275"/>
        <v>Xavi</v>
      </c>
      <c r="G345" s="62">
        <f t="shared" si="276"/>
        <v>40750</v>
      </c>
      <c r="H345" s="63">
        <f t="shared" si="277"/>
        <v>12</v>
      </c>
      <c r="I345" s="64"/>
      <c r="J345" s="60" t="str">
        <f t="shared" si="278"/>
        <v>D2</v>
      </c>
      <c r="K345" s="60" t="str">
        <f t="shared" si="279"/>
        <v>D2</v>
      </c>
      <c r="L345" s="60" t="str">
        <f t="shared" si="280"/>
        <v>D2</v>
      </c>
      <c r="M345" s="48"/>
      <c r="N345" s="48"/>
      <c r="P345" s="114"/>
      <c r="Q345" s="114"/>
      <c r="R345" s="114"/>
      <c r="T345" s="153">
        <f t="shared" si="281"/>
        <v>1</v>
      </c>
      <c r="U345" s="116">
        <f t="shared" si="282"/>
        <v>1</v>
      </c>
      <c r="V345" s="119">
        <f t="shared" si="283"/>
        <v>13</v>
      </c>
      <c r="W345" s="119">
        <f t="shared" si="283"/>
        <v>14</v>
      </c>
      <c r="X345" s="23">
        <v>16</v>
      </c>
      <c r="Y345" s="60" t="str">
        <f t="shared" si="284"/>
        <v>D2</v>
      </c>
      <c r="Z345" s="60" t="str">
        <f t="shared" si="285"/>
        <v>D2</v>
      </c>
      <c r="AA345" s="60" t="str">
        <f t="shared" si="286"/>
        <v>D2</v>
      </c>
      <c r="AB345" s="23">
        <f t="shared" si="287"/>
        <v>6</v>
      </c>
      <c r="AH345" s="158">
        <f t="shared" si="288"/>
        <v>12.43</v>
      </c>
    </row>
    <row r="346" spans="1:34" x14ac:dyDescent="0.25">
      <c r="A346" s="23" t="str">
        <f>C331&amp;"x"&amp;B346</f>
        <v>C3x13</v>
      </c>
      <c r="B346" s="42">
        <v>13</v>
      </c>
      <c r="C346" s="60" t="str">
        <f t="shared" si="272"/>
        <v>M</v>
      </c>
      <c r="D346" s="60" t="str">
        <f t="shared" si="273"/>
        <v>NMK12K6</v>
      </c>
      <c r="E346" s="61" t="str">
        <f t="shared" si="274"/>
        <v>Vos, T.</v>
      </c>
      <c r="F346" s="61" t="str">
        <f t="shared" si="275"/>
        <v>Thijs</v>
      </c>
      <c r="G346" s="62">
        <f t="shared" si="276"/>
        <v>40790</v>
      </c>
      <c r="H346" s="63">
        <f t="shared" si="277"/>
        <v>12</v>
      </c>
      <c r="I346" s="64"/>
      <c r="J346" s="60" t="str">
        <f t="shared" si="278"/>
        <v>D2</v>
      </c>
      <c r="K346" s="60" t="str">
        <f t="shared" si="279"/>
        <v>D2</v>
      </c>
      <c r="L346" s="60" t="str">
        <f t="shared" si="280"/>
        <v>D2</v>
      </c>
      <c r="M346" s="48"/>
      <c r="N346" s="48"/>
      <c r="P346" s="114"/>
      <c r="Q346" s="114"/>
      <c r="R346" s="114"/>
      <c r="T346" s="153">
        <f t="shared" si="281"/>
        <v>1</v>
      </c>
      <c r="U346" s="116">
        <f t="shared" si="282"/>
        <v>1</v>
      </c>
      <c r="V346" s="119">
        <f t="shared" si="283"/>
        <v>13</v>
      </c>
      <c r="W346" s="119">
        <f t="shared" si="283"/>
        <v>14</v>
      </c>
      <c r="X346" s="23">
        <v>17</v>
      </c>
      <c r="Y346" s="60" t="str">
        <f t="shared" si="284"/>
        <v>D2</v>
      </c>
      <c r="Z346" s="60" t="str">
        <f t="shared" si="285"/>
        <v>D2</v>
      </c>
      <c r="AA346" s="60" t="str">
        <f t="shared" si="286"/>
        <v>D2</v>
      </c>
      <c r="AB346" s="23">
        <f t="shared" si="287"/>
        <v>6</v>
      </c>
      <c r="AH346" s="158">
        <f t="shared" si="288"/>
        <v>12.32</v>
      </c>
    </row>
    <row r="347" spans="1:34" x14ac:dyDescent="0.25">
      <c r="A347" s="23" t="str">
        <f>C331&amp;"x"&amp;B347</f>
        <v>C3x14</v>
      </c>
      <c r="B347" s="42">
        <v>14</v>
      </c>
      <c r="C347" s="60" t="str">
        <f t="shared" si="272"/>
        <v/>
      </c>
      <c r="D347" s="60" t="str">
        <f t="shared" si="273"/>
        <v/>
      </c>
      <c r="E347" s="61" t="str">
        <f t="shared" si="274"/>
        <v/>
      </c>
      <c r="F347" s="61" t="str">
        <f t="shared" si="275"/>
        <v/>
      </c>
      <c r="G347" s="62" t="str">
        <f t="shared" si="276"/>
        <v/>
      </c>
      <c r="H347" s="63" t="str">
        <f t="shared" si="277"/>
        <v/>
      </c>
      <c r="I347" s="64"/>
      <c r="J347" s="60" t="str">
        <f t="shared" si="278"/>
        <v/>
      </c>
      <c r="K347" s="60" t="str">
        <f t="shared" si="279"/>
        <v/>
      </c>
      <c r="L347" s="60" t="str">
        <f t="shared" si="280"/>
        <v/>
      </c>
      <c r="M347" s="48"/>
      <c r="N347" s="48"/>
      <c r="P347" s="114"/>
      <c r="Q347" s="114"/>
      <c r="R347" s="114"/>
      <c r="T347" s="153">
        <f t="shared" si="281"/>
        <v>0</v>
      </c>
      <c r="U347" s="116">
        <f t="shared" si="282"/>
        <v>0</v>
      </c>
      <c r="V347" s="119">
        <f t="shared" si="283"/>
        <v>13</v>
      </c>
      <c r="W347" s="119">
        <f t="shared" si="283"/>
        <v>14</v>
      </c>
      <c r="X347" s="23">
        <v>18</v>
      </c>
      <c r="Y347" s="60" t="str">
        <f t="shared" si="284"/>
        <v/>
      </c>
      <c r="Z347" s="60" t="str">
        <f t="shared" si="285"/>
        <v/>
      </c>
      <c r="AA347" s="60" t="str">
        <f t="shared" si="286"/>
        <v/>
      </c>
      <c r="AB347" s="23">
        <f t="shared" si="287"/>
        <v>0</v>
      </c>
      <c r="AH347" s="158" t="str">
        <f t="shared" si="288"/>
        <v/>
      </c>
    </row>
    <row r="348" spans="1:34" x14ac:dyDescent="0.25">
      <c r="A348" s="23" t="str">
        <f>C331&amp;"x"&amp;B348</f>
        <v>C3x15</v>
      </c>
      <c r="B348" s="42">
        <v>15</v>
      </c>
      <c r="C348" s="60" t="str">
        <f t="shared" si="272"/>
        <v/>
      </c>
      <c r="D348" s="60" t="str">
        <f t="shared" si="273"/>
        <v/>
      </c>
      <c r="E348" s="61" t="str">
        <f t="shared" si="274"/>
        <v/>
      </c>
      <c r="F348" s="61" t="str">
        <f t="shared" si="275"/>
        <v/>
      </c>
      <c r="G348" s="62" t="str">
        <f t="shared" si="276"/>
        <v/>
      </c>
      <c r="H348" s="63" t="str">
        <f t="shared" si="277"/>
        <v/>
      </c>
      <c r="I348" s="64"/>
      <c r="J348" s="60" t="str">
        <f t="shared" si="278"/>
        <v/>
      </c>
      <c r="K348" s="60" t="str">
        <f t="shared" si="279"/>
        <v/>
      </c>
      <c r="L348" s="60" t="str">
        <f t="shared" si="280"/>
        <v/>
      </c>
      <c r="M348" s="48"/>
      <c r="N348" s="48"/>
      <c r="P348" s="114"/>
      <c r="Q348" s="114"/>
      <c r="R348" s="114"/>
      <c r="T348" s="153">
        <f t="shared" si="281"/>
        <v>0</v>
      </c>
      <c r="U348" s="116">
        <f t="shared" si="282"/>
        <v>0</v>
      </c>
      <c r="V348" s="119">
        <f t="shared" si="283"/>
        <v>13</v>
      </c>
      <c r="W348" s="119">
        <f t="shared" si="283"/>
        <v>14</v>
      </c>
      <c r="X348" s="23">
        <v>19</v>
      </c>
      <c r="Y348" s="60" t="str">
        <f t="shared" si="284"/>
        <v/>
      </c>
      <c r="Z348" s="60" t="str">
        <f t="shared" si="285"/>
        <v/>
      </c>
      <c r="AA348" s="60" t="str">
        <f t="shared" si="286"/>
        <v/>
      </c>
      <c r="AB348" s="23">
        <f t="shared" si="287"/>
        <v>0</v>
      </c>
      <c r="AH348" s="158" t="str">
        <f t="shared" si="288"/>
        <v/>
      </c>
    </row>
    <row r="349" spans="1:34" x14ac:dyDescent="0.25">
      <c r="B349" s="65"/>
      <c r="C349" s="66"/>
      <c r="D349" s="65"/>
      <c r="E349" s="65"/>
      <c r="F349" s="65"/>
      <c r="G349" s="67"/>
      <c r="H349" s="67"/>
      <c r="I349" s="67"/>
      <c r="J349" s="66"/>
      <c r="K349" s="66"/>
      <c r="L349" s="66"/>
      <c r="M349" s="48"/>
      <c r="N349" s="48"/>
      <c r="X349" s="23">
        <v>20</v>
      </c>
    </row>
    <row r="350" spans="1:34" x14ac:dyDescent="0.25">
      <c r="B350" s="42"/>
      <c r="C350" s="369" t="s">
        <v>5165</v>
      </c>
      <c r="D350" s="369"/>
      <c r="E350" s="43" t="s">
        <v>5166</v>
      </c>
      <c r="F350" s="43" t="s">
        <v>5167</v>
      </c>
      <c r="G350" s="44" t="s">
        <v>5168</v>
      </c>
      <c r="H350" s="45"/>
      <c r="I350" s="46"/>
      <c r="J350" s="47" t="s">
        <v>5169</v>
      </c>
      <c r="K350" s="47" t="s">
        <v>5170</v>
      </c>
      <c r="L350" s="47" t="s">
        <v>5171</v>
      </c>
      <c r="M350" s="48"/>
      <c r="N350" s="48"/>
      <c r="P350" s="49">
        <f>COUNT(P354:P368)</f>
        <v>0</v>
      </c>
      <c r="Q350" s="49">
        <f>COUNT(Q354:Q368)</f>
        <v>0</v>
      </c>
      <c r="R350" s="49">
        <f>COUNT(R354:R368)</f>
        <v>0</v>
      </c>
      <c r="T350" s="96">
        <f>T351-SUM(U354:U368)</f>
        <v>0</v>
      </c>
      <c r="X350" s="23">
        <v>1</v>
      </c>
    </row>
    <row r="351" spans="1:34" ht="13" x14ac:dyDescent="0.3">
      <c r="A351" s="27">
        <f>A331+1</f>
        <v>18</v>
      </c>
      <c r="B351" s="50"/>
      <c r="C351" s="370" t="str">
        <f>Leden!AV23</f>
        <v>C4</v>
      </c>
      <c r="D351" s="370"/>
      <c r="E351" s="100" t="str">
        <f>IF($C351="","",LEFT(IFERROR(VLOOKUP($C351,Teams1N,2,0),"")&amp;"??",2))</f>
        <v>BK</v>
      </c>
      <c r="F351" s="100" t="str">
        <f>IF($C351="","",IFERROR(VLOOKUP($C351,Teams1N,3,0),"??"))</f>
        <v>Za</v>
      </c>
      <c r="G351" s="100" t="str">
        <f>IF($C351="","",LEFT(IFERROR(VLOOKUP($C351,Teams1N,4,0),"")&amp;"?",1))</f>
        <v>8</v>
      </c>
      <c r="H351" s="51"/>
      <c r="I351" s="52"/>
      <c r="J351" s="100">
        <f>COUNTIF(C354:C368,"V")</f>
        <v>8</v>
      </c>
      <c r="K351" s="100">
        <f>COUNTIF(C354:C368,"M")</f>
        <v>5</v>
      </c>
      <c r="L351" s="53">
        <f>IFERROR(AVERAGE(H354:H368),"")</f>
        <v>12.846153846153847</v>
      </c>
      <c r="M351" s="54"/>
      <c r="N351" s="54"/>
      <c r="O351" s="27" t="s">
        <v>5172</v>
      </c>
      <c r="P351" s="163"/>
      <c r="Q351" s="163"/>
      <c r="R351" s="163"/>
      <c r="S351" s="164"/>
      <c r="T351" s="96">
        <f>SUM(T354:T368)</f>
        <v>13</v>
      </c>
      <c r="U351" s="115" t="str">
        <f>MID($C351,1,1)</f>
        <v>C</v>
      </c>
      <c r="V351" s="115" t="str">
        <f>MID($C351,1,1)</f>
        <v>C</v>
      </c>
      <c r="W351" s="115" t="str">
        <f>MID($C351,1,1)</f>
        <v>C</v>
      </c>
      <c r="X351" s="23">
        <v>2</v>
      </c>
      <c r="Y351" s="27"/>
      <c r="Z351" s="27"/>
      <c r="AA351" s="27"/>
      <c r="AB351" s="27"/>
      <c r="AC351" s="27"/>
      <c r="AD351" s="11" t="str">
        <f>IF($C351="","",IFERROR(VLOOKUP($C351,Teams1N,6,0),""))</f>
        <v>A</v>
      </c>
      <c r="AE351" s="11" t="str">
        <f>TRIM(IF($AD351="","",IFERROR(VLOOKUP($AD351,Teams!$B$5:$G$9,2,0),"")))</f>
        <v>3312 AD</v>
      </c>
      <c r="AF351" s="11" t="str">
        <f>TRIM(IF($AD351="","",IFERROR(VLOOKUP($AD351,Teams!$B$5:$G$9,4,0),"")))</f>
        <v>Dordrecht Oranje Wit (D)</v>
      </c>
      <c r="AG351" s="27"/>
      <c r="AH351" s="159">
        <f>IFERROR(AVERAGE(AH354:AH368),"")</f>
        <v>13.393076923076924</v>
      </c>
    </row>
    <row r="352" spans="1:34" x14ac:dyDescent="0.25">
      <c r="B352" s="42"/>
      <c r="C352" s="43"/>
      <c r="D352" s="42"/>
      <c r="E352" s="42"/>
      <c r="F352" s="42"/>
      <c r="G352" s="46"/>
      <c r="H352" s="46"/>
      <c r="I352" s="46"/>
      <c r="J352" s="43"/>
      <c r="K352" s="43"/>
      <c r="L352" s="43"/>
      <c r="M352" s="48"/>
      <c r="N352" s="48"/>
      <c r="U352" s="116"/>
      <c r="V352" s="116"/>
      <c r="W352" s="116"/>
      <c r="X352" s="23">
        <v>3</v>
      </c>
    </row>
    <row r="353" spans="1:34" x14ac:dyDescent="0.25">
      <c r="A353" s="55"/>
      <c r="B353" s="56"/>
      <c r="C353" s="57" t="s">
        <v>5173</v>
      </c>
      <c r="D353" s="57" t="s">
        <v>5174</v>
      </c>
      <c r="E353" s="58" t="s">
        <v>5175</v>
      </c>
      <c r="F353" s="58" t="s">
        <v>5176</v>
      </c>
      <c r="G353" s="57" t="s">
        <v>5177</v>
      </c>
      <c r="H353" s="57" t="s">
        <v>5178</v>
      </c>
      <c r="I353" s="57" t="s">
        <v>5039</v>
      </c>
      <c r="J353" s="57" t="s">
        <v>7049</v>
      </c>
      <c r="K353" s="57" t="s">
        <v>7598</v>
      </c>
      <c r="L353" s="57" t="s">
        <v>7596</v>
      </c>
      <c r="M353" s="59"/>
      <c r="N353" s="59"/>
      <c r="O353" s="55"/>
      <c r="P353" s="117" t="s">
        <v>5048</v>
      </c>
      <c r="Q353" s="117" t="s">
        <v>5047</v>
      </c>
      <c r="R353" s="117" t="s">
        <v>5049</v>
      </c>
      <c r="U353" s="115">
        <f>IF(W351="","",VLOOKUP(W351,Leeftijdscat,2,FALSE))</f>
        <v>11</v>
      </c>
      <c r="V353" s="115">
        <f>IF(W351="","",VLOOKUP(W351,Leeftijdscat,3,FALSE))</f>
        <v>13</v>
      </c>
      <c r="W353" s="115">
        <f>IF(W351="","",VLOOKUP(W351,Leeftijdscat,4,FALSE))</f>
        <v>14</v>
      </c>
      <c r="X353" s="23">
        <v>4</v>
      </c>
      <c r="Y353" s="55">
        <f>LEN(Y354&amp;Y355&amp;Y356&amp;Y357&amp;Y358&amp;Y359&amp;Y360&amp;Y361&amp;Y362&amp;Y363&amp;Y364&amp;Y365&amp;Y366&amp;Y367&amp;Y368)</f>
        <v>26</v>
      </c>
      <c r="Z353" s="55">
        <f>LEN(Z354&amp;Z355&amp;Z356&amp;Z357&amp;Z358&amp;Z359&amp;Z360&amp;Z361&amp;Z362&amp;Z363&amp;Z364&amp;Z365&amp;Z366&amp;Z367&amp;Z368)</f>
        <v>26</v>
      </c>
      <c r="AA353" s="55">
        <f>LEN(AA354&amp;AA355&amp;AA356&amp;AA357&amp;AA358&amp;AA359&amp;AA360&amp;AA361&amp;AA362&amp;AA363&amp;AA364&amp;AA365&amp;AA366&amp;AA367&amp;AA368)</f>
        <v>26</v>
      </c>
      <c r="AB353" s="55">
        <f>SUM(Y353:AA353)</f>
        <v>78</v>
      </c>
      <c r="AC353" s="55"/>
      <c r="AD353" s="145"/>
      <c r="AE353" s="145"/>
      <c r="AF353" s="145"/>
      <c r="AG353" s="55"/>
    </row>
    <row r="354" spans="1:34" x14ac:dyDescent="0.25">
      <c r="A354" s="23" t="str">
        <f>C351&amp;"x"&amp;B354</f>
        <v>C4x1</v>
      </c>
      <c r="B354" s="42">
        <v>1</v>
      </c>
      <c r="C354" s="60" t="str">
        <f t="shared" ref="C354:C368" si="289">IF(LEFT($A354,1)="x","",IFERROR(VLOOKUP($A354,Leden1N,8,0),""))</f>
        <v>V</v>
      </c>
      <c r="D354" s="60" t="str">
        <f t="shared" ref="D354:D368" si="290">IF(LEFT($A354,1)="x","",IFERROR(VLOOKUP($A354,Leden1N,9,0),""))</f>
        <v>NMN23N8</v>
      </c>
      <c r="E354" s="61" t="str">
        <f t="shared" ref="E354:E368" si="291">IF(LEFT($A354,1)="x","",IFERROR(VLOOKUP($A354,Leden1N,10,0),""))</f>
        <v>Veenendaal, E.</v>
      </c>
      <c r="F354" s="61" t="str">
        <f t="shared" ref="F354:F368" si="292">IF(LEFT($A354,1)="x","",IFERROR(VLOOKUP($A354,Leden1N,11,0),""))</f>
        <v>Eline</v>
      </c>
      <c r="G354" s="62">
        <f t="shared" ref="G354:G368" si="293">IF(LEFT($A354,1)="x","",IFERROR(VLOOKUP($A354,Leden1N,12,0),""))</f>
        <v>40075</v>
      </c>
      <c r="H354" s="63">
        <f t="shared" ref="H354:H368" si="294">IF(AND(ISNUMBER(G354),G354&lt;&gt;0),DATEDIF(G354,Peildatum,"Y"),"")</f>
        <v>14</v>
      </c>
      <c r="I354" s="64"/>
      <c r="J354" s="60" t="str">
        <f t="shared" ref="J354:J368" si="295">IF(LEFT($A354,1)="x","",IFERROR(VLOOKUP($A354,Leden1N,17,0),""))</f>
        <v>C4</v>
      </c>
      <c r="K354" s="60" t="str">
        <f t="shared" ref="K354:K368" si="296">IF(LEFT($A354,1)="x","",IFERROR(VLOOKUP($A354,Leden1N,18,0),""))</f>
        <v>C4</v>
      </c>
      <c r="L354" s="60" t="str">
        <f t="shared" ref="L354:L368" si="297">IF(LEFT($A354,1)="x","",IFERROR(VLOOKUP($A354,Leden1N,19,0),""))</f>
        <v>C4</v>
      </c>
      <c r="M354" s="48"/>
      <c r="N354" s="48"/>
      <c r="P354" s="114"/>
      <c r="Q354" s="114"/>
      <c r="R354" s="114"/>
      <c r="S354" s="118"/>
      <c r="T354" s="153">
        <f t="shared" ref="T354:T368" si="298">IF(LEN(C354&amp;D354&amp;E354&amp;F354)&gt;0,1,0)</f>
        <v>1</v>
      </c>
      <c r="U354" s="116">
        <f t="shared" ref="U354:U368" si="299">MIN(LEN(Y354&amp;Z354&amp;AA354),1)</f>
        <v>1</v>
      </c>
      <c r="V354" s="119">
        <f t="shared" ref="V354:W368" si="300">V353</f>
        <v>13</v>
      </c>
      <c r="W354" s="119">
        <f t="shared" si="300"/>
        <v>14</v>
      </c>
      <c r="X354" s="23">
        <v>5</v>
      </c>
      <c r="Y354" s="60" t="str">
        <f t="shared" ref="Y354:Y368" si="301">IF(LEFT($A354,1)="x","",IFERROR(VLOOKUP($A354,Leden1N,37,0),""))</f>
        <v>C4</v>
      </c>
      <c r="Z354" s="60" t="str">
        <f t="shared" ref="Z354:Z368" si="302">IF(LEFT($A354,1)="x","",IFERROR(VLOOKUP($A354,Leden1N,38,0),""))</f>
        <v>C4</v>
      </c>
      <c r="AA354" s="60" t="str">
        <f t="shared" ref="AA354:AA368" si="303">IF(LEFT($A354,1)="x","",IFERROR(VLOOKUP($A354,Leden1N,39,0),""))</f>
        <v>C4</v>
      </c>
      <c r="AB354" s="23">
        <f t="shared" ref="AB354:AB368" si="304">LEN(Y354&amp;Z354&amp;AA354)</f>
        <v>6</v>
      </c>
      <c r="AH354" s="158">
        <f t="shared" ref="AH354:AH368" si="305">lft(G354,Peildatum)</f>
        <v>14.28</v>
      </c>
    </row>
    <row r="355" spans="1:34" x14ac:dyDescent="0.25">
      <c r="A355" s="23" t="str">
        <f>C351&amp;"x"&amp;B355</f>
        <v>C4x2</v>
      </c>
      <c r="B355" s="42">
        <v>2</v>
      </c>
      <c r="C355" s="60" t="str">
        <f t="shared" si="289"/>
        <v>V</v>
      </c>
      <c r="D355" s="60" t="str">
        <f t="shared" si="290"/>
        <v>NLV84L8</v>
      </c>
      <c r="E355" s="61" t="str">
        <f t="shared" si="291"/>
        <v>Vercouteren, N.</v>
      </c>
      <c r="F355" s="61" t="str">
        <f t="shared" si="292"/>
        <v>Noortje</v>
      </c>
      <c r="G355" s="62">
        <f t="shared" si="293"/>
        <v>40226</v>
      </c>
      <c r="H355" s="63">
        <f t="shared" si="294"/>
        <v>13</v>
      </c>
      <c r="I355" s="64"/>
      <c r="J355" s="60" t="str">
        <f t="shared" si="295"/>
        <v>C4</v>
      </c>
      <c r="K355" s="60" t="str">
        <f t="shared" si="296"/>
        <v>C4</v>
      </c>
      <c r="L355" s="60" t="str">
        <f t="shared" si="297"/>
        <v>C4</v>
      </c>
      <c r="M355" s="48"/>
      <c r="N355" s="48"/>
      <c r="P355" s="114"/>
      <c r="Q355" s="114"/>
      <c r="R355" s="114"/>
      <c r="S355" s="118"/>
      <c r="T355" s="153">
        <f t="shared" si="298"/>
        <v>1</v>
      </c>
      <c r="U355" s="116">
        <f t="shared" si="299"/>
        <v>1</v>
      </c>
      <c r="V355" s="119">
        <f t="shared" si="300"/>
        <v>13</v>
      </c>
      <c r="W355" s="119">
        <f t="shared" si="300"/>
        <v>14</v>
      </c>
      <c r="X355" s="23">
        <v>6</v>
      </c>
      <c r="Y355" s="60" t="str">
        <f t="shared" si="301"/>
        <v>C4</v>
      </c>
      <c r="Z355" s="60" t="str">
        <f t="shared" si="302"/>
        <v>C4</v>
      </c>
      <c r="AA355" s="60" t="str">
        <f t="shared" si="303"/>
        <v>C4</v>
      </c>
      <c r="AB355" s="23">
        <f t="shared" si="304"/>
        <v>6</v>
      </c>
      <c r="AH355" s="158">
        <f t="shared" si="305"/>
        <v>13.87</v>
      </c>
    </row>
    <row r="356" spans="1:34" x14ac:dyDescent="0.25">
      <c r="A356" s="23" t="str">
        <f>C351&amp;"x"&amp;B356</f>
        <v>C4x3</v>
      </c>
      <c r="B356" s="42">
        <v>3</v>
      </c>
      <c r="C356" s="60" t="str">
        <f t="shared" si="289"/>
        <v>V</v>
      </c>
      <c r="D356" s="60" t="str">
        <f t="shared" si="290"/>
        <v>NMT44W0</v>
      </c>
      <c r="E356" s="61" t="str">
        <f t="shared" si="291"/>
        <v>Peters, S.N.</v>
      </c>
      <c r="F356" s="61" t="str">
        <f t="shared" si="292"/>
        <v>Sanne</v>
      </c>
      <c r="G356" s="62">
        <f t="shared" si="293"/>
        <v>40273</v>
      </c>
      <c r="H356" s="63">
        <f t="shared" si="294"/>
        <v>13</v>
      </c>
      <c r="I356" s="64"/>
      <c r="J356" s="60" t="str">
        <f t="shared" si="295"/>
        <v>C4</v>
      </c>
      <c r="K356" s="60" t="str">
        <f t="shared" si="296"/>
        <v>C4</v>
      </c>
      <c r="L356" s="60" t="str">
        <f t="shared" si="297"/>
        <v>C4</v>
      </c>
      <c r="M356" s="48"/>
      <c r="N356" s="48"/>
      <c r="P356" s="114"/>
      <c r="Q356" s="114"/>
      <c r="R356" s="114"/>
      <c r="S356" s="118"/>
      <c r="T356" s="153">
        <f t="shared" si="298"/>
        <v>1</v>
      </c>
      <c r="U356" s="116">
        <f t="shared" si="299"/>
        <v>1</v>
      </c>
      <c r="V356" s="119">
        <f t="shared" si="300"/>
        <v>13</v>
      </c>
      <c r="W356" s="119">
        <f t="shared" si="300"/>
        <v>14</v>
      </c>
      <c r="X356" s="23">
        <v>7</v>
      </c>
      <c r="Y356" s="60" t="str">
        <f t="shared" si="301"/>
        <v>C4</v>
      </c>
      <c r="Z356" s="60" t="str">
        <f t="shared" si="302"/>
        <v>C4</v>
      </c>
      <c r="AA356" s="60" t="str">
        <f t="shared" si="303"/>
        <v>C4</v>
      </c>
      <c r="AB356" s="23">
        <f t="shared" si="304"/>
        <v>6</v>
      </c>
      <c r="AH356" s="158">
        <f t="shared" si="305"/>
        <v>13.74</v>
      </c>
    </row>
    <row r="357" spans="1:34" x14ac:dyDescent="0.25">
      <c r="A357" s="23" t="str">
        <f>C351&amp;"x"&amp;B357</f>
        <v>C4x4</v>
      </c>
      <c r="B357" s="42">
        <v>4</v>
      </c>
      <c r="C357" s="60" t="str">
        <f t="shared" si="289"/>
        <v>V</v>
      </c>
      <c r="D357" s="60" t="str">
        <f t="shared" si="290"/>
        <v>NMK12F1</v>
      </c>
      <c r="E357" s="61" t="str">
        <f t="shared" si="291"/>
        <v>Groen, E.</v>
      </c>
      <c r="F357" s="61" t="str">
        <f t="shared" si="292"/>
        <v>Evie</v>
      </c>
      <c r="G357" s="62">
        <f t="shared" si="293"/>
        <v>40329</v>
      </c>
      <c r="H357" s="63">
        <f t="shared" si="294"/>
        <v>13</v>
      </c>
      <c r="I357" s="64"/>
      <c r="J357" s="60" t="str">
        <f t="shared" si="295"/>
        <v>C4</v>
      </c>
      <c r="K357" s="60" t="str">
        <f t="shared" si="296"/>
        <v>C4</v>
      </c>
      <c r="L357" s="60" t="str">
        <f t="shared" si="297"/>
        <v>C4</v>
      </c>
      <c r="M357" s="48"/>
      <c r="N357" s="48"/>
      <c r="P357" s="114"/>
      <c r="Q357" s="114"/>
      <c r="R357" s="114"/>
      <c r="S357" s="118"/>
      <c r="T357" s="153">
        <f t="shared" si="298"/>
        <v>1</v>
      </c>
      <c r="U357" s="116">
        <f t="shared" si="299"/>
        <v>1</v>
      </c>
      <c r="V357" s="119">
        <f t="shared" si="300"/>
        <v>13</v>
      </c>
      <c r="W357" s="119">
        <f t="shared" si="300"/>
        <v>14</v>
      </c>
      <c r="X357" s="23">
        <v>8</v>
      </c>
      <c r="Y357" s="60" t="str">
        <f t="shared" si="301"/>
        <v>C4</v>
      </c>
      <c r="Z357" s="60" t="str">
        <f t="shared" si="302"/>
        <v>C4</v>
      </c>
      <c r="AA357" s="60" t="str">
        <f t="shared" si="303"/>
        <v>C4</v>
      </c>
      <c r="AB357" s="23">
        <f t="shared" si="304"/>
        <v>6</v>
      </c>
      <c r="AH357" s="158">
        <f t="shared" si="305"/>
        <v>13.59</v>
      </c>
    </row>
    <row r="358" spans="1:34" x14ac:dyDescent="0.25">
      <c r="A358" s="23" t="str">
        <f>C351&amp;"x"&amp;B358</f>
        <v>C4x5</v>
      </c>
      <c r="B358" s="42">
        <v>5</v>
      </c>
      <c r="C358" s="60" t="str">
        <f t="shared" si="289"/>
        <v>V</v>
      </c>
      <c r="D358" s="60" t="str">
        <f t="shared" si="290"/>
        <v>NML00R5</v>
      </c>
      <c r="E358" s="61" t="str">
        <f t="shared" si="291"/>
        <v>Bos, B.M.</v>
      </c>
      <c r="F358" s="61" t="str">
        <f t="shared" si="292"/>
        <v>Bryanna</v>
      </c>
      <c r="G358" s="62">
        <f t="shared" si="293"/>
        <v>40373</v>
      </c>
      <c r="H358" s="63">
        <f t="shared" si="294"/>
        <v>13</v>
      </c>
      <c r="I358" s="64"/>
      <c r="J358" s="60" t="str">
        <f t="shared" si="295"/>
        <v>C4</v>
      </c>
      <c r="K358" s="60" t="str">
        <f t="shared" si="296"/>
        <v>C4</v>
      </c>
      <c r="L358" s="60" t="str">
        <f t="shared" si="297"/>
        <v>C4</v>
      </c>
      <c r="M358" s="48"/>
      <c r="N358" s="48"/>
      <c r="P358" s="114"/>
      <c r="Q358" s="114"/>
      <c r="R358" s="114"/>
      <c r="S358" s="118"/>
      <c r="T358" s="153">
        <f t="shared" si="298"/>
        <v>1</v>
      </c>
      <c r="U358" s="116">
        <f t="shared" si="299"/>
        <v>1</v>
      </c>
      <c r="V358" s="119">
        <f t="shared" si="300"/>
        <v>13</v>
      </c>
      <c r="W358" s="119">
        <f t="shared" si="300"/>
        <v>14</v>
      </c>
      <c r="X358" s="23">
        <v>9</v>
      </c>
      <c r="Y358" s="60" t="str">
        <f t="shared" si="301"/>
        <v>C4</v>
      </c>
      <c r="Z358" s="60" t="str">
        <f t="shared" si="302"/>
        <v>C4</v>
      </c>
      <c r="AA358" s="60" t="str">
        <f t="shared" si="303"/>
        <v>C4</v>
      </c>
      <c r="AB358" s="23">
        <f t="shared" si="304"/>
        <v>6</v>
      </c>
      <c r="AH358" s="158">
        <f t="shared" si="305"/>
        <v>13.46</v>
      </c>
    </row>
    <row r="359" spans="1:34" x14ac:dyDescent="0.25">
      <c r="A359" s="23" t="str">
        <f>C351&amp;"x"&amp;B359</f>
        <v>C4x6</v>
      </c>
      <c r="B359" s="42">
        <v>6</v>
      </c>
      <c r="C359" s="60" t="str">
        <f t="shared" si="289"/>
        <v>V</v>
      </c>
      <c r="D359" s="60" t="str">
        <f t="shared" si="290"/>
        <v>NMP10M9</v>
      </c>
      <c r="E359" s="61" t="str">
        <f t="shared" si="291"/>
        <v>Bergh, van den M.J.</v>
      </c>
      <c r="F359" s="61" t="str">
        <f t="shared" si="292"/>
        <v>Marit</v>
      </c>
      <c r="G359" s="62">
        <f t="shared" si="293"/>
        <v>40541</v>
      </c>
      <c r="H359" s="63">
        <f t="shared" si="294"/>
        <v>13</v>
      </c>
      <c r="I359" s="64"/>
      <c r="J359" s="60" t="str">
        <f t="shared" si="295"/>
        <v>D3</v>
      </c>
      <c r="K359" s="60" t="str">
        <f t="shared" si="296"/>
        <v>C4</v>
      </c>
      <c r="L359" s="60" t="str">
        <f t="shared" si="297"/>
        <v>C4</v>
      </c>
      <c r="M359" s="48"/>
      <c r="N359" s="48"/>
      <c r="P359" s="114"/>
      <c r="Q359" s="114"/>
      <c r="R359" s="114"/>
      <c r="S359" s="118"/>
      <c r="T359" s="153">
        <f t="shared" si="298"/>
        <v>1</v>
      </c>
      <c r="U359" s="116">
        <f t="shared" si="299"/>
        <v>1</v>
      </c>
      <c r="V359" s="119">
        <f t="shared" si="300"/>
        <v>13</v>
      </c>
      <c r="W359" s="119">
        <f t="shared" si="300"/>
        <v>14</v>
      </c>
      <c r="X359" s="23">
        <v>10</v>
      </c>
      <c r="Y359" s="60" t="str">
        <f t="shared" si="301"/>
        <v>D3</v>
      </c>
      <c r="Z359" s="60" t="str">
        <f t="shared" si="302"/>
        <v>C4</v>
      </c>
      <c r="AA359" s="60" t="str">
        <f t="shared" si="303"/>
        <v>C4</v>
      </c>
      <c r="AB359" s="23">
        <f t="shared" si="304"/>
        <v>6</v>
      </c>
      <c r="AH359" s="158">
        <f t="shared" si="305"/>
        <v>13</v>
      </c>
    </row>
    <row r="360" spans="1:34" x14ac:dyDescent="0.25">
      <c r="A360" s="23" t="str">
        <f>C351&amp;"x"&amp;B360</f>
        <v>C4x7</v>
      </c>
      <c r="B360" s="42">
        <v>7</v>
      </c>
      <c r="C360" s="60" t="str">
        <f t="shared" si="289"/>
        <v>V</v>
      </c>
      <c r="D360" s="60" t="str">
        <f t="shared" si="290"/>
        <v>NMN07F4</v>
      </c>
      <c r="E360" s="61" t="str">
        <f t="shared" si="291"/>
        <v>Barbaroux, M.N.</v>
      </c>
      <c r="F360" s="61" t="str">
        <f t="shared" si="292"/>
        <v>Manon</v>
      </c>
      <c r="G360" s="62">
        <f t="shared" si="293"/>
        <v>40637</v>
      </c>
      <c r="H360" s="63">
        <f t="shared" si="294"/>
        <v>12</v>
      </c>
      <c r="I360" s="64"/>
      <c r="J360" s="60" t="str">
        <f t="shared" si="295"/>
        <v>C4</v>
      </c>
      <c r="K360" s="60" t="str">
        <f t="shared" si="296"/>
        <v>C4</v>
      </c>
      <c r="L360" s="60" t="str">
        <f t="shared" si="297"/>
        <v>C4</v>
      </c>
      <c r="M360" s="48"/>
      <c r="N360" s="48"/>
      <c r="P360" s="114"/>
      <c r="Q360" s="114"/>
      <c r="R360" s="114"/>
      <c r="S360" s="118"/>
      <c r="T360" s="153">
        <f t="shared" si="298"/>
        <v>1</v>
      </c>
      <c r="U360" s="116">
        <f t="shared" si="299"/>
        <v>1</v>
      </c>
      <c r="V360" s="119">
        <f t="shared" si="300"/>
        <v>13</v>
      </c>
      <c r="W360" s="119">
        <f t="shared" si="300"/>
        <v>14</v>
      </c>
      <c r="X360" s="23">
        <v>11</v>
      </c>
      <c r="Y360" s="60" t="str">
        <f t="shared" si="301"/>
        <v>C4</v>
      </c>
      <c r="Z360" s="60" t="str">
        <f t="shared" si="302"/>
        <v>C4</v>
      </c>
      <c r="AA360" s="60" t="str">
        <f t="shared" si="303"/>
        <v>C4</v>
      </c>
      <c r="AB360" s="23">
        <f t="shared" si="304"/>
        <v>6</v>
      </c>
      <c r="AH360" s="158">
        <f t="shared" si="305"/>
        <v>12.74</v>
      </c>
    </row>
    <row r="361" spans="1:34" x14ac:dyDescent="0.25">
      <c r="A361" s="23" t="str">
        <f>C351&amp;"x"&amp;B361</f>
        <v>C4x8</v>
      </c>
      <c r="B361" s="42">
        <v>8</v>
      </c>
      <c r="C361" s="60" t="str">
        <f t="shared" si="289"/>
        <v>V</v>
      </c>
      <c r="D361" s="60" t="str">
        <f t="shared" si="290"/>
        <v>NMN06Y4</v>
      </c>
      <c r="E361" s="61" t="str">
        <f t="shared" si="291"/>
        <v>Jongkind, P.</v>
      </c>
      <c r="F361" s="61" t="str">
        <f t="shared" si="292"/>
        <v>Pippa</v>
      </c>
      <c r="G361" s="62">
        <f t="shared" si="293"/>
        <v>40796</v>
      </c>
      <c r="H361" s="63">
        <f t="shared" si="294"/>
        <v>12</v>
      </c>
      <c r="I361" s="64"/>
      <c r="J361" s="60" t="str">
        <f t="shared" si="295"/>
        <v>C4</v>
      </c>
      <c r="K361" s="60" t="str">
        <f t="shared" si="296"/>
        <v>C4</v>
      </c>
      <c r="L361" s="60" t="str">
        <f t="shared" si="297"/>
        <v>C4</v>
      </c>
      <c r="M361" s="48"/>
      <c r="N361" s="48"/>
      <c r="P361" s="114"/>
      <c r="Q361" s="114"/>
      <c r="R361" s="114"/>
      <c r="S361" s="118"/>
      <c r="T361" s="153">
        <f t="shared" si="298"/>
        <v>1</v>
      </c>
      <c r="U361" s="116">
        <f t="shared" si="299"/>
        <v>1</v>
      </c>
      <c r="V361" s="119">
        <f t="shared" si="300"/>
        <v>13</v>
      </c>
      <c r="W361" s="119">
        <f t="shared" si="300"/>
        <v>14</v>
      </c>
      <c r="X361" s="23">
        <v>12</v>
      </c>
      <c r="Y361" s="60" t="str">
        <f t="shared" si="301"/>
        <v>C4</v>
      </c>
      <c r="Z361" s="60" t="str">
        <f t="shared" si="302"/>
        <v>C4</v>
      </c>
      <c r="AA361" s="60" t="str">
        <f t="shared" si="303"/>
        <v>C4</v>
      </c>
      <c r="AB361" s="23">
        <f t="shared" si="304"/>
        <v>6</v>
      </c>
      <c r="AH361" s="158">
        <f t="shared" si="305"/>
        <v>12.31</v>
      </c>
    </row>
    <row r="362" spans="1:34" x14ac:dyDescent="0.25">
      <c r="A362" s="23" t="str">
        <f>C351&amp;"x"&amp;B362</f>
        <v>C4x9</v>
      </c>
      <c r="B362" s="42">
        <v>9</v>
      </c>
      <c r="C362" s="60" t="str">
        <f t="shared" si="289"/>
        <v>M</v>
      </c>
      <c r="D362" s="60" t="str">
        <f t="shared" si="290"/>
        <v>NMC41D1</v>
      </c>
      <c r="E362" s="61" t="str">
        <f t="shared" si="291"/>
        <v>Afsharbegloe, P.</v>
      </c>
      <c r="F362" s="61" t="str">
        <f t="shared" si="292"/>
        <v>Parham</v>
      </c>
      <c r="G362" s="62">
        <f t="shared" si="293"/>
        <v>40093</v>
      </c>
      <c r="H362" s="63">
        <f t="shared" si="294"/>
        <v>14</v>
      </c>
      <c r="I362" s="64"/>
      <c r="J362" s="60" t="str">
        <f t="shared" si="295"/>
        <v>C4</v>
      </c>
      <c r="K362" s="60" t="str">
        <f t="shared" si="296"/>
        <v>C4</v>
      </c>
      <c r="L362" s="60" t="str">
        <f t="shared" si="297"/>
        <v>C4</v>
      </c>
      <c r="M362" s="48"/>
      <c r="N362" s="48"/>
      <c r="P362" s="114"/>
      <c r="Q362" s="114"/>
      <c r="R362" s="114"/>
      <c r="S362" s="118"/>
      <c r="T362" s="153">
        <f t="shared" si="298"/>
        <v>1</v>
      </c>
      <c r="U362" s="116">
        <f t="shared" si="299"/>
        <v>1</v>
      </c>
      <c r="V362" s="119">
        <f t="shared" si="300"/>
        <v>13</v>
      </c>
      <c r="W362" s="119">
        <f t="shared" si="300"/>
        <v>14</v>
      </c>
      <c r="X362" s="23">
        <v>13</v>
      </c>
      <c r="Y362" s="60" t="str">
        <f t="shared" si="301"/>
        <v>C4</v>
      </c>
      <c r="Z362" s="60" t="str">
        <f t="shared" si="302"/>
        <v>C4</v>
      </c>
      <c r="AA362" s="60" t="str">
        <f t="shared" si="303"/>
        <v>C4</v>
      </c>
      <c r="AB362" s="23">
        <f t="shared" si="304"/>
        <v>6</v>
      </c>
      <c r="AH362" s="158">
        <f t="shared" si="305"/>
        <v>14.23</v>
      </c>
    </row>
    <row r="363" spans="1:34" x14ac:dyDescent="0.25">
      <c r="A363" s="23" t="str">
        <f>C351&amp;"x"&amp;B363</f>
        <v>C4x10</v>
      </c>
      <c r="B363" s="42">
        <v>10</v>
      </c>
      <c r="C363" s="60" t="str">
        <f t="shared" si="289"/>
        <v>M</v>
      </c>
      <c r="D363" s="60" t="str">
        <f t="shared" si="290"/>
        <v>NMB42C6</v>
      </c>
      <c r="E363" s="61" t="str">
        <f t="shared" si="291"/>
        <v>Heeren, van D.</v>
      </c>
      <c r="F363" s="61" t="str">
        <f t="shared" si="292"/>
        <v>Djess</v>
      </c>
      <c r="G363" s="62">
        <f t="shared" si="293"/>
        <v>40253</v>
      </c>
      <c r="H363" s="63">
        <f t="shared" si="294"/>
        <v>13</v>
      </c>
      <c r="I363" s="64"/>
      <c r="J363" s="60" t="str">
        <f t="shared" si="295"/>
        <v>C4</v>
      </c>
      <c r="K363" s="60" t="str">
        <f t="shared" si="296"/>
        <v>C4</v>
      </c>
      <c r="L363" s="60" t="str">
        <f t="shared" si="297"/>
        <v>C4</v>
      </c>
      <c r="M363" s="48"/>
      <c r="N363" s="48"/>
      <c r="P363" s="114"/>
      <c r="Q363" s="114"/>
      <c r="R363" s="114"/>
      <c r="S363" s="118"/>
      <c r="T363" s="153">
        <f t="shared" si="298"/>
        <v>1</v>
      </c>
      <c r="U363" s="116">
        <f t="shared" si="299"/>
        <v>1</v>
      </c>
      <c r="V363" s="119">
        <f t="shared" si="300"/>
        <v>13</v>
      </c>
      <c r="W363" s="119">
        <f t="shared" si="300"/>
        <v>14</v>
      </c>
      <c r="X363" s="23">
        <v>14</v>
      </c>
      <c r="Y363" s="60" t="str">
        <f t="shared" si="301"/>
        <v>C4</v>
      </c>
      <c r="Z363" s="60" t="str">
        <f t="shared" si="302"/>
        <v>C4</v>
      </c>
      <c r="AA363" s="60" t="str">
        <f t="shared" si="303"/>
        <v>C4</v>
      </c>
      <c r="AB363" s="23">
        <f t="shared" si="304"/>
        <v>6</v>
      </c>
      <c r="AH363" s="158">
        <f t="shared" si="305"/>
        <v>13.79</v>
      </c>
    </row>
    <row r="364" spans="1:34" x14ac:dyDescent="0.25">
      <c r="A364" s="23" t="str">
        <f>C351&amp;"x"&amp;B364</f>
        <v>C4x11</v>
      </c>
      <c r="B364" s="42">
        <v>11</v>
      </c>
      <c r="C364" s="60" t="str">
        <f t="shared" si="289"/>
        <v>M</v>
      </c>
      <c r="D364" s="60" t="str">
        <f t="shared" si="290"/>
        <v>NMV37K2</v>
      </c>
      <c r="E364" s="61" t="str">
        <f t="shared" si="291"/>
        <v>Linden, van der J.W.P.</v>
      </c>
      <c r="F364" s="61" t="str">
        <f t="shared" si="292"/>
        <v>Jurre</v>
      </c>
      <c r="G364" s="62">
        <f t="shared" si="293"/>
        <v>40307</v>
      </c>
      <c r="H364" s="63">
        <f t="shared" si="294"/>
        <v>13</v>
      </c>
      <c r="I364" s="64"/>
      <c r="J364" s="60" t="str">
        <f t="shared" si="295"/>
        <v>C4</v>
      </c>
      <c r="K364" s="60" t="str">
        <f t="shared" si="296"/>
        <v>C4</v>
      </c>
      <c r="L364" s="60" t="str">
        <f t="shared" si="297"/>
        <v>C4</v>
      </c>
      <c r="M364" s="48"/>
      <c r="N364" s="48"/>
      <c r="P364" s="114"/>
      <c r="Q364" s="114"/>
      <c r="R364" s="114"/>
      <c r="T364" s="153">
        <f t="shared" si="298"/>
        <v>1</v>
      </c>
      <c r="U364" s="116">
        <f t="shared" si="299"/>
        <v>1</v>
      </c>
      <c r="V364" s="119">
        <f t="shared" si="300"/>
        <v>13</v>
      </c>
      <c r="W364" s="119">
        <f t="shared" si="300"/>
        <v>14</v>
      </c>
      <c r="X364" s="23">
        <v>15</v>
      </c>
      <c r="Y364" s="60" t="str">
        <f t="shared" si="301"/>
        <v>C4</v>
      </c>
      <c r="Z364" s="60" t="str">
        <f t="shared" si="302"/>
        <v>C4</v>
      </c>
      <c r="AA364" s="60" t="str">
        <f t="shared" si="303"/>
        <v>C4</v>
      </c>
      <c r="AB364" s="23">
        <f t="shared" si="304"/>
        <v>6</v>
      </c>
      <c r="AH364" s="158">
        <f t="shared" si="305"/>
        <v>13.65</v>
      </c>
    </row>
    <row r="365" spans="1:34" x14ac:dyDescent="0.25">
      <c r="A365" s="23" t="str">
        <f>C351&amp;"x"&amp;B365</f>
        <v>C4x12</v>
      </c>
      <c r="B365" s="42">
        <v>12</v>
      </c>
      <c r="C365" s="60" t="str">
        <f t="shared" si="289"/>
        <v>M</v>
      </c>
      <c r="D365" s="60" t="str">
        <f t="shared" si="290"/>
        <v>NMQ51D0</v>
      </c>
      <c r="E365" s="61" t="str">
        <f t="shared" si="291"/>
        <v>Kerschkamp, M.</v>
      </c>
      <c r="F365" s="61" t="str">
        <f t="shared" si="292"/>
        <v>Mika</v>
      </c>
      <c r="G365" s="62">
        <f t="shared" si="293"/>
        <v>40547</v>
      </c>
      <c r="H365" s="63">
        <f t="shared" si="294"/>
        <v>12</v>
      </c>
      <c r="I365" s="64"/>
      <c r="J365" s="60" t="str">
        <f t="shared" si="295"/>
        <v>D2</v>
      </c>
      <c r="K365" s="60" t="str">
        <f t="shared" si="296"/>
        <v>D2</v>
      </c>
      <c r="L365" s="60" t="str">
        <f t="shared" si="297"/>
        <v>D2</v>
      </c>
      <c r="M365" s="48"/>
      <c r="N365" s="48"/>
      <c r="P365" s="114"/>
      <c r="Q365" s="114"/>
      <c r="R365" s="114"/>
      <c r="T365" s="153">
        <f t="shared" si="298"/>
        <v>1</v>
      </c>
      <c r="U365" s="116">
        <f t="shared" si="299"/>
        <v>1</v>
      </c>
      <c r="V365" s="119">
        <f t="shared" si="300"/>
        <v>13</v>
      </c>
      <c r="W365" s="119">
        <f t="shared" si="300"/>
        <v>14</v>
      </c>
      <c r="X365" s="23">
        <v>16</v>
      </c>
      <c r="Y365" s="60" t="str">
        <f t="shared" si="301"/>
        <v>D2</v>
      </c>
      <c r="Z365" s="60" t="str">
        <f t="shared" si="302"/>
        <v>D2</v>
      </c>
      <c r="AA365" s="60" t="str">
        <f t="shared" si="303"/>
        <v>D2</v>
      </c>
      <c r="AB365" s="23">
        <f t="shared" si="304"/>
        <v>6</v>
      </c>
      <c r="AH365" s="158">
        <f t="shared" si="305"/>
        <v>12.99</v>
      </c>
    </row>
    <row r="366" spans="1:34" x14ac:dyDescent="0.25">
      <c r="A366" s="23" t="str">
        <f>C351&amp;"x"&amp;B366</f>
        <v>C4x13</v>
      </c>
      <c r="B366" s="42">
        <v>13</v>
      </c>
      <c r="C366" s="60" t="str">
        <f t="shared" si="289"/>
        <v>M</v>
      </c>
      <c r="D366" s="60" t="str">
        <f t="shared" si="290"/>
        <v>NMP90X6</v>
      </c>
      <c r="E366" s="61" t="str">
        <f t="shared" si="291"/>
        <v>Molendijk, L.</v>
      </c>
      <c r="F366" s="61" t="str">
        <f t="shared" si="292"/>
        <v>Levi</v>
      </c>
      <c r="G366" s="62">
        <f t="shared" si="293"/>
        <v>40741</v>
      </c>
      <c r="H366" s="63">
        <f t="shared" si="294"/>
        <v>12</v>
      </c>
      <c r="I366" s="64"/>
      <c r="J366" s="60" t="str">
        <f t="shared" si="295"/>
        <v>D3</v>
      </c>
      <c r="K366" s="60" t="str">
        <f t="shared" si="296"/>
        <v>D2</v>
      </c>
      <c r="L366" s="60" t="str">
        <f t="shared" si="297"/>
        <v>D2</v>
      </c>
      <c r="M366" s="48"/>
      <c r="N366" s="48"/>
      <c r="P366" s="114"/>
      <c r="Q366" s="114"/>
      <c r="R366" s="114"/>
      <c r="T366" s="153">
        <f t="shared" si="298"/>
        <v>1</v>
      </c>
      <c r="U366" s="116">
        <f t="shared" si="299"/>
        <v>1</v>
      </c>
      <c r="V366" s="119">
        <f t="shared" si="300"/>
        <v>13</v>
      </c>
      <c r="W366" s="119">
        <f t="shared" si="300"/>
        <v>14</v>
      </c>
      <c r="X366" s="23">
        <v>17</v>
      </c>
      <c r="Y366" s="60" t="str">
        <f t="shared" si="301"/>
        <v>D3</v>
      </c>
      <c r="Z366" s="60" t="str">
        <f t="shared" si="302"/>
        <v>D2</v>
      </c>
      <c r="AA366" s="60" t="str">
        <f t="shared" si="303"/>
        <v>D2</v>
      </c>
      <c r="AB366" s="23">
        <f t="shared" si="304"/>
        <v>6</v>
      </c>
      <c r="AH366" s="158">
        <f t="shared" si="305"/>
        <v>12.46</v>
      </c>
    </row>
    <row r="367" spans="1:34" x14ac:dyDescent="0.25">
      <c r="A367" s="23" t="str">
        <f>C351&amp;"x"&amp;B367</f>
        <v>C4x14</v>
      </c>
      <c r="B367" s="42">
        <v>14</v>
      </c>
      <c r="C367" s="60" t="str">
        <f t="shared" si="289"/>
        <v/>
      </c>
      <c r="D367" s="60" t="str">
        <f t="shared" si="290"/>
        <v/>
      </c>
      <c r="E367" s="61" t="str">
        <f t="shared" si="291"/>
        <v/>
      </c>
      <c r="F367" s="61" t="str">
        <f t="shared" si="292"/>
        <v/>
      </c>
      <c r="G367" s="62" t="str">
        <f t="shared" si="293"/>
        <v/>
      </c>
      <c r="H367" s="63" t="str">
        <f t="shared" si="294"/>
        <v/>
      </c>
      <c r="I367" s="64"/>
      <c r="J367" s="60" t="str">
        <f t="shared" si="295"/>
        <v/>
      </c>
      <c r="K367" s="60" t="str">
        <f t="shared" si="296"/>
        <v/>
      </c>
      <c r="L367" s="60" t="str">
        <f t="shared" si="297"/>
        <v/>
      </c>
      <c r="M367" s="48"/>
      <c r="N367" s="48"/>
      <c r="P367" s="114"/>
      <c r="Q367" s="114"/>
      <c r="R367" s="114"/>
      <c r="T367" s="153">
        <f t="shared" si="298"/>
        <v>0</v>
      </c>
      <c r="U367" s="116">
        <f t="shared" si="299"/>
        <v>0</v>
      </c>
      <c r="V367" s="119">
        <f t="shared" si="300"/>
        <v>13</v>
      </c>
      <c r="W367" s="119">
        <f t="shared" si="300"/>
        <v>14</v>
      </c>
      <c r="X367" s="23">
        <v>18</v>
      </c>
      <c r="Y367" s="60" t="str">
        <f t="shared" si="301"/>
        <v/>
      </c>
      <c r="Z367" s="60" t="str">
        <f t="shared" si="302"/>
        <v/>
      </c>
      <c r="AA367" s="60" t="str">
        <f t="shared" si="303"/>
        <v/>
      </c>
      <c r="AB367" s="23">
        <f t="shared" si="304"/>
        <v>0</v>
      </c>
      <c r="AH367" s="158" t="str">
        <f t="shared" si="305"/>
        <v/>
      </c>
    </row>
    <row r="368" spans="1:34" x14ac:dyDescent="0.25">
      <c r="A368" s="23" t="str">
        <f>C351&amp;"x"&amp;B368</f>
        <v>C4x15</v>
      </c>
      <c r="B368" s="42">
        <v>15</v>
      </c>
      <c r="C368" s="60" t="str">
        <f t="shared" si="289"/>
        <v/>
      </c>
      <c r="D368" s="60" t="str">
        <f t="shared" si="290"/>
        <v/>
      </c>
      <c r="E368" s="61" t="str">
        <f t="shared" si="291"/>
        <v/>
      </c>
      <c r="F368" s="61" t="str">
        <f t="shared" si="292"/>
        <v/>
      </c>
      <c r="G368" s="62" t="str">
        <f t="shared" si="293"/>
        <v/>
      </c>
      <c r="H368" s="63" t="str">
        <f t="shared" si="294"/>
        <v/>
      </c>
      <c r="I368" s="64"/>
      <c r="J368" s="60" t="str">
        <f t="shared" si="295"/>
        <v/>
      </c>
      <c r="K368" s="60" t="str">
        <f t="shared" si="296"/>
        <v/>
      </c>
      <c r="L368" s="60" t="str">
        <f t="shared" si="297"/>
        <v/>
      </c>
      <c r="M368" s="48"/>
      <c r="N368" s="48"/>
      <c r="P368" s="114"/>
      <c r="Q368" s="114"/>
      <c r="R368" s="114"/>
      <c r="T368" s="153">
        <f t="shared" si="298"/>
        <v>0</v>
      </c>
      <c r="U368" s="116">
        <f t="shared" si="299"/>
        <v>0</v>
      </c>
      <c r="V368" s="119">
        <f t="shared" si="300"/>
        <v>13</v>
      </c>
      <c r="W368" s="119">
        <f t="shared" si="300"/>
        <v>14</v>
      </c>
      <c r="X368" s="23">
        <v>19</v>
      </c>
      <c r="Y368" s="60" t="str">
        <f t="shared" si="301"/>
        <v/>
      </c>
      <c r="Z368" s="60" t="str">
        <f t="shared" si="302"/>
        <v/>
      </c>
      <c r="AA368" s="60" t="str">
        <f t="shared" si="303"/>
        <v/>
      </c>
      <c r="AB368" s="23">
        <f t="shared" si="304"/>
        <v>0</v>
      </c>
      <c r="AH368" s="158" t="str">
        <f t="shared" si="305"/>
        <v/>
      </c>
    </row>
    <row r="369" spans="1:34" x14ac:dyDescent="0.25">
      <c r="B369" s="65"/>
      <c r="C369" s="66"/>
      <c r="D369" s="65"/>
      <c r="E369" s="65"/>
      <c r="F369" s="65"/>
      <c r="G369" s="67"/>
      <c r="H369" s="67"/>
      <c r="I369" s="67"/>
      <c r="J369" s="66"/>
      <c r="K369" s="66"/>
      <c r="L369" s="66"/>
      <c r="M369" s="48"/>
      <c r="N369" s="48"/>
      <c r="X369" s="23">
        <v>20</v>
      </c>
    </row>
    <row r="370" spans="1:34" x14ac:dyDescent="0.25">
      <c r="B370" s="42"/>
      <c r="C370" s="369" t="s">
        <v>5165</v>
      </c>
      <c r="D370" s="369"/>
      <c r="E370" s="43" t="s">
        <v>5166</v>
      </c>
      <c r="F370" s="43" t="s">
        <v>5167</v>
      </c>
      <c r="G370" s="44" t="s">
        <v>5168</v>
      </c>
      <c r="H370" s="45"/>
      <c r="I370" s="46"/>
      <c r="J370" s="47" t="s">
        <v>5169</v>
      </c>
      <c r="K370" s="47" t="s">
        <v>5170</v>
      </c>
      <c r="L370" s="47" t="s">
        <v>5171</v>
      </c>
      <c r="M370" s="48"/>
      <c r="N370" s="48"/>
      <c r="P370" s="49">
        <f>COUNT(P374:P388)</f>
        <v>0</v>
      </c>
      <c r="Q370" s="49">
        <f>COUNT(Q374:Q388)</f>
        <v>0</v>
      </c>
      <c r="R370" s="49">
        <f>COUNT(R374:R388)</f>
        <v>0</v>
      </c>
      <c r="T370" s="96">
        <f>T371-SUM(U374:U388)</f>
        <v>0</v>
      </c>
      <c r="X370" s="23">
        <v>1</v>
      </c>
    </row>
    <row r="371" spans="1:34" ht="13" x14ac:dyDescent="0.3">
      <c r="A371" s="27">
        <f>A351+1</f>
        <v>19</v>
      </c>
      <c r="B371" s="50"/>
      <c r="C371" s="370" t="str">
        <f>Leden!AV24</f>
        <v>D1</v>
      </c>
      <c r="D371" s="370"/>
      <c r="E371" s="100" t="str">
        <f>IF($C371="","",LEFT(IFERROR(VLOOKUP($C371,Teams1N,2,0),"")&amp;"??",2))</f>
        <v>BK</v>
      </c>
      <c r="F371" s="100" t="str">
        <f>IF($C371="","",IFERROR(VLOOKUP($C371,Teams1N,3,0),"??"))</f>
        <v>Za</v>
      </c>
      <c r="G371" s="100" t="str">
        <f>IF($C371="","",LEFT(IFERROR(VLOOKUP($C371,Teams1N,4,0),"")&amp;"?",1))</f>
        <v>8</v>
      </c>
      <c r="H371" s="51"/>
      <c r="I371" s="52"/>
      <c r="J371" s="100">
        <f>COUNTIF(C374:C388,"V")</f>
        <v>6</v>
      </c>
      <c r="K371" s="100">
        <f>COUNTIF(C374:C388,"M")</f>
        <v>4</v>
      </c>
      <c r="L371" s="53">
        <f>IFERROR(AVERAGE(H374:H388),"")</f>
        <v>10.9</v>
      </c>
      <c r="M371" s="54"/>
      <c r="N371" s="54"/>
      <c r="O371" s="27" t="s">
        <v>5172</v>
      </c>
      <c r="P371" s="163"/>
      <c r="Q371" s="163"/>
      <c r="R371" s="163"/>
      <c r="S371" s="164"/>
      <c r="T371" s="96">
        <f>SUM(T374:T388)</f>
        <v>10</v>
      </c>
      <c r="U371" s="115" t="str">
        <f>MID($C371,1,1)</f>
        <v>D</v>
      </c>
      <c r="V371" s="115" t="str">
        <f>MID($C371,1,1)</f>
        <v>D</v>
      </c>
      <c r="W371" s="115" t="str">
        <f>MID($C371,1,1)</f>
        <v>D</v>
      </c>
      <c r="X371" s="23">
        <v>2</v>
      </c>
      <c r="Y371" s="27"/>
      <c r="Z371" s="27"/>
      <c r="AA371" s="27"/>
      <c r="AB371" s="27"/>
      <c r="AC371" s="27"/>
      <c r="AD371" s="11" t="str">
        <f>IF($C371="","",IFERROR(VLOOKUP($C371,Teams1N,6,0),""))</f>
        <v>A</v>
      </c>
      <c r="AE371" s="11" t="str">
        <f>TRIM(IF($AD371="","",IFERROR(VLOOKUP($AD371,Teams!$B$5:$G$9,2,0),"")))</f>
        <v>3312 AD</v>
      </c>
      <c r="AF371" s="11" t="str">
        <f>TRIM(IF($AD371="","",IFERROR(VLOOKUP($AD371,Teams!$B$5:$G$9,4,0),"")))</f>
        <v>Dordrecht Oranje Wit (D)</v>
      </c>
      <c r="AG371" s="27"/>
      <c r="AH371" s="159">
        <f>IFERROR(AVERAGE(AH374:AH388),"")</f>
        <v>11.532999999999999</v>
      </c>
    </row>
    <row r="372" spans="1:34" x14ac:dyDescent="0.25">
      <c r="B372" s="42"/>
      <c r="C372" s="43"/>
      <c r="D372" s="42"/>
      <c r="E372" s="42"/>
      <c r="F372" s="42"/>
      <c r="G372" s="46"/>
      <c r="H372" s="46"/>
      <c r="I372" s="46"/>
      <c r="J372" s="43"/>
      <c r="K372" s="43"/>
      <c r="L372" s="43"/>
      <c r="M372" s="48"/>
      <c r="N372" s="48"/>
      <c r="U372" s="116"/>
      <c r="V372" s="116"/>
      <c r="W372" s="116"/>
      <c r="X372" s="23">
        <v>3</v>
      </c>
    </row>
    <row r="373" spans="1:34" x14ac:dyDescent="0.25">
      <c r="A373" s="55"/>
      <c r="B373" s="56"/>
      <c r="C373" s="57" t="s">
        <v>5173</v>
      </c>
      <c r="D373" s="57" t="s">
        <v>5174</v>
      </c>
      <c r="E373" s="58" t="s">
        <v>5175</v>
      </c>
      <c r="F373" s="58" t="s">
        <v>5176</v>
      </c>
      <c r="G373" s="57" t="s">
        <v>5177</v>
      </c>
      <c r="H373" s="57" t="s">
        <v>5178</v>
      </c>
      <c r="I373" s="57" t="s">
        <v>5039</v>
      </c>
      <c r="J373" s="57" t="s">
        <v>7049</v>
      </c>
      <c r="K373" s="57" t="s">
        <v>7598</v>
      </c>
      <c r="L373" s="57" t="s">
        <v>7596</v>
      </c>
      <c r="M373" s="59"/>
      <c r="N373" s="59"/>
      <c r="O373" s="55"/>
      <c r="P373" s="117" t="s">
        <v>5048</v>
      </c>
      <c r="Q373" s="117" t="s">
        <v>5047</v>
      </c>
      <c r="R373" s="117" t="s">
        <v>5049</v>
      </c>
      <c r="U373" s="115">
        <f>IF(W371="","",VLOOKUP(W371,Leeftijdscat,2,FALSE))</f>
        <v>9</v>
      </c>
      <c r="V373" s="115">
        <f>IF(W371="","",VLOOKUP(W371,Leeftijdscat,3,FALSE))</f>
        <v>11</v>
      </c>
      <c r="W373" s="115">
        <f>IF(W371="","",VLOOKUP(W371,Leeftijdscat,4,FALSE))</f>
        <v>12</v>
      </c>
      <c r="X373" s="23">
        <v>4</v>
      </c>
      <c r="Y373" s="55">
        <f>LEN(Y374&amp;Y375&amp;Y376&amp;Y377&amp;Y378&amp;Y379&amp;Y380&amp;Y381&amp;Y382&amp;Y383&amp;Y384&amp;Y385&amp;Y386&amp;Y387&amp;Y388)</f>
        <v>20</v>
      </c>
      <c r="Z373" s="55">
        <f>LEN(Z374&amp;Z375&amp;Z376&amp;Z377&amp;Z378&amp;Z379&amp;Z380&amp;Z381&amp;Z382&amp;Z383&amp;Z384&amp;Z385&amp;Z386&amp;Z387&amp;Z388)</f>
        <v>20</v>
      </c>
      <c r="AA373" s="55">
        <f>LEN(AA374&amp;AA375&amp;AA376&amp;AA377&amp;AA378&amp;AA379&amp;AA380&amp;AA381&amp;AA382&amp;AA383&amp;AA384&amp;AA385&amp;AA386&amp;AA387&amp;AA388)</f>
        <v>20</v>
      </c>
      <c r="AB373" s="55">
        <f>SUM(Y373:AA373)</f>
        <v>60</v>
      </c>
      <c r="AC373" s="55"/>
      <c r="AD373" s="145"/>
      <c r="AE373" s="145"/>
      <c r="AF373" s="145"/>
      <c r="AG373" s="55"/>
    </row>
    <row r="374" spans="1:34" x14ac:dyDescent="0.25">
      <c r="A374" s="23" t="str">
        <f>C371&amp;"x"&amp;B374</f>
        <v>D1x1</v>
      </c>
      <c r="B374" s="42">
        <v>1</v>
      </c>
      <c r="C374" s="60" t="str">
        <f t="shared" ref="C374:C388" si="306">IF(LEFT($A374,1)="x","",IFERROR(VLOOKUP($A374,Leden1N,8,0),""))</f>
        <v>V</v>
      </c>
      <c r="D374" s="60" t="str">
        <f t="shared" ref="D374:D388" si="307">IF(LEFT($A374,1)="x","",IFERROR(VLOOKUP($A374,Leden1N,9,0),""))</f>
        <v>NML06D5</v>
      </c>
      <c r="E374" s="61" t="str">
        <f t="shared" ref="E374:E388" si="308">IF(LEFT($A374,1)="x","",IFERROR(VLOOKUP($A374,Leden1N,10,0),""))</f>
        <v>Waard, de O.J.</v>
      </c>
      <c r="F374" s="61" t="str">
        <f t="shared" ref="F374:F388" si="309">IF(LEFT($A374,1)="x","",IFERROR(VLOOKUP($A374,Leden1N,11,0),""))</f>
        <v>Olivia</v>
      </c>
      <c r="G374" s="62">
        <f t="shared" ref="G374:G388" si="310">IF(LEFT($A374,1)="x","",IFERROR(VLOOKUP($A374,Leden1N,12,0),""))</f>
        <v>40937</v>
      </c>
      <c r="H374" s="63">
        <f t="shared" ref="H374:H388" si="311">IF(AND(ISNUMBER(G374),G374&lt;&gt;0),DATEDIF(G374,Peildatum,"Y"),"")</f>
        <v>11</v>
      </c>
      <c r="I374" s="64"/>
      <c r="J374" s="60" t="str">
        <f t="shared" ref="J374:J388" si="312">IF(LEFT($A374,1)="x","",IFERROR(VLOOKUP($A374,Leden1N,17,0),""))</f>
        <v>D2</v>
      </c>
      <c r="K374" s="60" t="str">
        <f t="shared" ref="K374:K388" si="313">IF(LEFT($A374,1)="x","",IFERROR(VLOOKUP($A374,Leden1N,18,0),""))</f>
        <v>D2</v>
      </c>
      <c r="L374" s="60" t="str">
        <f t="shared" ref="L374:L388" si="314">IF(LEFT($A374,1)="x","",IFERROR(VLOOKUP($A374,Leden1N,19,0),""))</f>
        <v>D2</v>
      </c>
      <c r="M374" s="48"/>
      <c r="N374" s="48"/>
      <c r="P374" s="114"/>
      <c r="Q374" s="114"/>
      <c r="R374" s="114"/>
      <c r="S374" s="118"/>
      <c r="T374" s="153">
        <f t="shared" ref="T374:T388" si="315">IF(LEN(C374&amp;D374&amp;E374&amp;F374)&gt;0,1,0)</f>
        <v>1</v>
      </c>
      <c r="U374" s="116">
        <f t="shared" ref="U374:U388" si="316">MIN(LEN(Y374&amp;Z374&amp;AA374),1)</f>
        <v>1</v>
      </c>
      <c r="V374" s="119">
        <f t="shared" ref="V374:W388" si="317">V373</f>
        <v>11</v>
      </c>
      <c r="W374" s="119">
        <f t="shared" si="317"/>
        <v>12</v>
      </c>
      <c r="X374" s="23">
        <v>5</v>
      </c>
      <c r="Y374" s="60" t="str">
        <f t="shared" ref="Y374:Y388" si="318">IF(LEFT($A374,1)="x","",IFERROR(VLOOKUP($A374,Leden1N,37,0),""))</f>
        <v>D2</v>
      </c>
      <c r="Z374" s="60" t="str">
        <f t="shared" ref="Z374:Z388" si="319">IF(LEFT($A374,1)="x","",IFERROR(VLOOKUP($A374,Leden1N,38,0),""))</f>
        <v>D2</v>
      </c>
      <c r="AA374" s="60" t="str">
        <f t="shared" ref="AA374:AA388" si="320">IF(LEFT($A374,1)="x","",IFERROR(VLOOKUP($A374,Leden1N,39,0),""))</f>
        <v>D2</v>
      </c>
      <c r="AB374" s="23">
        <f t="shared" ref="AB374:AB388" si="321">LEN(Y374&amp;Z374&amp;AA374)</f>
        <v>6</v>
      </c>
      <c r="AH374" s="158">
        <f t="shared" ref="AH374:AH388" si="322">lft(G374,Peildatum)</f>
        <v>11.92</v>
      </c>
    </row>
    <row r="375" spans="1:34" x14ac:dyDescent="0.25">
      <c r="A375" s="23" t="str">
        <f>C371&amp;"x"&amp;B375</f>
        <v>D1x2</v>
      </c>
      <c r="B375" s="42">
        <v>2</v>
      </c>
      <c r="C375" s="60" t="str">
        <f t="shared" si="306"/>
        <v>V</v>
      </c>
      <c r="D375" s="60" t="str">
        <f t="shared" si="307"/>
        <v>NMD22V1</v>
      </c>
      <c r="E375" s="61" t="str">
        <f t="shared" si="308"/>
        <v>Bezemer, E.R.</v>
      </c>
      <c r="F375" s="61" t="str">
        <f t="shared" si="309"/>
        <v>Eva</v>
      </c>
      <c r="G375" s="62">
        <f t="shared" si="310"/>
        <v>41014</v>
      </c>
      <c r="H375" s="63">
        <f t="shared" si="311"/>
        <v>11</v>
      </c>
      <c r="I375" s="64"/>
      <c r="J375" s="60" t="str">
        <f t="shared" si="312"/>
        <v>D2</v>
      </c>
      <c r="K375" s="60" t="str">
        <f t="shared" si="313"/>
        <v>D2</v>
      </c>
      <c r="L375" s="60" t="str">
        <f t="shared" si="314"/>
        <v>D2</v>
      </c>
      <c r="M375" s="48"/>
      <c r="N375" s="48"/>
      <c r="P375" s="114"/>
      <c r="Q375" s="114"/>
      <c r="R375" s="114"/>
      <c r="S375" s="118"/>
      <c r="T375" s="153">
        <f t="shared" si="315"/>
        <v>1</v>
      </c>
      <c r="U375" s="116">
        <f t="shared" si="316"/>
        <v>1</v>
      </c>
      <c r="V375" s="119">
        <f t="shared" si="317"/>
        <v>11</v>
      </c>
      <c r="W375" s="119">
        <f t="shared" si="317"/>
        <v>12</v>
      </c>
      <c r="X375" s="23">
        <v>6</v>
      </c>
      <c r="Y375" s="60" t="str">
        <f t="shared" si="318"/>
        <v>D2</v>
      </c>
      <c r="Z375" s="60" t="str">
        <f t="shared" si="319"/>
        <v>D2</v>
      </c>
      <c r="AA375" s="60" t="str">
        <f t="shared" si="320"/>
        <v>D2</v>
      </c>
      <c r="AB375" s="23">
        <f t="shared" si="321"/>
        <v>6</v>
      </c>
      <c r="AH375" s="158">
        <f t="shared" si="322"/>
        <v>11.71</v>
      </c>
    </row>
    <row r="376" spans="1:34" x14ac:dyDescent="0.25">
      <c r="A376" s="23" t="str">
        <f>C371&amp;"x"&amp;B376</f>
        <v>D1x3</v>
      </c>
      <c r="B376" s="42">
        <v>3</v>
      </c>
      <c r="C376" s="60" t="str">
        <f t="shared" si="306"/>
        <v>V</v>
      </c>
      <c r="D376" s="60" t="str">
        <f t="shared" si="307"/>
        <v>NMB03R4</v>
      </c>
      <c r="E376" s="61" t="str">
        <f t="shared" si="308"/>
        <v>Exalto, L.</v>
      </c>
      <c r="F376" s="61" t="str">
        <f t="shared" si="309"/>
        <v>Laura</v>
      </c>
      <c r="G376" s="62">
        <f t="shared" si="310"/>
        <v>41047</v>
      </c>
      <c r="H376" s="63">
        <f t="shared" si="311"/>
        <v>11</v>
      </c>
      <c r="I376" s="64"/>
      <c r="J376" s="60" t="str">
        <f t="shared" si="312"/>
        <v>D2</v>
      </c>
      <c r="K376" s="60" t="str">
        <f t="shared" si="313"/>
        <v>D3</v>
      </c>
      <c r="L376" s="60" t="str">
        <f t="shared" si="314"/>
        <v>D3</v>
      </c>
      <c r="M376" s="48"/>
      <c r="N376" s="48"/>
      <c r="P376" s="114"/>
      <c r="Q376" s="114"/>
      <c r="R376" s="114"/>
      <c r="S376" s="118"/>
      <c r="T376" s="153">
        <f t="shared" si="315"/>
        <v>1</v>
      </c>
      <c r="U376" s="116">
        <f t="shared" si="316"/>
        <v>1</v>
      </c>
      <c r="V376" s="119">
        <f t="shared" si="317"/>
        <v>11</v>
      </c>
      <c r="W376" s="119">
        <f t="shared" si="317"/>
        <v>12</v>
      </c>
      <c r="X376" s="23">
        <v>7</v>
      </c>
      <c r="Y376" s="60" t="str">
        <f t="shared" si="318"/>
        <v>D2</v>
      </c>
      <c r="Z376" s="60" t="str">
        <f t="shared" si="319"/>
        <v>D3</v>
      </c>
      <c r="AA376" s="60" t="str">
        <f t="shared" si="320"/>
        <v>D3</v>
      </c>
      <c r="AB376" s="23">
        <f t="shared" si="321"/>
        <v>6</v>
      </c>
      <c r="AH376" s="158">
        <f t="shared" si="322"/>
        <v>11.62</v>
      </c>
    </row>
    <row r="377" spans="1:34" x14ac:dyDescent="0.25">
      <c r="A377" s="23" t="str">
        <f>C371&amp;"x"&amp;B377</f>
        <v>D1x4</v>
      </c>
      <c r="B377" s="42">
        <v>4</v>
      </c>
      <c r="C377" s="60" t="str">
        <f t="shared" si="306"/>
        <v>V</v>
      </c>
      <c r="D377" s="60" t="str">
        <f t="shared" si="307"/>
        <v>NLZ39C9</v>
      </c>
      <c r="E377" s="61" t="str">
        <f t="shared" si="308"/>
        <v>Bakker, A.</v>
      </c>
      <c r="F377" s="61" t="str">
        <f t="shared" si="309"/>
        <v>Anouk</v>
      </c>
      <c r="G377" s="62">
        <f t="shared" si="310"/>
        <v>41214</v>
      </c>
      <c r="H377" s="63">
        <f t="shared" si="311"/>
        <v>11</v>
      </c>
      <c r="I377" s="64"/>
      <c r="J377" s="60" t="str">
        <f t="shared" si="312"/>
        <v>D2</v>
      </c>
      <c r="K377" s="60" t="str">
        <f t="shared" si="313"/>
        <v>D3</v>
      </c>
      <c r="L377" s="60" t="str">
        <f t="shared" si="314"/>
        <v>D3</v>
      </c>
      <c r="M377" s="48"/>
      <c r="N377" s="48"/>
      <c r="P377" s="114"/>
      <c r="Q377" s="114"/>
      <c r="R377" s="114"/>
      <c r="S377" s="118"/>
      <c r="T377" s="153">
        <f t="shared" si="315"/>
        <v>1</v>
      </c>
      <c r="U377" s="116">
        <f t="shared" si="316"/>
        <v>1</v>
      </c>
      <c r="V377" s="119">
        <f t="shared" si="317"/>
        <v>11</v>
      </c>
      <c r="W377" s="119">
        <f t="shared" si="317"/>
        <v>12</v>
      </c>
      <c r="X377" s="23">
        <v>8</v>
      </c>
      <c r="Y377" s="60" t="str">
        <f t="shared" si="318"/>
        <v>D2</v>
      </c>
      <c r="Z377" s="60" t="str">
        <f t="shared" si="319"/>
        <v>D3</v>
      </c>
      <c r="AA377" s="60" t="str">
        <f t="shared" si="320"/>
        <v>D3</v>
      </c>
      <c r="AB377" s="23">
        <f t="shared" si="321"/>
        <v>6</v>
      </c>
      <c r="AH377" s="158">
        <f t="shared" si="322"/>
        <v>11.16</v>
      </c>
    </row>
    <row r="378" spans="1:34" x14ac:dyDescent="0.25">
      <c r="A378" s="23" t="str">
        <f>C371&amp;"x"&amp;B378</f>
        <v>D1x5</v>
      </c>
      <c r="B378" s="42">
        <v>5</v>
      </c>
      <c r="C378" s="60" t="str">
        <f t="shared" si="306"/>
        <v>V</v>
      </c>
      <c r="D378" s="60" t="str">
        <f t="shared" si="307"/>
        <v>NMP92X2</v>
      </c>
      <c r="E378" s="61" t="str">
        <f t="shared" si="308"/>
        <v>Geldrop, van I.I.</v>
      </c>
      <c r="F378" s="61" t="str">
        <f t="shared" si="309"/>
        <v>Imke</v>
      </c>
      <c r="G378" s="62">
        <f t="shared" si="310"/>
        <v>41303</v>
      </c>
      <c r="H378" s="63">
        <f t="shared" si="311"/>
        <v>10</v>
      </c>
      <c r="I378" s="64"/>
      <c r="J378" s="60" t="str">
        <f t="shared" si="312"/>
        <v>E2</v>
      </c>
      <c r="K378" s="60" t="str">
        <f t="shared" si="313"/>
        <v>E2</v>
      </c>
      <c r="L378" s="60" t="str">
        <f t="shared" si="314"/>
        <v>E2</v>
      </c>
      <c r="M378" s="48"/>
      <c r="N378" s="48"/>
      <c r="P378" s="114"/>
      <c r="Q378" s="114"/>
      <c r="R378" s="114"/>
      <c r="S378" s="118"/>
      <c r="T378" s="153">
        <f t="shared" si="315"/>
        <v>1</v>
      </c>
      <c r="U378" s="116">
        <f t="shared" si="316"/>
        <v>1</v>
      </c>
      <c r="V378" s="119">
        <f t="shared" si="317"/>
        <v>11</v>
      </c>
      <c r="W378" s="119">
        <f t="shared" si="317"/>
        <v>12</v>
      </c>
      <c r="X378" s="23">
        <v>9</v>
      </c>
      <c r="Y378" s="60" t="str">
        <f t="shared" si="318"/>
        <v>E2</v>
      </c>
      <c r="Z378" s="60" t="str">
        <f t="shared" si="319"/>
        <v>E2</v>
      </c>
      <c r="AA378" s="60" t="str">
        <f t="shared" si="320"/>
        <v>E2</v>
      </c>
      <c r="AB378" s="23">
        <f t="shared" si="321"/>
        <v>6</v>
      </c>
      <c r="AH378" s="158">
        <f t="shared" si="322"/>
        <v>10.92</v>
      </c>
    </row>
    <row r="379" spans="1:34" x14ac:dyDescent="0.25">
      <c r="A379" s="23" t="str">
        <f>C371&amp;"x"&amp;B379</f>
        <v>D1x6</v>
      </c>
      <c r="B379" s="42">
        <v>6</v>
      </c>
      <c r="C379" s="60" t="str">
        <f t="shared" si="306"/>
        <v>V</v>
      </c>
      <c r="D379" s="60" t="str">
        <f t="shared" si="307"/>
        <v>NMN23K7</v>
      </c>
      <c r="E379" s="61" t="str">
        <f t="shared" si="308"/>
        <v>Moniz, D.</v>
      </c>
      <c r="F379" s="61" t="str">
        <f t="shared" si="309"/>
        <v>Davina</v>
      </c>
      <c r="G379" s="62">
        <f t="shared" si="310"/>
        <v>41398</v>
      </c>
      <c r="H379" s="63">
        <f t="shared" si="311"/>
        <v>10</v>
      </c>
      <c r="I379" s="64"/>
      <c r="J379" s="60" t="str">
        <f t="shared" si="312"/>
        <v>E2</v>
      </c>
      <c r="K379" s="60" t="str">
        <f t="shared" si="313"/>
        <v>E2</v>
      </c>
      <c r="L379" s="60" t="str">
        <f t="shared" si="314"/>
        <v>E2</v>
      </c>
      <c r="M379" s="48"/>
      <c r="N379" s="48"/>
      <c r="P379" s="114"/>
      <c r="Q379" s="114"/>
      <c r="R379" s="114"/>
      <c r="S379" s="118"/>
      <c r="T379" s="153">
        <f t="shared" si="315"/>
        <v>1</v>
      </c>
      <c r="U379" s="116">
        <f t="shared" si="316"/>
        <v>1</v>
      </c>
      <c r="V379" s="119">
        <f t="shared" si="317"/>
        <v>11</v>
      </c>
      <c r="W379" s="119">
        <f t="shared" si="317"/>
        <v>12</v>
      </c>
      <c r="X379" s="23">
        <v>10</v>
      </c>
      <c r="Y379" s="60" t="str">
        <f t="shared" si="318"/>
        <v>E2</v>
      </c>
      <c r="Z379" s="60" t="str">
        <f t="shared" si="319"/>
        <v>E2</v>
      </c>
      <c r="AA379" s="60" t="str">
        <f t="shared" si="320"/>
        <v>E2</v>
      </c>
      <c r="AB379" s="23">
        <f t="shared" si="321"/>
        <v>6</v>
      </c>
      <c r="AH379" s="158">
        <f t="shared" si="322"/>
        <v>10.66</v>
      </c>
    </row>
    <row r="380" spans="1:34" x14ac:dyDescent="0.25">
      <c r="A380" s="23" t="str">
        <f>C371&amp;"x"&amp;B380</f>
        <v>D1x7</v>
      </c>
      <c r="B380" s="42">
        <v>7</v>
      </c>
      <c r="C380" s="60" t="str">
        <f t="shared" si="306"/>
        <v>M</v>
      </c>
      <c r="D380" s="60" t="str">
        <f t="shared" si="307"/>
        <v>NMT18Q5</v>
      </c>
      <c r="E380" s="61" t="str">
        <f t="shared" si="308"/>
        <v>Reus, de M.F.</v>
      </c>
      <c r="F380" s="61" t="str">
        <f t="shared" si="309"/>
        <v>Matthijs</v>
      </c>
      <c r="G380" s="62">
        <f t="shared" si="310"/>
        <v>40848</v>
      </c>
      <c r="H380" s="63">
        <f t="shared" si="311"/>
        <v>12</v>
      </c>
      <c r="I380" s="64"/>
      <c r="J380" s="60" t="str">
        <f t="shared" si="312"/>
        <v>D3</v>
      </c>
      <c r="K380" s="60" t="str">
        <f t="shared" si="313"/>
        <v>D3</v>
      </c>
      <c r="L380" s="60" t="str">
        <f t="shared" si="314"/>
        <v>D3</v>
      </c>
      <c r="M380" s="48"/>
      <c r="N380" s="48"/>
      <c r="P380" s="114"/>
      <c r="Q380" s="114"/>
      <c r="R380" s="114"/>
      <c r="S380" s="118"/>
      <c r="T380" s="153">
        <f t="shared" si="315"/>
        <v>1</v>
      </c>
      <c r="U380" s="116">
        <f t="shared" si="316"/>
        <v>1</v>
      </c>
      <c r="V380" s="119">
        <f t="shared" si="317"/>
        <v>11</v>
      </c>
      <c r="W380" s="119">
        <f t="shared" si="317"/>
        <v>12</v>
      </c>
      <c r="X380" s="23">
        <v>11</v>
      </c>
      <c r="Y380" s="60" t="str">
        <f t="shared" si="318"/>
        <v>D3</v>
      </c>
      <c r="Z380" s="60" t="str">
        <f t="shared" si="319"/>
        <v>D3</v>
      </c>
      <c r="AA380" s="60" t="str">
        <f t="shared" si="320"/>
        <v>D3</v>
      </c>
      <c r="AB380" s="23">
        <f t="shared" si="321"/>
        <v>6</v>
      </c>
      <c r="AH380" s="158">
        <f t="shared" si="322"/>
        <v>12.16</v>
      </c>
    </row>
    <row r="381" spans="1:34" x14ac:dyDescent="0.25">
      <c r="A381" s="23" t="str">
        <f>C371&amp;"x"&amp;B381</f>
        <v>D1x8</v>
      </c>
      <c r="B381" s="42">
        <v>8</v>
      </c>
      <c r="C381" s="60" t="str">
        <f t="shared" si="306"/>
        <v>M</v>
      </c>
      <c r="D381" s="60" t="str">
        <f t="shared" si="307"/>
        <v>NMC41W4</v>
      </c>
      <c r="E381" s="61" t="str">
        <f t="shared" si="308"/>
        <v>Ameijden, van J.</v>
      </c>
      <c r="F381" s="61" t="str">
        <f t="shared" si="309"/>
        <v>Joep</v>
      </c>
      <c r="G381" s="62">
        <f t="shared" si="310"/>
        <v>40929</v>
      </c>
      <c r="H381" s="63">
        <f t="shared" si="311"/>
        <v>11</v>
      </c>
      <c r="I381" s="64"/>
      <c r="J381" s="60" t="str">
        <f t="shared" si="312"/>
        <v>D3</v>
      </c>
      <c r="K381" s="60" t="str">
        <f t="shared" si="313"/>
        <v>D3</v>
      </c>
      <c r="L381" s="60" t="str">
        <f t="shared" si="314"/>
        <v>D3</v>
      </c>
      <c r="M381" s="48"/>
      <c r="N381" s="48"/>
      <c r="P381" s="114"/>
      <c r="Q381" s="114"/>
      <c r="R381" s="114"/>
      <c r="S381" s="118"/>
      <c r="T381" s="153">
        <f t="shared" si="315"/>
        <v>1</v>
      </c>
      <c r="U381" s="116">
        <f t="shared" si="316"/>
        <v>1</v>
      </c>
      <c r="V381" s="119">
        <f t="shared" si="317"/>
        <v>11</v>
      </c>
      <c r="W381" s="119">
        <f t="shared" si="317"/>
        <v>12</v>
      </c>
      <c r="X381" s="23">
        <v>12</v>
      </c>
      <c r="Y381" s="60" t="str">
        <f t="shared" si="318"/>
        <v>D3</v>
      </c>
      <c r="Z381" s="60" t="str">
        <f t="shared" si="319"/>
        <v>D3</v>
      </c>
      <c r="AA381" s="60" t="str">
        <f t="shared" si="320"/>
        <v>D3</v>
      </c>
      <c r="AB381" s="23">
        <f t="shared" si="321"/>
        <v>6</v>
      </c>
      <c r="AH381" s="158">
        <f t="shared" si="322"/>
        <v>11.94</v>
      </c>
    </row>
    <row r="382" spans="1:34" x14ac:dyDescent="0.25">
      <c r="A382" s="23" t="str">
        <f>C371&amp;"x"&amp;B382</f>
        <v>D1x9</v>
      </c>
      <c r="B382" s="42">
        <v>9</v>
      </c>
      <c r="C382" s="60" t="str">
        <f t="shared" si="306"/>
        <v>M</v>
      </c>
      <c r="D382" s="60" t="str">
        <f t="shared" si="307"/>
        <v>NMG03C4</v>
      </c>
      <c r="E382" s="61" t="str">
        <f t="shared" si="308"/>
        <v>Verboom, F.</v>
      </c>
      <c r="F382" s="61" t="str">
        <f t="shared" si="309"/>
        <v>Finn</v>
      </c>
      <c r="G382" s="62">
        <f t="shared" si="310"/>
        <v>40974</v>
      </c>
      <c r="H382" s="63">
        <f t="shared" si="311"/>
        <v>11</v>
      </c>
      <c r="I382" s="64"/>
      <c r="J382" s="60" t="str">
        <f t="shared" si="312"/>
        <v>D3</v>
      </c>
      <c r="K382" s="60" t="str">
        <f t="shared" si="313"/>
        <v>D3</v>
      </c>
      <c r="L382" s="60" t="str">
        <f t="shared" si="314"/>
        <v>D3</v>
      </c>
      <c r="M382" s="48"/>
      <c r="N382" s="48"/>
      <c r="P382" s="114"/>
      <c r="Q382" s="114"/>
      <c r="R382" s="114"/>
      <c r="S382" s="118"/>
      <c r="T382" s="153">
        <f t="shared" si="315"/>
        <v>1</v>
      </c>
      <c r="U382" s="116">
        <f t="shared" si="316"/>
        <v>1</v>
      </c>
      <c r="V382" s="119">
        <f t="shared" si="317"/>
        <v>11</v>
      </c>
      <c r="W382" s="119">
        <f t="shared" si="317"/>
        <v>12</v>
      </c>
      <c r="X382" s="23">
        <v>13</v>
      </c>
      <c r="Y382" s="60" t="str">
        <f t="shared" si="318"/>
        <v>D3</v>
      </c>
      <c r="Z382" s="60" t="str">
        <f t="shared" si="319"/>
        <v>D3</v>
      </c>
      <c r="AA382" s="60" t="str">
        <f t="shared" si="320"/>
        <v>D3</v>
      </c>
      <c r="AB382" s="23">
        <f t="shared" si="321"/>
        <v>6</v>
      </c>
      <c r="AH382" s="158">
        <f t="shared" si="322"/>
        <v>11.82</v>
      </c>
    </row>
    <row r="383" spans="1:34" x14ac:dyDescent="0.25">
      <c r="A383" s="23" t="str">
        <f>C371&amp;"x"&amp;B383</f>
        <v>D1x10</v>
      </c>
      <c r="B383" s="42">
        <v>10</v>
      </c>
      <c r="C383" s="60" t="str">
        <f t="shared" si="306"/>
        <v>M</v>
      </c>
      <c r="D383" s="60" t="str">
        <f t="shared" si="307"/>
        <v>NMC29Z9</v>
      </c>
      <c r="E383" s="61" t="str">
        <f t="shared" si="308"/>
        <v>Vos, J.</v>
      </c>
      <c r="F383" s="61" t="str">
        <f t="shared" si="309"/>
        <v>Juda</v>
      </c>
      <c r="G383" s="62">
        <f t="shared" si="310"/>
        <v>41121</v>
      </c>
      <c r="H383" s="63">
        <f t="shared" si="311"/>
        <v>11</v>
      </c>
      <c r="I383" s="64"/>
      <c r="J383" s="60" t="str">
        <f t="shared" si="312"/>
        <v>D3</v>
      </c>
      <c r="K383" s="60" t="str">
        <f t="shared" si="313"/>
        <v>D3</v>
      </c>
      <c r="L383" s="60" t="str">
        <f t="shared" si="314"/>
        <v>D3</v>
      </c>
      <c r="M383" s="48"/>
      <c r="N383" s="48"/>
      <c r="P383" s="114"/>
      <c r="Q383" s="114"/>
      <c r="R383" s="114"/>
      <c r="S383" s="118"/>
      <c r="T383" s="153">
        <f t="shared" si="315"/>
        <v>1</v>
      </c>
      <c r="U383" s="116">
        <f t="shared" si="316"/>
        <v>1</v>
      </c>
      <c r="V383" s="119">
        <f t="shared" si="317"/>
        <v>11</v>
      </c>
      <c r="W383" s="119">
        <f t="shared" si="317"/>
        <v>12</v>
      </c>
      <c r="X383" s="23">
        <v>14</v>
      </c>
      <c r="Y383" s="60" t="str">
        <f t="shared" si="318"/>
        <v>D3</v>
      </c>
      <c r="Z383" s="60" t="str">
        <f t="shared" si="319"/>
        <v>D3</v>
      </c>
      <c r="AA383" s="60" t="str">
        <f t="shared" si="320"/>
        <v>D3</v>
      </c>
      <c r="AB383" s="23">
        <f t="shared" si="321"/>
        <v>6</v>
      </c>
      <c r="AH383" s="158">
        <f t="shared" si="322"/>
        <v>11.42</v>
      </c>
    </row>
    <row r="384" spans="1:34" x14ac:dyDescent="0.25">
      <c r="A384" s="23" t="str">
        <f>C371&amp;"x"&amp;B384</f>
        <v>D1x11</v>
      </c>
      <c r="B384" s="42">
        <v>11</v>
      </c>
      <c r="C384" s="60" t="str">
        <f t="shared" si="306"/>
        <v/>
      </c>
      <c r="D384" s="60" t="str">
        <f t="shared" si="307"/>
        <v/>
      </c>
      <c r="E384" s="61" t="str">
        <f t="shared" si="308"/>
        <v/>
      </c>
      <c r="F384" s="61" t="str">
        <f t="shared" si="309"/>
        <v/>
      </c>
      <c r="G384" s="62" t="str">
        <f t="shared" si="310"/>
        <v/>
      </c>
      <c r="H384" s="63" t="str">
        <f t="shared" si="311"/>
        <v/>
      </c>
      <c r="I384" s="64"/>
      <c r="J384" s="60" t="str">
        <f t="shared" si="312"/>
        <v/>
      </c>
      <c r="K384" s="60" t="str">
        <f t="shared" si="313"/>
        <v/>
      </c>
      <c r="L384" s="60" t="str">
        <f t="shared" si="314"/>
        <v/>
      </c>
      <c r="M384" s="48"/>
      <c r="N384" s="48"/>
      <c r="P384" s="114"/>
      <c r="Q384" s="114"/>
      <c r="R384" s="114"/>
      <c r="T384" s="153">
        <f t="shared" si="315"/>
        <v>0</v>
      </c>
      <c r="U384" s="116">
        <f t="shared" si="316"/>
        <v>0</v>
      </c>
      <c r="V384" s="119">
        <f t="shared" si="317"/>
        <v>11</v>
      </c>
      <c r="W384" s="119">
        <f t="shared" si="317"/>
        <v>12</v>
      </c>
      <c r="X384" s="23">
        <v>15</v>
      </c>
      <c r="Y384" s="60" t="str">
        <f t="shared" si="318"/>
        <v/>
      </c>
      <c r="Z384" s="60" t="str">
        <f t="shared" si="319"/>
        <v/>
      </c>
      <c r="AA384" s="60" t="str">
        <f t="shared" si="320"/>
        <v/>
      </c>
      <c r="AB384" s="23">
        <f t="shared" si="321"/>
        <v>0</v>
      </c>
      <c r="AH384" s="158" t="str">
        <f t="shared" si="322"/>
        <v/>
      </c>
    </row>
    <row r="385" spans="1:34" x14ac:dyDescent="0.25">
      <c r="A385" s="23" t="str">
        <f>C371&amp;"x"&amp;B385</f>
        <v>D1x12</v>
      </c>
      <c r="B385" s="42">
        <v>12</v>
      </c>
      <c r="C385" s="60" t="str">
        <f t="shared" si="306"/>
        <v/>
      </c>
      <c r="D385" s="60" t="str">
        <f t="shared" si="307"/>
        <v/>
      </c>
      <c r="E385" s="61" t="str">
        <f t="shared" si="308"/>
        <v/>
      </c>
      <c r="F385" s="61" t="str">
        <f t="shared" si="309"/>
        <v/>
      </c>
      <c r="G385" s="62" t="str">
        <f t="shared" si="310"/>
        <v/>
      </c>
      <c r="H385" s="63" t="str">
        <f t="shared" si="311"/>
        <v/>
      </c>
      <c r="I385" s="64"/>
      <c r="J385" s="60" t="str">
        <f t="shared" si="312"/>
        <v/>
      </c>
      <c r="K385" s="60" t="str">
        <f t="shared" si="313"/>
        <v/>
      </c>
      <c r="L385" s="60" t="str">
        <f t="shared" si="314"/>
        <v/>
      </c>
      <c r="M385" s="48"/>
      <c r="N385" s="48"/>
      <c r="P385" s="114"/>
      <c r="Q385" s="114"/>
      <c r="R385" s="114"/>
      <c r="T385" s="153">
        <f t="shared" si="315"/>
        <v>0</v>
      </c>
      <c r="U385" s="116">
        <f t="shared" si="316"/>
        <v>0</v>
      </c>
      <c r="V385" s="119">
        <f t="shared" si="317"/>
        <v>11</v>
      </c>
      <c r="W385" s="119">
        <f t="shared" si="317"/>
        <v>12</v>
      </c>
      <c r="X385" s="23">
        <v>16</v>
      </c>
      <c r="Y385" s="60" t="str">
        <f t="shared" si="318"/>
        <v/>
      </c>
      <c r="Z385" s="60" t="str">
        <f t="shared" si="319"/>
        <v/>
      </c>
      <c r="AA385" s="60" t="str">
        <f t="shared" si="320"/>
        <v/>
      </c>
      <c r="AB385" s="23">
        <f t="shared" si="321"/>
        <v>0</v>
      </c>
      <c r="AH385" s="158" t="str">
        <f t="shared" si="322"/>
        <v/>
      </c>
    </row>
    <row r="386" spans="1:34" x14ac:dyDescent="0.25">
      <c r="A386" s="23" t="str">
        <f>C371&amp;"x"&amp;B386</f>
        <v>D1x13</v>
      </c>
      <c r="B386" s="42">
        <v>13</v>
      </c>
      <c r="C386" s="60" t="str">
        <f t="shared" si="306"/>
        <v/>
      </c>
      <c r="D386" s="60" t="str">
        <f t="shared" si="307"/>
        <v/>
      </c>
      <c r="E386" s="61" t="str">
        <f t="shared" si="308"/>
        <v/>
      </c>
      <c r="F386" s="61" t="str">
        <f t="shared" si="309"/>
        <v/>
      </c>
      <c r="G386" s="62" t="str">
        <f t="shared" si="310"/>
        <v/>
      </c>
      <c r="H386" s="63" t="str">
        <f t="shared" si="311"/>
        <v/>
      </c>
      <c r="I386" s="64"/>
      <c r="J386" s="60" t="str">
        <f t="shared" si="312"/>
        <v/>
      </c>
      <c r="K386" s="60" t="str">
        <f t="shared" si="313"/>
        <v/>
      </c>
      <c r="L386" s="60" t="str">
        <f t="shared" si="314"/>
        <v/>
      </c>
      <c r="M386" s="48"/>
      <c r="N386" s="48"/>
      <c r="P386" s="114"/>
      <c r="Q386" s="114"/>
      <c r="R386" s="114"/>
      <c r="T386" s="153">
        <f t="shared" si="315"/>
        <v>0</v>
      </c>
      <c r="U386" s="116">
        <f t="shared" si="316"/>
        <v>0</v>
      </c>
      <c r="V386" s="119">
        <f t="shared" si="317"/>
        <v>11</v>
      </c>
      <c r="W386" s="119">
        <f t="shared" si="317"/>
        <v>12</v>
      </c>
      <c r="X386" s="23">
        <v>17</v>
      </c>
      <c r="Y386" s="60" t="str">
        <f t="shared" si="318"/>
        <v/>
      </c>
      <c r="Z386" s="60" t="str">
        <f t="shared" si="319"/>
        <v/>
      </c>
      <c r="AA386" s="60" t="str">
        <f t="shared" si="320"/>
        <v/>
      </c>
      <c r="AB386" s="23">
        <f t="shared" si="321"/>
        <v>0</v>
      </c>
      <c r="AH386" s="158" t="str">
        <f t="shared" si="322"/>
        <v/>
      </c>
    </row>
    <row r="387" spans="1:34" x14ac:dyDescent="0.25">
      <c r="A387" s="23" t="str">
        <f>C371&amp;"x"&amp;B387</f>
        <v>D1x14</v>
      </c>
      <c r="B387" s="42">
        <v>14</v>
      </c>
      <c r="C387" s="60" t="str">
        <f t="shared" si="306"/>
        <v/>
      </c>
      <c r="D387" s="60" t="str">
        <f t="shared" si="307"/>
        <v/>
      </c>
      <c r="E387" s="61" t="str">
        <f t="shared" si="308"/>
        <v/>
      </c>
      <c r="F387" s="61" t="str">
        <f t="shared" si="309"/>
        <v/>
      </c>
      <c r="G387" s="62" t="str">
        <f t="shared" si="310"/>
        <v/>
      </c>
      <c r="H387" s="63" t="str">
        <f t="shared" si="311"/>
        <v/>
      </c>
      <c r="I387" s="64"/>
      <c r="J387" s="60" t="str">
        <f t="shared" si="312"/>
        <v/>
      </c>
      <c r="K387" s="60" t="str">
        <f t="shared" si="313"/>
        <v/>
      </c>
      <c r="L387" s="60" t="str">
        <f t="shared" si="314"/>
        <v/>
      </c>
      <c r="M387" s="48"/>
      <c r="N387" s="48"/>
      <c r="P387" s="114"/>
      <c r="Q387" s="114"/>
      <c r="R387" s="114"/>
      <c r="T387" s="153">
        <f t="shared" si="315"/>
        <v>0</v>
      </c>
      <c r="U387" s="116">
        <f t="shared" si="316"/>
        <v>0</v>
      </c>
      <c r="V387" s="119">
        <f t="shared" si="317"/>
        <v>11</v>
      </c>
      <c r="W387" s="119">
        <f t="shared" si="317"/>
        <v>12</v>
      </c>
      <c r="X387" s="23">
        <v>18</v>
      </c>
      <c r="Y387" s="60" t="str">
        <f t="shared" si="318"/>
        <v/>
      </c>
      <c r="Z387" s="60" t="str">
        <f t="shared" si="319"/>
        <v/>
      </c>
      <c r="AA387" s="60" t="str">
        <f t="shared" si="320"/>
        <v/>
      </c>
      <c r="AB387" s="23">
        <f t="shared" si="321"/>
        <v>0</v>
      </c>
      <c r="AH387" s="158" t="str">
        <f t="shared" si="322"/>
        <v/>
      </c>
    </row>
    <row r="388" spans="1:34" x14ac:dyDescent="0.25">
      <c r="A388" s="23" t="str">
        <f>C371&amp;"x"&amp;B388</f>
        <v>D1x15</v>
      </c>
      <c r="B388" s="42">
        <v>15</v>
      </c>
      <c r="C388" s="60" t="str">
        <f t="shared" si="306"/>
        <v/>
      </c>
      <c r="D388" s="60" t="str">
        <f t="shared" si="307"/>
        <v/>
      </c>
      <c r="E388" s="61" t="str">
        <f t="shared" si="308"/>
        <v/>
      </c>
      <c r="F388" s="61" t="str">
        <f t="shared" si="309"/>
        <v/>
      </c>
      <c r="G388" s="62" t="str">
        <f t="shared" si="310"/>
        <v/>
      </c>
      <c r="H388" s="63" t="str">
        <f t="shared" si="311"/>
        <v/>
      </c>
      <c r="I388" s="64"/>
      <c r="J388" s="60" t="str">
        <f t="shared" si="312"/>
        <v/>
      </c>
      <c r="K388" s="60" t="str">
        <f t="shared" si="313"/>
        <v/>
      </c>
      <c r="L388" s="60" t="str">
        <f t="shared" si="314"/>
        <v/>
      </c>
      <c r="M388" s="48"/>
      <c r="N388" s="48"/>
      <c r="P388" s="114"/>
      <c r="Q388" s="114"/>
      <c r="R388" s="114"/>
      <c r="T388" s="153">
        <f t="shared" si="315"/>
        <v>0</v>
      </c>
      <c r="U388" s="116">
        <f t="shared" si="316"/>
        <v>0</v>
      </c>
      <c r="V388" s="119">
        <f t="shared" si="317"/>
        <v>11</v>
      </c>
      <c r="W388" s="119">
        <f t="shared" si="317"/>
        <v>12</v>
      </c>
      <c r="X388" s="23">
        <v>19</v>
      </c>
      <c r="Y388" s="60" t="str">
        <f t="shared" si="318"/>
        <v/>
      </c>
      <c r="Z388" s="60" t="str">
        <f t="shared" si="319"/>
        <v/>
      </c>
      <c r="AA388" s="60" t="str">
        <f t="shared" si="320"/>
        <v/>
      </c>
      <c r="AB388" s="23">
        <f t="shared" si="321"/>
        <v>0</v>
      </c>
      <c r="AH388" s="158" t="str">
        <f t="shared" si="322"/>
        <v/>
      </c>
    </row>
    <row r="389" spans="1:34" x14ac:dyDescent="0.25">
      <c r="B389" s="65"/>
      <c r="C389" s="66"/>
      <c r="D389" s="65"/>
      <c r="E389" s="65"/>
      <c r="F389" s="65"/>
      <c r="G389" s="67"/>
      <c r="H389" s="67"/>
      <c r="I389" s="67"/>
      <c r="J389" s="66"/>
      <c r="K389" s="66"/>
      <c r="L389" s="66"/>
      <c r="M389" s="48"/>
      <c r="N389" s="48"/>
      <c r="X389" s="23">
        <v>20</v>
      </c>
    </row>
    <row r="390" spans="1:34" x14ac:dyDescent="0.25">
      <c r="B390" s="42"/>
      <c r="C390" s="369" t="s">
        <v>5165</v>
      </c>
      <c r="D390" s="369"/>
      <c r="E390" s="43" t="s">
        <v>5166</v>
      </c>
      <c r="F390" s="43" t="s">
        <v>5167</v>
      </c>
      <c r="G390" s="44" t="s">
        <v>5168</v>
      </c>
      <c r="H390" s="45"/>
      <c r="I390" s="46"/>
      <c r="J390" s="47" t="s">
        <v>5169</v>
      </c>
      <c r="K390" s="47" t="s">
        <v>5170</v>
      </c>
      <c r="L390" s="47" t="s">
        <v>5171</v>
      </c>
      <c r="M390" s="48"/>
      <c r="N390" s="48"/>
      <c r="P390" s="49">
        <f>COUNT(P394:P408)</f>
        <v>0</v>
      </c>
      <c r="Q390" s="49">
        <f>COUNT(Q394:Q408)</f>
        <v>0</v>
      </c>
      <c r="R390" s="49">
        <f>COUNT(R394:R408)</f>
        <v>0</v>
      </c>
      <c r="T390" s="96">
        <f>T391-SUM(U394:U408)</f>
        <v>0</v>
      </c>
      <c r="X390" s="23">
        <v>1</v>
      </c>
    </row>
    <row r="391" spans="1:34" ht="13" x14ac:dyDescent="0.3">
      <c r="A391" s="27">
        <f>A371+1</f>
        <v>20</v>
      </c>
      <c r="B391" s="50"/>
      <c r="C391" s="370" t="str">
        <f>Leden!AV25</f>
        <v>D2</v>
      </c>
      <c r="D391" s="370"/>
      <c r="E391" s="100" t="str">
        <f>IF($C391="","",LEFT(IFERROR(VLOOKUP($C391,Teams1N,2,0),"")&amp;"??",2))</f>
        <v>BK</v>
      </c>
      <c r="F391" s="100" t="str">
        <f>IF($C391="","",IFERROR(VLOOKUP($C391,Teams1N,3,0),"??"))</f>
        <v>Za</v>
      </c>
      <c r="G391" s="100" t="str">
        <f>IF($C391="","",LEFT(IFERROR(VLOOKUP($C391,Teams1N,4,0),"")&amp;"?",1))</f>
        <v>8</v>
      </c>
      <c r="H391" s="51"/>
      <c r="I391" s="52"/>
      <c r="J391" s="100">
        <f>COUNTIF(C394:C408,"V")</f>
        <v>6</v>
      </c>
      <c r="K391" s="100">
        <f>COUNTIF(C394:C408,"M")</f>
        <v>4</v>
      </c>
      <c r="L391" s="53">
        <f>IFERROR(AVERAGE(H394:H408),"")</f>
        <v>10.1</v>
      </c>
      <c r="M391" s="54"/>
      <c r="N391" s="54"/>
      <c r="O391" s="27" t="s">
        <v>5172</v>
      </c>
      <c r="P391" s="163"/>
      <c r="Q391" s="163"/>
      <c r="R391" s="163"/>
      <c r="S391" s="164"/>
      <c r="T391" s="96">
        <f>SUM(T394:T408)</f>
        <v>10</v>
      </c>
      <c r="U391" s="115" t="str">
        <f>MID($C391,1,1)</f>
        <v>D</v>
      </c>
      <c r="V391" s="115" t="str">
        <f>MID($C391,1,1)</f>
        <v>D</v>
      </c>
      <c r="W391" s="115" t="str">
        <f>MID($C391,1,1)</f>
        <v>D</v>
      </c>
      <c r="X391" s="23">
        <v>2</v>
      </c>
      <c r="Y391" s="27"/>
      <c r="Z391" s="27"/>
      <c r="AA391" s="27"/>
      <c r="AB391" s="27"/>
      <c r="AC391" s="27"/>
      <c r="AD391" s="11" t="str">
        <f>IF($C391="","",IFERROR(VLOOKUP($C391,Teams1N,6,0),""))</f>
        <v>A</v>
      </c>
      <c r="AE391" s="11" t="str">
        <f>TRIM(IF($AD391="","",IFERROR(VLOOKUP($AD391,Teams!$B$5:$G$9,2,0),"")))</f>
        <v>3312 AD</v>
      </c>
      <c r="AF391" s="11" t="str">
        <f>TRIM(IF($AD391="","",IFERROR(VLOOKUP($AD391,Teams!$B$5:$G$9,4,0),"")))</f>
        <v>Dordrecht Oranje Wit (D)</v>
      </c>
      <c r="AG391" s="27"/>
      <c r="AH391" s="159">
        <f>IFERROR(AVERAGE(AH394:AH408),"")</f>
        <v>10.757000000000001</v>
      </c>
    </row>
    <row r="392" spans="1:34" x14ac:dyDescent="0.25">
      <c r="B392" s="42"/>
      <c r="C392" s="43"/>
      <c r="D392" s="42"/>
      <c r="E392" s="42"/>
      <c r="F392" s="42"/>
      <c r="G392" s="46"/>
      <c r="H392" s="46"/>
      <c r="I392" s="46"/>
      <c r="J392" s="43"/>
      <c r="K392" s="43"/>
      <c r="L392" s="43"/>
      <c r="M392" s="48"/>
      <c r="N392" s="48"/>
      <c r="U392" s="116"/>
      <c r="V392" s="116"/>
      <c r="W392" s="116"/>
      <c r="X392" s="23">
        <v>3</v>
      </c>
    </row>
    <row r="393" spans="1:34" x14ac:dyDescent="0.25">
      <c r="A393" s="55"/>
      <c r="B393" s="56"/>
      <c r="C393" s="57" t="s">
        <v>5173</v>
      </c>
      <c r="D393" s="57" t="s">
        <v>5174</v>
      </c>
      <c r="E393" s="58" t="s">
        <v>5175</v>
      </c>
      <c r="F393" s="58" t="s">
        <v>5176</v>
      </c>
      <c r="G393" s="57" t="s">
        <v>5177</v>
      </c>
      <c r="H393" s="57" t="s">
        <v>5178</v>
      </c>
      <c r="I393" s="57" t="s">
        <v>5039</v>
      </c>
      <c r="J393" s="57" t="s">
        <v>7049</v>
      </c>
      <c r="K393" s="57" t="s">
        <v>7598</v>
      </c>
      <c r="L393" s="57" t="s">
        <v>7596</v>
      </c>
      <c r="M393" s="59"/>
      <c r="N393" s="59"/>
      <c r="O393" s="55"/>
      <c r="P393" s="117" t="s">
        <v>5048</v>
      </c>
      <c r="Q393" s="117" t="s">
        <v>5047</v>
      </c>
      <c r="R393" s="117" t="s">
        <v>5049</v>
      </c>
      <c r="U393" s="115">
        <f>IF(W391="","",VLOOKUP(W391,Leeftijdscat,2,FALSE))</f>
        <v>9</v>
      </c>
      <c r="V393" s="115">
        <f>IF(W391="","",VLOOKUP(W391,Leeftijdscat,3,FALSE))</f>
        <v>11</v>
      </c>
      <c r="W393" s="115">
        <f>IF(W391="","",VLOOKUP(W391,Leeftijdscat,4,FALSE))</f>
        <v>12</v>
      </c>
      <c r="X393" s="23">
        <v>4</v>
      </c>
      <c r="Y393" s="55">
        <f>LEN(Y394&amp;Y395&amp;Y396&amp;Y397&amp;Y398&amp;Y399&amp;Y400&amp;Y401&amp;Y402&amp;Y403&amp;Y404&amp;Y405&amp;Y406&amp;Y407&amp;Y408)</f>
        <v>20</v>
      </c>
      <c r="Z393" s="55">
        <f>LEN(Z394&amp;Z395&amp;Z396&amp;Z397&amp;Z398&amp;Z399&amp;Z400&amp;Z401&amp;Z402&amp;Z403&amp;Z404&amp;Z405&amp;Z406&amp;Z407&amp;Z408)</f>
        <v>20</v>
      </c>
      <c r="AA393" s="55">
        <f>LEN(AA394&amp;AA395&amp;AA396&amp;AA397&amp;AA398&amp;AA399&amp;AA400&amp;AA401&amp;AA402&amp;AA403&amp;AA404&amp;AA405&amp;AA406&amp;AA407&amp;AA408)</f>
        <v>20</v>
      </c>
      <c r="AB393" s="55">
        <f>SUM(Y393:AA393)</f>
        <v>60</v>
      </c>
      <c r="AC393" s="55"/>
      <c r="AD393" s="145"/>
      <c r="AE393" s="145"/>
      <c r="AF393" s="145"/>
      <c r="AG393" s="55"/>
    </row>
    <row r="394" spans="1:34" x14ac:dyDescent="0.25">
      <c r="A394" s="23" t="str">
        <f>C391&amp;"x"&amp;B394</f>
        <v>D2x1</v>
      </c>
      <c r="B394" s="42">
        <v>1</v>
      </c>
      <c r="C394" s="60" t="str">
        <f t="shared" ref="C394:C408" si="323">IF(LEFT($A394,1)="x","",IFERROR(VLOOKUP($A394,Leden1N,8,0),""))</f>
        <v>V</v>
      </c>
      <c r="D394" s="60" t="str">
        <f t="shared" ref="D394:D408" si="324">IF(LEFT($A394,1)="x","",IFERROR(VLOOKUP($A394,Leden1N,9,0),""))</f>
        <v>NMN85P8</v>
      </c>
      <c r="E394" s="61" t="str">
        <f t="shared" ref="E394:E408" si="325">IF(LEFT($A394,1)="x","",IFERROR(VLOOKUP($A394,Leden1N,10,0),""))</f>
        <v>Rijswijk, van F.</v>
      </c>
      <c r="F394" s="61" t="str">
        <f t="shared" ref="F394:F408" si="326">IF(LEFT($A394,1)="x","",IFERROR(VLOOKUP($A394,Leden1N,11,0),""))</f>
        <v>Fenna</v>
      </c>
      <c r="G394" s="62">
        <f t="shared" ref="G394:G408" si="327">IF(LEFT($A394,1)="x","",IFERROR(VLOOKUP($A394,Leden1N,12,0),""))</f>
        <v>41068</v>
      </c>
      <c r="H394" s="63">
        <f t="shared" ref="H394:H408" si="328">IF(AND(ISNUMBER(G394),G394&lt;&gt;0),DATEDIF(G394,Peildatum,"Y"),"")</f>
        <v>11</v>
      </c>
      <c r="I394" s="64"/>
      <c r="J394" s="60" t="str">
        <f t="shared" ref="J394:J408" si="329">IF(LEFT($A394,1)="x","",IFERROR(VLOOKUP($A394,Leden1N,17,0),""))</f>
        <v>D2</v>
      </c>
      <c r="K394" s="60" t="str">
        <f t="shared" ref="K394:K408" si="330">IF(LEFT($A394,1)="x","",IFERROR(VLOOKUP($A394,Leden1N,18,0),""))</f>
        <v>D2</v>
      </c>
      <c r="L394" s="60" t="str">
        <f t="shared" ref="L394:L408" si="331">IF(LEFT($A394,1)="x","",IFERROR(VLOOKUP($A394,Leden1N,19,0),""))</f>
        <v>D2</v>
      </c>
      <c r="M394" s="48"/>
      <c r="N394" s="48"/>
      <c r="P394" s="114"/>
      <c r="Q394" s="114"/>
      <c r="R394" s="114"/>
      <c r="S394" s="118"/>
      <c r="T394" s="153">
        <f t="shared" ref="T394:T408" si="332">IF(LEN(C394&amp;D394&amp;E394&amp;F394)&gt;0,1,0)</f>
        <v>1</v>
      </c>
      <c r="U394" s="116">
        <f t="shared" ref="U394:U408" si="333">MIN(LEN(Y394&amp;Z394&amp;AA394),1)</f>
        <v>1</v>
      </c>
      <c r="V394" s="119">
        <f t="shared" ref="V394:W408" si="334">V393</f>
        <v>11</v>
      </c>
      <c r="W394" s="119">
        <f t="shared" si="334"/>
        <v>12</v>
      </c>
      <c r="X394" s="23">
        <v>5</v>
      </c>
      <c r="Y394" s="60" t="str">
        <f t="shared" ref="Y394:Y408" si="335">IF(LEFT($A394,1)="x","",IFERROR(VLOOKUP($A394,Leden1N,37,0),""))</f>
        <v>D2</v>
      </c>
      <c r="Z394" s="60" t="str">
        <f t="shared" ref="Z394:Z408" si="336">IF(LEFT($A394,1)="x","",IFERROR(VLOOKUP($A394,Leden1N,38,0),""))</f>
        <v>D2</v>
      </c>
      <c r="AA394" s="60" t="str">
        <f t="shared" ref="AA394:AA408" si="337">IF(LEFT($A394,1)="x","",IFERROR(VLOOKUP($A394,Leden1N,39,0),""))</f>
        <v>D2</v>
      </c>
      <c r="AB394" s="23">
        <f t="shared" ref="AB394:AB408" si="338">LEN(Y394&amp;Z394&amp;AA394)</f>
        <v>6</v>
      </c>
      <c r="AH394" s="158">
        <f t="shared" ref="AH394:AH408" si="339">lft(G394,Peildatum)</f>
        <v>11.56</v>
      </c>
    </row>
    <row r="395" spans="1:34" x14ac:dyDescent="0.25">
      <c r="A395" s="23" t="str">
        <f>C391&amp;"x"&amp;B395</f>
        <v>D2x2</v>
      </c>
      <c r="B395" s="42">
        <v>2</v>
      </c>
      <c r="C395" s="60" t="str">
        <f t="shared" si="323"/>
        <v>V</v>
      </c>
      <c r="D395" s="60" t="str">
        <f t="shared" si="324"/>
        <v>NMK01M2</v>
      </c>
      <c r="E395" s="61" t="str">
        <f t="shared" si="325"/>
        <v>Ehmila, J.</v>
      </c>
      <c r="F395" s="61" t="str">
        <f t="shared" si="326"/>
        <v>Jenna</v>
      </c>
      <c r="G395" s="62">
        <f t="shared" si="327"/>
        <v>41108</v>
      </c>
      <c r="H395" s="63">
        <f t="shared" si="328"/>
        <v>11</v>
      </c>
      <c r="I395" s="64"/>
      <c r="J395" s="60" t="str">
        <f t="shared" si="329"/>
        <v>D3</v>
      </c>
      <c r="K395" s="60" t="str">
        <f t="shared" si="330"/>
        <v>D3</v>
      </c>
      <c r="L395" s="60" t="str">
        <f t="shared" si="331"/>
        <v>D3</v>
      </c>
      <c r="M395" s="48"/>
      <c r="N395" s="48"/>
      <c r="P395" s="114"/>
      <c r="Q395" s="114"/>
      <c r="R395" s="114"/>
      <c r="S395" s="118"/>
      <c r="T395" s="153">
        <f t="shared" si="332"/>
        <v>1</v>
      </c>
      <c r="U395" s="116">
        <f t="shared" si="333"/>
        <v>1</v>
      </c>
      <c r="V395" s="119">
        <f t="shared" si="334"/>
        <v>11</v>
      </c>
      <c r="W395" s="119">
        <f t="shared" si="334"/>
        <v>12</v>
      </c>
      <c r="X395" s="23">
        <v>6</v>
      </c>
      <c r="Y395" s="60" t="str">
        <f t="shared" si="335"/>
        <v>D3</v>
      </c>
      <c r="Z395" s="60" t="str">
        <f t="shared" si="336"/>
        <v>D3</v>
      </c>
      <c r="AA395" s="60" t="str">
        <f t="shared" si="337"/>
        <v>D3</v>
      </c>
      <c r="AB395" s="23">
        <f t="shared" si="338"/>
        <v>6</v>
      </c>
      <c r="AH395" s="158">
        <f t="shared" si="339"/>
        <v>11.45</v>
      </c>
    </row>
    <row r="396" spans="1:34" x14ac:dyDescent="0.25">
      <c r="A396" s="23" t="str">
        <f>C391&amp;"x"&amp;B396</f>
        <v>D2x3</v>
      </c>
      <c r="B396" s="42">
        <v>3</v>
      </c>
      <c r="C396" s="60" t="str">
        <f t="shared" si="323"/>
        <v>V</v>
      </c>
      <c r="D396" s="60" t="str">
        <f t="shared" si="324"/>
        <v>NMD71P1</v>
      </c>
      <c r="E396" s="61" t="str">
        <f t="shared" si="325"/>
        <v>Kleingeld, E.</v>
      </c>
      <c r="F396" s="61" t="str">
        <f t="shared" si="326"/>
        <v>Evi</v>
      </c>
      <c r="G396" s="62">
        <f t="shared" si="327"/>
        <v>41407</v>
      </c>
      <c r="H396" s="63">
        <f t="shared" si="328"/>
        <v>10</v>
      </c>
      <c r="I396" s="64"/>
      <c r="J396" s="60" t="str">
        <f t="shared" si="329"/>
        <v>E1</v>
      </c>
      <c r="K396" s="60" t="str">
        <f t="shared" si="330"/>
        <v>E1</v>
      </c>
      <c r="L396" s="60" t="str">
        <f t="shared" si="331"/>
        <v>E1</v>
      </c>
      <c r="M396" s="48"/>
      <c r="N396" s="48"/>
      <c r="P396" s="114"/>
      <c r="Q396" s="114"/>
      <c r="R396" s="114"/>
      <c r="S396" s="118"/>
      <c r="T396" s="153">
        <f t="shared" si="332"/>
        <v>1</v>
      </c>
      <c r="U396" s="116">
        <f t="shared" si="333"/>
        <v>1</v>
      </c>
      <c r="V396" s="119">
        <f t="shared" si="334"/>
        <v>11</v>
      </c>
      <c r="W396" s="119">
        <f t="shared" si="334"/>
        <v>12</v>
      </c>
      <c r="X396" s="23">
        <v>7</v>
      </c>
      <c r="Y396" s="60" t="str">
        <f t="shared" si="335"/>
        <v>E1</v>
      </c>
      <c r="Z396" s="60" t="str">
        <f t="shared" si="336"/>
        <v>E1</v>
      </c>
      <c r="AA396" s="60" t="str">
        <f t="shared" si="337"/>
        <v>E1</v>
      </c>
      <c r="AB396" s="23">
        <f t="shared" si="338"/>
        <v>6</v>
      </c>
      <c r="AH396" s="158">
        <f t="shared" si="339"/>
        <v>10.63</v>
      </c>
    </row>
    <row r="397" spans="1:34" x14ac:dyDescent="0.25">
      <c r="A397" s="23" t="str">
        <f>C391&amp;"x"&amp;B397</f>
        <v>D2x4</v>
      </c>
      <c r="B397" s="42">
        <v>4</v>
      </c>
      <c r="C397" s="60" t="str">
        <f t="shared" si="323"/>
        <v>V</v>
      </c>
      <c r="D397" s="60" t="str">
        <f t="shared" si="324"/>
        <v>NMG13P0</v>
      </c>
      <c r="E397" s="61" t="str">
        <f t="shared" si="325"/>
        <v>Boer, de L.</v>
      </c>
      <c r="F397" s="61" t="str">
        <f t="shared" si="326"/>
        <v>Layla</v>
      </c>
      <c r="G397" s="62">
        <f t="shared" si="327"/>
        <v>41474</v>
      </c>
      <c r="H397" s="63">
        <f t="shared" si="328"/>
        <v>10</v>
      </c>
      <c r="I397" s="64"/>
      <c r="J397" s="60" t="str">
        <f t="shared" si="329"/>
        <v>E1</v>
      </c>
      <c r="K397" s="60" t="str">
        <f t="shared" si="330"/>
        <v>E1</v>
      </c>
      <c r="L397" s="60" t="str">
        <f t="shared" si="331"/>
        <v>E1</v>
      </c>
      <c r="M397" s="48"/>
      <c r="N397" s="48"/>
      <c r="P397" s="114"/>
      <c r="Q397" s="114"/>
      <c r="R397" s="114"/>
      <c r="S397" s="118"/>
      <c r="T397" s="153">
        <f t="shared" si="332"/>
        <v>1</v>
      </c>
      <c r="U397" s="116">
        <f t="shared" si="333"/>
        <v>1</v>
      </c>
      <c r="V397" s="119">
        <f t="shared" si="334"/>
        <v>11</v>
      </c>
      <c r="W397" s="119">
        <f t="shared" si="334"/>
        <v>12</v>
      </c>
      <c r="X397" s="23">
        <v>8</v>
      </c>
      <c r="Y397" s="60" t="str">
        <f t="shared" si="335"/>
        <v>E1</v>
      </c>
      <c r="Z397" s="60" t="str">
        <f t="shared" si="336"/>
        <v>E1</v>
      </c>
      <c r="AA397" s="60" t="str">
        <f t="shared" si="337"/>
        <v>E1</v>
      </c>
      <c r="AB397" s="23">
        <f t="shared" si="338"/>
        <v>6</v>
      </c>
      <c r="AH397" s="158">
        <f t="shared" si="339"/>
        <v>10.45</v>
      </c>
    </row>
    <row r="398" spans="1:34" x14ac:dyDescent="0.25">
      <c r="A398" s="23" t="str">
        <f>C391&amp;"x"&amp;B398</f>
        <v>D2x5</v>
      </c>
      <c r="B398" s="42">
        <v>5</v>
      </c>
      <c r="C398" s="60" t="str">
        <f t="shared" si="323"/>
        <v>V</v>
      </c>
      <c r="D398" s="60" t="str">
        <f t="shared" si="324"/>
        <v>NMK12D7</v>
      </c>
      <c r="E398" s="61" t="str">
        <f t="shared" si="325"/>
        <v>Tims, F.</v>
      </c>
      <c r="F398" s="61" t="str">
        <f t="shared" si="326"/>
        <v>Fay</v>
      </c>
      <c r="G398" s="62">
        <f t="shared" si="327"/>
        <v>41477</v>
      </c>
      <c r="H398" s="63">
        <f t="shared" si="328"/>
        <v>10</v>
      </c>
      <c r="I398" s="64"/>
      <c r="J398" s="60" t="str">
        <f t="shared" si="329"/>
        <v>E1</v>
      </c>
      <c r="K398" s="60" t="str">
        <f t="shared" si="330"/>
        <v>E1</v>
      </c>
      <c r="L398" s="60" t="str">
        <f t="shared" si="331"/>
        <v>E1</v>
      </c>
      <c r="M398" s="48"/>
      <c r="N398" s="48"/>
      <c r="P398" s="114"/>
      <c r="Q398" s="114"/>
      <c r="R398" s="114"/>
      <c r="S398" s="118"/>
      <c r="T398" s="153">
        <f t="shared" si="332"/>
        <v>1</v>
      </c>
      <c r="U398" s="116">
        <f t="shared" si="333"/>
        <v>1</v>
      </c>
      <c r="V398" s="119">
        <f t="shared" si="334"/>
        <v>11</v>
      </c>
      <c r="W398" s="119">
        <f t="shared" si="334"/>
        <v>12</v>
      </c>
      <c r="X398" s="23">
        <v>9</v>
      </c>
      <c r="Y398" s="60" t="str">
        <f t="shared" si="335"/>
        <v>E1</v>
      </c>
      <c r="Z398" s="60" t="str">
        <f t="shared" si="336"/>
        <v>E1</v>
      </c>
      <c r="AA398" s="60" t="str">
        <f t="shared" si="337"/>
        <v>E1</v>
      </c>
      <c r="AB398" s="23">
        <f t="shared" si="338"/>
        <v>6</v>
      </c>
      <c r="AH398" s="158">
        <f t="shared" si="339"/>
        <v>10.44</v>
      </c>
    </row>
    <row r="399" spans="1:34" x14ac:dyDescent="0.25">
      <c r="A399" s="23" t="str">
        <f>C391&amp;"x"&amp;B399</f>
        <v>D2x6</v>
      </c>
      <c r="B399" s="42">
        <v>6</v>
      </c>
      <c r="C399" s="60" t="str">
        <f t="shared" si="323"/>
        <v>V</v>
      </c>
      <c r="D399" s="60" t="str">
        <f t="shared" si="324"/>
        <v>NMC85Q4</v>
      </c>
      <c r="E399" s="61" t="str">
        <f t="shared" si="325"/>
        <v>Wiel, van der Y.J.</v>
      </c>
      <c r="F399" s="61" t="str">
        <f t="shared" si="326"/>
        <v>Yara</v>
      </c>
      <c r="G399" s="62">
        <f t="shared" si="327"/>
        <v>41537</v>
      </c>
      <c r="H399" s="63">
        <f t="shared" si="328"/>
        <v>10</v>
      </c>
      <c r="I399" s="64"/>
      <c r="J399" s="60" t="str">
        <f t="shared" si="329"/>
        <v>E1</v>
      </c>
      <c r="K399" s="60" t="str">
        <f t="shared" si="330"/>
        <v>E1</v>
      </c>
      <c r="L399" s="60" t="str">
        <f t="shared" si="331"/>
        <v>E1</v>
      </c>
      <c r="M399" s="48"/>
      <c r="N399" s="48"/>
      <c r="P399" s="114"/>
      <c r="Q399" s="114"/>
      <c r="R399" s="114"/>
      <c r="S399" s="118"/>
      <c r="T399" s="153">
        <f t="shared" si="332"/>
        <v>1</v>
      </c>
      <c r="U399" s="116">
        <f t="shared" si="333"/>
        <v>1</v>
      </c>
      <c r="V399" s="119">
        <f t="shared" si="334"/>
        <v>11</v>
      </c>
      <c r="W399" s="119">
        <f t="shared" si="334"/>
        <v>12</v>
      </c>
      <c r="X399" s="23">
        <v>10</v>
      </c>
      <c r="Y399" s="60" t="str">
        <f t="shared" si="335"/>
        <v>E1</v>
      </c>
      <c r="Z399" s="60" t="str">
        <f t="shared" si="336"/>
        <v>E1</v>
      </c>
      <c r="AA399" s="60" t="str">
        <f t="shared" si="337"/>
        <v>E1</v>
      </c>
      <c r="AB399" s="23">
        <f t="shared" si="338"/>
        <v>6</v>
      </c>
      <c r="AH399" s="158">
        <f t="shared" si="339"/>
        <v>10.28</v>
      </c>
    </row>
    <row r="400" spans="1:34" x14ac:dyDescent="0.25">
      <c r="A400" s="23" t="str">
        <f>C391&amp;"x"&amp;B400</f>
        <v>D2x7</v>
      </c>
      <c r="B400" s="42">
        <v>7</v>
      </c>
      <c r="C400" s="60" t="str">
        <f t="shared" si="323"/>
        <v>M</v>
      </c>
      <c r="D400" s="60" t="str">
        <f t="shared" si="324"/>
        <v>NMN49T8</v>
      </c>
      <c r="E400" s="61" t="str">
        <f t="shared" si="325"/>
        <v>Verberkt, N.</v>
      </c>
      <c r="F400" s="61" t="str">
        <f t="shared" si="326"/>
        <v>Nathan</v>
      </c>
      <c r="G400" s="62">
        <f t="shared" si="327"/>
        <v>41282</v>
      </c>
      <c r="H400" s="63">
        <f t="shared" si="328"/>
        <v>10</v>
      </c>
      <c r="I400" s="64"/>
      <c r="J400" s="60" t="str">
        <f t="shared" si="329"/>
        <v>E2</v>
      </c>
      <c r="K400" s="60" t="str">
        <f t="shared" si="330"/>
        <v>E2</v>
      </c>
      <c r="L400" s="60" t="str">
        <f t="shared" si="331"/>
        <v>E2</v>
      </c>
      <c r="M400" s="48"/>
      <c r="N400" s="48"/>
      <c r="P400" s="114"/>
      <c r="Q400" s="114"/>
      <c r="R400" s="114"/>
      <c r="S400" s="118"/>
      <c r="T400" s="153">
        <f t="shared" si="332"/>
        <v>1</v>
      </c>
      <c r="U400" s="116">
        <f t="shared" si="333"/>
        <v>1</v>
      </c>
      <c r="V400" s="119">
        <f t="shared" si="334"/>
        <v>11</v>
      </c>
      <c r="W400" s="119">
        <f t="shared" si="334"/>
        <v>12</v>
      </c>
      <c r="X400" s="23">
        <v>11</v>
      </c>
      <c r="Y400" s="60" t="str">
        <f t="shared" si="335"/>
        <v>E2</v>
      </c>
      <c r="Z400" s="60" t="str">
        <f t="shared" si="336"/>
        <v>E2</v>
      </c>
      <c r="AA400" s="60" t="str">
        <f t="shared" si="337"/>
        <v>E2</v>
      </c>
      <c r="AB400" s="23">
        <f t="shared" si="338"/>
        <v>6</v>
      </c>
      <c r="AH400" s="158">
        <f t="shared" si="339"/>
        <v>10.98</v>
      </c>
    </row>
    <row r="401" spans="1:34" x14ac:dyDescent="0.25">
      <c r="A401" s="23" t="str">
        <f>C391&amp;"x"&amp;B401</f>
        <v>D2x8</v>
      </c>
      <c r="B401" s="42">
        <v>8</v>
      </c>
      <c r="C401" s="60" t="str">
        <f t="shared" si="323"/>
        <v>M</v>
      </c>
      <c r="D401" s="60" t="str">
        <f t="shared" si="324"/>
        <v>NMJ72R4</v>
      </c>
      <c r="E401" s="61" t="str">
        <f t="shared" si="325"/>
        <v>Bemer, F.G.L.</v>
      </c>
      <c r="F401" s="61" t="str">
        <f t="shared" si="326"/>
        <v>Falco</v>
      </c>
      <c r="G401" s="62">
        <f t="shared" si="327"/>
        <v>41299</v>
      </c>
      <c r="H401" s="63">
        <f t="shared" si="328"/>
        <v>10</v>
      </c>
      <c r="I401" s="64"/>
      <c r="J401" s="60" t="str">
        <f t="shared" si="329"/>
        <v>E1</v>
      </c>
      <c r="K401" s="60" t="str">
        <f t="shared" si="330"/>
        <v>E1</v>
      </c>
      <c r="L401" s="60" t="str">
        <f t="shared" si="331"/>
        <v>E1</v>
      </c>
      <c r="M401" s="48"/>
      <c r="N401" s="48"/>
      <c r="P401" s="114"/>
      <c r="Q401" s="114"/>
      <c r="R401" s="114"/>
      <c r="S401" s="118"/>
      <c r="T401" s="153">
        <f t="shared" si="332"/>
        <v>1</v>
      </c>
      <c r="U401" s="116">
        <f t="shared" si="333"/>
        <v>1</v>
      </c>
      <c r="V401" s="119">
        <f t="shared" si="334"/>
        <v>11</v>
      </c>
      <c r="W401" s="119">
        <f t="shared" si="334"/>
        <v>12</v>
      </c>
      <c r="X401" s="23">
        <v>12</v>
      </c>
      <c r="Y401" s="60" t="str">
        <f t="shared" si="335"/>
        <v>E1</v>
      </c>
      <c r="Z401" s="60" t="str">
        <f t="shared" si="336"/>
        <v>E1</v>
      </c>
      <c r="AA401" s="60" t="str">
        <f t="shared" si="337"/>
        <v>E1</v>
      </c>
      <c r="AB401" s="23">
        <f t="shared" si="338"/>
        <v>6</v>
      </c>
      <c r="AH401" s="158">
        <f t="shared" si="339"/>
        <v>10.93</v>
      </c>
    </row>
    <row r="402" spans="1:34" x14ac:dyDescent="0.25">
      <c r="A402" s="23" t="str">
        <f>C391&amp;"x"&amp;B402</f>
        <v>D2x9</v>
      </c>
      <c r="B402" s="42">
        <v>9</v>
      </c>
      <c r="C402" s="60" t="str">
        <f t="shared" si="323"/>
        <v>M</v>
      </c>
      <c r="D402" s="60" t="str">
        <f t="shared" si="324"/>
        <v>NMJ72P0</v>
      </c>
      <c r="E402" s="61" t="str">
        <f t="shared" si="325"/>
        <v>Bemer, T.R.S</v>
      </c>
      <c r="F402" s="61" t="str">
        <f t="shared" si="326"/>
        <v>Tygo</v>
      </c>
      <c r="G402" s="62">
        <f t="shared" si="327"/>
        <v>41299</v>
      </c>
      <c r="H402" s="63">
        <f t="shared" si="328"/>
        <v>10</v>
      </c>
      <c r="I402" s="64"/>
      <c r="J402" s="60" t="str">
        <f t="shared" si="329"/>
        <v>E1</v>
      </c>
      <c r="K402" s="60" t="str">
        <f t="shared" si="330"/>
        <v>E1</v>
      </c>
      <c r="L402" s="60" t="str">
        <f t="shared" si="331"/>
        <v>E1</v>
      </c>
      <c r="M402" s="48"/>
      <c r="N402" s="48"/>
      <c r="P402" s="114"/>
      <c r="Q402" s="114"/>
      <c r="R402" s="114"/>
      <c r="S402" s="118"/>
      <c r="T402" s="153">
        <f t="shared" si="332"/>
        <v>1</v>
      </c>
      <c r="U402" s="116">
        <f t="shared" si="333"/>
        <v>1</v>
      </c>
      <c r="V402" s="119">
        <f t="shared" si="334"/>
        <v>11</v>
      </c>
      <c r="W402" s="119">
        <f t="shared" si="334"/>
        <v>12</v>
      </c>
      <c r="X402" s="23">
        <v>13</v>
      </c>
      <c r="Y402" s="60" t="str">
        <f t="shared" si="335"/>
        <v>E1</v>
      </c>
      <c r="Z402" s="60" t="str">
        <f t="shared" si="336"/>
        <v>E1</v>
      </c>
      <c r="AA402" s="60" t="str">
        <f t="shared" si="337"/>
        <v>E1</v>
      </c>
      <c r="AB402" s="23">
        <f t="shared" si="338"/>
        <v>6</v>
      </c>
      <c r="AH402" s="158">
        <f t="shared" si="339"/>
        <v>10.93</v>
      </c>
    </row>
    <row r="403" spans="1:34" x14ac:dyDescent="0.25">
      <c r="A403" s="23" t="str">
        <f>C391&amp;"x"&amp;B403</f>
        <v>D2x10</v>
      </c>
      <c r="B403" s="42">
        <v>10</v>
      </c>
      <c r="C403" s="60" t="str">
        <f t="shared" si="323"/>
        <v>M</v>
      </c>
      <c r="D403" s="60" t="str">
        <f t="shared" si="324"/>
        <v>NLZ21F1</v>
      </c>
      <c r="E403" s="61" t="str">
        <f t="shared" si="325"/>
        <v>Ven, van de A.</v>
      </c>
      <c r="F403" s="61" t="str">
        <f t="shared" si="326"/>
        <v>Abel</v>
      </c>
      <c r="G403" s="62">
        <f t="shared" si="327"/>
        <v>41668</v>
      </c>
      <c r="H403" s="63">
        <f t="shared" si="328"/>
        <v>9</v>
      </c>
      <c r="I403" s="64"/>
      <c r="J403" s="60" t="str">
        <f t="shared" si="329"/>
        <v>E3</v>
      </c>
      <c r="K403" s="60" t="str">
        <f t="shared" si="330"/>
        <v>E3</v>
      </c>
      <c r="L403" s="60" t="str">
        <f t="shared" si="331"/>
        <v>E3</v>
      </c>
      <c r="M403" s="48"/>
      <c r="N403" s="48"/>
      <c r="P403" s="114"/>
      <c r="Q403" s="114"/>
      <c r="R403" s="114"/>
      <c r="S403" s="118"/>
      <c r="T403" s="153">
        <f t="shared" si="332"/>
        <v>1</v>
      </c>
      <c r="U403" s="116">
        <f t="shared" si="333"/>
        <v>1</v>
      </c>
      <c r="V403" s="119">
        <f t="shared" si="334"/>
        <v>11</v>
      </c>
      <c r="W403" s="119">
        <f t="shared" si="334"/>
        <v>12</v>
      </c>
      <c r="X403" s="23">
        <v>14</v>
      </c>
      <c r="Y403" s="60" t="str">
        <f t="shared" si="335"/>
        <v>E3</v>
      </c>
      <c r="Z403" s="60" t="str">
        <f t="shared" si="336"/>
        <v>E3</v>
      </c>
      <c r="AA403" s="60" t="str">
        <f t="shared" si="337"/>
        <v>E3</v>
      </c>
      <c r="AB403" s="23">
        <f t="shared" si="338"/>
        <v>6</v>
      </c>
      <c r="AH403" s="158">
        <f t="shared" si="339"/>
        <v>9.92</v>
      </c>
    </row>
    <row r="404" spans="1:34" x14ac:dyDescent="0.25">
      <c r="A404" s="23" t="str">
        <f>C391&amp;"x"&amp;B404</f>
        <v>D2x11</v>
      </c>
      <c r="B404" s="42">
        <v>11</v>
      </c>
      <c r="C404" s="60" t="str">
        <f t="shared" si="323"/>
        <v/>
      </c>
      <c r="D404" s="60" t="str">
        <f t="shared" si="324"/>
        <v/>
      </c>
      <c r="E404" s="61" t="str">
        <f t="shared" si="325"/>
        <v/>
      </c>
      <c r="F404" s="61" t="str">
        <f t="shared" si="326"/>
        <v/>
      </c>
      <c r="G404" s="62" t="str">
        <f t="shared" si="327"/>
        <v/>
      </c>
      <c r="H404" s="63" t="str">
        <f t="shared" si="328"/>
        <v/>
      </c>
      <c r="I404" s="64"/>
      <c r="J404" s="60" t="str">
        <f t="shared" si="329"/>
        <v/>
      </c>
      <c r="K404" s="60" t="str">
        <f t="shared" si="330"/>
        <v/>
      </c>
      <c r="L404" s="60" t="str">
        <f t="shared" si="331"/>
        <v/>
      </c>
      <c r="M404" s="48"/>
      <c r="N404" s="48"/>
      <c r="P404" s="114"/>
      <c r="Q404" s="114"/>
      <c r="R404" s="114"/>
      <c r="T404" s="153">
        <f t="shared" si="332"/>
        <v>0</v>
      </c>
      <c r="U404" s="116">
        <f t="shared" si="333"/>
        <v>0</v>
      </c>
      <c r="V404" s="119">
        <f t="shared" si="334"/>
        <v>11</v>
      </c>
      <c r="W404" s="119">
        <f t="shared" si="334"/>
        <v>12</v>
      </c>
      <c r="X404" s="23">
        <v>15</v>
      </c>
      <c r="Y404" s="60" t="str">
        <f t="shared" si="335"/>
        <v/>
      </c>
      <c r="Z404" s="60" t="str">
        <f t="shared" si="336"/>
        <v/>
      </c>
      <c r="AA404" s="60" t="str">
        <f t="shared" si="337"/>
        <v/>
      </c>
      <c r="AB404" s="23">
        <f t="shared" si="338"/>
        <v>0</v>
      </c>
      <c r="AH404" s="158" t="str">
        <f t="shared" si="339"/>
        <v/>
      </c>
    </row>
    <row r="405" spans="1:34" x14ac:dyDescent="0.25">
      <c r="A405" s="23" t="str">
        <f>C391&amp;"x"&amp;B405</f>
        <v>D2x12</v>
      </c>
      <c r="B405" s="42">
        <v>12</v>
      </c>
      <c r="C405" s="60" t="str">
        <f t="shared" si="323"/>
        <v/>
      </c>
      <c r="D405" s="60" t="str">
        <f t="shared" si="324"/>
        <v/>
      </c>
      <c r="E405" s="61" t="str">
        <f t="shared" si="325"/>
        <v/>
      </c>
      <c r="F405" s="61" t="str">
        <f t="shared" si="326"/>
        <v/>
      </c>
      <c r="G405" s="62" t="str">
        <f t="shared" si="327"/>
        <v/>
      </c>
      <c r="H405" s="63" t="str">
        <f t="shared" si="328"/>
        <v/>
      </c>
      <c r="I405" s="64"/>
      <c r="J405" s="60" t="str">
        <f t="shared" si="329"/>
        <v/>
      </c>
      <c r="K405" s="60" t="str">
        <f t="shared" si="330"/>
        <v/>
      </c>
      <c r="L405" s="60" t="str">
        <f t="shared" si="331"/>
        <v/>
      </c>
      <c r="M405" s="48"/>
      <c r="N405" s="48"/>
      <c r="P405" s="114"/>
      <c r="Q405" s="114"/>
      <c r="R405" s="114"/>
      <c r="T405" s="153">
        <f t="shared" si="332"/>
        <v>0</v>
      </c>
      <c r="U405" s="116">
        <f t="shared" si="333"/>
        <v>0</v>
      </c>
      <c r="V405" s="119">
        <f t="shared" si="334"/>
        <v>11</v>
      </c>
      <c r="W405" s="119">
        <f t="shared" si="334"/>
        <v>12</v>
      </c>
      <c r="X405" s="23">
        <v>16</v>
      </c>
      <c r="Y405" s="60" t="str">
        <f t="shared" si="335"/>
        <v/>
      </c>
      <c r="Z405" s="60" t="str">
        <f t="shared" si="336"/>
        <v/>
      </c>
      <c r="AA405" s="60" t="str">
        <f t="shared" si="337"/>
        <v/>
      </c>
      <c r="AB405" s="23">
        <f t="shared" si="338"/>
        <v>0</v>
      </c>
      <c r="AH405" s="158" t="str">
        <f t="shared" si="339"/>
        <v/>
      </c>
    </row>
    <row r="406" spans="1:34" x14ac:dyDescent="0.25">
      <c r="A406" s="23" t="str">
        <f>C391&amp;"x"&amp;B406</f>
        <v>D2x13</v>
      </c>
      <c r="B406" s="42">
        <v>13</v>
      </c>
      <c r="C406" s="60" t="str">
        <f t="shared" si="323"/>
        <v/>
      </c>
      <c r="D406" s="60" t="str">
        <f t="shared" si="324"/>
        <v/>
      </c>
      <c r="E406" s="61" t="str">
        <f t="shared" si="325"/>
        <v/>
      </c>
      <c r="F406" s="61" t="str">
        <f t="shared" si="326"/>
        <v/>
      </c>
      <c r="G406" s="62" t="str">
        <f t="shared" si="327"/>
        <v/>
      </c>
      <c r="H406" s="63" t="str">
        <f t="shared" si="328"/>
        <v/>
      </c>
      <c r="I406" s="64"/>
      <c r="J406" s="60" t="str">
        <f t="shared" si="329"/>
        <v/>
      </c>
      <c r="K406" s="60" t="str">
        <f t="shared" si="330"/>
        <v/>
      </c>
      <c r="L406" s="60" t="str">
        <f t="shared" si="331"/>
        <v/>
      </c>
      <c r="M406" s="48"/>
      <c r="N406" s="48"/>
      <c r="P406" s="114"/>
      <c r="Q406" s="114"/>
      <c r="R406" s="114"/>
      <c r="T406" s="153">
        <f t="shared" si="332"/>
        <v>0</v>
      </c>
      <c r="U406" s="116">
        <f t="shared" si="333"/>
        <v>0</v>
      </c>
      <c r="V406" s="119">
        <f t="shared" si="334"/>
        <v>11</v>
      </c>
      <c r="W406" s="119">
        <f t="shared" si="334"/>
        <v>12</v>
      </c>
      <c r="X406" s="23">
        <v>17</v>
      </c>
      <c r="Y406" s="60" t="str">
        <f t="shared" si="335"/>
        <v/>
      </c>
      <c r="Z406" s="60" t="str">
        <f t="shared" si="336"/>
        <v/>
      </c>
      <c r="AA406" s="60" t="str">
        <f t="shared" si="337"/>
        <v/>
      </c>
      <c r="AB406" s="23">
        <f t="shared" si="338"/>
        <v>0</v>
      </c>
      <c r="AH406" s="158" t="str">
        <f t="shared" si="339"/>
        <v/>
      </c>
    </row>
    <row r="407" spans="1:34" x14ac:dyDescent="0.25">
      <c r="A407" s="23" t="str">
        <f>C391&amp;"x"&amp;B407</f>
        <v>D2x14</v>
      </c>
      <c r="B407" s="42">
        <v>14</v>
      </c>
      <c r="C407" s="60" t="str">
        <f t="shared" si="323"/>
        <v/>
      </c>
      <c r="D407" s="60" t="str">
        <f t="shared" si="324"/>
        <v/>
      </c>
      <c r="E407" s="61" t="str">
        <f t="shared" si="325"/>
        <v/>
      </c>
      <c r="F407" s="61" t="str">
        <f t="shared" si="326"/>
        <v/>
      </c>
      <c r="G407" s="62" t="str">
        <f t="shared" si="327"/>
        <v/>
      </c>
      <c r="H407" s="63" t="str">
        <f t="shared" si="328"/>
        <v/>
      </c>
      <c r="I407" s="64"/>
      <c r="J407" s="60" t="str">
        <f t="shared" si="329"/>
        <v/>
      </c>
      <c r="K407" s="60" t="str">
        <f t="shared" si="330"/>
        <v/>
      </c>
      <c r="L407" s="60" t="str">
        <f t="shared" si="331"/>
        <v/>
      </c>
      <c r="M407" s="48"/>
      <c r="N407" s="48"/>
      <c r="P407" s="114"/>
      <c r="Q407" s="114"/>
      <c r="R407" s="114"/>
      <c r="T407" s="153">
        <f t="shared" si="332"/>
        <v>0</v>
      </c>
      <c r="U407" s="116">
        <f t="shared" si="333"/>
        <v>0</v>
      </c>
      <c r="V407" s="119">
        <f t="shared" si="334"/>
        <v>11</v>
      </c>
      <c r="W407" s="119">
        <f t="shared" si="334"/>
        <v>12</v>
      </c>
      <c r="X407" s="23">
        <v>18</v>
      </c>
      <c r="Y407" s="60" t="str">
        <f t="shared" si="335"/>
        <v/>
      </c>
      <c r="Z407" s="60" t="str">
        <f t="shared" si="336"/>
        <v/>
      </c>
      <c r="AA407" s="60" t="str">
        <f t="shared" si="337"/>
        <v/>
      </c>
      <c r="AB407" s="23">
        <f t="shared" si="338"/>
        <v>0</v>
      </c>
      <c r="AH407" s="158" t="str">
        <f t="shared" si="339"/>
        <v/>
      </c>
    </row>
    <row r="408" spans="1:34" x14ac:dyDescent="0.25">
      <c r="A408" s="23" t="str">
        <f>C391&amp;"x"&amp;B408</f>
        <v>D2x15</v>
      </c>
      <c r="B408" s="42">
        <v>15</v>
      </c>
      <c r="C408" s="60" t="str">
        <f t="shared" si="323"/>
        <v/>
      </c>
      <c r="D408" s="60" t="str">
        <f t="shared" si="324"/>
        <v/>
      </c>
      <c r="E408" s="61" t="str">
        <f t="shared" si="325"/>
        <v/>
      </c>
      <c r="F408" s="61" t="str">
        <f t="shared" si="326"/>
        <v/>
      </c>
      <c r="G408" s="62" t="str">
        <f t="shared" si="327"/>
        <v/>
      </c>
      <c r="H408" s="63" t="str">
        <f t="shared" si="328"/>
        <v/>
      </c>
      <c r="I408" s="64"/>
      <c r="J408" s="60" t="str">
        <f t="shared" si="329"/>
        <v/>
      </c>
      <c r="K408" s="60" t="str">
        <f t="shared" si="330"/>
        <v/>
      </c>
      <c r="L408" s="60" t="str">
        <f t="shared" si="331"/>
        <v/>
      </c>
      <c r="M408" s="48"/>
      <c r="N408" s="48"/>
      <c r="P408" s="114"/>
      <c r="Q408" s="114"/>
      <c r="R408" s="114"/>
      <c r="T408" s="153">
        <f t="shared" si="332"/>
        <v>0</v>
      </c>
      <c r="U408" s="116">
        <f t="shared" si="333"/>
        <v>0</v>
      </c>
      <c r="V408" s="119">
        <f t="shared" si="334"/>
        <v>11</v>
      </c>
      <c r="W408" s="119">
        <f t="shared" si="334"/>
        <v>12</v>
      </c>
      <c r="X408" s="23">
        <v>19</v>
      </c>
      <c r="Y408" s="60" t="str">
        <f t="shared" si="335"/>
        <v/>
      </c>
      <c r="Z408" s="60" t="str">
        <f t="shared" si="336"/>
        <v/>
      </c>
      <c r="AA408" s="60" t="str">
        <f t="shared" si="337"/>
        <v/>
      </c>
      <c r="AB408" s="23">
        <f t="shared" si="338"/>
        <v>0</v>
      </c>
      <c r="AH408" s="158" t="str">
        <f t="shared" si="339"/>
        <v/>
      </c>
    </row>
    <row r="409" spans="1:34" x14ac:dyDescent="0.25">
      <c r="B409" s="65"/>
      <c r="C409" s="66"/>
      <c r="D409" s="65"/>
      <c r="E409" s="65"/>
      <c r="F409" s="65"/>
      <c r="G409" s="67"/>
      <c r="H409" s="67"/>
      <c r="I409" s="67"/>
      <c r="J409" s="66"/>
      <c r="K409" s="66"/>
      <c r="L409" s="66"/>
      <c r="M409" s="48"/>
      <c r="N409" s="48"/>
      <c r="X409" s="23">
        <v>20</v>
      </c>
    </row>
    <row r="410" spans="1:34" x14ac:dyDescent="0.25">
      <c r="B410" s="42"/>
      <c r="C410" s="369" t="s">
        <v>5165</v>
      </c>
      <c r="D410" s="369"/>
      <c r="E410" s="43" t="s">
        <v>5166</v>
      </c>
      <c r="F410" s="43" t="s">
        <v>5167</v>
      </c>
      <c r="G410" s="44" t="s">
        <v>5168</v>
      </c>
      <c r="H410" s="45"/>
      <c r="I410" s="46"/>
      <c r="J410" s="47" t="s">
        <v>5169</v>
      </c>
      <c r="K410" s="47" t="s">
        <v>5170</v>
      </c>
      <c r="L410" s="47" t="s">
        <v>5171</v>
      </c>
      <c r="M410" s="48"/>
      <c r="N410" s="48"/>
      <c r="P410" s="49">
        <f>COUNT(P414:P428)</f>
        <v>0</v>
      </c>
      <c r="Q410" s="49">
        <f>COUNT(Q414:Q428)</f>
        <v>0</v>
      </c>
      <c r="R410" s="49">
        <f>COUNT(R414:R428)</f>
        <v>0</v>
      </c>
      <c r="T410" s="96">
        <f>T411-SUM(U414:U428)</f>
        <v>0</v>
      </c>
      <c r="X410" s="23">
        <v>1</v>
      </c>
    </row>
    <row r="411" spans="1:34" ht="13" x14ac:dyDescent="0.3">
      <c r="A411" s="27">
        <f>A391+1</f>
        <v>21</v>
      </c>
      <c r="B411" s="50"/>
      <c r="C411" s="370" t="str">
        <f>Leden!AV26</f>
        <v>D3</v>
      </c>
      <c r="D411" s="370"/>
      <c r="E411" s="100" t="str">
        <f>IF($C411="","",LEFT(IFERROR(VLOOKUP($C411,Teams1N,2,0),"")&amp;"??",2))</f>
        <v>BK</v>
      </c>
      <c r="F411" s="100" t="str">
        <f>IF($C411="","",IFERROR(VLOOKUP($C411,Teams1N,3,0),"??"))</f>
        <v>Za</v>
      </c>
      <c r="G411" s="100" t="str">
        <f>IF($C411="","",LEFT(IFERROR(VLOOKUP($C411,Teams1N,4,0),"")&amp;"?",1))</f>
        <v>8</v>
      </c>
      <c r="H411" s="51"/>
      <c r="I411" s="52"/>
      <c r="J411" s="100">
        <f>COUNTIF(C414:C428,"V")</f>
        <v>7</v>
      </c>
      <c r="K411" s="100">
        <f>COUNTIF(C414:C428,"M")</f>
        <v>4</v>
      </c>
      <c r="L411" s="53">
        <f>IFERROR(AVERAGE(H414:H428),"")</f>
        <v>10.272727272727273</v>
      </c>
      <c r="M411" s="54"/>
      <c r="N411" s="54"/>
      <c r="O411" s="27" t="s">
        <v>5172</v>
      </c>
      <c r="P411" s="163"/>
      <c r="Q411" s="163"/>
      <c r="R411" s="163"/>
      <c r="S411" s="164"/>
      <c r="T411" s="96">
        <f>SUM(T414:T428)</f>
        <v>11</v>
      </c>
      <c r="U411" s="115" t="str">
        <f>MID($C411,1,1)</f>
        <v>D</v>
      </c>
      <c r="V411" s="115" t="str">
        <f>MID($C411,1,1)</f>
        <v>D</v>
      </c>
      <c r="W411" s="115" t="str">
        <f>MID($C411,1,1)</f>
        <v>D</v>
      </c>
      <c r="X411" s="23">
        <v>2</v>
      </c>
      <c r="Y411" s="27"/>
      <c r="Z411" s="27"/>
      <c r="AA411" s="27"/>
      <c r="AB411" s="27"/>
      <c r="AC411" s="27"/>
      <c r="AD411" s="11" t="str">
        <f>IF($C411="","",IFERROR(VLOOKUP($C411,Teams1N,6,0),""))</f>
        <v>A</v>
      </c>
      <c r="AE411" s="11" t="str">
        <f>TRIM(IF($AD411="","",IFERROR(VLOOKUP($AD411,Teams!$B$5:$G$9,2,0),"")))</f>
        <v>3312 AD</v>
      </c>
      <c r="AF411" s="11" t="str">
        <f>TRIM(IF($AD411="","",IFERROR(VLOOKUP($AD411,Teams!$B$5:$G$9,4,0),"")))</f>
        <v>Dordrecht Oranje Wit (D)</v>
      </c>
      <c r="AG411" s="27"/>
      <c r="AH411" s="159">
        <f>IFERROR(AVERAGE(AH414:AH428),"")</f>
        <v>10.620909090909091</v>
      </c>
    </row>
    <row r="412" spans="1:34" x14ac:dyDescent="0.25">
      <c r="B412" s="42"/>
      <c r="C412" s="43"/>
      <c r="D412" s="42"/>
      <c r="E412" s="42"/>
      <c r="F412" s="42"/>
      <c r="G412" s="46"/>
      <c r="H412" s="46"/>
      <c r="I412" s="46"/>
      <c r="J412" s="43"/>
      <c r="K412" s="43"/>
      <c r="L412" s="43"/>
      <c r="M412" s="48"/>
      <c r="N412" s="48"/>
      <c r="U412" s="116"/>
      <c r="V412" s="116"/>
      <c r="W412" s="116"/>
      <c r="X412" s="23">
        <v>3</v>
      </c>
    </row>
    <row r="413" spans="1:34" x14ac:dyDescent="0.25">
      <c r="A413" s="55"/>
      <c r="B413" s="56"/>
      <c r="C413" s="57" t="s">
        <v>5173</v>
      </c>
      <c r="D413" s="57" t="s">
        <v>5174</v>
      </c>
      <c r="E413" s="58" t="s">
        <v>5175</v>
      </c>
      <c r="F413" s="58" t="s">
        <v>5176</v>
      </c>
      <c r="G413" s="57" t="s">
        <v>5177</v>
      </c>
      <c r="H413" s="57" t="s">
        <v>5178</v>
      </c>
      <c r="I413" s="57" t="s">
        <v>5039</v>
      </c>
      <c r="J413" s="57" t="s">
        <v>7049</v>
      </c>
      <c r="K413" s="57" t="s">
        <v>7598</v>
      </c>
      <c r="L413" s="57" t="s">
        <v>7596</v>
      </c>
      <c r="M413" s="59"/>
      <c r="N413" s="59"/>
      <c r="O413" s="55"/>
      <c r="P413" s="117" t="s">
        <v>5048</v>
      </c>
      <c r="Q413" s="117" t="s">
        <v>5047</v>
      </c>
      <c r="R413" s="117" t="s">
        <v>5049</v>
      </c>
      <c r="U413" s="115">
        <f>IF(W411="","",VLOOKUP(W411,Leeftijdscat,2,FALSE))</f>
        <v>9</v>
      </c>
      <c r="V413" s="115">
        <f>IF(W411="","",VLOOKUP(W411,Leeftijdscat,3,FALSE))</f>
        <v>11</v>
      </c>
      <c r="W413" s="115">
        <f>IF(W411="","",VLOOKUP(W411,Leeftijdscat,4,FALSE))</f>
        <v>12</v>
      </c>
      <c r="X413" s="23">
        <v>4</v>
      </c>
      <c r="Y413" s="55">
        <f>LEN(Y414&amp;Y415&amp;Y416&amp;Y417&amp;Y418&amp;Y419&amp;Y420&amp;Y421&amp;Y422&amp;Y423&amp;Y424&amp;Y425&amp;Y426&amp;Y427&amp;Y428)</f>
        <v>22</v>
      </c>
      <c r="Z413" s="55">
        <f>LEN(Z414&amp;Z415&amp;Z416&amp;Z417&amp;Z418&amp;Z419&amp;Z420&amp;Z421&amp;Z422&amp;Z423&amp;Z424&amp;Z425&amp;Z426&amp;Z427&amp;Z428)</f>
        <v>22</v>
      </c>
      <c r="AA413" s="55">
        <f>LEN(AA414&amp;AA415&amp;AA416&amp;AA417&amp;AA418&amp;AA419&amp;AA420&amp;AA421&amp;AA422&amp;AA423&amp;AA424&amp;AA425&amp;AA426&amp;AA427&amp;AA428)</f>
        <v>22</v>
      </c>
      <c r="AB413" s="55">
        <f>SUM(Y413:AA413)</f>
        <v>66</v>
      </c>
      <c r="AC413" s="55"/>
      <c r="AD413" s="145"/>
      <c r="AE413" s="145"/>
      <c r="AF413" s="145"/>
      <c r="AG413" s="55"/>
    </row>
    <row r="414" spans="1:34" x14ac:dyDescent="0.25">
      <c r="A414" s="23" t="str">
        <f>C411&amp;"x"&amp;B414</f>
        <v>D3x1</v>
      </c>
      <c r="B414" s="42">
        <v>1</v>
      </c>
      <c r="C414" s="60" t="str">
        <f t="shared" ref="C414:C428" si="340">IF(LEFT($A414,1)="x","",IFERROR(VLOOKUP($A414,Leden1N,8,0),""))</f>
        <v>V</v>
      </c>
      <c r="D414" s="60" t="str">
        <f t="shared" ref="D414:D428" si="341">IF(LEFT($A414,1)="x","",IFERROR(VLOOKUP($A414,Leden1N,9,0),""))</f>
        <v>NMK07T9</v>
      </c>
      <c r="E414" s="61" t="str">
        <f t="shared" ref="E414:E428" si="342">IF(LEFT($A414,1)="x","",IFERROR(VLOOKUP($A414,Leden1N,10,0),""))</f>
        <v>Naeije, L.</v>
      </c>
      <c r="F414" s="61" t="str">
        <f t="shared" ref="F414:F428" si="343">IF(LEFT($A414,1)="x","",IFERROR(VLOOKUP($A414,Leden1N,11,0),""))</f>
        <v>Lisanne</v>
      </c>
      <c r="G414" s="62">
        <f t="shared" ref="G414:G428" si="344">IF(LEFT($A414,1)="x","",IFERROR(VLOOKUP($A414,Leden1N,12,0),""))</f>
        <v>41149</v>
      </c>
      <c r="H414" s="63">
        <f t="shared" ref="H414:H428" si="345">IF(AND(ISNUMBER(G414),G414&lt;&gt;0),DATEDIF(G414,Peildatum,"Y"),"")</f>
        <v>11</v>
      </c>
      <c r="I414" s="64"/>
      <c r="J414" s="60" t="str">
        <f t="shared" ref="J414:J428" si="346">IF(LEFT($A414,1)="x","",IFERROR(VLOOKUP($A414,Leden1N,17,0),""))</f>
        <v>D3</v>
      </c>
      <c r="K414" s="60" t="str">
        <f t="shared" ref="K414:K428" si="347">IF(LEFT($A414,1)="x","",IFERROR(VLOOKUP($A414,Leden1N,18,0),""))</f>
        <v>D3</v>
      </c>
      <c r="L414" s="60" t="str">
        <f t="shared" ref="L414:L428" si="348">IF(LEFT($A414,1)="x","",IFERROR(VLOOKUP($A414,Leden1N,19,0),""))</f>
        <v>D3</v>
      </c>
      <c r="M414" s="48"/>
      <c r="N414" s="48"/>
      <c r="P414" s="114"/>
      <c r="Q414" s="114"/>
      <c r="R414" s="114"/>
      <c r="S414" s="118"/>
      <c r="T414" s="153">
        <f t="shared" ref="T414:T428" si="349">IF(LEN(C414&amp;D414&amp;E414&amp;F414)&gt;0,1,0)</f>
        <v>1</v>
      </c>
      <c r="U414" s="116">
        <f t="shared" ref="U414:U428" si="350">MIN(LEN(Y414&amp;Z414&amp;AA414),1)</f>
        <v>1</v>
      </c>
      <c r="V414" s="119">
        <f t="shared" ref="V414:W428" si="351">V413</f>
        <v>11</v>
      </c>
      <c r="W414" s="119">
        <f t="shared" si="351"/>
        <v>12</v>
      </c>
      <c r="X414" s="23">
        <v>5</v>
      </c>
      <c r="Y414" s="60" t="str">
        <f t="shared" ref="Y414:Y428" si="352">IF(LEFT($A414,1)="x","",IFERROR(VLOOKUP($A414,Leden1N,37,0),""))</f>
        <v>D3</v>
      </c>
      <c r="Z414" s="60" t="str">
        <f t="shared" ref="Z414:Z428" si="353">IF(LEFT($A414,1)="x","",IFERROR(VLOOKUP($A414,Leden1N,38,0),""))</f>
        <v>D3</v>
      </c>
      <c r="AA414" s="60" t="str">
        <f t="shared" ref="AA414:AA428" si="354">IF(LEFT($A414,1)="x","",IFERROR(VLOOKUP($A414,Leden1N,39,0),""))</f>
        <v>D3</v>
      </c>
      <c r="AB414" s="23">
        <f t="shared" ref="AB414:AB428" si="355">LEN(Y414&amp;Z414&amp;AA414)</f>
        <v>6</v>
      </c>
      <c r="AH414" s="158">
        <f t="shared" ref="AH414:AH428" si="356">lft(G414,Peildatum)</f>
        <v>11.34</v>
      </c>
    </row>
    <row r="415" spans="1:34" x14ac:dyDescent="0.25">
      <c r="A415" s="23" t="str">
        <f>C411&amp;"x"&amp;B415</f>
        <v>D3x2</v>
      </c>
      <c r="B415" s="42">
        <v>2</v>
      </c>
      <c r="C415" s="60" t="str">
        <f t="shared" si="340"/>
        <v>V</v>
      </c>
      <c r="D415" s="60" t="str">
        <f t="shared" si="341"/>
        <v>NMK31G5</v>
      </c>
      <c r="E415" s="61" t="str">
        <f t="shared" si="342"/>
        <v>Littooij, F.R.</v>
      </c>
      <c r="F415" s="61" t="str">
        <f t="shared" si="343"/>
        <v>Feline</v>
      </c>
      <c r="G415" s="62">
        <f t="shared" si="344"/>
        <v>41159</v>
      </c>
      <c r="H415" s="63">
        <f t="shared" si="345"/>
        <v>11</v>
      </c>
      <c r="I415" s="64"/>
      <c r="J415" s="60" t="str">
        <f t="shared" si="346"/>
        <v>D3</v>
      </c>
      <c r="K415" s="60" t="str">
        <f t="shared" si="347"/>
        <v>D3</v>
      </c>
      <c r="L415" s="60" t="str">
        <f t="shared" si="348"/>
        <v>D3</v>
      </c>
      <c r="M415" s="48"/>
      <c r="N415" s="48"/>
      <c r="P415" s="114"/>
      <c r="Q415" s="114"/>
      <c r="R415" s="114"/>
      <c r="S415" s="118"/>
      <c r="T415" s="153">
        <f t="shared" si="349"/>
        <v>1</v>
      </c>
      <c r="U415" s="116">
        <f t="shared" si="350"/>
        <v>1</v>
      </c>
      <c r="V415" s="119">
        <f t="shared" si="351"/>
        <v>11</v>
      </c>
      <c r="W415" s="119">
        <f t="shared" si="351"/>
        <v>12</v>
      </c>
      <c r="X415" s="23">
        <v>6</v>
      </c>
      <c r="Y415" s="60" t="str">
        <f t="shared" si="352"/>
        <v>D3</v>
      </c>
      <c r="Z415" s="60" t="str">
        <f t="shared" si="353"/>
        <v>D3</v>
      </c>
      <c r="AA415" s="60" t="str">
        <f t="shared" si="354"/>
        <v>D3</v>
      </c>
      <c r="AB415" s="23">
        <f t="shared" si="355"/>
        <v>6</v>
      </c>
      <c r="AH415" s="158">
        <f t="shared" si="356"/>
        <v>11.31</v>
      </c>
    </row>
    <row r="416" spans="1:34" x14ac:dyDescent="0.25">
      <c r="A416" s="23" t="str">
        <f>C411&amp;"x"&amp;B416</f>
        <v>D3x3</v>
      </c>
      <c r="B416" s="42">
        <v>3</v>
      </c>
      <c r="C416" s="60" t="str">
        <f t="shared" si="340"/>
        <v>V</v>
      </c>
      <c r="D416" s="60" t="str">
        <f t="shared" si="341"/>
        <v>NMN14R4</v>
      </c>
      <c r="E416" s="61" t="str">
        <f t="shared" si="342"/>
        <v>Oosse, E.</v>
      </c>
      <c r="F416" s="61" t="str">
        <f t="shared" si="343"/>
        <v>Esther</v>
      </c>
      <c r="G416" s="62">
        <f t="shared" si="344"/>
        <v>41323</v>
      </c>
      <c r="H416" s="63">
        <f t="shared" si="345"/>
        <v>10</v>
      </c>
      <c r="I416" s="64"/>
      <c r="J416" s="60" t="str">
        <f t="shared" si="346"/>
        <v>E2</v>
      </c>
      <c r="K416" s="60" t="str">
        <f t="shared" si="347"/>
        <v>E2</v>
      </c>
      <c r="L416" s="60" t="str">
        <f t="shared" si="348"/>
        <v>E2</v>
      </c>
      <c r="M416" s="48"/>
      <c r="N416" s="48"/>
      <c r="P416" s="114"/>
      <c r="Q416" s="114"/>
      <c r="R416" s="114"/>
      <c r="S416" s="118"/>
      <c r="T416" s="153">
        <f t="shared" si="349"/>
        <v>1</v>
      </c>
      <c r="U416" s="116">
        <f t="shared" si="350"/>
        <v>1</v>
      </c>
      <c r="V416" s="119">
        <f t="shared" si="351"/>
        <v>11</v>
      </c>
      <c r="W416" s="119">
        <f t="shared" si="351"/>
        <v>12</v>
      </c>
      <c r="X416" s="23">
        <v>7</v>
      </c>
      <c r="Y416" s="60" t="str">
        <f t="shared" si="352"/>
        <v>E2</v>
      </c>
      <c r="Z416" s="60" t="str">
        <f t="shared" si="353"/>
        <v>E2</v>
      </c>
      <c r="AA416" s="60" t="str">
        <f t="shared" si="354"/>
        <v>E2</v>
      </c>
      <c r="AB416" s="23">
        <f t="shared" si="355"/>
        <v>6</v>
      </c>
      <c r="AH416" s="158">
        <f t="shared" si="356"/>
        <v>10.86</v>
      </c>
    </row>
    <row r="417" spans="1:34" x14ac:dyDescent="0.25">
      <c r="A417" s="23" t="str">
        <f>C411&amp;"x"&amp;B417</f>
        <v>D3x4</v>
      </c>
      <c r="B417" s="42">
        <v>4</v>
      </c>
      <c r="C417" s="60" t="str">
        <f t="shared" si="340"/>
        <v>V</v>
      </c>
      <c r="D417" s="60" t="str">
        <f t="shared" si="341"/>
        <v>NMM21T3</v>
      </c>
      <c r="E417" s="61" t="str">
        <f t="shared" si="342"/>
        <v>Boogaart, van den L.</v>
      </c>
      <c r="F417" s="61" t="str">
        <f t="shared" si="343"/>
        <v>Lenthe</v>
      </c>
      <c r="G417" s="62">
        <f t="shared" si="344"/>
        <v>41557</v>
      </c>
      <c r="H417" s="63">
        <f t="shared" si="345"/>
        <v>10</v>
      </c>
      <c r="I417" s="64"/>
      <c r="J417" s="60" t="str">
        <f t="shared" si="346"/>
        <v>E3</v>
      </c>
      <c r="K417" s="60" t="str">
        <f t="shared" si="347"/>
        <v>E2</v>
      </c>
      <c r="L417" s="60" t="str">
        <f t="shared" si="348"/>
        <v>E2</v>
      </c>
      <c r="M417" s="48"/>
      <c r="N417" s="48"/>
      <c r="P417" s="114"/>
      <c r="Q417" s="114"/>
      <c r="R417" s="114"/>
      <c r="S417" s="118"/>
      <c r="T417" s="153">
        <f t="shared" si="349"/>
        <v>1</v>
      </c>
      <c r="U417" s="116">
        <f t="shared" si="350"/>
        <v>1</v>
      </c>
      <c r="V417" s="119">
        <f t="shared" si="351"/>
        <v>11</v>
      </c>
      <c r="W417" s="119">
        <f t="shared" si="351"/>
        <v>12</v>
      </c>
      <c r="X417" s="23">
        <v>8</v>
      </c>
      <c r="Y417" s="60" t="str">
        <f t="shared" si="352"/>
        <v>E3</v>
      </c>
      <c r="Z417" s="60" t="str">
        <f t="shared" si="353"/>
        <v>E2</v>
      </c>
      <c r="AA417" s="60" t="str">
        <f t="shared" si="354"/>
        <v>E2</v>
      </c>
      <c r="AB417" s="23">
        <f t="shared" si="355"/>
        <v>6</v>
      </c>
      <c r="AH417" s="158">
        <f t="shared" si="356"/>
        <v>10.220000000000001</v>
      </c>
    </row>
    <row r="418" spans="1:34" x14ac:dyDescent="0.25">
      <c r="A418" s="23" t="str">
        <f>C411&amp;"x"&amp;B418</f>
        <v>D3x5</v>
      </c>
      <c r="B418" s="42">
        <v>5</v>
      </c>
      <c r="C418" s="60" t="str">
        <f t="shared" si="340"/>
        <v>V</v>
      </c>
      <c r="D418" s="60" t="str">
        <f t="shared" si="341"/>
        <v>NMR12K3</v>
      </c>
      <c r="E418" s="61" t="str">
        <f t="shared" si="342"/>
        <v>Bergh, van den L.J.</v>
      </c>
      <c r="F418" s="61" t="str">
        <f t="shared" si="343"/>
        <v>Jolijn</v>
      </c>
      <c r="G418" s="62">
        <f t="shared" si="344"/>
        <v>41569</v>
      </c>
      <c r="H418" s="63">
        <f t="shared" si="345"/>
        <v>10</v>
      </c>
      <c r="I418" s="64"/>
      <c r="J418" s="60" t="str">
        <f t="shared" si="346"/>
        <v>E5</v>
      </c>
      <c r="K418" s="60" t="str">
        <f t="shared" si="347"/>
        <v>E5</v>
      </c>
      <c r="L418" s="60" t="str">
        <f t="shared" si="348"/>
        <v>E5</v>
      </c>
      <c r="M418" s="48"/>
      <c r="N418" s="48"/>
      <c r="P418" s="114"/>
      <c r="Q418" s="114"/>
      <c r="R418" s="114"/>
      <c r="S418" s="118"/>
      <c r="T418" s="153">
        <f t="shared" si="349"/>
        <v>1</v>
      </c>
      <c r="U418" s="116">
        <f t="shared" si="350"/>
        <v>1</v>
      </c>
      <c r="V418" s="119">
        <f t="shared" si="351"/>
        <v>11</v>
      </c>
      <c r="W418" s="119">
        <f t="shared" si="351"/>
        <v>12</v>
      </c>
      <c r="X418" s="23">
        <v>9</v>
      </c>
      <c r="Y418" s="60" t="str">
        <f t="shared" si="352"/>
        <v>E5</v>
      </c>
      <c r="Z418" s="60" t="str">
        <f t="shared" si="353"/>
        <v>E5</v>
      </c>
      <c r="AA418" s="60" t="str">
        <f t="shared" si="354"/>
        <v>E5</v>
      </c>
      <c r="AB418" s="23">
        <f t="shared" si="355"/>
        <v>6</v>
      </c>
      <c r="AH418" s="158">
        <f t="shared" si="356"/>
        <v>10.19</v>
      </c>
    </row>
    <row r="419" spans="1:34" x14ac:dyDescent="0.25">
      <c r="A419" s="23" t="str">
        <f>C411&amp;"x"&amp;B419</f>
        <v>D3x6</v>
      </c>
      <c r="B419" s="42">
        <v>6</v>
      </c>
      <c r="C419" s="60" t="str">
        <f t="shared" si="340"/>
        <v>V</v>
      </c>
      <c r="D419" s="60" t="str">
        <f t="shared" si="341"/>
        <v>NMM85F7</v>
      </c>
      <c r="E419" s="61" t="str">
        <f t="shared" si="342"/>
        <v>Brouwer, E.N.</v>
      </c>
      <c r="F419" s="61" t="str">
        <f t="shared" si="343"/>
        <v>Noor</v>
      </c>
      <c r="G419" s="62">
        <f t="shared" si="344"/>
        <v>41574</v>
      </c>
      <c r="H419" s="63">
        <f t="shared" si="345"/>
        <v>10</v>
      </c>
      <c r="I419" s="64"/>
      <c r="J419" s="60" t="str">
        <f t="shared" si="346"/>
        <v>E3</v>
      </c>
      <c r="K419" s="60" t="str">
        <f t="shared" si="347"/>
        <v>E3</v>
      </c>
      <c r="L419" s="60" t="str">
        <f t="shared" si="348"/>
        <v>E3</v>
      </c>
      <c r="M419" s="48"/>
      <c r="N419" s="48"/>
      <c r="P419" s="114"/>
      <c r="Q419" s="114"/>
      <c r="R419" s="114"/>
      <c r="S419" s="118"/>
      <c r="T419" s="153">
        <f t="shared" si="349"/>
        <v>1</v>
      </c>
      <c r="U419" s="116">
        <f t="shared" si="350"/>
        <v>1</v>
      </c>
      <c r="V419" s="119">
        <f t="shared" si="351"/>
        <v>11</v>
      </c>
      <c r="W419" s="119">
        <f t="shared" si="351"/>
        <v>12</v>
      </c>
      <c r="X419" s="23">
        <v>10</v>
      </c>
      <c r="Y419" s="60" t="str">
        <f t="shared" si="352"/>
        <v>E3</v>
      </c>
      <c r="Z419" s="60" t="str">
        <f t="shared" si="353"/>
        <v>E3</v>
      </c>
      <c r="AA419" s="60" t="str">
        <f t="shared" si="354"/>
        <v>E3</v>
      </c>
      <c r="AB419" s="23">
        <f t="shared" si="355"/>
        <v>6</v>
      </c>
      <c r="AH419" s="158">
        <f t="shared" si="356"/>
        <v>10.18</v>
      </c>
    </row>
    <row r="420" spans="1:34" x14ac:dyDescent="0.25">
      <c r="A420" s="23" t="str">
        <f>C411&amp;"x"&amp;B420</f>
        <v>D3x7</v>
      </c>
      <c r="B420" s="42">
        <v>7</v>
      </c>
      <c r="C420" s="60" t="str">
        <f t="shared" si="340"/>
        <v>V</v>
      </c>
      <c r="D420" s="60" t="str">
        <f t="shared" si="341"/>
        <v>NMP73C8</v>
      </c>
      <c r="E420" s="61" t="str">
        <f t="shared" si="342"/>
        <v>Uljee, T.</v>
      </c>
      <c r="F420" s="61" t="str">
        <f t="shared" si="343"/>
        <v>Tess</v>
      </c>
      <c r="G420" s="62">
        <f t="shared" si="344"/>
        <v>41582</v>
      </c>
      <c r="H420" s="63">
        <f t="shared" si="345"/>
        <v>10</v>
      </c>
      <c r="I420" s="64"/>
      <c r="J420" s="60" t="str">
        <f t="shared" si="346"/>
        <v>E3</v>
      </c>
      <c r="K420" s="60" t="str">
        <f t="shared" si="347"/>
        <v>E3</v>
      </c>
      <c r="L420" s="60" t="str">
        <f t="shared" si="348"/>
        <v>E3</v>
      </c>
      <c r="M420" s="48"/>
      <c r="N420" s="48"/>
      <c r="P420" s="114"/>
      <c r="Q420" s="114"/>
      <c r="R420" s="114"/>
      <c r="S420" s="118"/>
      <c r="T420" s="153">
        <f t="shared" si="349"/>
        <v>1</v>
      </c>
      <c r="U420" s="116">
        <f t="shared" si="350"/>
        <v>1</v>
      </c>
      <c r="V420" s="119">
        <f t="shared" si="351"/>
        <v>11</v>
      </c>
      <c r="W420" s="119">
        <f t="shared" si="351"/>
        <v>12</v>
      </c>
      <c r="X420" s="23">
        <v>11</v>
      </c>
      <c r="Y420" s="60" t="str">
        <f t="shared" si="352"/>
        <v>E3</v>
      </c>
      <c r="Z420" s="60" t="str">
        <f t="shared" si="353"/>
        <v>E3</v>
      </c>
      <c r="AA420" s="60" t="str">
        <f t="shared" si="354"/>
        <v>E3</v>
      </c>
      <c r="AB420" s="23">
        <f t="shared" si="355"/>
        <v>6</v>
      </c>
      <c r="AH420" s="158">
        <f t="shared" si="356"/>
        <v>10.15</v>
      </c>
    </row>
    <row r="421" spans="1:34" x14ac:dyDescent="0.25">
      <c r="A421" s="23" t="str">
        <f>C411&amp;"x"&amp;B421</f>
        <v>D3x8</v>
      </c>
      <c r="B421" s="42">
        <v>8</v>
      </c>
      <c r="C421" s="60" t="str">
        <f t="shared" si="340"/>
        <v>M</v>
      </c>
      <c r="D421" s="60" t="str">
        <f t="shared" si="341"/>
        <v>NMS76D7</v>
      </c>
      <c r="E421" s="61" t="str">
        <f t="shared" si="342"/>
        <v>Hoeven, van der V.G.</v>
      </c>
      <c r="F421" s="61" t="str">
        <f t="shared" si="343"/>
        <v>Vince</v>
      </c>
      <c r="G421" s="62">
        <f t="shared" si="344"/>
        <v>41263</v>
      </c>
      <c r="H421" s="63">
        <f t="shared" si="345"/>
        <v>11</v>
      </c>
      <c r="I421" s="64"/>
      <c r="J421" s="60" t="str">
        <f t="shared" si="346"/>
        <v>E5</v>
      </c>
      <c r="K421" s="60" t="str">
        <f t="shared" si="347"/>
        <v>E5</v>
      </c>
      <c r="L421" s="60" t="str">
        <f t="shared" si="348"/>
        <v>E5</v>
      </c>
      <c r="M421" s="48"/>
      <c r="N421" s="48"/>
      <c r="P421" s="114"/>
      <c r="Q421" s="114"/>
      <c r="R421" s="114"/>
      <c r="S421" s="118"/>
      <c r="T421" s="153">
        <f t="shared" si="349"/>
        <v>1</v>
      </c>
      <c r="U421" s="116">
        <f t="shared" si="350"/>
        <v>1</v>
      </c>
      <c r="V421" s="119">
        <f t="shared" si="351"/>
        <v>11</v>
      </c>
      <c r="W421" s="119">
        <f t="shared" si="351"/>
        <v>12</v>
      </c>
      <c r="X421" s="23">
        <v>12</v>
      </c>
      <c r="Y421" s="60" t="str">
        <f t="shared" si="352"/>
        <v>E5</v>
      </c>
      <c r="Z421" s="60" t="str">
        <f t="shared" si="353"/>
        <v>E5</v>
      </c>
      <c r="AA421" s="60" t="str">
        <f t="shared" si="354"/>
        <v>E5</v>
      </c>
      <c r="AB421" s="23">
        <f t="shared" si="355"/>
        <v>6</v>
      </c>
      <c r="AH421" s="158">
        <f t="shared" si="356"/>
        <v>11.03</v>
      </c>
    </row>
    <row r="422" spans="1:34" x14ac:dyDescent="0.25">
      <c r="A422" s="23" t="str">
        <f>C411&amp;"x"&amp;B422</f>
        <v>D3x9</v>
      </c>
      <c r="B422" s="42">
        <v>9</v>
      </c>
      <c r="C422" s="60" t="str">
        <f t="shared" si="340"/>
        <v>M</v>
      </c>
      <c r="D422" s="60" t="str">
        <f t="shared" si="341"/>
        <v>NMQ65B3</v>
      </c>
      <c r="E422" s="61" t="str">
        <f t="shared" si="342"/>
        <v>Uljee, C.</v>
      </c>
      <c r="F422" s="61" t="str">
        <f t="shared" si="343"/>
        <v>Cas</v>
      </c>
      <c r="G422" s="62">
        <f t="shared" si="344"/>
        <v>41365</v>
      </c>
      <c r="H422" s="63">
        <f t="shared" si="345"/>
        <v>10</v>
      </c>
      <c r="I422" s="64"/>
      <c r="J422" s="60" t="str">
        <f t="shared" si="346"/>
        <v>E3</v>
      </c>
      <c r="K422" s="60" t="str">
        <f t="shared" si="347"/>
        <v>E3</v>
      </c>
      <c r="L422" s="60" t="str">
        <f t="shared" si="348"/>
        <v>E3</v>
      </c>
      <c r="M422" s="48"/>
      <c r="N422" s="48"/>
      <c r="P422" s="114"/>
      <c r="Q422" s="114"/>
      <c r="R422" s="114"/>
      <c r="S422" s="118"/>
      <c r="T422" s="153">
        <f t="shared" si="349"/>
        <v>1</v>
      </c>
      <c r="U422" s="116">
        <f t="shared" si="350"/>
        <v>1</v>
      </c>
      <c r="V422" s="119">
        <f t="shared" si="351"/>
        <v>11</v>
      </c>
      <c r="W422" s="119">
        <f t="shared" si="351"/>
        <v>12</v>
      </c>
      <c r="X422" s="23">
        <v>13</v>
      </c>
      <c r="Y422" s="60" t="str">
        <f t="shared" si="352"/>
        <v>E3</v>
      </c>
      <c r="Z422" s="60" t="str">
        <f t="shared" si="353"/>
        <v>E3</v>
      </c>
      <c r="AA422" s="60" t="str">
        <f t="shared" si="354"/>
        <v>E3</v>
      </c>
      <c r="AB422" s="23">
        <f t="shared" si="355"/>
        <v>6</v>
      </c>
      <c r="AH422" s="158">
        <f t="shared" si="356"/>
        <v>10.75</v>
      </c>
    </row>
    <row r="423" spans="1:34" x14ac:dyDescent="0.25">
      <c r="A423" s="23" t="str">
        <f>C411&amp;"x"&amp;B423</f>
        <v>D3x10</v>
      </c>
      <c r="B423" s="42">
        <v>10</v>
      </c>
      <c r="C423" s="60" t="str">
        <f t="shared" si="340"/>
        <v>M</v>
      </c>
      <c r="D423" s="60" t="str">
        <f t="shared" si="341"/>
        <v>NMN23L4</v>
      </c>
      <c r="E423" s="61" t="str">
        <f t="shared" si="342"/>
        <v>Kuling, F.</v>
      </c>
      <c r="F423" s="61" t="str">
        <f t="shared" si="343"/>
        <v>Fynn</v>
      </c>
      <c r="G423" s="62">
        <f t="shared" si="344"/>
        <v>41375</v>
      </c>
      <c r="H423" s="63">
        <f t="shared" si="345"/>
        <v>10</v>
      </c>
      <c r="I423" s="64"/>
      <c r="J423" s="60" t="str">
        <f t="shared" si="346"/>
        <v>E2</v>
      </c>
      <c r="K423" s="60" t="str">
        <f t="shared" si="347"/>
        <v>E2</v>
      </c>
      <c r="L423" s="60" t="str">
        <f t="shared" si="348"/>
        <v>E2</v>
      </c>
      <c r="M423" s="48"/>
      <c r="N423" s="48"/>
      <c r="P423" s="114"/>
      <c r="Q423" s="114"/>
      <c r="R423" s="114"/>
      <c r="S423" s="118"/>
      <c r="T423" s="153">
        <f t="shared" si="349"/>
        <v>1</v>
      </c>
      <c r="U423" s="116">
        <f t="shared" si="350"/>
        <v>1</v>
      </c>
      <c r="V423" s="119">
        <f t="shared" si="351"/>
        <v>11</v>
      </c>
      <c r="W423" s="119">
        <f t="shared" si="351"/>
        <v>12</v>
      </c>
      <c r="X423" s="23">
        <v>14</v>
      </c>
      <c r="Y423" s="60" t="str">
        <f t="shared" si="352"/>
        <v>E2</v>
      </c>
      <c r="Z423" s="60" t="str">
        <f t="shared" si="353"/>
        <v>E2</v>
      </c>
      <c r="AA423" s="60" t="str">
        <f t="shared" si="354"/>
        <v>E2</v>
      </c>
      <c r="AB423" s="23">
        <f t="shared" si="355"/>
        <v>6</v>
      </c>
      <c r="AH423" s="158">
        <f t="shared" si="356"/>
        <v>10.72</v>
      </c>
    </row>
    <row r="424" spans="1:34" x14ac:dyDescent="0.25">
      <c r="A424" s="23" t="str">
        <f>C411&amp;"x"&amp;B424</f>
        <v>D3x11</v>
      </c>
      <c r="B424" s="42">
        <v>11</v>
      </c>
      <c r="C424" s="60" t="str">
        <f t="shared" si="340"/>
        <v>M</v>
      </c>
      <c r="D424" s="60" t="str">
        <f t="shared" si="341"/>
        <v>NMN23M1</v>
      </c>
      <c r="E424" s="61" t="str">
        <f t="shared" si="342"/>
        <v>Veenendaal, M.</v>
      </c>
      <c r="F424" s="61" t="str">
        <f t="shared" si="343"/>
        <v>Martijn</v>
      </c>
      <c r="G424" s="62">
        <f t="shared" si="344"/>
        <v>41611</v>
      </c>
      <c r="H424" s="63">
        <f t="shared" si="345"/>
        <v>10</v>
      </c>
      <c r="I424" s="64"/>
      <c r="J424" s="60" t="str">
        <f t="shared" si="346"/>
        <v>E3</v>
      </c>
      <c r="K424" s="60" t="str">
        <f t="shared" si="347"/>
        <v>E3</v>
      </c>
      <c r="L424" s="60" t="str">
        <f t="shared" si="348"/>
        <v>E3</v>
      </c>
      <c r="M424" s="48"/>
      <c r="N424" s="48"/>
      <c r="P424" s="114"/>
      <c r="Q424" s="114"/>
      <c r="R424" s="114"/>
      <c r="T424" s="153">
        <f t="shared" si="349"/>
        <v>1</v>
      </c>
      <c r="U424" s="116">
        <f t="shared" si="350"/>
        <v>1</v>
      </c>
      <c r="V424" s="119">
        <f t="shared" si="351"/>
        <v>11</v>
      </c>
      <c r="W424" s="119">
        <f t="shared" si="351"/>
        <v>12</v>
      </c>
      <c r="X424" s="23">
        <v>15</v>
      </c>
      <c r="Y424" s="60" t="str">
        <f t="shared" si="352"/>
        <v>E3</v>
      </c>
      <c r="Z424" s="60" t="str">
        <f t="shared" si="353"/>
        <v>E3</v>
      </c>
      <c r="AA424" s="60" t="str">
        <f t="shared" si="354"/>
        <v>E3</v>
      </c>
      <c r="AB424" s="23">
        <f t="shared" si="355"/>
        <v>6</v>
      </c>
      <c r="AH424" s="158">
        <f t="shared" si="356"/>
        <v>10.08</v>
      </c>
    </row>
    <row r="425" spans="1:34" x14ac:dyDescent="0.25">
      <c r="A425" s="23" t="str">
        <f>C411&amp;"x"&amp;B425</f>
        <v>D3x12</v>
      </c>
      <c r="B425" s="42">
        <v>12</v>
      </c>
      <c r="C425" s="60" t="str">
        <f t="shared" si="340"/>
        <v/>
      </c>
      <c r="D425" s="60" t="str">
        <f t="shared" si="341"/>
        <v/>
      </c>
      <c r="E425" s="61" t="str">
        <f t="shared" si="342"/>
        <v/>
      </c>
      <c r="F425" s="61" t="str">
        <f t="shared" si="343"/>
        <v/>
      </c>
      <c r="G425" s="62" t="str">
        <f t="shared" si="344"/>
        <v/>
      </c>
      <c r="H425" s="63" t="str">
        <f t="shared" si="345"/>
        <v/>
      </c>
      <c r="I425" s="64"/>
      <c r="J425" s="60" t="str">
        <f t="shared" si="346"/>
        <v/>
      </c>
      <c r="K425" s="60" t="str">
        <f t="shared" si="347"/>
        <v/>
      </c>
      <c r="L425" s="60" t="str">
        <f t="shared" si="348"/>
        <v/>
      </c>
      <c r="M425" s="48"/>
      <c r="N425" s="48"/>
      <c r="P425" s="114"/>
      <c r="Q425" s="114"/>
      <c r="R425" s="114"/>
      <c r="T425" s="153">
        <f t="shared" si="349"/>
        <v>0</v>
      </c>
      <c r="U425" s="116">
        <f t="shared" si="350"/>
        <v>0</v>
      </c>
      <c r="V425" s="119">
        <f t="shared" si="351"/>
        <v>11</v>
      </c>
      <c r="W425" s="119">
        <f t="shared" si="351"/>
        <v>12</v>
      </c>
      <c r="X425" s="23">
        <v>16</v>
      </c>
      <c r="Y425" s="60" t="str">
        <f t="shared" si="352"/>
        <v/>
      </c>
      <c r="Z425" s="60" t="str">
        <f t="shared" si="353"/>
        <v/>
      </c>
      <c r="AA425" s="60" t="str">
        <f t="shared" si="354"/>
        <v/>
      </c>
      <c r="AB425" s="23">
        <f t="shared" si="355"/>
        <v>0</v>
      </c>
      <c r="AH425" s="158" t="str">
        <f t="shared" si="356"/>
        <v/>
      </c>
    </row>
    <row r="426" spans="1:34" x14ac:dyDescent="0.25">
      <c r="A426" s="23" t="str">
        <f>C411&amp;"x"&amp;B426</f>
        <v>D3x13</v>
      </c>
      <c r="B426" s="42">
        <v>13</v>
      </c>
      <c r="C426" s="60" t="str">
        <f t="shared" si="340"/>
        <v/>
      </c>
      <c r="D426" s="60" t="str">
        <f t="shared" si="341"/>
        <v/>
      </c>
      <c r="E426" s="61" t="str">
        <f t="shared" si="342"/>
        <v/>
      </c>
      <c r="F426" s="61" t="str">
        <f t="shared" si="343"/>
        <v/>
      </c>
      <c r="G426" s="62" t="str">
        <f t="shared" si="344"/>
        <v/>
      </c>
      <c r="H426" s="63" t="str">
        <f t="shared" si="345"/>
        <v/>
      </c>
      <c r="I426" s="64"/>
      <c r="J426" s="60" t="str">
        <f t="shared" si="346"/>
        <v/>
      </c>
      <c r="K426" s="60" t="str">
        <f t="shared" si="347"/>
        <v/>
      </c>
      <c r="L426" s="60" t="str">
        <f t="shared" si="348"/>
        <v/>
      </c>
      <c r="M426" s="48"/>
      <c r="N426" s="48"/>
      <c r="P426" s="114"/>
      <c r="Q426" s="114"/>
      <c r="R426" s="114"/>
      <c r="T426" s="153">
        <f t="shared" si="349"/>
        <v>0</v>
      </c>
      <c r="U426" s="116">
        <f t="shared" si="350"/>
        <v>0</v>
      </c>
      <c r="V426" s="119">
        <f t="shared" si="351"/>
        <v>11</v>
      </c>
      <c r="W426" s="119">
        <f t="shared" si="351"/>
        <v>12</v>
      </c>
      <c r="X426" s="23">
        <v>17</v>
      </c>
      <c r="Y426" s="60" t="str">
        <f t="shared" si="352"/>
        <v/>
      </c>
      <c r="Z426" s="60" t="str">
        <f t="shared" si="353"/>
        <v/>
      </c>
      <c r="AA426" s="60" t="str">
        <f t="shared" si="354"/>
        <v/>
      </c>
      <c r="AB426" s="23">
        <f t="shared" si="355"/>
        <v>0</v>
      </c>
      <c r="AH426" s="158" t="str">
        <f t="shared" si="356"/>
        <v/>
      </c>
    </row>
    <row r="427" spans="1:34" x14ac:dyDescent="0.25">
      <c r="A427" s="23" t="str">
        <f>C411&amp;"x"&amp;B427</f>
        <v>D3x14</v>
      </c>
      <c r="B427" s="42">
        <v>14</v>
      </c>
      <c r="C427" s="60" t="str">
        <f t="shared" si="340"/>
        <v/>
      </c>
      <c r="D427" s="60" t="str">
        <f t="shared" si="341"/>
        <v/>
      </c>
      <c r="E427" s="61" t="str">
        <f t="shared" si="342"/>
        <v/>
      </c>
      <c r="F427" s="61" t="str">
        <f t="shared" si="343"/>
        <v/>
      </c>
      <c r="G427" s="62" t="str">
        <f t="shared" si="344"/>
        <v/>
      </c>
      <c r="H427" s="63" t="str">
        <f t="shared" si="345"/>
        <v/>
      </c>
      <c r="I427" s="64"/>
      <c r="J427" s="60" t="str">
        <f t="shared" si="346"/>
        <v/>
      </c>
      <c r="K427" s="60" t="str">
        <f t="shared" si="347"/>
        <v/>
      </c>
      <c r="L427" s="60" t="str">
        <f t="shared" si="348"/>
        <v/>
      </c>
      <c r="M427" s="48"/>
      <c r="N427" s="48"/>
      <c r="P427" s="114"/>
      <c r="Q427" s="114"/>
      <c r="R427" s="114"/>
      <c r="T427" s="153">
        <f t="shared" si="349"/>
        <v>0</v>
      </c>
      <c r="U427" s="116">
        <f t="shared" si="350"/>
        <v>0</v>
      </c>
      <c r="V427" s="119">
        <f t="shared" si="351"/>
        <v>11</v>
      </c>
      <c r="W427" s="119">
        <f t="shared" si="351"/>
        <v>12</v>
      </c>
      <c r="X427" s="23">
        <v>18</v>
      </c>
      <c r="Y427" s="60" t="str">
        <f t="shared" si="352"/>
        <v/>
      </c>
      <c r="Z427" s="60" t="str">
        <f t="shared" si="353"/>
        <v/>
      </c>
      <c r="AA427" s="60" t="str">
        <f t="shared" si="354"/>
        <v/>
      </c>
      <c r="AB427" s="23">
        <f t="shared" si="355"/>
        <v>0</v>
      </c>
      <c r="AH427" s="158" t="str">
        <f t="shared" si="356"/>
        <v/>
      </c>
    </row>
    <row r="428" spans="1:34" x14ac:dyDescent="0.25">
      <c r="A428" s="23" t="str">
        <f>C411&amp;"x"&amp;B428</f>
        <v>D3x15</v>
      </c>
      <c r="B428" s="42">
        <v>15</v>
      </c>
      <c r="C428" s="60" t="str">
        <f t="shared" si="340"/>
        <v/>
      </c>
      <c r="D428" s="60" t="str">
        <f t="shared" si="341"/>
        <v/>
      </c>
      <c r="E428" s="61" t="str">
        <f t="shared" si="342"/>
        <v/>
      </c>
      <c r="F428" s="61" t="str">
        <f t="shared" si="343"/>
        <v/>
      </c>
      <c r="G428" s="62" t="str">
        <f t="shared" si="344"/>
        <v/>
      </c>
      <c r="H428" s="63" t="str">
        <f t="shared" si="345"/>
        <v/>
      </c>
      <c r="I428" s="64"/>
      <c r="J428" s="60" t="str">
        <f t="shared" si="346"/>
        <v/>
      </c>
      <c r="K428" s="60" t="str">
        <f t="shared" si="347"/>
        <v/>
      </c>
      <c r="L428" s="60" t="str">
        <f t="shared" si="348"/>
        <v/>
      </c>
      <c r="M428" s="48"/>
      <c r="N428" s="48"/>
      <c r="P428" s="114"/>
      <c r="Q428" s="114"/>
      <c r="R428" s="114"/>
      <c r="T428" s="153">
        <f t="shared" si="349"/>
        <v>0</v>
      </c>
      <c r="U428" s="116">
        <f t="shared" si="350"/>
        <v>0</v>
      </c>
      <c r="V428" s="119">
        <f t="shared" si="351"/>
        <v>11</v>
      </c>
      <c r="W428" s="119">
        <f t="shared" si="351"/>
        <v>12</v>
      </c>
      <c r="X428" s="23">
        <v>19</v>
      </c>
      <c r="Y428" s="60" t="str">
        <f t="shared" si="352"/>
        <v/>
      </c>
      <c r="Z428" s="60" t="str">
        <f t="shared" si="353"/>
        <v/>
      </c>
      <c r="AA428" s="60" t="str">
        <f t="shared" si="354"/>
        <v/>
      </c>
      <c r="AB428" s="23">
        <f t="shared" si="355"/>
        <v>0</v>
      </c>
      <c r="AH428" s="158" t="str">
        <f t="shared" si="356"/>
        <v/>
      </c>
    </row>
    <row r="429" spans="1:34" x14ac:dyDescent="0.25">
      <c r="B429" s="65"/>
      <c r="C429" s="66"/>
      <c r="D429" s="65"/>
      <c r="E429" s="65"/>
      <c r="F429" s="65"/>
      <c r="G429" s="67"/>
      <c r="H429" s="67"/>
      <c r="I429" s="67"/>
      <c r="J429" s="66"/>
      <c r="K429" s="66"/>
      <c r="L429" s="66"/>
      <c r="M429" s="48"/>
      <c r="N429" s="48"/>
      <c r="X429" s="23">
        <v>20</v>
      </c>
    </row>
    <row r="430" spans="1:34" x14ac:dyDescent="0.25">
      <c r="B430" s="42"/>
      <c r="C430" s="369" t="s">
        <v>5165</v>
      </c>
      <c r="D430" s="369"/>
      <c r="E430" s="43" t="s">
        <v>5166</v>
      </c>
      <c r="F430" s="43" t="s">
        <v>5167</v>
      </c>
      <c r="G430" s="44" t="s">
        <v>5168</v>
      </c>
      <c r="H430" s="45"/>
      <c r="I430" s="46"/>
      <c r="J430" s="47" t="s">
        <v>5169</v>
      </c>
      <c r="K430" s="47" t="s">
        <v>5170</v>
      </c>
      <c r="L430" s="47" t="s">
        <v>5171</v>
      </c>
      <c r="M430" s="48"/>
      <c r="N430" s="48"/>
      <c r="P430" s="49">
        <f>COUNT(P434:P448)</f>
        <v>0</v>
      </c>
      <c r="Q430" s="49">
        <f>COUNT(Q434:Q448)</f>
        <v>0</v>
      </c>
      <c r="R430" s="49">
        <f>COUNT(R434:R448)</f>
        <v>0</v>
      </c>
      <c r="T430" s="96">
        <f>T431-SUM(U434:U448)</f>
        <v>0</v>
      </c>
      <c r="X430" s="23">
        <v>1</v>
      </c>
    </row>
    <row r="431" spans="1:34" ht="13" x14ac:dyDescent="0.3">
      <c r="A431" s="27">
        <f>A411+1</f>
        <v>22</v>
      </c>
      <c r="B431" s="50"/>
      <c r="C431" s="370" t="str">
        <f>Leden!AV27</f>
        <v>E1</v>
      </c>
      <c r="D431" s="370"/>
      <c r="E431" s="100" t="str">
        <f>IF($C431="","",LEFT(IFERROR(VLOOKUP($C431,Teams1N,2,0),"")&amp;"??",2))</f>
        <v>BK</v>
      </c>
      <c r="F431" s="100" t="str">
        <f>IF($C431="","",IFERROR(VLOOKUP($C431,Teams1N,3,0),"??"))</f>
        <v>Za</v>
      </c>
      <c r="G431" s="100" t="str">
        <f>IF($C431="","",LEFT(IFERROR(VLOOKUP($C431,Teams1N,4,0),"")&amp;"?",1))</f>
        <v>4</v>
      </c>
      <c r="H431" s="51"/>
      <c r="I431" s="52"/>
      <c r="J431" s="100">
        <f>COUNTIF(C434:C448,"V")</f>
        <v>2</v>
      </c>
      <c r="K431" s="100">
        <f>COUNTIF(C434:C448,"M")</f>
        <v>3</v>
      </c>
      <c r="L431" s="53">
        <f>IFERROR(AVERAGE(H434:H448),"")</f>
        <v>9</v>
      </c>
      <c r="M431" s="54"/>
      <c r="N431" s="54"/>
      <c r="O431" s="27" t="s">
        <v>5172</v>
      </c>
      <c r="P431" s="163"/>
      <c r="Q431" s="163"/>
      <c r="R431" s="163"/>
      <c r="S431" s="164"/>
      <c r="T431" s="96">
        <f>SUM(T434:T448)</f>
        <v>5</v>
      </c>
      <c r="U431" s="115" t="str">
        <f>MID($C431,1,1)</f>
        <v>E</v>
      </c>
      <c r="V431" s="115" t="str">
        <f>MID($C431,1,1)</f>
        <v>E</v>
      </c>
      <c r="W431" s="115" t="str">
        <f>MID($C431,1,1)</f>
        <v>E</v>
      </c>
      <c r="X431" s="23">
        <v>2</v>
      </c>
      <c r="Y431" s="27"/>
      <c r="Z431" s="27"/>
      <c r="AA431" s="27"/>
      <c r="AB431" s="27"/>
      <c r="AC431" s="27"/>
      <c r="AD431" s="11" t="str">
        <f>IF($C431="","",IFERROR(VLOOKUP($C431,Teams1N,6,0),""))</f>
        <v>A</v>
      </c>
      <c r="AE431" s="11" t="str">
        <f>TRIM(IF($AD431="","",IFERROR(VLOOKUP($AD431,Teams!$B$5:$G$9,2,0),"")))</f>
        <v>3312 AD</v>
      </c>
      <c r="AF431" s="11" t="str">
        <f>TRIM(IF($AD431="","",IFERROR(VLOOKUP($AD431,Teams!$B$5:$G$9,4,0),"")))</f>
        <v>Dordrecht Oranje Wit (D)</v>
      </c>
      <c r="AG431" s="27"/>
      <c r="AH431" s="159">
        <f>IFERROR(AVERAGE(AH434:AH448),"")</f>
        <v>9.5960000000000001</v>
      </c>
    </row>
    <row r="432" spans="1:34" x14ac:dyDescent="0.25">
      <c r="B432" s="42"/>
      <c r="C432" s="43"/>
      <c r="D432" s="42"/>
      <c r="E432" s="42"/>
      <c r="F432" s="42"/>
      <c r="G432" s="46"/>
      <c r="H432" s="46"/>
      <c r="I432" s="46"/>
      <c r="J432" s="43"/>
      <c r="K432" s="43"/>
      <c r="L432" s="43"/>
      <c r="M432" s="48"/>
      <c r="N432" s="48"/>
      <c r="U432" s="116"/>
      <c r="V432" s="116"/>
      <c r="W432" s="116"/>
      <c r="X432" s="23">
        <v>3</v>
      </c>
    </row>
    <row r="433" spans="1:34" x14ac:dyDescent="0.25">
      <c r="A433" s="55"/>
      <c r="B433" s="56"/>
      <c r="C433" s="57" t="s">
        <v>5173</v>
      </c>
      <c r="D433" s="57" t="s">
        <v>5174</v>
      </c>
      <c r="E433" s="58" t="s">
        <v>5175</v>
      </c>
      <c r="F433" s="58" t="s">
        <v>5176</v>
      </c>
      <c r="G433" s="57" t="s">
        <v>5177</v>
      </c>
      <c r="H433" s="57" t="s">
        <v>5178</v>
      </c>
      <c r="I433" s="57" t="s">
        <v>5039</v>
      </c>
      <c r="J433" s="57" t="s">
        <v>7049</v>
      </c>
      <c r="K433" s="57" t="s">
        <v>7598</v>
      </c>
      <c r="L433" s="57" t="s">
        <v>7596</v>
      </c>
      <c r="M433" s="59"/>
      <c r="N433" s="59"/>
      <c r="O433" s="55"/>
      <c r="P433" s="117" t="s">
        <v>5048</v>
      </c>
      <c r="Q433" s="117" t="s">
        <v>5047</v>
      </c>
      <c r="R433" s="117" t="s">
        <v>5049</v>
      </c>
      <c r="U433" s="115">
        <f>IF(W431="","",VLOOKUP(W431,Leeftijdscat,2,FALSE))</f>
        <v>7</v>
      </c>
      <c r="V433" s="115">
        <f>IF(W431="","",VLOOKUP(W431,Leeftijdscat,3,FALSE))</f>
        <v>9</v>
      </c>
      <c r="W433" s="115">
        <f>IF(W431="","",VLOOKUP(W431,Leeftijdscat,4,FALSE))</f>
        <v>10</v>
      </c>
      <c r="X433" s="23">
        <v>4</v>
      </c>
      <c r="Y433" s="55">
        <f>LEN(Y434&amp;Y435&amp;Y436&amp;Y437&amp;Y438&amp;Y439&amp;Y440&amp;Y441&amp;Y442&amp;Y443&amp;Y444&amp;Y445&amp;Y446&amp;Y447&amp;Y448)</f>
        <v>10</v>
      </c>
      <c r="Z433" s="55">
        <f>LEN(Z434&amp;Z435&amp;Z436&amp;Z437&amp;Z438&amp;Z439&amp;Z440&amp;Z441&amp;Z442&amp;Z443&amp;Z444&amp;Z445&amp;Z446&amp;Z447&amp;Z448)</f>
        <v>10</v>
      </c>
      <c r="AA433" s="55">
        <f>LEN(AA434&amp;AA435&amp;AA436&amp;AA437&amp;AA438&amp;AA439&amp;AA440&amp;AA441&amp;AA442&amp;AA443&amp;AA444&amp;AA445&amp;AA446&amp;AA447&amp;AA448)</f>
        <v>10</v>
      </c>
      <c r="AB433" s="55">
        <f>SUM(Y433:AA433)</f>
        <v>30</v>
      </c>
      <c r="AC433" s="55"/>
      <c r="AD433" s="145"/>
      <c r="AE433" s="145"/>
      <c r="AF433" s="145"/>
      <c r="AG433" s="55"/>
    </row>
    <row r="434" spans="1:34" x14ac:dyDescent="0.25">
      <c r="A434" s="23" t="str">
        <f>C431&amp;"x"&amp;B434</f>
        <v>E1x1</v>
      </c>
      <c r="B434" s="42">
        <v>1</v>
      </c>
      <c r="C434" s="60" t="str">
        <f t="shared" ref="C434:C448" si="357">IF(LEFT($A434,1)="x","",IFERROR(VLOOKUP($A434,Leden1N,8,0),""))</f>
        <v>V</v>
      </c>
      <c r="D434" s="60" t="str">
        <f t="shared" ref="D434:D448" si="358">IF(LEFT($A434,1)="x","",IFERROR(VLOOKUP($A434,Leden1N,9,0),""))</f>
        <v>NMH07D4</v>
      </c>
      <c r="E434" s="61" t="str">
        <f t="shared" ref="E434:E448" si="359">IF(LEFT($A434,1)="x","",IFERROR(VLOOKUP($A434,Leden1N,10,0),""))</f>
        <v>Vos, J.</v>
      </c>
      <c r="F434" s="61" t="str">
        <f t="shared" ref="F434:F448" si="360">IF(LEFT($A434,1)="x","",IFERROR(VLOOKUP($A434,Leden1N,11,0),""))</f>
        <v>Jeslynn</v>
      </c>
      <c r="G434" s="62">
        <f t="shared" ref="G434:G448" si="361">IF(LEFT($A434,1)="x","",IFERROR(VLOOKUP($A434,Leden1N,12,0),""))</f>
        <v>41692</v>
      </c>
      <c r="H434" s="63">
        <f t="shared" ref="H434:H448" si="362">IF(AND(ISNUMBER(G434),G434&lt;&gt;0),DATEDIF(G434,Peildatum,"Y"),"")</f>
        <v>9</v>
      </c>
      <c r="I434" s="64"/>
      <c r="J434" s="60" t="str">
        <f t="shared" ref="J434:J448" si="363">IF(LEFT($A434,1)="x","",IFERROR(VLOOKUP($A434,Leden1N,17,0),""))</f>
        <v>E4</v>
      </c>
      <c r="K434" s="60" t="str">
        <f t="shared" ref="K434:K448" si="364">IF(LEFT($A434,1)="x","",IFERROR(VLOOKUP($A434,Leden1N,18,0),""))</f>
        <v>E4</v>
      </c>
      <c r="L434" s="60" t="str">
        <f t="shared" ref="L434:L448" si="365">IF(LEFT($A434,1)="x","",IFERROR(VLOOKUP($A434,Leden1N,19,0),""))</f>
        <v>E4</v>
      </c>
      <c r="M434" s="48"/>
      <c r="N434" s="48"/>
      <c r="P434" s="114"/>
      <c r="Q434" s="114"/>
      <c r="R434" s="114"/>
      <c r="S434" s="118"/>
      <c r="T434" s="153">
        <f t="shared" ref="T434:T448" si="366">IF(LEN(C434&amp;D434&amp;E434&amp;F434)&gt;0,1,0)</f>
        <v>1</v>
      </c>
      <c r="U434" s="116">
        <f t="shared" ref="U434:U448" si="367">MIN(LEN(Y434&amp;Z434&amp;AA434),1)</f>
        <v>1</v>
      </c>
      <c r="V434" s="119">
        <f t="shared" ref="V434:W448" si="368">V433</f>
        <v>9</v>
      </c>
      <c r="W434" s="119">
        <f t="shared" si="368"/>
        <v>10</v>
      </c>
      <c r="X434" s="23">
        <v>5</v>
      </c>
      <c r="Y434" s="60" t="str">
        <f t="shared" ref="Y434:Y448" si="369">IF(LEFT($A434,1)="x","",IFERROR(VLOOKUP($A434,Leden1N,37,0),""))</f>
        <v>E4</v>
      </c>
      <c r="Z434" s="60" t="str">
        <f t="shared" ref="Z434:Z448" si="370">IF(LEFT($A434,1)="x","",IFERROR(VLOOKUP($A434,Leden1N,38,0),""))</f>
        <v>E4</v>
      </c>
      <c r="AA434" s="60" t="str">
        <f t="shared" ref="AA434:AA448" si="371">IF(LEFT($A434,1)="x","",IFERROR(VLOOKUP($A434,Leden1N,39,0),""))</f>
        <v>E4</v>
      </c>
      <c r="AB434" s="23">
        <f t="shared" ref="AB434:AB448" si="372">LEN(Y434&amp;Z434&amp;AA434)</f>
        <v>6</v>
      </c>
      <c r="AH434" s="158">
        <f t="shared" ref="AH434:AH448" si="373">lft(G434,Peildatum)</f>
        <v>9.85</v>
      </c>
    </row>
    <row r="435" spans="1:34" x14ac:dyDescent="0.25">
      <c r="A435" s="23" t="str">
        <f>C431&amp;"x"&amp;B435</f>
        <v>E1x2</v>
      </c>
      <c r="B435" s="42">
        <v>2</v>
      </c>
      <c r="C435" s="60" t="str">
        <f t="shared" si="357"/>
        <v>V</v>
      </c>
      <c r="D435" s="60" t="str">
        <f t="shared" si="358"/>
        <v>NMJ35H3</v>
      </c>
      <c r="E435" s="61" t="str">
        <f t="shared" si="359"/>
        <v>Dongen, van P.</v>
      </c>
      <c r="F435" s="61" t="str">
        <f t="shared" si="360"/>
        <v>Pien</v>
      </c>
      <c r="G435" s="62">
        <f t="shared" si="361"/>
        <v>41901</v>
      </c>
      <c r="H435" s="63">
        <f t="shared" si="362"/>
        <v>9</v>
      </c>
      <c r="I435" s="64"/>
      <c r="J435" s="60" t="str">
        <f t="shared" si="363"/>
        <v>E6</v>
      </c>
      <c r="K435" s="60" t="str">
        <f t="shared" si="364"/>
        <v>E6</v>
      </c>
      <c r="L435" s="60" t="str">
        <f t="shared" si="365"/>
        <v>E6</v>
      </c>
      <c r="M435" s="48"/>
      <c r="N435" s="48"/>
      <c r="P435" s="114"/>
      <c r="Q435" s="114"/>
      <c r="R435" s="114"/>
      <c r="S435" s="118"/>
      <c r="T435" s="153">
        <f t="shared" si="366"/>
        <v>1</v>
      </c>
      <c r="U435" s="116">
        <f t="shared" si="367"/>
        <v>1</v>
      </c>
      <c r="V435" s="119">
        <f t="shared" si="368"/>
        <v>9</v>
      </c>
      <c r="W435" s="119">
        <f t="shared" si="368"/>
        <v>10</v>
      </c>
      <c r="X435" s="23">
        <v>6</v>
      </c>
      <c r="Y435" s="60" t="str">
        <f t="shared" si="369"/>
        <v>E6</v>
      </c>
      <c r="Z435" s="60" t="str">
        <f t="shared" si="370"/>
        <v>E6</v>
      </c>
      <c r="AA435" s="60" t="str">
        <f t="shared" si="371"/>
        <v>E6</v>
      </c>
      <c r="AB435" s="23">
        <f t="shared" si="372"/>
        <v>6</v>
      </c>
      <c r="AH435" s="158">
        <f t="shared" si="373"/>
        <v>9.2799999999999994</v>
      </c>
    </row>
    <row r="436" spans="1:34" x14ac:dyDescent="0.25">
      <c r="A436" s="23" t="str">
        <f>C431&amp;"x"&amp;B436</f>
        <v>E1x3</v>
      </c>
      <c r="B436" s="42">
        <v>3</v>
      </c>
      <c r="C436" s="60" t="str">
        <f t="shared" si="357"/>
        <v>M</v>
      </c>
      <c r="D436" s="60" t="str">
        <f t="shared" si="358"/>
        <v>NMB99X9</v>
      </c>
      <c r="E436" s="61" t="str">
        <f t="shared" si="359"/>
        <v>Bosch, van den A.</v>
      </c>
      <c r="F436" s="61" t="str">
        <f t="shared" si="360"/>
        <v>Ayden</v>
      </c>
      <c r="G436" s="62">
        <f t="shared" si="361"/>
        <v>41706</v>
      </c>
      <c r="H436" s="63">
        <f t="shared" si="362"/>
        <v>9</v>
      </c>
      <c r="I436" s="64"/>
      <c r="J436" s="60" t="str">
        <f t="shared" si="363"/>
        <v>E6</v>
      </c>
      <c r="K436" s="60" t="str">
        <f t="shared" si="364"/>
        <v>E6</v>
      </c>
      <c r="L436" s="60" t="str">
        <f t="shared" si="365"/>
        <v>E6</v>
      </c>
      <c r="M436" s="48"/>
      <c r="N436" s="48"/>
      <c r="P436" s="114"/>
      <c r="Q436" s="114"/>
      <c r="R436" s="114"/>
      <c r="S436" s="118"/>
      <c r="T436" s="153">
        <f t="shared" si="366"/>
        <v>1</v>
      </c>
      <c r="U436" s="116">
        <f t="shared" si="367"/>
        <v>1</v>
      </c>
      <c r="V436" s="119">
        <f t="shared" si="368"/>
        <v>9</v>
      </c>
      <c r="W436" s="119">
        <f t="shared" si="368"/>
        <v>10</v>
      </c>
      <c r="X436" s="23">
        <v>7</v>
      </c>
      <c r="Y436" s="60" t="str">
        <f t="shared" si="369"/>
        <v>E6</v>
      </c>
      <c r="Z436" s="60" t="str">
        <f t="shared" si="370"/>
        <v>E6</v>
      </c>
      <c r="AA436" s="60" t="str">
        <f t="shared" si="371"/>
        <v>E6</v>
      </c>
      <c r="AB436" s="23">
        <f t="shared" si="372"/>
        <v>6</v>
      </c>
      <c r="AH436" s="158">
        <f t="shared" si="373"/>
        <v>9.82</v>
      </c>
    </row>
    <row r="437" spans="1:34" x14ac:dyDescent="0.25">
      <c r="A437" s="23" t="str">
        <f>C431&amp;"x"&amp;B437</f>
        <v>E1x4</v>
      </c>
      <c r="B437" s="42">
        <v>4</v>
      </c>
      <c r="C437" s="60" t="str">
        <f t="shared" si="357"/>
        <v>M</v>
      </c>
      <c r="D437" s="60" t="str">
        <f t="shared" si="358"/>
        <v>NMJ57G2</v>
      </c>
      <c r="E437" s="61" t="str">
        <f t="shared" si="359"/>
        <v>Wit, de, M.</v>
      </c>
      <c r="F437" s="61" t="str">
        <f t="shared" si="360"/>
        <v>Merlijn</v>
      </c>
      <c r="G437" s="62">
        <f t="shared" si="361"/>
        <v>41801</v>
      </c>
      <c r="H437" s="63">
        <f t="shared" si="362"/>
        <v>9</v>
      </c>
      <c r="I437" s="64"/>
      <c r="J437" s="60" t="str">
        <f t="shared" si="363"/>
        <v>E4</v>
      </c>
      <c r="K437" s="60" t="str">
        <f t="shared" si="364"/>
        <v>E4</v>
      </c>
      <c r="L437" s="60" t="str">
        <f t="shared" si="365"/>
        <v>E4</v>
      </c>
      <c r="M437" s="48"/>
      <c r="N437" s="48"/>
      <c r="P437" s="114"/>
      <c r="Q437" s="114"/>
      <c r="R437" s="114"/>
      <c r="S437" s="118"/>
      <c r="T437" s="153">
        <f t="shared" si="366"/>
        <v>1</v>
      </c>
      <c r="U437" s="116">
        <f t="shared" si="367"/>
        <v>1</v>
      </c>
      <c r="V437" s="119">
        <f t="shared" si="368"/>
        <v>9</v>
      </c>
      <c r="W437" s="119">
        <f t="shared" si="368"/>
        <v>10</v>
      </c>
      <c r="X437" s="23">
        <v>8</v>
      </c>
      <c r="Y437" s="60" t="str">
        <f t="shared" si="369"/>
        <v>E4</v>
      </c>
      <c r="Z437" s="60" t="str">
        <f t="shared" si="370"/>
        <v>E4</v>
      </c>
      <c r="AA437" s="60" t="str">
        <f t="shared" si="371"/>
        <v>E4</v>
      </c>
      <c r="AB437" s="23">
        <f t="shared" si="372"/>
        <v>6</v>
      </c>
      <c r="AH437" s="158">
        <f t="shared" si="373"/>
        <v>9.56</v>
      </c>
    </row>
    <row r="438" spans="1:34" x14ac:dyDescent="0.25">
      <c r="A438" s="23" t="str">
        <f>C431&amp;"x"&amp;B438</f>
        <v>E1x5</v>
      </c>
      <c r="B438" s="42">
        <v>5</v>
      </c>
      <c r="C438" s="60" t="str">
        <f t="shared" si="357"/>
        <v>M</v>
      </c>
      <c r="D438" s="60" t="str">
        <f t="shared" si="358"/>
        <v>NMJ03L0</v>
      </c>
      <c r="E438" s="61" t="str">
        <f t="shared" si="359"/>
        <v>Everaarts, L.</v>
      </c>
      <c r="F438" s="61" t="str">
        <f t="shared" si="360"/>
        <v>Levi</v>
      </c>
      <c r="G438" s="62">
        <f t="shared" si="361"/>
        <v>41832</v>
      </c>
      <c r="H438" s="63">
        <f t="shared" si="362"/>
        <v>9</v>
      </c>
      <c r="I438" s="64"/>
      <c r="J438" s="60" t="str">
        <f t="shared" si="363"/>
        <v>E6</v>
      </c>
      <c r="K438" s="60" t="str">
        <f t="shared" si="364"/>
        <v>E6</v>
      </c>
      <c r="L438" s="60" t="str">
        <f t="shared" si="365"/>
        <v>E6</v>
      </c>
      <c r="M438" s="48"/>
      <c r="N438" s="48"/>
      <c r="P438" s="114"/>
      <c r="Q438" s="114"/>
      <c r="R438" s="114"/>
      <c r="S438" s="118"/>
      <c r="T438" s="153">
        <f t="shared" si="366"/>
        <v>1</v>
      </c>
      <c r="U438" s="116">
        <f t="shared" si="367"/>
        <v>1</v>
      </c>
      <c r="V438" s="119">
        <f t="shared" si="368"/>
        <v>9</v>
      </c>
      <c r="W438" s="119">
        <f t="shared" si="368"/>
        <v>10</v>
      </c>
      <c r="X438" s="23">
        <v>9</v>
      </c>
      <c r="Y438" s="60" t="str">
        <f t="shared" si="369"/>
        <v>E6</v>
      </c>
      <c r="Z438" s="60" t="str">
        <f t="shared" si="370"/>
        <v>E6</v>
      </c>
      <c r="AA438" s="60" t="str">
        <f t="shared" si="371"/>
        <v>E6</v>
      </c>
      <c r="AB438" s="23">
        <f t="shared" si="372"/>
        <v>6</v>
      </c>
      <c r="AH438" s="158">
        <f t="shared" si="373"/>
        <v>9.4700000000000006</v>
      </c>
    </row>
    <row r="439" spans="1:34" x14ac:dyDescent="0.25">
      <c r="A439" s="23" t="str">
        <f>C431&amp;"x"&amp;B439</f>
        <v>E1x6</v>
      </c>
      <c r="B439" s="42">
        <v>6</v>
      </c>
      <c r="C439" s="60" t="str">
        <f t="shared" si="357"/>
        <v/>
      </c>
      <c r="D439" s="60" t="str">
        <f t="shared" si="358"/>
        <v/>
      </c>
      <c r="E439" s="61" t="str">
        <f t="shared" si="359"/>
        <v/>
      </c>
      <c r="F439" s="61" t="str">
        <f t="shared" si="360"/>
        <v/>
      </c>
      <c r="G439" s="62" t="str">
        <f t="shared" si="361"/>
        <v/>
      </c>
      <c r="H439" s="63" t="str">
        <f t="shared" si="362"/>
        <v/>
      </c>
      <c r="I439" s="64"/>
      <c r="J439" s="60" t="str">
        <f t="shared" si="363"/>
        <v/>
      </c>
      <c r="K439" s="60" t="str">
        <f t="shared" si="364"/>
        <v/>
      </c>
      <c r="L439" s="60" t="str">
        <f t="shared" si="365"/>
        <v/>
      </c>
      <c r="M439" s="48"/>
      <c r="N439" s="48"/>
      <c r="P439" s="114"/>
      <c r="Q439" s="114"/>
      <c r="R439" s="114"/>
      <c r="S439" s="118"/>
      <c r="T439" s="153">
        <f t="shared" si="366"/>
        <v>0</v>
      </c>
      <c r="U439" s="116">
        <f t="shared" si="367"/>
        <v>0</v>
      </c>
      <c r="V439" s="119">
        <f t="shared" si="368"/>
        <v>9</v>
      </c>
      <c r="W439" s="119">
        <f t="shared" si="368"/>
        <v>10</v>
      </c>
      <c r="X439" s="23">
        <v>10</v>
      </c>
      <c r="Y439" s="60" t="str">
        <f t="shared" si="369"/>
        <v/>
      </c>
      <c r="Z439" s="60" t="str">
        <f t="shared" si="370"/>
        <v/>
      </c>
      <c r="AA439" s="60" t="str">
        <f t="shared" si="371"/>
        <v/>
      </c>
      <c r="AB439" s="23">
        <f t="shared" si="372"/>
        <v>0</v>
      </c>
      <c r="AH439" s="158" t="str">
        <f t="shared" si="373"/>
        <v/>
      </c>
    </row>
    <row r="440" spans="1:34" x14ac:dyDescent="0.25">
      <c r="A440" s="23" t="str">
        <f>C431&amp;"x"&amp;B440</f>
        <v>E1x7</v>
      </c>
      <c r="B440" s="42">
        <v>7</v>
      </c>
      <c r="C440" s="60" t="str">
        <f t="shared" si="357"/>
        <v/>
      </c>
      <c r="D440" s="60" t="str">
        <f t="shared" si="358"/>
        <v/>
      </c>
      <c r="E440" s="61" t="str">
        <f t="shared" si="359"/>
        <v/>
      </c>
      <c r="F440" s="61" t="str">
        <f t="shared" si="360"/>
        <v/>
      </c>
      <c r="G440" s="62" t="str">
        <f t="shared" si="361"/>
        <v/>
      </c>
      <c r="H440" s="63" t="str">
        <f t="shared" si="362"/>
        <v/>
      </c>
      <c r="I440" s="64"/>
      <c r="J440" s="60" t="str">
        <f t="shared" si="363"/>
        <v/>
      </c>
      <c r="K440" s="60" t="str">
        <f t="shared" si="364"/>
        <v/>
      </c>
      <c r="L440" s="60" t="str">
        <f t="shared" si="365"/>
        <v/>
      </c>
      <c r="M440" s="48"/>
      <c r="N440" s="48"/>
      <c r="P440" s="114"/>
      <c r="Q440" s="114"/>
      <c r="R440" s="114"/>
      <c r="S440" s="118"/>
      <c r="T440" s="153">
        <f t="shared" si="366"/>
        <v>0</v>
      </c>
      <c r="U440" s="116">
        <f t="shared" si="367"/>
        <v>0</v>
      </c>
      <c r="V440" s="119">
        <f t="shared" si="368"/>
        <v>9</v>
      </c>
      <c r="W440" s="119">
        <f t="shared" si="368"/>
        <v>10</v>
      </c>
      <c r="X440" s="23">
        <v>11</v>
      </c>
      <c r="Y440" s="60" t="str">
        <f t="shared" si="369"/>
        <v/>
      </c>
      <c r="Z440" s="60" t="str">
        <f t="shared" si="370"/>
        <v/>
      </c>
      <c r="AA440" s="60" t="str">
        <f t="shared" si="371"/>
        <v/>
      </c>
      <c r="AB440" s="23">
        <f t="shared" si="372"/>
        <v>0</v>
      </c>
      <c r="AH440" s="158" t="str">
        <f t="shared" si="373"/>
        <v/>
      </c>
    </row>
    <row r="441" spans="1:34" x14ac:dyDescent="0.25">
      <c r="A441" s="23" t="str">
        <f>C431&amp;"x"&amp;B441</f>
        <v>E1x8</v>
      </c>
      <c r="B441" s="42">
        <v>8</v>
      </c>
      <c r="C441" s="60" t="str">
        <f t="shared" si="357"/>
        <v/>
      </c>
      <c r="D441" s="60" t="str">
        <f t="shared" si="358"/>
        <v/>
      </c>
      <c r="E441" s="61" t="str">
        <f t="shared" si="359"/>
        <v/>
      </c>
      <c r="F441" s="61" t="str">
        <f t="shared" si="360"/>
        <v/>
      </c>
      <c r="G441" s="62" t="str">
        <f t="shared" si="361"/>
        <v/>
      </c>
      <c r="H441" s="63" t="str">
        <f t="shared" si="362"/>
        <v/>
      </c>
      <c r="I441" s="64"/>
      <c r="J441" s="60" t="str">
        <f t="shared" si="363"/>
        <v/>
      </c>
      <c r="K441" s="60" t="str">
        <f t="shared" si="364"/>
        <v/>
      </c>
      <c r="L441" s="60" t="str">
        <f t="shared" si="365"/>
        <v/>
      </c>
      <c r="M441" s="48"/>
      <c r="N441" s="48"/>
      <c r="P441" s="114"/>
      <c r="Q441" s="114"/>
      <c r="R441" s="114"/>
      <c r="S441" s="118"/>
      <c r="T441" s="153">
        <f t="shared" si="366"/>
        <v>0</v>
      </c>
      <c r="U441" s="116">
        <f t="shared" si="367"/>
        <v>0</v>
      </c>
      <c r="V441" s="119">
        <f t="shared" si="368"/>
        <v>9</v>
      </c>
      <c r="W441" s="119">
        <f t="shared" si="368"/>
        <v>10</v>
      </c>
      <c r="X441" s="23">
        <v>12</v>
      </c>
      <c r="Y441" s="60" t="str">
        <f t="shared" si="369"/>
        <v/>
      </c>
      <c r="Z441" s="60" t="str">
        <f t="shared" si="370"/>
        <v/>
      </c>
      <c r="AA441" s="60" t="str">
        <f t="shared" si="371"/>
        <v/>
      </c>
      <c r="AB441" s="23">
        <f t="shared" si="372"/>
        <v>0</v>
      </c>
      <c r="AH441" s="158" t="str">
        <f t="shared" si="373"/>
        <v/>
      </c>
    </row>
    <row r="442" spans="1:34" x14ac:dyDescent="0.25">
      <c r="A442" s="23" t="str">
        <f>C431&amp;"x"&amp;B442</f>
        <v>E1x9</v>
      </c>
      <c r="B442" s="42">
        <v>9</v>
      </c>
      <c r="C442" s="60" t="str">
        <f t="shared" si="357"/>
        <v/>
      </c>
      <c r="D442" s="60" t="str">
        <f t="shared" si="358"/>
        <v/>
      </c>
      <c r="E442" s="61" t="str">
        <f t="shared" si="359"/>
        <v/>
      </c>
      <c r="F442" s="61" t="str">
        <f t="shared" si="360"/>
        <v/>
      </c>
      <c r="G442" s="62" t="str">
        <f t="shared" si="361"/>
        <v/>
      </c>
      <c r="H442" s="63" t="str">
        <f t="shared" si="362"/>
        <v/>
      </c>
      <c r="I442" s="64"/>
      <c r="J442" s="60" t="str">
        <f t="shared" si="363"/>
        <v/>
      </c>
      <c r="K442" s="60" t="str">
        <f t="shared" si="364"/>
        <v/>
      </c>
      <c r="L442" s="60" t="str">
        <f t="shared" si="365"/>
        <v/>
      </c>
      <c r="M442" s="48"/>
      <c r="N442" s="48"/>
      <c r="P442" s="114"/>
      <c r="Q442" s="114"/>
      <c r="R442" s="114"/>
      <c r="S442" s="118"/>
      <c r="T442" s="153">
        <f t="shared" si="366"/>
        <v>0</v>
      </c>
      <c r="U442" s="116">
        <f t="shared" si="367"/>
        <v>0</v>
      </c>
      <c r="V442" s="119">
        <f t="shared" si="368"/>
        <v>9</v>
      </c>
      <c r="W442" s="119">
        <f t="shared" si="368"/>
        <v>10</v>
      </c>
      <c r="X442" s="23">
        <v>13</v>
      </c>
      <c r="Y442" s="60" t="str">
        <f t="shared" si="369"/>
        <v/>
      </c>
      <c r="Z442" s="60" t="str">
        <f t="shared" si="370"/>
        <v/>
      </c>
      <c r="AA442" s="60" t="str">
        <f t="shared" si="371"/>
        <v/>
      </c>
      <c r="AB442" s="23">
        <f t="shared" si="372"/>
        <v>0</v>
      </c>
      <c r="AH442" s="158" t="str">
        <f t="shared" si="373"/>
        <v/>
      </c>
    </row>
    <row r="443" spans="1:34" x14ac:dyDescent="0.25">
      <c r="A443" s="23" t="str">
        <f>C431&amp;"x"&amp;B443</f>
        <v>E1x10</v>
      </c>
      <c r="B443" s="42">
        <v>10</v>
      </c>
      <c r="C443" s="60" t="str">
        <f t="shared" si="357"/>
        <v/>
      </c>
      <c r="D443" s="60" t="str">
        <f t="shared" si="358"/>
        <v/>
      </c>
      <c r="E443" s="61" t="str">
        <f t="shared" si="359"/>
        <v/>
      </c>
      <c r="F443" s="61" t="str">
        <f t="shared" si="360"/>
        <v/>
      </c>
      <c r="G443" s="62" t="str">
        <f t="shared" si="361"/>
        <v/>
      </c>
      <c r="H443" s="63" t="str">
        <f t="shared" si="362"/>
        <v/>
      </c>
      <c r="I443" s="64"/>
      <c r="J443" s="60" t="str">
        <f t="shared" si="363"/>
        <v/>
      </c>
      <c r="K443" s="60" t="str">
        <f t="shared" si="364"/>
        <v/>
      </c>
      <c r="L443" s="60" t="str">
        <f t="shared" si="365"/>
        <v/>
      </c>
      <c r="M443" s="48"/>
      <c r="N443" s="48"/>
      <c r="P443" s="114"/>
      <c r="Q443" s="114"/>
      <c r="R443" s="114"/>
      <c r="S443" s="118"/>
      <c r="T443" s="153">
        <f t="shared" si="366"/>
        <v>0</v>
      </c>
      <c r="U443" s="116">
        <f t="shared" si="367"/>
        <v>0</v>
      </c>
      <c r="V443" s="119">
        <f t="shared" si="368"/>
        <v>9</v>
      </c>
      <c r="W443" s="119">
        <f t="shared" si="368"/>
        <v>10</v>
      </c>
      <c r="X443" s="23">
        <v>14</v>
      </c>
      <c r="Y443" s="60" t="str">
        <f t="shared" si="369"/>
        <v/>
      </c>
      <c r="Z443" s="60" t="str">
        <f t="shared" si="370"/>
        <v/>
      </c>
      <c r="AA443" s="60" t="str">
        <f t="shared" si="371"/>
        <v/>
      </c>
      <c r="AB443" s="23">
        <f t="shared" si="372"/>
        <v>0</v>
      </c>
      <c r="AH443" s="158" t="str">
        <f t="shared" si="373"/>
        <v/>
      </c>
    </row>
    <row r="444" spans="1:34" x14ac:dyDescent="0.25">
      <c r="A444" s="23" t="str">
        <f>C431&amp;"x"&amp;B444</f>
        <v>E1x11</v>
      </c>
      <c r="B444" s="42">
        <v>11</v>
      </c>
      <c r="C444" s="60" t="str">
        <f t="shared" si="357"/>
        <v/>
      </c>
      <c r="D444" s="60" t="str">
        <f t="shared" si="358"/>
        <v/>
      </c>
      <c r="E444" s="61" t="str">
        <f t="shared" si="359"/>
        <v/>
      </c>
      <c r="F444" s="61" t="str">
        <f t="shared" si="360"/>
        <v/>
      </c>
      <c r="G444" s="62" t="str">
        <f t="shared" si="361"/>
        <v/>
      </c>
      <c r="H444" s="63" t="str">
        <f t="shared" si="362"/>
        <v/>
      </c>
      <c r="I444" s="64"/>
      <c r="J444" s="60" t="str">
        <f t="shared" si="363"/>
        <v/>
      </c>
      <c r="K444" s="60" t="str">
        <f t="shared" si="364"/>
        <v/>
      </c>
      <c r="L444" s="60" t="str">
        <f t="shared" si="365"/>
        <v/>
      </c>
      <c r="M444" s="48"/>
      <c r="N444" s="48"/>
      <c r="P444" s="114"/>
      <c r="Q444" s="114"/>
      <c r="R444" s="114"/>
      <c r="T444" s="153">
        <f t="shared" si="366"/>
        <v>0</v>
      </c>
      <c r="U444" s="116">
        <f t="shared" si="367"/>
        <v>0</v>
      </c>
      <c r="V444" s="119">
        <f t="shared" si="368"/>
        <v>9</v>
      </c>
      <c r="W444" s="119">
        <f t="shared" si="368"/>
        <v>10</v>
      </c>
      <c r="X444" s="23">
        <v>15</v>
      </c>
      <c r="Y444" s="60" t="str">
        <f t="shared" si="369"/>
        <v/>
      </c>
      <c r="Z444" s="60" t="str">
        <f t="shared" si="370"/>
        <v/>
      </c>
      <c r="AA444" s="60" t="str">
        <f t="shared" si="371"/>
        <v/>
      </c>
      <c r="AB444" s="23">
        <f t="shared" si="372"/>
        <v>0</v>
      </c>
      <c r="AH444" s="158" t="str">
        <f t="shared" si="373"/>
        <v/>
      </c>
    </row>
    <row r="445" spans="1:34" x14ac:dyDescent="0.25">
      <c r="A445" s="23" t="str">
        <f>C431&amp;"x"&amp;B445</f>
        <v>E1x12</v>
      </c>
      <c r="B445" s="42">
        <v>12</v>
      </c>
      <c r="C445" s="60" t="str">
        <f t="shared" si="357"/>
        <v/>
      </c>
      <c r="D445" s="60" t="str">
        <f t="shared" si="358"/>
        <v/>
      </c>
      <c r="E445" s="61" t="str">
        <f t="shared" si="359"/>
        <v/>
      </c>
      <c r="F445" s="61" t="str">
        <f t="shared" si="360"/>
        <v/>
      </c>
      <c r="G445" s="62" t="str">
        <f t="shared" si="361"/>
        <v/>
      </c>
      <c r="H445" s="63" t="str">
        <f t="shared" si="362"/>
        <v/>
      </c>
      <c r="I445" s="64"/>
      <c r="J445" s="60" t="str">
        <f t="shared" si="363"/>
        <v/>
      </c>
      <c r="K445" s="60" t="str">
        <f t="shared" si="364"/>
        <v/>
      </c>
      <c r="L445" s="60" t="str">
        <f t="shared" si="365"/>
        <v/>
      </c>
      <c r="M445" s="48"/>
      <c r="N445" s="48"/>
      <c r="P445" s="114"/>
      <c r="Q445" s="114"/>
      <c r="R445" s="114"/>
      <c r="T445" s="153">
        <f t="shared" si="366"/>
        <v>0</v>
      </c>
      <c r="U445" s="116">
        <f t="shared" si="367"/>
        <v>0</v>
      </c>
      <c r="V445" s="119">
        <f t="shared" si="368"/>
        <v>9</v>
      </c>
      <c r="W445" s="119">
        <f t="shared" si="368"/>
        <v>10</v>
      </c>
      <c r="X445" s="23">
        <v>16</v>
      </c>
      <c r="Y445" s="60" t="str">
        <f t="shared" si="369"/>
        <v/>
      </c>
      <c r="Z445" s="60" t="str">
        <f t="shared" si="370"/>
        <v/>
      </c>
      <c r="AA445" s="60" t="str">
        <f t="shared" si="371"/>
        <v/>
      </c>
      <c r="AB445" s="23">
        <f t="shared" si="372"/>
        <v>0</v>
      </c>
      <c r="AH445" s="158" t="str">
        <f t="shared" si="373"/>
        <v/>
      </c>
    </row>
    <row r="446" spans="1:34" x14ac:dyDescent="0.25">
      <c r="A446" s="23" t="str">
        <f>C431&amp;"x"&amp;B446</f>
        <v>E1x13</v>
      </c>
      <c r="B446" s="42">
        <v>13</v>
      </c>
      <c r="C446" s="60" t="str">
        <f t="shared" si="357"/>
        <v/>
      </c>
      <c r="D446" s="60" t="str">
        <f t="shared" si="358"/>
        <v/>
      </c>
      <c r="E446" s="61" t="str">
        <f t="shared" si="359"/>
        <v/>
      </c>
      <c r="F446" s="61" t="str">
        <f t="shared" si="360"/>
        <v/>
      </c>
      <c r="G446" s="62" t="str">
        <f t="shared" si="361"/>
        <v/>
      </c>
      <c r="H446" s="63" t="str">
        <f t="shared" si="362"/>
        <v/>
      </c>
      <c r="I446" s="64"/>
      <c r="J446" s="60" t="str">
        <f t="shared" si="363"/>
        <v/>
      </c>
      <c r="K446" s="60" t="str">
        <f t="shared" si="364"/>
        <v/>
      </c>
      <c r="L446" s="60" t="str">
        <f t="shared" si="365"/>
        <v/>
      </c>
      <c r="M446" s="48"/>
      <c r="N446" s="48"/>
      <c r="P446" s="114"/>
      <c r="Q446" s="114"/>
      <c r="R446" s="114"/>
      <c r="T446" s="153">
        <f t="shared" si="366"/>
        <v>0</v>
      </c>
      <c r="U446" s="116">
        <f t="shared" si="367"/>
        <v>0</v>
      </c>
      <c r="V446" s="119">
        <f t="shared" si="368"/>
        <v>9</v>
      </c>
      <c r="W446" s="119">
        <f t="shared" si="368"/>
        <v>10</v>
      </c>
      <c r="X446" s="23">
        <v>17</v>
      </c>
      <c r="Y446" s="60" t="str">
        <f t="shared" si="369"/>
        <v/>
      </c>
      <c r="Z446" s="60" t="str">
        <f t="shared" si="370"/>
        <v/>
      </c>
      <c r="AA446" s="60" t="str">
        <f t="shared" si="371"/>
        <v/>
      </c>
      <c r="AB446" s="23">
        <f t="shared" si="372"/>
        <v>0</v>
      </c>
      <c r="AH446" s="158" t="str">
        <f t="shared" si="373"/>
        <v/>
      </c>
    </row>
    <row r="447" spans="1:34" x14ac:dyDescent="0.25">
      <c r="A447" s="23" t="str">
        <f>C431&amp;"x"&amp;B447</f>
        <v>E1x14</v>
      </c>
      <c r="B447" s="42">
        <v>14</v>
      </c>
      <c r="C447" s="60" t="str">
        <f t="shared" si="357"/>
        <v/>
      </c>
      <c r="D447" s="60" t="str">
        <f t="shared" si="358"/>
        <v/>
      </c>
      <c r="E447" s="61" t="str">
        <f t="shared" si="359"/>
        <v/>
      </c>
      <c r="F447" s="61" t="str">
        <f t="shared" si="360"/>
        <v/>
      </c>
      <c r="G447" s="62" t="str">
        <f t="shared" si="361"/>
        <v/>
      </c>
      <c r="H447" s="63" t="str">
        <f t="shared" si="362"/>
        <v/>
      </c>
      <c r="I447" s="64"/>
      <c r="J447" s="60" t="str">
        <f t="shared" si="363"/>
        <v/>
      </c>
      <c r="K447" s="60" t="str">
        <f t="shared" si="364"/>
        <v/>
      </c>
      <c r="L447" s="60" t="str">
        <f t="shared" si="365"/>
        <v/>
      </c>
      <c r="M447" s="48"/>
      <c r="N447" s="48"/>
      <c r="P447" s="114"/>
      <c r="Q447" s="114"/>
      <c r="R447" s="114"/>
      <c r="T447" s="153">
        <f t="shared" si="366"/>
        <v>0</v>
      </c>
      <c r="U447" s="116">
        <f t="shared" si="367"/>
        <v>0</v>
      </c>
      <c r="V447" s="119">
        <f t="shared" si="368"/>
        <v>9</v>
      </c>
      <c r="W447" s="119">
        <f t="shared" si="368"/>
        <v>10</v>
      </c>
      <c r="X447" s="23">
        <v>18</v>
      </c>
      <c r="Y447" s="60" t="str">
        <f t="shared" si="369"/>
        <v/>
      </c>
      <c r="Z447" s="60" t="str">
        <f t="shared" si="370"/>
        <v/>
      </c>
      <c r="AA447" s="60" t="str">
        <f t="shared" si="371"/>
        <v/>
      </c>
      <c r="AB447" s="23">
        <f t="shared" si="372"/>
        <v>0</v>
      </c>
      <c r="AH447" s="158" t="str">
        <f t="shared" si="373"/>
        <v/>
      </c>
    </row>
    <row r="448" spans="1:34" x14ac:dyDescent="0.25">
      <c r="A448" s="23" t="str">
        <f>C431&amp;"x"&amp;B448</f>
        <v>E1x15</v>
      </c>
      <c r="B448" s="42">
        <v>15</v>
      </c>
      <c r="C448" s="60" t="str">
        <f t="shared" si="357"/>
        <v/>
      </c>
      <c r="D448" s="60" t="str">
        <f t="shared" si="358"/>
        <v/>
      </c>
      <c r="E448" s="61" t="str">
        <f t="shared" si="359"/>
        <v/>
      </c>
      <c r="F448" s="61" t="str">
        <f t="shared" si="360"/>
        <v/>
      </c>
      <c r="G448" s="62" t="str">
        <f t="shared" si="361"/>
        <v/>
      </c>
      <c r="H448" s="63" t="str">
        <f t="shared" si="362"/>
        <v/>
      </c>
      <c r="I448" s="64"/>
      <c r="J448" s="60" t="str">
        <f t="shared" si="363"/>
        <v/>
      </c>
      <c r="K448" s="60" t="str">
        <f t="shared" si="364"/>
        <v/>
      </c>
      <c r="L448" s="60" t="str">
        <f t="shared" si="365"/>
        <v/>
      </c>
      <c r="M448" s="48"/>
      <c r="N448" s="48"/>
      <c r="P448" s="114"/>
      <c r="Q448" s="114"/>
      <c r="R448" s="114"/>
      <c r="T448" s="153">
        <f t="shared" si="366"/>
        <v>0</v>
      </c>
      <c r="U448" s="116">
        <f t="shared" si="367"/>
        <v>0</v>
      </c>
      <c r="V448" s="119">
        <f t="shared" si="368"/>
        <v>9</v>
      </c>
      <c r="W448" s="119">
        <f t="shared" si="368"/>
        <v>10</v>
      </c>
      <c r="X448" s="23">
        <v>19</v>
      </c>
      <c r="Y448" s="60" t="str">
        <f t="shared" si="369"/>
        <v/>
      </c>
      <c r="Z448" s="60" t="str">
        <f t="shared" si="370"/>
        <v/>
      </c>
      <c r="AA448" s="60" t="str">
        <f t="shared" si="371"/>
        <v/>
      </c>
      <c r="AB448" s="23">
        <f t="shared" si="372"/>
        <v>0</v>
      </c>
      <c r="AH448" s="158" t="str">
        <f t="shared" si="373"/>
        <v/>
      </c>
    </row>
    <row r="449" spans="1:34" x14ac:dyDescent="0.25">
      <c r="B449" s="65"/>
      <c r="C449" s="66"/>
      <c r="D449" s="65"/>
      <c r="E449" s="65"/>
      <c r="F449" s="65"/>
      <c r="G449" s="67"/>
      <c r="H449" s="67"/>
      <c r="I449" s="67"/>
      <c r="J449" s="66"/>
      <c r="K449" s="66"/>
      <c r="L449" s="66"/>
      <c r="M449" s="48"/>
      <c r="N449" s="48"/>
      <c r="X449" s="23">
        <v>20</v>
      </c>
    </row>
    <row r="450" spans="1:34" x14ac:dyDescent="0.25">
      <c r="B450" s="42"/>
      <c r="C450" s="369" t="s">
        <v>5165</v>
      </c>
      <c r="D450" s="369"/>
      <c r="E450" s="43" t="s">
        <v>5166</v>
      </c>
      <c r="F450" s="43" t="s">
        <v>5167</v>
      </c>
      <c r="G450" s="44" t="s">
        <v>5168</v>
      </c>
      <c r="H450" s="45"/>
      <c r="I450" s="46"/>
      <c r="J450" s="47" t="s">
        <v>5169</v>
      </c>
      <c r="K450" s="47" t="s">
        <v>5170</v>
      </c>
      <c r="L450" s="47" t="s">
        <v>5171</v>
      </c>
      <c r="M450" s="48"/>
      <c r="N450" s="48"/>
      <c r="P450" s="49">
        <f>COUNT(P454:P468)</f>
        <v>0</v>
      </c>
      <c r="Q450" s="49">
        <f>COUNT(Q454:Q468)</f>
        <v>0</v>
      </c>
      <c r="R450" s="49">
        <f>COUNT(R454:R468)</f>
        <v>0</v>
      </c>
      <c r="T450" s="96">
        <f>T451-SUM(U454:U468)</f>
        <v>0</v>
      </c>
      <c r="X450" s="23">
        <v>1</v>
      </c>
    </row>
    <row r="451" spans="1:34" ht="13" x14ac:dyDescent="0.3">
      <c r="A451" s="27">
        <f>A431+1</f>
        <v>23</v>
      </c>
      <c r="B451" s="50"/>
      <c r="C451" s="370" t="str">
        <f>Leden!AV28</f>
        <v>E2</v>
      </c>
      <c r="D451" s="370"/>
      <c r="E451" s="100" t="str">
        <f>IF($C451="","",LEFT(IFERROR(VLOOKUP($C451,Teams1N,2,0),"")&amp;"??",2))</f>
        <v>BK</v>
      </c>
      <c r="F451" s="100" t="str">
        <f>IF($C451="","",IFERROR(VLOOKUP($C451,Teams1N,3,0),"??"))</f>
        <v>Za</v>
      </c>
      <c r="G451" s="100" t="str">
        <f>IF($C451="","",LEFT(IFERROR(VLOOKUP($C451,Teams1N,4,0),"")&amp;"?",1))</f>
        <v>4</v>
      </c>
      <c r="H451" s="51"/>
      <c r="I451" s="52"/>
      <c r="J451" s="100">
        <f>COUNTIF(C454:C468,"V")</f>
        <v>2</v>
      </c>
      <c r="K451" s="100">
        <f>COUNTIF(C454:C468,"M")</f>
        <v>4</v>
      </c>
      <c r="L451" s="53">
        <f>IFERROR(AVERAGE(H454:H468),"")</f>
        <v>9</v>
      </c>
      <c r="M451" s="54"/>
      <c r="N451" s="54"/>
      <c r="O451" s="27" t="s">
        <v>5172</v>
      </c>
      <c r="P451" s="163"/>
      <c r="Q451" s="163"/>
      <c r="R451" s="163"/>
      <c r="S451" s="164"/>
      <c r="T451" s="96">
        <f>SUM(T454:T468)</f>
        <v>6</v>
      </c>
      <c r="U451" s="115" t="str">
        <f>MID($C451,1,1)</f>
        <v>E</v>
      </c>
      <c r="V451" s="115" t="str">
        <f>MID($C451,1,1)</f>
        <v>E</v>
      </c>
      <c r="W451" s="115" t="str">
        <f>MID($C451,1,1)</f>
        <v>E</v>
      </c>
      <c r="X451" s="23">
        <v>2</v>
      </c>
      <c r="Y451" s="27"/>
      <c r="Z451" s="27"/>
      <c r="AA451" s="27"/>
      <c r="AB451" s="27"/>
      <c r="AC451" s="27"/>
      <c r="AD451" s="11" t="str">
        <f>IF($C451="","",IFERROR(VLOOKUP($C451,Teams1N,6,0),""))</f>
        <v>A</v>
      </c>
      <c r="AE451" s="11" t="str">
        <f>TRIM(IF($AD451="","",IFERROR(VLOOKUP($AD451,Teams!$B$5:$G$9,2,0),"")))</f>
        <v>3312 AD</v>
      </c>
      <c r="AF451" s="11" t="str">
        <f>TRIM(IF($AD451="","",IFERROR(VLOOKUP($AD451,Teams!$B$5:$G$9,4,0),"")))</f>
        <v>Dordrecht Oranje Wit (D)</v>
      </c>
      <c r="AG451" s="27"/>
      <c r="AH451" s="159">
        <f>IFERROR(AVERAGE(AH454:AH468),"")</f>
        <v>9.6766666666666659</v>
      </c>
    </row>
    <row r="452" spans="1:34" x14ac:dyDescent="0.25">
      <c r="B452" s="42"/>
      <c r="C452" s="43"/>
      <c r="D452" s="42"/>
      <c r="E452" s="42"/>
      <c r="F452" s="42"/>
      <c r="G452" s="46"/>
      <c r="H452" s="46"/>
      <c r="I452" s="46"/>
      <c r="J452" s="43"/>
      <c r="K452" s="43"/>
      <c r="L452" s="43"/>
      <c r="M452" s="48"/>
      <c r="N452" s="48"/>
      <c r="U452" s="116"/>
      <c r="V452" s="116"/>
      <c r="W452" s="116"/>
      <c r="X452" s="23">
        <v>3</v>
      </c>
    </row>
    <row r="453" spans="1:34" x14ac:dyDescent="0.25">
      <c r="A453" s="55"/>
      <c r="B453" s="56"/>
      <c r="C453" s="57" t="s">
        <v>5173</v>
      </c>
      <c r="D453" s="57" t="s">
        <v>5174</v>
      </c>
      <c r="E453" s="58" t="s">
        <v>5175</v>
      </c>
      <c r="F453" s="58" t="s">
        <v>5176</v>
      </c>
      <c r="G453" s="57" t="s">
        <v>5177</v>
      </c>
      <c r="H453" s="57" t="s">
        <v>5178</v>
      </c>
      <c r="I453" s="57" t="s">
        <v>5039</v>
      </c>
      <c r="J453" s="57" t="s">
        <v>7049</v>
      </c>
      <c r="K453" s="57" t="s">
        <v>7598</v>
      </c>
      <c r="L453" s="57" t="s">
        <v>7596</v>
      </c>
      <c r="M453" s="59"/>
      <c r="N453" s="59"/>
      <c r="O453" s="55"/>
      <c r="P453" s="117" t="s">
        <v>5048</v>
      </c>
      <c r="Q453" s="117" t="s">
        <v>5047</v>
      </c>
      <c r="R453" s="117" t="s">
        <v>5049</v>
      </c>
      <c r="U453" s="115">
        <f>IF(W451="","",VLOOKUP(W451,Leeftijdscat,2,FALSE))</f>
        <v>7</v>
      </c>
      <c r="V453" s="115">
        <f>IF(W451="","",VLOOKUP(W451,Leeftijdscat,3,FALSE))</f>
        <v>9</v>
      </c>
      <c r="W453" s="115">
        <f>IF(W451="","",VLOOKUP(W451,Leeftijdscat,4,FALSE))</f>
        <v>10</v>
      </c>
      <c r="X453" s="23">
        <v>4</v>
      </c>
      <c r="Y453" s="55">
        <f>LEN(Y454&amp;Y455&amp;Y456&amp;Y457&amp;Y458&amp;Y459&amp;Y460&amp;Y461&amp;Y462&amp;Y463&amp;Y464&amp;Y465&amp;Y466&amp;Y467&amp;Y468)</f>
        <v>12</v>
      </c>
      <c r="Z453" s="55">
        <f>LEN(Z454&amp;Z455&amp;Z456&amp;Z457&amp;Z458&amp;Z459&amp;Z460&amp;Z461&amp;Z462&amp;Z463&amp;Z464&amp;Z465&amp;Z466&amp;Z467&amp;Z468)</f>
        <v>12</v>
      </c>
      <c r="AA453" s="55">
        <f>LEN(AA454&amp;AA455&amp;AA456&amp;AA457&amp;AA458&amp;AA459&amp;AA460&amp;AA461&amp;AA462&amp;AA463&amp;AA464&amp;AA465&amp;AA466&amp;AA467&amp;AA468)</f>
        <v>12</v>
      </c>
      <c r="AB453" s="55">
        <f>SUM(Y453:AA453)</f>
        <v>36</v>
      </c>
      <c r="AC453" s="55"/>
      <c r="AD453" s="145"/>
      <c r="AE453" s="145"/>
      <c r="AF453" s="145"/>
      <c r="AG453" s="55"/>
    </row>
    <row r="454" spans="1:34" x14ac:dyDescent="0.25">
      <c r="A454" s="23" t="str">
        <f>C451&amp;"x"&amp;B454</f>
        <v>E2x1</v>
      </c>
      <c r="B454" s="42">
        <v>1</v>
      </c>
      <c r="C454" s="60" t="str">
        <f t="shared" ref="C454:C468" si="374">IF(LEFT($A454,1)="x","",IFERROR(VLOOKUP($A454,Leden1N,8,0),""))</f>
        <v>V</v>
      </c>
      <c r="D454" s="60" t="str">
        <f t="shared" ref="D454:D468" si="375">IF(LEFT($A454,1)="x","",IFERROR(VLOOKUP($A454,Leden1N,9,0),""))</f>
        <v>NMH37W2</v>
      </c>
      <c r="E454" s="61" t="str">
        <f t="shared" ref="E454:E468" si="376">IF(LEFT($A454,1)="x","",IFERROR(VLOOKUP($A454,Leden1N,10,0),""))</f>
        <v>Linden, van der I.</v>
      </c>
      <c r="F454" s="61" t="str">
        <f t="shared" ref="F454:F468" si="377">IF(LEFT($A454,1)="x","",IFERROR(VLOOKUP($A454,Leden1N,11,0),""))</f>
        <v>Ize</v>
      </c>
      <c r="G454" s="62">
        <f t="shared" ref="G454:G468" si="378">IF(LEFT($A454,1)="x","",IFERROR(VLOOKUP($A454,Leden1N,12,0),""))</f>
        <v>41662</v>
      </c>
      <c r="H454" s="63">
        <f t="shared" ref="H454:H468" si="379">IF(AND(ISNUMBER(G454),G454&lt;&gt;0),DATEDIF(G454,Peildatum,"Y"),"")</f>
        <v>9</v>
      </c>
      <c r="I454" s="64"/>
      <c r="J454" s="60" t="str">
        <f t="shared" ref="J454:J468" si="380">IF(LEFT($A454,1)="x","",IFERROR(VLOOKUP($A454,Leden1N,17,0),""))</f>
        <v>E4</v>
      </c>
      <c r="K454" s="60" t="str">
        <f t="shared" ref="K454:K468" si="381">IF(LEFT($A454,1)="x","",IFERROR(VLOOKUP($A454,Leden1N,18,0),""))</f>
        <v>E4</v>
      </c>
      <c r="L454" s="60" t="str">
        <f t="shared" ref="L454:L468" si="382">IF(LEFT($A454,1)="x","",IFERROR(VLOOKUP($A454,Leden1N,19,0),""))</f>
        <v>E4</v>
      </c>
      <c r="M454" s="48"/>
      <c r="N454" s="48"/>
      <c r="P454" s="114"/>
      <c r="Q454" s="114"/>
      <c r="R454" s="114"/>
      <c r="S454" s="118"/>
      <c r="T454" s="153">
        <f t="shared" ref="T454:T468" si="383">IF(LEN(C454&amp;D454&amp;E454&amp;F454)&gt;0,1,0)</f>
        <v>1</v>
      </c>
      <c r="U454" s="116">
        <f t="shared" ref="U454:U468" si="384">MIN(LEN(Y454&amp;Z454&amp;AA454),1)</f>
        <v>1</v>
      </c>
      <c r="V454" s="119">
        <f t="shared" ref="V454:W468" si="385">V453</f>
        <v>9</v>
      </c>
      <c r="W454" s="119">
        <f t="shared" si="385"/>
        <v>10</v>
      </c>
      <c r="X454" s="23">
        <v>5</v>
      </c>
      <c r="Y454" s="60" t="str">
        <f t="shared" ref="Y454:Y468" si="386">IF(LEFT($A454,1)="x","",IFERROR(VLOOKUP($A454,Leden1N,37,0),""))</f>
        <v>E4</v>
      </c>
      <c r="Z454" s="60" t="str">
        <f t="shared" ref="Z454:Z468" si="387">IF(LEFT($A454,1)="x","",IFERROR(VLOOKUP($A454,Leden1N,38,0),""))</f>
        <v>E4</v>
      </c>
      <c r="AA454" s="60" t="str">
        <f t="shared" ref="AA454:AA468" si="388">IF(LEFT($A454,1)="x","",IFERROR(VLOOKUP($A454,Leden1N,39,0),""))</f>
        <v>E4</v>
      </c>
      <c r="AB454" s="23">
        <f t="shared" ref="AB454:AB468" si="389">LEN(Y454&amp;Z454&amp;AA454)</f>
        <v>6</v>
      </c>
      <c r="AH454" s="158">
        <f t="shared" ref="AH454:AH468" si="390">lft(G454,Peildatum)</f>
        <v>9.94</v>
      </c>
    </row>
    <row r="455" spans="1:34" x14ac:dyDescent="0.25">
      <c r="A455" s="23" t="str">
        <f>C451&amp;"x"&amp;B455</f>
        <v>E2x2</v>
      </c>
      <c r="B455" s="42">
        <v>2</v>
      </c>
      <c r="C455" s="60" t="str">
        <f t="shared" si="374"/>
        <v>V</v>
      </c>
      <c r="D455" s="60" t="str">
        <f t="shared" si="375"/>
        <v>NMD34T8</v>
      </c>
      <c r="E455" s="61" t="str">
        <f t="shared" si="376"/>
        <v>Exalto, L.B.C.</v>
      </c>
      <c r="F455" s="61" t="str">
        <f t="shared" si="377"/>
        <v>Lisa</v>
      </c>
      <c r="G455" s="62">
        <f t="shared" si="378"/>
        <v>41807</v>
      </c>
      <c r="H455" s="63">
        <f t="shared" si="379"/>
        <v>9</v>
      </c>
      <c r="I455" s="64"/>
      <c r="J455" s="60" t="str">
        <f t="shared" si="380"/>
        <v>E5</v>
      </c>
      <c r="K455" s="60" t="str">
        <f t="shared" si="381"/>
        <v>E5</v>
      </c>
      <c r="L455" s="60" t="str">
        <f t="shared" si="382"/>
        <v>E5</v>
      </c>
      <c r="M455" s="48"/>
      <c r="N455" s="48"/>
      <c r="P455" s="114"/>
      <c r="Q455" s="114"/>
      <c r="R455" s="114"/>
      <c r="S455" s="118"/>
      <c r="T455" s="153">
        <f t="shared" si="383"/>
        <v>1</v>
      </c>
      <c r="U455" s="116">
        <f t="shared" si="384"/>
        <v>1</v>
      </c>
      <c r="V455" s="119">
        <f t="shared" si="385"/>
        <v>9</v>
      </c>
      <c r="W455" s="119">
        <f t="shared" si="385"/>
        <v>10</v>
      </c>
      <c r="X455" s="23">
        <v>6</v>
      </c>
      <c r="Y455" s="60" t="str">
        <f t="shared" si="386"/>
        <v>E5</v>
      </c>
      <c r="Z455" s="60" t="str">
        <f t="shared" si="387"/>
        <v>E5</v>
      </c>
      <c r="AA455" s="60" t="str">
        <f t="shared" si="388"/>
        <v>E5</v>
      </c>
      <c r="AB455" s="23">
        <f t="shared" si="389"/>
        <v>6</v>
      </c>
      <c r="AH455" s="158">
        <f t="shared" si="390"/>
        <v>9.5399999999999991</v>
      </c>
    </row>
    <row r="456" spans="1:34" x14ac:dyDescent="0.25">
      <c r="A456" s="23" t="str">
        <f>C451&amp;"x"&amp;B456</f>
        <v>E2x3</v>
      </c>
      <c r="B456" s="42">
        <v>3</v>
      </c>
      <c r="C456" s="60" t="str">
        <f t="shared" si="374"/>
        <v>M</v>
      </c>
      <c r="D456" s="60" t="str">
        <f t="shared" si="375"/>
        <v>NMN10V0</v>
      </c>
      <c r="E456" s="61" t="str">
        <f t="shared" si="376"/>
        <v>Winter, L.P.</v>
      </c>
      <c r="F456" s="61" t="str">
        <f t="shared" si="377"/>
        <v>Lars</v>
      </c>
      <c r="G456" s="62">
        <f t="shared" si="378"/>
        <v>41686</v>
      </c>
      <c r="H456" s="63">
        <f t="shared" si="379"/>
        <v>9</v>
      </c>
      <c r="I456" s="64"/>
      <c r="J456" s="60" t="str">
        <f t="shared" si="380"/>
        <v>E6</v>
      </c>
      <c r="K456" s="60" t="str">
        <f t="shared" si="381"/>
        <v>E6</v>
      </c>
      <c r="L456" s="60" t="str">
        <f t="shared" si="382"/>
        <v>E6</v>
      </c>
      <c r="M456" s="48"/>
      <c r="N456" s="48"/>
      <c r="P456" s="114"/>
      <c r="Q456" s="114"/>
      <c r="R456" s="114"/>
      <c r="S456" s="118"/>
      <c r="T456" s="153">
        <f t="shared" si="383"/>
        <v>1</v>
      </c>
      <c r="U456" s="116">
        <f t="shared" si="384"/>
        <v>1</v>
      </c>
      <c r="V456" s="119">
        <f t="shared" si="385"/>
        <v>9</v>
      </c>
      <c r="W456" s="119">
        <f t="shared" si="385"/>
        <v>10</v>
      </c>
      <c r="X456" s="23">
        <v>7</v>
      </c>
      <c r="Y456" s="60" t="str">
        <f t="shared" si="386"/>
        <v>E6</v>
      </c>
      <c r="Z456" s="60" t="str">
        <f t="shared" si="387"/>
        <v>E6</v>
      </c>
      <c r="AA456" s="60" t="str">
        <f t="shared" si="388"/>
        <v>E6</v>
      </c>
      <c r="AB456" s="23">
        <f t="shared" si="389"/>
        <v>6</v>
      </c>
      <c r="AH456" s="158">
        <f t="shared" si="390"/>
        <v>9.8699999999999992</v>
      </c>
    </row>
    <row r="457" spans="1:34" x14ac:dyDescent="0.25">
      <c r="A457" s="23" t="str">
        <f>C451&amp;"x"&amp;B457</f>
        <v>E2x4</v>
      </c>
      <c r="B457" s="42">
        <v>4</v>
      </c>
      <c r="C457" s="60" t="str">
        <f t="shared" si="374"/>
        <v>M</v>
      </c>
      <c r="D457" s="60" t="str">
        <f t="shared" si="375"/>
        <v>NMK07M0</v>
      </c>
      <c r="E457" s="61" t="str">
        <f t="shared" si="376"/>
        <v>Hoedelmans, T.</v>
      </c>
      <c r="F457" s="61" t="str">
        <f t="shared" si="377"/>
        <v>Tobias</v>
      </c>
      <c r="G457" s="62">
        <f t="shared" si="378"/>
        <v>41737</v>
      </c>
      <c r="H457" s="63">
        <f t="shared" si="379"/>
        <v>9</v>
      </c>
      <c r="I457" s="64"/>
      <c r="J457" s="60" t="str">
        <f t="shared" si="380"/>
        <v>E4</v>
      </c>
      <c r="K457" s="60" t="str">
        <f t="shared" si="381"/>
        <v>E4</v>
      </c>
      <c r="L457" s="60" t="str">
        <f t="shared" si="382"/>
        <v>E4</v>
      </c>
      <c r="M457" s="48"/>
      <c r="N457" s="48"/>
      <c r="P457" s="114"/>
      <c r="Q457" s="114"/>
      <c r="R457" s="114"/>
      <c r="S457" s="118"/>
      <c r="T457" s="153">
        <f t="shared" si="383"/>
        <v>1</v>
      </c>
      <c r="U457" s="116">
        <f t="shared" si="384"/>
        <v>1</v>
      </c>
      <c r="V457" s="119">
        <f t="shared" si="385"/>
        <v>9</v>
      </c>
      <c r="W457" s="119">
        <f t="shared" si="385"/>
        <v>10</v>
      </c>
      <c r="X457" s="23">
        <v>8</v>
      </c>
      <c r="Y457" s="60" t="str">
        <f t="shared" si="386"/>
        <v>E4</v>
      </c>
      <c r="Z457" s="60" t="str">
        <f t="shared" si="387"/>
        <v>E4</v>
      </c>
      <c r="AA457" s="60" t="str">
        <f t="shared" si="388"/>
        <v>E4</v>
      </c>
      <c r="AB457" s="23">
        <f t="shared" si="389"/>
        <v>6</v>
      </c>
      <c r="AH457" s="158">
        <f t="shared" si="390"/>
        <v>9.73</v>
      </c>
    </row>
    <row r="458" spans="1:34" x14ac:dyDescent="0.25">
      <c r="A458" s="23" t="str">
        <f>C451&amp;"x"&amp;B458</f>
        <v>E2x5</v>
      </c>
      <c r="B458" s="42">
        <v>5</v>
      </c>
      <c r="C458" s="60" t="str">
        <f t="shared" si="374"/>
        <v>M</v>
      </c>
      <c r="D458" s="60" t="str">
        <f t="shared" si="375"/>
        <v>NMK59H6</v>
      </c>
      <c r="E458" s="61" t="str">
        <f t="shared" si="376"/>
        <v>Ameijden, van M.</v>
      </c>
      <c r="F458" s="61" t="str">
        <f t="shared" si="377"/>
        <v>Morris</v>
      </c>
      <c r="G458" s="62">
        <f t="shared" si="378"/>
        <v>41780</v>
      </c>
      <c r="H458" s="63">
        <f t="shared" si="379"/>
        <v>9</v>
      </c>
      <c r="I458" s="64"/>
      <c r="J458" s="60" t="str">
        <f t="shared" si="380"/>
        <v>E5</v>
      </c>
      <c r="K458" s="60" t="str">
        <f t="shared" si="381"/>
        <v>E5</v>
      </c>
      <c r="L458" s="60" t="str">
        <f t="shared" si="382"/>
        <v>E5</v>
      </c>
      <c r="M458" s="48"/>
      <c r="N458" s="48"/>
      <c r="P458" s="114"/>
      <c r="Q458" s="114"/>
      <c r="R458" s="114"/>
      <c r="S458" s="118"/>
      <c r="T458" s="153">
        <f t="shared" si="383"/>
        <v>1</v>
      </c>
      <c r="U458" s="116">
        <f t="shared" si="384"/>
        <v>1</v>
      </c>
      <c r="V458" s="119">
        <f t="shared" si="385"/>
        <v>9</v>
      </c>
      <c r="W458" s="119">
        <f t="shared" si="385"/>
        <v>10</v>
      </c>
      <c r="X458" s="23">
        <v>9</v>
      </c>
      <c r="Y458" s="60" t="str">
        <f t="shared" si="386"/>
        <v>E5</v>
      </c>
      <c r="Z458" s="60" t="str">
        <f t="shared" si="387"/>
        <v>E5</v>
      </c>
      <c r="AA458" s="60" t="str">
        <f t="shared" si="388"/>
        <v>E5</v>
      </c>
      <c r="AB458" s="23">
        <f t="shared" si="389"/>
        <v>6</v>
      </c>
      <c r="AH458" s="158">
        <f t="shared" si="390"/>
        <v>9.61</v>
      </c>
    </row>
    <row r="459" spans="1:34" x14ac:dyDescent="0.25">
      <c r="A459" s="23" t="str">
        <f>C451&amp;"x"&amp;B459</f>
        <v>E2x6</v>
      </c>
      <c r="B459" s="42">
        <v>6</v>
      </c>
      <c r="C459" s="60" t="str">
        <f t="shared" si="374"/>
        <v>M</v>
      </c>
      <c r="D459" s="60" t="str">
        <f t="shared" si="375"/>
        <v>NMN09P0</v>
      </c>
      <c r="E459" s="61" t="str">
        <f t="shared" si="376"/>
        <v>Dekker, den J</v>
      </c>
      <c r="F459" s="61" t="str">
        <f t="shared" si="377"/>
        <v>Jorn</v>
      </c>
      <c r="G459" s="62">
        <f t="shared" si="378"/>
        <v>41867</v>
      </c>
      <c r="H459" s="63">
        <f t="shared" si="379"/>
        <v>9</v>
      </c>
      <c r="I459" s="64"/>
      <c r="J459" s="60" t="str">
        <f t="shared" si="380"/>
        <v>E5</v>
      </c>
      <c r="K459" s="60" t="str">
        <f t="shared" si="381"/>
        <v>E5</v>
      </c>
      <c r="L459" s="60" t="str">
        <f t="shared" si="382"/>
        <v>E5</v>
      </c>
      <c r="M459" s="48"/>
      <c r="N459" s="48"/>
      <c r="P459" s="114"/>
      <c r="Q459" s="114"/>
      <c r="R459" s="114"/>
      <c r="S459" s="118"/>
      <c r="T459" s="153">
        <f t="shared" si="383"/>
        <v>1</v>
      </c>
      <c r="U459" s="116">
        <f t="shared" si="384"/>
        <v>1</v>
      </c>
      <c r="V459" s="119">
        <f t="shared" si="385"/>
        <v>9</v>
      </c>
      <c r="W459" s="119">
        <f t="shared" si="385"/>
        <v>10</v>
      </c>
      <c r="X459" s="23">
        <v>10</v>
      </c>
      <c r="Y459" s="60" t="str">
        <f t="shared" si="386"/>
        <v>E5</v>
      </c>
      <c r="Z459" s="60" t="str">
        <f t="shared" si="387"/>
        <v>E5</v>
      </c>
      <c r="AA459" s="60" t="str">
        <f t="shared" si="388"/>
        <v>E5</v>
      </c>
      <c r="AB459" s="23">
        <f t="shared" si="389"/>
        <v>6</v>
      </c>
      <c r="AH459" s="158">
        <f t="shared" si="390"/>
        <v>9.3699999999999992</v>
      </c>
    </row>
    <row r="460" spans="1:34" x14ac:dyDescent="0.25">
      <c r="A460" s="23" t="str">
        <f>C451&amp;"x"&amp;B460</f>
        <v>E2x7</v>
      </c>
      <c r="B460" s="42">
        <v>7</v>
      </c>
      <c r="C460" s="60" t="str">
        <f t="shared" si="374"/>
        <v/>
      </c>
      <c r="D460" s="60" t="str">
        <f t="shared" si="375"/>
        <v/>
      </c>
      <c r="E460" s="61" t="str">
        <f t="shared" si="376"/>
        <v/>
      </c>
      <c r="F460" s="61" t="str">
        <f t="shared" si="377"/>
        <v/>
      </c>
      <c r="G460" s="62" t="str">
        <f t="shared" si="378"/>
        <v/>
      </c>
      <c r="H460" s="63" t="str">
        <f t="shared" si="379"/>
        <v/>
      </c>
      <c r="I460" s="64"/>
      <c r="J460" s="60" t="str">
        <f t="shared" si="380"/>
        <v/>
      </c>
      <c r="K460" s="60" t="str">
        <f t="shared" si="381"/>
        <v/>
      </c>
      <c r="L460" s="60" t="str">
        <f t="shared" si="382"/>
        <v/>
      </c>
      <c r="M460" s="48"/>
      <c r="N460" s="48"/>
      <c r="P460" s="114"/>
      <c r="Q460" s="114"/>
      <c r="R460" s="114"/>
      <c r="S460" s="118"/>
      <c r="T460" s="153">
        <f t="shared" si="383"/>
        <v>0</v>
      </c>
      <c r="U460" s="116">
        <f t="shared" si="384"/>
        <v>0</v>
      </c>
      <c r="V460" s="119">
        <f t="shared" si="385"/>
        <v>9</v>
      </c>
      <c r="W460" s="119">
        <f t="shared" si="385"/>
        <v>10</v>
      </c>
      <c r="X460" s="23">
        <v>11</v>
      </c>
      <c r="Y460" s="60" t="str">
        <f t="shared" si="386"/>
        <v/>
      </c>
      <c r="Z460" s="60" t="str">
        <f t="shared" si="387"/>
        <v/>
      </c>
      <c r="AA460" s="60" t="str">
        <f t="shared" si="388"/>
        <v/>
      </c>
      <c r="AB460" s="23">
        <f t="shared" si="389"/>
        <v>0</v>
      </c>
      <c r="AH460" s="158" t="str">
        <f t="shared" si="390"/>
        <v/>
      </c>
    </row>
    <row r="461" spans="1:34" x14ac:dyDescent="0.25">
      <c r="A461" s="23" t="str">
        <f>C451&amp;"x"&amp;B461</f>
        <v>E2x8</v>
      </c>
      <c r="B461" s="42">
        <v>8</v>
      </c>
      <c r="C461" s="60" t="str">
        <f t="shared" si="374"/>
        <v/>
      </c>
      <c r="D461" s="60" t="str">
        <f t="shared" si="375"/>
        <v/>
      </c>
      <c r="E461" s="61" t="str">
        <f t="shared" si="376"/>
        <v/>
      </c>
      <c r="F461" s="61" t="str">
        <f t="shared" si="377"/>
        <v/>
      </c>
      <c r="G461" s="62" t="str">
        <f t="shared" si="378"/>
        <v/>
      </c>
      <c r="H461" s="63" t="str">
        <f t="shared" si="379"/>
        <v/>
      </c>
      <c r="I461" s="64"/>
      <c r="J461" s="60" t="str">
        <f t="shared" si="380"/>
        <v/>
      </c>
      <c r="K461" s="60" t="str">
        <f t="shared" si="381"/>
        <v/>
      </c>
      <c r="L461" s="60" t="str">
        <f t="shared" si="382"/>
        <v/>
      </c>
      <c r="M461" s="48"/>
      <c r="N461" s="48"/>
      <c r="P461" s="114"/>
      <c r="Q461" s="114"/>
      <c r="R461" s="114"/>
      <c r="S461" s="118"/>
      <c r="T461" s="153">
        <f t="shared" si="383"/>
        <v>0</v>
      </c>
      <c r="U461" s="116">
        <f t="shared" si="384"/>
        <v>0</v>
      </c>
      <c r="V461" s="119">
        <f t="shared" si="385"/>
        <v>9</v>
      </c>
      <c r="W461" s="119">
        <f t="shared" si="385"/>
        <v>10</v>
      </c>
      <c r="X461" s="23">
        <v>12</v>
      </c>
      <c r="Y461" s="60" t="str">
        <f t="shared" si="386"/>
        <v/>
      </c>
      <c r="Z461" s="60" t="str">
        <f t="shared" si="387"/>
        <v/>
      </c>
      <c r="AA461" s="60" t="str">
        <f t="shared" si="388"/>
        <v/>
      </c>
      <c r="AB461" s="23">
        <f t="shared" si="389"/>
        <v>0</v>
      </c>
      <c r="AH461" s="158" t="str">
        <f t="shared" si="390"/>
        <v/>
      </c>
    </row>
    <row r="462" spans="1:34" x14ac:dyDescent="0.25">
      <c r="A462" s="23" t="str">
        <f>C451&amp;"x"&amp;B462</f>
        <v>E2x9</v>
      </c>
      <c r="B462" s="42">
        <v>9</v>
      </c>
      <c r="C462" s="60" t="str">
        <f t="shared" si="374"/>
        <v/>
      </c>
      <c r="D462" s="60" t="str">
        <f t="shared" si="375"/>
        <v/>
      </c>
      <c r="E462" s="61" t="str">
        <f t="shared" si="376"/>
        <v/>
      </c>
      <c r="F462" s="61" t="str">
        <f t="shared" si="377"/>
        <v/>
      </c>
      <c r="G462" s="62" t="str">
        <f t="shared" si="378"/>
        <v/>
      </c>
      <c r="H462" s="63" t="str">
        <f t="shared" si="379"/>
        <v/>
      </c>
      <c r="I462" s="64"/>
      <c r="J462" s="60" t="str">
        <f t="shared" si="380"/>
        <v/>
      </c>
      <c r="K462" s="60" t="str">
        <f t="shared" si="381"/>
        <v/>
      </c>
      <c r="L462" s="60" t="str">
        <f t="shared" si="382"/>
        <v/>
      </c>
      <c r="M462" s="48"/>
      <c r="N462" s="48"/>
      <c r="P462" s="114"/>
      <c r="Q462" s="114"/>
      <c r="R462" s="114"/>
      <c r="S462" s="118"/>
      <c r="T462" s="153">
        <f t="shared" si="383"/>
        <v>0</v>
      </c>
      <c r="U462" s="116">
        <f t="shared" si="384"/>
        <v>0</v>
      </c>
      <c r="V462" s="119">
        <f t="shared" si="385"/>
        <v>9</v>
      </c>
      <c r="W462" s="119">
        <f t="shared" si="385"/>
        <v>10</v>
      </c>
      <c r="X462" s="23">
        <v>13</v>
      </c>
      <c r="Y462" s="60" t="str">
        <f t="shared" si="386"/>
        <v/>
      </c>
      <c r="Z462" s="60" t="str">
        <f t="shared" si="387"/>
        <v/>
      </c>
      <c r="AA462" s="60" t="str">
        <f t="shared" si="388"/>
        <v/>
      </c>
      <c r="AB462" s="23">
        <f t="shared" si="389"/>
        <v>0</v>
      </c>
      <c r="AH462" s="158" t="str">
        <f t="shared" si="390"/>
        <v/>
      </c>
    </row>
    <row r="463" spans="1:34" x14ac:dyDescent="0.25">
      <c r="A463" s="23" t="str">
        <f>C451&amp;"x"&amp;B463</f>
        <v>E2x10</v>
      </c>
      <c r="B463" s="42">
        <v>10</v>
      </c>
      <c r="C463" s="60" t="str">
        <f t="shared" si="374"/>
        <v/>
      </c>
      <c r="D463" s="60" t="str">
        <f t="shared" si="375"/>
        <v/>
      </c>
      <c r="E463" s="61" t="str">
        <f t="shared" si="376"/>
        <v/>
      </c>
      <c r="F463" s="61" t="str">
        <f t="shared" si="377"/>
        <v/>
      </c>
      <c r="G463" s="62" t="str">
        <f t="shared" si="378"/>
        <v/>
      </c>
      <c r="H463" s="63" t="str">
        <f t="shared" si="379"/>
        <v/>
      </c>
      <c r="I463" s="64"/>
      <c r="J463" s="60" t="str">
        <f t="shared" si="380"/>
        <v/>
      </c>
      <c r="K463" s="60" t="str">
        <f t="shared" si="381"/>
        <v/>
      </c>
      <c r="L463" s="60" t="str">
        <f t="shared" si="382"/>
        <v/>
      </c>
      <c r="M463" s="48"/>
      <c r="N463" s="48"/>
      <c r="P463" s="114"/>
      <c r="Q463" s="114"/>
      <c r="R463" s="114"/>
      <c r="S463" s="118"/>
      <c r="T463" s="153">
        <f t="shared" si="383"/>
        <v>0</v>
      </c>
      <c r="U463" s="116">
        <f t="shared" si="384"/>
        <v>0</v>
      </c>
      <c r="V463" s="119">
        <f t="shared" si="385"/>
        <v>9</v>
      </c>
      <c r="W463" s="119">
        <f t="shared" si="385"/>
        <v>10</v>
      </c>
      <c r="X463" s="23">
        <v>14</v>
      </c>
      <c r="Y463" s="60" t="str">
        <f t="shared" si="386"/>
        <v/>
      </c>
      <c r="Z463" s="60" t="str">
        <f t="shared" si="387"/>
        <v/>
      </c>
      <c r="AA463" s="60" t="str">
        <f t="shared" si="388"/>
        <v/>
      </c>
      <c r="AB463" s="23">
        <f t="shared" si="389"/>
        <v>0</v>
      </c>
      <c r="AH463" s="158" t="str">
        <f t="shared" si="390"/>
        <v/>
      </c>
    </row>
    <row r="464" spans="1:34" x14ac:dyDescent="0.25">
      <c r="A464" s="23" t="str">
        <f>C451&amp;"x"&amp;B464</f>
        <v>E2x11</v>
      </c>
      <c r="B464" s="42">
        <v>11</v>
      </c>
      <c r="C464" s="60" t="str">
        <f t="shared" si="374"/>
        <v/>
      </c>
      <c r="D464" s="60" t="str">
        <f t="shared" si="375"/>
        <v/>
      </c>
      <c r="E464" s="61" t="str">
        <f t="shared" si="376"/>
        <v/>
      </c>
      <c r="F464" s="61" t="str">
        <f t="shared" si="377"/>
        <v/>
      </c>
      <c r="G464" s="62" t="str">
        <f t="shared" si="378"/>
        <v/>
      </c>
      <c r="H464" s="63" t="str">
        <f t="shared" si="379"/>
        <v/>
      </c>
      <c r="I464" s="64"/>
      <c r="J464" s="60" t="str">
        <f t="shared" si="380"/>
        <v/>
      </c>
      <c r="K464" s="60" t="str">
        <f t="shared" si="381"/>
        <v/>
      </c>
      <c r="L464" s="60" t="str">
        <f t="shared" si="382"/>
        <v/>
      </c>
      <c r="M464" s="48"/>
      <c r="N464" s="48"/>
      <c r="P464" s="114"/>
      <c r="Q464" s="114"/>
      <c r="R464" s="114"/>
      <c r="T464" s="153">
        <f t="shared" si="383"/>
        <v>0</v>
      </c>
      <c r="U464" s="116">
        <f t="shared" si="384"/>
        <v>0</v>
      </c>
      <c r="V464" s="119">
        <f t="shared" si="385"/>
        <v>9</v>
      </c>
      <c r="W464" s="119">
        <f t="shared" si="385"/>
        <v>10</v>
      </c>
      <c r="X464" s="23">
        <v>15</v>
      </c>
      <c r="Y464" s="60" t="str">
        <f t="shared" si="386"/>
        <v/>
      </c>
      <c r="Z464" s="60" t="str">
        <f t="shared" si="387"/>
        <v/>
      </c>
      <c r="AA464" s="60" t="str">
        <f t="shared" si="388"/>
        <v/>
      </c>
      <c r="AB464" s="23">
        <f t="shared" si="389"/>
        <v>0</v>
      </c>
      <c r="AH464" s="158" t="str">
        <f t="shared" si="390"/>
        <v/>
      </c>
    </row>
    <row r="465" spans="1:34" x14ac:dyDescent="0.25">
      <c r="A465" s="23" t="str">
        <f>C451&amp;"x"&amp;B465</f>
        <v>E2x12</v>
      </c>
      <c r="B465" s="42">
        <v>12</v>
      </c>
      <c r="C465" s="60" t="str">
        <f t="shared" si="374"/>
        <v/>
      </c>
      <c r="D465" s="60" t="str">
        <f t="shared" si="375"/>
        <v/>
      </c>
      <c r="E465" s="61" t="str">
        <f t="shared" si="376"/>
        <v/>
      </c>
      <c r="F465" s="61" t="str">
        <f t="shared" si="377"/>
        <v/>
      </c>
      <c r="G465" s="62" t="str">
        <f t="shared" si="378"/>
        <v/>
      </c>
      <c r="H465" s="63" t="str">
        <f t="shared" si="379"/>
        <v/>
      </c>
      <c r="I465" s="64"/>
      <c r="J465" s="60" t="str">
        <f t="shared" si="380"/>
        <v/>
      </c>
      <c r="K465" s="60" t="str">
        <f t="shared" si="381"/>
        <v/>
      </c>
      <c r="L465" s="60" t="str">
        <f t="shared" si="382"/>
        <v/>
      </c>
      <c r="M465" s="48"/>
      <c r="N465" s="48"/>
      <c r="P465" s="114"/>
      <c r="Q465" s="114"/>
      <c r="R465" s="114"/>
      <c r="T465" s="153">
        <f t="shared" si="383"/>
        <v>0</v>
      </c>
      <c r="U465" s="116">
        <f t="shared" si="384"/>
        <v>0</v>
      </c>
      <c r="V465" s="119">
        <f t="shared" si="385"/>
        <v>9</v>
      </c>
      <c r="W465" s="119">
        <f t="shared" si="385"/>
        <v>10</v>
      </c>
      <c r="X465" s="23">
        <v>16</v>
      </c>
      <c r="Y465" s="60" t="str">
        <f t="shared" si="386"/>
        <v/>
      </c>
      <c r="Z465" s="60" t="str">
        <f t="shared" si="387"/>
        <v/>
      </c>
      <c r="AA465" s="60" t="str">
        <f t="shared" si="388"/>
        <v/>
      </c>
      <c r="AB465" s="23">
        <f t="shared" si="389"/>
        <v>0</v>
      </c>
      <c r="AH465" s="158" t="str">
        <f t="shared" si="390"/>
        <v/>
      </c>
    </row>
    <row r="466" spans="1:34" x14ac:dyDescent="0.25">
      <c r="A466" s="23" t="str">
        <f>C451&amp;"x"&amp;B466</f>
        <v>E2x13</v>
      </c>
      <c r="B466" s="42">
        <v>13</v>
      </c>
      <c r="C466" s="60" t="str">
        <f t="shared" si="374"/>
        <v/>
      </c>
      <c r="D466" s="60" t="str">
        <f t="shared" si="375"/>
        <v/>
      </c>
      <c r="E466" s="61" t="str">
        <f t="shared" si="376"/>
        <v/>
      </c>
      <c r="F466" s="61" t="str">
        <f t="shared" si="377"/>
        <v/>
      </c>
      <c r="G466" s="62" t="str">
        <f t="shared" si="378"/>
        <v/>
      </c>
      <c r="H466" s="63" t="str">
        <f t="shared" si="379"/>
        <v/>
      </c>
      <c r="I466" s="64"/>
      <c r="J466" s="60" t="str">
        <f t="shared" si="380"/>
        <v/>
      </c>
      <c r="K466" s="60" t="str">
        <f t="shared" si="381"/>
        <v/>
      </c>
      <c r="L466" s="60" t="str">
        <f t="shared" si="382"/>
        <v/>
      </c>
      <c r="M466" s="48"/>
      <c r="N466" s="48"/>
      <c r="P466" s="114"/>
      <c r="Q466" s="114"/>
      <c r="R466" s="114"/>
      <c r="T466" s="153">
        <f t="shared" si="383"/>
        <v>0</v>
      </c>
      <c r="U466" s="116">
        <f t="shared" si="384"/>
        <v>0</v>
      </c>
      <c r="V466" s="119">
        <f t="shared" si="385"/>
        <v>9</v>
      </c>
      <c r="W466" s="119">
        <f t="shared" si="385"/>
        <v>10</v>
      </c>
      <c r="X466" s="23">
        <v>17</v>
      </c>
      <c r="Y466" s="60" t="str">
        <f t="shared" si="386"/>
        <v/>
      </c>
      <c r="Z466" s="60" t="str">
        <f t="shared" si="387"/>
        <v/>
      </c>
      <c r="AA466" s="60" t="str">
        <f t="shared" si="388"/>
        <v/>
      </c>
      <c r="AB466" s="23">
        <f t="shared" si="389"/>
        <v>0</v>
      </c>
      <c r="AH466" s="158" t="str">
        <f t="shared" si="390"/>
        <v/>
      </c>
    </row>
    <row r="467" spans="1:34" x14ac:dyDescent="0.25">
      <c r="A467" s="23" t="str">
        <f>C451&amp;"x"&amp;B467</f>
        <v>E2x14</v>
      </c>
      <c r="B467" s="42">
        <v>14</v>
      </c>
      <c r="C467" s="60" t="str">
        <f t="shared" si="374"/>
        <v/>
      </c>
      <c r="D467" s="60" t="str">
        <f t="shared" si="375"/>
        <v/>
      </c>
      <c r="E467" s="61" t="str">
        <f t="shared" si="376"/>
        <v/>
      </c>
      <c r="F467" s="61" t="str">
        <f t="shared" si="377"/>
        <v/>
      </c>
      <c r="G467" s="62" t="str">
        <f t="shared" si="378"/>
        <v/>
      </c>
      <c r="H467" s="63" t="str">
        <f t="shared" si="379"/>
        <v/>
      </c>
      <c r="I467" s="64"/>
      <c r="J467" s="60" t="str">
        <f t="shared" si="380"/>
        <v/>
      </c>
      <c r="K467" s="60" t="str">
        <f t="shared" si="381"/>
        <v/>
      </c>
      <c r="L467" s="60" t="str">
        <f t="shared" si="382"/>
        <v/>
      </c>
      <c r="M467" s="48"/>
      <c r="N467" s="48"/>
      <c r="P467" s="114"/>
      <c r="Q467" s="114"/>
      <c r="R467" s="114"/>
      <c r="T467" s="153">
        <f t="shared" si="383"/>
        <v>0</v>
      </c>
      <c r="U467" s="116">
        <f t="shared" si="384"/>
        <v>0</v>
      </c>
      <c r="V467" s="119">
        <f t="shared" si="385"/>
        <v>9</v>
      </c>
      <c r="W467" s="119">
        <f t="shared" si="385"/>
        <v>10</v>
      </c>
      <c r="X467" s="23">
        <v>18</v>
      </c>
      <c r="Y467" s="60" t="str">
        <f t="shared" si="386"/>
        <v/>
      </c>
      <c r="Z467" s="60" t="str">
        <f t="shared" si="387"/>
        <v/>
      </c>
      <c r="AA467" s="60" t="str">
        <f t="shared" si="388"/>
        <v/>
      </c>
      <c r="AB467" s="23">
        <f t="shared" si="389"/>
        <v>0</v>
      </c>
      <c r="AH467" s="158" t="str">
        <f t="shared" si="390"/>
        <v/>
      </c>
    </row>
    <row r="468" spans="1:34" x14ac:dyDescent="0.25">
      <c r="A468" s="23" t="str">
        <f>C451&amp;"x"&amp;B468</f>
        <v>E2x15</v>
      </c>
      <c r="B468" s="42">
        <v>15</v>
      </c>
      <c r="C468" s="60" t="str">
        <f t="shared" si="374"/>
        <v/>
      </c>
      <c r="D468" s="60" t="str">
        <f t="shared" si="375"/>
        <v/>
      </c>
      <c r="E468" s="61" t="str">
        <f t="shared" si="376"/>
        <v/>
      </c>
      <c r="F468" s="61" t="str">
        <f t="shared" si="377"/>
        <v/>
      </c>
      <c r="G468" s="62" t="str">
        <f t="shared" si="378"/>
        <v/>
      </c>
      <c r="H468" s="63" t="str">
        <f t="shared" si="379"/>
        <v/>
      </c>
      <c r="I468" s="64"/>
      <c r="J468" s="60" t="str">
        <f t="shared" si="380"/>
        <v/>
      </c>
      <c r="K468" s="60" t="str">
        <f t="shared" si="381"/>
        <v/>
      </c>
      <c r="L468" s="60" t="str">
        <f t="shared" si="382"/>
        <v/>
      </c>
      <c r="M468" s="48"/>
      <c r="N468" s="48"/>
      <c r="P468" s="114"/>
      <c r="Q468" s="114"/>
      <c r="R468" s="114"/>
      <c r="T468" s="153">
        <f t="shared" si="383"/>
        <v>0</v>
      </c>
      <c r="U468" s="116">
        <f t="shared" si="384"/>
        <v>0</v>
      </c>
      <c r="V468" s="119">
        <f t="shared" si="385"/>
        <v>9</v>
      </c>
      <c r="W468" s="119">
        <f t="shared" si="385"/>
        <v>10</v>
      </c>
      <c r="X468" s="23">
        <v>19</v>
      </c>
      <c r="Y468" s="60" t="str">
        <f t="shared" si="386"/>
        <v/>
      </c>
      <c r="Z468" s="60" t="str">
        <f t="shared" si="387"/>
        <v/>
      </c>
      <c r="AA468" s="60" t="str">
        <f t="shared" si="388"/>
        <v/>
      </c>
      <c r="AB468" s="23">
        <f t="shared" si="389"/>
        <v>0</v>
      </c>
      <c r="AH468" s="158" t="str">
        <f t="shared" si="390"/>
        <v/>
      </c>
    </row>
    <row r="469" spans="1:34" x14ac:dyDescent="0.25">
      <c r="B469" s="65"/>
      <c r="C469" s="66"/>
      <c r="D469" s="65"/>
      <c r="E469" s="65"/>
      <c r="F469" s="65"/>
      <c r="G469" s="67"/>
      <c r="H469" s="67"/>
      <c r="I469" s="67"/>
      <c r="J469" s="66"/>
      <c r="K469" s="66"/>
      <c r="L469" s="66"/>
      <c r="M469" s="48"/>
      <c r="N469" s="48"/>
      <c r="X469" s="23">
        <v>20</v>
      </c>
    </row>
    <row r="470" spans="1:34" x14ac:dyDescent="0.25">
      <c r="B470" s="42"/>
      <c r="C470" s="369" t="s">
        <v>5165</v>
      </c>
      <c r="D470" s="369"/>
      <c r="E470" s="43" t="s">
        <v>5166</v>
      </c>
      <c r="F470" s="43" t="s">
        <v>5167</v>
      </c>
      <c r="G470" s="44" t="s">
        <v>5168</v>
      </c>
      <c r="H470" s="45"/>
      <c r="I470" s="46"/>
      <c r="J470" s="47" t="s">
        <v>5169</v>
      </c>
      <c r="K470" s="47" t="s">
        <v>5170</v>
      </c>
      <c r="L470" s="47" t="s">
        <v>5171</v>
      </c>
      <c r="M470" s="48"/>
      <c r="N470" s="48"/>
      <c r="P470" s="49">
        <f>COUNT(P474:P488)</f>
        <v>0</v>
      </c>
      <c r="Q470" s="49">
        <f>COUNT(Q474:Q488)</f>
        <v>0</v>
      </c>
      <c r="R470" s="49">
        <f>COUNT(R474:R488)</f>
        <v>0</v>
      </c>
      <c r="T470" s="96">
        <f>T471-SUM(U474:U488)</f>
        <v>2</v>
      </c>
      <c r="X470" s="23">
        <v>1</v>
      </c>
    </row>
    <row r="471" spans="1:34" ht="13" x14ac:dyDescent="0.3">
      <c r="A471" s="27">
        <f>A451+1</f>
        <v>24</v>
      </c>
      <c r="B471" s="50"/>
      <c r="C471" s="370" t="str">
        <f>Leden!AV29</f>
        <v>E3</v>
      </c>
      <c r="D471" s="370"/>
      <c r="E471" s="100" t="str">
        <f>IF($C471="","",LEFT(IFERROR(VLOOKUP($C471,Teams1N,2,0),"")&amp;"??",2))</f>
        <v>BK</v>
      </c>
      <c r="F471" s="100" t="str">
        <f>IF($C471="","",IFERROR(VLOOKUP($C471,Teams1N,3,0),"??"))</f>
        <v>Za</v>
      </c>
      <c r="G471" s="100" t="str">
        <f>IF($C471="","",LEFT(IFERROR(VLOOKUP($C471,Teams1N,4,0),"")&amp;"?",1))</f>
        <v>4</v>
      </c>
      <c r="H471" s="51"/>
      <c r="I471" s="52"/>
      <c r="J471" s="100">
        <f>COUNTIF(C474:C488,"V")</f>
        <v>3</v>
      </c>
      <c r="K471" s="100">
        <f>COUNTIF(C474:C488,"M")</f>
        <v>3</v>
      </c>
      <c r="L471" s="53">
        <f>IFERROR(AVERAGE(H474:H488),"")</f>
        <v>8.8333333333333339</v>
      </c>
      <c r="M471" s="54"/>
      <c r="N471" s="54"/>
      <c r="O471" s="27" t="s">
        <v>5172</v>
      </c>
      <c r="P471" s="163"/>
      <c r="Q471" s="163"/>
      <c r="R471" s="163"/>
      <c r="S471" s="164"/>
      <c r="T471" s="96">
        <f>SUM(T474:T488)</f>
        <v>6</v>
      </c>
      <c r="U471" s="115" t="str">
        <f>MID($C471,1,1)</f>
        <v>E</v>
      </c>
      <c r="V471" s="115" t="str">
        <f>MID($C471,1,1)</f>
        <v>E</v>
      </c>
      <c r="W471" s="115" t="str">
        <f>MID($C471,1,1)</f>
        <v>E</v>
      </c>
      <c r="X471" s="23">
        <v>2</v>
      </c>
      <c r="Y471" s="27"/>
      <c r="Z471" s="27"/>
      <c r="AA471" s="27"/>
      <c r="AB471" s="27"/>
      <c r="AC471" s="27"/>
      <c r="AD471" s="11" t="str">
        <f>IF($C471="","",IFERROR(VLOOKUP($C471,Teams1N,6,0),""))</f>
        <v>A</v>
      </c>
      <c r="AE471" s="11" t="str">
        <f>TRIM(IF($AD471="","",IFERROR(VLOOKUP($AD471,Teams!$B$5:$G$9,2,0),"")))</f>
        <v>3312 AD</v>
      </c>
      <c r="AF471" s="11" t="str">
        <f>TRIM(IF($AD471="","",IFERROR(VLOOKUP($AD471,Teams!$B$5:$G$9,4,0),"")))</f>
        <v>Dordrecht Oranje Wit (D)</v>
      </c>
      <c r="AG471" s="27"/>
      <c r="AH471" s="159">
        <f>IFERROR(AVERAGE(AH474:AH488),"")</f>
        <v>9.4550000000000001</v>
      </c>
    </row>
    <row r="472" spans="1:34" x14ac:dyDescent="0.25">
      <c r="B472" s="42"/>
      <c r="C472" s="43"/>
      <c r="D472" s="42"/>
      <c r="E472" s="42"/>
      <c r="F472" s="42"/>
      <c r="G472" s="46"/>
      <c r="H472" s="46"/>
      <c r="I472" s="46"/>
      <c r="J472" s="43"/>
      <c r="K472" s="43"/>
      <c r="L472" s="43"/>
      <c r="M472" s="48"/>
      <c r="N472" s="48"/>
      <c r="U472" s="116"/>
      <c r="V472" s="116"/>
      <c r="W472" s="116"/>
      <c r="X472" s="23">
        <v>3</v>
      </c>
    </row>
    <row r="473" spans="1:34" x14ac:dyDescent="0.25">
      <c r="A473" s="55"/>
      <c r="B473" s="56"/>
      <c r="C473" s="57" t="s">
        <v>5173</v>
      </c>
      <c r="D473" s="57" t="s">
        <v>5174</v>
      </c>
      <c r="E473" s="58" t="s">
        <v>5175</v>
      </c>
      <c r="F473" s="58" t="s">
        <v>5176</v>
      </c>
      <c r="G473" s="57" t="s">
        <v>5177</v>
      </c>
      <c r="H473" s="57" t="s">
        <v>5178</v>
      </c>
      <c r="I473" s="57" t="s">
        <v>5039</v>
      </c>
      <c r="J473" s="57" t="s">
        <v>7049</v>
      </c>
      <c r="K473" s="57" t="s">
        <v>7598</v>
      </c>
      <c r="L473" s="57" t="s">
        <v>7596</v>
      </c>
      <c r="M473" s="59"/>
      <c r="N473" s="59"/>
      <c r="O473" s="55"/>
      <c r="P473" s="117" t="s">
        <v>5048</v>
      </c>
      <c r="Q473" s="117" t="s">
        <v>5047</v>
      </c>
      <c r="R473" s="117" t="s">
        <v>5049</v>
      </c>
      <c r="U473" s="115">
        <f>IF(W471="","",VLOOKUP(W471,Leeftijdscat,2,FALSE))</f>
        <v>7</v>
      </c>
      <c r="V473" s="115">
        <f>IF(W471="","",VLOOKUP(W471,Leeftijdscat,3,FALSE))</f>
        <v>9</v>
      </c>
      <c r="W473" s="115">
        <f>IF(W471="","",VLOOKUP(W471,Leeftijdscat,4,FALSE))</f>
        <v>10</v>
      </c>
      <c r="X473" s="23">
        <v>4</v>
      </c>
      <c r="Y473" s="55">
        <f>LEN(Y474&amp;Y475&amp;Y476&amp;Y477&amp;Y478&amp;Y479&amp;Y480&amp;Y481&amp;Y482&amp;Y483&amp;Y484&amp;Y485&amp;Y486&amp;Y487&amp;Y488)</f>
        <v>6</v>
      </c>
      <c r="Z473" s="55">
        <f>LEN(Z474&amp;Z475&amp;Z476&amp;Z477&amp;Z478&amp;Z479&amp;Z480&amp;Z481&amp;Z482&amp;Z483&amp;Z484&amp;Z485&amp;Z486&amp;Z487&amp;Z488)</f>
        <v>8</v>
      </c>
      <c r="AA473" s="55">
        <f>LEN(AA474&amp;AA475&amp;AA476&amp;AA477&amp;AA478&amp;AA479&amp;AA480&amp;AA481&amp;AA482&amp;AA483&amp;AA484&amp;AA485&amp;AA486&amp;AA487&amp;AA488)</f>
        <v>8</v>
      </c>
      <c r="AB473" s="55">
        <f>SUM(Y473:AA473)</f>
        <v>22</v>
      </c>
      <c r="AC473" s="55"/>
      <c r="AD473" s="145"/>
      <c r="AE473" s="145"/>
      <c r="AF473" s="145"/>
      <c r="AG473" s="55"/>
    </row>
    <row r="474" spans="1:34" x14ac:dyDescent="0.25">
      <c r="A474" s="23" t="str">
        <f>C471&amp;"x"&amp;B474</f>
        <v>E3x1</v>
      </c>
      <c r="B474" s="42">
        <v>1</v>
      </c>
      <c r="C474" s="60" t="str">
        <f t="shared" ref="C474:C488" si="391">IF(LEFT($A474,1)="x","",IFERROR(VLOOKUP($A474,Leden1N,8,0),""))</f>
        <v>V</v>
      </c>
      <c r="D474" s="60" t="str">
        <f t="shared" ref="D474:D488" si="392">IF(LEFT($A474,1)="x","",IFERROR(VLOOKUP($A474,Leden1N,9,0),""))</f>
        <v>NMQ40P6</v>
      </c>
      <c r="E474" s="61" t="str">
        <f t="shared" ref="E474:E488" si="393">IF(LEFT($A474,1)="x","",IFERROR(VLOOKUP($A474,Leden1N,10,0),""))</f>
        <v>Schot, E.</v>
      </c>
      <c r="F474" s="61" t="str">
        <f t="shared" ref="F474:F488" si="394">IF(LEFT($A474,1)="x","",IFERROR(VLOOKUP($A474,Leden1N,11,0),""))</f>
        <v>Emma</v>
      </c>
      <c r="G474" s="62">
        <f t="shared" ref="G474:G488" si="395">IF(LEFT($A474,1)="x","",IFERROR(VLOOKUP($A474,Leden1N,12,0),""))</f>
        <v>41586</v>
      </c>
      <c r="H474" s="63">
        <f t="shared" ref="H474:H488" si="396">IF(AND(ISNUMBER(G474),G474&lt;&gt;0),DATEDIF(G474,Peildatum,"Y"),"")</f>
        <v>10</v>
      </c>
      <c r="I474" s="64"/>
      <c r="J474" s="60" t="str">
        <f t="shared" ref="J474:J488" si="397">IF(LEFT($A474,1)="x","",IFERROR(VLOOKUP($A474,Leden1N,17,0),""))</f>
        <v>E7</v>
      </c>
      <c r="K474" s="60" t="str">
        <f t="shared" ref="K474:K488" si="398">IF(LEFT($A474,1)="x","",IFERROR(VLOOKUP($A474,Leden1N,18,0),""))</f>
        <v>E7</v>
      </c>
      <c r="L474" s="60" t="str">
        <f t="shared" ref="L474:L488" si="399">IF(LEFT($A474,1)="x","",IFERROR(VLOOKUP($A474,Leden1N,19,0),""))</f>
        <v>E7</v>
      </c>
      <c r="M474" s="48"/>
      <c r="N474" s="48"/>
      <c r="P474" s="114"/>
      <c r="Q474" s="114"/>
      <c r="R474" s="114"/>
      <c r="S474" s="118"/>
      <c r="T474" s="153">
        <f t="shared" ref="T474:T488" si="400">IF(LEN(C474&amp;D474&amp;E474&amp;F474)&gt;0,1,0)</f>
        <v>1</v>
      </c>
      <c r="U474" s="116">
        <f t="shared" ref="U474:U488" si="401">MIN(LEN(Y474&amp;Z474&amp;AA474),1)</f>
        <v>1</v>
      </c>
      <c r="V474" s="119">
        <f t="shared" ref="V474:W488" si="402">V473</f>
        <v>9</v>
      </c>
      <c r="W474" s="119">
        <f t="shared" si="402"/>
        <v>10</v>
      </c>
      <c r="X474" s="23">
        <v>5</v>
      </c>
      <c r="Y474" s="60" t="str">
        <f t="shared" ref="Y474:Y488" si="403">IF(LEFT($A474,1)="x","",IFERROR(VLOOKUP($A474,Leden1N,37,0),""))</f>
        <v>E7</v>
      </c>
      <c r="Z474" s="60" t="str">
        <f t="shared" ref="Z474:Z488" si="404">IF(LEFT($A474,1)="x","",IFERROR(VLOOKUP($A474,Leden1N,38,0),""))</f>
        <v>E7</v>
      </c>
      <c r="AA474" s="60" t="str">
        <f t="shared" ref="AA474:AA488" si="405">IF(LEFT($A474,1)="x","",IFERROR(VLOOKUP($A474,Leden1N,39,0),""))</f>
        <v>E7</v>
      </c>
      <c r="AB474" s="23">
        <f t="shared" ref="AB474:AB488" si="406">LEN(Y474&amp;Z474&amp;AA474)</f>
        <v>6</v>
      </c>
      <c r="AH474" s="158">
        <f t="shared" ref="AH474:AH488" si="407">lft(G474,Peildatum)</f>
        <v>10.14</v>
      </c>
    </row>
    <row r="475" spans="1:34" x14ac:dyDescent="0.25">
      <c r="A475" s="23" t="str">
        <f>C471&amp;"x"&amp;B475</f>
        <v>E3x2</v>
      </c>
      <c r="B475" s="42">
        <v>2</v>
      </c>
      <c r="C475" s="60" t="str">
        <f t="shared" si="391"/>
        <v>V</v>
      </c>
      <c r="D475" s="60" t="str">
        <f t="shared" si="392"/>
        <v>NMS99T8</v>
      </c>
      <c r="E475" s="61" t="str">
        <f t="shared" si="393"/>
        <v>Rebollo, T.</v>
      </c>
      <c r="F475" s="61" t="str">
        <f t="shared" si="394"/>
        <v>Tess</v>
      </c>
      <c r="G475" s="62">
        <f t="shared" si="395"/>
        <v>42111</v>
      </c>
      <c r="H475" s="63">
        <f t="shared" si="396"/>
        <v>8</v>
      </c>
      <c r="I475" s="64"/>
      <c r="J475" s="60">
        <f t="shared" si="397"/>
        <v>0</v>
      </c>
      <c r="K475" s="60" t="str">
        <f t="shared" si="398"/>
        <v>F2</v>
      </c>
      <c r="L475" s="60" t="str">
        <f t="shared" si="399"/>
        <v>F2</v>
      </c>
      <c r="M475" s="48"/>
      <c r="N475" s="48"/>
      <c r="P475" s="114"/>
      <c r="Q475" s="114"/>
      <c r="R475" s="114"/>
      <c r="S475" s="118"/>
      <c r="T475" s="153">
        <f t="shared" si="400"/>
        <v>1</v>
      </c>
      <c r="U475" s="116">
        <f t="shared" si="401"/>
        <v>1</v>
      </c>
      <c r="V475" s="119">
        <f t="shared" si="402"/>
        <v>9</v>
      </c>
      <c r="W475" s="119">
        <f t="shared" si="402"/>
        <v>10</v>
      </c>
      <c r="X475" s="23">
        <v>6</v>
      </c>
      <c r="Y475" s="60" t="str">
        <f t="shared" si="403"/>
        <v/>
      </c>
      <c r="Z475" s="60" t="str">
        <f t="shared" si="404"/>
        <v>F2</v>
      </c>
      <c r="AA475" s="60" t="str">
        <f t="shared" si="405"/>
        <v>F2</v>
      </c>
      <c r="AB475" s="23">
        <f t="shared" si="406"/>
        <v>4</v>
      </c>
      <c r="AH475" s="158">
        <f t="shared" si="407"/>
        <v>8.7100000000000009</v>
      </c>
    </row>
    <row r="476" spans="1:34" x14ac:dyDescent="0.25">
      <c r="A476" s="23" t="str">
        <f>C471&amp;"x"&amp;B476</f>
        <v>E3x3</v>
      </c>
      <c r="B476" s="42">
        <v>3</v>
      </c>
      <c r="C476" s="60" t="str">
        <f t="shared" si="391"/>
        <v>V</v>
      </c>
      <c r="D476" s="60" t="str">
        <f t="shared" si="392"/>
        <v>NML14J6</v>
      </c>
      <c r="E476" s="61" t="str">
        <f t="shared" si="393"/>
        <v>Maaskant, S.</v>
      </c>
      <c r="F476" s="61" t="str">
        <f t="shared" si="394"/>
        <v>Suze</v>
      </c>
      <c r="G476" s="62">
        <f t="shared" si="395"/>
        <v>42188</v>
      </c>
      <c r="H476" s="63">
        <f t="shared" si="396"/>
        <v>8</v>
      </c>
      <c r="I476" s="64"/>
      <c r="J476" s="60">
        <f t="shared" si="397"/>
        <v>0</v>
      </c>
      <c r="K476" s="60">
        <f t="shared" si="398"/>
        <v>0</v>
      </c>
      <c r="L476" s="60">
        <f t="shared" si="399"/>
        <v>0</v>
      </c>
      <c r="M476" s="48"/>
      <c r="N476" s="48"/>
      <c r="P476" s="114"/>
      <c r="Q476" s="114"/>
      <c r="R476" s="114"/>
      <c r="S476" s="118"/>
      <c r="T476" s="153">
        <f t="shared" si="400"/>
        <v>1</v>
      </c>
      <c r="U476" s="116">
        <f t="shared" si="401"/>
        <v>0</v>
      </c>
      <c r="V476" s="119">
        <f t="shared" si="402"/>
        <v>9</v>
      </c>
      <c r="W476" s="119">
        <f t="shared" si="402"/>
        <v>10</v>
      </c>
      <c r="X476" s="23">
        <v>7</v>
      </c>
      <c r="Y476" s="60" t="str">
        <f t="shared" si="403"/>
        <v/>
      </c>
      <c r="Z476" s="60" t="str">
        <f t="shared" si="404"/>
        <v/>
      </c>
      <c r="AA476" s="60" t="str">
        <f t="shared" si="405"/>
        <v/>
      </c>
      <c r="AB476" s="23">
        <f t="shared" si="406"/>
        <v>0</v>
      </c>
      <c r="AH476" s="158">
        <f t="shared" si="407"/>
        <v>8.5</v>
      </c>
    </row>
    <row r="477" spans="1:34" x14ac:dyDescent="0.25">
      <c r="A477" s="23" t="str">
        <f>C471&amp;"x"&amp;B477</f>
        <v>E3x4</v>
      </c>
      <c r="B477" s="42">
        <v>4</v>
      </c>
      <c r="C477" s="60" t="str">
        <f t="shared" si="391"/>
        <v>M</v>
      </c>
      <c r="D477" s="60" t="str">
        <f t="shared" si="392"/>
        <v>NMN65L0</v>
      </c>
      <c r="E477" s="61" t="str">
        <f t="shared" si="393"/>
        <v>Rest, van de L.J.</v>
      </c>
      <c r="F477" s="61" t="str">
        <f t="shared" si="394"/>
        <v>Lucas</v>
      </c>
      <c r="G477" s="62">
        <f t="shared" si="395"/>
        <v>41662</v>
      </c>
      <c r="H477" s="63">
        <f t="shared" si="396"/>
        <v>9</v>
      </c>
      <c r="I477" s="64"/>
      <c r="J477" s="60" t="str">
        <f t="shared" si="397"/>
        <v>E7</v>
      </c>
      <c r="K477" s="60" t="str">
        <f t="shared" si="398"/>
        <v>E7</v>
      </c>
      <c r="L477" s="60" t="str">
        <f t="shared" si="399"/>
        <v>E7</v>
      </c>
      <c r="M477" s="48"/>
      <c r="N477" s="48"/>
      <c r="P477" s="114"/>
      <c r="Q477" s="114"/>
      <c r="R477" s="114"/>
      <c r="S477" s="118"/>
      <c r="T477" s="153">
        <f t="shared" si="400"/>
        <v>1</v>
      </c>
      <c r="U477" s="116">
        <f t="shared" si="401"/>
        <v>1</v>
      </c>
      <c r="V477" s="119">
        <f t="shared" si="402"/>
        <v>9</v>
      </c>
      <c r="W477" s="119">
        <f t="shared" si="402"/>
        <v>10</v>
      </c>
      <c r="X477" s="23">
        <v>8</v>
      </c>
      <c r="Y477" s="60" t="str">
        <f t="shared" si="403"/>
        <v>E7</v>
      </c>
      <c r="Z477" s="60" t="str">
        <f t="shared" si="404"/>
        <v>E7</v>
      </c>
      <c r="AA477" s="60" t="str">
        <f t="shared" si="405"/>
        <v>E7</v>
      </c>
      <c r="AB477" s="23">
        <f t="shared" si="406"/>
        <v>6</v>
      </c>
      <c r="AH477" s="158">
        <f t="shared" si="407"/>
        <v>9.94</v>
      </c>
    </row>
    <row r="478" spans="1:34" x14ac:dyDescent="0.25">
      <c r="A478" s="23" t="str">
        <f>C471&amp;"x"&amp;B478</f>
        <v>E3x5</v>
      </c>
      <c r="B478" s="42">
        <v>5</v>
      </c>
      <c r="C478" s="60" t="str">
        <f t="shared" si="391"/>
        <v>M</v>
      </c>
      <c r="D478" s="60" t="str">
        <f t="shared" si="392"/>
        <v>NMQ45V3</v>
      </c>
      <c r="E478" s="61" t="str">
        <f t="shared" si="393"/>
        <v>Dijkstra, R</v>
      </c>
      <c r="F478" s="61" t="str">
        <f t="shared" si="394"/>
        <v>Ralf</v>
      </c>
      <c r="G478" s="62">
        <f t="shared" si="395"/>
        <v>41722</v>
      </c>
      <c r="H478" s="63">
        <f t="shared" si="396"/>
        <v>9</v>
      </c>
      <c r="I478" s="64"/>
      <c r="J478" s="60">
        <f t="shared" si="397"/>
        <v>0</v>
      </c>
      <c r="K478" s="60">
        <f t="shared" si="398"/>
        <v>0</v>
      </c>
      <c r="L478" s="60">
        <f t="shared" si="399"/>
        <v>0</v>
      </c>
      <c r="M478" s="48"/>
      <c r="N478" s="48"/>
      <c r="P478" s="114"/>
      <c r="Q478" s="114"/>
      <c r="R478" s="114"/>
      <c r="S478" s="118"/>
      <c r="T478" s="153">
        <f t="shared" si="400"/>
        <v>1</v>
      </c>
      <c r="U478" s="116">
        <f t="shared" si="401"/>
        <v>0</v>
      </c>
      <c r="V478" s="119">
        <f t="shared" si="402"/>
        <v>9</v>
      </c>
      <c r="W478" s="119">
        <f t="shared" si="402"/>
        <v>10</v>
      </c>
      <c r="X478" s="23">
        <v>9</v>
      </c>
      <c r="Y478" s="60" t="str">
        <f t="shared" si="403"/>
        <v/>
      </c>
      <c r="Z478" s="60" t="str">
        <f t="shared" si="404"/>
        <v/>
      </c>
      <c r="AA478" s="60" t="str">
        <f t="shared" si="405"/>
        <v/>
      </c>
      <c r="AB478" s="23">
        <f t="shared" si="406"/>
        <v>0</v>
      </c>
      <c r="AH478" s="158">
        <f t="shared" si="407"/>
        <v>9.77</v>
      </c>
    </row>
    <row r="479" spans="1:34" x14ac:dyDescent="0.25">
      <c r="A479" s="23" t="str">
        <f>C471&amp;"x"&amp;B479</f>
        <v>E3x6</v>
      </c>
      <c r="B479" s="42">
        <v>6</v>
      </c>
      <c r="C479" s="60" t="str">
        <f t="shared" si="391"/>
        <v>M</v>
      </c>
      <c r="D479" s="60" t="str">
        <f t="shared" si="392"/>
        <v>NMN65C7</v>
      </c>
      <c r="E479" s="61" t="str">
        <f t="shared" si="393"/>
        <v>Jongkind, S.C.</v>
      </c>
      <c r="F479" s="61" t="str">
        <f t="shared" si="394"/>
        <v>Sepp</v>
      </c>
      <c r="G479" s="62">
        <f t="shared" si="395"/>
        <v>41760</v>
      </c>
      <c r="H479" s="63">
        <f t="shared" si="396"/>
        <v>9</v>
      </c>
      <c r="I479" s="64"/>
      <c r="J479" s="60" t="str">
        <f t="shared" si="397"/>
        <v>E7</v>
      </c>
      <c r="K479" s="60" t="str">
        <f t="shared" si="398"/>
        <v>E7</v>
      </c>
      <c r="L479" s="60" t="str">
        <f t="shared" si="399"/>
        <v>E7</v>
      </c>
      <c r="M479" s="48"/>
      <c r="N479" s="48"/>
      <c r="P479" s="114"/>
      <c r="Q479" s="114"/>
      <c r="R479" s="114"/>
      <c r="S479" s="118"/>
      <c r="T479" s="153">
        <f t="shared" si="400"/>
        <v>1</v>
      </c>
      <c r="U479" s="116">
        <f t="shared" si="401"/>
        <v>1</v>
      </c>
      <c r="V479" s="119">
        <f t="shared" si="402"/>
        <v>9</v>
      </c>
      <c r="W479" s="119">
        <f t="shared" si="402"/>
        <v>10</v>
      </c>
      <c r="X479" s="23">
        <v>10</v>
      </c>
      <c r="Y479" s="60" t="str">
        <f t="shared" si="403"/>
        <v>E7</v>
      </c>
      <c r="Z479" s="60" t="str">
        <f t="shared" si="404"/>
        <v>E7</v>
      </c>
      <c r="AA479" s="60" t="str">
        <f t="shared" si="405"/>
        <v>E7</v>
      </c>
      <c r="AB479" s="23">
        <f t="shared" si="406"/>
        <v>6</v>
      </c>
      <c r="AH479" s="158">
        <f t="shared" si="407"/>
        <v>9.67</v>
      </c>
    </row>
    <row r="480" spans="1:34" x14ac:dyDescent="0.25">
      <c r="A480" s="23" t="str">
        <f>C471&amp;"x"&amp;B480</f>
        <v>E3x7</v>
      </c>
      <c r="B480" s="42">
        <v>7</v>
      </c>
      <c r="C480" s="60" t="str">
        <f t="shared" si="391"/>
        <v/>
      </c>
      <c r="D480" s="60" t="str">
        <f t="shared" si="392"/>
        <v/>
      </c>
      <c r="E480" s="61" t="str">
        <f t="shared" si="393"/>
        <v/>
      </c>
      <c r="F480" s="61" t="str">
        <f t="shared" si="394"/>
        <v/>
      </c>
      <c r="G480" s="62" t="str">
        <f t="shared" si="395"/>
        <v/>
      </c>
      <c r="H480" s="63" t="str">
        <f t="shared" si="396"/>
        <v/>
      </c>
      <c r="I480" s="64"/>
      <c r="J480" s="60" t="str">
        <f t="shared" si="397"/>
        <v/>
      </c>
      <c r="K480" s="60" t="str">
        <f t="shared" si="398"/>
        <v/>
      </c>
      <c r="L480" s="60" t="str">
        <f t="shared" si="399"/>
        <v/>
      </c>
      <c r="M480" s="48"/>
      <c r="N480" s="48"/>
      <c r="P480" s="114"/>
      <c r="Q480" s="114"/>
      <c r="R480" s="114"/>
      <c r="S480" s="118"/>
      <c r="T480" s="153">
        <f t="shared" si="400"/>
        <v>0</v>
      </c>
      <c r="U480" s="116">
        <f t="shared" si="401"/>
        <v>0</v>
      </c>
      <c r="V480" s="119">
        <f t="shared" si="402"/>
        <v>9</v>
      </c>
      <c r="W480" s="119">
        <f t="shared" si="402"/>
        <v>10</v>
      </c>
      <c r="X480" s="23">
        <v>11</v>
      </c>
      <c r="Y480" s="60" t="str">
        <f t="shared" si="403"/>
        <v/>
      </c>
      <c r="Z480" s="60" t="str">
        <f t="shared" si="404"/>
        <v/>
      </c>
      <c r="AA480" s="60" t="str">
        <f t="shared" si="405"/>
        <v/>
      </c>
      <c r="AB480" s="23">
        <f t="shared" si="406"/>
        <v>0</v>
      </c>
      <c r="AH480" s="158" t="str">
        <f t="shared" si="407"/>
        <v/>
      </c>
    </row>
    <row r="481" spans="1:34" x14ac:dyDescent="0.25">
      <c r="A481" s="23" t="str">
        <f>C471&amp;"x"&amp;B481</f>
        <v>E3x8</v>
      </c>
      <c r="B481" s="42">
        <v>8</v>
      </c>
      <c r="C481" s="60" t="str">
        <f t="shared" si="391"/>
        <v/>
      </c>
      <c r="D481" s="60" t="str">
        <f t="shared" si="392"/>
        <v/>
      </c>
      <c r="E481" s="61" t="str">
        <f t="shared" si="393"/>
        <v/>
      </c>
      <c r="F481" s="61" t="str">
        <f t="shared" si="394"/>
        <v/>
      </c>
      <c r="G481" s="62" t="str">
        <f t="shared" si="395"/>
        <v/>
      </c>
      <c r="H481" s="63" t="str">
        <f t="shared" si="396"/>
        <v/>
      </c>
      <c r="I481" s="64"/>
      <c r="J481" s="60" t="str">
        <f t="shared" si="397"/>
        <v/>
      </c>
      <c r="K481" s="60" t="str">
        <f t="shared" si="398"/>
        <v/>
      </c>
      <c r="L481" s="60" t="str">
        <f t="shared" si="399"/>
        <v/>
      </c>
      <c r="M481" s="48"/>
      <c r="N481" s="48"/>
      <c r="P481" s="114"/>
      <c r="Q481" s="114"/>
      <c r="R481" s="114"/>
      <c r="S481" s="118"/>
      <c r="T481" s="153">
        <f t="shared" si="400"/>
        <v>0</v>
      </c>
      <c r="U481" s="116">
        <f t="shared" si="401"/>
        <v>0</v>
      </c>
      <c r="V481" s="119">
        <f t="shared" si="402"/>
        <v>9</v>
      </c>
      <c r="W481" s="119">
        <f t="shared" si="402"/>
        <v>10</v>
      </c>
      <c r="X481" s="23">
        <v>12</v>
      </c>
      <c r="Y481" s="60" t="str">
        <f t="shared" si="403"/>
        <v/>
      </c>
      <c r="Z481" s="60" t="str">
        <f t="shared" si="404"/>
        <v/>
      </c>
      <c r="AA481" s="60" t="str">
        <f t="shared" si="405"/>
        <v/>
      </c>
      <c r="AB481" s="23">
        <f t="shared" si="406"/>
        <v>0</v>
      </c>
      <c r="AH481" s="158" t="str">
        <f t="shared" si="407"/>
        <v/>
      </c>
    </row>
    <row r="482" spans="1:34" x14ac:dyDescent="0.25">
      <c r="A482" s="23" t="str">
        <f>C471&amp;"x"&amp;B482</f>
        <v>E3x9</v>
      </c>
      <c r="B482" s="42">
        <v>9</v>
      </c>
      <c r="C482" s="60" t="str">
        <f t="shared" si="391"/>
        <v/>
      </c>
      <c r="D482" s="60" t="str">
        <f t="shared" si="392"/>
        <v/>
      </c>
      <c r="E482" s="61" t="str">
        <f t="shared" si="393"/>
        <v/>
      </c>
      <c r="F482" s="61" t="str">
        <f t="shared" si="394"/>
        <v/>
      </c>
      <c r="G482" s="62" t="str">
        <f t="shared" si="395"/>
        <v/>
      </c>
      <c r="H482" s="63" t="str">
        <f t="shared" si="396"/>
        <v/>
      </c>
      <c r="I482" s="64"/>
      <c r="J482" s="60" t="str">
        <f t="shared" si="397"/>
        <v/>
      </c>
      <c r="K482" s="60" t="str">
        <f t="shared" si="398"/>
        <v/>
      </c>
      <c r="L482" s="60" t="str">
        <f t="shared" si="399"/>
        <v/>
      </c>
      <c r="M482" s="48"/>
      <c r="N482" s="48"/>
      <c r="P482" s="114"/>
      <c r="Q482" s="114"/>
      <c r="R482" s="114"/>
      <c r="S482" s="118"/>
      <c r="T482" s="153">
        <f t="shared" si="400"/>
        <v>0</v>
      </c>
      <c r="U482" s="116">
        <f t="shared" si="401"/>
        <v>0</v>
      </c>
      <c r="V482" s="119">
        <f t="shared" si="402"/>
        <v>9</v>
      </c>
      <c r="W482" s="119">
        <f t="shared" si="402"/>
        <v>10</v>
      </c>
      <c r="X482" s="23">
        <v>13</v>
      </c>
      <c r="Y482" s="60" t="str">
        <f t="shared" si="403"/>
        <v/>
      </c>
      <c r="Z482" s="60" t="str">
        <f t="shared" si="404"/>
        <v/>
      </c>
      <c r="AA482" s="60" t="str">
        <f t="shared" si="405"/>
        <v/>
      </c>
      <c r="AB482" s="23">
        <f t="shared" si="406"/>
        <v>0</v>
      </c>
      <c r="AH482" s="158" t="str">
        <f t="shared" si="407"/>
        <v/>
      </c>
    </row>
    <row r="483" spans="1:34" x14ac:dyDescent="0.25">
      <c r="A483" s="23" t="str">
        <f>C471&amp;"x"&amp;B483</f>
        <v>E3x10</v>
      </c>
      <c r="B483" s="42">
        <v>10</v>
      </c>
      <c r="C483" s="60" t="str">
        <f t="shared" si="391"/>
        <v/>
      </c>
      <c r="D483" s="60" t="str">
        <f t="shared" si="392"/>
        <v/>
      </c>
      <c r="E483" s="61" t="str">
        <f t="shared" si="393"/>
        <v/>
      </c>
      <c r="F483" s="61" t="str">
        <f t="shared" si="394"/>
        <v/>
      </c>
      <c r="G483" s="62" t="str">
        <f t="shared" si="395"/>
        <v/>
      </c>
      <c r="H483" s="63" t="str">
        <f t="shared" si="396"/>
        <v/>
      </c>
      <c r="I483" s="64"/>
      <c r="J483" s="60" t="str">
        <f t="shared" si="397"/>
        <v/>
      </c>
      <c r="K483" s="60" t="str">
        <f t="shared" si="398"/>
        <v/>
      </c>
      <c r="L483" s="60" t="str">
        <f t="shared" si="399"/>
        <v/>
      </c>
      <c r="M483" s="48"/>
      <c r="N483" s="48"/>
      <c r="P483" s="114"/>
      <c r="Q483" s="114"/>
      <c r="R483" s="114"/>
      <c r="S483" s="118"/>
      <c r="T483" s="153">
        <f t="shared" si="400"/>
        <v>0</v>
      </c>
      <c r="U483" s="116">
        <f t="shared" si="401"/>
        <v>0</v>
      </c>
      <c r="V483" s="119">
        <f t="shared" si="402"/>
        <v>9</v>
      </c>
      <c r="W483" s="119">
        <f t="shared" si="402"/>
        <v>10</v>
      </c>
      <c r="X483" s="23">
        <v>14</v>
      </c>
      <c r="Y483" s="60" t="str">
        <f t="shared" si="403"/>
        <v/>
      </c>
      <c r="Z483" s="60" t="str">
        <f t="shared" si="404"/>
        <v/>
      </c>
      <c r="AA483" s="60" t="str">
        <f t="shared" si="405"/>
        <v/>
      </c>
      <c r="AB483" s="23">
        <f t="shared" si="406"/>
        <v>0</v>
      </c>
      <c r="AH483" s="158" t="str">
        <f t="shared" si="407"/>
        <v/>
      </c>
    </row>
    <row r="484" spans="1:34" x14ac:dyDescent="0.25">
      <c r="A484" s="23" t="str">
        <f>C471&amp;"x"&amp;B484</f>
        <v>E3x11</v>
      </c>
      <c r="B484" s="42">
        <v>11</v>
      </c>
      <c r="C484" s="60" t="str">
        <f t="shared" si="391"/>
        <v/>
      </c>
      <c r="D484" s="60" t="str">
        <f t="shared" si="392"/>
        <v/>
      </c>
      <c r="E484" s="61" t="str">
        <f t="shared" si="393"/>
        <v/>
      </c>
      <c r="F484" s="61" t="str">
        <f t="shared" si="394"/>
        <v/>
      </c>
      <c r="G484" s="62" t="str">
        <f t="shared" si="395"/>
        <v/>
      </c>
      <c r="H484" s="63" t="str">
        <f t="shared" si="396"/>
        <v/>
      </c>
      <c r="I484" s="64"/>
      <c r="J484" s="60" t="str">
        <f t="shared" si="397"/>
        <v/>
      </c>
      <c r="K484" s="60" t="str">
        <f t="shared" si="398"/>
        <v/>
      </c>
      <c r="L484" s="60" t="str">
        <f t="shared" si="399"/>
        <v/>
      </c>
      <c r="M484" s="48"/>
      <c r="N484" s="48"/>
      <c r="P484" s="114"/>
      <c r="Q484" s="114"/>
      <c r="R484" s="114"/>
      <c r="T484" s="153">
        <f t="shared" si="400"/>
        <v>0</v>
      </c>
      <c r="U484" s="116">
        <f t="shared" si="401"/>
        <v>0</v>
      </c>
      <c r="V484" s="119">
        <f t="shared" si="402"/>
        <v>9</v>
      </c>
      <c r="W484" s="119">
        <f t="shared" si="402"/>
        <v>10</v>
      </c>
      <c r="X484" s="23">
        <v>15</v>
      </c>
      <c r="Y484" s="60" t="str">
        <f t="shared" si="403"/>
        <v/>
      </c>
      <c r="Z484" s="60" t="str">
        <f t="shared" si="404"/>
        <v/>
      </c>
      <c r="AA484" s="60" t="str">
        <f t="shared" si="405"/>
        <v/>
      </c>
      <c r="AB484" s="23">
        <f t="shared" si="406"/>
        <v>0</v>
      </c>
      <c r="AH484" s="158" t="str">
        <f t="shared" si="407"/>
        <v/>
      </c>
    </row>
    <row r="485" spans="1:34" x14ac:dyDescent="0.25">
      <c r="A485" s="23" t="str">
        <f>C471&amp;"x"&amp;B485</f>
        <v>E3x12</v>
      </c>
      <c r="B485" s="42">
        <v>12</v>
      </c>
      <c r="C485" s="60" t="str">
        <f t="shared" si="391"/>
        <v/>
      </c>
      <c r="D485" s="60" t="str">
        <f t="shared" si="392"/>
        <v/>
      </c>
      <c r="E485" s="61" t="str">
        <f t="shared" si="393"/>
        <v/>
      </c>
      <c r="F485" s="61" t="str">
        <f t="shared" si="394"/>
        <v/>
      </c>
      <c r="G485" s="62" t="str">
        <f t="shared" si="395"/>
        <v/>
      </c>
      <c r="H485" s="63" t="str">
        <f t="shared" si="396"/>
        <v/>
      </c>
      <c r="I485" s="64"/>
      <c r="J485" s="60" t="str">
        <f t="shared" si="397"/>
        <v/>
      </c>
      <c r="K485" s="60" t="str">
        <f t="shared" si="398"/>
        <v/>
      </c>
      <c r="L485" s="60" t="str">
        <f t="shared" si="399"/>
        <v/>
      </c>
      <c r="M485" s="48"/>
      <c r="N485" s="48"/>
      <c r="P485" s="114"/>
      <c r="Q485" s="114"/>
      <c r="R485" s="114"/>
      <c r="T485" s="153">
        <f t="shared" si="400"/>
        <v>0</v>
      </c>
      <c r="U485" s="116">
        <f t="shared" si="401"/>
        <v>0</v>
      </c>
      <c r="V485" s="119">
        <f t="shared" si="402"/>
        <v>9</v>
      </c>
      <c r="W485" s="119">
        <f t="shared" si="402"/>
        <v>10</v>
      </c>
      <c r="X485" s="23">
        <v>16</v>
      </c>
      <c r="Y485" s="60" t="str">
        <f t="shared" si="403"/>
        <v/>
      </c>
      <c r="Z485" s="60" t="str">
        <f t="shared" si="404"/>
        <v/>
      </c>
      <c r="AA485" s="60" t="str">
        <f t="shared" si="405"/>
        <v/>
      </c>
      <c r="AB485" s="23">
        <f t="shared" si="406"/>
        <v>0</v>
      </c>
      <c r="AH485" s="158" t="str">
        <f t="shared" si="407"/>
        <v/>
      </c>
    </row>
    <row r="486" spans="1:34" x14ac:dyDescent="0.25">
      <c r="A486" s="23" t="str">
        <f>C471&amp;"x"&amp;B486</f>
        <v>E3x13</v>
      </c>
      <c r="B486" s="42">
        <v>13</v>
      </c>
      <c r="C486" s="60" t="str">
        <f t="shared" si="391"/>
        <v/>
      </c>
      <c r="D486" s="60" t="str">
        <f t="shared" si="392"/>
        <v/>
      </c>
      <c r="E486" s="61" t="str">
        <f t="shared" si="393"/>
        <v/>
      </c>
      <c r="F486" s="61" t="str">
        <f t="shared" si="394"/>
        <v/>
      </c>
      <c r="G486" s="62" t="str">
        <f t="shared" si="395"/>
        <v/>
      </c>
      <c r="H486" s="63" t="str">
        <f t="shared" si="396"/>
        <v/>
      </c>
      <c r="I486" s="64"/>
      <c r="J486" s="60" t="str">
        <f t="shared" si="397"/>
        <v/>
      </c>
      <c r="K486" s="60" t="str">
        <f t="shared" si="398"/>
        <v/>
      </c>
      <c r="L486" s="60" t="str">
        <f t="shared" si="399"/>
        <v/>
      </c>
      <c r="M486" s="48"/>
      <c r="N486" s="48"/>
      <c r="P486" s="114"/>
      <c r="Q486" s="114"/>
      <c r="R486" s="114"/>
      <c r="T486" s="153">
        <f t="shared" si="400"/>
        <v>0</v>
      </c>
      <c r="U486" s="116">
        <f t="shared" si="401"/>
        <v>0</v>
      </c>
      <c r="V486" s="119">
        <f t="shared" si="402"/>
        <v>9</v>
      </c>
      <c r="W486" s="119">
        <f t="shared" si="402"/>
        <v>10</v>
      </c>
      <c r="X486" s="23">
        <v>17</v>
      </c>
      <c r="Y486" s="60" t="str">
        <f t="shared" si="403"/>
        <v/>
      </c>
      <c r="Z486" s="60" t="str">
        <f t="shared" si="404"/>
        <v/>
      </c>
      <c r="AA486" s="60" t="str">
        <f t="shared" si="405"/>
        <v/>
      </c>
      <c r="AB486" s="23">
        <f t="shared" si="406"/>
        <v>0</v>
      </c>
      <c r="AH486" s="158" t="str">
        <f t="shared" si="407"/>
        <v/>
      </c>
    </row>
    <row r="487" spans="1:34" x14ac:dyDescent="0.25">
      <c r="A487" s="23" t="str">
        <f>C471&amp;"x"&amp;B487</f>
        <v>E3x14</v>
      </c>
      <c r="B487" s="42">
        <v>14</v>
      </c>
      <c r="C487" s="60" t="str">
        <f t="shared" si="391"/>
        <v/>
      </c>
      <c r="D487" s="60" t="str">
        <f t="shared" si="392"/>
        <v/>
      </c>
      <c r="E487" s="61" t="str">
        <f t="shared" si="393"/>
        <v/>
      </c>
      <c r="F487" s="61" t="str">
        <f t="shared" si="394"/>
        <v/>
      </c>
      <c r="G487" s="62" t="str">
        <f t="shared" si="395"/>
        <v/>
      </c>
      <c r="H487" s="63" t="str">
        <f t="shared" si="396"/>
        <v/>
      </c>
      <c r="I487" s="64"/>
      <c r="J487" s="60" t="str">
        <f t="shared" si="397"/>
        <v/>
      </c>
      <c r="K487" s="60" t="str">
        <f t="shared" si="398"/>
        <v/>
      </c>
      <c r="L487" s="60" t="str">
        <f t="shared" si="399"/>
        <v/>
      </c>
      <c r="M487" s="48"/>
      <c r="N487" s="48"/>
      <c r="P487" s="114"/>
      <c r="Q487" s="114"/>
      <c r="R487" s="114"/>
      <c r="T487" s="153">
        <f t="shared" si="400"/>
        <v>0</v>
      </c>
      <c r="U487" s="116">
        <f t="shared" si="401"/>
        <v>0</v>
      </c>
      <c r="V487" s="119">
        <f t="shared" si="402"/>
        <v>9</v>
      </c>
      <c r="W487" s="119">
        <f t="shared" si="402"/>
        <v>10</v>
      </c>
      <c r="X487" s="23">
        <v>18</v>
      </c>
      <c r="Y487" s="60" t="str">
        <f t="shared" si="403"/>
        <v/>
      </c>
      <c r="Z487" s="60" t="str">
        <f t="shared" si="404"/>
        <v/>
      </c>
      <c r="AA487" s="60" t="str">
        <f t="shared" si="405"/>
        <v/>
      </c>
      <c r="AB487" s="23">
        <f t="shared" si="406"/>
        <v>0</v>
      </c>
      <c r="AH487" s="158" t="str">
        <f t="shared" si="407"/>
        <v/>
      </c>
    </row>
    <row r="488" spans="1:34" x14ac:dyDescent="0.25">
      <c r="A488" s="23" t="str">
        <f>C471&amp;"x"&amp;B488</f>
        <v>E3x15</v>
      </c>
      <c r="B488" s="42">
        <v>15</v>
      </c>
      <c r="C488" s="60" t="str">
        <f t="shared" si="391"/>
        <v/>
      </c>
      <c r="D488" s="60" t="str">
        <f t="shared" si="392"/>
        <v/>
      </c>
      <c r="E488" s="61" t="str">
        <f t="shared" si="393"/>
        <v/>
      </c>
      <c r="F488" s="61" t="str">
        <f t="shared" si="394"/>
        <v/>
      </c>
      <c r="G488" s="62" t="str">
        <f t="shared" si="395"/>
        <v/>
      </c>
      <c r="H488" s="63" t="str">
        <f t="shared" si="396"/>
        <v/>
      </c>
      <c r="I488" s="64"/>
      <c r="J488" s="60" t="str">
        <f t="shared" si="397"/>
        <v/>
      </c>
      <c r="K488" s="60" t="str">
        <f t="shared" si="398"/>
        <v/>
      </c>
      <c r="L488" s="60" t="str">
        <f t="shared" si="399"/>
        <v/>
      </c>
      <c r="M488" s="48"/>
      <c r="N488" s="48"/>
      <c r="P488" s="114"/>
      <c r="Q488" s="114"/>
      <c r="R488" s="114"/>
      <c r="T488" s="153">
        <f t="shared" si="400"/>
        <v>0</v>
      </c>
      <c r="U488" s="116">
        <f t="shared" si="401"/>
        <v>0</v>
      </c>
      <c r="V488" s="119">
        <f t="shared" si="402"/>
        <v>9</v>
      </c>
      <c r="W488" s="119">
        <f t="shared" si="402"/>
        <v>10</v>
      </c>
      <c r="X488" s="23">
        <v>19</v>
      </c>
      <c r="Y488" s="60" t="str">
        <f t="shared" si="403"/>
        <v/>
      </c>
      <c r="Z488" s="60" t="str">
        <f t="shared" si="404"/>
        <v/>
      </c>
      <c r="AA488" s="60" t="str">
        <f t="shared" si="405"/>
        <v/>
      </c>
      <c r="AB488" s="23">
        <f t="shared" si="406"/>
        <v>0</v>
      </c>
      <c r="AH488" s="158" t="str">
        <f t="shared" si="407"/>
        <v/>
      </c>
    </row>
    <row r="489" spans="1:34" x14ac:dyDescent="0.25">
      <c r="B489" s="65"/>
      <c r="C489" s="66"/>
      <c r="D489" s="65"/>
      <c r="E489" s="65"/>
      <c r="F489" s="65"/>
      <c r="G489" s="67"/>
      <c r="H489" s="67"/>
      <c r="I489" s="67"/>
      <c r="J489" s="66"/>
      <c r="K489" s="66"/>
      <c r="L489" s="66"/>
      <c r="M489" s="48"/>
      <c r="N489" s="48"/>
      <c r="X489" s="23">
        <v>20</v>
      </c>
    </row>
    <row r="490" spans="1:34" x14ac:dyDescent="0.25">
      <c r="B490" s="42"/>
      <c r="C490" s="369" t="s">
        <v>5165</v>
      </c>
      <c r="D490" s="369"/>
      <c r="E490" s="43" t="s">
        <v>5166</v>
      </c>
      <c r="F490" s="43" t="s">
        <v>5167</v>
      </c>
      <c r="G490" s="44" t="s">
        <v>5168</v>
      </c>
      <c r="H490" s="45"/>
      <c r="I490" s="46"/>
      <c r="J490" s="47" t="s">
        <v>5169</v>
      </c>
      <c r="K490" s="47" t="s">
        <v>5170</v>
      </c>
      <c r="L490" s="47" t="s">
        <v>5171</v>
      </c>
      <c r="M490" s="48"/>
      <c r="N490" s="48"/>
      <c r="P490" s="49">
        <f>COUNT(P494:P508)</f>
        <v>0</v>
      </c>
      <c r="Q490" s="49">
        <f>COUNT(Q494:Q508)</f>
        <v>0</v>
      </c>
      <c r="R490" s="49">
        <f>COUNT(R494:R508)</f>
        <v>0</v>
      </c>
      <c r="T490" s="96">
        <f>T491-SUM(U494:U508)</f>
        <v>1</v>
      </c>
      <c r="X490" s="23">
        <v>1</v>
      </c>
    </row>
    <row r="491" spans="1:34" ht="13" x14ac:dyDescent="0.3">
      <c r="A491" s="27">
        <f>A471+1</f>
        <v>25</v>
      </c>
      <c r="B491" s="50"/>
      <c r="C491" s="370" t="str">
        <f>Leden!AV30</f>
        <v>E4</v>
      </c>
      <c r="D491" s="370"/>
      <c r="E491" s="100" t="str">
        <f>IF($C491="","",LEFT(IFERROR(VLOOKUP($C491,Teams1N,2,0),"")&amp;"??",2))</f>
        <v>BK</v>
      </c>
      <c r="F491" s="100" t="str">
        <f>IF($C491="","",IFERROR(VLOOKUP($C491,Teams1N,3,0),"??"))</f>
        <v>Za</v>
      </c>
      <c r="G491" s="100" t="str">
        <f>IF($C491="","",LEFT(IFERROR(VLOOKUP($C491,Teams1N,4,0),"")&amp;"?",1))</f>
        <v>4</v>
      </c>
      <c r="H491" s="51"/>
      <c r="I491" s="52"/>
      <c r="J491" s="100">
        <f>COUNTIF(C494:C508,"V")</f>
        <v>3</v>
      </c>
      <c r="K491" s="100">
        <f>COUNTIF(C494:C508,"M")</f>
        <v>3</v>
      </c>
      <c r="L491" s="53">
        <f>IFERROR(AVERAGE(H494:H508),"")</f>
        <v>8.1666666666666661</v>
      </c>
      <c r="M491" s="54"/>
      <c r="N491" s="54"/>
      <c r="O491" s="27" t="s">
        <v>5172</v>
      </c>
      <c r="P491" s="163"/>
      <c r="Q491" s="163"/>
      <c r="R491" s="163"/>
      <c r="S491" s="164"/>
      <c r="T491" s="96">
        <f>SUM(T494:T508)</f>
        <v>6</v>
      </c>
      <c r="U491" s="115" t="str">
        <f>MID($C491,1,1)</f>
        <v>E</v>
      </c>
      <c r="V491" s="115" t="str">
        <f>MID($C491,1,1)</f>
        <v>E</v>
      </c>
      <c r="W491" s="115" t="str">
        <f>MID($C491,1,1)</f>
        <v>E</v>
      </c>
      <c r="X491" s="23">
        <v>2</v>
      </c>
      <c r="Y491" s="27"/>
      <c r="Z491" s="27"/>
      <c r="AA491" s="27"/>
      <c r="AB491" s="27"/>
      <c r="AC491" s="27"/>
      <c r="AD491" s="11" t="str">
        <f>IF($C491="","",IFERROR(VLOOKUP($C491,Teams1N,6,0),""))</f>
        <v>A</v>
      </c>
      <c r="AE491" s="11" t="str">
        <f>TRIM(IF($AD491="","",IFERROR(VLOOKUP($AD491,Teams!$B$5:$G$9,2,0),"")))</f>
        <v>3312 AD</v>
      </c>
      <c r="AF491" s="11" t="str">
        <f>TRIM(IF($AD491="","",IFERROR(VLOOKUP($AD491,Teams!$B$5:$G$9,4,0),"")))</f>
        <v>Dordrecht Oranje Wit (D)</v>
      </c>
      <c r="AG491" s="27"/>
      <c r="AH491" s="159">
        <f>IFERROR(AVERAGE(AH494:AH508),"")</f>
        <v>8.8466666666666658</v>
      </c>
    </row>
    <row r="492" spans="1:34" x14ac:dyDescent="0.25">
      <c r="B492" s="42"/>
      <c r="C492" s="43"/>
      <c r="D492" s="42"/>
      <c r="E492" s="42"/>
      <c r="F492" s="42"/>
      <c r="G492" s="46"/>
      <c r="H492" s="46"/>
      <c r="I492" s="46"/>
      <c r="J492" s="43"/>
      <c r="K492" s="43"/>
      <c r="L492" s="43"/>
      <c r="M492" s="48"/>
      <c r="N492" s="48"/>
      <c r="U492" s="116"/>
      <c r="V492" s="116"/>
      <c r="W492" s="116"/>
      <c r="X492" s="23">
        <v>3</v>
      </c>
    </row>
    <row r="493" spans="1:34" x14ac:dyDescent="0.25">
      <c r="A493" s="55"/>
      <c r="B493" s="56"/>
      <c r="C493" s="57" t="s">
        <v>5173</v>
      </c>
      <c r="D493" s="57" t="s">
        <v>5174</v>
      </c>
      <c r="E493" s="58" t="s">
        <v>5175</v>
      </c>
      <c r="F493" s="58" t="s">
        <v>5176</v>
      </c>
      <c r="G493" s="57" t="s">
        <v>5177</v>
      </c>
      <c r="H493" s="57" t="s">
        <v>5178</v>
      </c>
      <c r="I493" s="57" t="s">
        <v>5039</v>
      </c>
      <c r="J493" s="57" t="s">
        <v>7049</v>
      </c>
      <c r="K493" s="57" t="s">
        <v>7598</v>
      </c>
      <c r="L493" s="57" t="s">
        <v>7596</v>
      </c>
      <c r="M493" s="59"/>
      <c r="N493" s="59"/>
      <c r="O493" s="55"/>
      <c r="P493" s="117" t="s">
        <v>5048</v>
      </c>
      <c r="Q493" s="117" t="s">
        <v>5047</v>
      </c>
      <c r="R493" s="117" t="s">
        <v>5049</v>
      </c>
      <c r="U493" s="115">
        <f>IF(W491="","",VLOOKUP(W491,Leeftijdscat,2,FALSE))</f>
        <v>7</v>
      </c>
      <c r="V493" s="115">
        <f>IF(W491="","",VLOOKUP(W491,Leeftijdscat,3,FALSE))</f>
        <v>9</v>
      </c>
      <c r="W493" s="115">
        <f>IF(W491="","",VLOOKUP(W491,Leeftijdscat,4,FALSE))</f>
        <v>10</v>
      </c>
      <c r="X493" s="23">
        <v>4</v>
      </c>
      <c r="Y493" s="55">
        <f>LEN(Y494&amp;Y495&amp;Y496&amp;Y497&amp;Y498&amp;Y499&amp;Y500&amp;Y501&amp;Y502&amp;Y503&amp;Y504&amp;Y505&amp;Y506&amp;Y507&amp;Y508)</f>
        <v>10</v>
      </c>
      <c r="Z493" s="55">
        <f>LEN(Z494&amp;Z495&amp;Z496&amp;Z497&amp;Z498&amp;Z499&amp;Z500&amp;Z501&amp;Z502&amp;Z503&amp;Z504&amp;Z505&amp;Z506&amp;Z507&amp;Z508)</f>
        <v>10</v>
      </c>
      <c r="AA493" s="55">
        <f>LEN(AA494&amp;AA495&amp;AA496&amp;AA497&amp;AA498&amp;AA499&amp;AA500&amp;AA501&amp;AA502&amp;AA503&amp;AA504&amp;AA505&amp;AA506&amp;AA507&amp;AA508)</f>
        <v>10</v>
      </c>
      <c r="AB493" s="55">
        <f>SUM(Y493:AA493)</f>
        <v>30</v>
      </c>
      <c r="AC493" s="55"/>
      <c r="AD493" s="145"/>
      <c r="AE493" s="145"/>
      <c r="AF493" s="145"/>
      <c r="AG493" s="55"/>
    </row>
    <row r="494" spans="1:34" x14ac:dyDescent="0.25">
      <c r="A494" s="23" t="str">
        <f>C491&amp;"x"&amp;B494</f>
        <v>E4x1</v>
      </c>
      <c r="B494" s="42">
        <v>1</v>
      </c>
      <c r="C494" s="60" t="str">
        <f t="shared" ref="C494:C508" si="408">IF(LEFT($A494,1)="x","",IFERROR(VLOOKUP($A494,Leden1N,8,0),""))</f>
        <v>V</v>
      </c>
      <c r="D494" s="60" t="str">
        <f t="shared" ref="D494:D508" si="409">IF(LEFT($A494,1)="x","",IFERROR(VLOOKUP($A494,Leden1N,9,0),""))</f>
        <v>NMM97Y1</v>
      </c>
      <c r="E494" s="61" t="str">
        <f t="shared" ref="E494:E508" si="410">IF(LEFT($A494,1)="x","",IFERROR(VLOOKUP($A494,Leden1N,10,0),""))</f>
        <v>Laban, M.</v>
      </c>
      <c r="F494" s="61" t="str">
        <f t="shared" ref="F494:F508" si="411">IF(LEFT($A494,1)="x","",IFERROR(VLOOKUP($A494,Leden1N,11,0),""))</f>
        <v>Maartje</v>
      </c>
      <c r="G494" s="62">
        <f t="shared" ref="G494:G508" si="412">IF(LEFT($A494,1)="x","",IFERROR(VLOOKUP($A494,Leden1N,12,0),""))</f>
        <v>42058</v>
      </c>
      <c r="H494" s="63">
        <f t="shared" ref="H494:H508" si="413">IF(AND(ISNUMBER(G494),G494&lt;&gt;0),DATEDIF(G494,Peildatum,"Y"),"")</f>
        <v>8</v>
      </c>
      <c r="I494" s="64"/>
      <c r="J494" s="60" t="str">
        <f t="shared" ref="J494:J508" si="414">IF(LEFT($A494,1)="x","",IFERROR(VLOOKUP($A494,Leden1N,17,0),""))</f>
        <v>F1</v>
      </c>
      <c r="K494" s="60" t="str">
        <f t="shared" ref="K494:K508" si="415">IF(LEFT($A494,1)="x","",IFERROR(VLOOKUP($A494,Leden1N,18,0),""))</f>
        <v>F1</v>
      </c>
      <c r="L494" s="60" t="str">
        <f t="shared" ref="L494:L508" si="416">IF(LEFT($A494,1)="x","",IFERROR(VLOOKUP($A494,Leden1N,19,0),""))</f>
        <v>F1</v>
      </c>
      <c r="M494" s="48"/>
      <c r="N494" s="48"/>
      <c r="P494" s="114"/>
      <c r="Q494" s="114"/>
      <c r="R494" s="114"/>
      <c r="S494" s="118"/>
      <c r="T494" s="153">
        <f t="shared" ref="T494:T508" si="417">IF(LEN(C494&amp;D494&amp;E494&amp;F494)&gt;0,1,0)</f>
        <v>1</v>
      </c>
      <c r="U494" s="116">
        <f t="shared" ref="U494:U508" si="418">MIN(LEN(Y494&amp;Z494&amp;AA494),1)</f>
        <v>1</v>
      </c>
      <c r="V494" s="119">
        <f t="shared" ref="V494:W508" si="419">V493</f>
        <v>9</v>
      </c>
      <c r="W494" s="119">
        <f t="shared" si="419"/>
        <v>10</v>
      </c>
      <c r="X494" s="23">
        <v>5</v>
      </c>
      <c r="Y494" s="60" t="str">
        <f t="shared" ref="Y494:Y508" si="420">IF(LEFT($A494,1)="x","",IFERROR(VLOOKUP($A494,Leden1N,37,0),""))</f>
        <v>F1</v>
      </c>
      <c r="Z494" s="60" t="str">
        <f t="shared" ref="Z494:Z508" si="421">IF(LEFT($A494,1)="x","",IFERROR(VLOOKUP($A494,Leden1N,38,0),""))</f>
        <v>F1</v>
      </c>
      <c r="AA494" s="60" t="str">
        <f t="shared" ref="AA494:AA508" si="422">IF(LEFT($A494,1)="x","",IFERROR(VLOOKUP($A494,Leden1N,39,0),""))</f>
        <v>F1</v>
      </c>
      <c r="AB494" s="23">
        <f t="shared" ref="AB494:AB508" si="423">LEN(Y494&amp;Z494&amp;AA494)</f>
        <v>6</v>
      </c>
      <c r="AH494" s="158">
        <f t="shared" ref="AH494:AH508" si="424">lft(G494,Peildatum)</f>
        <v>8.85</v>
      </c>
    </row>
    <row r="495" spans="1:34" x14ac:dyDescent="0.25">
      <c r="A495" s="23" t="str">
        <f>C491&amp;"x"&amp;B495</f>
        <v>E4x2</v>
      </c>
      <c r="B495" s="42">
        <v>2</v>
      </c>
      <c r="C495" s="60" t="str">
        <f t="shared" si="408"/>
        <v>V</v>
      </c>
      <c r="D495" s="60" t="str">
        <f t="shared" si="409"/>
        <v>NML53R9</v>
      </c>
      <c r="E495" s="61" t="str">
        <f t="shared" si="410"/>
        <v>Kleingeld, S.</v>
      </c>
      <c r="F495" s="61" t="str">
        <f t="shared" si="411"/>
        <v>Sofie</v>
      </c>
      <c r="G495" s="62">
        <f t="shared" si="412"/>
        <v>42096</v>
      </c>
      <c r="H495" s="63">
        <f t="shared" si="413"/>
        <v>8</v>
      </c>
      <c r="I495" s="64"/>
      <c r="J495" s="60" t="str">
        <f t="shared" si="414"/>
        <v>F1</v>
      </c>
      <c r="K495" s="60" t="str">
        <f t="shared" si="415"/>
        <v>F1</v>
      </c>
      <c r="L495" s="60" t="str">
        <f t="shared" si="416"/>
        <v>F1</v>
      </c>
      <c r="M495" s="48"/>
      <c r="N495" s="48"/>
      <c r="P495" s="114"/>
      <c r="Q495" s="114"/>
      <c r="R495" s="114"/>
      <c r="S495" s="118"/>
      <c r="T495" s="153">
        <f t="shared" si="417"/>
        <v>1</v>
      </c>
      <c r="U495" s="116">
        <f t="shared" si="418"/>
        <v>1</v>
      </c>
      <c r="V495" s="119">
        <f t="shared" si="419"/>
        <v>9</v>
      </c>
      <c r="W495" s="119">
        <f t="shared" si="419"/>
        <v>10</v>
      </c>
      <c r="X495" s="23">
        <v>6</v>
      </c>
      <c r="Y495" s="60" t="str">
        <f t="shared" si="420"/>
        <v>F1</v>
      </c>
      <c r="Z495" s="60" t="str">
        <f t="shared" si="421"/>
        <v>F1</v>
      </c>
      <c r="AA495" s="60" t="str">
        <f t="shared" si="422"/>
        <v>F1</v>
      </c>
      <c r="AB495" s="23">
        <f t="shared" si="423"/>
        <v>6</v>
      </c>
      <c r="AH495" s="158">
        <f t="shared" si="424"/>
        <v>8.75</v>
      </c>
    </row>
    <row r="496" spans="1:34" x14ac:dyDescent="0.25">
      <c r="A496" s="23" t="str">
        <f>C491&amp;"x"&amp;B496</f>
        <v>E4x3</v>
      </c>
      <c r="B496" s="42">
        <v>3</v>
      </c>
      <c r="C496" s="60" t="str">
        <f t="shared" si="408"/>
        <v>V</v>
      </c>
      <c r="D496" s="60" t="str">
        <f t="shared" si="409"/>
        <v>NMK64V4</v>
      </c>
      <c r="E496" s="61" t="str">
        <f t="shared" si="410"/>
        <v>Mans, R.</v>
      </c>
      <c r="F496" s="61" t="str">
        <f t="shared" si="411"/>
        <v>Robin</v>
      </c>
      <c r="G496" s="62">
        <f t="shared" si="412"/>
        <v>42249</v>
      </c>
      <c r="H496" s="63">
        <f t="shared" si="413"/>
        <v>8</v>
      </c>
      <c r="I496" s="64"/>
      <c r="J496" s="60" t="str">
        <f t="shared" si="414"/>
        <v>F1</v>
      </c>
      <c r="K496" s="60" t="str">
        <f t="shared" si="415"/>
        <v>F1</v>
      </c>
      <c r="L496" s="60" t="str">
        <f t="shared" si="416"/>
        <v>F1</v>
      </c>
      <c r="M496" s="48"/>
      <c r="N496" s="48"/>
      <c r="P496" s="114"/>
      <c r="Q496" s="114"/>
      <c r="R496" s="114"/>
      <c r="S496" s="118"/>
      <c r="T496" s="153">
        <f t="shared" si="417"/>
        <v>1</v>
      </c>
      <c r="U496" s="116">
        <f t="shared" si="418"/>
        <v>1</v>
      </c>
      <c r="V496" s="119">
        <f t="shared" si="419"/>
        <v>9</v>
      </c>
      <c r="W496" s="119">
        <f t="shared" si="419"/>
        <v>10</v>
      </c>
      <c r="X496" s="23">
        <v>7</v>
      </c>
      <c r="Y496" s="60" t="str">
        <f t="shared" si="420"/>
        <v>F1</v>
      </c>
      <c r="Z496" s="60" t="str">
        <f t="shared" si="421"/>
        <v>F1</v>
      </c>
      <c r="AA496" s="60" t="str">
        <f t="shared" si="422"/>
        <v>F1</v>
      </c>
      <c r="AB496" s="23">
        <f t="shared" si="423"/>
        <v>6</v>
      </c>
      <c r="AH496" s="158">
        <f t="shared" si="424"/>
        <v>8.33</v>
      </c>
    </row>
    <row r="497" spans="1:34" x14ac:dyDescent="0.25">
      <c r="A497" s="23" t="str">
        <f>C491&amp;"x"&amp;B497</f>
        <v>E4x4</v>
      </c>
      <c r="B497" s="42">
        <v>4</v>
      </c>
      <c r="C497" s="60" t="str">
        <f t="shared" si="408"/>
        <v>M</v>
      </c>
      <c r="D497" s="60" t="str">
        <f t="shared" si="409"/>
        <v>NMN66T9</v>
      </c>
      <c r="E497" s="61" t="str">
        <f t="shared" si="410"/>
        <v>Jongkind, J.M.</v>
      </c>
      <c r="F497" s="61" t="str">
        <f t="shared" si="411"/>
        <v>Joep</v>
      </c>
      <c r="G497" s="62">
        <f t="shared" si="412"/>
        <v>41760</v>
      </c>
      <c r="H497" s="63">
        <f t="shared" si="413"/>
        <v>9</v>
      </c>
      <c r="I497" s="64"/>
      <c r="J497" s="60" t="str">
        <f t="shared" si="414"/>
        <v>E7</v>
      </c>
      <c r="K497" s="60" t="str">
        <f t="shared" si="415"/>
        <v>E7</v>
      </c>
      <c r="L497" s="60" t="str">
        <f t="shared" si="416"/>
        <v>E7</v>
      </c>
      <c r="M497" s="48"/>
      <c r="N497" s="48"/>
      <c r="P497" s="114"/>
      <c r="Q497" s="114"/>
      <c r="R497" s="114"/>
      <c r="S497" s="118"/>
      <c r="T497" s="153">
        <f t="shared" si="417"/>
        <v>1</v>
      </c>
      <c r="U497" s="116">
        <f t="shared" si="418"/>
        <v>1</v>
      </c>
      <c r="V497" s="119">
        <f t="shared" si="419"/>
        <v>9</v>
      </c>
      <c r="W497" s="119">
        <f t="shared" si="419"/>
        <v>10</v>
      </c>
      <c r="X497" s="23">
        <v>8</v>
      </c>
      <c r="Y497" s="60" t="str">
        <f t="shared" si="420"/>
        <v>E7</v>
      </c>
      <c r="Z497" s="60" t="str">
        <f t="shared" si="421"/>
        <v>E7</v>
      </c>
      <c r="AA497" s="60" t="str">
        <f t="shared" si="422"/>
        <v>E7</v>
      </c>
      <c r="AB497" s="23">
        <f t="shared" si="423"/>
        <v>6</v>
      </c>
      <c r="AH497" s="158">
        <f t="shared" si="424"/>
        <v>9.67</v>
      </c>
    </row>
    <row r="498" spans="1:34" x14ac:dyDescent="0.25">
      <c r="A498" s="23" t="str">
        <f>C491&amp;"x"&amp;B498</f>
        <v>E4x5</v>
      </c>
      <c r="B498" s="42">
        <v>5</v>
      </c>
      <c r="C498" s="60" t="str">
        <f t="shared" si="408"/>
        <v>M</v>
      </c>
      <c r="D498" s="60" t="str">
        <f t="shared" si="409"/>
        <v>NMN39T3</v>
      </c>
      <c r="E498" s="61" t="str">
        <f t="shared" si="410"/>
        <v>Ploeg, K.J.A.</v>
      </c>
      <c r="F498" s="61" t="str">
        <f t="shared" si="411"/>
        <v>Koen</v>
      </c>
      <c r="G498" s="62">
        <f t="shared" si="412"/>
        <v>42040</v>
      </c>
      <c r="H498" s="63">
        <f t="shared" si="413"/>
        <v>8</v>
      </c>
      <c r="I498" s="64"/>
      <c r="J498" s="60" t="str">
        <f t="shared" si="414"/>
        <v>F1</v>
      </c>
      <c r="K498" s="60" t="str">
        <f t="shared" si="415"/>
        <v>F1</v>
      </c>
      <c r="L498" s="60" t="str">
        <f t="shared" si="416"/>
        <v>F1</v>
      </c>
      <c r="M498" s="48"/>
      <c r="N498" s="48"/>
      <c r="P498" s="114"/>
      <c r="Q498" s="114"/>
      <c r="R498" s="114"/>
      <c r="S498" s="118"/>
      <c r="T498" s="153">
        <f t="shared" si="417"/>
        <v>1</v>
      </c>
      <c r="U498" s="116">
        <f t="shared" si="418"/>
        <v>1</v>
      </c>
      <c r="V498" s="119">
        <f t="shared" si="419"/>
        <v>9</v>
      </c>
      <c r="W498" s="119">
        <f t="shared" si="419"/>
        <v>10</v>
      </c>
      <c r="X498" s="23">
        <v>9</v>
      </c>
      <c r="Y498" s="60" t="str">
        <f t="shared" si="420"/>
        <v>F1</v>
      </c>
      <c r="Z498" s="60" t="str">
        <f t="shared" si="421"/>
        <v>F1</v>
      </c>
      <c r="AA498" s="60" t="str">
        <f t="shared" si="422"/>
        <v>F1</v>
      </c>
      <c r="AB498" s="23">
        <f t="shared" si="423"/>
        <v>6</v>
      </c>
      <c r="AH498" s="158">
        <f t="shared" si="424"/>
        <v>8.9</v>
      </c>
    </row>
    <row r="499" spans="1:34" x14ac:dyDescent="0.25">
      <c r="A499" s="23" t="str">
        <f>C491&amp;"x"&amp;B499</f>
        <v>E4x6</v>
      </c>
      <c r="B499" s="42">
        <v>6</v>
      </c>
      <c r="C499" s="60" t="str">
        <f t="shared" si="408"/>
        <v>M</v>
      </c>
      <c r="D499" s="60" t="str">
        <f t="shared" si="409"/>
        <v>NMV01T2</v>
      </c>
      <c r="E499" s="61" t="str">
        <f t="shared" si="410"/>
        <v>Boekee, R.D.</v>
      </c>
      <c r="F499" s="61" t="str">
        <f t="shared" si="411"/>
        <v>Rens</v>
      </c>
      <c r="G499" s="62">
        <f t="shared" si="412"/>
        <v>42156</v>
      </c>
      <c r="H499" s="63">
        <f t="shared" si="413"/>
        <v>8</v>
      </c>
      <c r="I499" s="64"/>
      <c r="J499" s="60">
        <f t="shared" si="414"/>
        <v>0</v>
      </c>
      <c r="K499" s="60">
        <f t="shared" si="415"/>
        <v>0</v>
      </c>
      <c r="L499" s="60">
        <f t="shared" si="416"/>
        <v>0</v>
      </c>
      <c r="M499" s="48"/>
      <c r="N499" s="48"/>
      <c r="P499" s="114"/>
      <c r="Q499" s="114"/>
      <c r="R499" s="114"/>
      <c r="S499" s="118"/>
      <c r="T499" s="153">
        <f t="shared" si="417"/>
        <v>1</v>
      </c>
      <c r="U499" s="116">
        <f t="shared" si="418"/>
        <v>0</v>
      </c>
      <c r="V499" s="119">
        <f t="shared" si="419"/>
        <v>9</v>
      </c>
      <c r="W499" s="119">
        <f t="shared" si="419"/>
        <v>10</v>
      </c>
      <c r="X499" s="23">
        <v>10</v>
      </c>
      <c r="Y499" s="60" t="str">
        <f t="shared" si="420"/>
        <v/>
      </c>
      <c r="Z499" s="60" t="str">
        <f t="shared" si="421"/>
        <v/>
      </c>
      <c r="AA499" s="60" t="str">
        <f t="shared" si="422"/>
        <v/>
      </c>
      <c r="AB499" s="23">
        <f t="shared" si="423"/>
        <v>0</v>
      </c>
      <c r="AH499" s="158">
        <f t="shared" si="424"/>
        <v>8.58</v>
      </c>
    </row>
    <row r="500" spans="1:34" x14ac:dyDescent="0.25">
      <c r="A500" s="23" t="str">
        <f>C491&amp;"x"&amp;B500</f>
        <v>E4x7</v>
      </c>
      <c r="B500" s="42">
        <v>7</v>
      </c>
      <c r="C500" s="60" t="str">
        <f t="shared" si="408"/>
        <v/>
      </c>
      <c r="D500" s="60" t="str">
        <f t="shared" si="409"/>
        <v/>
      </c>
      <c r="E500" s="61" t="str">
        <f t="shared" si="410"/>
        <v/>
      </c>
      <c r="F500" s="61" t="str">
        <f t="shared" si="411"/>
        <v/>
      </c>
      <c r="G500" s="62" t="str">
        <f t="shared" si="412"/>
        <v/>
      </c>
      <c r="H500" s="63" t="str">
        <f t="shared" si="413"/>
        <v/>
      </c>
      <c r="I500" s="64"/>
      <c r="J500" s="60" t="str">
        <f t="shared" si="414"/>
        <v/>
      </c>
      <c r="K500" s="60" t="str">
        <f t="shared" si="415"/>
        <v/>
      </c>
      <c r="L500" s="60" t="str">
        <f t="shared" si="416"/>
        <v/>
      </c>
      <c r="M500" s="48"/>
      <c r="N500" s="48"/>
      <c r="P500" s="114"/>
      <c r="Q500" s="114"/>
      <c r="R500" s="114"/>
      <c r="S500" s="118"/>
      <c r="T500" s="153">
        <f t="shared" si="417"/>
        <v>0</v>
      </c>
      <c r="U500" s="116">
        <f t="shared" si="418"/>
        <v>0</v>
      </c>
      <c r="V500" s="119">
        <f t="shared" si="419"/>
        <v>9</v>
      </c>
      <c r="W500" s="119">
        <f t="shared" si="419"/>
        <v>10</v>
      </c>
      <c r="X500" s="23">
        <v>11</v>
      </c>
      <c r="Y500" s="60" t="str">
        <f t="shared" si="420"/>
        <v/>
      </c>
      <c r="Z500" s="60" t="str">
        <f t="shared" si="421"/>
        <v/>
      </c>
      <c r="AA500" s="60" t="str">
        <f t="shared" si="422"/>
        <v/>
      </c>
      <c r="AB500" s="23">
        <f t="shared" si="423"/>
        <v>0</v>
      </c>
      <c r="AH500" s="158" t="str">
        <f t="shared" si="424"/>
        <v/>
      </c>
    </row>
    <row r="501" spans="1:34" x14ac:dyDescent="0.25">
      <c r="A501" s="23" t="str">
        <f>C491&amp;"x"&amp;B501</f>
        <v>E4x8</v>
      </c>
      <c r="B501" s="42">
        <v>8</v>
      </c>
      <c r="C501" s="60" t="str">
        <f t="shared" si="408"/>
        <v/>
      </c>
      <c r="D501" s="60" t="str">
        <f t="shared" si="409"/>
        <v/>
      </c>
      <c r="E501" s="61" t="str">
        <f t="shared" si="410"/>
        <v/>
      </c>
      <c r="F501" s="61" t="str">
        <f t="shared" si="411"/>
        <v/>
      </c>
      <c r="G501" s="62" t="str">
        <f t="shared" si="412"/>
        <v/>
      </c>
      <c r="H501" s="63" t="str">
        <f t="shared" si="413"/>
        <v/>
      </c>
      <c r="I501" s="64"/>
      <c r="J501" s="60" t="str">
        <f t="shared" si="414"/>
        <v/>
      </c>
      <c r="K501" s="60" t="str">
        <f t="shared" si="415"/>
        <v/>
      </c>
      <c r="L501" s="60" t="str">
        <f t="shared" si="416"/>
        <v/>
      </c>
      <c r="M501" s="48"/>
      <c r="N501" s="48"/>
      <c r="P501" s="114"/>
      <c r="Q501" s="114"/>
      <c r="R501" s="114"/>
      <c r="S501" s="118"/>
      <c r="T501" s="153">
        <f t="shared" si="417"/>
        <v>0</v>
      </c>
      <c r="U501" s="116">
        <f t="shared" si="418"/>
        <v>0</v>
      </c>
      <c r="V501" s="119">
        <f t="shared" si="419"/>
        <v>9</v>
      </c>
      <c r="W501" s="119">
        <f t="shared" si="419"/>
        <v>10</v>
      </c>
      <c r="X501" s="23">
        <v>12</v>
      </c>
      <c r="Y501" s="60" t="str">
        <f t="shared" si="420"/>
        <v/>
      </c>
      <c r="Z501" s="60" t="str">
        <f t="shared" si="421"/>
        <v/>
      </c>
      <c r="AA501" s="60" t="str">
        <f t="shared" si="422"/>
        <v/>
      </c>
      <c r="AB501" s="23">
        <f t="shared" si="423"/>
        <v>0</v>
      </c>
      <c r="AH501" s="158" t="str">
        <f t="shared" si="424"/>
        <v/>
      </c>
    </row>
    <row r="502" spans="1:34" x14ac:dyDescent="0.25">
      <c r="A502" s="23" t="str">
        <f>C491&amp;"x"&amp;B502</f>
        <v>E4x9</v>
      </c>
      <c r="B502" s="42">
        <v>9</v>
      </c>
      <c r="C502" s="60" t="str">
        <f t="shared" si="408"/>
        <v/>
      </c>
      <c r="D502" s="60" t="str">
        <f t="shared" si="409"/>
        <v/>
      </c>
      <c r="E502" s="61" t="str">
        <f t="shared" si="410"/>
        <v/>
      </c>
      <c r="F502" s="61" t="str">
        <f t="shared" si="411"/>
        <v/>
      </c>
      <c r="G502" s="62" t="str">
        <f t="shared" si="412"/>
        <v/>
      </c>
      <c r="H502" s="63" t="str">
        <f t="shared" si="413"/>
        <v/>
      </c>
      <c r="I502" s="64"/>
      <c r="J502" s="60" t="str">
        <f t="shared" si="414"/>
        <v/>
      </c>
      <c r="K502" s="60" t="str">
        <f t="shared" si="415"/>
        <v/>
      </c>
      <c r="L502" s="60" t="str">
        <f t="shared" si="416"/>
        <v/>
      </c>
      <c r="M502" s="48"/>
      <c r="N502" s="48"/>
      <c r="P502" s="114"/>
      <c r="Q502" s="114"/>
      <c r="R502" s="114"/>
      <c r="S502" s="118"/>
      <c r="T502" s="153">
        <f t="shared" si="417"/>
        <v>0</v>
      </c>
      <c r="U502" s="116">
        <f t="shared" si="418"/>
        <v>0</v>
      </c>
      <c r="V502" s="119">
        <f t="shared" si="419"/>
        <v>9</v>
      </c>
      <c r="W502" s="119">
        <f t="shared" si="419"/>
        <v>10</v>
      </c>
      <c r="X502" s="23">
        <v>13</v>
      </c>
      <c r="Y502" s="60" t="str">
        <f t="shared" si="420"/>
        <v/>
      </c>
      <c r="Z502" s="60" t="str">
        <f t="shared" si="421"/>
        <v/>
      </c>
      <c r="AA502" s="60" t="str">
        <f t="shared" si="422"/>
        <v/>
      </c>
      <c r="AB502" s="23">
        <f t="shared" si="423"/>
        <v>0</v>
      </c>
      <c r="AH502" s="158" t="str">
        <f t="shared" si="424"/>
        <v/>
      </c>
    </row>
    <row r="503" spans="1:34" x14ac:dyDescent="0.25">
      <c r="A503" s="23" t="str">
        <f>C491&amp;"x"&amp;B503</f>
        <v>E4x10</v>
      </c>
      <c r="B503" s="42">
        <v>10</v>
      </c>
      <c r="C503" s="60" t="str">
        <f t="shared" si="408"/>
        <v/>
      </c>
      <c r="D503" s="60" t="str">
        <f t="shared" si="409"/>
        <v/>
      </c>
      <c r="E503" s="61" t="str">
        <f t="shared" si="410"/>
        <v/>
      </c>
      <c r="F503" s="61" t="str">
        <f t="shared" si="411"/>
        <v/>
      </c>
      <c r="G503" s="62" t="str">
        <f t="shared" si="412"/>
        <v/>
      </c>
      <c r="H503" s="63" t="str">
        <f t="shared" si="413"/>
        <v/>
      </c>
      <c r="I503" s="64"/>
      <c r="J503" s="60" t="str">
        <f t="shared" si="414"/>
        <v/>
      </c>
      <c r="K503" s="60" t="str">
        <f t="shared" si="415"/>
        <v/>
      </c>
      <c r="L503" s="60" t="str">
        <f t="shared" si="416"/>
        <v/>
      </c>
      <c r="M503" s="48"/>
      <c r="N503" s="48"/>
      <c r="P503" s="114"/>
      <c r="Q503" s="114"/>
      <c r="R503" s="114"/>
      <c r="S503" s="118"/>
      <c r="T503" s="153">
        <f t="shared" si="417"/>
        <v>0</v>
      </c>
      <c r="U503" s="116">
        <f t="shared" si="418"/>
        <v>0</v>
      </c>
      <c r="V503" s="119">
        <f t="shared" si="419"/>
        <v>9</v>
      </c>
      <c r="W503" s="119">
        <f t="shared" si="419"/>
        <v>10</v>
      </c>
      <c r="X503" s="23">
        <v>14</v>
      </c>
      <c r="Y503" s="60" t="str">
        <f t="shared" si="420"/>
        <v/>
      </c>
      <c r="Z503" s="60" t="str">
        <f t="shared" si="421"/>
        <v/>
      </c>
      <c r="AA503" s="60" t="str">
        <f t="shared" si="422"/>
        <v/>
      </c>
      <c r="AB503" s="23">
        <f t="shared" si="423"/>
        <v>0</v>
      </c>
      <c r="AH503" s="158" t="str">
        <f t="shared" si="424"/>
        <v/>
      </c>
    </row>
    <row r="504" spans="1:34" x14ac:dyDescent="0.25">
      <c r="A504" s="23" t="str">
        <f>C491&amp;"x"&amp;B504</f>
        <v>E4x11</v>
      </c>
      <c r="B504" s="42">
        <v>11</v>
      </c>
      <c r="C504" s="60" t="str">
        <f t="shared" si="408"/>
        <v/>
      </c>
      <c r="D504" s="60" t="str">
        <f t="shared" si="409"/>
        <v/>
      </c>
      <c r="E504" s="61" t="str">
        <f t="shared" si="410"/>
        <v/>
      </c>
      <c r="F504" s="61" t="str">
        <f t="shared" si="411"/>
        <v/>
      </c>
      <c r="G504" s="62" t="str">
        <f t="shared" si="412"/>
        <v/>
      </c>
      <c r="H504" s="63" t="str">
        <f t="shared" si="413"/>
        <v/>
      </c>
      <c r="I504" s="64"/>
      <c r="J504" s="60" t="str">
        <f t="shared" si="414"/>
        <v/>
      </c>
      <c r="K504" s="60" t="str">
        <f t="shared" si="415"/>
        <v/>
      </c>
      <c r="L504" s="60" t="str">
        <f t="shared" si="416"/>
        <v/>
      </c>
      <c r="M504" s="48"/>
      <c r="N504" s="48"/>
      <c r="P504" s="114"/>
      <c r="Q504" s="114"/>
      <c r="R504" s="114"/>
      <c r="T504" s="153">
        <f t="shared" si="417"/>
        <v>0</v>
      </c>
      <c r="U504" s="116">
        <f t="shared" si="418"/>
        <v>0</v>
      </c>
      <c r="V504" s="119">
        <f t="shared" si="419"/>
        <v>9</v>
      </c>
      <c r="W504" s="119">
        <f t="shared" si="419"/>
        <v>10</v>
      </c>
      <c r="X504" s="23">
        <v>15</v>
      </c>
      <c r="Y504" s="60" t="str">
        <f t="shared" si="420"/>
        <v/>
      </c>
      <c r="Z504" s="60" t="str">
        <f t="shared" si="421"/>
        <v/>
      </c>
      <c r="AA504" s="60" t="str">
        <f t="shared" si="422"/>
        <v/>
      </c>
      <c r="AB504" s="23">
        <f t="shared" si="423"/>
        <v>0</v>
      </c>
      <c r="AH504" s="158" t="str">
        <f t="shared" si="424"/>
        <v/>
      </c>
    </row>
    <row r="505" spans="1:34" x14ac:dyDescent="0.25">
      <c r="A505" s="23" t="str">
        <f>C491&amp;"x"&amp;B505</f>
        <v>E4x12</v>
      </c>
      <c r="B505" s="42">
        <v>12</v>
      </c>
      <c r="C505" s="60" t="str">
        <f t="shared" si="408"/>
        <v/>
      </c>
      <c r="D505" s="60" t="str">
        <f t="shared" si="409"/>
        <v/>
      </c>
      <c r="E505" s="61" t="str">
        <f t="shared" si="410"/>
        <v/>
      </c>
      <c r="F505" s="61" t="str">
        <f t="shared" si="411"/>
        <v/>
      </c>
      <c r="G505" s="62" t="str">
        <f t="shared" si="412"/>
        <v/>
      </c>
      <c r="H505" s="63" t="str">
        <f t="shared" si="413"/>
        <v/>
      </c>
      <c r="I505" s="64"/>
      <c r="J505" s="60" t="str">
        <f t="shared" si="414"/>
        <v/>
      </c>
      <c r="K505" s="60" t="str">
        <f t="shared" si="415"/>
        <v/>
      </c>
      <c r="L505" s="60" t="str">
        <f t="shared" si="416"/>
        <v/>
      </c>
      <c r="M505" s="48"/>
      <c r="N505" s="48"/>
      <c r="P505" s="114"/>
      <c r="Q505" s="114"/>
      <c r="R505" s="114"/>
      <c r="T505" s="153">
        <f t="shared" si="417"/>
        <v>0</v>
      </c>
      <c r="U505" s="116">
        <f t="shared" si="418"/>
        <v>0</v>
      </c>
      <c r="V505" s="119">
        <f t="shared" si="419"/>
        <v>9</v>
      </c>
      <c r="W505" s="119">
        <f t="shared" si="419"/>
        <v>10</v>
      </c>
      <c r="X505" s="23">
        <v>16</v>
      </c>
      <c r="Y505" s="60" t="str">
        <f t="shared" si="420"/>
        <v/>
      </c>
      <c r="Z505" s="60" t="str">
        <f t="shared" si="421"/>
        <v/>
      </c>
      <c r="AA505" s="60" t="str">
        <f t="shared" si="422"/>
        <v/>
      </c>
      <c r="AB505" s="23">
        <f t="shared" si="423"/>
        <v>0</v>
      </c>
      <c r="AH505" s="158" t="str">
        <f t="shared" si="424"/>
        <v/>
      </c>
    </row>
    <row r="506" spans="1:34" x14ac:dyDescent="0.25">
      <c r="A506" s="23" t="str">
        <f>C491&amp;"x"&amp;B506</f>
        <v>E4x13</v>
      </c>
      <c r="B506" s="42">
        <v>13</v>
      </c>
      <c r="C506" s="60" t="str">
        <f t="shared" si="408"/>
        <v/>
      </c>
      <c r="D506" s="60" t="str">
        <f t="shared" si="409"/>
        <v/>
      </c>
      <c r="E506" s="61" t="str">
        <f t="shared" si="410"/>
        <v/>
      </c>
      <c r="F506" s="61" t="str">
        <f t="shared" si="411"/>
        <v/>
      </c>
      <c r="G506" s="62" t="str">
        <f t="shared" si="412"/>
        <v/>
      </c>
      <c r="H506" s="63" t="str">
        <f t="shared" si="413"/>
        <v/>
      </c>
      <c r="I506" s="64"/>
      <c r="J506" s="60" t="str">
        <f t="shared" si="414"/>
        <v/>
      </c>
      <c r="K506" s="60" t="str">
        <f t="shared" si="415"/>
        <v/>
      </c>
      <c r="L506" s="60" t="str">
        <f t="shared" si="416"/>
        <v/>
      </c>
      <c r="M506" s="48"/>
      <c r="N506" s="48"/>
      <c r="P506" s="114"/>
      <c r="Q506" s="114"/>
      <c r="R506" s="114"/>
      <c r="T506" s="153">
        <f t="shared" si="417"/>
        <v>0</v>
      </c>
      <c r="U506" s="116">
        <f t="shared" si="418"/>
        <v>0</v>
      </c>
      <c r="V506" s="119">
        <f t="shared" si="419"/>
        <v>9</v>
      </c>
      <c r="W506" s="119">
        <f t="shared" si="419"/>
        <v>10</v>
      </c>
      <c r="X506" s="23">
        <v>17</v>
      </c>
      <c r="Y506" s="60" t="str">
        <f t="shared" si="420"/>
        <v/>
      </c>
      <c r="Z506" s="60" t="str">
        <f t="shared" si="421"/>
        <v/>
      </c>
      <c r="AA506" s="60" t="str">
        <f t="shared" si="422"/>
        <v/>
      </c>
      <c r="AB506" s="23">
        <f t="shared" si="423"/>
        <v>0</v>
      </c>
      <c r="AH506" s="158" t="str">
        <f t="shared" si="424"/>
        <v/>
      </c>
    </row>
    <row r="507" spans="1:34" x14ac:dyDescent="0.25">
      <c r="A507" s="23" t="str">
        <f>C491&amp;"x"&amp;B507</f>
        <v>E4x14</v>
      </c>
      <c r="B507" s="42">
        <v>14</v>
      </c>
      <c r="C507" s="60" t="str">
        <f t="shared" si="408"/>
        <v/>
      </c>
      <c r="D507" s="60" t="str">
        <f t="shared" si="409"/>
        <v/>
      </c>
      <c r="E507" s="61" t="str">
        <f t="shared" si="410"/>
        <v/>
      </c>
      <c r="F507" s="61" t="str">
        <f t="shared" si="411"/>
        <v/>
      </c>
      <c r="G507" s="62" t="str">
        <f t="shared" si="412"/>
        <v/>
      </c>
      <c r="H507" s="63" t="str">
        <f t="shared" si="413"/>
        <v/>
      </c>
      <c r="I507" s="64"/>
      <c r="J507" s="60" t="str">
        <f t="shared" si="414"/>
        <v/>
      </c>
      <c r="K507" s="60" t="str">
        <f t="shared" si="415"/>
        <v/>
      </c>
      <c r="L507" s="60" t="str">
        <f t="shared" si="416"/>
        <v/>
      </c>
      <c r="M507" s="48"/>
      <c r="N507" s="48"/>
      <c r="P507" s="114"/>
      <c r="Q507" s="114"/>
      <c r="R507" s="114"/>
      <c r="T507" s="153">
        <f t="shared" si="417"/>
        <v>0</v>
      </c>
      <c r="U507" s="116">
        <f t="shared" si="418"/>
        <v>0</v>
      </c>
      <c r="V507" s="119">
        <f t="shared" si="419"/>
        <v>9</v>
      </c>
      <c r="W507" s="119">
        <f t="shared" si="419"/>
        <v>10</v>
      </c>
      <c r="X507" s="23">
        <v>18</v>
      </c>
      <c r="Y507" s="60" t="str">
        <f t="shared" si="420"/>
        <v/>
      </c>
      <c r="Z507" s="60" t="str">
        <f t="shared" si="421"/>
        <v/>
      </c>
      <c r="AA507" s="60" t="str">
        <f t="shared" si="422"/>
        <v/>
      </c>
      <c r="AB507" s="23">
        <f t="shared" si="423"/>
        <v>0</v>
      </c>
      <c r="AH507" s="158" t="str">
        <f t="shared" si="424"/>
        <v/>
      </c>
    </row>
    <row r="508" spans="1:34" x14ac:dyDescent="0.25">
      <c r="A508" s="23" t="str">
        <f>C491&amp;"x"&amp;B508</f>
        <v>E4x15</v>
      </c>
      <c r="B508" s="42">
        <v>15</v>
      </c>
      <c r="C508" s="60" t="str">
        <f t="shared" si="408"/>
        <v/>
      </c>
      <c r="D508" s="60" t="str">
        <f t="shared" si="409"/>
        <v/>
      </c>
      <c r="E508" s="61" t="str">
        <f t="shared" si="410"/>
        <v/>
      </c>
      <c r="F508" s="61" t="str">
        <f t="shared" si="411"/>
        <v/>
      </c>
      <c r="G508" s="62" t="str">
        <f t="shared" si="412"/>
        <v/>
      </c>
      <c r="H508" s="63" t="str">
        <f t="shared" si="413"/>
        <v/>
      </c>
      <c r="I508" s="64"/>
      <c r="J508" s="60" t="str">
        <f t="shared" si="414"/>
        <v/>
      </c>
      <c r="K508" s="60" t="str">
        <f t="shared" si="415"/>
        <v/>
      </c>
      <c r="L508" s="60" t="str">
        <f t="shared" si="416"/>
        <v/>
      </c>
      <c r="M508" s="48"/>
      <c r="N508" s="48"/>
      <c r="P508" s="114"/>
      <c r="Q508" s="114"/>
      <c r="R508" s="114"/>
      <c r="T508" s="153">
        <f t="shared" si="417"/>
        <v>0</v>
      </c>
      <c r="U508" s="116">
        <f t="shared" si="418"/>
        <v>0</v>
      </c>
      <c r="V508" s="119">
        <f t="shared" si="419"/>
        <v>9</v>
      </c>
      <c r="W508" s="119">
        <f t="shared" si="419"/>
        <v>10</v>
      </c>
      <c r="X508" s="23">
        <v>19</v>
      </c>
      <c r="Y508" s="60" t="str">
        <f t="shared" si="420"/>
        <v/>
      </c>
      <c r="Z508" s="60" t="str">
        <f t="shared" si="421"/>
        <v/>
      </c>
      <c r="AA508" s="60" t="str">
        <f t="shared" si="422"/>
        <v/>
      </c>
      <c r="AB508" s="23">
        <f t="shared" si="423"/>
        <v>0</v>
      </c>
      <c r="AH508" s="158" t="str">
        <f t="shared" si="424"/>
        <v/>
      </c>
    </row>
    <row r="509" spans="1:34" x14ac:dyDescent="0.25">
      <c r="B509" s="65"/>
      <c r="C509" s="66"/>
      <c r="D509" s="65"/>
      <c r="E509" s="65"/>
      <c r="F509" s="65"/>
      <c r="G509" s="67"/>
      <c r="H509" s="67"/>
      <c r="I509" s="67"/>
      <c r="J509" s="66"/>
      <c r="K509" s="66"/>
      <c r="L509" s="66"/>
      <c r="M509" s="48"/>
      <c r="N509" s="48"/>
      <c r="X509" s="23">
        <v>20</v>
      </c>
    </row>
    <row r="510" spans="1:34" x14ac:dyDescent="0.25">
      <c r="B510" s="42"/>
      <c r="C510" s="369" t="s">
        <v>5165</v>
      </c>
      <c r="D510" s="369"/>
      <c r="E510" s="43" t="s">
        <v>5166</v>
      </c>
      <c r="F510" s="43" t="s">
        <v>5167</v>
      </c>
      <c r="G510" s="44" t="s">
        <v>5168</v>
      </c>
      <c r="H510" s="45"/>
      <c r="I510" s="46"/>
      <c r="J510" s="47" t="s">
        <v>5169</v>
      </c>
      <c r="K510" s="47" t="s">
        <v>5170</v>
      </c>
      <c r="L510" s="47" t="s">
        <v>5171</v>
      </c>
      <c r="M510" s="48"/>
      <c r="N510" s="48"/>
      <c r="P510" s="49">
        <f>COUNT(P514:P528)</f>
        <v>0</v>
      </c>
      <c r="Q510" s="49">
        <f>COUNT(Q514:Q528)</f>
        <v>0</v>
      </c>
      <c r="R510" s="49">
        <f>COUNT(R514:R528)</f>
        <v>0</v>
      </c>
      <c r="T510" s="96">
        <f>T511-SUM(U514:U528)</f>
        <v>3</v>
      </c>
      <c r="X510" s="23">
        <v>1</v>
      </c>
    </row>
    <row r="511" spans="1:34" ht="13" x14ac:dyDescent="0.3">
      <c r="A511" s="27">
        <f>A491+1</f>
        <v>26</v>
      </c>
      <c r="B511" s="50"/>
      <c r="C511" s="370" t="str">
        <f>Leden!AV31</f>
        <v>E5</v>
      </c>
      <c r="D511" s="370"/>
      <c r="E511" s="100" t="str">
        <f>IF($C511="","",LEFT(IFERROR(VLOOKUP($C511,Teams1N,2,0),"")&amp;"??",2))</f>
        <v>BK</v>
      </c>
      <c r="F511" s="100" t="str">
        <f>IF($C511="","",IFERROR(VLOOKUP($C511,Teams1N,3,0),"??"))</f>
        <v>Za</v>
      </c>
      <c r="G511" s="100" t="str">
        <f>IF($C511="","",LEFT(IFERROR(VLOOKUP($C511,Teams1N,4,0),"")&amp;"?",1))</f>
        <v>4</v>
      </c>
      <c r="H511" s="51"/>
      <c r="I511" s="52"/>
      <c r="J511" s="100">
        <f>COUNTIF(C514:C528,"V")</f>
        <v>3</v>
      </c>
      <c r="K511" s="100">
        <f>COUNTIF(C514:C528,"M")</f>
        <v>2</v>
      </c>
      <c r="L511" s="53">
        <f>IFERROR(AVERAGE(H514:H528),"")</f>
        <v>8.1999999999999993</v>
      </c>
      <c r="M511" s="54"/>
      <c r="N511" s="54"/>
      <c r="O511" s="27" t="s">
        <v>5172</v>
      </c>
      <c r="P511" s="163"/>
      <c r="Q511" s="163"/>
      <c r="R511" s="163"/>
      <c r="S511" s="164"/>
      <c r="T511" s="96">
        <f>SUM(T514:T528)</f>
        <v>5</v>
      </c>
      <c r="U511" s="115" t="str">
        <f>MID($C511,1,1)</f>
        <v>E</v>
      </c>
      <c r="V511" s="115" t="str">
        <f>MID($C511,1,1)</f>
        <v>E</v>
      </c>
      <c r="W511" s="115" t="str">
        <f>MID($C511,1,1)</f>
        <v>E</v>
      </c>
      <c r="X511" s="23">
        <v>2</v>
      </c>
      <c r="Y511" s="27"/>
      <c r="Z511" s="27"/>
      <c r="AA511" s="27"/>
      <c r="AB511" s="27"/>
      <c r="AC511" s="27"/>
      <c r="AD511" s="11" t="str">
        <f>IF($C511="","",IFERROR(VLOOKUP($C511,Teams1N,6,0),""))</f>
        <v>A</v>
      </c>
      <c r="AE511" s="11" t="str">
        <f>TRIM(IF($AD511="","",IFERROR(VLOOKUP($AD511,Teams!$B$5:$G$9,2,0),"")))</f>
        <v>3312 AD</v>
      </c>
      <c r="AF511" s="11" t="str">
        <f>TRIM(IF($AD511="","",IFERROR(VLOOKUP($AD511,Teams!$B$5:$G$9,4,0),"")))</f>
        <v>Dordrecht Oranje Wit (D)</v>
      </c>
      <c r="AG511" s="27"/>
      <c r="AH511" s="159">
        <f>IFERROR(AVERAGE(AH514:AH528),"")</f>
        <v>8.5540000000000003</v>
      </c>
    </row>
    <row r="512" spans="1:34" x14ac:dyDescent="0.25">
      <c r="B512" s="42"/>
      <c r="C512" s="43"/>
      <c r="D512" s="42"/>
      <c r="E512" s="42"/>
      <c r="F512" s="42"/>
      <c r="G512" s="46"/>
      <c r="H512" s="46"/>
      <c r="I512" s="46"/>
      <c r="J512" s="43"/>
      <c r="K512" s="43"/>
      <c r="L512" s="43"/>
      <c r="M512" s="48"/>
      <c r="N512" s="48"/>
      <c r="U512" s="116"/>
      <c r="V512" s="116"/>
      <c r="W512" s="116"/>
      <c r="X512" s="23">
        <v>3</v>
      </c>
    </row>
    <row r="513" spans="1:34" x14ac:dyDescent="0.25">
      <c r="A513" s="55"/>
      <c r="B513" s="56"/>
      <c r="C513" s="57" t="s">
        <v>5173</v>
      </c>
      <c r="D513" s="57" t="s">
        <v>5174</v>
      </c>
      <c r="E513" s="58" t="s">
        <v>5175</v>
      </c>
      <c r="F513" s="58" t="s">
        <v>5176</v>
      </c>
      <c r="G513" s="57" t="s">
        <v>5177</v>
      </c>
      <c r="H513" s="57" t="s">
        <v>5178</v>
      </c>
      <c r="I513" s="57" t="s">
        <v>5039</v>
      </c>
      <c r="J513" s="57" t="s">
        <v>7049</v>
      </c>
      <c r="K513" s="57" t="s">
        <v>7598</v>
      </c>
      <c r="L513" s="57" t="s">
        <v>7596</v>
      </c>
      <c r="M513" s="59"/>
      <c r="N513" s="59"/>
      <c r="O513" s="55"/>
      <c r="P513" s="117" t="s">
        <v>5048</v>
      </c>
      <c r="Q513" s="117" t="s">
        <v>5047</v>
      </c>
      <c r="R513" s="117" t="s">
        <v>5049</v>
      </c>
      <c r="U513" s="115">
        <f>IF(W511="","",VLOOKUP(W511,Leeftijdscat,2,FALSE))</f>
        <v>7</v>
      </c>
      <c r="V513" s="115">
        <f>IF(W511="","",VLOOKUP(W511,Leeftijdscat,3,FALSE))</f>
        <v>9</v>
      </c>
      <c r="W513" s="115">
        <f>IF(W511="","",VLOOKUP(W511,Leeftijdscat,4,FALSE))</f>
        <v>10</v>
      </c>
      <c r="X513" s="23">
        <v>4</v>
      </c>
      <c r="Y513" s="55">
        <f>LEN(Y514&amp;Y515&amp;Y516&amp;Y517&amp;Y518&amp;Y519&amp;Y520&amp;Y521&amp;Y522&amp;Y523&amp;Y524&amp;Y525&amp;Y526&amp;Y527&amp;Y528)</f>
        <v>0</v>
      </c>
      <c r="Z513" s="55">
        <f>LEN(Z514&amp;Z515&amp;Z516&amp;Z517&amp;Z518&amp;Z519&amp;Z520&amp;Z521&amp;Z522&amp;Z523&amp;Z524&amp;Z525&amp;Z526&amp;Z527&amp;Z528)</f>
        <v>4</v>
      </c>
      <c r="AA513" s="55">
        <f>LEN(AA514&amp;AA515&amp;AA516&amp;AA517&amp;AA518&amp;AA519&amp;AA520&amp;AA521&amp;AA522&amp;AA523&amp;AA524&amp;AA525&amp;AA526&amp;AA527&amp;AA528)</f>
        <v>4</v>
      </c>
      <c r="AB513" s="55">
        <f>SUM(Y513:AA513)</f>
        <v>8</v>
      </c>
      <c r="AC513" s="55"/>
      <c r="AD513" s="145"/>
      <c r="AE513" s="145"/>
      <c r="AF513" s="145"/>
      <c r="AG513" s="55"/>
    </row>
    <row r="514" spans="1:34" x14ac:dyDescent="0.25">
      <c r="A514" s="23" t="str">
        <f>C511&amp;"x"&amp;B514</f>
        <v>E5x1</v>
      </c>
      <c r="B514" s="42">
        <v>1</v>
      </c>
      <c r="C514" s="60" t="str">
        <f t="shared" ref="C514:C528" si="425">IF(LEFT($A514,1)="x","",IFERROR(VLOOKUP($A514,Leden1N,8,0),""))</f>
        <v>V</v>
      </c>
      <c r="D514" s="60" t="str">
        <f t="shared" ref="D514:D528" si="426">IF(LEFT($A514,1)="x","",IFERROR(VLOOKUP($A514,Leden1N,9,0),""))</f>
        <v>NMW34Q6</v>
      </c>
      <c r="E514" s="61" t="str">
        <f t="shared" ref="E514:E528" si="427">IF(LEFT($A514,1)="x","",IFERROR(VLOOKUP($A514,Leden1N,10,0),""))</f>
        <v>Arbiati, S</v>
      </c>
      <c r="F514" s="61" t="str">
        <f t="shared" ref="F514:F528" si="428">IF(LEFT($A514,1)="x","",IFERROR(VLOOKUP($A514,Leden1N,11,0),""))</f>
        <v>Sanae el</v>
      </c>
      <c r="G514" s="62">
        <f t="shared" ref="G514:G528" si="429">IF(LEFT($A514,1)="x","",IFERROR(VLOOKUP($A514,Leden1N,12,0),""))</f>
        <v>41958</v>
      </c>
      <c r="H514" s="63">
        <f t="shared" ref="H514:H528" si="430">IF(AND(ISNUMBER(G514),G514&lt;&gt;0),DATEDIF(G514,Peildatum,"Y"),"")</f>
        <v>9</v>
      </c>
      <c r="I514" s="64"/>
      <c r="J514" s="60">
        <f t="shared" ref="J514:J528" si="431">IF(LEFT($A514,1)="x","",IFERROR(VLOOKUP($A514,Leden1N,17,0),""))</f>
        <v>0</v>
      </c>
      <c r="K514" s="60">
        <f t="shared" ref="K514:K528" si="432">IF(LEFT($A514,1)="x","",IFERROR(VLOOKUP($A514,Leden1N,18,0),""))</f>
        <v>0</v>
      </c>
      <c r="L514" s="60">
        <f t="shared" ref="L514:L528" si="433">IF(LEFT($A514,1)="x","",IFERROR(VLOOKUP($A514,Leden1N,19,0),""))</f>
        <v>0</v>
      </c>
      <c r="M514" s="48"/>
      <c r="N514" s="48"/>
      <c r="P514" s="114"/>
      <c r="Q514" s="114"/>
      <c r="R514" s="114"/>
      <c r="S514" s="118"/>
      <c r="T514" s="153">
        <f t="shared" ref="T514:T528" si="434">IF(LEN(C514&amp;D514&amp;E514&amp;F514)&gt;0,1,0)</f>
        <v>1</v>
      </c>
      <c r="U514" s="116">
        <f t="shared" ref="U514:U528" si="435">MIN(LEN(Y514&amp;Z514&amp;AA514),1)</f>
        <v>0</v>
      </c>
      <c r="V514" s="119">
        <f t="shared" ref="V514:W528" si="436">V513</f>
        <v>9</v>
      </c>
      <c r="W514" s="119">
        <f t="shared" si="436"/>
        <v>10</v>
      </c>
      <c r="X514" s="23">
        <v>5</v>
      </c>
      <c r="Y514" s="60" t="str">
        <f t="shared" ref="Y514:Y528" si="437">IF(LEFT($A514,1)="x","",IFERROR(VLOOKUP($A514,Leden1N,37,0),""))</f>
        <v/>
      </c>
      <c r="Z514" s="60" t="str">
        <f t="shared" ref="Z514:Z528" si="438">IF(LEFT($A514,1)="x","",IFERROR(VLOOKUP($A514,Leden1N,38,0),""))</f>
        <v/>
      </c>
      <c r="AA514" s="60" t="str">
        <f t="shared" ref="AA514:AA528" si="439">IF(LEFT($A514,1)="x","",IFERROR(VLOOKUP($A514,Leden1N,39,0),""))</f>
        <v/>
      </c>
      <c r="AB514" s="23">
        <f t="shared" ref="AB514:AB528" si="440">LEN(Y514&amp;Z514&amp;AA514)</f>
        <v>0</v>
      </c>
      <c r="AH514" s="158">
        <f t="shared" ref="AH514:AH528" si="441">lft(G514,Peildatum)</f>
        <v>9.1300000000000008</v>
      </c>
    </row>
    <row r="515" spans="1:34" x14ac:dyDescent="0.25">
      <c r="A515" s="23" t="str">
        <f>C511&amp;"x"&amp;B515</f>
        <v>E5x2</v>
      </c>
      <c r="B515" s="42">
        <v>2</v>
      </c>
      <c r="C515" s="60" t="str">
        <f t="shared" si="425"/>
        <v>V</v>
      </c>
      <c r="D515" s="60" t="str">
        <f t="shared" si="426"/>
        <v>NMS09V7</v>
      </c>
      <c r="E515" s="61" t="str">
        <f t="shared" si="427"/>
        <v>Twist, van J.J.</v>
      </c>
      <c r="F515" s="61" t="str">
        <f t="shared" si="428"/>
        <v>Julia</v>
      </c>
      <c r="G515" s="62">
        <f t="shared" si="429"/>
        <v>42234</v>
      </c>
      <c r="H515" s="63">
        <f t="shared" si="430"/>
        <v>8</v>
      </c>
      <c r="I515" s="64"/>
      <c r="J515" s="60">
        <f t="shared" si="431"/>
        <v>0</v>
      </c>
      <c r="K515" s="60" t="str">
        <f t="shared" si="432"/>
        <v>F2</v>
      </c>
      <c r="L515" s="60" t="str">
        <f t="shared" si="433"/>
        <v>F2</v>
      </c>
      <c r="M515" s="48"/>
      <c r="N515" s="48"/>
      <c r="P515" s="114"/>
      <c r="Q515" s="114"/>
      <c r="R515" s="114"/>
      <c r="S515" s="118"/>
      <c r="T515" s="153">
        <f t="shared" si="434"/>
        <v>1</v>
      </c>
      <c r="U515" s="116">
        <f t="shared" si="435"/>
        <v>1</v>
      </c>
      <c r="V515" s="119">
        <f t="shared" si="436"/>
        <v>9</v>
      </c>
      <c r="W515" s="119">
        <f t="shared" si="436"/>
        <v>10</v>
      </c>
      <c r="X515" s="23">
        <v>6</v>
      </c>
      <c r="Y515" s="60" t="str">
        <f t="shared" si="437"/>
        <v/>
      </c>
      <c r="Z515" s="60" t="str">
        <f t="shared" si="438"/>
        <v>F2</v>
      </c>
      <c r="AA515" s="60" t="str">
        <f t="shared" si="439"/>
        <v>F2</v>
      </c>
      <c r="AB515" s="23">
        <f t="shared" si="440"/>
        <v>4</v>
      </c>
      <c r="AH515" s="158">
        <f t="shared" si="441"/>
        <v>8.3699999999999992</v>
      </c>
    </row>
    <row r="516" spans="1:34" x14ac:dyDescent="0.25">
      <c r="A516" s="23" t="str">
        <f>C511&amp;"x"&amp;B516</f>
        <v>E5x3</v>
      </c>
      <c r="B516" s="42">
        <v>3</v>
      </c>
      <c r="C516" s="60" t="str">
        <f t="shared" si="425"/>
        <v>V</v>
      </c>
      <c r="D516" s="60" t="str">
        <f t="shared" si="426"/>
        <v>NMS40B0</v>
      </c>
      <c r="E516" s="61" t="str">
        <f t="shared" si="427"/>
        <v>Bergh, van den A.J.</v>
      </c>
      <c r="F516" s="61" t="str">
        <f t="shared" si="428"/>
        <v>Aniek</v>
      </c>
      <c r="G516" s="62">
        <f t="shared" si="429"/>
        <v>42308</v>
      </c>
      <c r="H516" s="63">
        <f t="shared" si="430"/>
        <v>8</v>
      </c>
      <c r="I516" s="64"/>
      <c r="J516" s="60">
        <f t="shared" si="431"/>
        <v>0</v>
      </c>
      <c r="K516" s="60" t="str">
        <f t="shared" si="432"/>
        <v>F2</v>
      </c>
      <c r="L516" s="60" t="str">
        <f t="shared" si="433"/>
        <v>F2</v>
      </c>
      <c r="M516" s="48"/>
      <c r="N516" s="48"/>
      <c r="P516" s="114"/>
      <c r="Q516" s="114"/>
      <c r="R516" s="114"/>
      <c r="S516" s="118"/>
      <c r="T516" s="153">
        <f t="shared" si="434"/>
        <v>1</v>
      </c>
      <c r="U516" s="116">
        <f t="shared" si="435"/>
        <v>1</v>
      </c>
      <c r="V516" s="119">
        <f t="shared" si="436"/>
        <v>9</v>
      </c>
      <c r="W516" s="119">
        <f t="shared" si="436"/>
        <v>10</v>
      </c>
      <c r="X516" s="23">
        <v>7</v>
      </c>
      <c r="Y516" s="60" t="str">
        <f t="shared" si="437"/>
        <v/>
      </c>
      <c r="Z516" s="60" t="str">
        <f t="shared" si="438"/>
        <v>F2</v>
      </c>
      <c r="AA516" s="60" t="str">
        <f t="shared" si="439"/>
        <v>F2</v>
      </c>
      <c r="AB516" s="23">
        <f t="shared" si="440"/>
        <v>4</v>
      </c>
      <c r="AH516" s="158">
        <f t="shared" si="441"/>
        <v>8.17</v>
      </c>
    </row>
    <row r="517" spans="1:34" x14ac:dyDescent="0.25">
      <c r="A517" s="23" t="str">
        <f>C511&amp;"x"&amp;B517</f>
        <v>E5x4</v>
      </c>
      <c r="B517" s="42">
        <v>4</v>
      </c>
      <c r="C517" s="60" t="str">
        <f t="shared" si="425"/>
        <v>M</v>
      </c>
      <c r="D517" s="60" t="str">
        <f t="shared" si="426"/>
        <v>NMW39z4</v>
      </c>
      <c r="E517" s="61" t="str">
        <f t="shared" si="427"/>
        <v>Verberkt, G.</v>
      </c>
      <c r="F517" s="61" t="str">
        <f t="shared" si="428"/>
        <v>Gideon</v>
      </c>
      <c r="G517" s="62">
        <f t="shared" si="429"/>
        <v>42011</v>
      </c>
      <c r="H517" s="63">
        <f t="shared" si="430"/>
        <v>8</v>
      </c>
      <c r="I517" s="64"/>
      <c r="J517" s="60">
        <f t="shared" si="431"/>
        <v>0</v>
      </c>
      <c r="K517" s="60">
        <f t="shared" si="432"/>
        <v>0</v>
      </c>
      <c r="L517" s="60">
        <f t="shared" si="433"/>
        <v>0</v>
      </c>
      <c r="M517" s="48"/>
      <c r="N517" s="48"/>
      <c r="P517" s="114"/>
      <c r="Q517" s="114"/>
      <c r="R517" s="114"/>
      <c r="S517" s="118"/>
      <c r="T517" s="153">
        <f t="shared" si="434"/>
        <v>1</v>
      </c>
      <c r="U517" s="116">
        <f t="shared" si="435"/>
        <v>0</v>
      </c>
      <c r="V517" s="119">
        <f t="shared" si="436"/>
        <v>9</v>
      </c>
      <c r="W517" s="119">
        <f t="shared" si="436"/>
        <v>10</v>
      </c>
      <c r="X517" s="23">
        <v>8</v>
      </c>
      <c r="Y517" s="60" t="str">
        <f t="shared" si="437"/>
        <v/>
      </c>
      <c r="Z517" s="60" t="str">
        <f t="shared" si="438"/>
        <v/>
      </c>
      <c r="AA517" s="60" t="str">
        <f t="shared" si="439"/>
        <v/>
      </c>
      <c r="AB517" s="23">
        <f t="shared" si="440"/>
        <v>0</v>
      </c>
      <c r="AH517" s="158">
        <f t="shared" si="441"/>
        <v>8.98</v>
      </c>
    </row>
    <row r="518" spans="1:34" x14ac:dyDescent="0.25">
      <c r="A518" s="23" t="str">
        <f>C511&amp;"x"&amp;B518</f>
        <v>E5x5</v>
      </c>
      <c r="B518" s="42">
        <v>5</v>
      </c>
      <c r="C518" s="60" t="str">
        <f t="shared" si="425"/>
        <v>M</v>
      </c>
      <c r="D518" s="60" t="str">
        <f t="shared" si="426"/>
        <v>NMV70H0</v>
      </c>
      <c r="E518" s="61" t="str">
        <f t="shared" si="427"/>
        <v>Sijde, van der T.</v>
      </c>
      <c r="F518" s="61" t="str">
        <f t="shared" si="428"/>
        <v>Timo</v>
      </c>
      <c r="G518" s="62">
        <f t="shared" si="429"/>
        <v>42324</v>
      </c>
      <c r="H518" s="63">
        <f t="shared" si="430"/>
        <v>8</v>
      </c>
      <c r="I518" s="64"/>
      <c r="J518" s="60">
        <f t="shared" si="431"/>
        <v>0</v>
      </c>
      <c r="K518" s="60">
        <f t="shared" si="432"/>
        <v>0</v>
      </c>
      <c r="L518" s="60">
        <f t="shared" si="433"/>
        <v>0</v>
      </c>
      <c r="M518" s="48"/>
      <c r="N518" s="48"/>
      <c r="P518" s="114"/>
      <c r="Q518" s="114"/>
      <c r="R518" s="114"/>
      <c r="S518" s="118"/>
      <c r="T518" s="153">
        <f t="shared" si="434"/>
        <v>1</v>
      </c>
      <c r="U518" s="116">
        <f t="shared" si="435"/>
        <v>0</v>
      </c>
      <c r="V518" s="119">
        <f t="shared" si="436"/>
        <v>9</v>
      </c>
      <c r="W518" s="119">
        <f t="shared" si="436"/>
        <v>10</v>
      </c>
      <c r="X518" s="23">
        <v>9</v>
      </c>
      <c r="Y518" s="60" t="str">
        <f t="shared" si="437"/>
        <v/>
      </c>
      <c r="Z518" s="60" t="str">
        <f t="shared" si="438"/>
        <v/>
      </c>
      <c r="AA518" s="60" t="str">
        <f t="shared" si="439"/>
        <v/>
      </c>
      <c r="AB518" s="23">
        <f t="shared" si="440"/>
        <v>0</v>
      </c>
      <c r="AH518" s="158">
        <f t="shared" si="441"/>
        <v>8.1199999999999992</v>
      </c>
    </row>
    <row r="519" spans="1:34" x14ac:dyDescent="0.25">
      <c r="A519" s="23" t="str">
        <f>C511&amp;"x"&amp;B519</f>
        <v>E5x6</v>
      </c>
      <c r="B519" s="42">
        <v>6</v>
      </c>
      <c r="C519" s="60" t="str">
        <f t="shared" si="425"/>
        <v/>
      </c>
      <c r="D519" s="60" t="str">
        <f t="shared" si="426"/>
        <v/>
      </c>
      <c r="E519" s="61" t="str">
        <f t="shared" si="427"/>
        <v/>
      </c>
      <c r="F519" s="61" t="str">
        <f t="shared" si="428"/>
        <v/>
      </c>
      <c r="G519" s="62" t="str">
        <f t="shared" si="429"/>
        <v/>
      </c>
      <c r="H519" s="63" t="str">
        <f t="shared" si="430"/>
        <v/>
      </c>
      <c r="I519" s="64"/>
      <c r="J519" s="60" t="str">
        <f t="shared" si="431"/>
        <v/>
      </c>
      <c r="K519" s="60" t="str">
        <f t="shared" si="432"/>
        <v/>
      </c>
      <c r="L519" s="60" t="str">
        <f t="shared" si="433"/>
        <v/>
      </c>
      <c r="M519" s="48"/>
      <c r="N519" s="48"/>
      <c r="P519" s="114"/>
      <c r="Q519" s="114"/>
      <c r="R519" s="114"/>
      <c r="S519" s="118"/>
      <c r="T519" s="153">
        <f t="shared" si="434"/>
        <v>0</v>
      </c>
      <c r="U519" s="116">
        <f t="shared" si="435"/>
        <v>0</v>
      </c>
      <c r="V519" s="119">
        <f t="shared" si="436"/>
        <v>9</v>
      </c>
      <c r="W519" s="119">
        <f t="shared" si="436"/>
        <v>10</v>
      </c>
      <c r="X519" s="23">
        <v>10</v>
      </c>
      <c r="Y519" s="60" t="str">
        <f t="shared" si="437"/>
        <v/>
      </c>
      <c r="Z519" s="60" t="str">
        <f t="shared" si="438"/>
        <v/>
      </c>
      <c r="AA519" s="60" t="str">
        <f t="shared" si="439"/>
        <v/>
      </c>
      <c r="AB519" s="23">
        <f t="shared" si="440"/>
        <v>0</v>
      </c>
      <c r="AH519" s="158" t="str">
        <f t="shared" si="441"/>
        <v/>
      </c>
    </row>
    <row r="520" spans="1:34" x14ac:dyDescent="0.25">
      <c r="A520" s="23" t="str">
        <f>C511&amp;"x"&amp;B520</f>
        <v>E5x7</v>
      </c>
      <c r="B520" s="42">
        <v>7</v>
      </c>
      <c r="C520" s="60" t="str">
        <f t="shared" si="425"/>
        <v/>
      </c>
      <c r="D520" s="60" t="str">
        <f t="shared" si="426"/>
        <v/>
      </c>
      <c r="E520" s="61" t="str">
        <f t="shared" si="427"/>
        <v/>
      </c>
      <c r="F520" s="61" t="str">
        <f t="shared" si="428"/>
        <v/>
      </c>
      <c r="G520" s="62" t="str">
        <f t="shared" si="429"/>
        <v/>
      </c>
      <c r="H520" s="63" t="str">
        <f t="shared" si="430"/>
        <v/>
      </c>
      <c r="I520" s="64"/>
      <c r="J520" s="60" t="str">
        <f t="shared" si="431"/>
        <v/>
      </c>
      <c r="K520" s="60" t="str">
        <f t="shared" si="432"/>
        <v/>
      </c>
      <c r="L520" s="60" t="str">
        <f t="shared" si="433"/>
        <v/>
      </c>
      <c r="M520" s="48"/>
      <c r="N520" s="48"/>
      <c r="P520" s="114"/>
      <c r="Q520" s="114"/>
      <c r="R520" s="114"/>
      <c r="S520" s="118"/>
      <c r="T520" s="153">
        <f t="shared" si="434"/>
        <v>0</v>
      </c>
      <c r="U520" s="116">
        <f t="shared" si="435"/>
        <v>0</v>
      </c>
      <c r="V520" s="119">
        <f t="shared" si="436"/>
        <v>9</v>
      </c>
      <c r="W520" s="119">
        <f t="shared" si="436"/>
        <v>10</v>
      </c>
      <c r="X520" s="23">
        <v>11</v>
      </c>
      <c r="Y520" s="60" t="str">
        <f t="shared" si="437"/>
        <v/>
      </c>
      <c r="Z520" s="60" t="str">
        <f t="shared" si="438"/>
        <v/>
      </c>
      <c r="AA520" s="60" t="str">
        <f t="shared" si="439"/>
        <v/>
      </c>
      <c r="AB520" s="23">
        <f t="shared" si="440"/>
        <v>0</v>
      </c>
      <c r="AH520" s="158" t="str">
        <f t="shared" si="441"/>
        <v/>
      </c>
    </row>
    <row r="521" spans="1:34" x14ac:dyDescent="0.25">
      <c r="A521" s="23" t="str">
        <f>C511&amp;"x"&amp;B521</f>
        <v>E5x8</v>
      </c>
      <c r="B521" s="42">
        <v>8</v>
      </c>
      <c r="C521" s="60" t="str">
        <f t="shared" si="425"/>
        <v/>
      </c>
      <c r="D521" s="60" t="str">
        <f t="shared" si="426"/>
        <v/>
      </c>
      <c r="E521" s="61" t="str">
        <f t="shared" si="427"/>
        <v/>
      </c>
      <c r="F521" s="61" t="str">
        <f t="shared" si="428"/>
        <v/>
      </c>
      <c r="G521" s="62" t="str">
        <f t="shared" si="429"/>
        <v/>
      </c>
      <c r="H521" s="63" t="str">
        <f t="shared" si="430"/>
        <v/>
      </c>
      <c r="I521" s="64"/>
      <c r="J521" s="60" t="str">
        <f t="shared" si="431"/>
        <v/>
      </c>
      <c r="K521" s="60" t="str">
        <f t="shared" si="432"/>
        <v/>
      </c>
      <c r="L521" s="60" t="str">
        <f t="shared" si="433"/>
        <v/>
      </c>
      <c r="M521" s="48"/>
      <c r="N521" s="48"/>
      <c r="P521" s="114"/>
      <c r="Q521" s="114"/>
      <c r="R521" s="114"/>
      <c r="S521" s="118"/>
      <c r="T521" s="153">
        <f t="shared" si="434"/>
        <v>0</v>
      </c>
      <c r="U521" s="116">
        <f t="shared" si="435"/>
        <v>0</v>
      </c>
      <c r="V521" s="119">
        <f t="shared" si="436"/>
        <v>9</v>
      </c>
      <c r="W521" s="119">
        <f t="shared" si="436"/>
        <v>10</v>
      </c>
      <c r="X521" s="23">
        <v>12</v>
      </c>
      <c r="Y521" s="60" t="str">
        <f t="shared" si="437"/>
        <v/>
      </c>
      <c r="Z521" s="60" t="str">
        <f t="shared" si="438"/>
        <v/>
      </c>
      <c r="AA521" s="60" t="str">
        <f t="shared" si="439"/>
        <v/>
      </c>
      <c r="AB521" s="23">
        <f t="shared" si="440"/>
        <v>0</v>
      </c>
      <c r="AH521" s="158" t="str">
        <f t="shared" si="441"/>
        <v/>
      </c>
    </row>
    <row r="522" spans="1:34" x14ac:dyDescent="0.25">
      <c r="A522" s="23" t="str">
        <f>C511&amp;"x"&amp;B522</f>
        <v>E5x9</v>
      </c>
      <c r="B522" s="42">
        <v>9</v>
      </c>
      <c r="C522" s="60" t="str">
        <f t="shared" si="425"/>
        <v/>
      </c>
      <c r="D522" s="60" t="str">
        <f t="shared" si="426"/>
        <v/>
      </c>
      <c r="E522" s="61" t="str">
        <f t="shared" si="427"/>
        <v/>
      </c>
      <c r="F522" s="61" t="str">
        <f t="shared" si="428"/>
        <v/>
      </c>
      <c r="G522" s="62" t="str">
        <f t="shared" si="429"/>
        <v/>
      </c>
      <c r="H522" s="63" t="str">
        <f t="shared" si="430"/>
        <v/>
      </c>
      <c r="I522" s="64"/>
      <c r="J522" s="60" t="str">
        <f t="shared" si="431"/>
        <v/>
      </c>
      <c r="K522" s="60" t="str">
        <f t="shared" si="432"/>
        <v/>
      </c>
      <c r="L522" s="60" t="str">
        <f t="shared" si="433"/>
        <v/>
      </c>
      <c r="M522" s="48"/>
      <c r="N522" s="48"/>
      <c r="P522" s="114"/>
      <c r="Q522" s="114"/>
      <c r="R522" s="114"/>
      <c r="S522" s="118"/>
      <c r="T522" s="153">
        <f t="shared" si="434"/>
        <v>0</v>
      </c>
      <c r="U522" s="116">
        <f t="shared" si="435"/>
        <v>0</v>
      </c>
      <c r="V522" s="119">
        <f t="shared" si="436"/>
        <v>9</v>
      </c>
      <c r="W522" s="119">
        <f t="shared" si="436"/>
        <v>10</v>
      </c>
      <c r="X522" s="23">
        <v>13</v>
      </c>
      <c r="Y522" s="60" t="str">
        <f t="shared" si="437"/>
        <v/>
      </c>
      <c r="Z522" s="60" t="str">
        <f t="shared" si="438"/>
        <v/>
      </c>
      <c r="AA522" s="60" t="str">
        <f t="shared" si="439"/>
        <v/>
      </c>
      <c r="AB522" s="23">
        <f t="shared" si="440"/>
        <v>0</v>
      </c>
      <c r="AH522" s="158" t="str">
        <f t="shared" si="441"/>
        <v/>
      </c>
    </row>
    <row r="523" spans="1:34" x14ac:dyDescent="0.25">
      <c r="A523" s="23" t="str">
        <f>C511&amp;"x"&amp;B523</f>
        <v>E5x10</v>
      </c>
      <c r="B523" s="42">
        <v>10</v>
      </c>
      <c r="C523" s="60" t="str">
        <f t="shared" si="425"/>
        <v/>
      </c>
      <c r="D523" s="60" t="str">
        <f t="shared" si="426"/>
        <v/>
      </c>
      <c r="E523" s="61" t="str">
        <f t="shared" si="427"/>
        <v/>
      </c>
      <c r="F523" s="61" t="str">
        <f t="shared" si="428"/>
        <v/>
      </c>
      <c r="G523" s="62" t="str">
        <f t="shared" si="429"/>
        <v/>
      </c>
      <c r="H523" s="63" t="str">
        <f t="shared" si="430"/>
        <v/>
      </c>
      <c r="I523" s="64"/>
      <c r="J523" s="60" t="str">
        <f t="shared" si="431"/>
        <v/>
      </c>
      <c r="K523" s="60" t="str">
        <f t="shared" si="432"/>
        <v/>
      </c>
      <c r="L523" s="60" t="str">
        <f t="shared" si="433"/>
        <v/>
      </c>
      <c r="M523" s="48"/>
      <c r="N523" s="48"/>
      <c r="P523" s="114"/>
      <c r="Q523" s="114"/>
      <c r="R523" s="114"/>
      <c r="S523" s="118"/>
      <c r="T523" s="153">
        <f t="shared" si="434"/>
        <v>0</v>
      </c>
      <c r="U523" s="116">
        <f t="shared" si="435"/>
        <v>0</v>
      </c>
      <c r="V523" s="119">
        <f t="shared" si="436"/>
        <v>9</v>
      </c>
      <c r="W523" s="119">
        <f t="shared" si="436"/>
        <v>10</v>
      </c>
      <c r="X523" s="23">
        <v>14</v>
      </c>
      <c r="Y523" s="60" t="str">
        <f t="shared" si="437"/>
        <v/>
      </c>
      <c r="Z523" s="60" t="str">
        <f t="shared" si="438"/>
        <v/>
      </c>
      <c r="AA523" s="60" t="str">
        <f t="shared" si="439"/>
        <v/>
      </c>
      <c r="AB523" s="23">
        <f t="shared" si="440"/>
        <v>0</v>
      </c>
      <c r="AH523" s="158" t="str">
        <f t="shared" si="441"/>
        <v/>
      </c>
    </row>
    <row r="524" spans="1:34" x14ac:dyDescent="0.25">
      <c r="A524" s="23" t="str">
        <f>C511&amp;"x"&amp;B524</f>
        <v>E5x11</v>
      </c>
      <c r="B524" s="42">
        <v>11</v>
      </c>
      <c r="C524" s="60" t="str">
        <f t="shared" si="425"/>
        <v/>
      </c>
      <c r="D524" s="60" t="str">
        <f t="shared" si="426"/>
        <v/>
      </c>
      <c r="E524" s="61" t="str">
        <f t="shared" si="427"/>
        <v/>
      </c>
      <c r="F524" s="61" t="str">
        <f t="shared" si="428"/>
        <v/>
      </c>
      <c r="G524" s="62" t="str">
        <f t="shared" si="429"/>
        <v/>
      </c>
      <c r="H524" s="63" t="str">
        <f t="shared" si="430"/>
        <v/>
      </c>
      <c r="I524" s="64"/>
      <c r="J524" s="60" t="str">
        <f t="shared" si="431"/>
        <v/>
      </c>
      <c r="K524" s="60" t="str">
        <f t="shared" si="432"/>
        <v/>
      </c>
      <c r="L524" s="60" t="str">
        <f t="shared" si="433"/>
        <v/>
      </c>
      <c r="M524" s="48"/>
      <c r="N524" s="48"/>
      <c r="P524" s="114"/>
      <c r="Q524" s="114"/>
      <c r="R524" s="114"/>
      <c r="T524" s="153">
        <f t="shared" si="434"/>
        <v>0</v>
      </c>
      <c r="U524" s="116">
        <f t="shared" si="435"/>
        <v>0</v>
      </c>
      <c r="V524" s="119">
        <f t="shared" si="436"/>
        <v>9</v>
      </c>
      <c r="W524" s="119">
        <f t="shared" si="436"/>
        <v>10</v>
      </c>
      <c r="X524" s="23">
        <v>15</v>
      </c>
      <c r="Y524" s="60" t="str">
        <f t="shared" si="437"/>
        <v/>
      </c>
      <c r="Z524" s="60" t="str">
        <f t="shared" si="438"/>
        <v/>
      </c>
      <c r="AA524" s="60" t="str">
        <f t="shared" si="439"/>
        <v/>
      </c>
      <c r="AB524" s="23">
        <f t="shared" si="440"/>
        <v>0</v>
      </c>
      <c r="AH524" s="158" t="str">
        <f t="shared" si="441"/>
        <v/>
      </c>
    </row>
    <row r="525" spans="1:34" x14ac:dyDescent="0.25">
      <c r="A525" s="23" t="str">
        <f>C511&amp;"x"&amp;B525</f>
        <v>E5x12</v>
      </c>
      <c r="B525" s="42">
        <v>12</v>
      </c>
      <c r="C525" s="60" t="str">
        <f t="shared" si="425"/>
        <v/>
      </c>
      <c r="D525" s="60" t="str">
        <f t="shared" si="426"/>
        <v/>
      </c>
      <c r="E525" s="61" t="str">
        <f t="shared" si="427"/>
        <v/>
      </c>
      <c r="F525" s="61" t="str">
        <f t="shared" si="428"/>
        <v/>
      </c>
      <c r="G525" s="62" t="str">
        <f t="shared" si="429"/>
        <v/>
      </c>
      <c r="H525" s="63" t="str">
        <f t="shared" si="430"/>
        <v/>
      </c>
      <c r="I525" s="64"/>
      <c r="J525" s="60" t="str">
        <f t="shared" si="431"/>
        <v/>
      </c>
      <c r="K525" s="60" t="str">
        <f t="shared" si="432"/>
        <v/>
      </c>
      <c r="L525" s="60" t="str">
        <f t="shared" si="433"/>
        <v/>
      </c>
      <c r="M525" s="48"/>
      <c r="N525" s="48"/>
      <c r="P525" s="114"/>
      <c r="Q525" s="114"/>
      <c r="R525" s="114"/>
      <c r="T525" s="153">
        <f t="shared" si="434"/>
        <v>0</v>
      </c>
      <c r="U525" s="116">
        <f t="shared" si="435"/>
        <v>0</v>
      </c>
      <c r="V525" s="119">
        <f t="shared" si="436"/>
        <v>9</v>
      </c>
      <c r="W525" s="119">
        <f t="shared" si="436"/>
        <v>10</v>
      </c>
      <c r="X525" s="23">
        <v>16</v>
      </c>
      <c r="Y525" s="60" t="str">
        <f t="shared" si="437"/>
        <v/>
      </c>
      <c r="Z525" s="60" t="str">
        <f t="shared" si="438"/>
        <v/>
      </c>
      <c r="AA525" s="60" t="str">
        <f t="shared" si="439"/>
        <v/>
      </c>
      <c r="AB525" s="23">
        <f t="shared" si="440"/>
        <v>0</v>
      </c>
      <c r="AH525" s="158" t="str">
        <f t="shared" si="441"/>
        <v/>
      </c>
    </row>
    <row r="526" spans="1:34" x14ac:dyDescent="0.25">
      <c r="A526" s="23" t="str">
        <f>C511&amp;"x"&amp;B526</f>
        <v>E5x13</v>
      </c>
      <c r="B526" s="42">
        <v>13</v>
      </c>
      <c r="C526" s="60" t="str">
        <f t="shared" si="425"/>
        <v/>
      </c>
      <c r="D526" s="60" t="str">
        <f t="shared" si="426"/>
        <v/>
      </c>
      <c r="E526" s="61" t="str">
        <f t="shared" si="427"/>
        <v/>
      </c>
      <c r="F526" s="61" t="str">
        <f t="shared" si="428"/>
        <v/>
      </c>
      <c r="G526" s="62" t="str">
        <f t="shared" si="429"/>
        <v/>
      </c>
      <c r="H526" s="63" t="str">
        <f t="shared" si="430"/>
        <v/>
      </c>
      <c r="I526" s="64"/>
      <c r="J526" s="60" t="str">
        <f t="shared" si="431"/>
        <v/>
      </c>
      <c r="K526" s="60" t="str">
        <f t="shared" si="432"/>
        <v/>
      </c>
      <c r="L526" s="60" t="str">
        <f t="shared" si="433"/>
        <v/>
      </c>
      <c r="M526" s="48"/>
      <c r="N526" s="48"/>
      <c r="P526" s="114"/>
      <c r="Q526" s="114"/>
      <c r="R526" s="114"/>
      <c r="T526" s="153">
        <f t="shared" si="434"/>
        <v>0</v>
      </c>
      <c r="U526" s="116">
        <f t="shared" si="435"/>
        <v>0</v>
      </c>
      <c r="V526" s="119">
        <f t="shared" si="436"/>
        <v>9</v>
      </c>
      <c r="W526" s="119">
        <f t="shared" si="436"/>
        <v>10</v>
      </c>
      <c r="X526" s="23">
        <v>17</v>
      </c>
      <c r="Y526" s="60" t="str">
        <f t="shared" si="437"/>
        <v/>
      </c>
      <c r="Z526" s="60" t="str">
        <f t="shared" si="438"/>
        <v/>
      </c>
      <c r="AA526" s="60" t="str">
        <f t="shared" si="439"/>
        <v/>
      </c>
      <c r="AB526" s="23">
        <f t="shared" si="440"/>
        <v>0</v>
      </c>
      <c r="AH526" s="158" t="str">
        <f t="shared" si="441"/>
        <v/>
      </c>
    </row>
    <row r="527" spans="1:34" x14ac:dyDescent="0.25">
      <c r="A527" s="23" t="str">
        <f>C511&amp;"x"&amp;B527</f>
        <v>E5x14</v>
      </c>
      <c r="B527" s="42">
        <v>14</v>
      </c>
      <c r="C527" s="60" t="str">
        <f t="shared" si="425"/>
        <v/>
      </c>
      <c r="D527" s="60" t="str">
        <f t="shared" si="426"/>
        <v/>
      </c>
      <c r="E527" s="61" t="str">
        <f t="shared" si="427"/>
        <v/>
      </c>
      <c r="F527" s="61" t="str">
        <f t="shared" si="428"/>
        <v/>
      </c>
      <c r="G527" s="62" t="str">
        <f t="shared" si="429"/>
        <v/>
      </c>
      <c r="H527" s="63" t="str">
        <f t="shared" si="430"/>
        <v/>
      </c>
      <c r="I527" s="64"/>
      <c r="J527" s="60" t="str">
        <f t="shared" si="431"/>
        <v/>
      </c>
      <c r="K527" s="60" t="str">
        <f t="shared" si="432"/>
        <v/>
      </c>
      <c r="L527" s="60" t="str">
        <f t="shared" si="433"/>
        <v/>
      </c>
      <c r="M527" s="48"/>
      <c r="N527" s="48"/>
      <c r="P527" s="114"/>
      <c r="Q527" s="114"/>
      <c r="R527" s="114"/>
      <c r="T527" s="153">
        <f t="shared" si="434"/>
        <v>0</v>
      </c>
      <c r="U527" s="116">
        <f t="shared" si="435"/>
        <v>0</v>
      </c>
      <c r="V527" s="119">
        <f t="shared" si="436"/>
        <v>9</v>
      </c>
      <c r="W527" s="119">
        <f t="shared" si="436"/>
        <v>10</v>
      </c>
      <c r="X527" s="23">
        <v>18</v>
      </c>
      <c r="Y527" s="60" t="str">
        <f t="shared" si="437"/>
        <v/>
      </c>
      <c r="Z527" s="60" t="str">
        <f t="shared" si="438"/>
        <v/>
      </c>
      <c r="AA527" s="60" t="str">
        <f t="shared" si="439"/>
        <v/>
      </c>
      <c r="AB527" s="23">
        <f t="shared" si="440"/>
        <v>0</v>
      </c>
      <c r="AH527" s="158" t="str">
        <f t="shared" si="441"/>
        <v/>
      </c>
    </row>
    <row r="528" spans="1:34" x14ac:dyDescent="0.25">
      <c r="A528" s="23" t="str">
        <f>C511&amp;"x"&amp;B528</f>
        <v>E5x15</v>
      </c>
      <c r="B528" s="42">
        <v>15</v>
      </c>
      <c r="C528" s="60" t="str">
        <f t="shared" si="425"/>
        <v/>
      </c>
      <c r="D528" s="60" t="str">
        <f t="shared" si="426"/>
        <v/>
      </c>
      <c r="E528" s="61" t="str">
        <f t="shared" si="427"/>
        <v/>
      </c>
      <c r="F528" s="61" t="str">
        <f t="shared" si="428"/>
        <v/>
      </c>
      <c r="G528" s="62" t="str">
        <f t="shared" si="429"/>
        <v/>
      </c>
      <c r="H528" s="63" t="str">
        <f t="shared" si="430"/>
        <v/>
      </c>
      <c r="I528" s="64"/>
      <c r="J528" s="60" t="str">
        <f t="shared" si="431"/>
        <v/>
      </c>
      <c r="K528" s="60" t="str">
        <f t="shared" si="432"/>
        <v/>
      </c>
      <c r="L528" s="60" t="str">
        <f t="shared" si="433"/>
        <v/>
      </c>
      <c r="M528" s="48"/>
      <c r="N528" s="48"/>
      <c r="P528" s="114"/>
      <c r="Q528" s="114"/>
      <c r="R528" s="114"/>
      <c r="T528" s="153">
        <f t="shared" si="434"/>
        <v>0</v>
      </c>
      <c r="U528" s="116">
        <f t="shared" si="435"/>
        <v>0</v>
      </c>
      <c r="V528" s="119">
        <f t="shared" si="436"/>
        <v>9</v>
      </c>
      <c r="W528" s="119">
        <f t="shared" si="436"/>
        <v>10</v>
      </c>
      <c r="X528" s="23">
        <v>19</v>
      </c>
      <c r="Y528" s="60" t="str">
        <f t="shared" si="437"/>
        <v/>
      </c>
      <c r="Z528" s="60" t="str">
        <f t="shared" si="438"/>
        <v/>
      </c>
      <c r="AA528" s="60" t="str">
        <f t="shared" si="439"/>
        <v/>
      </c>
      <c r="AB528" s="23">
        <f t="shared" si="440"/>
        <v>0</v>
      </c>
      <c r="AH528" s="158" t="str">
        <f t="shared" si="441"/>
        <v/>
      </c>
    </row>
    <row r="529" spans="1:34" x14ac:dyDescent="0.25">
      <c r="B529" s="65"/>
      <c r="C529" s="66"/>
      <c r="D529" s="65"/>
      <c r="E529" s="65"/>
      <c r="F529" s="65"/>
      <c r="G529" s="67"/>
      <c r="H529" s="67"/>
      <c r="I529" s="67"/>
      <c r="J529" s="66"/>
      <c r="K529" s="66"/>
      <c r="L529" s="66"/>
      <c r="M529" s="48"/>
      <c r="N529" s="48"/>
      <c r="X529" s="23">
        <v>20</v>
      </c>
    </row>
    <row r="530" spans="1:34" x14ac:dyDescent="0.25">
      <c r="B530" s="42"/>
      <c r="C530" s="369" t="s">
        <v>5165</v>
      </c>
      <c r="D530" s="369"/>
      <c r="E530" s="43" t="s">
        <v>5166</v>
      </c>
      <c r="F530" s="43" t="s">
        <v>5167</v>
      </c>
      <c r="G530" s="44" t="s">
        <v>5168</v>
      </c>
      <c r="H530" s="45"/>
      <c r="I530" s="46"/>
      <c r="J530" s="47" t="s">
        <v>5169</v>
      </c>
      <c r="K530" s="47" t="s">
        <v>5170</v>
      </c>
      <c r="L530" s="47" t="s">
        <v>5171</v>
      </c>
      <c r="M530" s="48"/>
      <c r="N530" s="48"/>
      <c r="P530" s="49">
        <f>COUNT(P534:P548)</f>
        <v>0</v>
      </c>
      <c r="Q530" s="49">
        <f>COUNT(Q534:Q548)</f>
        <v>0</v>
      </c>
      <c r="R530" s="49">
        <f>COUNT(R534:R548)</f>
        <v>0</v>
      </c>
      <c r="T530" s="96">
        <f>T531-SUM(U534:U548)</f>
        <v>4</v>
      </c>
      <c r="X530" s="23">
        <v>1</v>
      </c>
    </row>
    <row r="531" spans="1:34" ht="13" x14ac:dyDescent="0.3">
      <c r="A531" s="27">
        <f>A511+1</f>
        <v>27</v>
      </c>
      <c r="B531" s="50"/>
      <c r="C531" s="370" t="str">
        <f>Leden!AV32</f>
        <v>F1</v>
      </c>
      <c r="D531" s="370"/>
      <c r="E531" s="100" t="str">
        <f>IF($C531="","",LEFT(IFERROR(VLOOKUP($C531,Teams1N,2,0),"")&amp;"??",2))</f>
        <v>BK</v>
      </c>
      <c r="F531" s="100" t="str">
        <f>IF($C531="","",IFERROR(VLOOKUP($C531,Teams1N,3,0),"??"))</f>
        <v>Za</v>
      </c>
      <c r="G531" s="100" t="str">
        <f>IF($C531="","",LEFT(IFERROR(VLOOKUP($C531,Teams1N,4,0),"")&amp;"?",1))</f>
        <v>4</v>
      </c>
      <c r="H531" s="51"/>
      <c r="I531" s="52"/>
      <c r="J531" s="100">
        <f>COUNTIF(C534:C548,"V")</f>
        <v>4</v>
      </c>
      <c r="K531" s="100">
        <f>COUNTIF(C534:C548,"M")</f>
        <v>1</v>
      </c>
      <c r="L531" s="53">
        <f>IFERROR(AVERAGE(H534:H548),"")</f>
        <v>6.2</v>
      </c>
      <c r="M531" s="54"/>
      <c r="N531" s="54"/>
      <c r="O531" s="27" t="s">
        <v>5172</v>
      </c>
      <c r="P531" s="163"/>
      <c r="Q531" s="163"/>
      <c r="R531" s="163"/>
      <c r="S531" s="164"/>
      <c r="T531" s="96">
        <f>SUM(T534:T548)</f>
        <v>5</v>
      </c>
      <c r="U531" s="115" t="str">
        <f>MID($C531,1,1)</f>
        <v>F</v>
      </c>
      <c r="V531" s="115" t="str">
        <f>MID($C531,1,1)</f>
        <v>F</v>
      </c>
      <c r="W531" s="115" t="str">
        <f>MID($C531,1,1)</f>
        <v>F</v>
      </c>
      <c r="X531" s="23">
        <v>2</v>
      </c>
      <c r="Y531" s="27"/>
      <c r="Z531" s="27"/>
      <c r="AA531" s="27"/>
      <c r="AB531" s="27"/>
      <c r="AC531" s="27"/>
      <c r="AD531" s="11" t="str">
        <f>IF($C531="","",IFERROR(VLOOKUP($C531,Teams1N,6,0),""))</f>
        <v>A</v>
      </c>
      <c r="AE531" s="11" t="str">
        <f>TRIM(IF($AD531="","",IFERROR(VLOOKUP($AD531,Teams!$B$5:$G$9,2,0),"")))</f>
        <v>3312 AD</v>
      </c>
      <c r="AF531" s="11" t="str">
        <f>TRIM(IF($AD531="","",IFERROR(VLOOKUP($AD531,Teams!$B$5:$G$9,4,0),"")))</f>
        <v>Dordrecht Oranje Wit (D)</v>
      </c>
      <c r="AG531" s="27"/>
      <c r="AH531" s="159">
        <f>IFERROR(AVERAGE(AH534:AH548),"")</f>
        <v>6.8439999999999994</v>
      </c>
    </row>
    <row r="532" spans="1:34" x14ac:dyDescent="0.25">
      <c r="B532" s="42"/>
      <c r="C532" s="43"/>
      <c r="D532" s="42"/>
      <c r="E532" s="42"/>
      <c r="F532" s="42"/>
      <c r="G532" s="46"/>
      <c r="H532" s="46"/>
      <c r="I532" s="46"/>
      <c r="J532" s="43"/>
      <c r="K532" s="43"/>
      <c r="L532" s="43"/>
      <c r="M532" s="48"/>
      <c r="N532" s="48"/>
      <c r="U532" s="116"/>
      <c r="V532" s="116"/>
      <c r="W532" s="116"/>
      <c r="X532" s="23">
        <v>3</v>
      </c>
    </row>
    <row r="533" spans="1:34" x14ac:dyDescent="0.25">
      <c r="A533" s="55"/>
      <c r="B533" s="56"/>
      <c r="C533" s="57" t="s">
        <v>5173</v>
      </c>
      <c r="D533" s="57" t="s">
        <v>5174</v>
      </c>
      <c r="E533" s="58" t="s">
        <v>5175</v>
      </c>
      <c r="F533" s="58" t="s">
        <v>5176</v>
      </c>
      <c r="G533" s="57" t="s">
        <v>5177</v>
      </c>
      <c r="H533" s="57" t="s">
        <v>5178</v>
      </c>
      <c r="I533" s="57" t="s">
        <v>5039</v>
      </c>
      <c r="J533" s="57" t="s">
        <v>7049</v>
      </c>
      <c r="K533" s="57" t="s">
        <v>7598</v>
      </c>
      <c r="L533" s="57" t="s">
        <v>7596</v>
      </c>
      <c r="M533" s="59"/>
      <c r="N533" s="59"/>
      <c r="O533" s="55"/>
      <c r="P533" s="117" t="s">
        <v>5048</v>
      </c>
      <c r="Q533" s="117" t="s">
        <v>5047</v>
      </c>
      <c r="R533" s="117" t="s">
        <v>5049</v>
      </c>
      <c r="U533" s="115">
        <f>IF(W531="","",VLOOKUP(W531,Leeftijdscat,2,FALSE))</f>
        <v>5</v>
      </c>
      <c r="V533" s="115">
        <f>IF(W531="","",VLOOKUP(W531,Leeftijdscat,3,FALSE))</f>
        <v>7</v>
      </c>
      <c r="W533" s="115">
        <f>IF(W531="","",VLOOKUP(W531,Leeftijdscat,4,FALSE))</f>
        <v>8</v>
      </c>
      <c r="X533" s="23">
        <v>4</v>
      </c>
      <c r="Y533" s="55">
        <f>LEN(Y534&amp;Y535&amp;Y536&amp;Y537&amp;Y538&amp;Y539&amp;Y540&amp;Y541&amp;Y542&amp;Y543&amp;Y544&amp;Y545&amp;Y546&amp;Y547&amp;Y548)</f>
        <v>0</v>
      </c>
      <c r="Z533" s="55">
        <f>LEN(Z534&amp;Z535&amp;Z536&amp;Z537&amp;Z538&amp;Z539&amp;Z540&amp;Z541&amp;Z542&amp;Z543&amp;Z544&amp;Z545&amp;Z546&amp;Z547&amp;Z548)</f>
        <v>2</v>
      </c>
      <c r="AA533" s="55">
        <f>LEN(AA534&amp;AA535&amp;AA536&amp;AA537&amp;AA538&amp;AA539&amp;AA540&amp;AA541&amp;AA542&amp;AA543&amp;AA544&amp;AA545&amp;AA546&amp;AA547&amp;AA548)</f>
        <v>2</v>
      </c>
      <c r="AB533" s="55">
        <f>SUM(Y533:AA533)</f>
        <v>4</v>
      </c>
      <c r="AC533" s="55"/>
      <c r="AD533" s="145"/>
      <c r="AE533" s="145"/>
      <c r="AF533" s="145"/>
      <c r="AG533" s="55"/>
    </row>
    <row r="534" spans="1:34" x14ac:dyDescent="0.25">
      <c r="A534" s="23" t="str">
        <f>C531&amp;"x"&amp;B534</f>
        <v>F1x1</v>
      </c>
      <c r="B534" s="42">
        <v>1</v>
      </c>
      <c r="C534" s="60" t="str">
        <f t="shared" ref="C534:C548" si="442">IF(LEFT($A534,1)="x","",IFERROR(VLOOKUP($A534,Leden1N,8,0),""))</f>
        <v>V</v>
      </c>
      <c r="D534" s="60" t="str">
        <f t="shared" ref="D534:D548" si="443">IF(LEFT($A534,1)="x","",IFERROR(VLOOKUP($A534,Leden1N,9,0),""))</f>
        <v>NMS67Y2</v>
      </c>
      <c r="E534" s="61" t="str">
        <f t="shared" ref="E534:E548" si="444">IF(LEFT($A534,1)="x","",IFERROR(VLOOKUP($A534,Leden1N,10,0),""))</f>
        <v>Bouman, I.</v>
      </c>
      <c r="F534" s="61" t="str">
        <f t="shared" ref="F534:F548" si="445">IF(LEFT($A534,1)="x","",IFERROR(VLOOKUP($A534,Leden1N,11,0),""))</f>
        <v>Imme</v>
      </c>
      <c r="G534" s="62">
        <f t="shared" ref="G534:G548" si="446">IF(LEFT($A534,1)="x","",IFERROR(VLOOKUP($A534,Leden1N,12,0),""))</f>
        <v>42481</v>
      </c>
      <c r="H534" s="63">
        <f t="shared" ref="H534:H548" si="447">IF(AND(ISNUMBER(G534),G534&lt;&gt;0),DATEDIF(G534,Peildatum,"Y"),"")</f>
        <v>7</v>
      </c>
      <c r="I534" s="64"/>
      <c r="J534" s="60">
        <f t="shared" ref="J534:J548" si="448">IF(LEFT($A534,1)="x","",IFERROR(VLOOKUP($A534,Leden1N,17,0),""))</f>
        <v>0</v>
      </c>
      <c r="K534" s="60" t="str">
        <f t="shared" ref="K534:K548" si="449">IF(LEFT($A534,1)="x","",IFERROR(VLOOKUP($A534,Leden1N,18,0),""))</f>
        <v>F2</v>
      </c>
      <c r="L534" s="60" t="str">
        <f t="shared" ref="L534:L548" si="450">IF(LEFT($A534,1)="x","",IFERROR(VLOOKUP($A534,Leden1N,19,0),""))</f>
        <v>F2</v>
      </c>
      <c r="M534" s="48"/>
      <c r="N534" s="48"/>
      <c r="P534" s="114"/>
      <c r="Q534" s="114"/>
      <c r="R534" s="114"/>
      <c r="S534" s="118"/>
      <c r="T534" s="153">
        <f t="shared" ref="T534:T548" si="451">IF(LEN(C534&amp;D534&amp;E534&amp;F534)&gt;0,1,0)</f>
        <v>1</v>
      </c>
      <c r="U534" s="116">
        <f t="shared" ref="U534:U548" si="452">MIN(LEN(Y534&amp;Z534&amp;AA534),1)</f>
        <v>1</v>
      </c>
      <c r="V534" s="119">
        <f t="shared" ref="V534:W548" si="453">V533</f>
        <v>7</v>
      </c>
      <c r="W534" s="119">
        <f t="shared" si="453"/>
        <v>8</v>
      </c>
      <c r="X534" s="23">
        <v>5</v>
      </c>
      <c r="Y534" s="60" t="str">
        <f t="shared" ref="Y534:Y548" si="454">IF(LEFT($A534,1)="x","",IFERROR(VLOOKUP($A534,Leden1N,37,0),""))</f>
        <v/>
      </c>
      <c r="Z534" s="60" t="str">
        <f t="shared" ref="Z534:Z548" si="455">IF(LEFT($A534,1)="x","",IFERROR(VLOOKUP($A534,Leden1N,38,0),""))</f>
        <v>F2</v>
      </c>
      <c r="AA534" s="60" t="str">
        <f t="shared" ref="AA534:AA548" si="456">IF(LEFT($A534,1)="x","",IFERROR(VLOOKUP($A534,Leden1N,39,0),""))</f>
        <v>F2</v>
      </c>
      <c r="AB534" s="23">
        <f t="shared" ref="AB534:AB548" si="457">LEN(Y534&amp;Z534&amp;AA534)</f>
        <v>4</v>
      </c>
      <c r="AH534" s="158">
        <f t="shared" ref="AH534:AH548" si="458">lft(G534,Peildatum)</f>
        <v>7.69</v>
      </c>
    </row>
    <row r="535" spans="1:34" x14ac:dyDescent="0.25">
      <c r="A535" s="23" t="str">
        <f>C531&amp;"x"&amp;B535</f>
        <v>F1x2</v>
      </c>
      <c r="B535" s="42">
        <v>2</v>
      </c>
      <c r="C535" s="60" t="str">
        <f t="shared" si="442"/>
        <v>V</v>
      </c>
      <c r="D535" s="60" t="str">
        <f t="shared" si="443"/>
        <v>NMQ48V2</v>
      </c>
      <c r="E535" s="61" t="str">
        <f t="shared" si="444"/>
        <v>Bakker, K.</v>
      </c>
      <c r="F535" s="61" t="str">
        <f t="shared" si="445"/>
        <v>Karlijn</v>
      </c>
      <c r="G535" s="62">
        <f t="shared" si="446"/>
        <v>42549</v>
      </c>
      <c r="H535" s="63">
        <f t="shared" si="447"/>
        <v>7</v>
      </c>
      <c r="I535" s="64"/>
      <c r="J535" s="60">
        <f t="shared" si="448"/>
        <v>0</v>
      </c>
      <c r="K535" s="60">
        <f t="shared" si="449"/>
        <v>0</v>
      </c>
      <c r="L535" s="60">
        <f t="shared" si="450"/>
        <v>0</v>
      </c>
      <c r="M535" s="48"/>
      <c r="N535" s="48"/>
      <c r="P535" s="114"/>
      <c r="Q535" s="114"/>
      <c r="R535" s="114"/>
      <c r="S535" s="118"/>
      <c r="T535" s="153">
        <f t="shared" si="451"/>
        <v>1</v>
      </c>
      <c r="U535" s="116">
        <f t="shared" si="452"/>
        <v>0</v>
      </c>
      <c r="V535" s="119">
        <f t="shared" si="453"/>
        <v>7</v>
      </c>
      <c r="W535" s="119">
        <f t="shared" si="453"/>
        <v>8</v>
      </c>
      <c r="X535" s="23">
        <v>6</v>
      </c>
      <c r="Y535" s="60" t="str">
        <f t="shared" si="454"/>
        <v/>
      </c>
      <c r="Z535" s="60" t="str">
        <f t="shared" si="455"/>
        <v/>
      </c>
      <c r="AA535" s="60" t="str">
        <f t="shared" si="456"/>
        <v/>
      </c>
      <c r="AB535" s="23">
        <f t="shared" si="457"/>
        <v>0</v>
      </c>
      <c r="AH535" s="158">
        <f t="shared" si="458"/>
        <v>7.51</v>
      </c>
    </row>
    <row r="536" spans="1:34" x14ac:dyDescent="0.25">
      <c r="A536" s="23" t="str">
        <f>C531&amp;"x"&amp;B536</f>
        <v>F1x3</v>
      </c>
      <c r="B536" s="42">
        <v>3</v>
      </c>
      <c r="C536" s="60" t="str">
        <f t="shared" si="442"/>
        <v>V</v>
      </c>
      <c r="D536" s="60" t="str">
        <f t="shared" si="443"/>
        <v>NMV61M3</v>
      </c>
      <c r="E536" s="61" t="str">
        <f t="shared" si="444"/>
        <v>Stomp, A.</v>
      </c>
      <c r="F536" s="61" t="str">
        <f t="shared" si="445"/>
        <v>Alisa</v>
      </c>
      <c r="G536" s="62">
        <f t="shared" si="446"/>
        <v>42919</v>
      </c>
      <c r="H536" s="63">
        <f t="shared" si="447"/>
        <v>6</v>
      </c>
      <c r="I536" s="64"/>
      <c r="J536" s="60">
        <f t="shared" si="448"/>
        <v>0</v>
      </c>
      <c r="K536" s="60">
        <f t="shared" si="449"/>
        <v>0</v>
      </c>
      <c r="L536" s="60">
        <f t="shared" si="450"/>
        <v>0</v>
      </c>
      <c r="M536" s="48"/>
      <c r="N536" s="48"/>
      <c r="P536" s="114"/>
      <c r="Q536" s="114"/>
      <c r="R536" s="114"/>
      <c r="S536" s="118"/>
      <c r="T536" s="153">
        <f t="shared" si="451"/>
        <v>1</v>
      </c>
      <c r="U536" s="116">
        <f t="shared" si="452"/>
        <v>0</v>
      </c>
      <c r="V536" s="119">
        <f t="shared" si="453"/>
        <v>7</v>
      </c>
      <c r="W536" s="119">
        <f t="shared" si="453"/>
        <v>8</v>
      </c>
      <c r="X536" s="23">
        <v>7</v>
      </c>
      <c r="Y536" s="60" t="str">
        <f t="shared" si="454"/>
        <v/>
      </c>
      <c r="Z536" s="60" t="str">
        <f t="shared" si="455"/>
        <v/>
      </c>
      <c r="AA536" s="60" t="str">
        <f t="shared" si="456"/>
        <v/>
      </c>
      <c r="AB536" s="23">
        <f t="shared" si="457"/>
        <v>0</v>
      </c>
      <c r="AH536" s="158">
        <f t="shared" si="458"/>
        <v>6.49</v>
      </c>
    </row>
    <row r="537" spans="1:34" x14ac:dyDescent="0.25">
      <c r="A537" s="23" t="str">
        <f>C531&amp;"x"&amp;B537</f>
        <v>F1x4</v>
      </c>
      <c r="B537" s="42">
        <v>4</v>
      </c>
      <c r="C537" s="60" t="str">
        <f t="shared" si="442"/>
        <v>V</v>
      </c>
      <c r="D537" s="60" t="str">
        <f t="shared" si="443"/>
        <v>NMV77N3</v>
      </c>
      <c r="E537" s="61" t="str">
        <f t="shared" si="444"/>
        <v>Mans, L</v>
      </c>
      <c r="F537" s="61" t="str">
        <f t="shared" si="445"/>
        <v>Lara</v>
      </c>
      <c r="G537" s="62">
        <f t="shared" si="446"/>
        <v>43101</v>
      </c>
      <c r="H537" s="63">
        <f t="shared" si="447"/>
        <v>5</v>
      </c>
      <c r="I537" s="64"/>
      <c r="J537" s="60">
        <f t="shared" si="448"/>
        <v>0</v>
      </c>
      <c r="K537" s="60">
        <f t="shared" si="449"/>
        <v>0</v>
      </c>
      <c r="L537" s="60">
        <f t="shared" si="450"/>
        <v>0</v>
      </c>
      <c r="M537" s="48"/>
      <c r="N537" s="48"/>
      <c r="P537" s="114"/>
      <c r="Q537" s="114"/>
      <c r="R537" s="114"/>
      <c r="S537" s="118"/>
      <c r="T537" s="153">
        <f t="shared" si="451"/>
        <v>1</v>
      </c>
      <c r="U537" s="116">
        <f t="shared" si="452"/>
        <v>0</v>
      </c>
      <c r="V537" s="119">
        <f t="shared" si="453"/>
        <v>7</v>
      </c>
      <c r="W537" s="119">
        <f t="shared" si="453"/>
        <v>8</v>
      </c>
      <c r="X537" s="23">
        <v>8</v>
      </c>
      <c r="Y537" s="60" t="str">
        <f t="shared" si="454"/>
        <v/>
      </c>
      <c r="Z537" s="60" t="str">
        <f t="shared" si="455"/>
        <v/>
      </c>
      <c r="AA537" s="60" t="str">
        <f t="shared" si="456"/>
        <v/>
      </c>
      <c r="AB537" s="23">
        <f t="shared" si="457"/>
        <v>0</v>
      </c>
      <c r="AH537" s="158">
        <f t="shared" si="458"/>
        <v>5.99</v>
      </c>
    </row>
    <row r="538" spans="1:34" x14ac:dyDescent="0.25">
      <c r="A538" s="23" t="str">
        <f>C531&amp;"x"&amp;B538</f>
        <v>F1x5</v>
      </c>
      <c r="B538" s="42">
        <v>5</v>
      </c>
      <c r="C538" s="60" t="str">
        <f t="shared" si="442"/>
        <v>M</v>
      </c>
      <c r="D538" s="60" t="str">
        <f t="shared" si="443"/>
        <v>NMV71X5</v>
      </c>
      <c r="E538" s="61" t="str">
        <f t="shared" si="444"/>
        <v>Alberts, A.</v>
      </c>
      <c r="F538" s="61" t="str">
        <f t="shared" si="445"/>
        <v>Amos</v>
      </c>
      <c r="G538" s="62">
        <f t="shared" si="446"/>
        <v>42901</v>
      </c>
      <c r="H538" s="63">
        <f t="shared" si="447"/>
        <v>6</v>
      </c>
      <c r="I538" s="64"/>
      <c r="J538" s="60">
        <f t="shared" si="448"/>
        <v>0</v>
      </c>
      <c r="K538" s="60">
        <f t="shared" si="449"/>
        <v>0</v>
      </c>
      <c r="L538" s="60">
        <f t="shared" si="450"/>
        <v>0</v>
      </c>
      <c r="M538" s="48"/>
      <c r="N538" s="48"/>
      <c r="P538" s="114"/>
      <c r="Q538" s="114"/>
      <c r="R538" s="114"/>
      <c r="S538" s="118"/>
      <c r="T538" s="153">
        <f t="shared" si="451"/>
        <v>1</v>
      </c>
      <c r="U538" s="116">
        <f t="shared" si="452"/>
        <v>0</v>
      </c>
      <c r="V538" s="119">
        <f t="shared" si="453"/>
        <v>7</v>
      </c>
      <c r="W538" s="119">
        <f t="shared" si="453"/>
        <v>8</v>
      </c>
      <c r="X538" s="23">
        <v>9</v>
      </c>
      <c r="Y538" s="60" t="str">
        <f t="shared" si="454"/>
        <v/>
      </c>
      <c r="Z538" s="60" t="str">
        <f t="shared" si="455"/>
        <v/>
      </c>
      <c r="AA538" s="60" t="str">
        <f t="shared" si="456"/>
        <v/>
      </c>
      <c r="AB538" s="23">
        <f t="shared" si="457"/>
        <v>0</v>
      </c>
      <c r="AH538" s="158">
        <f t="shared" si="458"/>
        <v>6.54</v>
      </c>
    </row>
    <row r="539" spans="1:34" x14ac:dyDescent="0.25">
      <c r="A539" s="23" t="str">
        <f>C531&amp;"x"&amp;B539</f>
        <v>F1x6</v>
      </c>
      <c r="B539" s="42">
        <v>6</v>
      </c>
      <c r="C539" s="60" t="str">
        <f t="shared" si="442"/>
        <v/>
      </c>
      <c r="D539" s="60" t="str">
        <f t="shared" si="443"/>
        <v/>
      </c>
      <c r="E539" s="61" t="str">
        <f t="shared" si="444"/>
        <v/>
      </c>
      <c r="F539" s="61" t="str">
        <f t="shared" si="445"/>
        <v/>
      </c>
      <c r="G539" s="62" t="str">
        <f t="shared" si="446"/>
        <v/>
      </c>
      <c r="H539" s="63" t="str">
        <f t="shared" si="447"/>
        <v/>
      </c>
      <c r="I539" s="64"/>
      <c r="J539" s="60" t="str">
        <f t="shared" si="448"/>
        <v/>
      </c>
      <c r="K539" s="60" t="str">
        <f t="shared" si="449"/>
        <v/>
      </c>
      <c r="L539" s="60" t="str">
        <f t="shared" si="450"/>
        <v/>
      </c>
      <c r="M539" s="48"/>
      <c r="N539" s="48"/>
      <c r="P539" s="114"/>
      <c r="Q539" s="114"/>
      <c r="R539" s="114"/>
      <c r="S539" s="118"/>
      <c r="T539" s="153">
        <f t="shared" si="451"/>
        <v>0</v>
      </c>
      <c r="U539" s="116">
        <f t="shared" si="452"/>
        <v>0</v>
      </c>
      <c r="V539" s="119">
        <f t="shared" si="453"/>
        <v>7</v>
      </c>
      <c r="W539" s="119">
        <f t="shared" si="453"/>
        <v>8</v>
      </c>
      <c r="X539" s="23">
        <v>10</v>
      </c>
      <c r="Y539" s="60" t="str">
        <f t="shared" si="454"/>
        <v/>
      </c>
      <c r="Z539" s="60" t="str">
        <f t="shared" si="455"/>
        <v/>
      </c>
      <c r="AA539" s="60" t="str">
        <f t="shared" si="456"/>
        <v/>
      </c>
      <c r="AB539" s="23">
        <f t="shared" si="457"/>
        <v>0</v>
      </c>
      <c r="AH539" s="158" t="str">
        <f t="shared" si="458"/>
        <v/>
      </c>
    </row>
    <row r="540" spans="1:34" x14ac:dyDescent="0.25">
      <c r="A540" s="23" t="str">
        <f>C531&amp;"x"&amp;B540</f>
        <v>F1x7</v>
      </c>
      <c r="B540" s="42">
        <v>7</v>
      </c>
      <c r="C540" s="60" t="str">
        <f t="shared" si="442"/>
        <v/>
      </c>
      <c r="D540" s="60" t="str">
        <f t="shared" si="443"/>
        <v/>
      </c>
      <c r="E540" s="61" t="str">
        <f t="shared" si="444"/>
        <v/>
      </c>
      <c r="F540" s="61" t="str">
        <f t="shared" si="445"/>
        <v/>
      </c>
      <c r="G540" s="62" t="str">
        <f t="shared" si="446"/>
        <v/>
      </c>
      <c r="H540" s="63" t="str">
        <f t="shared" si="447"/>
        <v/>
      </c>
      <c r="I540" s="64"/>
      <c r="J540" s="60" t="str">
        <f t="shared" si="448"/>
        <v/>
      </c>
      <c r="K540" s="60" t="str">
        <f t="shared" si="449"/>
        <v/>
      </c>
      <c r="L540" s="60" t="str">
        <f t="shared" si="450"/>
        <v/>
      </c>
      <c r="M540" s="48"/>
      <c r="N540" s="48"/>
      <c r="P540" s="114"/>
      <c r="Q540" s="114"/>
      <c r="R540" s="114"/>
      <c r="S540" s="118"/>
      <c r="T540" s="153">
        <f t="shared" si="451"/>
        <v>0</v>
      </c>
      <c r="U540" s="116">
        <f t="shared" si="452"/>
        <v>0</v>
      </c>
      <c r="V540" s="119">
        <f t="shared" si="453"/>
        <v>7</v>
      </c>
      <c r="W540" s="119">
        <f t="shared" si="453"/>
        <v>8</v>
      </c>
      <c r="X540" s="23">
        <v>11</v>
      </c>
      <c r="Y540" s="60" t="str">
        <f t="shared" si="454"/>
        <v/>
      </c>
      <c r="Z540" s="60" t="str">
        <f t="shared" si="455"/>
        <v/>
      </c>
      <c r="AA540" s="60" t="str">
        <f t="shared" si="456"/>
        <v/>
      </c>
      <c r="AB540" s="23">
        <f t="shared" si="457"/>
        <v>0</v>
      </c>
      <c r="AH540" s="158" t="str">
        <f t="shared" si="458"/>
        <v/>
      </c>
    </row>
    <row r="541" spans="1:34" x14ac:dyDescent="0.25">
      <c r="A541" s="23" t="str">
        <f>C531&amp;"x"&amp;B541</f>
        <v>F1x8</v>
      </c>
      <c r="B541" s="42">
        <v>8</v>
      </c>
      <c r="C541" s="60" t="str">
        <f t="shared" si="442"/>
        <v/>
      </c>
      <c r="D541" s="60" t="str">
        <f t="shared" si="443"/>
        <v/>
      </c>
      <c r="E541" s="61" t="str">
        <f t="shared" si="444"/>
        <v/>
      </c>
      <c r="F541" s="61" t="str">
        <f t="shared" si="445"/>
        <v/>
      </c>
      <c r="G541" s="62" t="str">
        <f t="shared" si="446"/>
        <v/>
      </c>
      <c r="H541" s="63" t="str">
        <f t="shared" si="447"/>
        <v/>
      </c>
      <c r="I541" s="64"/>
      <c r="J541" s="60" t="str">
        <f t="shared" si="448"/>
        <v/>
      </c>
      <c r="K541" s="60" t="str">
        <f t="shared" si="449"/>
        <v/>
      </c>
      <c r="L541" s="60" t="str">
        <f t="shared" si="450"/>
        <v/>
      </c>
      <c r="M541" s="48"/>
      <c r="N541" s="48"/>
      <c r="P541" s="114"/>
      <c r="Q541" s="114"/>
      <c r="R541" s="114"/>
      <c r="S541" s="118"/>
      <c r="T541" s="153">
        <f t="shared" si="451"/>
        <v>0</v>
      </c>
      <c r="U541" s="116">
        <f t="shared" si="452"/>
        <v>0</v>
      </c>
      <c r="V541" s="119">
        <f t="shared" si="453"/>
        <v>7</v>
      </c>
      <c r="W541" s="119">
        <f t="shared" si="453"/>
        <v>8</v>
      </c>
      <c r="X541" s="23">
        <v>12</v>
      </c>
      <c r="Y541" s="60" t="str">
        <f t="shared" si="454"/>
        <v/>
      </c>
      <c r="Z541" s="60" t="str">
        <f t="shared" si="455"/>
        <v/>
      </c>
      <c r="AA541" s="60" t="str">
        <f t="shared" si="456"/>
        <v/>
      </c>
      <c r="AB541" s="23">
        <f t="shared" si="457"/>
        <v>0</v>
      </c>
      <c r="AH541" s="158" t="str">
        <f t="shared" si="458"/>
        <v/>
      </c>
    </row>
    <row r="542" spans="1:34" x14ac:dyDescent="0.25">
      <c r="A542" s="23" t="str">
        <f>C531&amp;"x"&amp;B542</f>
        <v>F1x9</v>
      </c>
      <c r="B542" s="42">
        <v>9</v>
      </c>
      <c r="C542" s="60" t="str">
        <f t="shared" si="442"/>
        <v/>
      </c>
      <c r="D542" s="60" t="str">
        <f t="shared" si="443"/>
        <v/>
      </c>
      <c r="E542" s="61" t="str">
        <f t="shared" si="444"/>
        <v/>
      </c>
      <c r="F542" s="61" t="str">
        <f t="shared" si="445"/>
        <v/>
      </c>
      <c r="G542" s="62" t="str">
        <f t="shared" si="446"/>
        <v/>
      </c>
      <c r="H542" s="63" t="str">
        <f t="shared" si="447"/>
        <v/>
      </c>
      <c r="I542" s="64"/>
      <c r="J542" s="60" t="str">
        <f t="shared" si="448"/>
        <v/>
      </c>
      <c r="K542" s="60" t="str">
        <f t="shared" si="449"/>
        <v/>
      </c>
      <c r="L542" s="60" t="str">
        <f t="shared" si="450"/>
        <v/>
      </c>
      <c r="M542" s="48"/>
      <c r="N542" s="48"/>
      <c r="P542" s="114"/>
      <c r="Q542" s="114"/>
      <c r="R542" s="114"/>
      <c r="S542" s="118"/>
      <c r="T542" s="153">
        <f t="shared" si="451"/>
        <v>0</v>
      </c>
      <c r="U542" s="116">
        <f t="shared" si="452"/>
        <v>0</v>
      </c>
      <c r="V542" s="119">
        <f t="shared" si="453"/>
        <v>7</v>
      </c>
      <c r="W542" s="119">
        <f t="shared" si="453"/>
        <v>8</v>
      </c>
      <c r="X542" s="23">
        <v>13</v>
      </c>
      <c r="Y542" s="60" t="str">
        <f t="shared" si="454"/>
        <v/>
      </c>
      <c r="Z542" s="60" t="str">
        <f t="shared" si="455"/>
        <v/>
      </c>
      <c r="AA542" s="60" t="str">
        <f t="shared" si="456"/>
        <v/>
      </c>
      <c r="AB542" s="23">
        <f t="shared" si="457"/>
        <v>0</v>
      </c>
      <c r="AH542" s="158" t="str">
        <f t="shared" si="458"/>
        <v/>
      </c>
    </row>
    <row r="543" spans="1:34" x14ac:dyDescent="0.25">
      <c r="A543" s="23" t="str">
        <f>C531&amp;"x"&amp;B543</f>
        <v>F1x10</v>
      </c>
      <c r="B543" s="42">
        <v>10</v>
      </c>
      <c r="C543" s="60" t="str">
        <f t="shared" si="442"/>
        <v/>
      </c>
      <c r="D543" s="60" t="str">
        <f t="shared" si="443"/>
        <v/>
      </c>
      <c r="E543" s="61" t="str">
        <f t="shared" si="444"/>
        <v/>
      </c>
      <c r="F543" s="61" t="str">
        <f t="shared" si="445"/>
        <v/>
      </c>
      <c r="G543" s="62" t="str">
        <f t="shared" si="446"/>
        <v/>
      </c>
      <c r="H543" s="63" t="str">
        <f t="shared" si="447"/>
        <v/>
      </c>
      <c r="I543" s="64"/>
      <c r="J543" s="60" t="str">
        <f t="shared" si="448"/>
        <v/>
      </c>
      <c r="K543" s="60" t="str">
        <f t="shared" si="449"/>
        <v/>
      </c>
      <c r="L543" s="60" t="str">
        <f t="shared" si="450"/>
        <v/>
      </c>
      <c r="M543" s="48"/>
      <c r="N543" s="48"/>
      <c r="P543" s="114"/>
      <c r="Q543" s="114"/>
      <c r="R543" s="114"/>
      <c r="S543" s="118"/>
      <c r="T543" s="153">
        <f t="shared" si="451"/>
        <v>0</v>
      </c>
      <c r="U543" s="116">
        <f t="shared" si="452"/>
        <v>0</v>
      </c>
      <c r="V543" s="119">
        <f t="shared" si="453"/>
        <v>7</v>
      </c>
      <c r="W543" s="119">
        <f t="shared" si="453"/>
        <v>8</v>
      </c>
      <c r="X543" s="23">
        <v>14</v>
      </c>
      <c r="Y543" s="60" t="str">
        <f t="shared" si="454"/>
        <v/>
      </c>
      <c r="Z543" s="60" t="str">
        <f t="shared" si="455"/>
        <v/>
      </c>
      <c r="AA543" s="60" t="str">
        <f t="shared" si="456"/>
        <v/>
      </c>
      <c r="AB543" s="23">
        <f t="shared" si="457"/>
        <v>0</v>
      </c>
      <c r="AH543" s="158" t="str">
        <f t="shared" si="458"/>
        <v/>
      </c>
    </row>
    <row r="544" spans="1:34" x14ac:dyDescent="0.25">
      <c r="A544" s="23" t="str">
        <f>C531&amp;"x"&amp;B544</f>
        <v>F1x11</v>
      </c>
      <c r="B544" s="42">
        <v>11</v>
      </c>
      <c r="C544" s="60" t="str">
        <f t="shared" si="442"/>
        <v/>
      </c>
      <c r="D544" s="60" t="str">
        <f t="shared" si="443"/>
        <v/>
      </c>
      <c r="E544" s="61" t="str">
        <f t="shared" si="444"/>
        <v/>
      </c>
      <c r="F544" s="61" t="str">
        <f t="shared" si="445"/>
        <v/>
      </c>
      <c r="G544" s="62" t="str">
        <f t="shared" si="446"/>
        <v/>
      </c>
      <c r="H544" s="63" t="str">
        <f t="shared" si="447"/>
        <v/>
      </c>
      <c r="I544" s="64"/>
      <c r="J544" s="60" t="str">
        <f t="shared" si="448"/>
        <v/>
      </c>
      <c r="K544" s="60" t="str">
        <f t="shared" si="449"/>
        <v/>
      </c>
      <c r="L544" s="60" t="str">
        <f t="shared" si="450"/>
        <v/>
      </c>
      <c r="M544" s="48"/>
      <c r="N544" s="48"/>
      <c r="P544" s="114"/>
      <c r="Q544" s="114"/>
      <c r="R544" s="114"/>
      <c r="T544" s="153">
        <f t="shared" si="451"/>
        <v>0</v>
      </c>
      <c r="U544" s="116">
        <f t="shared" si="452"/>
        <v>0</v>
      </c>
      <c r="V544" s="119">
        <f t="shared" si="453"/>
        <v>7</v>
      </c>
      <c r="W544" s="119">
        <f t="shared" si="453"/>
        <v>8</v>
      </c>
      <c r="X544" s="23">
        <v>15</v>
      </c>
      <c r="Y544" s="60" t="str">
        <f t="shared" si="454"/>
        <v/>
      </c>
      <c r="Z544" s="60" t="str">
        <f t="shared" si="455"/>
        <v/>
      </c>
      <c r="AA544" s="60" t="str">
        <f t="shared" si="456"/>
        <v/>
      </c>
      <c r="AB544" s="23">
        <f t="shared" si="457"/>
        <v>0</v>
      </c>
      <c r="AH544" s="158" t="str">
        <f t="shared" si="458"/>
        <v/>
      </c>
    </row>
    <row r="545" spans="1:34" x14ac:dyDescent="0.25">
      <c r="A545" s="23" t="str">
        <f>C531&amp;"x"&amp;B545</f>
        <v>F1x12</v>
      </c>
      <c r="B545" s="42">
        <v>12</v>
      </c>
      <c r="C545" s="60" t="str">
        <f t="shared" si="442"/>
        <v/>
      </c>
      <c r="D545" s="60" t="str">
        <f t="shared" si="443"/>
        <v/>
      </c>
      <c r="E545" s="61" t="str">
        <f t="shared" si="444"/>
        <v/>
      </c>
      <c r="F545" s="61" t="str">
        <f t="shared" si="445"/>
        <v/>
      </c>
      <c r="G545" s="62" t="str">
        <f t="shared" si="446"/>
        <v/>
      </c>
      <c r="H545" s="63" t="str">
        <f t="shared" si="447"/>
        <v/>
      </c>
      <c r="I545" s="64"/>
      <c r="J545" s="60" t="str">
        <f t="shared" si="448"/>
        <v/>
      </c>
      <c r="K545" s="60" t="str">
        <f t="shared" si="449"/>
        <v/>
      </c>
      <c r="L545" s="60" t="str">
        <f t="shared" si="450"/>
        <v/>
      </c>
      <c r="M545" s="48"/>
      <c r="N545" s="48"/>
      <c r="P545" s="114"/>
      <c r="Q545" s="114"/>
      <c r="R545" s="114"/>
      <c r="T545" s="153">
        <f t="shared" si="451"/>
        <v>0</v>
      </c>
      <c r="U545" s="116">
        <f t="shared" si="452"/>
        <v>0</v>
      </c>
      <c r="V545" s="119">
        <f t="shared" si="453"/>
        <v>7</v>
      </c>
      <c r="W545" s="119">
        <f t="shared" si="453"/>
        <v>8</v>
      </c>
      <c r="X545" s="23">
        <v>16</v>
      </c>
      <c r="Y545" s="60" t="str">
        <f t="shared" si="454"/>
        <v/>
      </c>
      <c r="Z545" s="60" t="str">
        <f t="shared" si="455"/>
        <v/>
      </c>
      <c r="AA545" s="60" t="str">
        <f t="shared" si="456"/>
        <v/>
      </c>
      <c r="AB545" s="23">
        <f t="shared" si="457"/>
        <v>0</v>
      </c>
      <c r="AH545" s="158" t="str">
        <f t="shared" si="458"/>
        <v/>
      </c>
    </row>
    <row r="546" spans="1:34" x14ac:dyDescent="0.25">
      <c r="A546" s="23" t="str">
        <f>C531&amp;"x"&amp;B546</f>
        <v>F1x13</v>
      </c>
      <c r="B546" s="42">
        <v>13</v>
      </c>
      <c r="C546" s="60" t="str">
        <f t="shared" si="442"/>
        <v/>
      </c>
      <c r="D546" s="60" t="str">
        <f t="shared" si="443"/>
        <v/>
      </c>
      <c r="E546" s="61" t="str">
        <f t="shared" si="444"/>
        <v/>
      </c>
      <c r="F546" s="61" t="str">
        <f t="shared" si="445"/>
        <v/>
      </c>
      <c r="G546" s="62" t="str">
        <f t="shared" si="446"/>
        <v/>
      </c>
      <c r="H546" s="63" t="str">
        <f t="shared" si="447"/>
        <v/>
      </c>
      <c r="I546" s="64"/>
      <c r="J546" s="60" t="str">
        <f t="shared" si="448"/>
        <v/>
      </c>
      <c r="K546" s="60" t="str">
        <f t="shared" si="449"/>
        <v/>
      </c>
      <c r="L546" s="60" t="str">
        <f t="shared" si="450"/>
        <v/>
      </c>
      <c r="M546" s="48"/>
      <c r="N546" s="48"/>
      <c r="P546" s="114"/>
      <c r="Q546" s="114"/>
      <c r="R546" s="114"/>
      <c r="T546" s="153">
        <f t="shared" si="451"/>
        <v>0</v>
      </c>
      <c r="U546" s="116">
        <f t="shared" si="452"/>
        <v>0</v>
      </c>
      <c r="V546" s="119">
        <f t="shared" si="453"/>
        <v>7</v>
      </c>
      <c r="W546" s="119">
        <f t="shared" si="453"/>
        <v>8</v>
      </c>
      <c r="X546" s="23">
        <v>17</v>
      </c>
      <c r="Y546" s="60" t="str">
        <f t="shared" si="454"/>
        <v/>
      </c>
      <c r="Z546" s="60" t="str">
        <f t="shared" si="455"/>
        <v/>
      </c>
      <c r="AA546" s="60" t="str">
        <f t="shared" si="456"/>
        <v/>
      </c>
      <c r="AB546" s="23">
        <f t="shared" si="457"/>
        <v>0</v>
      </c>
      <c r="AH546" s="158" t="str">
        <f t="shared" si="458"/>
        <v/>
      </c>
    </row>
    <row r="547" spans="1:34" x14ac:dyDescent="0.25">
      <c r="A547" s="23" t="str">
        <f>C531&amp;"x"&amp;B547</f>
        <v>F1x14</v>
      </c>
      <c r="B547" s="42">
        <v>14</v>
      </c>
      <c r="C547" s="60" t="str">
        <f t="shared" si="442"/>
        <v/>
      </c>
      <c r="D547" s="60" t="str">
        <f t="shared" si="443"/>
        <v/>
      </c>
      <c r="E547" s="61" t="str">
        <f t="shared" si="444"/>
        <v/>
      </c>
      <c r="F547" s="61" t="str">
        <f t="shared" si="445"/>
        <v/>
      </c>
      <c r="G547" s="62" t="str">
        <f t="shared" si="446"/>
        <v/>
      </c>
      <c r="H547" s="63" t="str">
        <f t="shared" si="447"/>
        <v/>
      </c>
      <c r="I547" s="64"/>
      <c r="J547" s="60" t="str">
        <f t="shared" si="448"/>
        <v/>
      </c>
      <c r="K547" s="60" t="str">
        <f t="shared" si="449"/>
        <v/>
      </c>
      <c r="L547" s="60" t="str">
        <f t="shared" si="450"/>
        <v/>
      </c>
      <c r="M547" s="48"/>
      <c r="N547" s="48"/>
      <c r="P547" s="114"/>
      <c r="Q547" s="114"/>
      <c r="R547" s="114"/>
      <c r="T547" s="153">
        <f t="shared" si="451"/>
        <v>0</v>
      </c>
      <c r="U547" s="116">
        <f t="shared" si="452"/>
        <v>0</v>
      </c>
      <c r="V547" s="119">
        <f t="shared" si="453"/>
        <v>7</v>
      </c>
      <c r="W547" s="119">
        <f t="shared" si="453"/>
        <v>8</v>
      </c>
      <c r="X547" s="23">
        <v>18</v>
      </c>
      <c r="Y547" s="60" t="str">
        <f t="shared" si="454"/>
        <v/>
      </c>
      <c r="Z547" s="60" t="str">
        <f t="shared" si="455"/>
        <v/>
      </c>
      <c r="AA547" s="60" t="str">
        <f t="shared" si="456"/>
        <v/>
      </c>
      <c r="AB547" s="23">
        <f t="shared" si="457"/>
        <v>0</v>
      </c>
      <c r="AH547" s="158" t="str">
        <f t="shared" si="458"/>
        <v/>
      </c>
    </row>
    <row r="548" spans="1:34" x14ac:dyDescent="0.25">
      <c r="A548" s="23" t="str">
        <f>C531&amp;"x"&amp;B548</f>
        <v>F1x15</v>
      </c>
      <c r="B548" s="42">
        <v>15</v>
      </c>
      <c r="C548" s="60" t="str">
        <f t="shared" si="442"/>
        <v/>
      </c>
      <c r="D548" s="60" t="str">
        <f t="shared" si="443"/>
        <v/>
      </c>
      <c r="E548" s="61" t="str">
        <f t="shared" si="444"/>
        <v/>
      </c>
      <c r="F548" s="61" t="str">
        <f t="shared" si="445"/>
        <v/>
      </c>
      <c r="G548" s="62" t="str">
        <f t="shared" si="446"/>
        <v/>
      </c>
      <c r="H548" s="63" t="str">
        <f t="shared" si="447"/>
        <v/>
      </c>
      <c r="I548" s="64"/>
      <c r="J548" s="60" t="str">
        <f t="shared" si="448"/>
        <v/>
      </c>
      <c r="K548" s="60" t="str">
        <f t="shared" si="449"/>
        <v/>
      </c>
      <c r="L548" s="60" t="str">
        <f t="shared" si="450"/>
        <v/>
      </c>
      <c r="M548" s="48"/>
      <c r="N548" s="48"/>
      <c r="P548" s="114"/>
      <c r="Q548" s="114"/>
      <c r="R548" s="114"/>
      <c r="T548" s="153">
        <f t="shared" si="451"/>
        <v>0</v>
      </c>
      <c r="U548" s="116">
        <f t="shared" si="452"/>
        <v>0</v>
      </c>
      <c r="V548" s="119">
        <f t="shared" si="453"/>
        <v>7</v>
      </c>
      <c r="W548" s="119">
        <f t="shared" si="453"/>
        <v>8</v>
      </c>
      <c r="X548" s="23">
        <v>19</v>
      </c>
      <c r="Y548" s="60" t="str">
        <f t="shared" si="454"/>
        <v/>
      </c>
      <c r="Z548" s="60" t="str">
        <f t="shared" si="455"/>
        <v/>
      </c>
      <c r="AA548" s="60" t="str">
        <f t="shared" si="456"/>
        <v/>
      </c>
      <c r="AB548" s="23">
        <f t="shared" si="457"/>
        <v>0</v>
      </c>
      <c r="AH548" s="158" t="str">
        <f t="shared" si="458"/>
        <v/>
      </c>
    </row>
    <row r="549" spans="1:34" x14ac:dyDescent="0.25">
      <c r="B549" s="65"/>
      <c r="C549" s="66"/>
      <c r="D549" s="65"/>
      <c r="E549" s="65"/>
      <c r="F549" s="65"/>
      <c r="G549" s="67"/>
      <c r="H549" s="67"/>
      <c r="I549" s="67"/>
      <c r="J549" s="66"/>
      <c r="K549" s="66"/>
      <c r="L549" s="66"/>
      <c r="M549" s="48"/>
      <c r="N549" s="48"/>
      <c r="X549" s="23">
        <v>20</v>
      </c>
    </row>
    <row r="550" spans="1:34" x14ac:dyDescent="0.25">
      <c r="B550" s="42"/>
      <c r="C550" s="369" t="s">
        <v>5165</v>
      </c>
      <c r="D550" s="369"/>
      <c r="E550" s="43" t="s">
        <v>5166</v>
      </c>
      <c r="F550" s="43" t="s">
        <v>5167</v>
      </c>
      <c r="G550" s="44" t="s">
        <v>5168</v>
      </c>
      <c r="H550" s="45"/>
      <c r="I550" s="46"/>
      <c r="J550" s="47" t="s">
        <v>5169</v>
      </c>
      <c r="K550" s="47" t="s">
        <v>5170</v>
      </c>
      <c r="L550" s="47" t="s">
        <v>5171</v>
      </c>
      <c r="M550" s="48"/>
      <c r="N550" s="48"/>
      <c r="P550" s="49">
        <f>COUNT(P554:P568)</f>
        <v>0</v>
      </c>
      <c r="Q550" s="49">
        <f>COUNT(Q554:Q568)</f>
        <v>0</v>
      </c>
      <c r="R550" s="49">
        <f>COUNT(R554:R568)</f>
        <v>0</v>
      </c>
      <c r="T550" s="96">
        <f>T551-SUM(U554:U568)</f>
        <v>6</v>
      </c>
      <c r="X550" s="23">
        <v>1</v>
      </c>
    </row>
    <row r="551" spans="1:34" ht="13" x14ac:dyDescent="0.3">
      <c r="A551" s="27">
        <f>A531+1</f>
        <v>28</v>
      </c>
      <c r="B551" s="50"/>
      <c r="C551" s="370" t="str">
        <f>Leden!AV33</f>
        <v>F2</v>
      </c>
      <c r="D551" s="370"/>
      <c r="E551" s="100" t="str">
        <f>IF($C551="","",LEFT(IFERROR(VLOOKUP($C551,Teams1N,2,0),"")&amp;"??",2))</f>
        <v>BK</v>
      </c>
      <c r="F551" s="100" t="str">
        <f>IF($C551="","",IFERROR(VLOOKUP($C551,Teams1N,3,0),"??"))</f>
        <v>Za</v>
      </c>
      <c r="G551" s="100" t="str">
        <f>IF($C551="","",LEFT(IFERROR(VLOOKUP($C551,Teams1N,4,0),"")&amp;"?",1))</f>
        <v>4</v>
      </c>
      <c r="H551" s="51"/>
      <c r="I551" s="52"/>
      <c r="J551" s="100">
        <f>COUNTIF(C554:C568,"V")</f>
        <v>4</v>
      </c>
      <c r="K551" s="100">
        <f>COUNTIF(C554:C568,"M")</f>
        <v>2</v>
      </c>
      <c r="L551" s="53">
        <f>IFERROR(AVERAGE(H554:H568),"")</f>
        <v>6.166666666666667</v>
      </c>
      <c r="M551" s="54"/>
      <c r="N551" s="54"/>
      <c r="O551" s="27" t="s">
        <v>5172</v>
      </c>
      <c r="P551" s="163"/>
      <c r="Q551" s="163"/>
      <c r="R551" s="163"/>
      <c r="S551" s="164"/>
      <c r="T551" s="96">
        <f>SUM(T554:T568)</f>
        <v>6</v>
      </c>
      <c r="U551" s="115" t="str">
        <f>MID($C551,1,1)</f>
        <v>F</v>
      </c>
      <c r="V551" s="115" t="str">
        <f>MID($C551,1,1)</f>
        <v>F</v>
      </c>
      <c r="W551" s="115" t="str">
        <f>MID($C551,1,1)</f>
        <v>F</v>
      </c>
      <c r="X551" s="23">
        <v>2</v>
      </c>
      <c r="Y551" s="27"/>
      <c r="Z551" s="27"/>
      <c r="AA551" s="27"/>
      <c r="AB551" s="27"/>
      <c r="AC551" s="27"/>
      <c r="AD551" s="11" t="str">
        <f>IF($C551="","",IFERROR(VLOOKUP($C551,Teams1N,6,0),""))</f>
        <v>A</v>
      </c>
      <c r="AE551" s="11" t="str">
        <f>TRIM(IF($AD551="","",IFERROR(VLOOKUP($AD551,Teams!$B$5:$G$9,2,0),"")))</f>
        <v>3312 AD</v>
      </c>
      <c r="AF551" s="11" t="str">
        <f>TRIM(IF($AD551="","",IFERROR(VLOOKUP($AD551,Teams!$B$5:$G$9,4,0),"")))</f>
        <v>Dordrecht Oranje Wit (D)</v>
      </c>
      <c r="AG551" s="27"/>
      <c r="AH551" s="159">
        <f>IFERROR(AVERAGE(AH554:AH568),"")</f>
        <v>6.6183333333333323</v>
      </c>
    </row>
    <row r="552" spans="1:34" x14ac:dyDescent="0.25">
      <c r="B552" s="42"/>
      <c r="C552" s="43"/>
      <c r="D552" s="42"/>
      <c r="E552" s="42"/>
      <c r="F552" s="42"/>
      <c r="G552" s="46"/>
      <c r="H552" s="46"/>
      <c r="I552" s="46"/>
      <c r="J552" s="43"/>
      <c r="K552" s="43"/>
      <c r="L552" s="43"/>
      <c r="M552" s="48"/>
      <c r="N552" s="48"/>
      <c r="U552" s="116"/>
      <c r="V552" s="116"/>
      <c r="W552" s="116"/>
      <c r="X552" s="23">
        <v>3</v>
      </c>
    </row>
    <row r="553" spans="1:34" x14ac:dyDescent="0.25">
      <c r="A553" s="55"/>
      <c r="B553" s="56"/>
      <c r="C553" s="57" t="s">
        <v>5173</v>
      </c>
      <c r="D553" s="57" t="s">
        <v>5174</v>
      </c>
      <c r="E553" s="58" t="s">
        <v>5175</v>
      </c>
      <c r="F553" s="58" t="s">
        <v>5176</v>
      </c>
      <c r="G553" s="57" t="s">
        <v>5177</v>
      </c>
      <c r="H553" s="57" t="s">
        <v>5178</v>
      </c>
      <c r="I553" s="57" t="s">
        <v>5039</v>
      </c>
      <c r="J553" s="57" t="s">
        <v>7049</v>
      </c>
      <c r="K553" s="57" t="s">
        <v>7598</v>
      </c>
      <c r="L553" s="57" t="s">
        <v>7596</v>
      </c>
      <c r="M553" s="59"/>
      <c r="N553" s="59"/>
      <c r="O553" s="55"/>
      <c r="P553" s="117" t="s">
        <v>5048</v>
      </c>
      <c r="Q553" s="117" t="s">
        <v>5047</v>
      </c>
      <c r="R553" s="117" t="s">
        <v>5049</v>
      </c>
      <c r="U553" s="115">
        <f>IF(W551="","",VLOOKUP(W551,Leeftijdscat,2,FALSE))</f>
        <v>5</v>
      </c>
      <c r="V553" s="115">
        <f>IF(W551="","",VLOOKUP(W551,Leeftijdscat,3,FALSE))</f>
        <v>7</v>
      </c>
      <c r="W553" s="115">
        <f>IF(W551="","",VLOOKUP(W551,Leeftijdscat,4,FALSE))</f>
        <v>8</v>
      </c>
      <c r="X553" s="23">
        <v>4</v>
      </c>
      <c r="Y553" s="55">
        <f>LEN(Y554&amp;Y555&amp;Y556&amp;Y557&amp;Y558&amp;Y559&amp;Y560&amp;Y561&amp;Y562&amp;Y563&amp;Y564&amp;Y565&amp;Y566&amp;Y567&amp;Y568)</f>
        <v>0</v>
      </c>
      <c r="Z553" s="55">
        <f>LEN(Z554&amp;Z555&amp;Z556&amp;Z557&amp;Z558&amp;Z559&amp;Z560&amp;Z561&amp;Z562&amp;Z563&amp;Z564&amp;Z565&amp;Z566&amp;Z567&amp;Z568)</f>
        <v>0</v>
      </c>
      <c r="AA553" s="55">
        <f>LEN(AA554&amp;AA555&amp;AA556&amp;AA557&amp;AA558&amp;AA559&amp;AA560&amp;AA561&amp;AA562&amp;AA563&amp;AA564&amp;AA565&amp;AA566&amp;AA567&amp;AA568)</f>
        <v>0</v>
      </c>
      <c r="AB553" s="55">
        <f>SUM(Y553:AA553)</f>
        <v>0</v>
      </c>
      <c r="AC553" s="55"/>
      <c r="AD553" s="145"/>
      <c r="AE553" s="145"/>
      <c r="AF553" s="145"/>
      <c r="AG553" s="55"/>
    </row>
    <row r="554" spans="1:34" x14ac:dyDescent="0.25">
      <c r="A554" s="23" t="str">
        <f>C551&amp;"x"&amp;B554</f>
        <v>F2x1</v>
      </c>
      <c r="B554" s="42">
        <v>1</v>
      </c>
      <c r="C554" s="60" t="str">
        <f t="shared" ref="C554:C568" si="459">IF(LEFT($A554,1)="x","",IFERROR(VLOOKUP($A554,Leden1N,8,0),""))</f>
        <v>V</v>
      </c>
      <c r="D554" s="60" t="str">
        <f t="shared" ref="D554:D568" si="460">IF(LEFT($A554,1)="x","",IFERROR(VLOOKUP($A554,Leden1N,9,0),""))</f>
        <v>NMV75Z1</v>
      </c>
      <c r="E554" s="61" t="str">
        <f t="shared" ref="E554:E568" si="461">IF(LEFT($A554,1)="x","",IFERROR(VLOOKUP($A554,Leden1N,10,0),""))</f>
        <v>Berg, van den W.</v>
      </c>
      <c r="F554" s="61" t="str">
        <f t="shared" ref="F554:F568" si="462">IF(LEFT($A554,1)="x","",IFERROR(VLOOKUP($A554,Leden1N,11,0),""))</f>
        <v>Wies</v>
      </c>
      <c r="G554" s="62">
        <f t="shared" ref="G554:G568" si="463">IF(LEFT($A554,1)="x","",IFERROR(VLOOKUP($A554,Leden1N,12,0),""))</f>
        <v>42713</v>
      </c>
      <c r="H554" s="63">
        <f t="shared" ref="H554:H568" si="464">IF(AND(ISNUMBER(G554),G554&lt;&gt;0),DATEDIF(G554,Peildatum,"Y"),"")</f>
        <v>7</v>
      </c>
      <c r="I554" s="64"/>
      <c r="J554" s="60">
        <f t="shared" ref="J554:J568" si="465">IF(LEFT($A554,1)="x","",IFERROR(VLOOKUP($A554,Leden1N,17,0),""))</f>
        <v>0</v>
      </c>
      <c r="K554" s="60">
        <f t="shared" ref="K554:K568" si="466">IF(LEFT($A554,1)="x","",IFERROR(VLOOKUP($A554,Leden1N,18,0),""))</f>
        <v>0</v>
      </c>
      <c r="L554" s="60">
        <f t="shared" ref="L554:L568" si="467">IF(LEFT($A554,1)="x","",IFERROR(VLOOKUP($A554,Leden1N,19,0),""))</f>
        <v>0</v>
      </c>
      <c r="M554" s="48"/>
      <c r="N554" s="48"/>
      <c r="P554" s="114"/>
      <c r="Q554" s="114"/>
      <c r="R554" s="114"/>
      <c r="S554" s="118"/>
      <c r="T554" s="153">
        <f t="shared" ref="T554:T568" si="468">IF(LEN(C554&amp;D554&amp;E554&amp;F554)&gt;0,1,0)</f>
        <v>1</v>
      </c>
      <c r="U554" s="116">
        <f t="shared" ref="U554:U568" si="469">MIN(LEN(Y554&amp;Z554&amp;AA554),1)</f>
        <v>0</v>
      </c>
      <c r="V554" s="119">
        <f t="shared" ref="V554:W568" si="470">V553</f>
        <v>7</v>
      </c>
      <c r="W554" s="119">
        <f t="shared" si="470"/>
        <v>8</v>
      </c>
      <c r="X554" s="23">
        <v>5</v>
      </c>
      <c r="Y554" s="60" t="str">
        <f t="shared" ref="Y554:Y568" si="471">IF(LEFT($A554,1)="x","",IFERROR(VLOOKUP($A554,Leden1N,37,0),""))</f>
        <v/>
      </c>
      <c r="Z554" s="60" t="str">
        <f t="shared" ref="Z554:Z568" si="472">IF(LEFT($A554,1)="x","",IFERROR(VLOOKUP($A554,Leden1N,38,0),""))</f>
        <v/>
      </c>
      <c r="AA554" s="60" t="str">
        <f t="shared" ref="AA554:AA568" si="473">IF(LEFT($A554,1)="x","",IFERROR(VLOOKUP($A554,Leden1N,39,0),""))</f>
        <v/>
      </c>
      <c r="AB554" s="23">
        <f t="shared" ref="AB554:AB568" si="474">LEN(Y554&amp;Z554&amp;AA554)</f>
        <v>0</v>
      </c>
      <c r="AH554" s="158">
        <f t="shared" ref="AH554:AH568" si="475">lft(G554,Peildatum)</f>
        <v>7.06</v>
      </c>
    </row>
    <row r="555" spans="1:34" x14ac:dyDescent="0.25">
      <c r="A555" s="23" t="str">
        <f>C551&amp;"x"&amp;B555</f>
        <v>F2x2</v>
      </c>
      <c r="B555" s="42">
        <v>2</v>
      </c>
      <c r="C555" s="60" t="str">
        <f t="shared" si="459"/>
        <v>V</v>
      </c>
      <c r="D555" s="60" t="str">
        <f t="shared" si="460"/>
        <v>NMV90Z6</v>
      </c>
      <c r="E555" s="61" t="str">
        <f t="shared" si="461"/>
        <v>Burgt, van de, L</v>
      </c>
      <c r="F555" s="61" t="str">
        <f t="shared" si="462"/>
        <v>Livia</v>
      </c>
      <c r="G555" s="62">
        <f t="shared" si="463"/>
        <v>42736</v>
      </c>
      <c r="H555" s="63">
        <f t="shared" si="464"/>
        <v>6</v>
      </c>
      <c r="I555" s="64"/>
      <c r="J555" s="60">
        <f t="shared" si="465"/>
        <v>0</v>
      </c>
      <c r="K555" s="60">
        <f t="shared" si="466"/>
        <v>0</v>
      </c>
      <c r="L555" s="60">
        <f t="shared" si="467"/>
        <v>0</v>
      </c>
      <c r="M555" s="48"/>
      <c r="N555" s="48"/>
      <c r="P555" s="114"/>
      <c r="Q555" s="114"/>
      <c r="R555" s="114"/>
      <c r="S555" s="118"/>
      <c r="T555" s="153">
        <f t="shared" si="468"/>
        <v>1</v>
      </c>
      <c r="U555" s="116">
        <f t="shared" si="469"/>
        <v>0</v>
      </c>
      <c r="V555" s="119">
        <f t="shared" si="470"/>
        <v>7</v>
      </c>
      <c r="W555" s="119">
        <f t="shared" si="470"/>
        <v>8</v>
      </c>
      <c r="X555" s="23">
        <v>6</v>
      </c>
      <c r="Y555" s="60" t="str">
        <f t="shared" si="471"/>
        <v/>
      </c>
      <c r="Z555" s="60" t="str">
        <f t="shared" si="472"/>
        <v/>
      </c>
      <c r="AA555" s="60" t="str">
        <f t="shared" si="473"/>
        <v/>
      </c>
      <c r="AB555" s="23">
        <f t="shared" si="474"/>
        <v>0</v>
      </c>
      <c r="AH555" s="158">
        <f t="shared" si="475"/>
        <v>6.99</v>
      </c>
    </row>
    <row r="556" spans="1:34" x14ac:dyDescent="0.25">
      <c r="A556" s="23" t="str">
        <f>C551&amp;"x"&amp;B556</f>
        <v>F2x3</v>
      </c>
      <c r="B556" s="42">
        <v>3</v>
      </c>
      <c r="C556" s="60" t="str">
        <f t="shared" si="459"/>
        <v>V</v>
      </c>
      <c r="D556" s="60" t="str">
        <f t="shared" si="460"/>
        <v>NMM42W7</v>
      </c>
      <c r="E556" s="61" t="str">
        <f t="shared" si="461"/>
        <v>Jacobs, V.</v>
      </c>
      <c r="F556" s="61" t="str">
        <f t="shared" si="462"/>
        <v>Vive</v>
      </c>
      <c r="G556" s="62">
        <f t="shared" si="463"/>
        <v>42788</v>
      </c>
      <c r="H556" s="63">
        <f t="shared" si="464"/>
        <v>6</v>
      </c>
      <c r="I556" s="64"/>
      <c r="J556" s="60">
        <f t="shared" si="465"/>
        <v>0</v>
      </c>
      <c r="K556" s="60">
        <f t="shared" si="466"/>
        <v>0</v>
      </c>
      <c r="L556" s="60">
        <f t="shared" si="467"/>
        <v>0</v>
      </c>
      <c r="M556" s="48"/>
      <c r="N556" s="48"/>
      <c r="P556" s="114"/>
      <c r="Q556" s="114"/>
      <c r="R556" s="114"/>
      <c r="S556" s="118"/>
      <c r="T556" s="153">
        <f t="shared" si="468"/>
        <v>1</v>
      </c>
      <c r="U556" s="116">
        <f t="shared" si="469"/>
        <v>0</v>
      </c>
      <c r="V556" s="119">
        <f t="shared" si="470"/>
        <v>7</v>
      </c>
      <c r="W556" s="119">
        <f t="shared" si="470"/>
        <v>8</v>
      </c>
      <c r="X556" s="23">
        <v>7</v>
      </c>
      <c r="Y556" s="60" t="str">
        <f t="shared" si="471"/>
        <v/>
      </c>
      <c r="Z556" s="60" t="str">
        <f t="shared" si="472"/>
        <v/>
      </c>
      <c r="AA556" s="60" t="str">
        <f t="shared" si="473"/>
        <v/>
      </c>
      <c r="AB556" s="23">
        <f t="shared" si="474"/>
        <v>0</v>
      </c>
      <c r="AH556" s="158">
        <f t="shared" si="475"/>
        <v>6.85</v>
      </c>
    </row>
    <row r="557" spans="1:34" x14ac:dyDescent="0.25">
      <c r="A557" s="23" t="str">
        <f>C551&amp;"x"&amp;B557</f>
        <v>F2x4</v>
      </c>
      <c r="B557" s="42">
        <v>4</v>
      </c>
      <c r="C557" s="60" t="str">
        <f t="shared" si="459"/>
        <v>V</v>
      </c>
      <c r="D557" s="60" t="str">
        <f t="shared" si="460"/>
        <v>NMQ42K7</v>
      </c>
      <c r="E557" s="61" t="str">
        <f t="shared" si="461"/>
        <v>Lange, de S</v>
      </c>
      <c r="F557" s="61" t="str">
        <f t="shared" si="462"/>
        <v>Sanna</v>
      </c>
      <c r="G557" s="62">
        <f t="shared" si="463"/>
        <v>43006</v>
      </c>
      <c r="H557" s="63">
        <f t="shared" si="464"/>
        <v>6</v>
      </c>
      <c r="I557" s="64"/>
      <c r="J557" s="60">
        <f t="shared" si="465"/>
        <v>0</v>
      </c>
      <c r="K557" s="60">
        <f t="shared" si="466"/>
        <v>0</v>
      </c>
      <c r="L557" s="60">
        <f t="shared" si="467"/>
        <v>0</v>
      </c>
      <c r="M557" s="48"/>
      <c r="N557" s="48"/>
      <c r="P557" s="114"/>
      <c r="Q557" s="114"/>
      <c r="R557" s="114"/>
      <c r="S557" s="118"/>
      <c r="T557" s="153">
        <f t="shared" si="468"/>
        <v>1</v>
      </c>
      <c r="U557" s="116">
        <f t="shared" si="469"/>
        <v>0</v>
      </c>
      <c r="V557" s="119">
        <f t="shared" si="470"/>
        <v>7</v>
      </c>
      <c r="W557" s="119">
        <f t="shared" si="470"/>
        <v>8</v>
      </c>
      <c r="X557" s="23">
        <v>8</v>
      </c>
      <c r="Y557" s="60" t="str">
        <f t="shared" si="471"/>
        <v/>
      </c>
      <c r="Z557" s="60" t="str">
        <f t="shared" si="472"/>
        <v/>
      </c>
      <c r="AA557" s="60" t="str">
        <f t="shared" si="473"/>
        <v/>
      </c>
      <c r="AB557" s="23">
        <f t="shared" si="474"/>
        <v>0</v>
      </c>
      <c r="AH557" s="158">
        <f t="shared" si="475"/>
        <v>6.26</v>
      </c>
    </row>
    <row r="558" spans="1:34" x14ac:dyDescent="0.25">
      <c r="A558" s="23" t="str">
        <f>C551&amp;"x"&amp;B558</f>
        <v>F2x5</v>
      </c>
      <c r="B558" s="42">
        <v>5</v>
      </c>
      <c r="C558" s="60" t="str">
        <f t="shared" si="459"/>
        <v>M</v>
      </c>
      <c r="D558" s="60" t="str">
        <f t="shared" si="460"/>
        <v>NMV76G1</v>
      </c>
      <c r="E558" s="61" t="str">
        <f t="shared" si="461"/>
        <v>Malschaert, A.</v>
      </c>
      <c r="F558" s="61" t="str">
        <f t="shared" si="462"/>
        <v>Art</v>
      </c>
      <c r="G558" s="62">
        <f t="shared" si="463"/>
        <v>42955</v>
      </c>
      <c r="H558" s="63">
        <f t="shared" si="464"/>
        <v>6</v>
      </c>
      <c r="I558" s="64"/>
      <c r="J558" s="60">
        <f t="shared" si="465"/>
        <v>0</v>
      </c>
      <c r="K558" s="60">
        <f t="shared" si="466"/>
        <v>0</v>
      </c>
      <c r="L558" s="60">
        <f t="shared" si="467"/>
        <v>0</v>
      </c>
      <c r="M558" s="48"/>
      <c r="N558" s="48"/>
      <c r="P558" s="114"/>
      <c r="Q558" s="114"/>
      <c r="R558" s="114"/>
      <c r="S558" s="118"/>
      <c r="T558" s="153">
        <f t="shared" si="468"/>
        <v>1</v>
      </c>
      <c r="U558" s="116">
        <f t="shared" si="469"/>
        <v>0</v>
      </c>
      <c r="V558" s="119">
        <f t="shared" si="470"/>
        <v>7</v>
      </c>
      <c r="W558" s="119">
        <f t="shared" si="470"/>
        <v>8</v>
      </c>
      <c r="X558" s="23">
        <v>9</v>
      </c>
      <c r="Y558" s="60" t="str">
        <f t="shared" si="471"/>
        <v/>
      </c>
      <c r="Z558" s="60" t="str">
        <f t="shared" si="472"/>
        <v/>
      </c>
      <c r="AA558" s="60" t="str">
        <f t="shared" si="473"/>
        <v/>
      </c>
      <c r="AB558" s="23">
        <f t="shared" si="474"/>
        <v>0</v>
      </c>
      <c r="AH558" s="158">
        <f t="shared" si="475"/>
        <v>6.4</v>
      </c>
    </row>
    <row r="559" spans="1:34" x14ac:dyDescent="0.25">
      <c r="A559" s="23" t="str">
        <f>C551&amp;"x"&amp;B559</f>
        <v>F2x6</v>
      </c>
      <c r="B559" s="42">
        <v>6</v>
      </c>
      <c r="C559" s="60" t="str">
        <f t="shared" si="459"/>
        <v>M</v>
      </c>
      <c r="D559" s="60" t="str">
        <f t="shared" si="460"/>
        <v>NMW34N5</v>
      </c>
      <c r="E559" s="61" t="str">
        <f t="shared" si="461"/>
        <v>Wiel, van der S</v>
      </c>
      <c r="F559" s="61" t="str">
        <f t="shared" si="462"/>
        <v>Sem</v>
      </c>
      <c r="G559" s="62">
        <f t="shared" si="463"/>
        <v>43046</v>
      </c>
      <c r="H559" s="63">
        <f t="shared" si="464"/>
        <v>6</v>
      </c>
      <c r="I559" s="64"/>
      <c r="J559" s="60">
        <f t="shared" si="465"/>
        <v>0</v>
      </c>
      <c r="K559" s="60">
        <f t="shared" si="466"/>
        <v>0</v>
      </c>
      <c r="L559" s="60">
        <f t="shared" si="467"/>
        <v>0</v>
      </c>
      <c r="M559" s="48"/>
      <c r="N559" s="48"/>
      <c r="P559" s="114"/>
      <c r="Q559" s="114"/>
      <c r="R559" s="114"/>
      <c r="S559" s="118"/>
      <c r="T559" s="153">
        <f t="shared" si="468"/>
        <v>1</v>
      </c>
      <c r="U559" s="116">
        <f t="shared" si="469"/>
        <v>0</v>
      </c>
      <c r="V559" s="119">
        <f t="shared" si="470"/>
        <v>7</v>
      </c>
      <c r="W559" s="119">
        <f t="shared" si="470"/>
        <v>8</v>
      </c>
      <c r="X559" s="23">
        <v>10</v>
      </c>
      <c r="Y559" s="60" t="str">
        <f t="shared" si="471"/>
        <v/>
      </c>
      <c r="Z559" s="60" t="str">
        <f t="shared" si="472"/>
        <v/>
      </c>
      <c r="AA559" s="60" t="str">
        <f t="shared" si="473"/>
        <v/>
      </c>
      <c r="AB559" s="23">
        <f t="shared" si="474"/>
        <v>0</v>
      </c>
      <c r="AH559" s="158">
        <f t="shared" si="475"/>
        <v>6.15</v>
      </c>
    </row>
    <row r="560" spans="1:34" x14ac:dyDescent="0.25">
      <c r="A560" s="23" t="str">
        <f>C551&amp;"x"&amp;B560</f>
        <v>F2x7</v>
      </c>
      <c r="B560" s="42">
        <v>7</v>
      </c>
      <c r="C560" s="60" t="str">
        <f t="shared" si="459"/>
        <v/>
      </c>
      <c r="D560" s="60" t="str">
        <f t="shared" si="460"/>
        <v/>
      </c>
      <c r="E560" s="61" t="str">
        <f t="shared" si="461"/>
        <v/>
      </c>
      <c r="F560" s="61" t="str">
        <f t="shared" si="462"/>
        <v/>
      </c>
      <c r="G560" s="62" t="str">
        <f t="shared" si="463"/>
        <v/>
      </c>
      <c r="H560" s="63" t="str">
        <f t="shared" si="464"/>
        <v/>
      </c>
      <c r="I560" s="64"/>
      <c r="J560" s="60" t="str">
        <f t="shared" si="465"/>
        <v/>
      </c>
      <c r="K560" s="60" t="str">
        <f t="shared" si="466"/>
        <v/>
      </c>
      <c r="L560" s="60" t="str">
        <f t="shared" si="467"/>
        <v/>
      </c>
      <c r="M560" s="48"/>
      <c r="N560" s="48"/>
      <c r="P560" s="114"/>
      <c r="Q560" s="114"/>
      <c r="R560" s="114"/>
      <c r="S560" s="118"/>
      <c r="T560" s="153">
        <f t="shared" si="468"/>
        <v>0</v>
      </c>
      <c r="U560" s="116">
        <f t="shared" si="469"/>
        <v>0</v>
      </c>
      <c r="V560" s="119">
        <f t="shared" si="470"/>
        <v>7</v>
      </c>
      <c r="W560" s="119">
        <f t="shared" si="470"/>
        <v>8</v>
      </c>
      <c r="X560" s="23">
        <v>11</v>
      </c>
      <c r="Y560" s="60" t="str">
        <f t="shared" si="471"/>
        <v/>
      </c>
      <c r="Z560" s="60" t="str">
        <f t="shared" si="472"/>
        <v/>
      </c>
      <c r="AA560" s="60" t="str">
        <f t="shared" si="473"/>
        <v/>
      </c>
      <c r="AB560" s="23">
        <f t="shared" si="474"/>
        <v>0</v>
      </c>
      <c r="AH560" s="158" t="str">
        <f t="shared" si="475"/>
        <v/>
      </c>
    </row>
    <row r="561" spans="1:34" x14ac:dyDescent="0.25">
      <c r="A561" s="23" t="str">
        <f>C551&amp;"x"&amp;B561</f>
        <v>F2x8</v>
      </c>
      <c r="B561" s="42">
        <v>8</v>
      </c>
      <c r="C561" s="60" t="str">
        <f t="shared" si="459"/>
        <v/>
      </c>
      <c r="D561" s="60" t="str">
        <f t="shared" si="460"/>
        <v/>
      </c>
      <c r="E561" s="61" t="str">
        <f t="shared" si="461"/>
        <v/>
      </c>
      <c r="F561" s="61" t="str">
        <f t="shared" si="462"/>
        <v/>
      </c>
      <c r="G561" s="62" t="str">
        <f t="shared" si="463"/>
        <v/>
      </c>
      <c r="H561" s="63" t="str">
        <f t="shared" si="464"/>
        <v/>
      </c>
      <c r="I561" s="64"/>
      <c r="J561" s="60" t="str">
        <f t="shared" si="465"/>
        <v/>
      </c>
      <c r="K561" s="60" t="str">
        <f t="shared" si="466"/>
        <v/>
      </c>
      <c r="L561" s="60" t="str">
        <f t="shared" si="467"/>
        <v/>
      </c>
      <c r="M561" s="48"/>
      <c r="N561" s="48"/>
      <c r="P561" s="114"/>
      <c r="Q561" s="114"/>
      <c r="R561" s="114"/>
      <c r="S561" s="118"/>
      <c r="T561" s="153">
        <f t="shared" si="468"/>
        <v>0</v>
      </c>
      <c r="U561" s="116">
        <f t="shared" si="469"/>
        <v>0</v>
      </c>
      <c r="V561" s="119">
        <f t="shared" si="470"/>
        <v>7</v>
      </c>
      <c r="W561" s="119">
        <f t="shared" si="470"/>
        <v>8</v>
      </c>
      <c r="X561" s="23">
        <v>12</v>
      </c>
      <c r="Y561" s="60" t="str">
        <f t="shared" si="471"/>
        <v/>
      </c>
      <c r="Z561" s="60" t="str">
        <f t="shared" si="472"/>
        <v/>
      </c>
      <c r="AA561" s="60" t="str">
        <f t="shared" si="473"/>
        <v/>
      </c>
      <c r="AB561" s="23">
        <f t="shared" si="474"/>
        <v>0</v>
      </c>
      <c r="AH561" s="158" t="str">
        <f t="shared" si="475"/>
        <v/>
      </c>
    </row>
    <row r="562" spans="1:34" x14ac:dyDescent="0.25">
      <c r="A562" s="23" t="str">
        <f>C551&amp;"x"&amp;B562</f>
        <v>F2x9</v>
      </c>
      <c r="B562" s="42">
        <v>9</v>
      </c>
      <c r="C562" s="60" t="str">
        <f t="shared" si="459"/>
        <v/>
      </c>
      <c r="D562" s="60" t="str">
        <f t="shared" si="460"/>
        <v/>
      </c>
      <c r="E562" s="61" t="str">
        <f t="shared" si="461"/>
        <v/>
      </c>
      <c r="F562" s="61" t="str">
        <f t="shared" si="462"/>
        <v/>
      </c>
      <c r="G562" s="62" t="str">
        <f t="shared" si="463"/>
        <v/>
      </c>
      <c r="H562" s="63" t="str">
        <f t="shared" si="464"/>
        <v/>
      </c>
      <c r="I562" s="64"/>
      <c r="J562" s="60" t="str">
        <f t="shared" si="465"/>
        <v/>
      </c>
      <c r="K562" s="60" t="str">
        <f t="shared" si="466"/>
        <v/>
      </c>
      <c r="L562" s="60" t="str">
        <f t="shared" si="467"/>
        <v/>
      </c>
      <c r="M562" s="48"/>
      <c r="N562" s="48"/>
      <c r="P562" s="114"/>
      <c r="Q562" s="114"/>
      <c r="R562" s="114"/>
      <c r="S562" s="118"/>
      <c r="T562" s="153">
        <f t="shared" si="468"/>
        <v>0</v>
      </c>
      <c r="U562" s="116">
        <f t="shared" si="469"/>
        <v>0</v>
      </c>
      <c r="V562" s="119">
        <f t="shared" si="470"/>
        <v>7</v>
      </c>
      <c r="W562" s="119">
        <f t="shared" si="470"/>
        <v>8</v>
      </c>
      <c r="X562" s="23">
        <v>13</v>
      </c>
      <c r="Y562" s="60" t="str">
        <f t="shared" si="471"/>
        <v/>
      </c>
      <c r="Z562" s="60" t="str">
        <f t="shared" si="472"/>
        <v/>
      </c>
      <c r="AA562" s="60" t="str">
        <f t="shared" si="473"/>
        <v/>
      </c>
      <c r="AB562" s="23">
        <f t="shared" si="474"/>
        <v>0</v>
      </c>
      <c r="AH562" s="158" t="str">
        <f t="shared" si="475"/>
        <v/>
      </c>
    </row>
    <row r="563" spans="1:34" x14ac:dyDescent="0.25">
      <c r="A563" s="23" t="str">
        <f>C551&amp;"x"&amp;B563</f>
        <v>F2x10</v>
      </c>
      <c r="B563" s="42">
        <v>10</v>
      </c>
      <c r="C563" s="60" t="str">
        <f t="shared" si="459"/>
        <v/>
      </c>
      <c r="D563" s="60" t="str">
        <f t="shared" si="460"/>
        <v/>
      </c>
      <c r="E563" s="61" t="str">
        <f t="shared" si="461"/>
        <v/>
      </c>
      <c r="F563" s="61" t="str">
        <f t="shared" si="462"/>
        <v/>
      </c>
      <c r="G563" s="62" t="str">
        <f t="shared" si="463"/>
        <v/>
      </c>
      <c r="H563" s="63" t="str">
        <f t="shared" si="464"/>
        <v/>
      </c>
      <c r="I563" s="64"/>
      <c r="J563" s="60" t="str">
        <f t="shared" si="465"/>
        <v/>
      </c>
      <c r="K563" s="60" t="str">
        <f t="shared" si="466"/>
        <v/>
      </c>
      <c r="L563" s="60" t="str">
        <f t="shared" si="467"/>
        <v/>
      </c>
      <c r="M563" s="48"/>
      <c r="N563" s="48"/>
      <c r="P563" s="114"/>
      <c r="Q563" s="114"/>
      <c r="R563" s="114"/>
      <c r="S563" s="118"/>
      <c r="T563" s="153">
        <f t="shared" si="468"/>
        <v>0</v>
      </c>
      <c r="U563" s="116">
        <f t="shared" si="469"/>
        <v>0</v>
      </c>
      <c r="V563" s="119">
        <f t="shared" si="470"/>
        <v>7</v>
      </c>
      <c r="W563" s="119">
        <f t="shared" si="470"/>
        <v>8</v>
      </c>
      <c r="X563" s="23">
        <v>14</v>
      </c>
      <c r="Y563" s="60" t="str">
        <f t="shared" si="471"/>
        <v/>
      </c>
      <c r="Z563" s="60" t="str">
        <f t="shared" si="472"/>
        <v/>
      </c>
      <c r="AA563" s="60" t="str">
        <f t="shared" si="473"/>
        <v/>
      </c>
      <c r="AB563" s="23">
        <f t="shared" si="474"/>
        <v>0</v>
      </c>
      <c r="AH563" s="158" t="str">
        <f t="shared" si="475"/>
        <v/>
      </c>
    </row>
    <row r="564" spans="1:34" x14ac:dyDescent="0.25">
      <c r="A564" s="23" t="str">
        <f>C551&amp;"x"&amp;B564</f>
        <v>F2x11</v>
      </c>
      <c r="B564" s="42">
        <v>11</v>
      </c>
      <c r="C564" s="60" t="str">
        <f t="shared" si="459"/>
        <v/>
      </c>
      <c r="D564" s="60" t="str">
        <f t="shared" si="460"/>
        <v/>
      </c>
      <c r="E564" s="61" t="str">
        <f t="shared" si="461"/>
        <v/>
      </c>
      <c r="F564" s="61" t="str">
        <f t="shared" si="462"/>
        <v/>
      </c>
      <c r="G564" s="62" t="str">
        <f t="shared" si="463"/>
        <v/>
      </c>
      <c r="H564" s="63" t="str">
        <f t="shared" si="464"/>
        <v/>
      </c>
      <c r="I564" s="64"/>
      <c r="J564" s="60" t="str">
        <f t="shared" si="465"/>
        <v/>
      </c>
      <c r="K564" s="60" t="str">
        <f t="shared" si="466"/>
        <v/>
      </c>
      <c r="L564" s="60" t="str">
        <f t="shared" si="467"/>
        <v/>
      </c>
      <c r="M564" s="48"/>
      <c r="N564" s="48"/>
      <c r="P564" s="114"/>
      <c r="Q564" s="114"/>
      <c r="R564" s="114"/>
      <c r="T564" s="153">
        <f t="shared" si="468"/>
        <v>0</v>
      </c>
      <c r="U564" s="116">
        <f t="shared" si="469"/>
        <v>0</v>
      </c>
      <c r="V564" s="119">
        <f t="shared" si="470"/>
        <v>7</v>
      </c>
      <c r="W564" s="119">
        <f t="shared" si="470"/>
        <v>8</v>
      </c>
      <c r="X564" s="23">
        <v>15</v>
      </c>
      <c r="Y564" s="60" t="str">
        <f t="shared" si="471"/>
        <v/>
      </c>
      <c r="Z564" s="60" t="str">
        <f t="shared" si="472"/>
        <v/>
      </c>
      <c r="AA564" s="60" t="str">
        <f t="shared" si="473"/>
        <v/>
      </c>
      <c r="AB564" s="23">
        <f t="shared" si="474"/>
        <v>0</v>
      </c>
      <c r="AH564" s="158" t="str">
        <f t="shared" si="475"/>
        <v/>
      </c>
    </row>
    <row r="565" spans="1:34" x14ac:dyDescent="0.25">
      <c r="A565" s="23" t="str">
        <f>C551&amp;"x"&amp;B565</f>
        <v>F2x12</v>
      </c>
      <c r="B565" s="42">
        <v>12</v>
      </c>
      <c r="C565" s="60" t="str">
        <f t="shared" si="459"/>
        <v/>
      </c>
      <c r="D565" s="60" t="str">
        <f t="shared" si="460"/>
        <v/>
      </c>
      <c r="E565" s="61" t="str">
        <f t="shared" si="461"/>
        <v/>
      </c>
      <c r="F565" s="61" t="str">
        <f t="shared" si="462"/>
        <v/>
      </c>
      <c r="G565" s="62" t="str">
        <f t="shared" si="463"/>
        <v/>
      </c>
      <c r="H565" s="63" t="str">
        <f t="shared" si="464"/>
        <v/>
      </c>
      <c r="I565" s="64"/>
      <c r="J565" s="60" t="str">
        <f t="shared" si="465"/>
        <v/>
      </c>
      <c r="K565" s="60" t="str">
        <f t="shared" si="466"/>
        <v/>
      </c>
      <c r="L565" s="60" t="str">
        <f t="shared" si="467"/>
        <v/>
      </c>
      <c r="M565" s="48"/>
      <c r="N565" s="48"/>
      <c r="P565" s="114"/>
      <c r="Q565" s="114"/>
      <c r="R565" s="114"/>
      <c r="T565" s="153">
        <f t="shared" si="468"/>
        <v>0</v>
      </c>
      <c r="U565" s="116">
        <f t="shared" si="469"/>
        <v>0</v>
      </c>
      <c r="V565" s="119">
        <f t="shared" si="470"/>
        <v>7</v>
      </c>
      <c r="W565" s="119">
        <f t="shared" si="470"/>
        <v>8</v>
      </c>
      <c r="X565" s="23">
        <v>16</v>
      </c>
      <c r="Y565" s="60" t="str">
        <f t="shared" si="471"/>
        <v/>
      </c>
      <c r="Z565" s="60" t="str">
        <f t="shared" si="472"/>
        <v/>
      </c>
      <c r="AA565" s="60" t="str">
        <f t="shared" si="473"/>
        <v/>
      </c>
      <c r="AB565" s="23">
        <f t="shared" si="474"/>
        <v>0</v>
      </c>
      <c r="AH565" s="158" t="str">
        <f t="shared" si="475"/>
        <v/>
      </c>
    </row>
    <row r="566" spans="1:34" x14ac:dyDescent="0.25">
      <c r="A566" s="23" t="str">
        <f>C551&amp;"x"&amp;B566</f>
        <v>F2x13</v>
      </c>
      <c r="B566" s="42">
        <v>13</v>
      </c>
      <c r="C566" s="60" t="str">
        <f t="shared" si="459"/>
        <v/>
      </c>
      <c r="D566" s="60" t="str">
        <f t="shared" si="460"/>
        <v/>
      </c>
      <c r="E566" s="61" t="str">
        <f t="shared" si="461"/>
        <v/>
      </c>
      <c r="F566" s="61" t="str">
        <f t="shared" si="462"/>
        <v/>
      </c>
      <c r="G566" s="62" t="str">
        <f t="shared" si="463"/>
        <v/>
      </c>
      <c r="H566" s="63" t="str">
        <f t="shared" si="464"/>
        <v/>
      </c>
      <c r="I566" s="64"/>
      <c r="J566" s="60" t="str">
        <f t="shared" si="465"/>
        <v/>
      </c>
      <c r="K566" s="60" t="str">
        <f t="shared" si="466"/>
        <v/>
      </c>
      <c r="L566" s="60" t="str">
        <f t="shared" si="467"/>
        <v/>
      </c>
      <c r="M566" s="48"/>
      <c r="N566" s="48"/>
      <c r="P566" s="114"/>
      <c r="Q566" s="114"/>
      <c r="R566" s="114"/>
      <c r="T566" s="153">
        <f t="shared" si="468"/>
        <v>0</v>
      </c>
      <c r="U566" s="116">
        <f t="shared" si="469"/>
        <v>0</v>
      </c>
      <c r="V566" s="119">
        <f t="shared" si="470"/>
        <v>7</v>
      </c>
      <c r="W566" s="119">
        <f t="shared" si="470"/>
        <v>8</v>
      </c>
      <c r="X566" s="23">
        <v>17</v>
      </c>
      <c r="Y566" s="60" t="str">
        <f t="shared" si="471"/>
        <v/>
      </c>
      <c r="Z566" s="60" t="str">
        <f t="shared" si="472"/>
        <v/>
      </c>
      <c r="AA566" s="60" t="str">
        <f t="shared" si="473"/>
        <v/>
      </c>
      <c r="AB566" s="23">
        <f t="shared" si="474"/>
        <v>0</v>
      </c>
      <c r="AH566" s="158" t="str">
        <f t="shared" si="475"/>
        <v/>
      </c>
    </row>
    <row r="567" spans="1:34" x14ac:dyDescent="0.25">
      <c r="A567" s="23" t="str">
        <f>C551&amp;"x"&amp;B567</f>
        <v>F2x14</v>
      </c>
      <c r="B567" s="42">
        <v>14</v>
      </c>
      <c r="C567" s="60" t="str">
        <f t="shared" si="459"/>
        <v/>
      </c>
      <c r="D567" s="60" t="str">
        <f t="shared" si="460"/>
        <v/>
      </c>
      <c r="E567" s="61" t="str">
        <f t="shared" si="461"/>
        <v/>
      </c>
      <c r="F567" s="61" t="str">
        <f t="shared" si="462"/>
        <v/>
      </c>
      <c r="G567" s="62" t="str">
        <f t="shared" si="463"/>
        <v/>
      </c>
      <c r="H567" s="63" t="str">
        <f t="shared" si="464"/>
        <v/>
      </c>
      <c r="I567" s="64"/>
      <c r="J567" s="60" t="str">
        <f t="shared" si="465"/>
        <v/>
      </c>
      <c r="K567" s="60" t="str">
        <f t="shared" si="466"/>
        <v/>
      </c>
      <c r="L567" s="60" t="str">
        <f t="shared" si="467"/>
        <v/>
      </c>
      <c r="M567" s="48"/>
      <c r="N567" s="48"/>
      <c r="P567" s="114"/>
      <c r="Q567" s="114"/>
      <c r="R567" s="114"/>
      <c r="T567" s="153">
        <f t="shared" si="468"/>
        <v>0</v>
      </c>
      <c r="U567" s="116">
        <f t="shared" si="469"/>
        <v>0</v>
      </c>
      <c r="V567" s="119">
        <f t="shared" si="470"/>
        <v>7</v>
      </c>
      <c r="W567" s="119">
        <f t="shared" si="470"/>
        <v>8</v>
      </c>
      <c r="X567" s="23">
        <v>18</v>
      </c>
      <c r="Y567" s="60" t="str">
        <f t="shared" si="471"/>
        <v/>
      </c>
      <c r="Z567" s="60" t="str">
        <f t="shared" si="472"/>
        <v/>
      </c>
      <c r="AA567" s="60" t="str">
        <f t="shared" si="473"/>
        <v/>
      </c>
      <c r="AB567" s="23">
        <f t="shared" si="474"/>
        <v>0</v>
      </c>
      <c r="AH567" s="158" t="str">
        <f t="shared" si="475"/>
        <v/>
      </c>
    </row>
    <row r="568" spans="1:34" x14ac:dyDescent="0.25">
      <c r="A568" s="23" t="str">
        <f>C551&amp;"x"&amp;B568</f>
        <v>F2x15</v>
      </c>
      <c r="B568" s="42">
        <v>15</v>
      </c>
      <c r="C568" s="60" t="str">
        <f t="shared" si="459"/>
        <v/>
      </c>
      <c r="D568" s="60" t="str">
        <f t="shared" si="460"/>
        <v/>
      </c>
      <c r="E568" s="61" t="str">
        <f t="shared" si="461"/>
        <v/>
      </c>
      <c r="F568" s="61" t="str">
        <f t="shared" si="462"/>
        <v/>
      </c>
      <c r="G568" s="62" t="str">
        <f t="shared" si="463"/>
        <v/>
      </c>
      <c r="H568" s="63" t="str">
        <f t="shared" si="464"/>
        <v/>
      </c>
      <c r="I568" s="64"/>
      <c r="J568" s="60" t="str">
        <f t="shared" si="465"/>
        <v/>
      </c>
      <c r="K568" s="60" t="str">
        <f t="shared" si="466"/>
        <v/>
      </c>
      <c r="L568" s="60" t="str">
        <f t="shared" si="467"/>
        <v/>
      </c>
      <c r="M568" s="48"/>
      <c r="N568" s="48"/>
      <c r="P568" s="114"/>
      <c r="Q568" s="114"/>
      <c r="R568" s="114"/>
      <c r="T568" s="153">
        <f t="shared" si="468"/>
        <v>0</v>
      </c>
      <c r="U568" s="116">
        <f t="shared" si="469"/>
        <v>0</v>
      </c>
      <c r="V568" s="119">
        <f t="shared" si="470"/>
        <v>7</v>
      </c>
      <c r="W568" s="119">
        <f t="shared" si="470"/>
        <v>8</v>
      </c>
      <c r="X568" s="23">
        <v>19</v>
      </c>
      <c r="Y568" s="60" t="str">
        <f t="shared" si="471"/>
        <v/>
      </c>
      <c r="Z568" s="60" t="str">
        <f t="shared" si="472"/>
        <v/>
      </c>
      <c r="AA568" s="60" t="str">
        <f t="shared" si="473"/>
        <v/>
      </c>
      <c r="AB568" s="23">
        <f t="shared" si="474"/>
        <v>0</v>
      </c>
      <c r="AH568" s="158" t="str">
        <f t="shared" si="475"/>
        <v/>
      </c>
    </row>
    <row r="569" spans="1:34" x14ac:dyDescent="0.25">
      <c r="B569" s="65"/>
      <c r="C569" s="66"/>
      <c r="D569" s="65"/>
      <c r="E569" s="65"/>
      <c r="F569" s="65"/>
      <c r="G569" s="67"/>
      <c r="H569" s="67"/>
      <c r="I569" s="67"/>
      <c r="J569" s="66"/>
      <c r="K569" s="66"/>
      <c r="L569" s="66"/>
      <c r="M569" s="48"/>
      <c r="N569" s="48"/>
      <c r="X569" s="23">
        <v>20</v>
      </c>
    </row>
    <row r="570" spans="1:34" x14ac:dyDescent="0.25">
      <c r="B570" s="42"/>
      <c r="C570" s="369" t="s">
        <v>5165</v>
      </c>
      <c r="D570" s="369"/>
      <c r="E570" s="43" t="s">
        <v>5166</v>
      </c>
      <c r="F570" s="43" t="s">
        <v>5167</v>
      </c>
      <c r="G570" s="44" t="s">
        <v>5168</v>
      </c>
      <c r="H570" s="45"/>
      <c r="I570" s="46"/>
      <c r="J570" s="47" t="s">
        <v>5169</v>
      </c>
      <c r="K570" s="47" t="s">
        <v>5170</v>
      </c>
      <c r="L570" s="47" t="s">
        <v>5171</v>
      </c>
      <c r="M570" s="48"/>
      <c r="N570" s="48"/>
      <c r="P570" s="49">
        <f>COUNT(P574:P588)</f>
        <v>0</v>
      </c>
      <c r="Q570" s="49">
        <f>COUNT(Q574:Q588)</f>
        <v>0</v>
      </c>
      <c r="R570" s="49">
        <f>COUNT(R574:R588)</f>
        <v>0</v>
      </c>
      <c r="T570" s="96">
        <f>T571-SUM(U574:U588)</f>
        <v>0</v>
      </c>
      <c r="X570" s="23">
        <v>1</v>
      </c>
    </row>
    <row r="571" spans="1:34" ht="13" x14ac:dyDescent="0.3">
      <c r="A571" s="27">
        <f>A551+1</f>
        <v>29</v>
      </c>
      <c r="B571" s="50"/>
      <c r="C571" s="370" t="str">
        <f>Leden!AV34</f>
        <v/>
      </c>
      <c r="D571" s="370"/>
      <c r="E571" s="100" t="str">
        <f>IF($C571="","",LEFT(IFERROR(VLOOKUP($C571,Teams1N,2,0),"")&amp;"??",2))</f>
        <v/>
      </c>
      <c r="F571" s="100" t="str">
        <f>IF($C571="","",IFERROR(VLOOKUP($C571,Teams1N,3,0),"??"))</f>
        <v/>
      </c>
      <c r="G571" s="100" t="str">
        <f>IF($C571="","",LEFT(IFERROR(VLOOKUP($C571,Teams1N,4,0),"")&amp;"?",1))</f>
        <v/>
      </c>
      <c r="H571" s="51"/>
      <c r="I571" s="52"/>
      <c r="J571" s="100">
        <f>COUNTIF(C574:C588,"V")</f>
        <v>0</v>
      </c>
      <c r="K571" s="100">
        <f>COUNTIF(C574:C588,"M")</f>
        <v>0</v>
      </c>
      <c r="L571" s="53" t="str">
        <f>IFERROR(AVERAGE(H574:H588),"")</f>
        <v/>
      </c>
      <c r="M571" s="54"/>
      <c r="N571" s="54"/>
      <c r="O571" s="27" t="s">
        <v>5172</v>
      </c>
      <c r="P571" s="163"/>
      <c r="Q571" s="163"/>
      <c r="R571" s="163"/>
      <c r="S571" s="164"/>
      <c r="T571" s="96">
        <f>SUM(T574:T588)</f>
        <v>0</v>
      </c>
      <c r="U571" s="115" t="str">
        <f>MID($C571,1,1)</f>
        <v/>
      </c>
      <c r="V571" s="115" t="str">
        <f>MID($C571,1,1)</f>
        <v/>
      </c>
      <c r="W571" s="115" t="str">
        <f>MID($C571,1,1)</f>
        <v/>
      </c>
      <c r="X571" s="23">
        <v>2</v>
      </c>
      <c r="Y571" s="27"/>
      <c r="Z571" s="27"/>
      <c r="AA571" s="27"/>
      <c r="AB571" s="27"/>
      <c r="AC571" s="27"/>
      <c r="AD571" s="11" t="str">
        <f>IF($C571="","",IFERROR(VLOOKUP($C571,Teams1N,6,0),""))</f>
        <v/>
      </c>
      <c r="AE571" s="11" t="str">
        <f>TRIM(IF($AD571="","",IFERROR(VLOOKUP($AD571,Teams!$B$5:$G$9,2,0),"")))</f>
        <v/>
      </c>
      <c r="AF571" s="11" t="str">
        <f>TRIM(IF($AD571="","",IFERROR(VLOOKUP($AD571,Teams!$B$5:$G$9,4,0),"")))</f>
        <v/>
      </c>
      <c r="AG571" s="27"/>
      <c r="AH571" s="159" t="str">
        <f>IFERROR(AVERAGE(AH574:AH588),"")</f>
        <v/>
      </c>
    </row>
    <row r="572" spans="1:34" x14ac:dyDescent="0.25">
      <c r="B572" s="42"/>
      <c r="C572" s="43"/>
      <c r="D572" s="42"/>
      <c r="E572" s="42"/>
      <c r="F572" s="42"/>
      <c r="G572" s="46"/>
      <c r="H572" s="46"/>
      <c r="I572" s="46"/>
      <c r="J572" s="43"/>
      <c r="K572" s="43"/>
      <c r="L572" s="43"/>
      <c r="M572" s="48"/>
      <c r="N572" s="48"/>
      <c r="U572" s="116"/>
      <c r="V572" s="116"/>
      <c r="W572" s="116"/>
      <c r="X572" s="23">
        <v>3</v>
      </c>
    </row>
    <row r="573" spans="1:34" x14ac:dyDescent="0.25">
      <c r="A573" s="55"/>
      <c r="B573" s="56"/>
      <c r="C573" s="57" t="s">
        <v>5173</v>
      </c>
      <c r="D573" s="57" t="s">
        <v>5174</v>
      </c>
      <c r="E573" s="58" t="s">
        <v>5175</v>
      </c>
      <c r="F573" s="58" t="s">
        <v>5176</v>
      </c>
      <c r="G573" s="57" t="s">
        <v>5177</v>
      </c>
      <c r="H573" s="57" t="s">
        <v>5178</v>
      </c>
      <c r="I573" s="57" t="s">
        <v>5039</v>
      </c>
      <c r="J573" s="57" t="s">
        <v>7049</v>
      </c>
      <c r="K573" s="57" t="s">
        <v>7598</v>
      </c>
      <c r="L573" s="57" t="s">
        <v>7596</v>
      </c>
      <c r="M573" s="59"/>
      <c r="N573" s="59"/>
      <c r="O573" s="55"/>
      <c r="P573" s="117" t="s">
        <v>5048</v>
      </c>
      <c r="Q573" s="117" t="s">
        <v>5047</v>
      </c>
      <c r="R573" s="117" t="s">
        <v>5049</v>
      </c>
      <c r="U573" s="115" t="str">
        <f>IF(W571="","",VLOOKUP(W571,Leeftijdscat,2,FALSE))</f>
        <v/>
      </c>
      <c r="V573" s="115" t="str">
        <f>IF(W571="","",VLOOKUP(W571,Leeftijdscat,3,FALSE))</f>
        <v/>
      </c>
      <c r="W573" s="115" t="str">
        <f>IF(W571="","",VLOOKUP(W571,Leeftijdscat,4,FALSE))</f>
        <v/>
      </c>
      <c r="X573" s="23">
        <v>4</v>
      </c>
      <c r="Y573" s="55">
        <f>LEN(Y574&amp;Y575&amp;Y576&amp;Y577&amp;Y578&amp;Y579&amp;Y580&amp;Y581&amp;Y582&amp;Y583&amp;Y584&amp;Y585&amp;Y586&amp;Y587&amp;Y588)</f>
        <v>0</v>
      </c>
      <c r="Z573" s="55">
        <f>LEN(Z574&amp;Z575&amp;Z576&amp;Z577&amp;Z578&amp;Z579&amp;Z580&amp;Z581&amp;Z582&amp;Z583&amp;Z584&amp;Z585&amp;Z586&amp;Z587&amp;Z588)</f>
        <v>0</v>
      </c>
      <c r="AA573" s="55">
        <f>LEN(AA574&amp;AA575&amp;AA576&amp;AA577&amp;AA578&amp;AA579&amp;AA580&amp;AA581&amp;AA582&amp;AA583&amp;AA584&amp;AA585&amp;AA586&amp;AA587&amp;AA588)</f>
        <v>0</v>
      </c>
      <c r="AB573" s="55">
        <f>SUM(Y573:AA573)</f>
        <v>0</v>
      </c>
      <c r="AC573" s="55"/>
      <c r="AD573" s="145"/>
      <c r="AE573" s="145"/>
      <c r="AF573" s="145"/>
      <c r="AG573" s="55"/>
    </row>
    <row r="574" spans="1:34" x14ac:dyDescent="0.25">
      <c r="A574" s="23" t="str">
        <f>C571&amp;"x"&amp;B574</f>
        <v>x1</v>
      </c>
      <c r="B574" s="42">
        <v>1</v>
      </c>
      <c r="C574" s="60" t="str">
        <f t="shared" ref="C574:C588" si="476">IF(LEFT($A574,1)="x","",IFERROR(VLOOKUP($A574,Leden1N,8,0),""))</f>
        <v/>
      </c>
      <c r="D574" s="60" t="str">
        <f t="shared" ref="D574:D588" si="477">IF(LEFT($A574,1)="x","",IFERROR(VLOOKUP($A574,Leden1N,9,0),""))</f>
        <v/>
      </c>
      <c r="E574" s="61" t="str">
        <f t="shared" ref="E574:E588" si="478">IF(LEFT($A574,1)="x","",IFERROR(VLOOKUP($A574,Leden1N,10,0),""))</f>
        <v/>
      </c>
      <c r="F574" s="61" t="str">
        <f t="shared" ref="F574:F588" si="479">IF(LEFT($A574,1)="x","",IFERROR(VLOOKUP($A574,Leden1N,11,0),""))</f>
        <v/>
      </c>
      <c r="G574" s="62" t="str">
        <f t="shared" ref="G574:G588" si="480">IF(LEFT($A574,1)="x","",IFERROR(VLOOKUP($A574,Leden1N,12,0),""))</f>
        <v/>
      </c>
      <c r="H574" s="63" t="str">
        <f t="shared" ref="H574:H588" si="481">IF(AND(ISNUMBER(G574),G574&lt;&gt;0),DATEDIF(G574,Peildatum,"Y"),"")</f>
        <v/>
      </c>
      <c r="I574" s="64"/>
      <c r="J574" s="60" t="str">
        <f t="shared" ref="J574:J588" si="482">IF(LEFT($A574,1)="x","",IFERROR(VLOOKUP($A574,Leden1N,17,0),""))</f>
        <v/>
      </c>
      <c r="K574" s="60" t="str">
        <f t="shared" ref="K574:K588" si="483">IF(LEFT($A574,1)="x","",IFERROR(VLOOKUP($A574,Leden1N,18,0),""))</f>
        <v/>
      </c>
      <c r="L574" s="60" t="str">
        <f t="shared" ref="L574:L588" si="484">IF(LEFT($A574,1)="x","",IFERROR(VLOOKUP($A574,Leden1N,19,0),""))</f>
        <v/>
      </c>
      <c r="M574" s="48"/>
      <c r="N574" s="48"/>
      <c r="P574" s="114"/>
      <c r="Q574" s="114"/>
      <c r="R574" s="114"/>
      <c r="S574" s="118"/>
      <c r="T574" s="153">
        <f t="shared" ref="T574:T588" si="485">IF(LEN(C574&amp;D574&amp;E574&amp;F574)&gt;0,1,0)</f>
        <v>0</v>
      </c>
      <c r="U574" s="116">
        <f t="shared" ref="U574:U588" si="486">MIN(LEN(Y574&amp;Z574&amp;AA574),1)</f>
        <v>0</v>
      </c>
      <c r="V574" s="119" t="str">
        <f t="shared" ref="V574:W588" si="487">V573</f>
        <v/>
      </c>
      <c r="W574" s="119" t="str">
        <f t="shared" si="487"/>
        <v/>
      </c>
      <c r="X574" s="23">
        <v>5</v>
      </c>
      <c r="Y574" s="60" t="str">
        <f t="shared" ref="Y574:Y588" si="488">IF(LEFT($A574,1)="x","",IFERROR(VLOOKUP($A574,Leden1N,37,0),""))</f>
        <v/>
      </c>
      <c r="Z574" s="60" t="str">
        <f t="shared" ref="Z574:Z588" si="489">IF(LEFT($A574,1)="x","",IFERROR(VLOOKUP($A574,Leden1N,38,0),""))</f>
        <v/>
      </c>
      <c r="AA574" s="60" t="str">
        <f t="shared" ref="AA574:AA588" si="490">IF(LEFT($A574,1)="x","",IFERROR(VLOOKUP($A574,Leden1N,39,0),""))</f>
        <v/>
      </c>
      <c r="AB574" s="23">
        <f t="shared" ref="AB574:AB588" si="491">LEN(Y574&amp;Z574&amp;AA574)</f>
        <v>0</v>
      </c>
      <c r="AH574" s="158" t="str">
        <f t="shared" ref="AH574:AH588" si="492">lft(G574,Peildatum)</f>
        <v/>
      </c>
    </row>
    <row r="575" spans="1:34" x14ac:dyDescent="0.25">
      <c r="A575" s="23" t="str">
        <f>C571&amp;"x"&amp;B575</f>
        <v>x2</v>
      </c>
      <c r="B575" s="42">
        <v>2</v>
      </c>
      <c r="C575" s="60" t="str">
        <f t="shared" si="476"/>
        <v/>
      </c>
      <c r="D575" s="60" t="str">
        <f t="shared" si="477"/>
        <v/>
      </c>
      <c r="E575" s="61" t="str">
        <f t="shared" si="478"/>
        <v/>
      </c>
      <c r="F575" s="61" t="str">
        <f t="shared" si="479"/>
        <v/>
      </c>
      <c r="G575" s="62" t="str">
        <f t="shared" si="480"/>
        <v/>
      </c>
      <c r="H575" s="63" t="str">
        <f t="shared" si="481"/>
        <v/>
      </c>
      <c r="I575" s="64"/>
      <c r="J575" s="60" t="str">
        <f t="shared" si="482"/>
        <v/>
      </c>
      <c r="K575" s="60" t="str">
        <f t="shared" si="483"/>
        <v/>
      </c>
      <c r="L575" s="60" t="str">
        <f t="shared" si="484"/>
        <v/>
      </c>
      <c r="M575" s="48"/>
      <c r="N575" s="48"/>
      <c r="P575" s="114"/>
      <c r="Q575" s="114"/>
      <c r="R575" s="114"/>
      <c r="S575" s="118"/>
      <c r="T575" s="153">
        <f t="shared" si="485"/>
        <v>0</v>
      </c>
      <c r="U575" s="116">
        <f t="shared" si="486"/>
        <v>0</v>
      </c>
      <c r="V575" s="119" t="str">
        <f t="shared" si="487"/>
        <v/>
      </c>
      <c r="W575" s="119" t="str">
        <f t="shared" si="487"/>
        <v/>
      </c>
      <c r="X575" s="23">
        <v>6</v>
      </c>
      <c r="Y575" s="60" t="str">
        <f t="shared" si="488"/>
        <v/>
      </c>
      <c r="Z575" s="60" t="str">
        <f t="shared" si="489"/>
        <v/>
      </c>
      <c r="AA575" s="60" t="str">
        <f t="shared" si="490"/>
        <v/>
      </c>
      <c r="AB575" s="23">
        <f t="shared" si="491"/>
        <v>0</v>
      </c>
      <c r="AH575" s="158" t="str">
        <f t="shared" si="492"/>
        <v/>
      </c>
    </row>
    <row r="576" spans="1:34" x14ac:dyDescent="0.25">
      <c r="A576" s="23" t="str">
        <f>C571&amp;"x"&amp;B576</f>
        <v>x3</v>
      </c>
      <c r="B576" s="42">
        <v>3</v>
      </c>
      <c r="C576" s="60" t="str">
        <f t="shared" si="476"/>
        <v/>
      </c>
      <c r="D576" s="60" t="str">
        <f t="shared" si="477"/>
        <v/>
      </c>
      <c r="E576" s="61" t="str">
        <f t="shared" si="478"/>
        <v/>
      </c>
      <c r="F576" s="61" t="str">
        <f t="shared" si="479"/>
        <v/>
      </c>
      <c r="G576" s="62" t="str">
        <f t="shared" si="480"/>
        <v/>
      </c>
      <c r="H576" s="63" t="str">
        <f t="shared" si="481"/>
        <v/>
      </c>
      <c r="I576" s="64"/>
      <c r="J576" s="60" t="str">
        <f t="shared" si="482"/>
        <v/>
      </c>
      <c r="K576" s="60" t="str">
        <f t="shared" si="483"/>
        <v/>
      </c>
      <c r="L576" s="60" t="str">
        <f t="shared" si="484"/>
        <v/>
      </c>
      <c r="M576" s="48"/>
      <c r="N576" s="48"/>
      <c r="P576" s="114"/>
      <c r="Q576" s="114"/>
      <c r="R576" s="114"/>
      <c r="S576" s="118"/>
      <c r="T576" s="153">
        <f t="shared" si="485"/>
        <v>0</v>
      </c>
      <c r="U576" s="116">
        <f t="shared" si="486"/>
        <v>0</v>
      </c>
      <c r="V576" s="119" t="str">
        <f t="shared" si="487"/>
        <v/>
      </c>
      <c r="W576" s="119" t="str">
        <f t="shared" si="487"/>
        <v/>
      </c>
      <c r="X576" s="23">
        <v>7</v>
      </c>
      <c r="Y576" s="60" t="str">
        <f t="shared" si="488"/>
        <v/>
      </c>
      <c r="Z576" s="60" t="str">
        <f t="shared" si="489"/>
        <v/>
      </c>
      <c r="AA576" s="60" t="str">
        <f t="shared" si="490"/>
        <v/>
      </c>
      <c r="AB576" s="23">
        <f t="shared" si="491"/>
        <v>0</v>
      </c>
      <c r="AH576" s="158" t="str">
        <f t="shared" si="492"/>
        <v/>
      </c>
    </row>
    <row r="577" spans="1:34" x14ac:dyDescent="0.25">
      <c r="A577" s="23" t="str">
        <f>C571&amp;"x"&amp;B577</f>
        <v>x4</v>
      </c>
      <c r="B577" s="42">
        <v>4</v>
      </c>
      <c r="C577" s="60" t="str">
        <f t="shared" si="476"/>
        <v/>
      </c>
      <c r="D577" s="60" t="str">
        <f t="shared" si="477"/>
        <v/>
      </c>
      <c r="E577" s="61" t="str">
        <f t="shared" si="478"/>
        <v/>
      </c>
      <c r="F577" s="61" t="str">
        <f t="shared" si="479"/>
        <v/>
      </c>
      <c r="G577" s="62" t="str">
        <f t="shared" si="480"/>
        <v/>
      </c>
      <c r="H577" s="63" t="str">
        <f t="shared" si="481"/>
        <v/>
      </c>
      <c r="I577" s="64"/>
      <c r="J577" s="60" t="str">
        <f t="shared" si="482"/>
        <v/>
      </c>
      <c r="K577" s="60" t="str">
        <f t="shared" si="483"/>
        <v/>
      </c>
      <c r="L577" s="60" t="str">
        <f t="shared" si="484"/>
        <v/>
      </c>
      <c r="M577" s="48"/>
      <c r="N577" s="48"/>
      <c r="P577" s="114"/>
      <c r="Q577" s="114"/>
      <c r="R577" s="114"/>
      <c r="S577" s="118"/>
      <c r="T577" s="153">
        <f t="shared" si="485"/>
        <v>0</v>
      </c>
      <c r="U577" s="116">
        <f t="shared" si="486"/>
        <v>0</v>
      </c>
      <c r="V577" s="119" t="str">
        <f t="shared" si="487"/>
        <v/>
      </c>
      <c r="W577" s="119" t="str">
        <f t="shared" si="487"/>
        <v/>
      </c>
      <c r="X577" s="23">
        <v>8</v>
      </c>
      <c r="Y577" s="60" t="str">
        <f t="shared" si="488"/>
        <v/>
      </c>
      <c r="Z577" s="60" t="str">
        <f t="shared" si="489"/>
        <v/>
      </c>
      <c r="AA577" s="60" t="str">
        <f t="shared" si="490"/>
        <v/>
      </c>
      <c r="AB577" s="23">
        <f t="shared" si="491"/>
        <v>0</v>
      </c>
      <c r="AH577" s="158" t="str">
        <f t="shared" si="492"/>
        <v/>
      </c>
    </row>
    <row r="578" spans="1:34" x14ac:dyDescent="0.25">
      <c r="A578" s="23" t="str">
        <f>C571&amp;"x"&amp;B578</f>
        <v>x5</v>
      </c>
      <c r="B578" s="42">
        <v>5</v>
      </c>
      <c r="C578" s="60" t="str">
        <f t="shared" si="476"/>
        <v/>
      </c>
      <c r="D578" s="60" t="str">
        <f t="shared" si="477"/>
        <v/>
      </c>
      <c r="E578" s="61" t="str">
        <f t="shared" si="478"/>
        <v/>
      </c>
      <c r="F578" s="61" t="str">
        <f t="shared" si="479"/>
        <v/>
      </c>
      <c r="G578" s="62" t="str">
        <f t="shared" si="480"/>
        <v/>
      </c>
      <c r="H578" s="63" t="str">
        <f t="shared" si="481"/>
        <v/>
      </c>
      <c r="I578" s="64"/>
      <c r="J578" s="60" t="str">
        <f t="shared" si="482"/>
        <v/>
      </c>
      <c r="K578" s="60" t="str">
        <f t="shared" si="483"/>
        <v/>
      </c>
      <c r="L578" s="60" t="str">
        <f t="shared" si="484"/>
        <v/>
      </c>
      <c r="M578" s="48"/>
      <c r="N578" s="48"/>
      <c r="P578" s="114"/>
      <c r="Q578" s="114"/>
      <c r="R578" s="114"/>
      <c r="S578" s="118"/>
      <c r="T578" s="153">
        <f t="shared" si="485"/>
        <v>0</v>
      </c>
      <c r="U578" s="116">
        <f t="shared" si="486"/>
        <v>0</v>
      </c>
      <c r="V578" s="119" t="str">
        <f t="shared" si="487"/>
        <v/>
      </c>
      <c r="W578" s="119" t="str">
        <f t="shared" si="487"/>
        <v/>
      </c>
      <c r="X578" s="23">
        <v>9</v>
      </c>
      <c r="Y578" s="60" t="str">
        <f t="shared" si="488"/>
        <v/>
      </c>
      <c r="Z578" s="60" t="str">
        <f t="shared" si="489"/>
        <v/>
      </c>
      <c r="AA578" s="60" t="str">
        <f t="shared" si="490"/>
        <v/>
      </c>
      <c r="AB578" s="23">
        <f t="shared" si="491"/>
        <v>0</v>
      </c>
      <c r="AH578" s="158" t="str">
        <f t="shared" si="492"/>
        <v/>
      </c>
    </row>
    <row r="579" spans="1:34" x14ac:dyDescent="0.25">
      <c r="A579" s="23" t="str">
        <f>C571&amp;"x"&amp;B579</f>
        <v>x6</v>
      </c>
      <c r="B579" s="42">
        <v>6</v>
      </c>
      <c r="C579" s="60" t="str">
        <f t="shared" si="476"/>
        <v/>
      </c>
      <c r="D579" s="60" t="str">
        <f t="shared" si="477"/>
        <v/>
      </c>
      <c r="E579" s="61" t="str">
        <f t="shared" si="478"/>
        <v/>
      </c>
      <c r="F579" s="61" t="str">
        <f t="shared" si="479"/>
        <v/>
      </c>
      <c r="G579" s="62" t="str">
        <f t="shared" si="480"/>
        <v/>
      </c>
      <c r="H579" s="63" t="str">
        <f t="shared" si="481"/>
        <v/>
      </c>
      <c r="I579" s="64"/>
      <c r="J579" s="60" t="str">
        <f t="shared" si="482"/>
        <v/>
      </c>
      <c r="K579" s="60" t="str">
        <f t="shared" si="483"/>
        <v/>
      </c>
      <c r="L579" s="60" t="str">
        <f t="shared" si="484"/>
        <v/>
      </c>
      <c r="M579" s="48"/>
      <c r="N579" s="48"/>
      <c r="P579" s="114"/>
      <c r="Q579" s="114"/>
      <c r="R579" s="114"/>
      <c r="S579" s="118"/>
      <c r="T579" s="153">
        <f t="shared" si="485"/>
        <v>0</v>
      </c>
      <c r="U579" s="116">
        <f t="shared" si="486"/>
        <v>0</v>
      </c>
      <c r="V579" s="119" t="str">
        <f t="shared" si="487"/>
        <v/>
      </c>
      <c r="W579" s="119" t="str">
        <f t="shared" si="487"/>
        <v/>
      </c>
      <c r="X579" s="23">
        <v>10</v>
      </c>
      <c r="Y579" s="60" t="str">
        <f t="shared" si="488"/>
        <v/>
      </c>
      <c r="Z579" s="60" t="str">
        <f t="shared" si="489"/>
        <v/>
      </c>
      <c r="AA579" s="60" t="str">
        <f t="shared" si="490"/>
        <v/>
      </c>
      <c r="AB579" s="23">
        <f t="shared" si="491"/>
        <v>0</v>
      </c>
      <c r="AH579" s="158" t="str">
        <f t="shared" si="492"/>
        <v/>
      </c>
    </row>
    <row r="580" spans="1:34" x14ac:dyDescent="0.25">
      <c r="A580" s="23" t="str">
        <f>C571&amp;"x"&amp;B580</f>
        <v>x7</v>
      </c>
      <c r="B580" s="42">
        <v>7</v>
      </c>
      <c r="C580" s="60" t="str">
        <f t="shared" si="476"/>
        <v/>
      </c>
      <c r="D580" s="60" t="str">
        <f t="shared" si="477"/>
        <v/>
      </c>
      <c r="E580" s="61" t="str">
        <f t="shared" si="478"/>
        <v/>
      </c>
      <c r="F580" s="61" t="str">
        <f t="shared" si="479"/>
        <v/>
      </c>
      <c r="G580" s="62" t="str">
        <f t="shared" si="480"/>
        <v/>
      </c>
      <c r="H580" s="63" t="str">
        <f t="shared" si="481"/>
        <v/>
      </c>
      <c r="I580" s="64"/>
      <c r="J580" s="60" t="str">
        <f t="shared" si="482"/>
        <v/>
      </c>
      <c r="K580" s="60" t="str">
        <f t="shared" si="483"/>
        <v/>
      </c>
      <c r="L580" s="60" t="str">
        <f t="shared" si="484"/>
        <v/>
      </c>
      <c r="M580" s="48"/>
      <c r="N580" s="48"/>
      <c r="P580" s="114"/>
      <c r="Q580" s="114"/>
      <c r="R580" s="114"/>
      <c r="S580" s="118"/>
      <c r="T580" s="153">
        <f t="shared" si="485"/>
        <v>0</v>
      </c>
      <c r="U580" s="116">
        <f t="shared" si="486"/>
        <v>0</v>
      </c>
      <c r="V580" s="119" t="str">
        <f t="shared" si="487"/>
        <v/>
      </c>
      <c r="W580" s="119" t="str">
        <f t="shared" si="487"/>
        <v/>
      </c>
      <c r="X580" s="23">
        <v>11</v>
      </c>
      <c r="Y580" s="60" t="str">
        <f t="shared" si="488"/>
        <v/>
      </c>
      <c r="Z580" s="60" t="str">
        <f t="shared" si="489"/>
        <v/>
      </c>
      <c r="AA580" s="60" t="str">
        <f t="shared" si="490"/>
        <v/>
      </c>
      <c r="AB580" s="23">
        <f t="shared" si="491"/>
        <v>0</v>
      </c>
      <c r="AH580" s="158" t="str">
        <f t="shared" si="492"/>
        <v/>
      </c>
    </row>
    <row r="581" spans="1:34" x14ac:dyDescent="0.25">
      <c r="A581" s="23" t="str">
        <f>C571&amp;"x"&amp;B581</f>
        <v>x8</v>
      </c>
      <c r="B581" s="42">
        <v>8</v>
      </c>
      <c r="C581" s="60" t="str">
        <f t="shared" si="476"/>
        <v/>
      </c>
      <c r="D581" s="60" t="str">
        <f t="shared" si="477"/>
        <v/>
      </c>
      <c r="E581" s="61" t="str">
        <f t="shared" si="478"/>
        <v/>
      </c>
      <c r="F581" s="61" t="str">
        <f t="shared" si="479"/>
        <v/>
      </c>
      <c r="G581" s="62" t="str">
        <f t="shared" si="480"/>
        <v/>
      </c>
      <c r="H581" s="63" t="str">
        <f t="shared" si="481"/>
        <v/>
      </c>
      <c r="I581" s="64"/>
      <c r="J581" s="60" t="str">
        <f t="shared" si="482"/>
        <v/>
      </c>
      <c r="K581" s="60" t="str">
        <f t="shared" si="483"/>
        <v/>
      </c>
      <c r="L581" s="60" t="str">
        <f t="shared" si="484"/>
        <v/>
      </c>
      <c r="M581" s="48"/>
      <c r="N581" s="48"/>
      <c r="P581" s="114"/>
      <c r="Q581" s="114"/>
      <c r="R581" s="114"/>
      <c r="S581" s="118"/>
      <c r="T581" s="153">
        <f t="shared" si="485"/>
        <v>0</v>
      </c>
      <c r="U581" s="116">
        <f t="shared" si="486"/>
        <v>0</v>
      </c>
      <c r="V581" s="119" t="str">
        <f t="shared" si="487"/>
        <v/>
      </c>
      <c r="W581" s="119" t="str">
        <f t="shared" si="487"/>
        <v/>
      </c>
      <c r="X581" s="23">
        <v>12</v>
      </c>
      <c r="Y581" s="60" t="str">
        <f t="shared" si="488"/>
        <v/>
      </c>
      <c r="Z581" s="60" t="str">
        <f t="shared" si="489"/>
        <v/>
      </c>
      <c r="AA581" s="60" t="str">
        <f t="shared" si="490"/>
        <v/>
      </c>
      <c r="AB581" s="23">
        <f t="shared" si="491"/>
        <v>0</v>
      </c>
      <c r="AH581" s="158" t="str">
        <f t="shared" si="492"/>
        <v/>
      </c>
    </row>
    <row r="582" spans="1:34" x14ac:dyDescent="0.25">
      <c r="A582" s="23" t="str">
        <f>C571&amp;"x"&amp;B582</f>
        <v>x9</v>
      </c>
      <c r="B582" s="42">
        <v>9</v>
      </c>
      <c r="C582" s="60" t="str">
        <f t="shared" si="476"/>
        <v/>
      </c>
      <c r="D582" s="60" t="str">
        <f t="shared" si="477"/>
        <v/>
      </c>
      <c r="E582" s="61" t="str">
        <f t="shared" si="478"/>
        <v/>
      </c>
      <c r="F582" s="61" t="str">
        <f t="shared" si="479"/>
        <v/>
      </c>
      <c r="G582" s="62" t="str">
        <f t="shared" si="480"/>
        <v/>
      </c>
      <c r="H582" s="63" t="str">
        <f t="shared" si="481"/>
        <v/>
      </c>
      <c r="I582" s="64"/>
      <c r="J582" s="60" t="str">
        <f t="shared" si="482"/>
        <v/>
      </c>
      <c r="K582" s="60" t="str">
        <f t="shared" si="483"/>
        <v/>
      </c>
      <c r="L582" s="60" t="str">
        <f t="shared" si="484"/>
        <v/>
      </c>
      <c r="M582" s="48"/>
      <c r="N582" s="48"/>
      <c r="P582" s="114"/>
      <c r="Q582" s="114"/>
      <c r="R582" s="114"/>
      <c r="S582" s="118"/>
      <c r="T582" s="153">
        <f t="shared" si="485"/>
        <v>0</v>
      </c>
      <c r="U582" s="116">
        <f t="shared" si="486"/>
        <v>0</v>
      </c>
      <c r="V582" s="119" t="str">
        <f t="shared" si="487"/>
        <v/>
      </c>
      <c r="W582" s="119" t="str">
        <f t="shared" si="487"/>
        <v/>
      </c>
      <c r="X582" s="23">
        <v>13</v>
      </c>
      <c r="Y582" s="60" t="str">
        <f t="shared" si="488"/>
        <v/>
      </c>
      <c r="Z582" s="60" t="str">
        <f t="shared" si="489"/>
        <v/>
      </c>
      <c r="AA582" s="60" t="str">
        <f t="shared" si="490"/>
        <v/>
      </c>
      <c r="AB582" s="23">
        <f t="shared" si="491"/>
        <v>0</v>
      </c>
      <c r="AH582" s="158" t="str">
        <f t="shared" si="492"/>
        <v/>
      </c>
    </row>
    <row r="583" spans="1:34" x14ac:dyDescent="0.25">
      <c r="A583" s="23" t="str">
        <f>C571&amp;"x"&amp;B583</f>
        <v>x10</v>
      </c>
      <c r="B583" s="42">
        <v>10</v>
      </c>
      <c r="C583" s="60" t="str">
        <f t="shared" si="476"/>
        <v/>
      </c>
      <c r="D583" s="60" t="str">
        <f t="shared" si="477"/>
        <v/>
      </c>
      <c r="E583" s="61" t="str">
        <f t="shared" si="478"/>
        <v/>
      </c>
      <c r="F583" s="61" t="str">
        <f t="shared" si="479"/>
        <v/>
      </c>
      <c r="G583" s="62" t="str">
        <f t="shared" si="480"/>
        <v/>
      </c>
      <c r="H583" s="63" t="str">
        <f t="shared" si="481"/>
        <v/>
      </c>
      <c r="I583" s="64"/>
      <c r="J583" s="60" t="str">
        <f t="shared" si="482"/>
        <v/>
      </c>
      <c r="K583" s="60" t="str">
        <f t="shared" si="483"/>
        <v/>
      </c>
      <c r="L583" s="60" t="str">
        <f t="shared" si="484"/>
        <v/>
      </c>
      <c r="M583" s="48"/>
      <c r="N583" s="48"/>
      <c r="P583" s="114"/>
      <c r="Q583" s="114"/>
      <c r="R583" s="114"/>
      <c r="S583" s="118"/>
      <c r="T583" s="153">
        <f t="shared" si="485"/>
        <v>0</v>
      </c>
      <c r="U583" s="116">
        <f t="shared" si="486"/>
        <v>0</v>
      </c>
      <c r="V583" s="119" t="str">
        <f t="shared" si="487"/>
        <v/>
      </c>
      <c r="W583" s="119" t="str">
        <f t="shared" si="487"/>
        <v/>
      </c>
      <c r="X583" s="23">
        <v>14</v>
      </c>
      <c r="Y583" s="60" t="str">
        <f t="shared" si="488"/>
        <v/>
      </c>
      <c r="Z583" s="60" t="str">
        <f t="shared" si="489"/>
        <v/>
      </c>
      <c r="AA583" s="60" t="str">
        <f t="shared" si="490"/>
        <v/>
      </c>
      <c r="AB583" s="23">
        <f t="shared" si="491"/>
        <v>0</v>
      </c>
      <c r="AH583" s="158" t="str">
        <f t="shared" si="492"/>
        <v/>
      </c>
    </row>
    <row r="584" spans="1:34" x14ac:dyDescent="0.25">
      <c r="A584" s="23" t="str">
        <f>C571&amp;"x"&amp;B584</f>
        <v>x11</v>
      </c>
      <c r="B584" s="42">
        <v>11</v>
      </c>
      <c r="C584" s="60" t="str">
        <f t="shared" si="476"/>
        <v/>
      </c>
      <c r="D584" s="60" t="str">
        <f t="shared" si="477"/>
        <v/>
      </c>
      <c r="E584" s="61" t="str">
        <f t="shared" si="478"/>
        <v/>
      </c>
      <c r="F584" s="61" t="str">
        <f t="shared" si="479"/>
        <v/>
      </c>
      <c r="G584" s="62" t="str">
        <f t="shared" si="480"/>
        <v/>
      </c>
      <c r="H584" s="63" t="str">
        <f t="shared" si="481"/>
        <v/>
      </c>
      <c r="I584" s="64"/>
      <c r="J584" s="60" t="str">
        <f t="shared" si="482"/>
        <v/>
      </c>
      <c r="K584" s="60" t="str">
        <f t="shared" si="483"/>
        <v/>
      </c>
      <c r="L584" s="60" t="str">
        <f t="shared" si="484"/>
        <v/>
      </c>
      <c r="M584" s="48"/>
      <c r="N584" s="48"/>
      <c r="P584" s="114"/>
      <c r="Q584" s="114"/>
      <c r="R584" s="114"/>
      <c r="T584" s="153">
        <f t="shared" si="485"/>
        <v>0</v>
      </c>
      <c r="U584" s="116">
        <f t="shared" si="486"/>
        <v>0</v>
      </c>
      <c r="V584" s="119" t="str">
        <f t="shared" si="487"/>
        <v/>
      </c>
      <c r="W584" s="119" t="str">
        <f t="shared" si="487"/>
        <v/>
      </c>
      <c r="X584" s="23">
        <v>15</v>
      </c>
      <c r="Y584" s="60" t="str">
        <f t="shared" si="488"/>
        <v/>
      </c>
      <c r="Z584" s="60" t="str">
        <f t="shared" si="489"/>
        <v/>
      </c>
      <c r="AA584" s="60" t="str">
        <f t="shared" si="490"/>
        <v/>
      </c>
      <c r="AB584" s="23">
        <f t="shared" si="491"/>
        <v>0</v>
      </c>
      <c r="AH584" s="158" t="str">
        <f t="shared" si="492"/>
        <v/>
      </c>
    </row>
    <row r="585" spans="1:34" x14ac:dyDescent="0.25">
      <c r="A585" s="23" t="str">
        <f>C571&amp;"x"&amp;B585</f>
        <v>x12</v>
      </c>
      <c r="B585" s="42">
        <v>12</v>
      </c>
      <c r="C585" s="60" t="str">
        <f t="shared" si="476"/>
        <v/>
      </c>
      <c r="D585" s="60" t="str">
        <f t="shared" si="477"/>
        <v/>
      </c>
      <c r="E585" s="61" t="str">
        <f t="shared" si="478"/>
        <v/>
      </c>
      <c r="F585" s="61" t="str">
        <f t="shared" si="479"/>
        <v/>
      </c>
      <c r="G585" s="62" t="str">
        <f t="shared" si="480"/>
        <v/>
      </c>
      <c r="H585" s="63" t="str">
        <f t="shared" si="481"/>
        <v/>
      </c>
      <c r="I585" s="64"/>
      <c r="J585" s="60" t="str">
        <f t="shared" si="482"/>
        <v/>
      </c>
      <c r="K585" s="60" t="str">
        <f t="shared" si="483"/>
        <v/>
      </c>
      <c r="L585" s="60" t="str">
        <f t="shared" si="484"/>
        <v/>
      </c>
      <c r="M585" s="48"/>
      <c r="N585" s="48"/>
      <c r="P585" s="114"/>
      <c r="Q585" s="114"/>
      <c r="R585" s="114"/>
      <c r="T585" s="153">
        <f t="shared" si="485"/>
        <v>0</v>
      </c>
      <c r="U585" s="116">
        <f t="shared" si="486"/>
        <v>0</v>
      </c>
      <c r="V585" s="119" t="str">
        <f t="shared" si="487"/>
        <v/>
      </c>
      <c r="W585" s="119" t="str">
        <f t="shared" si="487"/>
        <v/>
      </c>
      <c r="X585" s="23">
        <v>16</v>
      </c>
      <c r="Y585" s="60" t="str">
        <f t="shared" si="488"/>
        <v/>
      </c>
      <c r="Z585" s="60" t="str">
        <f t="shared" si="489"/>
        <v/>
      </c>
      <c r="AA585" s="60" t="str">
        <f t="shared" si="490"/>
        <v/>
      </c>
      <c r="AB585" s="23">
        <f t="shared" si="491"/>
        <v>0</v>
      </c>
      <c r="AH585" s="158" t="str">
        <f t="shared" si="492"/>
        <v/>
      </c>
    </row>
    <row r="586" spans="1:34" x14ac:dyDescent="0.25">
      <c r="A586" s="23" t="str">
        <f>C571&amp;"x"&amp;B586</f>
        <v>x13</v>
      </c>
      <c r="B586" s="42">
        <v>13</v>
      </c>
      <c r="C586" s="60" t="str">
        <f t="shared" si="476"/>
        <v/>
      </c>
      <c r="D586" s="60" t="str">
        <f t="shared" si="477"/>
        <v/>
      </c>
      <c r="E586" s="61" t="str">
        <f t="shared" si="478"/>
        <v/>
      </c>
      <c r="F586" s="61" t="str">
        <f t="shared" si="479"/>
        <v/>
      </c>
      <c r="G586" s="62" t="str">
        <f t="shared" si="480"/>
        <v/>
      </c>
      <c r="H586" s="63" t="str">
        <f t="shared" si="481"/>
        <v/>
      </c>
      <c r="I586" s="64"/>
      <c r="J586" s="60" t="str">
        <f t="shared" si="482"/>
        <v/>
      </c>
      <c r="K586" s="60" t="str">
        <f t="shared" si="483"/>
        <v/>
      </c>
      <c r="L586" s="60" t="str">
        <f t="shared" si="484"/>
        <v/>
      </c>
      <c r="M586" s="48"/>
      <c r="N586" s="48"/>
      <c r="P586" s="114"/>
      <c r="Q586" s="114"/>
      <c r="R586" s="114"/>
      <c r="T586" s="153">
        <f t="shared" si="485"/>
        <v>0</v>
      </c>
      <c r="U586" s="116">
        <f t="shared" si="486"/>
        <v>0</v>
      </c>
      <c r="V586" s="119" t="str">
        <f t="shared" si="487"/>
        <v/>
      </c>
      <c r="W586" s="119" t="str">
        <f t="shared" si="487"/>
        <v/>
      </c>
      <c r="X586" s="23">
        <v>17</v>
      </c>
      <c r="Y586" s="60" t="str">
        <f t="shared" si="488"/>
        <v/>
      </c>
      <c r="Z586" s="60" t="str">
        <f t="shared" si="489"/>
        <v/>
      </c>
      <c r="AA586" s="60" t="str">
        <f t="shared" si="490"/>
        <v/>
      </c>
      <c r="AB586" s="23">
        <f t="shared" si="491"/>
        <v>0</v>
      </c>
      <c r="AH586" s="158" t="str">
        <f t="shared" si="492"/>
        <v/>
      </c>
    </row>
    <row r="587" spans="1:34" x14ac:dyDescent="0.25">
      <c r="A587" s="23" t="str">
        <f>C571&amp;"x"&amp;B587</f>
        <v>x14</v>
      </c>
      <c r="B587" s="42">
        <v>14</v>
      </c>
      <c r="C587" s="60" t="str">
        <f t="shared" si="476"/>
        <v/>
      </c>
      <c r="D587" s="60" t="str">
        <f t="shared" si="477"/>
        <v/>
      </c>
      <c r="E587" s="61" t="str">
        <f t="shared" si="478"/>
        <v/>
      </c>
      <c r="F587" s="61" t="str">
        <f t="shared" si="479"/>
        <v/>
      </c>
      <c r="G587" s="62" t="str">
        <f t="shared" si="480"/>
        <v/>
      </c>
      <c r="H587" s="63" t="str">
        <f t="shared" si="481"/>
        <v/>
      </c>
      <c r="I587" s="64"/>
      <c r="J587" s="60" t="str">
        <f t="shared" si="482"/>
        <v/>
      </c>
      <c r="K587" s="60" t="str">
        <f t="shared" si="483"/>
        <v/>
      </c>
      <c r="L587" s="60" t="str">
        <f t="shared" si="484"/>
        <v/>
      </c>
      <c r="M587" s="48"/>
      <c r="N587" s="48"/>
      <c r="P587" s="114"/>
      <c r="Q587" s="114"/>
      <c r="R587" s="114"/>
      <c r="T587" s="153">
        <f t="shared" si="485"/>
        <v>0</v>
      </c>
      <c r="U587" s="116">
        <f t="shared" si="486"/>
        <v>0</v>
      </c>
      <c r="V587" s="119" t="str">
        <f t="shared" si="487"/>
        <v/>
      </c>
      <c r="W587" s="119" t="str">
        <f t="shared" si="487"/>
        <v/>
      </c>
      <c r="X587" s="23">
        <v>18</v>
      </c>
      <c r="Y587" s="60" t="str">
        <f t="shared" si="488"/>
        <v/>
      </c>
      <c r="Z587" s="60" t="str">
        <f t="shared" si="489"/>
        <v/>
      </c>
      <c r="AA587" s="60" t="str">
        <f t="shared" si="490"/>
        <v/>
      </c>
      <c r="AB587" s="23">
        <f t="shared" si="491"/>
        <v>0</v>
      </c>
      <c r="AH587" s="158" t="str">
        <f t="shared" si="492"/>
        <v/>
      </c>
    </row>
    <row r="588" spans="1:34" x14ac:dyDescent="0.25">
      <c r="A588" s="23" t="str">
        <f>C571&amp;"x"&amp;B588</f>
        <v>x15</v>
      </c>
      <c r="B588" s="42">
        <v>15</v>
      </c>
      <c r="C588" s="60" t="str">
        <f t="shared" si="476"/>
        <v/>
      </c>
      <c r="D588" s="60" t="str">
        <f t="shared" si="477"/>
        <v/>
      </c>
      <c r="E588" s="61" t="str">
        <f t="shared" si="478"/>
        <v/>
      </c>
      <c r="F588" s="61" t="str">
        <f t="shared" si="479"/>
        <v/>
      </c>
      <c r="G588" s="62" t="str">
        <f t="shared" si="480"/>
        <v/>
      </c>
      <c r="H588" s="63" t="str">
        <f t="shared" si="481"/>
        <v/>
      </c>
      <c r="I588" s="64"/>
      <c r="J588" s="60" t="str">
        <f t="shared" si="482"/>
        <v/>
      </c>
      <c r="K588" s="60" t="str">
        <f t="shared" si="483"/>
        <v/>
      </c>
      <c r="L588" s="60" t="str">
        <f t="shared" si="484"/>
        <v/>
      </c>
      <c r="M588" s="48"/>
      <c r="N588" s="48"/>
      <c r="P588" s="114"/>
      <c r="Q588" s="114"/>
      <c r="R588" s="114"/>
      <c r="T588" s="153">
        <f t="shared" si="485"/>
        <v>0</v>
      </c>
      <c r="U588" s="116">
        <f t="shared" si="486"/>
        <v>0</v>
      </c>
      <c r="V588" s="119" t="str">
        <f t="shared" si="487"/>
        <v/>
      </c>
      <c r="W588" s="119" t="str">
        <f t="shared" si="487"/>
        <v/>
      </c>
      <c r="X588" s="23">
        <v>19</v>
      </c>
      <c r="Y588" s="60" t="str">
        <f t="shared" si="488"/>
        <v/>
      </c>
      <c r="Z588" s="60" t="str">
        <f t="shared" si="489"/>
        <v/>
      </c>
      <c r="AA588" s="60" t="str">
        <f t="shared" si="490"/>
        <v/>
      </c>
      <c r="AB588" s="23">
        <f t="shared" si="491"/>
        <v>0</v>
      </c>
      <c r="AH588" s="158" t="str">
        <f t="shared" si="492"/>
        <v/>
      </c>
    </row>
    <row r="589" spans="1:34" x14ac:dyDescent="0.25">
      <c r="B589" s="65"/>
      <c r="C589" s="66"/>
      <c r="D589" s="65"/>
      <c r="E589" s="65"/>
      <c r="F589" s="65"/>
      <c r="G589" s="67"/>
      <c r="H589" s="67"/>
      <c r="I589" s="67"/>
      <c r="J589" s="66"/>
      <c r="K589" s="66"/>
      <c r="L589" s="66"/>
      <c r="M589" s="48"/>
      <c r="N589" s="48"/>
      <c r="X589" s="23">
        <v>20</v>
      </c>
    </row>
    <row r="590" spans="1:34" x14ac:dyDescent="0.25">
      <c r="B590" s="42"/>
      <c r="C590" s="369" t="s">
        <v>5165</v>
      </c>
      <c r="D590" s="369"/>
      <c r="E590" s="43" t="s">
        <v>5166</v>
      </c>
      <c r="F590" s="43" t="s">
        <v>5167</v>
      </c>
      <c r="G590" s="44" t="s">
        <v>5168</v>
      </c>
      <c r="H590" s="45"/>
      <c r="I590" s="46"/>
      <c r="J590" s="47" t="s">
        <v>5169</v>
      </c>
      <c r="K590" s="47" t="s">
        <v>5170</v>
      </c>
      <c r="L590" s="47" t="s">
        <v>5171</v>
      </c>
      <c r="M590" s="48"/>
      <c r="N590" s="48"/>
      <c r="P590" s="49">
        <f>COUNT(P594:P608)</f>
        <v>0</v>
      </c>
      <c r="Q590" s="49">
        <f>COUNT(Q594:Q608)</f>
        <v>0</v>
      </c>
      <c r="R590" s="49">
        <f>COUNT(R594:R608)</f>
        <v>0</v>
      </c>
      <c r="T590" s="96">
        <f>T591-SUM(U594:U608)</f>
        <v>0</v>
      </c>
      <c r="X590" s="23">
        <v>1</v>
      </c>
    </row>
    <row r="591" spans="1:34" ht="13" x14ac:dyDescent="0.3">
      <c r="A591" s="27">
        <f>A571+1</f>
        <v>30</v>
      </c>
      <c r="B591" s="50"/>
      <c r="C591" s="370" t="str">
        <f>Leden!AV35</f>
        <v/>
      </c>
      <c r="D591" s="370"/>
      <c r="E591" s="100" t="str">
        <f>IF($C591="","",LEFT(IFERROR(VLOOKUP($C591,Teams1N,2,0),"")&amp;"??",2))</f>
        <v/>
      </c>
      <c r="F591" s="100" t="str">
        <f>IF($C591="","",IFERROR(VLOOKUP($C591,Teams1N,3,0),"??"))</f>
        <v/>
      </c>
      <c r="G591" s="100" t="str">
        <f>IF($C591="","",LEFT(IFERROR(VLOOKUP($C591,Teams1N,4,0),"")&amp;"?",1))</f>
        <v/>
      </c>
      <c r="H591" s="51"/>
      <c r="I591" s="52"/>
      <c r="J591" s="100">
        <f>COUNTIF(C594:C608,"V")</f>
        <v>0</v>
      </c>
      <c r="K591" s="100">
        <f>COUNTIF(C594:C608,"M")</f>
        <v>0</v>
      </c>
      <c r="L591" s="53" t="str">
        <f>IFERROR(AVERAGE(H594:H608),"")</f>
        <v/>
      </c>
      <c r="M591" s="54"/>
      <c r="N591" s="54"/>
      <c r="O591" s="27" t="s">
        <v>5172</v>
      </c>
      <c r="P591" s="163"/>
      <c r="Q591" s="163"/>
      <c r="R591" s="163"/>
      <c r="S591" s="164"/>
      <c r="T591" s="96">
        <f>SUM(T594:T608)</f>
        <v>0</v>
      </c>
      <c r="U591" s="115" t="str">
        <f>MID($C591,1,1)</f>
        <v/>
      </c>
      <c r="V591" s="115" t="str">
        <f>MID($C591,1,1)</f>
        <v/>
      </c>
      <c r="W591" s="115" t="str">
        <f>MID($C591,1,1)</f>
        <v/>
      </c>
      <c r="X591" s="23">
        <v>2</v>
      </c>
      <c r="Y591" s="27"/>
      <c r="Z591" s="27"/>
      <c r="AA591" s="27"/>
      <c r="AB591" s="27"/>
      <c r="AC591" s="27"/>
      <c r="AD591" s="11" t="str">
        <f>IF($C591="","",IFERROR(VLOOKUP($C591,Teams1N,6,0),""))</f>
        <v/>
      </c>
      <c r="AE591" s="11" t="str">
        <f>TRIM(IF($AD591="","",IFERROR(VLOOKUP($AD591,Teams!$B$5:$G$9,2,0),"")))</f>
        <v/>
      </c>
      <c r="AF591" s="11" t="str">
        <f>TRIM(IF($AD591="","",IFERROR(VLOOKUP($AD591,Teams!$B$5:$G$9,4,0),"")))</f>
        <v/>
      </c>
      <c r="AG591" s="27"/>
      <c r="AH591" s="159" t="str">
        <f>IFERROR(AVERAGE(AH594:AH608),"")</f>
        <v/>
      </c>
    </row>
    <row r="592" spans="1:34" x14ac:dyDescent="0.25">
      <c r="B592" s="42"/>
      <c r="C592" s="43"/>
      <c r="D592" s="42"/>
      <c r="E592" s="42"/>
      <c r="F592" s="42"/>
      <c r="G592" s="46"/>
      <c r="H592" s="46"/>
      <c r="I592" s="46"/>
      <c r="J592" s="43"/>
      <c r="K592" s="43"/>
      <c r="L592" s="43"/>
      <c r="M592" s="48"/>
      <c r="N592" s="48"/>
      <c r="U592" s="116"/>
      <c r="V592" s="116"/>
      <c r="W592" s="116"/>
      <c r="X592" s="23">
        <v>3</v>
      </c>
    </row>
    <row r="593" spans="1:34" x14ac:dyDescent="0.25">
      <c r="A593" s="55"/>
      <c r="B593" s="56"/>
      <c r="C593" s="57" t="s">
        <v>5173</v>
      </c>
      <c r="D593" s="57" t="s">
        <v>5174</v>
      </c>
      <c r="E593" s="58" t="s">
        <v>5175</v>
      </c>
      <c r="F593" s="58" t="s">
        <v>5176</v>
      </c>
      <c r="G593" s="57" t="s">
        <v>5177</v>
      </c>
      <c r="H593" s="57" t="s">
        <v>5178</v>
      </c>
      <c r="I593" s="57" t="s">
        <v>5039</v>
      </c>
      <c r="J593" s="57" t="s">
        <v>7049</v>
      </c>
      <c r="K593" s="57" t="s">
        <v>7598</v>
      </c>
      <c r="L593" s="57" t="s">
        <v>7596</v>
      </c>
      <c r="M593" s="59"/>
      <c r="N593" s="59"/>
      <c r="O593" s="55"/>
      <c r="P593" s="117" t="s">
        <v>5048</v>
      </c>
      <c r="Q593" s="117" t="s">
        <v>5047</v>
      </c>
      <c r="R593" s="117" t="s">
        <v>5049</v>
      </c>
      <c r="U593" s="115" t="str">
        <f>IF(W591="","",VLOOKUP(W591,Leeftijdscat,2,FALSE))</f>
        <v/>
      </c>
      <c r="V593" s="115" t="str">
        <f>IF(W591="","",VLOOKUP(W591,Leeftijdscat,3,FALSE))</f>
        <v/>
      </c>
      <c r="W593" s="115" t="str">
        <f>IF(W591="","",VLOOKUP(W591,Leeftijdscat,4,FALSE))</f>
        <v/>
      </c>
      <c r="X593" s="23">
        <v>4</v>
      </c>
      <c r="Y593" s="55">
        <f>LEN(Y594&amp;Y595&amp;Y596&amp;Y597&amp;Y598&amp;Y599&amp;Y600&amp;Y601&amp;Y602&amp;Y603&amp;Y604&amp;Y605&amp;Y606&amp;Y607&amp;Y608)</f>
        <v>0</v>
      </c>
      <c r="Z593" s="55">
        <f>LEN(Z594&amp;Z595&amp;Z596&amp;Z597&amp;Z598&amp;Z599&amp;Z600&amp;Z601&amp;Z602&amp;Z603&amp;Z604&amp;Z605&amp;Z606&amp;Z607&amp;Z608)</f>
        <v>0</v>
      </c>
      <c r="AA593" s="55">
        <f>LEN(AA594&amp;AA595&amp;AA596&amp;AA597&amp;AA598&amp;AA599&amp;AA600&amp;AA601&amp;AA602&amp;AA603&amp;AA604&amp;AA605&amp;AA606&amp;AA607&amp;AA608)</f>
        <v>0</v>
      </c>
      <c r="AB593" s="55">
        <f>SUM(Y593:AA593)</f>
        <v>0</v>
      </c>
      <c r="AC593" s="55"/>
      <c r="AD593" s="145"/>
      <c r="AE593" s="145"/>
      <c r="AF593" s="145"/>
      <c r="AG593" s="55"/>
    </row>
    <row r="594" spans="1:34" x14ac:dyDescent="0.25">
      <c r="A594" s="23" t="str">
        <f>C591&amp;"x"&amp;B594</f>
        <v>x1</v>
      </c>
      <c r="B594" s="42">
        <v>1</v>
      </c>
      <c r="C594" s="60" t="str">
        <f t="shared" ref="C594:C608" si="493">IF(LEFT($A594,1)="x","",IFERROR(VLOOKUP($A594,Leden1N,8,0),""))</f>
        <v/>
      </c>
      <c r="D594" s="60" t="str">
        <f t="shared" ref="D594:D608" si="494">IF(LEFT($A594,1)="x","",IFERROR(VLOOKUP($A594,Leden1N,9,0),""))</f>
        <v/>
      </c>
      <c r="E594" s="61" t="str">
        <f t="shared" ref="E594:E608" si="495">IF(LEFT($A594,1)="x","",IFERROR(VLOOKUP($A594,Leden1N,10,0),""))</f>
        <v/>
      </c>
      <c r="F594" s="61" t="str">
        <f t="shared" ref="F594:F608" si="496">IF(LEFT($A594,1)="x","",IFERROR(VLOOKUP($A594,Leden1N,11,0),""))</f>
        <v/>
      </c>
      <c r="G594" s="62" t="str">
        <f t="shared" ref="G594:G608" si="497">IF(LEFT($A594,1)="x","",IFERROR(VLOOKUP($A594,Leden1N,12,0),""))</f>
        <v/>
      </c>
      <c r="H594" s="63" t="str">
        <f t="shared" ref="H594:H608" si="498">IF(AND(ISNUMBER(G594),G594&lt;&gt;0),DATEDIF(G594,Peildatum,"Y"),"")</f>
        <v/>
      </c>
      <c r="I594" s="64"/>
      <c r="J594" s="60" t="str">
        <f t="shared" ref="J594:J608" si="499">IF(LEFT($A594,1)="x","",IFERROR(VLOOKUP($A594,Leden1N,17,0),""))</f>
        <v/>
      </c>
      <c r="K594" s="60" t="str">
        <f t="shared" ref="K594:K608" si="500">IF(LEFT($A594,1)="x","",IFERROR(VLOOKUP($A594,Leden1N,18,0),""))</f>
        <v/>
      </c>
      <c r="L594" s="60" t="str">
        <f t="shared" ref="L594:L608" si="501">IF(LEFT($A594,1)="x","",IFERROR(VLOOKUP($A594,Leden1N,19,0),""))</f>
        <v/>
      </c>
      <c r="M594" s="48"/>
      <c r="N594" s="48"/>
      <c r="P594" s="114"/>
      <c r="Q594" s="114"/>
      <c r="R594" s="114"/>
      <c r="S594" s="118"/>
      <c r="T594" s="153">
        <f t="shared" ref="T594:T608" si="502">IF(LEN(C594&amp;D594&amp;E594&amp;F594)&gt;0,1,0)</f>
        <v>0</v>
      </c>
      <c r="U594" s="116">
        <f t="shared" ref="U594:U608" si="503">MIN(LEN(Y594&amp;Z594&amp;AA594),1)</f>
        <v>0</v>
      </c>
      <c r="V594" s="119" t="str">
        <f t="shared" ref="V594:W608" si="504">V593</f>
        <v/>
      </c>
      <c r="W594" s="119" t="str">
        <f t="shared" si="504"/>
        <v/>
      </c>
      <c r="X594" s="23">
        <v>5</v>
      </c>
      <c r="Y594" s="60" t="str">
        <f t="shared" ref="Y594:Y608" si="505">IF(LEFT($A594,1)="x","",IFERROR(VLOOKUP($A594,Leden1N,37,0),""))</f>
        <v/>
      </c>
      <c r="Z594" s="60" t="str">
        <f t="shared" ref="Z594:Z608" si="506">IF(LEFT($A594,1)="x","",IFERROR(VLOOKUP($A594,Leden1N,38,0),""))</f>
        <v/>
      </c>
      <c r="AA594" s="60" t="str">
        <f t="shared" ref="AA594:AA608" si="507">IF(LEFT($A594,1)="x","",IFERROR(VLOOKUP($A594,Leden1N,39,0),""))</f>
        <v/>
      </c>
      <c r="AB594" s="23">
        <f t="shared" ref="AB594:AB608" si="508">LEN(Y594&amp;Z594&amp;AA594)</f>
        <v>0</v>
      </c>
      <c r="AH594" s="158" t="str">
        <f t="shared" ref="AH594:AH608" si="509">lft(G594,Peildatum)</f>
        <v/>
      </c>
    </row>
    <row r="595" spans="1:34" x14ac:dyDescent="0.25">
      <c r="A595" s="23" t="str">
        <f>C591&amp;"x"&amp;B595</f>
        <v>x2</v>
      </c>
      <c r="B595" s="42">
        <v>2</v>
      </c>
      <c r="C595" s="60" t="str">
        <f t="shared" si="493"/>
        <v/>
      </c>
      <c r="D595" s="60" t="str">
        <f t="shared" si="494"/>
        <v/>
      </c>
      <c r="E595" s="61" t="str">
        <f t="shared" si="495"/>
        <v/>
      </c>
      <c r="F595" s="61" t="str">
        <f t="shared" si="496"/>
        <v/>
      </c>
      <c r="G595" s="62" t="str">
        <f t="shared" si="497"/>
        <v/>
      </c>
      <c r="H595" s="63" t="str">
        <f t="shared" si="498"/>
        <v/>
      </c>
      <c r="I595" s="64"/>
      <c r="J595" s="60" t="str">
        <f t="shared" si="499"/>
        <v/>
      </c>
      <c r="K595" s="60" t="str">
        <f t="shared" si="500"/>
        <v/>
      </c>
      <c r="L595" s="60" t="str">
        <f t="shared" si="501"/>
        <v/>
      </c>
      <c r="M595" s="48"/>
      <c r="N595" s="48"/>
      <c r="P595" s="114"/>
      <c r="Q595" s="114"/>
      <c r="R595" s="114"/>
      <c r="S595" s="118"/>
      <c r="T595" s="153">
        <f t="shared" si="502"/>
        <v>0</v>
      </c>
      <c r="U595" s="116">
        <f t="shared" si="503"/>
        <v>0</v>
      </c>
      <c r="V595" s="119" t="str">
        <f t="shared" si="504"/>
        <v/>
      </c>
      <c r="W595" s="119" t="str">
        <f t="shared" si="504"/>
        <v/>
      </c>
      <c r="X595" s="23">
        <v>6</v>
      </c>
      <c r="Y595" s="60" t="str">
        <f t="shared" si="505"/>
        <v/>
      </c>
      <c r="Z595" s="60" t="str">
        <f t="shared" si="506"/>
        <v/>
      </c>
      <c r="AA595" s="60" t="str">
        <f t="shared" si="507"/>
        <v/>
      </c>
      <c r="AB595" s="23">
        <f t="shared" si="508"/>
        <v>0</v>
      </c>
      <c r="AH595" s="158" t="str">
        <f t="shared" si="509"/>
        <v/>
      </c>
    </row>
    <row r="596" spans="1:34" x14ac:dyDescent="0.25">
      <c r="A596" s="23" t="str">
        <f>C591&amp;"x"&amp;B596</f>
        <v>x3</v>
      </c>
      <c r="B596" s="42">
        <v>3</v>
      </c>
      <c r="C596" s="60" t="str">
        <f t="shared" si="493"/>
        <v/>
      </c>
      <c r="D596" s="60" t="str">
        <f t="shared" si="494"/>
        <v/>
      </c>
      <c r="E596" s="61" t="str">
        <f t="shared" si="495"/>
        <v/>
      </c>
      <c r="F596" s="61" t="str">
        <f t="shared" si="496"/>
        <v/>
      </c>
      <c r="G596" s="62" t="str">
        <f t="shared" si="497"/>
        <v/>
      </c>
      <c r="H596" s="63" t="str">
        <f t="shared" si="498"/>
        <v/>
      </c>
      <c r="I596" s="64"/>
      <c r="J596" s="60" t="str">
        <f t="shared" si="499"/>
        <v/>
      </c>
      <c r="K596" s="60" t="str">
        <f t="shared" si="500"/>
        <v/>
      </c>
      <c r="L596" s="60" t="str">
        <f t="shared" si="501"/>
        <v/>
      </c>
      <c r="M596" s="48"/>
      <c r="N596" s="48"/>
      <c r="P596" s="114"/>
      <c r="Q596" s="114"/>
      <c r="R596" s="114"/>
      <c r="S596" s="118"/>
      <c r="T596" s="153">
        <f t="shared" si="502"/>
        <v>0</v>
      </c>
      <c r="U596" s="116">
        <f t="shared" si="503"/>
        <v>0</v>
      </c>
      <c r="V596" s="119" t="str">
        <f t="shared" si="504"/>
        <v/>
      </c>
      <c r="W596" s="119" t="str">
        <f t="shared" si="504"/>
        <v/>
      </c>
      <c r="X596" s="23">
        <v>7</v>
      </c>
      <c r="Y596" s="60" t="str">
        <f t="shared" si="505"/>
        <v/>
      </c>
      <c r="Z596" s="60" t="str">
        <f t="shared" si="506"/>
        <v/>
      </c>
      <c r="AA596" s="60" t="str">
        <f t="shared" si="507"/>
        <v/>
      </c>
      <c r="AB596" s="23">
        <f t="shared" si="508"/>
        <v>0</v>
      </c>
      <c r="AH596" s="158" t="str">
        <f t="shared" si="509"/>
        <v/>
      </c>
    </row>
    <row r="597" spans="1:34" x14ac:dyDescent="0.25">
      <c r="A597" s="23" t="str">
        <f>C591&amp;"x"&amp;B597</f>
        <v>x4</v>
      </c>
      <c r="B597" s="42">
        <v>4</v>
      </c>
      <c r="C597" s="60" t="str">
        <f t="shared" si="493"/>
        <v/>
      </c>
      <c r="D597" s="60" t="str">
        <f t="shared" si="494"/>
        <v/>
      </c>
      <c r="E597" s="61" t="str">
        <f t="shared" si="495"/>
        <v/>
      </c>
      <c r="F597" s="61" t="str">
        <f t="shared" si="496"/>
        <v/>
      </c>
      <c r="G597" s="62" t="str">
        <f t="shared" si="497"/>
        <v/>
      </c>
      <c r="H597" s="63" t="str">
        <f t="shared" si="498"/>
        <v/>
      </c>
      <c r="I597" s="64"/>
      <c r="J597" s="60" t="str">
        <f t="shared" si="499"/>
        <v/>
      </c>
      <c r="K597" s="60" t="str">
        <f t="shared" si="500"/>
        <v/>
      </c>
      <c r="L597" s="60" t="str">
        <f t="shared" si="501"/>
        <v/>
      </c>
      <c r="M597" s="48"/>
      <c r="N597" s="48"/>
      <c r="P597" s="114"/>
      <c r="Q597" s="114"/>
      <c r="R597" s="114"/>
      <c r="S597" s="118"/>
      <c r="T597" s="153">
        <f t="shared" si="502"/>
        <v>0</v>
      </c>
      <c r="U597" s="116">
        <f t="shared" si="503"/>
        <v>0</v>
      </c>
      <c r="V597" s="119" t="str">
        <f t="shared" si="504"/>
        <v/>
      </c>
      <c r="W597" s="119" t="str">
        <f t="shared" si="504"/>
        <v/>
      </c>
      <c r="X597" s="23">
        <v>8</v>
      </c>
      <c r="Y597" s="60" t="str">
        <f t="shared" si="505"/>
        <v/>
      </c>
      <c r="Z597" s="60" t="str">
        <f t="shared" si="506"/>
        <v/>
      </c>
      <c r="AA597" s="60" t="str">
        <f t="shared" si="507"/>
        <v/>
      </c>
      <c r="AB597" s="23">
        <f t="shared" si="508"/>
        <v>0</v>
      </c>
      <c r="AH597" s="158" t="str">
        <f t="shared" si="509"/>
        <v/>
      </c>
    </row>
    <row r="598" spans="1:34" x14ac:dyDescent="0.25">
      <c r="A598" s="23" t="str">
        <f>C591&amp;"x"&amp;B598</f>
        <v>x5</v>
      </c>
      <c r="B598" s="42">
        <v>5</v>
      </c>
      <c r="C598" s="60" t="str">
        <f t="shared" si="493"/>
        <v/>
      </c>
      <c r="D598" s="60" t="str">
        <f t="shared" si="494"/>
        <v/>
      </c>
      <c r="E598" s="61" t="str">
        <f t="shared" si="495"/>
        <v/>
      </c>
      <c r="F598" s="61" t="str">
        <f t="shared" si="496"/>
        <v/>
      </c>
      <c r="G598" s="62" t="str">
        <f t="shared" si="497"/>
        <v/>
      </c>
      <c r="H598" s="63" t="str">
        <f t="shared" si="498"/>
        <v/>
      </c>
      <c r="I598" s="64"/>
      <c r="J598" s="60" t="str">
        <f t="shared" si="499"/>
        <v/>
      </c>
      <c r="K598" s="60" t="str">
        <f t="shared" si="500"/>
        <v/>
      </c>
      <c r="L598" s="60" t="str">
        <f t="shared" si="501"/>
        <v/>
      </c>
      <c r="M598" s="48"/>
      <c r="N598" s="48"/>
      <c r="P598" s="114"/>
      <c r="Q598" s="114"/>
      <c r="R598" s="114"/>
      <c r="S598" s="118"/>
      <c r="T598" s="153">
        <f t="shared" si="502"/>
        <v>0</v>
      </c>
      <c r="U598" s="116">
        <f t="shared" si="503"/>
        <v>0</v>
      </c>
      <c r="V598" s="119" t="str">
        <f t="shared" si="504"/>
        <v/>
      </c>
      <c r="W598" s="119" t="str">
        <f t="shared" si="504"/>
        <v/>
      </c>
      <c r="X598" s="23">
        <v>9</v>
      </c>
      <c r="Y598" s="60" t="str">
        <f t="shared" si="505"/>
        <v/>
      </c>
      <c r="Z598" s="60" t="str">
        <f t="shared" si="506"/>
        <v/>
      </c>
      <c r="AA598" s="60" t="str">
        <f t="shared" si="507"/>
        <v/>
      </c>
      <c r="AB598" s="23">
        <f t="shared" si="508"/>
        <v>0</v>
      </c>
      <c r="AH598" s="158" t="str">
        <f t="shared" si="509"/>
        <v/>
      </c>
    </row>
    <row r="599" spans="1:34" x14ac:dyDescent="0.25">
      <c r="A599" s="23" t="str">
        <f>C591&amp;"x"&amp;B599</f>
        <v>x6</v>
      </c>
      <c r="B599" s="42">
        <v>6</v>
      </c>
      <c r="C599" s="60" t="str">
        <f t="shared" si="493"/>
        <v/>
      </c>
      <c r="D599" s="60" t="str">
        <f t="shared" si="494"/>
        <v/>
      </c>
      <c r="E599" s="61" t="str">
        <f t="shared" si="495"/>
        <v/>
      </c>
      <c r="F599" s="61" t="str">
        <f t="shared" si="496"/>
        <v/>
      </c>
      <c r="G599" s="62" t="str">
        <f t="shared" si="497"/>
        <v/>
      </c>
      <c r="H599" s="63" t="str">
        <f t="shared" si="498"/>
        <v/>
      </c>
      <c r="I599" s="64"/>
      <c r="J599" s="60" t="str">
        <f t="shared" si="499"/>
        <v/>
      </c>
      <c r="K599" s="60" t="str">
        <f t="shared" si="500"/>
        <v/>
      </c>
      <c r="L599" s="60" t="str">
        <f t="shared" si="501"/>
        <v/>
      </c>
      <c r="M599" s="48"/>
      <c r="N599" s="48"/>
      <c r="P599" s="114"/>
      <c r="Q599" s="114"/>
      <c r="R599" s="114"/>
      <c r="S599" s="118"/>
      <c r="T599" s="153">
        <f t="shared" si="502"/>
        <v>0</v>
      </c>
      <c r="U599" s="116">
        <f t="shared" si="503"/>
        <v>0</v>
      </c>
      <c r="V599" s="119" t="str">
        <f t="shared" si="504"/>
        <v/>
      </c>
      <c r="W599" s="119" t="str">
        <f t="shared" si="504"/>
        <v/>
      </c>
      <c r="X599" s="23">
        <v>10</v>
      </c>
      <c r="Y599" s="60" t="str">
        <f t="shared" si="505"/>
        <v/>
      </c>
      <c r="Z599" s="60" t="str">
        <f t="shared" si="506"/>
        <v/>
      </c>
      <c r="AA599" s="60" t="str">
        <f t="shared" si="507"/>
        <v/>
      </c>
      <c r="AB599" s="23">
        <f t="shared" si="508"/>
        <v>0</v>
      </c>
      <c r="AH599" s="158" t="str">
        <f t="shared" si="509"/>
        <v/>
      </c>
    </row>
    <row r="600" spans="1:34" x14ac:dyDescent="0.25">
      <c r="A600" s="23" t="str">
        <f>C591&amp;"x"&amp;B600</f>
        <v>x7</v>
      </c>
      <c r="B600" s="42">
        <v>7</v>
      </c>
      <c r="C600" s="60" t="str">
        <f t="shared" si="493"/>
        <v/>
      </c>
      <c r="D600" s="60" t="str">
        <f t="shared" si="494"/>
        <v/>
      </c>
      <c r="E600" s="61" t="str">
        <f t="shared" si="495"/>
        <v/>
      </c>
      <c r="F600" s="61" t="str">
        <f t="shared" si="496"/>
        <v/>
      </c>
      <c r="G600" s="62" t="str">
        <f t="shared" si="497"/>
        <v/>
      </c>
      <c r="H600" s="63" t="str">
        <f t="shared" si="498"/>
        <v/>
      </c>
      <c r="I600" s="64"/>
      <c r="J600" s="60" t="str">
        <f t="shared" si="499"/>
        <v/>
      </c>
      <c r="K600" s="60" t="str">
        <f t="shared" si="500"/>
        <v/>
      </c>
      <c r="L600" s="60" t="str">
        <f t="shared" si="501"/>
        <v/>
      </c>
      <c r="M600" s="48"/>
      <c r="N600" s="48"/>
      <c r="P600" s="114"/>
      <c r="Q600" s="114"/>
      <c r="R600" s="114"/>
      <c r="S600" s="118"/>
      <c r="T600" s="153">
        <f t="shared" si="502"/>
        <v>0</v>
      </c>
      <c r="U600" s="116">
        <f t="shared" si="503"/>
        <v>0</v>
      </c>
      <c r="V600" s="119" t="str">
        <f t="shared" si="504"/>
        <v/>
      </c>
      <c r="W600" s="119" t="str">
        <f t="shared" si="504"/>
        <v/>
      </c>
      <c r="X600" s="23">
        <v>11</v>
      </c>
      <c r="Y600" s="60" t="str">
        <f t="shared" si="505"/>
        <v/>
      </c>
      <c r="Z600" s="60" t="str">
        <f t="shared" si="506"/>
        <v/>
      </c>
      <c r="AA600" s="60" t="str">
        <f t="shared" si="507"/>
        <v/>
      </c>
      <c r="AB600" s="23">
        <f t="shared" si="508"/>
        <v>0</v>
      </c>
      <c r="AH600" s="158" t="str">
        <f t="shared" si="509"/>
        <v/>
      </c>
    </row>
    <row r="601" spans="1:34" x14ac:dyDescent="0.25">
      <c r="A601" s="23" t="str">
        <f>C591&amp;"x"&amp;B601</f>
        <v>x8</v>
      </c>
      <c r="B601" s="42">
        <v>8</v>
      </c>
      <c r="C601" s="60" t="str">
        <f t="shared" si="493"/>
        <v/>
      </c>
      <c r="D601" s="60" t="str">
        <f t="shared" si="494"/>
        <v/>
      </c>
      <c r="E601" s="61" t="str">
        <f t="shared" si="495"/>
        <v/>
      </c>
      <c r="F601" s="61" t="str">
        <f t="shared" si="496"/>
        <v/>
      </c>
      <c r="G601" s="62" t="str">
        <f t="shared" si="497"/>
        <v/>
      </c>
      <c r="H601" s="63" t="str">
        <f t="shared" si="498"/>
        <v/>
      </c>
      <c r="I601" s="64"/>
      <c r="J601" s="60" t="str">
        <f t="shared" si="499"/>
        <v/>
      </c>
      <c r="K601" s="60" t="str">
        <f t="shared" si="500"/>
        <v/>
      </c>
      <c r="L601" s="60" t="str">
        <f t="shared" si="501"/>
        <v/>
      </c>
      <c r="M601" s="48"/>
      <c r="N601" s="48"/>
      <c r="P601" s="114"/>
      <c r="Q601" s="114"/>
      <c r="R601" s="114"/>
      <c r="S601" s="118"/>
      <c r="T601" s="153">
        <f t="shared" si="502"/>
        <v>0</v>
      </c>
      <c r="U601" s="116">
        <f t="shared" si="503"/>
        <v>0</v>
      </c>
      <c r="V601" s="119" t="str">
        <f t="shared" si="504"/>
        <v/>
      </c>
      <c r="W601" s="119" t="str">
        <f t="shared" si="504"/>
        <v/>
      </c>
      <c r="X601" s="23">
        <v>12</v>
      </c>
      <c r="Y601" s="60" t="str">
        <f t="shared" si="505"/>
        <v/>
      </c>
      <c r="Z601" s="60" t="str">
        <f t="shared" si="506"/>
        <v/>
      </c>
      <c r="AA601" s="60" t="str">
        <f t="shared" si="507"/>
        <v/>
      </c>
      <c r="AB601" s="23">
        <f t="shared" si="508"/>
        <v>0</v>
      </c>
      <c r="AH601" s="158" t="str">
        <f t="shared" si="509"/>
        <v/>
      </c>
    </row>
    <row r="602" spans="1:34" x14ac:dyDescent="0.25">
      <c r="A602" s="23" t="str">
        <f>C591&amp;"x"&amp;B602</f>
        <v>x9</v>
      </c>
      <c r="B602" s="42">
        <v>9</v>
      </c>
      <c r="C602" s="60" t="str">
        <f t="shared" si="493"/>
        <v/>
      </c>
      <c r="D602" s="60" t="str">
        <f t="shared" si="494"/>
        <v/>
      </c>
      <c r="E602" s="61" t="str">
        <f t="shared" si="495"/>
        <v/>
      </c>
      <c r="F602" s="61" t="str">
        <f t="shared" si="496"/>
        <v/>
      </c>
      <c r="G602" s="62" t="str">
        <f t="shared" si="497"/>
        <v/>
      </c>
      <c r="H602" s="63" t="str">
        <f t="shared" si="498"/>
        <v/>
      </c>
      <c r="I602" s="64"/>
      <c r="J602" s="60" t="str">
        <f t="shared" si="499"/>
        <v/>
      </c>
      <c r="K602" s="60" t="str">
        <f t="shared" si="500"/>
        <v/>
      </c>
      <c r="L602" s="60" t="str">
        <f t="shared" si="501"/>
        <v/>
      </c>
      <c r="M602" s="48"/>
      <c r="N602" s="48"/>
      <c r="P602" s="114"/>
      <c r="Q602" s="114"/>
      <c r="R602" s="114"/>
      <c r="S602" s="118"/>
      <c r="T602" s="153">
        <f t="shared" si="502"/>
        <v>0</v>
      </c>
      <c r="U602" s="116">
        <f t="shared" si="503"/>
        <v>0</v>
      </c>
      <c r="V602" s="119" t="str">
        <f t="shared" si="504"/>
        <v/>
      </c>
      <c r="W602" s="119" t="str">
        <f t="shared" si="504"/>
        <v/>
      </c>
      <c r="X602" s="23">
        <v>13</v>
      </c>
      <c r="Y602" s="60" t="str">
        <f t="shared" si="505"/>
        <v/>
      </c>
      <c r="Z602" s="60" t="str">
        <f t="shared" si="506"/>
        <v/>
      </c>
      <c r="AA602" s="60" t="str">
        <f t="shared" si="507"/>
        <v/>
      </c>
      <c r="AB602" s="23">
        <f t="shared" si="508"/>
        <v>0</v>
      </c>
      <c r="AH602" s="158" t="str">
        <f t="shared" si="509"/>
        <v/>
      </c>
    </row>
    <row r="603" spans="1:34" x14ac:dyDescent="0.25">
      <c r="A603" s="23" t="str">
        <f>C591&amp;"x"&amp;B603</f>
        <v>x10</v>
      </c>
      <c r="B603" s="42">
        <v>10</v>
      </c>
      <c r="C603" s="60" t="str">
        <f t="shared" si="493"/>
        <v/>
      </c>
      <c r="D603" s="60" t="str">
        <f t="shared" si="494"/>
        <v/>
      </c>
      <c r="E603" s="61" t="str">
        <f t="shared" si="495"/>
        <v/>
      </c>
      <c r="F603" s="61" t="str">
        <f t="shared" si="496"/>
        <v/>
      </c>
      <c r="G603" s="62" t="str">
        <f t="shared" si="497"/>
        <v/>
      </c>
      <c r="H603" s="63" t="str">
        <f t="shared" si="498"/>
        <v/>
      </c>
      <c r="I603" s="64"/>
      <c r="J603" s="60" t="str">
        <f t="shared" si="499"/>
        <v/>
      </c>
      <c r="K603" s="60" t="str">
        <f t="shared" si="500"/>
        <v/>
      </c>
      <c r="L603" s="60" t="str">
        <f t="shared" si="501"/>
        <v/>
      </c>
      <c r="M603" s="48"/>
      <c r="N603" s="48"/>
      <c r="P603" s="114"/>
      <c r="Q603" s="114"/>
      <c r="R603" s="114"/>
      <c r="S603" s="118"/>
      <c r="T603" s="153">
        <f t="shared" si="502"/>
        <v>0</v>
      </c>
      <c r="U603" s="116">
        <f t="shared" si="503"/>
        <v>0</v>
      </c>
      <c r="V603" s="119" t="str">
        <f t="shared" si="504"/>
        <v/>
      </c>
      <c r="W603" s="119" t="str">
        <f t="shared" si="504"/>
        <v/>
      </c>
      <c r="X603" s="23">
        <v>14</v>
      </c>
      <c r="Y603" s="60" t="str">
        <f t="shared" si="505"/>
        <v/>
      </c>
      <c r="Z603" s="60" t="str">
        <f t="shared" si="506"/>
        <v/>
      </c>
      <c r="AA603" s="60" t="str">
        <f t="shared" si="507"/>
        <v/>
      </c>
      <c r="AB603" s="23">
        <f t="shared" si="508"/>
        <v>0</v>
      </c>
      <c r="AH603" s="158" t="str">
        <f t="shared" si="509"/>
        <v/>
      </c>
    </row>
    <row r="604" spans="1:34" x14ac:dyDescent="0.25">
      <c r="A604" s="23" t="str">
        <f>C591&amp;"x"&amp;B604</f>
        <v>x11</v>
      </c>
      <c r="B604" s="42">
        <v>11</v>
      </c>
      <c r="C604" s="60" t="str">
        <f t="shared" si="493"/>
        <v/>
      </c>
      <c r="D604" s="60" t="str">
        <f t="shared" si="494"/>
        <v/>
      </c>
      <c r="E604" s="61" t="str">
        <f t="shared" si="495"/>
        <v/>
      </c>
      <c r="F604" s="61" t="str">
        <f t="shared" si="496"/>
        <v/>
      </c>
      <c r="G604" s="62" t="str">
        <f t="shared" si="497"/>
        <v/>
      </c>
      <c r="H604" s="63" t="str">
        <f t="shared" si="498"/>
        <v/>
      </c>
      <c r="I604" s="64"/>
      <c r="J604" s="60" t="str">
        <f t="shared" si="499"/>
        <v/>
      </c>
      <c r="K604" s="60" t="str">
        <f t="shared" si="500"/>
        <v/>
      </c>
      <c r="L604" s="60" t="str">
        <f t="shared" si="501"/>
        <v/>
      </c>
      <c r="M604" s="48"/>
      <c r="N604" s="48"/>
      <c r="P604" s="114"/>
      <c r="Q604" s="114"/>
      <c r="R604" s="114"/>
      <c r="T604" s="153">
        <f t="shared" si="502"/>
        <v>0</v>
      </c>
      <c r="U604" s="116">
        <f t="shared" si="503"/>
        <v>0</v>
      </c>
      <c r="V604" s="119" t="str">
        <f t="shared" si="504"/>
        <v/>
      </c>
      <c r="W604" s="119" t="str">
        <f t="shared" si="504"/>
        <v/>
      </c>
      <c r="X604" s="23">
        <v>15</v>
      </c>
      <c r="Y604" s="60" t="str">
        <f t="shared" si="505"/>
        <v/>
      </c>
      <c r="Z604" s="60" t="str">
        <f t="shared" si="506"/>
        <v/>
      </c>
      <c r="AA604" s="60" t="str">
        <f t="shared" si="507"/>
        <v/>
      </c>
      <c r="AB604" s="23">
        <f t="shared" si="508"/>
        <v>0</v>
      </c>
      <c r="AH604" s="158" t="str">
        <f t="shared" si="509"/>
        <v/>
      </c>
    </row>
    <row r="605" spans="1:34" x14ac:dyDescent="0.25">
      <c r="A605" s="23" t="str">
        <f>C591&amp;"x"&amp;B605</f>
        <v>x12</v>
      </c>
      <c r="B605" s="42">
        <v>12</v>
      </c>
      <c r="C605" s="60" t="str">
        <f t="shared" si="493"/>
        <v/>
      </c>
      <c r="D605" s="60" t="str">
        <f t="shared" si="494"/>
        <v/>
      </c>
      <c r="E605" s="61" t="str">
        <f t="shared" si="495"/>
        <v/>
      </c>
      <c r="F605" s="61" t="str">
        <f t="shared" si="496"/>
        <v/>
      </c>
      <c r="G605" s="62" t="str">
        <f t="shared" si="497"/>
        <v/>
      </c>
      <c r="H605" s="63" t="str">
        <f t="shared" si="498"/>
        <v/>
      </c>
      <c r="I605" s="64"/>
      <c r="J605" s="60" t="str">
        <f t="shared" si="499"/>
        <v/>
      </c>
      <c r="K605" s="60" t="str">
        <f t="shared" si="500"/>
        <v/>
      </c>
      <c r="L605" s="60" t="str">
        <f t="shared" si="501"/>
        <v/>
      </c>
      <c r="M605" s="48"/>
      <c r="N605" s="48"/>
      <c r="P605" s="114"/>
      <c r="Q605" s="114"/>
      <c r="R605" s="114"/>
      <c r="T605" s="153">
        <f t="shared" si="502"/>
        <v>0</v>
      </c>
      <c r="U605" s="116">
        <f t="shared" si="503"/>
        <v>0</v>
      </c>
      <c r="V605" s="119" t="str">
        <f t="shared" si="504"/>
        <v/>
      </c>
      <c r="W605" s="119" t="str">
        <f t="shared" si="504"/>
        <v/>
      </c>
      <c r="X605" s="23">
        <v>16</v>
      </c>
      <c r="Y605" s="60" t="str">
        <f t="shared" si="505"/>
        <v/>
      </c>
      <c r="Z605" s="60" t="str">
        <f t="shared" si="506"/>
        <v/>
      </c>
      <c r="AA605" s="60" t="str">
        <f t="shared" si="507"/>
        <v/>
      </c>
      <c r="AB605" s="23">
        <f t="shared" si="508"/>
        <v>0</v>
      </c>
      <c r="AH605" s="158" t="str">
        <f t="shared" si="509"/>
        <v/>
      </c>
    </row>
    <row r="606" spans="1:34" x14ac:dyDescent="0.25">
      <c r="A606" s="23" t="str">
        <f>C591&amp;"x"&amp;B606</f>
        <v>x13</v>
      </c>
      <c r="B606" s="42">
        <v>13</v>
      </c>
      <c r="C606" s="60" t="str">
        <f t="shared" si="493"/>
        <v/>
      </c>
      <c r="D606" s="60" t="str">
        <f t="shared" si="494"/>
        <v/>
      </c>
      <c r="E606" s="61" t="str">
        <f t="shared" si="495"/>
        <v/>
      </c>
      <c r="F606" s="61" t="str">
        <f t="shared" si="496"/>
        <v/>
      </c>
      <c r="G606" s="62" t="str">
        <f t="shared" si="497"/>
        <v/>
      </c>
      <c r="H606" s="63" t="str">
        <f t="shared" si="498"/>
        <v/>
      </c>
      <c r="I606" s="64"/>
      <c r="J606" s="60" t="str">
        <f t="shared" si="499"/>
        <v/>
      </c>
      <c r="K606" s="60" t="str">
        <f t="shared" si="500"/>
        <v/>
      </c>
      <c r="L606" s="60" t="str">
        <f t="shared" si="501"/>
        <v/>
      </c>
      <c r="M606" s="48"/>
      <c r="N606" s="48"/>
      <c r="P606" s="114"/>
      <c r="Q606" s="114"/>
      <c r="R606" s="114"/>
      <c r="T606" s="153">
        <f t="shared" si="502"/>
        <v>0</v>
      </c>
      <c r="U606" s="116">
        <f t="shared" si="503"/>
        <v>0</v>
      </c>
      <c r="V606" s="119" t="str">
        <f t="shared" si="504"/>
        <v/>
      </c>
      <c r="W606" s="119" t="str">
        <f t="shared" si="504"/>
        <v/>
      </c>
      <c r="X606" s="23">
        <v>17</v>
      </c>
      <c r="Y606" s="60" t="str">
        <f t="shared" si="505"/>
        <v/>
      </c>
      <c r="Z606" s="60" t="str">
        <f t="shared" si="506"/>
        <v/>
      </c>
      <c r="AA606" s="60" t="str">
        <f t="shared" si="507"/>
        <v/>
      </c>
      <c r="AB606" s="23">
        <f t="shared" si="508"/>
        <v>0</v>
      </c>
      <c r="AH606" s="158" t="str">
        <f t="shared" si="509"/>
        <v/>
      </c>
    </row>
    <row r="607" spans="1:34" x14ac:dyDescent="0.25">
      <c r="A607" s="23" t="str">
        <f>C591&amp;"x"&amp;B607</f>
        <v>x14</v>
      </c>
      <c r="B607" s="42">
        <v>14</v>
      </c>
      <c r="C607" s="60" t="str">
        <f t="shared" si="493"/>
        <v/>
      </c>
      <c r="D607" s="60" t="str">
        <f t="shared" si="494"/>
        <v/>
      </c>
      <c r="E607" s="61" t="str">
        <f t="shared" si="495"/>
        <v/>
      </c>
      <c r="F607" s="61" t="str">
        <f t="shared" si="496"/>
        <v/>
      </c>
      <c r="G607" s="62" t="str">
        <f t="shared" si="497"/>
        <v/>
      </c>
      <c r="H607" s="63" t="str">
        <f t="shared" si="498"/>
        <v/>
      </c>
      <c r="I607" s="64"/>
      <c r="J607" s="60" t="str">
        <f t="shared" si="499"/>
        <v/>
      </c>
      <c r="K607" s="60" t="str">
        <f t="shared" si="500"/>
        <v/>
      </c>
      <c r="L607" s="60" t="str">
        <f t="shared" si="501"/>
        <v/>
      </c>
      <c r="M607" s="48"/>
      <c r="N607" s="48"/>
      <c r="P607" s="114"/>
      <c r="Q607" s="114"/>
      <c r="R607" s="114"/>
      <c r="T607" s="153">
        <f t="shared" si="502"/>
        <v>0</v>
      </c>
      <c r="U607" s="116">
        <f t="shared" si="503"/>
        <v>0</v>
      </c>
      <c r="V607" s="119" t="str">
        <f t="shared" si="504"/>
        <v/>
      </c>
      <c r="W607" s="119" t="str">
        <f t="shared" si="504"/>
        <v/>
      </c>
      <c r="X607" s="23">
        <v>18</v>
      </c>
      <c r="Y607" s="60" t="str">
        <f t="shared" si="505"/>
        <v/>
      </c>
      <c r="Z607" s="60" t="str">
        <f t="shared" si="506"/>
        <v/>
      </c>
      <c r="AA607" s="60" t="str">
        <f t="shared" si="507"/>
        <v/>
      </c>
      <c r="AB607" s="23">
        <f t="shared" si="508"/>
        <v>0</v>
      </c>
      <c r="AH607" s="158" t="str">
        <f t="shared" si="509"/>
        <v/>
      </c>
    </row>
    <row r="608" spans="1:34" x14ac:dyDescent="0.25">
      <c r="A608" s="23" t="str">
        <f>C591&amp;"x"&amp;B608</f>
        <v>x15</v>
      </c>
      <c r="B608" s="42">
        <v>15</v>
      </c>
      <c r="C608" s="60" t="str">
        <f t="shared" si="493"/>
        <v/>
      </c>
      <c r="D608" s="60" t="str">
        <f t="shared" si="494"/>
        <v/>
      </c>
      <c r="E608" s="61" t="str">
        <f t="shared" si="495"/>
        <v/>
      </c>
      <c r="F608" s="61" t="str">
        <f t="shared" si="496"/>
        <v/>
      </c>
      <c r="G608" s="62" t="str">
        <f t="shared" si="497"/>
        <v/>
      </c>
      <c r="H608" s="63" t="str">
        <f t="shared" si="498"/>
        <v/>
      </c>
      <c r="I608" s="64"/>
      <c r="J608" s="60" t="str">
        <f t="shared" si="499"/>
        <v/>
      </c>
      <c r="K608" s="60" t="str">
        <f t="shared" si="500"/>
        <v/>
      </c>
      <c r="L608" s="60" t="str">
        <f t="shared" si="501"/>
        <v/>
      </c>
      <c r="M608" s="48"/>
      <c r="N608" s="48"/>
      <c r="P608" s="114"/>
      <c r="Q608" s="114"/>
      <c r="R608" s="114"/>
      <c r="T608" s="153">
        <f t="shared" si="502"/>
        <v>0</v>
      </c>
      <c r="U608" s="116">
        <f t="shared" si="503"/>
        <v>0</v>
      </c>
      <c r="V608" s="119" t="str">
        <f t="shared" si="504"/>
        <v/>
      </c>
      <c r="W608" s="119" t="str">
        <f t="shared" si="504"/>
        <v/>
      </c>
      <c r="X608" s="23">
        <v>19</v>
      </c>
      <c r="Y608" s="60" t="str">
        <f t="shared" si="505"/>
        <v/>
      </c>
      <c r="Z608" s="60" t="str">
        <f t="shared" si="506"/>
        <v/>
      </c>
      <c r="AA608" s="60" t="str">
        <f t="shared" si="507"/>
        <v/>
      </c>
      <c r="AB608" s="23">
        <f t="shared" si="508"/>
        <v>0</v>
      </c>
      <c r="AH608" s="158" t="str">
        <f t="shared" si="509"/>
        <v/>
      </c>
    </row>
    <row r="609" spans="1:34" x14ac:dyDescent="0.25">
      <c r="B609" s="65"/>
      <c r="C609" s="66"/>
      <c r="D609" s="65"/>
      <c r="E609" s="65"/>
      <c r="F609" s="65"/>
      <c r="G609" s="67"/>
      <c r="H609" s="67"/>
      <c r="I609" s="67"/>
      <c r="J609" s="66"/>
      <c r="K609" s="66"/>
      <c r="L609" s="66"/>
      <c r="M609" s="48"/>
      <c r="N609" s="48"/>
      <c r="X609" s="23">
        <v>20</v>
      </c>
    </row>
    <row r="610" spans="1:34" x14ac:dyDescent="0.25">
      <c r="B610" s="42"/>
      <c r="C610" s="369" t="s">
        <v>5165</v>
      </c>
      <c r="D610" s="369"/>
      <c r="E610" s="43" t="s">
        <v>5166</v>
      </c>
      <c r="F610" s="43" t="s">
        <v>5167</v>
      </c>
      <c r="G610" s="44" t="s">
        <v>5168</v>
      </c>
      <c r="H610" s="45"/>
      <c r="I610" s="46"/>
      <c r="J610" s="47" t="s">
        <v>5169</v>
      </c>
      <c r="K610" s="47" t="s">
        <v>5170</v>
      </c>
      <c r="L610" s="47" t="s">
        <v>5171</v>
      </c>
      <c r="M610" s="48"/>
      <c r="N610" s="48"/>
      <c r="P610" s="49">
        <f>COUNT(P614:P628)</f>
        <v>0</v>
      </c>
      <c r="Q610" s="49">
        <f>COUNT(Q614:Q628)</f>
        <v>0</v>
      </c>
      <c r="R610" s="49">
        <f>COUNT(R614:R628)</f>
        <v>0</v>
      </c>
      <c r="T610" s="96">
        <f>T611-SUM(U614:U628)</f>
        <v>0</v>
      </c>
      <c r="X610" s="23">
        <v>1</v>
      </c>
    </row>
    <row r="611" spans="1:34" ht="13" x14ac:dyDescent="0.3">
      <c r="A611" s="27">
        <f>A591+1</f>
        <v>31</v>
      </c>
      <c r="B611" s="50"/>
      <c r="C611" s="370" t="str">
        <f>Leden!AV36</f>
        <v/>
      </c>
      <c r="D611" s="370"/>
      <c r="E611" s="100" t="str">
        <f>IF($C611="","",LEFT(IFERROR(VLOOKUP($C611,Teams1N,2,0),"")&amp;"??",2))</f>
        <v/>
      </c>
      <c r="F611" s="100" t="str">
        <f>IF($C611="","",IFERROR(VLOOKUP($C611,Teams1N,3,0),"??"))</f>
        <v/>
      </c>
      <c r="G611" s="100" t="str">
        <f>IF($C611="","",LEFT(IFERROR(VLOOKUP($C611,Teams1N,4,0),"")&amp;"?",1))</f>
        <v/>
      </c>
      <c r="H611" s="51"/>
      <c r="I611" s="52"/>
      <c r="J611" s="100">
        <f>COUNTIF(C614:C628,"V")</f>
        <v>0</v>
      </c>
      <c r="K611" s="100">
        <f>COUNTIF(C614:C628,"M")</f>
        <v>0</v>
      </c>
      <c r="L611" s="53" t="str">
        <f>IFERROR(AVERAGE(H614:H628),"")</f>
        <v/>
      </c>
      <c r="M611" s="54"/>
      <c r="N611" s="54"/>
      <c r="O611" s="27" t="s">
        <v>5172</v>
      </c>
      <c r="P611" s="163"/>
      <c r="Q611" s="163"/>
      <c r="R611" s="163"/>
      <c r="S611" s="164"/>
      <c r="T611" s="96">
        <f>SUM(T614:T628)</f>
        <v>0</v>
      </c>
      <c r="U611" s="115" t="str">
        <f>MID($C611,1,1)</f>
        <v/>
      </c>
      <c r="V611" s="115" t="str">
        <f>MID($C611,1,1)</f>
        <v/>
      </c>
      <c r="W611" s="115" t="str">
        <f>MID($C611,1,1)</f>
        <v/>
      </c>
      <c r="X611" s="23">
        <v>2</v>
      </c>
      <c r="Y611" s="27"/>
      <c r="Z611" s="27"/>
      <c r="AA611" s="27"/>
      <c r="AB611" s="27"/>
      <c r="AC611" s="27"/>
      <c r="AD611" s="11" t="str">
        <f>IF($C611="","",IFERROR(VLOOKUP($C611,Teams1N,6,0),""))</f>
        <v/>
      </c>
      <c r="AE611" s="11" t="str">
        <f>TRIM(IF($AD611="","",IFERROR(VLOOKUP($AD611,Teams!$B$5:$G$9,2,0),"")))</f>
        <v/>
      </c>
      <c r="AF611" s="11" t="str">
        <f>TRIM(IF($AD611="","",IFERROR(VLOOKUP($AD611,Teams!$B$5:$G$9,4,0),"")))</f>
        <v/>
      </c>
      <c r="AG611" s="27"/>
      <c r="AH611" s="159" t="str">
        <f>IFERROR(AVERAGE(AH614:AH628),"")</f>
        <v/>
      </c>
    </row>
    <row r="612" spans="1:34" x14ac:dyDescent="0.25">
      <c r="B612" s="42"/>
      <c r="C612" s="43"/>
      <c r="D612" s="42"/>
      <c r="E612" s="42"/>
      <c r="F612" s="42"/>
      <c r="G612" s="46"/>
      <c r="H612" s="46"/>
      <c r="I612" s="46"/>
      <c r="J612" s="43"/>
      <c r="K612" s="43"/>
      <c r="L612" s="43"/>
      <c r="M612" s="48"/>
      <c r="N612" s="48"/>
      <c r="U612" s="116"/>
      <c r="V612" s="116"/>
      <c r="W612" s="116"/>
      <c r="X612" s="23">
        <v>3</v>
      </c>
    </row>
    <row r="613" spans="1:34" x14ac:dyDescent="0.25">
      <c r="A613" s="55"/>
      <c r="B613" s="56"/>
      <c r="C613" s="57" t="s">
        <v>5173</v>
      </c>
      <c r="D613" s="57" t="s">
        <v>5174</v>
      </c>
      <c r="E613" s="58" t="s">
        <v>5175</v>
      </c>
      <c r="F613" s="58" t="s">
        <v>5176</v>
      </c>
      <c r="G613" s="57" t="s">
        <v>5177</v>
      </c>
      <c r="H613" s="57" t="s">
        <v>5178</v>
      </c>
      <c r="I613" s="57" t="s">
        <v>5039</v>
      </c>
      <c r="J613" s="57" t="s">
        <v>7049</v>
      </c>
      <c r="K613" s="57" t="s">
        <v>7598</v>
      </c>
      <c r="L613" s="57" t="s">
        <v>7596</v>
      </c>
      <c r="M613" s="59"/>
      <c r="N613" s="59"/>
      <c r="O613" s="55"/>
      <c r="P613" s="117" t="s">
        <v>5048</v>
      </c>
      <c r="Q613" s="117" t="s">
        <v>5047</v>
      </c>
      <c r="R613" s="117" t="s">
        <v>5049</v>
      </c>
      <c r="U613" s="115" t="str">
        <f>IF(W611="","",VLOOKUP(W611,Leeftijdscat,2,FALSE))</f>
        <v/>
      </c>
      <c r="V613" s="115" t="str">
        <f>IF(W611="","",VLOOKUP(W611,Leeftijdscat,3,FALSE))</f>
        <v/>
      </c>
      <c r="W613" s="115" t="str">
        <f>IF(W611="","",VLOOKUP(W611,Leeftijdscat,4,FALSE))</f>
        <v/>
      </c>
      <c r="X613" s="23">
        <v>4</v>
      </c>
      <c r="Y613" s="55">
        <f>LEN(Y614&amp;Y615&amp;Y616&amp;Y617&amp;Y618&amp;Y619&amp;Y620&amp;Y621&amp;Y622&amp;Y623&amp;Y624&amp;Y625&amp;Y626&amp;Y627&amp;Y628)</f>
        <v>0</v>
      </c>
      <c r="Z613" s="55">
        <f>LEN(Z614&amp;Z615&amp;Z616&amp;Z617&amp;Z618&amp;Z619&amp;Z620&amp;Z621&amp;Z622&amp;Z623&amp;Z624&amp;Z625&amp;Z626&amp;Z627&amp;Z628)</f>
        <v>0</v>
      </c>
      <c r="AA613" s="55">
        <f>LEN(AA614&amp;AA615&amp;AA616&amp;AA617&amp;AA618&amp;AA619&amp;AA620&amp;AA621&amp;AA622&amp;AA623&amp;AA624&amp;AA625&amp;AA626&amp;AA627&amp;AA628)</f>
        <v>0</v>
      </c>
      <c r="AB613" s="55">
        <f>SUM(Y613:AA613)</f>
        <v>0</v>
      </c>
      <c r="AC613" s="55"/>
      <c r="AD613" s="145"/>
      <c r="AE613" s="145"/>
      <c r="AF613" s="145"/>
      <c r="AG613" s="55"/>
    </row>
    <row r="614" spans="1:34" x14ac:dyDescent="0.25">
      <c r="A614" s="23" t="str">
        <f>C611&amp;"x"&amp;B614</f>
        <v>x1</v>
      </c>
      <c r="B614" s="42">
        <v>1</v>
      </c>
      <c r="C614" s="60" t="str">
        <f t="shared" ref="C614:C628" si="510">IF(LEFT($A614,1)="x","",IFERROR(VLOOKUP($A614,Leden1N,8,0),""))</f>
        <v/>
      </c>
      <c r="D614" s="60" t="str">
        <f t="shared" ref="D614:D628" si="511">IF(LEFT($A614,1)="x","",IFERROR(VLOOKUP($A614,Leden1N,9,0),""))</f>
        <v/>
      </c>
      <c r="E614" s="61" t="str">
        <f t="shared" ref="E614:E628" si="512">IF(LEFT($A614,1)="x","",IFERROR(VLOOKUP($A614,Leden1N,10,0),""))</f>
        <v/>
      </c>
      <c r="F614" s="61" t="str">
        <f t="shared" ref="F614:F628" si="513">IF(LEFT($A614,1)="x","",IFERROR(VLOOKUP($A614,Leden1N,11,0),""))</f>
        <v/>
      </c>
      <c r="G614" s="62" t="str">
        <f t="shared" ref="G614:G628" si="514">IF(LEFT($A614,1)="x","",IFERROR(VLOOKUP($A614,Leden1N,12,0),""))</f>
        <v/>
      </c>
      <c r="H614" s="63" t="str">
        <f t="shared" ref="H614:H628" si="515">IF(AND(ISNUMBER(G614),G614&lt;&gt;0),DATEDIF(G614,Peildatum,"Y"),"")</f>
        <v/>
      </c>
      <c r="I614" s="64"/>
      <c r="J614" s="60" t="str">
        <f t="shared" ref="J614:J628" si="516">IF(LEFT($A614,1)="x","",IFERROR(VLOOKUP($A614,Leden1N,17,0),""))</f>
        <v/>
      </c>
      <c r="K614" s="60" t="str">
        <f t="shared" ref="K614:K628" si="517">IF(LEFT($A614,1)="x","",IFERROR(VLOOKUP($A614,Leden1N,18,0),""))</f>
        <v/>
      </c>
      <c r="L614" s="60" t="str">
        <f t="shared" ref="L614:L628" si="518">IF(LEFT($A614,1)="x","",IFERROR(VLOOKUP($A614,Leden1N,19,0),""))</f>
        <v/>
      </c>
      <c r="M614" s="48"/>
      <c r="N614" s="48"/>
      <c r="P614" s="114"/>
      <c r="Q614" s="114"/>
      <c r="R614" s="114"/>
      <c r="S614" s="118"/>
      <c r="T614" s="153">
        <f t="shared" ref="T614:T628" si="519">IF(LEN(C614&amp;D614&amp;E614&amp;F614)&gt;0,1,0)</f>
        <v>0</v>
      </c>
      <c r="U614" s="116">
        <f t="shared" ref="U614:U628" si="520">MIN(LEN(Y614&amp;Z614&amp;AA614),1)</f>
        <v>0</v>
      </c>
      <c r="V614" s="119" t="str">
        <f t="shared" ref="V614:W628" si="521">V613</f>
        <v/>
      </c>
      <c r="W614" s="119" t="str">
        <f t="shared" si="521"/>
        <v/>
      </c>
      <c r="X614" s="23">
        <v>5</v>
      </c>
      <c r="Y614" s="60" t="str">
        <f t="shared" ref="Y614:Y628" si="522">IF(LEFT($A614,1)="x","",IFERROR(VLOOKUP($A614,Leden1N,37,0),""))</f>
        <v/>
      </c>
      <c r="Z614" s="60" t="str">
        <f t="shared" ref="Z614:Z628" si="523">IF(LEFT($A614,1)="x","",IFERROR(VLOOKUP($A614,Leden1N,38,0),""))</f>
        <v/>
      </c>
      <c r="AA614" s="60" t="str">
        <f t="shared" ref="AA614:AA628" si="524">IF(LEFT($A614,1)="x","",IFERROR(VLOOKUP($A614,Leden1N,39,0),""))</f>
        <v/>
      </c>
      <c r="AB614" s="23">
        <f t="shared" ref="AB614:AB628" si="525">LEN(Y614&amp;Z614&amp;AA614)</f>
        <v>0</v>
      </c>
      <c r="AH614" s="158" t="str">
        <f t="shared" ref="AH614:AH628" si="526">lft(G614,Peildatum)</f>
        <v/>
      </c>
    </row>
    <row r="615" spans="1:34" x14ac:dyDescent="0.25">
      <c r="A615" s="23" t="str">
        <f>C611&amp;"x"&amp;B615</f>
        <v>x2</v>
      </c>
      <c r="B615" s="42">
        <v>2</v>
      </c>
      <c r="C615" s="60" t="str">
        <f t="shared" si="510"/>
        <v/>
      </c>
      <c r="D615" s="60" t="str">
        <f t="shared" si="511"/>
        <v/>
      </c>
      <c r="E615" s="61" t="str">
        <f t="shared" si="512"/>
        <v/>
      </c>
      <c r="F615" s="61" t="str">
        <f t="shared" si="513"/>
        <v/>
      </c>
      <c r="G615" s="62" t="str">
        <f t="shared" si="514"/>
        <v/>
      </c>
      <c r="H615" s="63" t="str">
        <f t="shared" si="515"/>
        <v/>
      </c>
      <c r="I615" s="64"/>
      <c r="J615" s="60" t="str">
        <f t="shared" si="516"/>
        <v/>
      </c>
      <c r="K615" s="60" t="str">
        <f t="shared" si="517"/>
        <v/>
      </c>
      <c r="L615" s="60" t="str">
        <f t="shared" si="518"/>
        <v/>
      </c>
      <c r="M615" s="48"/>
      <c r="N615" s="48"/>
      <c r="P615" s="114"/>
      <c r="Q615" s="114"/>
      <c r="R615" s="114"/>
      <c r="S615" s="118"/>
      <c r="T615" s="153">
        <f t="shared" si="519"/>
        <v>0</v>
      </c>
      <c r="U615" s="116">
        <f t="shared" si="520"/>
        <v>0</v>
      </c>
      <c r="V615" s="119" t="str">
        <f t="shared" si="521"/>
        <v/>
      </c>
      <c r="W615" s="119" t="str">
        <f t="shared" si="521"/>
        <v/>
      </c>
      <c r="X615" s="23">
        <v>6</v>
      </c>
      <c r="Y615" s="60" t="str">
        <f t="shared" si="522"/>
        <v/>
      </c>
      <c r="Z615" s="60" t="str">
        <f t="shared" si="523"/>
        <v/>
      </c>
      <c r="AA615" s="60" t="str">
        <f t="shared" si="524"/>
        <v/>
      </c>
      <c r="AB615" s="23">
        <f t="shared" si="525"/>
        <v>0</v>
      </c>
      <c r="AH615" s="158" t="str">
        <f t="shared" si="526"/>
        <v/>
      </c>
    </row>
    <row r="616" spans="1:34" x14ac:dyDescent="0.25">
      <c r="A616" s="23" t="str">
        <f>C611&amp;"x"&amp;B616</f>
        <v>x3</v>
      </c>
      <c r="B616" s="42">
        <v>3</v>
      </c>
      <c r="C616" s="60" t="str">
        <f t="shared" si="510"/>
        <v/>
      </c>
      <c r="D616" s="60" t="str">
        <f t="shared" si="511"/>
        <v/>
      </c>
      <c r="E616" s="61" t="str">
        <f t="shared" si="512"/>
        <v/>
      </c>
      <c r="F616" s="61" t="str">
        <f t="shared" si="513"/>
        <v/>
      </c>
      <c r="G616" s="62" t="str">
        <f t="shared" si="514"/>
        <v/>
      </c>
      <c r="H616" s="63" t="str">
        <f t="shared" si="515"/>
        <v/>
      </c>
      <c r="I616" s="64"/>
      <c r="J616" s="60" t="str">
        <f t="shared" si="516"/>
        <v/>
      </c>
      <c r="K616" s="60" t="str">
        <f t="shared" si="517"/>
        <v/>
      </c>
      <c r="L616" s="60" t="str">
        <f t="shared" si="518"/>
        <v/>
      </c>
      <c r="M616" s="48"/>
      <c r="N616" s="48"/>
      <c r="P616" s="114"/>
      <c r="Q616" s="114"/>
      <c r="R616" s="114"/>
      <c r="S616" s="118"/>
      <c r="T616" s="153">
        <f t="shared" si="519"/>
        <v>0</v>
      </c>
      <c r="U616" s="116">
        <f t="shared" si="520"/>
        <v>0</v>
      </c>
      <c r="V616" s="119" t="str">
        <f t="shared" si="521"/>
        <v/>
      </c>
      <c r="W616" s="119" t="str">
        <f t="shared" si="521"/>
        <v/>
      </c>
      <c r="X616" s="23">
        <v>7</v>
      </c>
      <c r="Y616" s="60" t="str">
        <f t="shared" si="522"/>
        <v/>
      </c>
      <c r="Z616" s="60" t="str">
        <f t="shared" si="523"/>
        <v/>
      </c>
      <c r="AA616" s="60" t="str">
        <f t="shared" si="524"/>
        <v/>
      </c>
      <c r="AB616" s="23">
        <f t="shared" si="525"/>
        <v>0</v>
      </c>
      <c r="AH616" s="158" t="str">
        <f t="shared" si="526"/>
        <v/>
      </c>
    </row>
    <row r="617" spans="1:34" x14ac:dyDescent="0.25">
      <c r="A617" s="23" t="str">
        <f>C611&amp;"x"&amp;B617</f>
        <v>x4</v>
      </c>
      <c r="B617" s="42">
        <v>4</v>
      </c>
      <c r="C617" s="60" t="str">
        <f t="shared" si="510"/>
        <v/>
      </c>
      <c r="D617" s="60" t="str">
        <f t="shared" si="511"/>
        <v/>
      </c>
      <c r="E617" s="61" t="str">
        <f t="shared" si="512"/>
        <v/>
      </c>
      <c r="F617" s="61" t="str">
        <f t="shared" si="513"/>
        <v/>
      </c>
      <c r="G617" s="62" t="str">
        <f t="shared" si="514"/>
        <v/>
      </c>
      <c r="H617" s="63" t="str">
        <f t="shared" si="515"/>
        <v/>
      </c>
      <c r="I617" s="64"/>
      <c r="J617" s="60" t="str">
        <f t="shared" si="516"/>
        <v/>
      </c>
      <c r="K617" s="60" t="str">
        <f t="shared" si="517"/>
        <v/>
      </c>
      <c r="L617" s="60" t="str">
        <f t="shared" si="518"/>
        <v/>
      </c>
      <c r="M617" s="48"/>
      <c r="N617" s="48"/>
      <c r="P617" s="114"/>
      <c r="Q617" s="114"/>
      <c r="R617" s="114"/>
      <c r="S617" s="118"/>
      <c r="T617" s="153">
        <f t="shared" si="519"/>
        <v>0</v>
      </c>
      <c r="U617" s="116">
        <f t="shared" si="520"/>
        <v>0</v>
      </c>
      <c r="V617" s="119" t="str">
        <f t="shared" si="521"/>
        <v/>
      </c>
      <c r="W617" s="119" t="str">
        <f t="shared" si="521"/>
        <v/>
      </c>
      <c r="X617" s="23">
        <v>8</v>
      </c>
      <c r="Y617" s="60" t="str">
        <f t="shared" si="522"/>
        <v/>
      </c>
      <c r="Z617" s="60" t="str">
        <f t="shared" si="523"/>
        <v/>
      </c>
      <c r="AA617" s="60" t="str">
        <f t="shared" si="524"/>
        <v/>
      </c>
      <c r="AB617" s="23">
        <f t="shared" si="525"/>
        <v>0</v>
      </c>
      <c r="AH617" s="158" t="str">
        <f t="shared" si="526"/>
        <v/>
      </c>
    </row>
    <row r="618" spans="1:34" x14ac:dyDescent="0.25">
      <c r="A618" s="23" t="str">
        <f>C611&amp;"x"&amp;B618</f>
        <v>x5</v>
      </c>
      <c r="B618" s="42">
        <v>5</v>
      </c>
      <c r="C618" s="60" t="str">
        <f t="shared" si="510"/>
        <v/>
      </c>
      <c r="D618" s="60" t="str">
        <f t="shared" si="511"/>
        <v/>
      </c>
      <c r="E618" s="61" t="str">
        <f t="shared" si="512"/>
        <v/>
      </c>
      <c r="F618" s="61" t="str">
        <f t="shared" si="513"/>
        <v/>
      </c>
      <c r="G618" s="62" t="str">
        <f t="shared" si="514"/>
        <v/>
      </c>
      <c r="H618" s="63" t="str">
        <f t="shared" si="515"/>
        <v/>
      </c>
      <c r="I618" s="64"/>
      <c r="J618" s="60" t="str">
        <f t="shared" si="516"/>
        <v/>
      </c>
      <c r="K618" s="60" t="str">
        <f t="shared" si="517"/>
        <v/>
      </c>
      <c r="L618" s="60" t="str">
        <f t="shared" si="518"/>
        <v/>
      </c>
      <c r="M618" s="48"/>
      <c r="N618" s="48"/>
      <c r="P618" s="114"/>
      <c r="Q618" s="114"/>
      <c r="R618" s="114"/>
      <c r="S618" s="118"/>
      <c r="T618" s="153">
        <f t="shared" si="519"/>
        <v>0</v>
      </c>
      <c r="U618" s="116">
        <f t="shared" si="520"/>
        <v>0</v>
      </c>
      <c r="V618" s="119" t="str">
        <f t="shared" si="521"/>
        <v/>
      </c>
      <c r="W618" s="119" t="str">
        <f t="shared" si="521"/>
        <v/>
      </c>
      <c r="X618" s="23">
        <v>9</v>
      </c>
      <c r="Y618" s="60" t="str">
        <f t="shared" si="522"/>
        <v/>
      </c>
      <c r="Z618" s="60" t="str">
        <f t="shared" si="523"/>
        <v/>
      </c>
      <c r="AA618" s="60" t="str">
        <f t="shared" si="524"/>
        <v/>
      </c>
      <c r="AB618" s="23">
        <f t="shared" si="525"/>
        <v>0</v>
      </c>
      <c r="AH618" s="158" t="str">
        <f t="shared" si="526"/>
        <v/>
      </c>
    </row>
    <row r="619" spans="1:34" x14ac:dyDescent="0.25">
      <c r="A619" s="23" t="str">
        <f>C611&amp;"x"&amp;B619</f>
        <v>x6</v>
      </c>
      <c r="B619" s="42">
        <v>6</v>
      </c>
      <c r="C619" s="60" t="str">
        <f t="shared" si="510"/>
        <v/>
      </c>
      <c r="D619" s="60" t="str">
        <f t="shared" si="511"/>
        <v/>
      </c>
      <c r="E619" s="61" t="str">
        <f t="shared" si="512"/>
        <v/>
      </c>
      <c r="F619" s="61" t="str">
        <f t="shared" si="513"/>
        <v/>
      </c>
      <c r="G619" s="62" t="str">
        <f t="shared" si="514"/>
        <v/>
      </c>
      <c r="H619" s="63" t="str">
        <f t="shared" si="515"/>
        <v/>
      </c>
      <c r="I619" s="64"/>
      <c r="J619" s="60" t="str">
        <f t="shared" si="516"/>
        <v/>
      </c>
      <c r="K619" s="60" t="str">
        <f t="shared" si="517"/>
        <v/>
      </c>
      <c r="L619" s="60" t="str">
        <f t="shared" si="518"/>
        <v/>
      </c>
      <c r="M619" s="48"/>
      <c r="N619" s="48"/>
      <c r="P619" s="114"/>
      <c r="Q619" s="114"/>
      <c r="R619" s="114"/>
      <c r="S619" s="118"/>
      <c r="T619" s="153">
        <f t="shared" si="519"/>
        <v>0</v>
      </c>
      <c r="U619" s="116">
        <f t="shared" si="520"/>
        <v>0</v>
      </c>
      <c r="V619" s="119" t="str">
        <f t="shared" si="521"/>
        <v/>
      </c>
      <c r="W619" s="119" t="str">
        <f t="shared" si="521"/>
        <v/>
      </c>
      <c r="X619" s="23">
        <v>10</v>
      </c>
      <c r="Y619" s="60" t="str">
        <f t="shared" si="522"/>
        <v/>
      </c>
      <c r="Z619" s="60" t="str">
        <f t="shared" si="523"/>
        <v/>
      </c>
      <c r="AA619" s="60" t="str">
        <f t="shared" si="524"/>
        <v/>
      </c>
      <c r="AB619" s="23">
        <f t="shared" si="525"/>
        <v>0</v>
      </c>
      <c r="AH619" s="158" t="str">
        <f t="shared" si="526"/>
        <v/>
      </c>
    </row>
    <row r="620" spans="1:34" x14ac:dyDescent="0.25">
      <c r="A620" s="23" t="str">
        <f>C611&amp;"x"&amp;B620</f>
        <v>x7</v>
      </c>
      <c r="B620" s="42">
        <v>7</v>
      </c>
      <c r="C620" s="60" t="str">
        <f t="shared" si="510"/>
        <v/>
      </c>
      <c r="D620" s="60" t="str">
        <f t="shared" si="511"/>
        <v/>
      </c>
      <c r="E620" s="61" t="str">
        <f t="shared" si="512"/>
        <v/>
      </c>
      <c r="F620" s="61" t="str">
        <f t="shared" si="513"/>
        <v/>
      </c>
      <c r="G620" s="62" t="str">
        <f t="shared" si="514"/>
        <v/>
      </c>
      <c r="H620" s="63" t="str">
        <f t="shared" si="515"/>
        <v/>
      </c>
      <c r="I620" s="64"/>
      <c r="J620" s="60" t="str">
        <f t="shared" si="516"/>
        <v/>
      </c>
      <c r="K620" s="60" t="str">
        <f t="shared" si="517"/>
        <v/>
      </c>
      <c r="L620" s="60" t="str">
        <f t="shared" si="518"/>
        <v/>
      </c>
      <c r="M620" s="48"/>
      <c r="N620" s="48"/>
      <c r="P620" s="114"/>
      <c r="Q620" s="114"/>
      <c r="R620" s="114"/>
      <c r="S620" s="118"/>
      <c r="T620" s="153">
        <f t="shared" si="519"/>
        <v>0</v>
      </c>
      <c r="U620" s="116">
        <f t="shared" si="520"/>
        <v>0</v>
      </c>
      <c r="V620" s="119" t="str">
        <f t="shared" si="521"/>
        <v/>
      </c>
      <c r="W620" s="119" t="str">
        <f t="shared" si="521"/>
        <v/>
      </c>
      <c r="X620" s="23">
        <v>11</v>
      </c>
      <c r="Y620" s="60" t="str">
        <f t="shared" si="522"/>
        <v/>
      </c>
      <c r="Z620" s="60" t="str">
        <f t="shared" si="523"/>
        <v/>
      </c>
      <c r="AA620" s="60" t="str">
        <f t="shared" si="524"/>
        <v/>
      </c>
      <c r="AB620" s="23">
        <f t="shared" si="525"/>
        <v>0</v>
      </c>
      <c r="AH620" s="158" t="str">
        <f t="shared" si="526"/>
        <v/>
      </c>
    </row>
    <row r="621" spans="1:34" x14ac:dyDescent="0.25">
      <c r="A621" s="23" t="str">
        <f>C611&amp;"x"&amp;B621</f>
        <v>x8</v>
      </c>
      <c r="B621" s="42">
        <v>8</v>
      </c>
      <c r="C621" s="60" t="str">
        <f t="shared" si="510"/>
        <v/>
      </c>
      <c r="D621" s="60" t="str">
        <f t="shared" si="511"/>
        <v/>
      </c>
      <c r="E621" s="61" t="str">
        <f t="shared" si="512"/>
        <v/>
      </c>
      <c r="F621" s="61" t="str">
        <f t="shared" si="513"/>
        <v/>
      </c>
      <c r="G621" s="62" t="str">
        <f t="shared" si="514"/>
        <v/>
      </c>
      <c r="H621" s="63" t="str">
        <f t="shared" si="515"/>
        <v/>
      </c>
      <c r="I621" s="64"/>
      <c r="J621" s="60" t="str">
        <f t="shared" si="516"/>
        <v/>
      </c>
      <c r="K621" s="60" t="str">
        <f t="shared" si="517"/>
        <v/>
      </c>
      <c r="L621" s="60" t="str">
        <f t="shared" si="518"/>
        <v/>
      </c>
      <c r="M621" s="48"/>
      <c r="N621" s="48"/>
      <c r="P621" s="114"/>
      <c r="Q621" s="114"/>
      <c r="R621" s="114"/>
      <c r="S621" s="118"/>
      <c r="T621" s="153">
        <f t="shared" si="519"/>
        <v>0</v>
      </c>
      <c r="U621" s="116">
        <f t="shared" si="520"/>
        <v>0</v>
      </c>
      <c r="V621" s="119" t="str">
        <f t="shared" si="521"/>
        <v/>
      </c>
      <c r="W621" s="119" t="str">
        <f t="shared" si="521"/>
        <v/>
      </c>
      <c r="X621" s="23">
        <v>12</v>
      </c>
      <c r="Y621" s="60" t="str">
        <f t="shared" si="522"/>
        <v/>
      </c>
      <c r="Z621" s="60" t="str">
        <f t="shared" si="523"/>
        <v/>
      </c>
      <c r="AA621" s="60" t="str">
        <f t="shared" si="524"/>
        <v/>
      </c>
      <c r="AB621" s="23">
        <f t="shared" si="525"/>
        <v>0</v>
      </c>
      <c r="AH621" s="158" t="str">
        <f t="shared" si="526"/>
        <v/>
      </c>
    </row>
    <row r="622" spans="1:34" x14ac:dyDescent="0.25">
      <c r="A622" s="23" t="str">
        <f>C611&amp;"x"&amp;B622</f>
        <v>x9</v>
      </c>
      <c r="B622" s="42">
        <v>9</v>
      </c>
      <c r="C622" s="60" t="str">
        <f t="shared" si="510"/>
        <v/>
      </c>
      <c r="D622" s="60" t="str">
        <f t="shared" si="511"/>
        <v/>
      </c>
      <c r="E622" s="61" t="str">
        <f t="shared" si="512"/>
        <v/>
      </c>
      <c r="F622" s="61" t="str">
        <f t="shared" si="513"/>
        <v/>
      </c>
      <c r="G622" s="62" t="str">
        <f t="shared" si="514"/>
        <v/>
      </c>
      <c r="H622" s="63" t="str">
        <f t="shared" si="515"/>
        <v/>
      </c>
      <c r="I622" s="64"/>
      <c r="J622" s="60" t="str">
        <f t="shared" si="516"/>
        <v/>
      </c>
      <c r="K622" s="60" t="str">
        <f t="shared" si="517"/>
        <v/>
      </c>
      <c r="L622" s="60" t="str">
        <f t="shared" si="518"/>
        <v/>
      </c>
      <c r="M622" s="48"/>
      <c r="N622" s="48"/>
      <c r="P622" s="114"/>
      <c r="Q622" s="114"/>
      <c r="R622" s="114"/>
      <c r="S622" s="118"/>
      <c r="T622" s="153">
        <f t="shared" si="519"/>
        <v>0</v>
      </c>
      <c r="U622" s="116">
        <f t="shared" si="520"/>
        <v>0</v>
      </c>
      <c r="V622" s="119" t="str">
        <f t="shared" si="521"/>
        <v/>
      </c>
      <c r="W622" s="119" t="str">
        <f t="shared" si="521"/>
        <v/>
      </c>
      <c r="X622" s="23">
        <v>13</v>
      </c>
      <c r="Y622" s="60" t="str">
        <f t="shared" si="522"/>
        <v/>
      </c>
      <c r="Z622" s="60" t="str">
        <f t="shared" si="523"/>
        <v/>
      </c>
      <c r="AA622" s="60" t="str">
        <f t="shared" si="524"/>
        <v/>
      </c>
      <c r="AB622" s="23">
        <f t="shared" si="525"/>
        <v>0</v>
      </c>
      <c r="AH622" s="158" t="str">
        <f t="shared" si="526"/>
        <v/>
      </c>
    </row>
    <row r="623" spans="1:34" x14ac:dyDescent="0.25">
      <c r="A623" s="23" t="str">
        <f>C611&amp;"x"&amp;B623</f>
        <v>x10</v>
      </c>
      <c r="B623" s="42">
        <v>10</v>
      </c>
      <c r="C623" s="60" t="str">
        <f t="shared" si="510"/>
        <v/>
      </c>
      <c r="D623" s="60" t="str">
        <f t="shared" si="511"/>
        <v/>
      </c>
      <c r="E623" s="61" t="str">
        <f t="shared" si="512"/>
        <v/>
      </c>
      <c r="F623" s="61" t="str">
        <f t="shared" si="513"/>
        <v/>
      </c>
      <c r="G623" s="62" t="str">
        <f t="shared" si="514"/>
        <v/>
      </c>
      <c r="H623" s="63" t="str">
        <f t="shared" si="515"/>
        <v/>
      </c>
      <c r="I623" s="64"/>
      <c r="J623" s="60" t="str">
        <f t="shared" si="516"/>
        <v/>
      </c>
      <c r="K623" s="60" t="str">
        <f t="shared" si="517"/>
        <v/>
      </c>
      <c r="L623" s="60" t="str">
        <f t="shared" si="518"/>
        <v/>
      </c>
      <c r="M623" s="48"/>
      <c r="N623" s="48"/>
      <c r="P623" s="114"/>
      <c r="Q623" s="114"/>
      <c r="R623" s="114"/>
      <c r="S623" s="118"/>
      <c r="T623" s="153">
        <f t="shared" si="519"/>
        <v>0</v>
      </c>
      <c r="U623" s="116">
        <f t="shared" si="520"/>
        <v>0</v>
      </c>
      <c r="V623" s="119" t="str">
        <f t="shared" si="521"/>
        <v/>
      </c>
      <c r="W623" s="119" t="str">
        <f t="shared" si="521"/>
        <v/>
      </c>
      <c r="X623" s="23">
        <v>14</v>
      </c>
      <c r="Y623" s="60" t="str">
        <f t="shared" si="522"/>
        <v/>
      </c>
      <c r="Z623" s="60" t="str">
        <f t="shared" si="523"/>
        <v/>
      </c>
      <c r="AA623" s="60" t="str">
        <f t="shared" si="524"/>
        <v/>
      </c>
      <c r="AB623" s="23">
        <f t="shared" si="525"/>
        <v>0</v>
      </c>
      <c r="AH623" s="158" t="str">
        <f t="shared" si="526"/>
        <v/>
      </c>
    </row>
    <row r="624" spans="1:34" x14ac:dyDescent="0.25">
      <c r="A624" s="23" t="str">
        <f>C611&amp;"x"&amp;B624</f>
        <v>x11</v>
      </c>
      <c r="B624" s="42">
        <v>11</v>
      </c>
      <c r="C624" s="60" t="str">
        <f t="shared" si="510"/>
        <v/>
      </c>
      <c r="D624" s="60" t="str">
        <f t="shared" si="511"/>
        <v/>
      </c>
      <c r="E624" s="61" t="str">
        <f t="shared" si="512"/>
        <v/>
      </c>
      <c r="F624" s="61" t="str">
        <f t="shared" si="513"/>
        <v/>
      </c>
      <c r="G624" s="62" t="str">
        <f t="shared" si="514"/>
        <v/>
      </c>
      <c r="H624" s="63" t="str">
        <f t="shared" si="515"/>
        <v/>
      </c>
      <c r="I624" s="64"/>
      <c r="J624" s="60" t="str">
        <f t="shared" si="516"/>
        <v/>
      </c>
      <c r="K624" s="60" t="str">
        <f t="shared" si="517"/>
        <v/>
      </c>
      <c r="L624" s="60" t="str">
        <f t="shared" si="518"/>
        <v/>
      </c>
      <c r="M624" s="48"/>
      <c r="N624" s="48"/>
      <c r="P624" s="114"/>
      <c r="Q624" s="114"/>
      <c r="R624" s="114"/>
      <c r="T624" s="153">
        <f t="shared" si="519"/>
        <v>0</v>
      </c>
      <c r="U624" s="116">
        <f t="shared" si="520"/>
        <v>0</v>
      </c>
      <c r="V624" s="119" t="str">
        <f t="shared" si="521"/>
        <v/>
      </c>
      <c r="W624" s="119" t="str">
        <f t="shared" si="521"/>
        <v/>
      </c>
      <c r="X624" s="23">
        <v>15</v>
      </c>
      <c r="Y624" s="60" t="str">
        <f t="shared" si="522"/>
        <v/>
      </c>
      <c r="Z624" s="60" t="str">
        <f t="shared" si="523"/>
        <v/>
      </c>
      <c r="AA624" s="60" t="str">
        <f t="shared" si="524"/>
        <v/>
      </c>
      <c r="AB624" s="23">
        <f t="shared" si="525"/>
        <v>0</v>
      </c>
      <c r="AH624" s="158" t="str">
        <f t="shared" si="526"/>
        <v/>
      </c>
    </row>
    <row r="625" spans="1:34" x14ac:dyDescent="0.25">
      <c r="A625" s="23" t="str">
        <f>C611&amp;"x"&amp;B625</f>
        <v>x12</v>
      </c>
      <c r="B625" s="42">
        <v>12</v>
      </c>
      <c r="C625" s="60" t="str">
        <f t="shared" si="510"/>
        <v/>
      </c>
      <c r="D625" s="60" t="str">
        <f t="shared" si="511"/>
        <v/>
      </c>
      <c r="E625" s="61" t="str">
        <f t="shared" si="512"/>
        <v/>
      </c>
      <c r="F625" s="61" t="str">
        <f t="shared" si="513"/>
        <v/>
      </c>
      <c r="G625" s="62" t="str">
        <f t="shared" si="514"/>
        <v/>
      </c>
      <c r="H625" s="63" t="str">
        <f t="shared" si="515"/>
        <v/>
      </c>
      <c r="I625" s="64"/>
      <c r="J625" s="60" t="str">
        <f t="shared" si="516"/>
        <v/>
      </c>
      <c r="K625" s="60" t="str">
        <f t="shared" si="517"/>
        <v/>
      </c>
      <c r="L625" s="60" t="str">
        <f t="shared" si="518"/>
        <v/>
      </c>
      <c r="M625" s="48"/>
      <c r="N625" s="48"/>
      <c r="P625" s="114"/>
      <c r="Q625" s="114"/>
      <c r="R625" s="114"/>
      <c r="T625" s="153">
        <f t="shared" si="519"/>
        <v>0</v>
      </c>
      <c r="U625" s="116">
        <f t="shared" si="520"/>
        <v>0</v>
      </c>
      <c r="V625" s="119" t="str">
        <f t="shared" si="521"/>
        <v/>
      </c>
      <c r="W625" s="119" t="str">
        <f t="shared" si="521"/>
        <v/>
      </c>
      <c r="X625" s="23">
        <v>16</v>
      </c>
      <c r="Y625" s="60" t="str">
        <f t="shared" si="522"/>
        <v/>
      </c>
      <c r="Z625" s="60" t="str">
        <f t="shared" si="523"/>
        <v/>
      </c>
      <c r="AA625" s="60" t="str">
        <f t="shared" si="524"/>
        <v/>
      </c>
      <c r="AB625" s="23">
        <f t="shared" si="525"/>
        <v>0</v>
      </c>
      <c r="AH625" s="158" t="str">
        <f t="shared" si="526"/>
        <v/>
      </c>
    </row>
    <row r="626" spans="1:34" x14ac:dyDescent="0.25">
      <c r="A626" s="23" t="str">
        <f>C611&amp;"x"&amp;B626</f>
        <v>x13</v>
      </c>
      <c r="B626" s="42">
        <v>13</v>
      </c>
      <c r="C626" s="60" t="str">
        <f t="shared" si="510"/>
        <v/>
      </c>
      <c r="D626" s="60" t="str">
        <f t="shared" si="511"/>
        <v/>
      </c>
      <c r="E626" s="61" t="str">
        <f t="shared" si="512"/>
        <v/>
      </c>
      <c r="F626" s="61" t="str">
        <f t="shared" si="513"/>
        <v/>
      </c>
      <c r="G626" s="62" t="str">
        <f t="shared" si="514"/>
        <v/>
      </c>
      <c r="H626" s="63" t="str">
        <f t="shared" si="515"/>
        <v/>
      </c>
      <c r="I626" s="64"/>
      <c r="J626" s="60" t="str">
        <f t="shared" si="516"/>
        <v/>
      </c>
      <c r="K626" s="60" t="str">
        <f t="shared" si="517"/>
        <v/>
      </c>
      <c r="L626" s="60" t="str">
        <f t="shared" si="518"/>
        <v/>
      </c>
      <c r="M626" s="48"/>
      <c r="N626" s="48"/>
      <c r="P626" s="114"/>
      <c r="Q626" s="114"/>
      <c r="R626" s="114"/>
      <c r="T626" s="153">
        <f t="shared" si="519"/>
        <v>0</v>
      </c>
      <c r="U626" s="116">
        <f t="shared" si="520"/>
        <v>0</v>
      </c>
      <c r="V626" s="119" t="str">
        <f t="shared" si="521"/>
        <v/>
      </c>
      <c r="W626" s="119" t="str">
        <f t="shared" si="521"/>
        <v/>
      </c>
      <c r="X626" s="23">
        <v>17</v>
      </c>
      <c r="Y626" s="60" t="str">
        <f t="shared" si="522"/>
        <v/>
      </c>
      <c r="Z626" s="60" t="str">
        <f t="shared" si="523"/>
        <v/>
      </c>
      <c r="AA626" s="60" t="str">
        <f t="shared" si="524"/>
        <v/>
      </c>
      <c r="AB626" s="23">
        <f t="shared" si="525"/>
        <v>0</v>
      </c>
      <c r="AH626" s="158" t="str">
        <f t="shared" si="526"/>
        <v/>
      </c>
    </row>
    <row r="627" spans="1:34" x14ac:dyDescent="0.25">
      <c r="A627" s="23" t="str">
        <f>C611&amp;"x"&amp;B627</f>
        <v>x14</v>
      </c>
      <c r="B627" s="42">
        <v>14</v>
      </c>
      <c r="C627" s="60" t="str">
        <f t="shared" si="510"/>
        <v/>
      </c>
      <c r="D627" s="60" t="str">
        <f t="shared" si="511"/>
        <v/>
      </c>
      <c r="E627" s="61" t="str">
        <f t="shared" si="512"/>
        <v/>
      </c>
      <c r="F627" s="61" t="str">
        <f t="shared" si="513"/>
        <v/>
      </c>
      <c r="G627" s="62" t="str">
        <f t="shared" si="514"/>
        <v/>
      </c>
      <c r="H627" s="63" t="str">
        <f t="shared" si="515"/>
        <v/>
      </c>
      <c r="I627" s="64"/>
      <c r="J627" s="60" t="str">
        <f t="shared" si="516"/>
        <v/>
      </c>
      <c r="K627" s="60" t="str">
        <f t="shared" si="517"/>
        <v/>
      </c>
      <c r="L627" s="60" t="str">
        <f t="shared" si="518"/>
        <v/>
      </c>
      <c r="M627" s="48"/>
      <c r="N627" s="48"/>
      <c r="P627" s="114"/>
      <c r="Q627" s="114"/>
      <c r="R627" s="114"/>
      <c r="T627" s="153">
        <f t="shared" si="519"/>
        <v>0</v>
      </c>
      <c r="U627" s="116">
        <f t="shared" si="520"/>
        <v>0</v>
      </c>
      <c r="V627" s="119" t="str">
        <f t="shared" si="521"/>
        <v/>
      </c>
      <c r="W627" s="119" t="str">
        <f t="shared" si="521"/>
        <v/>
      </c>
      <c r="X627" s="23">
        <v>18</v>
      </c>
      <c r="Y627" s="60" t="str">
        <f t="shared" si="522"/>
        <v/>
      </c>
      <c r="Z627" s="60" t="str">
        <f t="shared" si="523"/>
        <v/>
      </c>
      <c r="AA627" s="60" t="str">
        <f t="shared" si="524"/>
        <v/>
      </c>
      <c r="AB627" s="23">
        <f t="shared" si="525"/>
        <v>0</v>
      </c>
      <c r="AH627" s="158" t="str">
        <f t="shared" si="526"/>
        <v/>
      </c>
    </row>
    <row r="628" spans="1:34" x14ac:dyDescent="0.25">
      <c r="A628" s="23" t="str">
        <f>C611&amp;"x"&amp;B628</f>
        <v>x15</v>
      </c>
      <c r="B628" s="42">
        <v>15</v>
      </c>
      <c r="C628" s="60" t="str">
        <f t="shared" si="510"/>
        <v/>
      </c>
      <c r="D628" s="60" t="str">
        <f t="shared" si="511"/>
        <v/>
      </c>
      <c r="E628" s="61" t="str">
        <f t="shared" si="512"/>
        <v/>
      </c>
      <c r="F628" s="61" t="str">
        <f t="shared" si="513"/>
        <v/>
      </c>
      <c r="G628" s="62" t="str">
        <f t="shared" si="514"/>
        <v/>
      </c>
      <c r="H628" s="63" t="str">
        <f t="shared" si="515"/>
        <v/>
      </c>
      <c r="I628" s="64"/>
      <c r="J628" s="60" t="str">
        <f t="shared" si="516"/>
        <v/>
      </c>
      <c r="K628" s="60" t="str">
        <f t="shared" si="517"/>
        <v/>
      </c>
      <c r="L628" s="60" t="str">
        <f t="shared" si="518"/>
        <v/>
      </c>
      <c r="M628" s="48"/>
      <c r="N628" s="48"/>
      <c r="P628" s="114"/>
      <c r="Q628" s="114"/>
      <c r="R628" s="114"/>
      <c r="T628" s="153">
        <f t="shared" si="519"/>
        <v>0</v>
      </c>
      <c r="U628" s="116">
        <f t="shared" si="520"/>
        <v>0</v>
      </c>
      <c r="V628" s="119" t="str">
        <f t="shared" si="521"/>
        <v/>
      </c>
      <c r="W628" s="119" t="str">
        <f t="shared" si="521"/>
        <v/>
      </c>
      <c r="X628" s="23">
        <v>19</v>
      </c>
      <c r="Y628" s="60" t="str">
        <f t="shared" si="522"/>
        <v/>
      </c>
      <c r="Z628" s="60" t="str">
        <f t="shared" si="523"/>
        <v/>
      </c>
      <c r="AA628" s="60" t="str">
        <f t="shared" si="524"/>
        <v/>
      </c>
      <c r="AB628" s="23">
        <f t="shared" si="525"/>
        <v>0</v>
      </c>
      <c r="AH628" s="158" t="str">
        <f t="shared" si="526"/>
        <v/>
      </c>
    </row>
    <row r="629" spans="1:34" x14ac:dyDescent="0.25">
      <c r="B629" s="65"/>
      <c r="C629" s="66"/>
      <c r="D629" s="65"/>
      <c r="E629" s="65"/>
      <c r="F629" s="65"/>
      <c r="G629" s="67"/>
      <c r="H629" s="67"/>
      <c r="I629" s="67"/>
      <c r="J629" s="66"/>
      <c r="K629" s="66"/>
      <c r="L629" s="66"/>
      <c r="M629" s="48"/>
      <c r="N629" s="48"/>
      <c r="X629" s="23">
        <v>20</v>
      </c>
    </row>
    <row r="630" spans="1:34" x14ac:dyDescent="0.25">
      <c r="B630" s="42"/>
      <c r="C630" s="369" t="s">
        <v>5165</v>
      </c>
      <c r="D630" s="369"/>
      <c r="E630" s="43" t="s">
        <v>5166</v>
      </c>
      <c r="F630" s="43" t="s">
        <v>5167</v>
      </c>
      <c r="G630" s="44" t="s">
        <v>5168</v>
      </c>
      <c r="H630" s="45"/>
      <c r="I630" s="46"/>
      <c r="J630" s="47" t="s">
        <v>5169</v>
      </c>
      <c r="K630" s="47" t="s">
        <v>5170</v>
      </c>
      <c r="L630" s="47" t="s">
        <v>5171</v>
      </c>
      <c r="M630" s="48"/>
      <c r="N630" s="48"/>
      <c r="P630" s="49">
        <f>COUNT(P634:P648)</f>
        <v>0</v>
      </c>
      <c r="Q630" s="49">
        <f>COUNT(Q634:Q648)</f>
        <v>0</v>
      </c>
      <c r="R630" s="49">
        <f>COUNT(R634:R648)</f>
        <v>0</v>
      </c>
      <c r="T630" s="96">
        <f>T631-SUM(U634:U648)</f>
        <v>0</v>
      </c>
      <c r="X630" s="23">
        <v>1</v>
      </c>
    </row>
    <row r="631" spans="1:34" ht="13" x14ac:dyDescent="0.3">
      <c r="A631" s="27">
        <f>A611+1</f>
        <v>32</v>
      </c>
      <c r="B631" s="50"/>
      <c r="C631" s="370" t="str">
        <f>Leden!AV37</f>
        <v/>
      </c>
      <c r="D631" s="370"/>
      <c r="E631" s="100" t="str">
        <f>IF($C631="","",LEFT(IFERROR(VLOOKUP($C631,Teams1N,2,0),"")&amp;"??",2))</f>
        <v/>
      </c>
      <c r="F631" s="100" t="str">
        <f>IF($C631="","",IFERROR(VLOOKUP($C631,Teams1N,3,0),"??"))</f>
        <v/>
      </c>
      <c r="G631" s="100" t="str">
        <f>IF($C631="","",LEFT(IFERROR(VLOOKUP($C631,Teams1N,4,0),"")&amp;"?",1))</f>
        <v/>
      </c>
      <c r="H631" s="51"/>
      <c r="I631" s="52"/>
      <c r="J631" s="100">
        <f>COUNTIF(C634:C648,"V")</f>
        <v>0</v>
      </c>
      <c r="K631" s="100">
        <f>COUNTIF(C634:C648,"M")</f>
        <v>0</v>
      </c>
      <c r="L631" s="53" t="str">
        <f>IFERROR(AVERAGE(H634:H648),"")</f>
        <v/>
      </c>
      <c r="M631" s="54"/>
      <c r="N631" s="54"/>
      <c r="O631" s="27" t="s">
        <v>5172</v>
      </c>
      <c r="P631" s="163"/>
      <c r="Q631" s="163"/>
      <c r="R631" s="163"/>
      <c r="S631" s="164"/>
      <c r="T631" s="96">
        <f>SUM(T634:T648)</f>
        <v>0</v>
      </c>
      <c r="U631" s="115" t="str">
        <f>MID($C631,1,1)</f>
        <v/>
      </c>
      <c r="V631" s="115" t="str">
        <f>MID($C631,1,1)</f>
        <v/>
      </c>
      <c r="W631" s="115" t="str">
        <f>MID($C631,1,1)</f>
        <v/>
      </c>
      <c r="X631" s="23">
        <v>2</v>
      </c>
      <c r="Y631" s="27"/>
      <c r="Z631" s="27"/>
      <c r="AA631" s="27"/>
      <c r="AB631" s="27"/>
      <c r="AC631" s="27"/>
      <c r="AD631" s="11" t="str">
        <f>IF($C631="","",IFERROR(VLOOKUP($C631,Teams1N,6,0),""))</f>
        <v/>
      </c>
      <c r="AE631" s="11" t="str">
        <f>TRIM(IF($AD631="","",IFERROR(VLOOKUP($AD631,Teams!$B$5:$G$9,2,0),"")))</f>
        <v/>
      </c>
      <c r="AF631" s="11" t="str">
        <f>TRIM(IF($AD631="","",IFERROR(VLOOKUP($AD631,Teams!$B$5:$G$9,4,0),"")))</f>
        <v/>
      </c>
      <c r="AG631" s="27"/>
      <c r="AH631" s="159" t="str">
        <f>IFERROR(AVERAGE(AH634:AH648),"")</f>
        <v/>
      </c>
    </row>
    <row r="632" spans="1:34" x14ac:dyDescent="0.25">
      <c r="B632" s="42"/>
      <c r="C632" s="43"/>
      <c r="D632" s="42"/>
      <c r="E632" s="42"/>
      <c r="F632" s="42"/>
      <c r="G632" s="46"/>
      <c r="H632" s="46"/>
      <c r="I632" s="46"/>
      <c r="J632" s="43"/>
      <c r="K632" s="43"/>
      <c r="L632" s="43"/>
      <c r="M632" s="48"/>
      <c r="N632" s="48"/>
      <c r="U632" s="116"/>
      <c r="V632" s="116"/>
      <c r="W632" s="116"/>
      <c r="X632" s="23">
        <v>3</v>
      </c>
    </row>
    <row r="633" spans="1:34" x14ac:dyDescent="0.25">
      <c r="A633" s="55"/>
      <c r="B633" s="56"/>
      <c r="C633" s="57" t="s">
        <v>5173</v>
      </c>
      <c r="D633" s="57" t="s">
        <v>5174</v>
      </c>
      <c r="E633" s="58" t="s">
        <v>5175</v>
      </c>
      <c r="F633" s="58" t="s">
        <v>5176</v>
      </c>
      <c r="G633" s="57" t="s">
        <v>5177</v>
      </c>
      <c r="H633" s="57" t="s">
        <v>5178</v>
      </c>
      <c r="I633" s="57" t="s">
        <v>5039</v>
      </c>
      <c r="J633" s="57" t="s">
        <v>7049</v>
      </c>
      <c r="K633" s="57" t="s">
        <v>7598</v>
      </c>
      <c r="L633" s="57" t="s">
        <v>7596</v>
      </c>
      <c r="M633" s="59"/>
      <c r="N633" s="59"/>
      <c r="O633" s="55"/>
      <c r="P633" s="117" t="s">
        <v>5048</v>
      </c>
      <c r="Q633" s="117" t="s">
        <v>5047</v>
      </c>
      <c r="R633" s="117" t="s">
        <v>5049</v>
      </c>
      <c r="U633" s="115" t="str">
        <f>IF(W631="","",VLOOKUP(W631,Leeftijdscat,2,FALSE))</f>
        <v/>
      </c>
      <c r="V633" s="115" t="str">
        <f>IF(W631="","",VLOOKUP(W631,Leeftijdscat,3,FALSE))</f>
        <v/>
      </c>
      <c r="W633" s="115" t="str">
        <f>IF(W631="","",VLOOKUP(W631,Leeftijdscat,4,FALSE))</f>
        <v/>
      </c>
      <c r="X633" s="23">
        <v>4</v>
      </c>
      <c r="Y633" s="55">
        <f>LEN(Y634&amp;Y635&amp;Y636&amp;Y637&amp;Y638&amp;Y639&amp;Y640&amp;Y641&amp;Y642&amp;Y643&amp;Y644&amp;Y645&amp;Y646&amp;Y647&amp;Y648)</f>
        <v>0</v>
      </c>
      <c r="Z633" s="55">
        <f>LEN(Z634&amp;Z635&amp;Z636&amp;Z637&amp;Z638&amp;Z639&amp;Z640&amp;Z641&amp;Z642&amp;Z643&amp;Z644&amp;Z645&amp;Z646&amp;Z647&amp;Z648)</f>
        <v>0</v>
      </c>
      <c r="AA633" s="55">
        <f>LEN(AA634&amp;AA635&amp;AA636&amp;AA637&amp;AA638&amp;AA639&amp;AA640&amp;AA641&amp;AA642&amp;AA643&amp;AA644&amp;AA645&amp;AA646&amp;AA647&amp;AA648)</f>
        <v>0</v>
      </c>
      <c r="AB633" s="55">
        <f>SUM(Y633:AA633)</f>
        <v>0</v>
      </c>
      <c r="AC633" s="55"/>
      <c r="AD633" s="145"/>
      <c r="AE633" s="145"/>
      <c r="AF633" s="145"/>
      <c r="AG633" s="55"/>
    </row>
    <row r="634" spans="1:34" x14ac:dyDescent="0.25">
      <c r="A634" s="23" t="str">
        <f>C631&amp;"x"&amp;B634</f>
        <v>x1</v>
      </c>
      <c r="B634" s="42">
        <v>1</v>
      </c>
      <c r="C634" s="60" t="str">
        <f t="shared" ref="C634:C648" si="527">IF(LEFT($A634,1)="x","",IFERROR(VLOOKUP($A634,Leden1N,8,0),""))</f>
        <v/>
      </c>
      <c r="D634" s="60" t="str">
        <f t="shared" ref="D634:D648" si="528">IF(LEFT($A634,1)="x","",IFERROR(VLOOKUP($A634,Leden1N,9,0),""))</f>
        <v/>
      </c>
      <c r="E634" s="61" t="str">
        <f t="shared" ref="E634:E648" si="529">IF(LEFT($A634,1)="x","",IFERROR(VLOOKUP($A634,Leden1N,10,0),""))</f>
        <v/>
      </c>
      <c r="F634" s="61" t="str">
        <f t="shared" ref="F634:F648" si="530">IF(LEFT($A634,1)="x","",IFERROR(VLOOKUP($A634,Leden1N,11,0),""))</f>
        <v/>
      </c>
      <c r="G634" s="62" t="str">
        <f t="shared" ref="G634:G648" si="531">IF(LEFT($A634,1)="x","",IFERROR(VLOOKUP($A634,Leden1N,12,0),""))</f>
        <v/>
      </c>
      <c r="H634" s="63" t="str">
        <f t="shared" ref="H634:H648" si="532">IF(AND(ISNUMBER(G634),G634&lt;&gt;0),DATEDIF(G634,Peildatum,"Y"),"")</f>
        <v/>
      </c>
      <c r="I634" s="64"/>
      <c r="J634" s="60" t="str">
        <f t="shared" ref="J634:J648" si="533">IF(LEFT($A634,1)="x","",IFERROR(VLOOKUP($A634,Leden1N,17,0),""))</f>
        <v/>
      </c>
      <c r="K634" s="60" t="str">
        <f t="shared" ref="K634:K648" si="534">IF(LEFT($A634,1)="x","",IFERROR(VLOOKUP($A634,Leden1N,18,0),""))</f>
        <v/>
      </c>
      <c r="L634" s="60" t="str">
        <f t="shared" ref="L634:L648" si="535">IF(LEFT($A634,1)="x","",IFERROR(VLOOKUP($A634,Leden1N,19,0),""))</f>
        <v/>
      </c>
      <c r="M634" s="48"/>
      <c r="N634" s="48"/>
      <c r="P634" s="114"/>
      <c r="Q634" s="114"/>
      <c r="R634" s="114"/>
      <c r="S634" s="118"/>
      <c r="T634" s="153">
        <f t="shared" ref="T634:T648" si="536">IF(LEN(C634&amp;D634&amp;E634&amp;F634)&gt;0,1,0)</f>
        <v>0</v>
      </c>
      <c r="U634" s="116">
        <f t="shared" ref="U634:U648" si="537">MIN(LEN(Y634&amp;Z634&amp;AA634),1)</f>
        <v>0</v>
      </c>
      <c r="V634" s="119" t="str">
        <f t="shared" ref="V634:W648" si="538">V633</f>
        <v/>
      </c>
      <c r="W634" s="119" t="str">
        <f t="shared" si="538"/>
        <v/>
      </c>
      <c r="X634" s="23">
        <v>5</v>
      </c>
      <c r="Y634" s="60" t="str">
        <f t="shared" ref="Y634:Y648" si="539">IF(LEFT($A634,1)="x","",IFERROR(VLOOKUP($A634,Leden1N,37,0),""))</f>
        <v/>
      </c>
      <c r="Z634" s="60" t="str">
        <f t="shared" ref="Z634:Z648" si="540">IF(LEFT($A634,1)="x","",IFERROR(VLOOKUP($A634,Leden1N,38,0),""))</f>
        <v/>
      </c>
      <c r="AA634" s="60" t="str">
        <f t="shared" ref="AA634:AA648" si="541">IF(LEFT($A634,1)="x","",IFERROR(VLOOKUP($A634,Leden1N,39,0),""))</f>
        <v/>
      </c>
      <c r="AB634" s="23">
        <f t="shared" ref="AB634:AB648" si="542">LEN(Y634&amp;Z634&amp;AA634)</f>
        <v>0</v>
      </c>
      <c r="AH634" s="158" t="str">
        <f t="shared" ref="AH634:AH648" si="543">lft(G634,Peildatum)</f>
        <v/>
      </c>
    </row>
    <row r="635" spans="1:34" x14ac:dyDescent="0.25">
      <c r="A635" s="23" t="str">
        <f>C631&amp;"x"&amp;B635</f>
        <v>x2</v>
      </c>
      <c r="B635" s="42">
        <v>2</v>
      </c>
      <c r="C635" s="60" t="str">
        <f t="shared" si="527"/>
        <v/>
      </c>
      <c r="D635" s="60" t="str">
        <f t="shared" si="528"/>
        <v/>
      </c>
      <c r="E635" s="61" t="str">
        <f t="shared" si="529"/>
        <v/>
      </c>
      <c r="F635" s="61" t="str">
        <f t="shared" si="530"/>
        <v/>
      </c>
      <c r="G635" s="62" t="str">
        <f t="shared" si="531"/>
        <v/>
      </c>
      <c r="H635" s="63" t="str">
        <f t="shared" si="532"/>
        <v/>
      </c>
      <c r="I635" s="64"/>
      <c r="J635" s="60" t="str">
        <f t="shared" si="533"/>
        <v/>
      </c>
      <c r="K635" s="60" t="str">
        <f t="shared" si="534"/>
        <v/>
      </c>
      <c r="L635" s="60" t="str">
        <f t="shared" si="535"/>
        <v/>
      </c>
      <c r="M635" s="48"/>
      <c r="N635" s="48"/>
      <c r="P635" s="114"/>
      <c r="Q635" s="114"/>
      <c r="R635" s="114"/>
      <c r="S635" s="118"/>
      <c r="T635" s="153">
        <f t="shared" si="536"/>
        <v>0</v>
      </c>
      <c r="U635" s="116">
        <f t="shared" si="537"/>
        <v>0</v>
      </c>
      <c r="V635" s="119" t="str">
        <f t="shared" si="538"/>
        <v/>
      </c>
      <c r="W635" s="119" t="str">
        <f t="shared" si="538"/>
        <v/>
      </c>
      <c r="X635" s="23">
        <v>6</v>
      </c>
      <c r="Y635" s="60" t="str">
        <f t="shared" si="539"/>
        <v/>
      </c>
      <c r="Z635" s="60" t="str">
        <f t="shared" si="540"/>
        <v/>
      </c>
      <c r="AA635" s="60" t="str">
        <f t="shared" si="541"/>
        <v/>
      </c>
      <c r="AB635" s="23">
        <f t="shared" si="542"/>
        <v>0</v>
      </c>
      <c r="AH635" s="158" t="str">
        <f t="shared" si="543"/>
        <v/>
      </c>
    </row>
    <row r="636" spans="1:34" x14ac:dyDescent="0.25">
      <c r="A636" s="23" t="str">
        <f>C631&amp;"x"&amp;B636</f>
        <v>x3</v>
      </c>
      <c r="B636" s="42">
        <v>3</v>
      </c>
      <c r="C636" s="60" t="str">
        <f t="shared" si="527"/>
        <v/>
      </c>
      <c r="D636" s="60" t="str">
        <f t="shared" si="528"/>
        <v/>
      </c>
      <c r="E636" s="61" t="str">
        <f t="shared" si="529"/>
        <v/>
      </c>
      <c r="F636" s="61" t="str">
        <f t="shared" si="530"/>
        <v/>
      </c>
      <c r="G636" s="62" t="str">
        <f t="shared" si="531"/>
        <v/>
      </c>
      <c r="H636" s="63" t="str">
        <f t="shared" si="532"/>
        <v/>
      </c>
      <c r="I636" s="64"/>
      <c r="J636" s="60" t="str">
        <f t="shared" si="533"/>
        <v/>
      </c>
      <c r="K636" s="60" t="str">
        <f t="shared" si="534"/>
        <v/>
      </c>
      <c r="L636" s="60" t="str">
        <f t="shared" si="535"/>
        <v/>
      </c>
      <c r="M636" s="48"/>
      <c r="N636" s="48"/>
      <c r="P636" s="114"/>
      <c r="Q636" s="114"/>
      <c r="R636" s="114"/>
      <c r="S636" s="118"/>
      <c r="T636" s="153">
        <f t="shared" si="536"/>
        <v>0</v>
      </c>
      <c r="U636" s="116">
        <f t="shared" si="537"/>
        <v>0</v>
      </c>
      <c r="V636" s="119" t="str">
        <f t="shared" si="538"/>
        <v/>
      </c>
      <c r="W636" s="119" t="str">
        <f t="shared" si="538"/>
        <v/>
      </c>
      <c r="X636" s="23">
        <v>7</v>
      </c>
      <c r="Y636" s="60" t="str">
        <f t="shared" si="539"/>
        <v/>
      </c>
      <c r="Z636" s="60" t="str">
        <f t="shared" si="540"/>
        <v/>
      </c>
      <c r="AA636" s="60" t="str">
        <f t="shared" si="541"/>
        <v/>
      </c>
      <c r="AB636" s="23">
        <f t="shared" si="542"/>
        <v>0</v>
      </c>
      <c r="AH636" s="158" t="str">
        <f t="shared" si="543"/>
        <v/>
      </c>
    </row>
    <row r="637" spans="1:34" x14ac:dyDescent="0.25">
      <c r="A637" s="23" t="str">
        <f>C631&amp;"x"&amp;B637</f>
        <v>x4</v>
      </c>
      <c r="B637" s="42">
        <v>4</v>
      </c>
      <c r="C637" s="60" t="str">
        <f t="shared" si="527"/>
        <v/>
      </c>
      <c r="D637" s="60" t="str">
        <f t="shared" si="528"/>
        <v/>
      </c>
      <c r="E637" s="61" t="str">
        <f t="shared" si="529"/>
        <v/>
      </c>
      <c r="F637" s="61" t="str">
        <f t="shared" si="530"/>
        <v/>
      </c>
      <c r="G637" s="62" t="str">
        <f t="shared" si="531"/>
        <v/>
      </c>
      <c r="H637" s="63" t="str">
        <f t="shared" si="532"/>
        <v/>
      </c>
      <c r="I637" s="64"/>
      <c r="J637" s="60" t="str">
        <f t="shared" si="533"/>
        <v/>
      </c>
      <c r="K637" s="60" t="str">
        <f t="shared" si="534"/>
        <v/>
      </c>
      <c r="L637" s="60" t="str">
        <f t="shared" si="535"/>
        <v/>
      </c>
      <c r="M637" s="48"/>
      <c r="N637" s="48"/>
      <c r="P637" s="114"/>
      <c r="Q637" s="114"/>
      <c r="R637" s="114"/>
      <c r="S637" s="118"/>
      <c r="T637" s="153">
        <f t="shared" si="536"/>
        <v>0</v>
      </c>
      <c r="U637" s="116">
        <f t="shared" si="537"/>
        <v>0</v>
      </c>
      <c r="V637" s="119" t="str">
        <f t="shared" si="538"/>
        <v/>
      </c>
      <c r="W637" s="119" t="str">
        <f t="shared" si="538"/>
        <v/>
      </c>
      <c r="X637" s="23">
        <v>8</v>
      </c>
      <c r="Y637" s="60" t="str">
        <f t="shared" si="539"/>
        <v/>
      </c>
      <c r="Z637" s="60" t="str">
        <f t="shared" si="540"/>
        <v/>
      </c>
      <c r="AA637" s="60" t="str">
        <f t="shared" si="541"/>
        <v/>
      </c>
      <c r="AB637" s="23">
        <f t="shared" si="542"/>
        <v>0</v>
      </c>
      <c r="AH637" s="158" t="str">
        <f t="shared" si="543"/>
        <v/>
      </c>
    </row>
    <row r="638" spans="1:34" x14ac:dyDescent="0.25">
      <c r="A638" s="23" t="str">
        <f>C631&amp;"x"&amp;B638</f>
        <v>x5</v>
      </c>
      <c r="B638" s="42">
        <v>5</v>
      </c>
      <c r="C638" s="60" t="str">
        <f t="shared" si="527"/>
        <v/>
      </c>
      <c r="D638" s="60" t="str">
        <f t="shared" si="528"/>
        <v/>
      </c>
      <c r="E638" s="61" t="str">
        <f t="shared" si="529"/>
        <v/>
      </c>
      <c r="F638" s="61" t="str">
        <f t="shared" si="530"/>
        <v/>
      </c>
      <c r="G638" s="62" t="str">
        <f t="shared" si="531"/>
        <v/>
      </c>
      <c r="H638" s="63" t="str">
        <f t="shared" si="532"/>
        <v/>
      </c>
      <c r="I638" s="64"/>
      <c r="J638" s="60" t="str">
        <f t="shared" si="533"/>
        <v/>
      </c>
      <c r="K638" s="60" t="str">
        <f t="shared" si="534"/>
        <v/>
      </c>
      <c r="L638" s="60" t="str">
        <f t="shared" si="535"/>
        <v/>
      </c>
      <c r="M638" s="48"/>
      <c r="N638" s="48"/>
      <c r="P638" s="114"/>
      <c r="Q638" s="114"/>
      <c r="R638" s="114"/>
      <c r="S638" s="118"/>
      <c r="T638" s="153">
        <f t="shared" si="536"/>
        <v>0</v>
      </c>
      <c r="U638" s="116">
        <f t="shared" si="537"/>
        <v>0</v>
      </c>
      <c r="V638" s="119" t="str">
        <f t="shared" si="538"/>
        <v/>
      </c>
      <c r="W638" s="119" t="str">
        <f t="shared" si="538"/>
        <v/>
      </c>
      <c r="X638" s="23">
        <v>9</v>
      </c>
      <c r="Y638" s="60" t="str">
        <f t="shared" si="539"/>
        <v/>
      </c>
      <c r="Z638" s="60" t="str">
        <f t="shared" si="540"/>
        <v/>
      </c>
      <c r="AA638" s="60" t="str">
        <f t="shared" si="541"/>
        <v/>
      </c>
      <c r="AB638" s="23">
        <f t="shared" si="542"/>
        <v>0</v>
      </c>
      <c r="AH638" s="158" t="str">
        <f t="shared" si="543"/>
        <v/>
      </c>
    </row>
    <row r="639" spans="1:34" x14ac:dyDescent="0.25">
      <c r="A639" s="23" t="str">
        <f>C631&amp;"x"&amp;B639</f>
        <v>x6</v>
      </c>
      <c r="B639" s="42">
        <v>6</v>
      </c>
      <c r="C639" s="60" t="str">
        <f t="shared" si="527"/>
        <v/>
      </c>
      <c r="D639" s="60" t="str">
        <f t="shared" si="528"/>
        <v/>
      </c>
      <c r="E639" s="61" t="str">
        <f t="shared" si="529"/>
        <v/>
      </c>
      <c r="F639" s="61" t="str">
        <f t="shared" si="530"/>
        <v/>
      </c>
      <c r="G639" s="62" t="str">
        <f t="shared" si="531"/>
        <v/>
      </c>
      <c r="H639" s="63" t="str">
        <f t="shared" si="532"/>
        <v/>
      </c>
      <c r="I639" s="64"/>
      <c r="J639" s="60" t="str">
        <f t="shared" si="533"/>
        <v/>
      </c>
      <c r="K639" s="60" t="str">
        <f t="shared" si="534"/>
        <v/>
      </c>
      <c r="L639" s="60" t="str">
        <f t="shared" si="535"/>
        <v/>
      </c>
      <c r="M639" s="48"/>
      <c r="N639" s="48"/>
      <c r="P639" s="114"/>
      <c r="Q639" s="114"/>
      <c r="R639" s="114"/>
      <c r="S639" s="118"/>
      <c r="T639" s="153">
        <f t="shared" si="536"/>
        <v>0</v>
      </c>
      <c r="U639" s="116">
        <f t="shared" si="537"/>
        <v>0</v>
      </c>
      <c r="V639" s="119" t="str">
        <f t="shared" si="538"/>
        <v/>
      </c>
      <c r="W639" s="119" t="str">
        <f t="shared" si="538"/>
        <v/>
      </c>
      <c r="X639" s="23">
        <v>10</v>
      </c>
      <c r="Y639" s="60" t="str">
        <f t="shared" si="539"/>
        <v/>
      </c>
      <c r="Z639" s="60" t="str">
        <f t="shared" si="540"/>
        <v/>
      </c>
      <c r="AA639" s="60" t="str">
        <f t="shared" si="541"/>
        <v/>
      </c>
      <c r="AB639" s="23">
        <f t="shared" si="542"/>
        <v>0</v>
      </c>
      <c r="AH639" s="158" t="str">
        <f t="shared" si="543"/>
        <v/>
      </c>
    </row>
    <row r="640" spans="1:34" x14ac:dyDescent="0.25">
      <c r="A640" s="23" t="str">
        <f>C631&amp;"x"&amp;B640</f>
        <v>x7</v>
      </c>
      <c r="B640" s="42">
        <v>7</v>
      </c>
      <c r="C640" s="60" t="str">
        <f t="shared" si="527"/>
        <v/>
      </c>
      <c r="D640" s="60" t="str">
        <f t="shared" si="528"/>
        <v/>
      </c>
      <c r="E640" s="61" t="str">
        <f t="shared" si="529"/>
        <v/>
      </c>
      <c r="F640" s="61" t="str">
        <f t="shared" si="530"/>
        <v/>
      </c>
      <c r="G640" s="62" t="str">
        <f t="shared" si="531"/>
        <v/>
      </c>
      <c r="H640" s="63" t="str">
        <f t="shared" si="532"/>
        <v/>
      </c>
      <c r="I640" s="64"/>
      <c r="J640" s="60" t="str">
        <f t="shared" si="533"/>
        <v/>
      </c>
      <c r="K640" s="60" t="str">
        <f t="shared" si="534"/>
        <v/>
      </c>
      <c r="L640" s="60" t="str">
        <f t="shared" si="535"/>
        <v/>
      </c>
      <c r="M640" s="48"/>
      <c r="N640" s="48"/>
      <c r="P640" s="114"/>
      <c r="Q640" s="114"/>
      <c r="R640" s="114"/>
      <c r="S640" s="118"/>
      <c r="T640" s="153">
        <f t="shared" si="536"/>
        <v>0</v>
      </c>
      <c r="U640" s="116">
        <f t="shared" si="537"/>
        <v>0</v>
      </c>
      <c r="V640" s="119" t="str">
        <f t="shared" si="538"/>
        <v/>
      </c>
      <c r="W640" s="119" t="str">
        <f t="shared" si="538"/>
        <v/>
      </c>
      <c r="X640" s="23">
        <v>11</v>
      </c>
      <c r="Y640" s="60" t="str">
        <f t="shared" si="539"/>
        <v/>
      </c>
      <c r="Z640" s="60" t="str">
        <f t="shared" si="540"/>
        <v/>
      </c>
      <c r="AA640" s="60" t="str">
        <f t="shared" si="541"/>
        <v/>
      </c>
      <c r="AB640" s="23">
        <f t="shared" si="542"/>
        <v>0</v>
      </c>
      <c r="AH640" s="158" t="str">
        <f t="shared" si="543"/>
        <v/>
      </c>
    </row>
    <row r="641" spans="1:34" x14ac:dyDescent="0.25">
      <c r="A641" s="23" t="str">
        <f>C631&amp;"x"&amp;B641</f>
        <v>x8</v>
      </c>
      <c r="B641" s="42">
        <v>8</v>
      </c>
      <c r="C641" s="60" t="str">
        <f t="shared" si="527"/>
        <v/>
      </c>
      <c r="D641" s="60" t="str">
        <f t="shared" si="528"/>
        <v/>
      </c>
      <c r="E641" s="61" t="str">
        <f t="shared" si="529"/>
        <v/>
      </c>
      <c r="F641" s="61" t="str">
        <f t="shared" si="530"/>
        <v/>
      </c>
      <c r="G641" s="62" t="str">
        <f t="shared" si="531"/>
        <v/>
      </c>
      <c r="H641" s="63" t="str">
        <f t="shared" si="532"/>
        <v/>
      </c>
      <c r="I641" s="64"/>
      <c r="J641" s="60" t="str">
        <f t="shared" si="533"/>
        <v/>
      </c>
      <c r="K641" s="60" t="str">
        <f t="shared" si="534"/>
        <v/>
      </c>
      <c r="L641" s="60" t="str">
        <f t="shared" si="535"/>
        <v/>
      </c>
      <c r="M641" s="48"/>
      <c r="N641" s="48"/>
      <c r="P641" s="114"/>
      <c r="Q641" s="114"/>
      <c r="R641" s="114"/>
      <c r="S641" s="118"/>
      <c r="T641" s="153">
        <f t="shared" si="536"/>
        <v>0</v>
      </c>
      <c r="U641" s="116">
        <f t="shared" si="537"/>
        <v>0</v>
      </c>
      <c r="V641" s="119" t="str">
        <f t="shared" si="538"/>
        <v/>
      </c>
      <c r="W641" s="119" t="str">
        <f t="shared" si="538"/>
        <v/>
      </c>
      <c r="X641" s="23">
        <v>12</v>
      </c>
      <c r="Y641" s="60" t="str">
        <f t="shared" si="539"/>
        <v/>
      </c>
      <c r="Z641" s="60" t="str">
        <f t="shared" si="540"/>
        <v/>
      </c>
      <c r="AA641" s="60" t="str">
        <f t="shared" si="541"/>
        <v/>
      </c>
      <c r="AB641" s="23">
        <f t="shared" si="542"/>
        <v>0</v>
      </c>
      <c r="AH641" s="158" t="str">
        <f t="shared" si="543"/>
        <v/>
      </c>
    </row>
    <row r="642" spans="1:34" x14ac:dyDescent="0.25">
      <c r="A642" s="23" t="str">
        <f>C631&amp;"x"&amp;B642</f>
        <v>x9</v>
      </c>
      <c r="B642" s="42">
        <v>9</v>
      </c>
      <c r="C642" s="60" t="str">
        <f t="shared" si="527"/>
        <v/>
      </c>
      <c r="D642" s="60" t="str">
        <f t="shared" si="528"/>
        <v/>
      </c>
      <c r="E642" s="61" t="str">
        <f t="shared" si="529"/>
        <v/>
      </c>
      <c r="F642" s="61" t="str">
        <f t="shared" si="530"/>
        <v/>
      </c>
      <c r="G642" s="62" t="str">
        <f t="shared" si="531"/>
        <v/>
      </c>
      <c r="H642" s="63" t="str">
        <f t="shared" si="532"/>
        <v/>
      </c>
      <c r="I642" s="64"/>
      <c r="J642" s="60" t="str">
        <f t="shared" si="533"/>
        <v/>
      </c>
      <c r="K642" s="60" t="str">
        <f t="shared" si="534"/>
        <v/>
      </c>
      <c r="L642" s="60" t="str">
        <f t="shared" si="535"/>
        <v/>
      </c>
      <c r="M642" s="48"/>
      <c r="N642" s="48"/>
      <c r="P642" s="114"/>
      <c r="Q642" s="114"/>
      <c r="R642" s="114"/>
      <c r="S642" s="118"/>
      <c r="T642" s="153">
        <f t="shared" si="536"/>
        <v>0</v>
      </c>
      <c r="U642" s="116">
        <f t="shared" si="537"/>
        <v>0</v>
      </c>
      <c r="V642" s="119" t="str">
        <f t="shared" si="538"/>
        <v/>
      </c>
      <c r="W642" s="119" t="str">
        <f t="shared" si="538"/>
        <v/>
      </c>
      <c r="X642" s="23">
        <v>13</v>
      </c>
      <c r="Y642" s="60" t="str">
        <f t="shared" si="539"/>
        <v/>
      </c>
      <c r="Z642" s="60" t="str">
        <f t="shared" si="540"/>
        <v/>
      </c>
      <c r="AA642" s="60" t="str">
        <f t="shared" si="541"/>
        <v/>
      </c>
      <c r="AB642" s="23">
        <f t="shared" si="542"/>
        <v>0</v>
      </c>
      <c r="AH642" s="158" t="str">
        <f t="shared" si="543"/>
        <v/>
      </c>
    </row>
    <row r="643" spans="1:34" x14ac:dyDescent="0.25">
      <c r="A643" s="23" t="str">
        <f>C631&amp;"x"&amp;B643</f>
        <v>x10</v>
      </c>
      <c r="B643" s="42">
        <v>10</v>
      </c>
      <c r="C643" s="60" t="str">
        <f t="shared" si="527"/>
        <v/>
      </c>
      <c r="D643" s="60" t="str">
        <f t="shared" si="528"/>
        <v/>
      </c>
      <c r="E643" s="61" t="str">
        <f t="shared" si="529"/>
        <v/>
      </c>
      <c r="F643" s="61" t="str">
        <f t="shared" si="530"/>
        <v/>
      </c>
      <c r="G643" s="62" t="str">
        <f t="shared" si="531"/>
        <v/>
      </c>
      <c r="H643" s="63" t="str">
        <f t="shared" si="532"/>
        <v/>
      </c>
      <c r="I643" s="64"/>
      <c r="J643" s="60" t="str">
        <f t="shared" si="533"/>
        <v/>
      </c>
      <c r="K643" s="60" t="str">
        <f t="shared" si="534"/>
        <v/>
      </c>
      <c r="L643" s="60" t="str">
        <f t="shared" si="535"/>
        <v/>
      </c>
      <c r="M643" s="48"/>
      <c r="N643" s="48"/>
      <c r="P643" s="114"/>
      <c r="Q643" s="114"/>
      <c r="R643" s="114"/>
      <c r="S643" s="118"/>
      <c r="T643" s="153">
        <f t="shared" si="536"/>
        <v>0</v>
      </c>
      <c r="U643" s="116">
        <f t="shared" si="537"/>
        <v>0</v>
      </c>
      <c r="V643" s="119" t="str">
        <f t="shared" si="538"/>
        <v/>
      </c>
      <c r="W643" s="119" t="str">
        <f t="shared" si="538"/>
        <v/>
      </c>
      <c r="X643" s="23">
        <v>14</v>
      </c>
      <c r="Y643" s="60" t="str">
        <f t="shared" si="539"/>
        <v/>
      </c>
      <c r="Z643" s="60" t="str">
        <f t="shared" si="540"/>
        <v/>
      </c>
      <c r="AA643" s="60" t="str">
        <f t="shared" si="541"/>
        <v/>
      </c>
      <c r="AB643" s="23">
        <f t="shared" si="542"/>
        <v>0</v>
      </c>
      <c r="AH643" s="158" t="str">
        <f t="shared" si="543"/>
        <v/>
      </c>
    </row>
    <row r="644" spans="1:34" x14ac:dyDescent="0.25">
      <c r="A644" s="23" t="str">
        <f>C631&amp;"x"&amp;B644</f>
        <v>x11</v>
      </c>
      <c r="B644" s="42">
        <v>11</v>
      </c>
      <c r="C644" s="60" t="str">
        <f t="shared" si="527"/>
        <v/>
      </c>
      <c r="D644" s="60" t="str">
        <f t="shared" si="528"/>
        <v/>
      </c>
      <c r="E644" s="61" t="str">
        <f t="shared" si="529"/>
        <v/>
      </c>
      <c r="F644" s="61" t="str">
        <f t="shared" si="530"/>
        <v/>
      </c>
      <c r="G644" s="62" t="str">
        <f t="shared" si="531"/>
        <v/>
      </c>
      <c r="H644" s="63" t="str">
        <f t="shared" si="532"/>
        <v/>
      </c>
      <c r="I644" s="64"/>
      <c r="J644" s="60" t="str">
        <f t="shared" si="533"/>
        <v/>
      </c>
      <c r="K644" s="60" t="str">
        <f t="shared" si="534"/>
        <v/>
      </c>
      <c r="L644" s="60" t="str">
        <f t="shared" si="535"/>
        <v/>
      </c>
      <c r="M644" s="48"/>
      <c r="N644" s="48"/>
      <c r="P644" s="114"/>
      <c r="Q644" s="114"/>
      <c r="R644" s="114"/>
      <c r="T644" s="153">
        <f t="shared" si="536"/>
        <v>0</v>
      </c>
      <c r="U644" s="116">
        <f t="shared" si="537"/>
        <v>0</v>
      </c>
      <c r="V644" s="119" t="str">
        <f t="shared" si="538"/>
        <v/>
      </c>
      <c r="W644" s="119" t="str">
        <f t="shared" si="538"/>
        <v/>
      </c>
      <c r="X644" s="23">
        <v>15</v>
      </c>
      <c r="Y644" s="60" t="str">
        <f t="shared" si="539"/>
        <v/>
      </c>
      <c r="Z644" s="60" t="str">
        <f t="shared" si="540"/>
        <v/>
      </c>
      <c r="AA644" s="60" t="str">
        <f t="shared" si="541"/>
        <v/>
      </c>
      <c r="AB644" s="23">
        <f t="shared" si="542"/>
        <v>0</v>
      </c>
      <c r="AH644" s="158" t="str">
        <f t="shared" si="543"/>
        <v/>
      </c>
    </row>
    <row r="645" spans="1:34" x14ac:dyDescent="0.25">
      <c r="A645" s="23" t="str">
        <f>C631&amp;"x"&amp;B645</f>
        <v>x12</v>
      </c>
      <c r="B645" s="42">
        <v>12</v>
      </c>
      <c r="C645" s="60" t="str">
        <f t="shared" si="527"/>
        <v/>
      </c>
      <c r="D645" s="60" t="str">
        <f t="shared" si="528"/>
        <v/>
      </c>
      <c r="E645" s="61" t="str">
        <f t="shared" si="529"/>
        <v/>
      </c>
      <c r="F645" s="61" t="str">
        <f t="shared" si="530"/>
        <v/>
      </c>
      <c r="G645" s="62" t="str">
        <f t="shared" si="531"/>
        <v/>
      </c>
      <c r="H645" s="63" t="str">
        <f t="shared" si="532"/>
        <v/>
      </c>
      <c r="I645" s="64"/>
      <c r="J645" s="60" t="str">
        <f t="shared" si="533"/>
        <v/>
      </c>
      <c r="K645" s="60" t="str">
        <f t="shared" si="534"/>
        <v/>
      </c>
      <c r="L645" s="60" t="str">
        <f t="shared" si="535"/>
        <v/>
      </c>
      <c r="M645" s="48"/>
      <c r="N645" s="48"/>
      <c r="P645" s="114"/>
      <c r="Q645" s="114"/>
      <c r="R645" s="114"/>
      <c r="T645" s="153">
        <f t="shared" si="536"/>
        <v>0</v>
      </c>
      <c r="U645" s="116">
        <f t="shared" si="537"/>
        <v>0</v>
      </c>
      <c r="V645" s="119" t="str">
        <f t="shared" si="538"/>
        <v/>
      </c>
      <c r="W645" s="119" t="str">
        <f t="shared" si="538"/>
        <v/>
      </c>
      <c r="X645" s="23">
        <v>16</v>
      </c>
      <c r="Y645" s="60" t="str">
        <f t="shared" si="539"/>
        <v/>
      </c>
      <c r="Z645" s="60" t="str">
        <f t="shared" si="540"/>
        <v/>
      </c>
      <c r="AA645" s="60" t="str">
        <f t="shared" si="541"/>
        <v/>
      </c>
      <c r="AB645" s="23">
        <f t="shared" si="542"/>
        <v>0</v>
      </c>
      <c r="AH645" s="158" t="str">
        <f t="shared" si="543"/>
        <v/>
      </c>
    </row>
    <row r="646" spans="1:34" x14ac:dyDescent="0.25">
      <c r="A646" s="23" t="str">
        <f>C631&amp;"x"&amp;B646</f>
        <v>x13</v>
      </c>
      <c r="B646" s="42">
        <v>13</v>
      </c>
      <c r="C646" s="60" t="str">
        <f t="shared" si="527"/>
        <v/>
      </c>
      <c r="D646" s="60" t="str">
        <f t="shared" si="528"/>
        <v/>
      </c>
      <c r="E646" s="61" t="str">
        <f t="shared" si="529"/>
        <v/>
      </c>
      <c r="F646" s="61" t="str">
        <f t="shared" si="530"/>
        <v/>
      </c>
      <c r="G646" s="62" t="str">
        <f t="shared" si="531"/>
        <v/>
      </c>
      <c r="H646" s="63" t="str">
        <f t="shared" si="532"/>
        <v/>
      </c>
      <c r="I646" s="64"/>
      <c r="J646" s="60" t="str">
        <f t="shared" si="533"/>
        <v/>
      </c>
      <c r="K646" s="60" t="str">
        <f t="shared" si="534"/>
        <v/>
      </c>
      <c r="L646" s="60" t="str">
        <f t="shared" si="535"/>
        <v/>
      </c>
      <c r="M646" s="48"/>
      <c r="N646" s="48"/>
      <c r="P646" s="114"/>
      <c r="Q646" s="114"/>
      <c r="R646" s="114"/>
      <c r="T646" s="153">
        <f t="shared" si="536"/>
        <v>0</v>
      </c>
      <c r="U646" s="116">
        <f t="shared" si="537"/>
        <v>0</v>
      </c>
      <c r="V646" s="119" t="str">
        <f t="shared" si="538"/>
        <v/>
      </c>
      <c r="W646" s="119" t="str">
        <f t="shared" si="538"/>
        <v/>
      </c>
      <c r="X646" s="23">
        <v>17</v>
      </c>
      <c r="Y646" s="60" t="str">
        <f t="shared" si="539"/>
        <v/>
      </c>
      <c r="Z646" s="60" t="str">
        <f t="shared" si="540"/>
        <v/>
      </c>
      <c r="AA646" s="60" t="str">
        <f t="shared" si="541"/>
        <v/>
      </c>
      <c r="AB646" s="23">
        <f t="shared" si="542"/>
        <v>0</v>
      </c>
      <c r="AH646" s="158" t="str">
        <f t="shared" si="543"/>
        <v/>
      </c>
    </row>
    <row r="647" spans="1:34" x14ac:dyDescent="0.25">
      <c r="A647" s="23" t="str">
        <f>C631&amp;"x"&amp;B647</f>
        <v>x14</v>
      </c>
      <c r="B647" s="42">
        <v>14</v>
      </c>
      <c r="C647" s="60" t="str">
        <f t="shared" si="527"/>
        <v/>
      </c>
      <c r="D647" s="60" t="str">
        <f t="shared" si="528"/>
        <v/>
      </c>
      <c r="E647" s="61" t="str">
        <f t="shared" si="529"/>
        <v/>
      </c>
      <c r="F647" s="61" t="str">
        <f t="shared" si="530"/>
        <v/>
      </c>
      <c r="G647" s="62" t="str">
        <f t="shared" si="531"/>
        <v/>
      </c>
      <c r="H647" s="63" t="str">
        <f t="shared" si="532"/>
        <v/>
      </c>
      <c r="I647" s="64"/>
      <c r="J647" s="60" t="str">
        <f t="shared" si="533"/>
        <v/>
      </c>
      <c r="K647" s="60" t="str">
        <f t="shared" si="534"/>
        <v/>
      </c>
      <c r="L647" s="60" t="str">
        <f t="shared" si="535"/>
        <v/>
      </c>
      <c r="M647" s="48"/>
      <c r="N647" s="48"/>
      <c r="P647" s="114"/>
      <c r="Q647" s="114"/>
      <c r="R647" s="114"/>
      <c r="T647" s="153">
        <f t="shared" si="536"/>
        <v>0</v>
      </c>
      <c r="U647" s="116">
        <f t="shared" si="537"/>
        <v>0</v>
      </c>
      <c r="V647" s="119" t="str">
        <f t="shared" si="538"/>
        <v/>
      </c>
      <c r="W647" s="119" t="str">
        <f t="shared" si="538"/>
        <v/>
      </c>
      <c r="X647" s="23">
        <v>18</v>
      </c>
      <c r="Y647" s="60" t="str">
        <f t="shared" si="539"/>
        <v/>
      </c>
      <c r="Z647" s="60" t="str">
        <f t="shared" si="540"/>
        <v/>
      </c>
      <c r="AA647" s="60" t="str">
        <f t="shared" si="541"/>
        <v/>
      </c>
      <c r="AB647" s="23">
        <f t="shared" si="542"/>
        <v>0</v>
      </c>
      <c r="AH647" s="158" t="str">
        <f t="shared" si="543"/>
        <v/>
      </c>
    </row>
    <row r="648" spans="1:34" x14ac:dyDescent="0.25">
      <c r="A648" s="23" t="str">
        <f>C631&amp;"x"&amp;B648</f>
        <v>x15</v>
      </c>
      <c r="B648" s="42">
        <v>15</v>
      </c>
      <c r="C648" s="60" t="str">
        <f t="shared" si="527"/>
        <v/>
      </c>
      <c r="D648" s="60" t="str">
        <f t="shared" si="528"/>
        <v/>
      </c>
      <c r="E648" s="61" t="str">
        <f t="shared" si="529"/>
        <v/>
      </c>
      <c r="F648" s="61" t="str">
        <f t="shared" si="530"/>
        <v/>
      </c>
      <c r="G648" s="62" t="str">
        <f t="shared" si="531"/>
        <v/>
      </c>
      <c r="H648" s="63" t="str">
        <f t="shared" si="532"/>
        <v/>
      </c>
      <c r="I648" s="64"/>
      <c r="J648" s="60" t="str">
        <f t="shared" si="533"/>
        <v/>
      </c>
      <c r="K648" s="60" t="str">
        <f t="shared" si="534"/>
        <v/>
      </c>
      <c r="L648" s="60" t="str">
        <f t="shared" si="535"/>
        <v/>
      </c>
      <c r="M648" s="48"/>
      <c r="N648" s="48"/>
      <c r="P648" s="114"/>
      <c r="Q648" s="114"/>
      <c r="R648" s="114"/>
      <c r="T648" s="153">
        <f t="shared" si="536"/>
        <v>0</v>
      </c>
      <c r="U648" s="116">
        <f t="shared" si="537"/>
        <v>0</v>
      </c>
      <c r="V648" s="119" t="str">
        <f t="shared" si="538"/>
        <v/>
      </c>
      <c r="W648" s="119" t="str">
        <f t="shared" si="538"/>
        <v/>
      </c>
      <c r="X648" s="23">
        <v>19</v>
      </c>
      <c r="Y648" s="60" t="str">
        <f t="shared" si="539"/>
        <v/>
      </c>
      <c r="Z648" s="60" t="str">
        <f t="shared" si="540"/>
        <v/>
      </c>
      <c r="AA648" s="60" t="str">
        <f t="shared" si="541"/>
        <v/>
      </c>
      <c r="AB648" s="23">
        <f t="shared" si="542"/>
        <v>0</v>
      </c>
      <c r="AH648" s="158" t="str">
        <f t="shared" si="543"/>
        <v/>
      </c>
    </row>
    <row r="649" spans="1:34" x14ac:dyDescent="0.25">
      <c r="B649" s="65"/>
      <c r="C649" s="66"/>
      <c r="D649" s="65"/>
      <c r="E649" s="65"/>
      <c r="F649" s="65"/>
      <c r="G649" s="67"/>
      <c r="H649" s="67"/>
      <c r="I649" s="67"/>
      <c r="J649" s="66"/>
      <c r="K649" s="66"/>
      <c r="L649" s="66"/>
      <c r="M649" s="48"/>
      <c r="N649" s="48"/>
      <c r="X649" s="23">
        <v>20</v>
      </c>
    </row>
    <row r="650" spans="1:34" x14ac:dyDescent="0.25">
      <c r="B650" s="42"/>
      <c r="C650" s="369" t="s">
        <v>5165</v>
      </c>
      <c r="D650" s="369"/>
      <c r="E650" s="43" t="s">
        <v>5166</v>
      </c>
      <c r="F650" s="43" t="s">
        <v>5167</v>
      </c>
      <c r="G650" s="44" t="s">
        <v>5168</v>
      </c>
      <c r="H650" s="45"/>
      <c r="I650" s="46"/>
      <c r="J650" s="47" t="s">
        <v>5169</v>
      </c>
      <c r="K650" s="47" t="s">
        <v>5170</v>
      </c>
      <c r="L650" s="47" t="s">
        <v>5171</v>
      </c>
      <c r="M650" s="48"/>
      <c r="N650" s="48"/>
      <c r="P650" s="49">
        <f>COUNT(P654:P668)</f>
        <v>0</v>
      </c>
      <c r="Q650" s="49">
        <f>COUNT(Q654:Q668)</f>
        <v>0</v>
      </c>
      <c r="R650" s="49">
        <f>COUNT(R654:R668)</f>
        <v>0</v>
      </c>
      <c r="T650" s="96">
        <f>T651-SUM(U654:U668)</f>
        <v>0</v>
      </c>
      <c r="X650" s="23">
        <v>1</v>
      </c>
    </row>
    <row r="651" spans="1:34" ht="13" x14ac:dyDescent="0.3">
      <c r="A651" s="27">
        <f>A631+1</f>
        <v>33</v>
      </c>
      <c r="B651" s="50"/>
      <c r="C651" s="370" t="str">
        <f>Leden!AV38</f>
        <v/>
      </c>
      <c r="D651" s="370"/>
      <c r="E651" s="100" t="str">
        <f>IF($C651="","",LEFT(IFERROR(VLOOKUP($C651,Teams1N,2,0),"")&amp;"??",2))</f>
        <v/>
      </c>
      <c r="F651" s="100" t="str">
        <f>IF($C651="","",IFERROR(VLOOKUP($C651,Teams1N,3,0),"??"))</f>
        <v/>
      </c>
      <c r="G651" s="100" t="str">
        <f>IF($C651="","",LEFT(IFERROR(VLOOKUP($C651,Teams1N,4,0),"")&amp;"?",1))</f>
        <v/>
      </c>
      <c r="H651" s="51"/>
      <c r="I651" s="52"/>
      <c r="J651" s="100">
        <f>COUNTIF(C654:C668,"V")</f>
        <v>0</v>
      </c>
      <c r="K651" s="100">
        <f>COUNTIF(C654:C668,"M")</f>
        <v>0</v>
      </c>
      <c r="L651" s="53" t="str">
        <f>IFERROR(AVERAGE(H654:H668),"")</f>
        <v/>
      </c>
      <c r="M651" s="54"/>
      <c r="N651" s="54"/>
      <c r="O651" s="27" t="s">
        <v>5172</v>
      </c>
      <c r="P651" s="163"/>
      <c r="Q651" s="163"/>
      <c r="R651" s="163"/>
      <c r="S651" s="164"/>
      <c r="T651" s="96">
        <f>SUM(T654:T668)</f>
        <v>0</v>
      </c>
      <c r="U651" s="115" t="str">
        <f>MID($C651,1,1)</f>
        <v/>
      </c>
      <c r="V651" s="115" t="str">
        <f>MID($C651,1,1)</f>
        <v/>
      </c>
      <c r="W651" s="115" t="str">
        <f>MID($C651,1,1)</f>
        <v/>
      </c>
      <c r="X651" s="23">
        <v>2</v>
      </c>
      <c r="Y651" s="27"/>
      <c r="Z651" s="27"/>
      <c r="AA651" s="27"/>
      <c r="AB651" s="27"/>
      <c r="AC651" s="27"/>
      <c r="AD651" s="11" t="str">
        <f>IF($C651="","",IFERROR(VLOOKUP($C651,Teams1N,6,0),""))</f>
        <v/>
      </c>
      <c r="AE651" s="11" t="str">
        <f>TRIM(IF($AD651="","",IFERROR(VLOOKUP($AD651,Teams!$B$5:$G$9,2,0),"")))</f>
        <v/>
      </c>
      <c r="AF651" s="11" t="str">
        <f>TRIM(IF($AD651="","",IFERROR(VLOOKUP($AD651,Teams!$B$5:$G$9,4,0),"")))</f>
        <v/>
      </c>
      <c r="AG651" s="27"/>
      <c r="AH651" s="159" t="str">
        <f>IFERROR(AVERAGE(AH654:AH668),"")</f>
        <v/>
      </c>
    </row>
    <row r="652" spans="1:34" x14ac:dyDescent="0.25">
      <c r="B652" s="42"/>
      <c r="C652" s="43"/>
      <c r="D652" s="42"/>
      <c r="E652" s="42"/>
      <c r="F652" s="42"/>
      <c r="G652" s="46"/>
      <c r="H652" s="46"/>
      <c r="I652" s="46"/>
      <c r="J652" s="43"/>
      <c r="K652" s="43"/>
      <c r="L652" s="43"/>
      <c r="M652" s="48"/>
      <c r="N652" s="48"/>
      <c r="U652" s="116"/>
      <c r="V652" s="116"/>
      <c r="W652" s="116"/>
      <c r="X652" s="23">
        <v>3</v>
      </c>
    </row>
    <row r="653" spans="1:34" x14ac:dyDescent="0.25">
      <c r="A653" s="55"/>
      <c r="B653" s="56"/>
      <c r="C653" s="57" t="s">
        <v>5173</v>
      </c>
      <c r="D653" s="57" t="s">
        <v>5174</v>
      </c>
      <c r="E653" s="58" t="s">
        <v>5175</v>
      </c>
      <c r="F653" s="58" t="s">
        <v>5176</v>
      </c>
      <c r="G653" s="57" t="s">
        <v>5177</v>
      </c>
      <c r="H653" s="57" t="s">
        <v>5178</v>
      </c>
      <c r="I653" s="57" t="s">
        <v>5039</v>
      </c>
      <c r="J653" s="57" t="s">
        <v>7049</v>
      </c>
      <c r="K653" s="57" t="s">
        <v>7598</v>
      </c>
      <c r="L653" s="57" t="s">
        <v>7596</v>
      </c>
      <c r="M653" s="59"/>
      <c r="N653" s="59"/>
      <c r="O653" s="55"/>
      <c r="P653" s="117" t="s">
        <v>5048</v>
      </c>
      <c r="Q653" s="117" t="s">
        <v>5047</v>
      </c>
      <c r="R653" s="117" t="s">
        <v>5049</v>
      </c>
      <c r="U653" s="115" t="str">
        <f>IF(W651="","",VLOOKUP(W651,Leeftijdscat,2,FALSE))</f>
        <v/>
      </c>
      <c r="V653" s="115" t="str">
        <f>IF(W651="","",VLOOKUP(W651,Leeftijdscat,3,FALSE))</f>
        <v/>
      </c>
      <c r="W653" s="115" t="str">
        <f>IF(W651="","",VLOOKUP(W651,Leeftijdscat,4,FALSE))</f>
        <v/>
      </c>
      <c r="X653" s="23">
        <v>4</v>
      </c>
      <c r="Y653" s="55">
        <f>LEN(Y654&amp;Y655&amp;Y656&amp;Y657&amp;Y658&amp;Y659&amp;Y660&amp;Y661&amp;Y662&amp;Y663&amp;Y664&amp;Y665&amp;Y666&amp;Y667&amp;Y668)</f>
        <v>0</v>
      </c>
      <c r="Z653" s="55">
        <f>LEN(Z654&amp;Z655&amp;Z656&amp;Z657&amp;Z658&amp;Z659&amp;Z660&amp;Z661&amp;Z662&amp;Z663&amp;Z664&amp;Z665&amp;Z666&amp;Z667&amp;Z668)</f>
        <v>0</v>
      </c>
      <c r="AA653" s="55">
        <f>LEN(AA654&amp;AA655&amp;AA656&amp;AA657&amp;AA658&amp;AA659&amp;AA660&amp;AA661&amp;AA662&amp;AA663&amp;AA664&amp;AA665&amp;AA666&amp;AA667&amp;AA668)</f>
        <v>0</v>
      </c>
      <c r="AB653" s="55">
        <f>SUM(Y653:AA653)</f>
        <v>0</v>
      </c>
      <c r="AC653" s="55"/>
      <c r="AD653" s="145"/>
      <c r="AE653" s="145"/>
      <c r="AF653" s="145"/>
      <c r="AG653" s="55"/>
    </row>
    <row r="654" spans="1:34" x14ac:dyDescent="0.25">
      <c r="A654" s="23" t="str">
        <f>C651&amp;"x"&amp;B654</f>
        <v>x1</v>
      </c>
      <c r="B654" s="42">
        <v>1</v>
      </c>
      <c r="C654" s="60" t="str">
        <f t="shared" ref="C654:C668" si="544">IF(LEFT($A654,1)="x","",IFERROR(VLOOKUP($A654,Leden1N,8,0),""))</f>
        <v/>
      </c>
      <c r="D654" s="60" t="str">
        <f t="shared" ref="D654:D668" si="545">IF(LEFT($A654,1)="x","",IFERROR(VLOOKUP($A654,Leden1N,9,0),""))</f>
        <v/>
      </c>
      <c r="E654" s="61" t="str">
        <f t="shared" ref="E654:E668" si="546">IF(LEFT($A654,1)="x","",IFERROR(VLOOKUP($A654,Leden1N,10,0),""))</f>
        <v/>
      </c>
      <c r="F654" s="61" t="str">
        <f t="shared" ref="F654:F668" si="547">IF(LEFT($A654,1)="x","",IFERROR(VLOOKUP($A654,Leden1N,11,0),""))</f>
        <v/>
      </c>
      <c r="G654" s="62" t="str">
        <f t="shared" ref="G654:G668" si="548">IF(LEFT($A654,1)="x","",IFERROR(VLOOKUP($A654,Leden1N,12,0),""))</f>
        <v/>
      </c>
      <c r="H654" s="63" t="str">
        <f t="shared" ref="H654:H668" si="549">IF(AND(ISNUMBER(G654),G654&lt;&gt;0),DATEDIF(G654,Peildatum,"Y"),"")</f>
        <v/>
      </c>
      <c r="I654" s="64"/>
      <c r="J654" s="60" t="str">
        <f t="shared" ref="J654:J668" si="550">IF(LEFT($A654,1)="x","",IFERROR(VLOOKUP($A654,Leden1N,17,0),""))</f>
        <v/>
      </c>
      <c r="K654" s="60" t="str">
        <f t="shared" ref="K654:K668" si="551">IF(LEFT($A654,1)="x","",IFERROR(VLOOKUP($A654,Leden1N,18,0),""))</f>
        <v/>
      </c>
      <c r="L654" s="60" t="str">
        <f t="shared" ref="L654:L668" si="552">IF(LEFT($A654,1)="x","",IFERROR(VLOOKUP($A654,Leden1N,19,0),""))</f>
        <v/>
      </c>
      <c r="M654" s="48"/>
      <c r="N654" s="48"/>
      <c r="P654" s="114"/>
      <c r="Q654" s="114"/>
      <c r="R654" s="114"/>
      <c r="S654" s="118"/>
      <c r="T654" s="153">
        <f t="shared" ref="T654:T668" si="553">IF(LEN(C654&amp;D654&amp;E654&amp;F654)&gt;0,1,0)</f>
        <v>0</v>
      </c>
      <c r="U654" s="116">
        <f t="shared" ref="U654:U668" si="554">MIN(LEN(Y654&amp;Z654&amp;AA654),1)</f>
        <v>0</v>
      </c>
      <c r="V654" s="119" t="str">
        <f t="shared" ref="V654:W668" si="555">V653</f>
        <v/>
      </c>
      <c r="W654" s="119" t="str">
        <f t="shared" si="555"/>
        <v/>
      </c>
      <c r="X654" s="23">
        <v>5</v>
      </c>
      <c r="Y654" s="60" t="str">
        <f t="shared" ref="Y654:Y668" si="556">IF(LEFT($A654,1)="x","",IFERROR(VLOOKUP($A654,Leden1N,37,0),""))</f>
        <v/>
      </c>
      <c r="Z654" s="60" t="str">
        <f t="shared" ref="Z654:Z668" si="557">IF(LEFT($A654,1)="x","",IFERROR(VLOOKUP($A654,Leden1N,38,0),""))</f>
        <v/>
      </c>
      <c r="AA654" s="60" t="str">
        <f t="shared" ref="AA654:AA668" si="558">IF(LEFT($A654,1)="x","",IFERROR(VLOOKUP($A654,Leden1N,39,0),""))</f>
        <v/>
      </c>
      <c r="AB654" s="23">
        <f t="shared" ref="AB654:AB668" si="559">LEN(Y654&amp;Z654&amp;AA654)</f>
        <v>0</v>
      </c>
      <c r="AH654" s="158" t="str">
        <f t="shared" ref="AH654:AH668" si="560">lft(G654,Peildatum)</f>
        <v/>
      </c>
    </row>
    <row r="655" spans="1:34" x14ac:dyDescent="0.25">
      <c r="A655" s="23" t="str">
        <f>C651&amp;"x"&amp;B655</f>
        <v>x2</v>
      </c>
      <c r="B655" s="42">
        <v>2</v>
      </c>
      <c r="C655" s="60" t="str">
        <f t="shared" si="544"/>
        <v/>
      </c>
      <c r="D655" s="60" t="str">
        <f t="shared" si="545"/>
        <v/>
      </c>
      <c r="E655" s="61" t="str">
        <f t="shared" si="546"/>
        <v/>
      </c>
      <c r="F655" s="61" t="str">
        <f t="shared" si="547"/>
        <v/>
      </c>
      <c r="G655" s="62" t="str">
        <f t="shared" si="548"/>
        <v/>
      </c>
      <c r="H655" s="63" t="str">
        <f t="shared" si="549"/>
        <v/>
      </c>
      <c r="I655" s="64"/>
      <c r="J655" s="60" t="str">
        <f t="shared" si="550"/>
        <v/>
      </c>
      <c r="K655" s="60" t="str">
        <f t="shared" si="551"/>
        <v/>
      </c>
      <c r="L655" s="60" t="str">
        <f t="shared" si="552"/>
        <v/>
      </c>
      <c r="M655" s="48"/>
      <c r="N655" s="48"/>
      <c r="P655" s="114"/>
      <c r="Q655" s="114"/>
      <c r="R655" s="114"/>
      <c r="S655" s="118"/>
      <c r="T655" s="153">
        <f t="shared" si="553"/>
        <v>0</v>
      </c>
      <c r="U655" s="116">
        <f t="shared" si="554"/>
        <v>0</v>
      </c>
      <c r="V655" s="119" t="str">
        <f t="shared" si="555"/>
        <v/>
      </c>
      <c r="W655" s="119" t="str">
        <f t="shared" si="555"/>
        <v/>
      </c>
      <c r="X655" s="23">
        <v>6</v>
      </c>
      <c r="Y655" s="60" t="str">
        <f t="shared" si="556"/>
        <v/>
      </c>
      <c r="Z655" s="60" t="str">
        <f t="shared" si="557"/>
        <v/>
      </c>
      <c r="AA655" s="60" t="str">
        <f t="shared" si="558"/>
        <v/>
      </c>
      <c r="AB655" s="23">
        <f t="shared" si="559"/>
        <v>0</v>
      </c>
      <c r="AH655" s="158" t="str">
        <f t="shared" si="560"/>
        <v/>
      </c>
    </row>
    <row r="656" spans="1:34" x14ac:dyDescent="0.25">
      <c r="A656" s="23" t="str">
        <f>C651&amp;"x"&amp;B656</f>
        <v>x3</v>
      </c>
      <c r="B656" s="42">
        <v>3</v>
      </c>
      <c r="C656" s="60" t="str">
        <f t="shared" si="544"/>
        <v/>
      </c>
      <c r="D656" s="60" t="str">
        <f t="shared" si="545"/>
        <v/>
      </c>
      <c r="E656" s="61" t="str">
        <f t="shared" si="546"/>
        <v/>
      </c>
      <c r="F656" s="61" t="str">
        <f t="shared" si="547"/>
        <v/>
      </c>
      <c r="G656" s="62" t="str">
        <f t="shared" si="548"/>
        <v/>
      </c>
      <c r="H656" s="63" t="str">
        <f t="shared" si="549"/>
        <v/>
      </c>
      <c r="I656" s="64"/>
      <c r="J656" s="60" t="str">
        <f t="shared" si="550"/>
        <v/>
      </c>
      <c r="K656" s="60" t="str">
        <f t="shared" si="551"/>
        <v/>
      </c>
      <c r="L656" s="60" t="str">
        <f t="shared" si="552"/>
        <v/>
      </c>
      <c r="M656" s="48"/>
      <c r="N656" s="48"/>
      <c r="P656" s="114"/>
      <c r="Q656" s="114"/>
      <c r="R656" s="114"/>
      <c r="S656" s="118"/>
      <c r="T656" s="153">
        <f t="shared" si="553"/>
        <v>0</v>
      </c>
      <c r="U656" s="116">
        <f t="shared" si="554"/>
        <v>0</v>
      </c>
      <c r="V656" s="119" t="str">
        <f t="shared" si="555"/>
        <v/>
      </c>
      <c r="W656" s="119" t="str">
        <f t="shared" si="555"/>
        <v/>
      </c>
      <c r="X656" s="23">
        <v>7</v>
      </c>
      <c r="Y656" s="60" t="str">
        <f t="shared" si="556"/>
        <v/>
      </c>
      <c r="Z656" s="60" t="str">
        <f t="shared" si="557"/>
        <v/>
      </c>
      <c r="AA656" s="60" t="str">
        <f t="shared" si="558"/>
        <v/>
      </c>
      <c r="AB656" s="23">
        <f t="shared" si="559"/>
        <v>0</v>
      </c>
      <c r="AH656" s="158" t="str">
        <f t="shared" si="560"/>
        <v/>
      </c>
    </row>
    <row r="657" spans="1:34" x14ac:dyDescent="0.25">
      <c r="A657" s="23" t="str">
        <f>C651&amp;"x"&amp;B657</f>
        <v>x4</v>
      </c>
      <c r="B657" s="42">
        <v>4</v>
      </c>
      <c r="C657" s="60" t="str">
        <f t="shared" si="544"/>
        <v/>
      </c>
      <c r="D657" s="60" t="str">
        <f t="shared" si="545"/>
        <v/>
      </c>
      <c r="E657" s="61" t="str">
        <f t="shared" si="546"/>
        <v/>
      </c>
      <c r="F657" s="61" t="str">
        <f t="shared" si="547"/>
        <v/>
      </c>
      <c r="G657" s="62" t="str">
        <f t="shared" si="548"/>
        <v/>
      </c>
      <c r="H657" s="63" t="str">
        <f t="shared" si="549"/>
        <v/>
      </c>
      <c r="I657" s="64"/>
      <c r="J657" s="60" t="str">
        <f t="shared" si="550"/>
        <v/>
      </c>
      <c r="K657" s="60" t="str">
        <f t="shared" si="551"/>
        <v/>
      </c>
      <c r="L657" s="60" t="str">
        <f t="shared" si="552"/>
        <v/>
      </c>
      <c r="M657" s="48"/>
      <c r="N657" s="48"/>
      <c r="P657" s="114"/>
      <c r="Q657" s="114"/>
      <c r="R657" s="114"/>
      <c r="S657" s="118"/>
      <c r="T657" s="153">
        <f t="shared" si="553"/>
        <v>0</v>
      </c>
      <c r="U657" s="116">
        <f t="shared" si="554"/>
        <v>0</v>
      </c>
      <c r="V657" s="119" t="str">
        <f t="shared" si="555"/>
        <v/>
      </c>
      <c r="W657" s="119" t="str">
        <f t="shared" si="555"/>
        <v/>
      </c>
      <c r="X657" s="23">
        <v>8</v>
      </c>
      <c r="Y657" s="60" t="str">
        <f t="shared" si="556"/>
        <v/>
      </c>
      <c r="Z657" s="60" t="str">
        <f t="shared" si="557"/>
        <v/>
      </c>
      <c r="AA657" s="60" t="str">
        <f t="shared" si="558"/>
        <v/>
      </c>
      <c r="AB657" s="23">
        <f t="shared" si="559"/>
        <v>0</v>
      </c>
      <c r="AH657" s="158" t="str">
        <f t="shared" si="560"/>
        <v/>
      </c>
    </row>
    <row r="658" spans="1:34" x14ac:dyDescent="0.25">
      <c r="A658" s="23" t="str">
        <f>C651&amp;"x"&amp;B658</f>
        <v>x5</v>
      </c>
      <c r="B658" s="42">
        <v>5</v>
      </c>
      <c r="C658" s="60" t="str">
        <f t="shared" si="544"/>
        <v/>
      </c>
      <c r="D658" s="60" t="str">
        <f t="shared" si="545"/>
        <v/>
      </c>
      <c r="E658" s="61" t="str">
        <f t="shared" si="546"/>
        <v/>
      </c>
      <c r="F658" s="61" t="str">
        <f t="shared" si="547"/>
        <v/>
      </c>
      <c r="G658" s="62" t="str">
        <f t="shared" si="548"/>
        <v/>
      </c>
      <c r="H658" s="63" t="str">
        <f t="shared" si="549"/>
        <v/>
      </c>
      <c r="I658" s="64"/>
      <c r="J658" s="60" t="str">
        <f t="shared" si="550"/>
        <v/>
      </c>
      <c r="K658" s="60" t="str">
        <f t="shared" si="551"/>
        <v/>
      </c>
      <c r="L658" s="60" t="str">
        <f t="shared" si="552"/>
        <v/>
      </c>
      <c r="M658" s="48"/>
      <c r="N658" s="48"/>
      <c r="P658" s="114"/>
      <c r="Q658" s="114"/>
      <c r="R658" s="114"/>
      <c r="S658" s="118"/>
      <c r="T658" s="153">
        <f t="shared" si="553"/>
        <v>0</v>
      </c>
      <c r="U658" s="116">
        <f t="shared" si="554"/>
        <v>0</v>
      </c>
      <c r="V658" s="119" t="str">
        <f t="shared" si="555"/>
        <v/>
      </c>
      <c r="W658" s="119" t="str">
        <f t="shared" si="555"/>
        <v/>
      </c>
      <c r="X658" s="23">
        <v>9</v>
      </c>
      <c r="Y658" s="60" t="str">
        <f t="shared" si="556"/>
        <v/>
      </c>
      <c r="Z658" s="60" t="str">
        <f t="shared" si="557"/>
        <v/>
      </c>
      <c r="AA658" s="60" t="str">
        <f t="shared" si="558"/>
        <v/>
      </c>
      <c r="AB658" s="23">
        <f t="shared" si="559"/>
        <v>0</v>
      </c>
      <c r="AH658" s="158" t="str">
        <f t="shared" si="560"/>
        <v/>
      </c>
    </row>
    <row r="659" spans="1:34" x14ac:dyDescent="0.25">
      <c r="A659" s="23" t="str">
        <f>C651&amp;"x"&amp;B659</f>
        <v>x6</v>
      </c>
      <c r="B659" s="42">
        <v>6</v>
      </c>
      <c r="C659" s="60" t="str">
        <f t="shared" si="544"/>
        <v/>
      </c>
      <c r="D659" s="60" t="str">
        <f t="shared" si="545"/>
        <v/>
      </c>
      <c r="E659" s="61" t="str">
        <f t="shared" si="546"/>
        <v/>
      </c>
      <c r="F659" s="61" t="str">
        <f t="shared" si="547"/>
        <v/>
      </c>
      <c r="G659" s="62" t="str">
        <f t="shared" si="548"/>
        <v/>
      </c>
      <c r="H659" s="63" t="str">
        <f t="shared" si="549"/>
        <v/>
      </c>
      <c r="I659" s="64"/>
      <c r="J659" s="60" t="str">
        <f t="shared" si="550"/>
        <v/>
      </c>
      <c r="K659" s="60" t="str">
        <f t="shared" si="551"/>
        <v/>
      </c>
      <c r="L659" s="60" t="str">
        <f t="shared" si="552"/>
        <v/>
      </c>
      <c r="M659" s="48"/>
      <c r="N659" s="48"/>
      <c r="P659" s="114"/>
      <c r="Q659" s="114"/>
      <c r="R659" s="114"/>
      <c r="S659" s="118"/>
      <c r="T659" s="153">
        <f t="shared" si="553"/>
        <v>0</v>
      </c>
      <c r="U659" s="116">
        <f t="shared" si="554"/>
        <v>0</v>
      </c>
      <c r="V659" s="119" t="str">
        <f t="shared" si="555"/>
        <v/>
      </c>
      <c r="W659" s="119" t="str">
        <f t="shared" si="555"/>
        <v/>
      </c>
      <c r="X659" s="23">
        <v>10</v>
      </c>
      <c r="Y659" s="60" t="str">
        <f t="shared" si="556"/>
        <v/>
      </c>
      <c r="Z659" s="60" t="str">
        <f t="shared" si="557"/>
        <v/>
      </c>
      <c r="AA659" s="60" t="str">
        <f t="shared" si="558"/>
        <v/>
      </c>
      <c r="AB659" s="23">
        <f t="shared" si="559"/>
        <v>0</v>
      </c>
      <c r="AH659" s="158" t="str">
        <f t="shared" si="560"/>
        <v/>
      </c>
    </row>
    <row r="660" spans="1:34" x14ac:dyDescent="0.25">
      <c r="A660" s="23" t="str">
        <f>C651&amp;"x"&amp;B660</f>
        <v>x7</v>
      </c>
      <c r="B660" s="42">
        <v>7</v>
      </c>
      <c r="C660" s="60" t="str">
        <f t="shared" si="544"/>
        <v/>
      </c>
      <c r="D660" s="60" t="str">
        <f t="shared" si="545"/>
        <v/>
      </c>
      <c r="E660" s="61" t="str">
        <f t="shared" si="546"/>
        <v/>
      </c>
      <c r="F660" s="61" t="str">
        <f t="shared" si="547"/>
        <v/>
      </c>
      <c r="G660" s="62" t="str">
        <f t="shared" si="548"/>
        <v/>
      </c>
      <c r="H660" s="63" t="str">
        <f t="shared" si="549"/>
        <v/>
      </c>
      <c r="I660" s="64"/>
      <c r="J660" s="60" t="str">
        <f t="shared" si="550"/>
        <v/>
      </c>
      <c r="K660" s="60" t="str">
        <f t="shared" si="551"/>
        <v/>
      </c>
      <c r="L660" s="60" t="str">
        <f t="shared" si="552"/>
        <v/>
      </c>
      <c r="M660" s="48"/>
      <c r="N660" s="48"/>
      <c r="P660" s="114"/>
      <c r="Q660" s="114"/>
      <c r="R660" s="114"/>
      <c r="S660" s="118"/>
      <c r="T660" s="153">
        <f t="shared" si="553"/>
        <v>0</v>
      </c>
      <c r="U660" s="116">
        <f t="shared" si="554"/>
        <v>0</v>
      </c>
      <c r="V660" s="119" t="str">
        <f t="shared" si="555"/>
        <v/>
      </c>
      <c r="W660" s="119" t="str">
        <f t="shared" si="555"/>
        <v/>
      </c>
      <c r="X660" s="23">
        <v>11</v>
      </c>
      <c r="Y660" s="60" t="str">
        <f t="shared" si="556"/>
        <v/>
      </c>
      <c r="Z660" s="60" t="str">
        <f t="shared" si="557"/>
        <v/>
      </c>
      <c r="AA660" s="60" t="str">
        <f t="shared" si="558"/>
        <v/>
      </c>
      <c r="AB660" s="23">
        <f t="shared" si="559"/>
        <v>0</v>
      </c>
      <c r="AH660" s="158" t="str">
        <f t="shared" si="560"/>
        <v/>
      </c>
    </row>
    <row r="661" spans="1:34" x14ac:dyDescent="0.25">
      <c r="A661" s="23" t="str">
        <f>C651&amp;"x"&amp;B661</f>
        <v>x8</v>
      </c>
      <c r="B661" s="42">
        <v>8</v>
      </c>
      <c r="C661" s="60" t="str">
        <f t="shared" si="544"/>
        <v/>
      </c>
      <c r="D661" s="60" t="str">
        <f t="shared" si="545"/>
        <v/>
      </c>
      <c r="E661" s="61" t="str">
        <f t="shared" si="546"/>
        <v/>
      </c>
      <c r="F661" s="61" t="str">
        <f t="shared" si="547"/>
        <v/>
      </c>
      <c r="G661" s="62" t="str">
        <f t="shared" si="548"/>
        <v/>
      </c>
      <c r="H661" s="63" t="str">
        <f t="shared" si="549"/>
        <v/>
      </c>
      <c r="I661" s="64"/>
      <c r="J661" s="60" t="str">
        <f t="shared" si="550"/>
        <v/>
      </c>
      <c r="K661" s="60" t="str">
        <f t="shared" si="551"/>
        <v/>
      </c>
      <c r="L661" s="60" t="str">
        <f t="shared" si="552"/>
        <v/>
      </c>
      <c r="M661" s="48"/>
      <c r="N661" s="48"/>
      <c r="P661" s="114"/>
      <c r="Q661" s="114"/>
      <c r="R661" s="114"/>
      <c r="S661" s="118"/>
      <c r="T661" s="153">
        <f t="shared" si="553"/>
        <v>0</v>
      </c>
      <c r="U661" s="116">
        <f t="shared" si="554"/>
        <v>0</v>
      </c>
      <c r="V661" s="119" t="str">
        <f t="shared" si="555"/>
        <v/>
      </c>
      <c r="W661" s="119" t="str">
        <f t="shared" si="555"/>
        <v/>
      </c>
      <c r="X661" s="23">
        <v>12</v>
      </c>
      <c r="Y661" s="60" t="str">
        <f t="shared" si="556"/>
        <v/>
      </c>
      <c r="Z661" s="60" t="str">
        <f t="shared" si="557"/>
        <v/>
      </c>
      <c r="AA661" s="60" t="str">
        <f t="shared" si="558"/>
        <v/>
      </c>
      <c r="AB661" s="23">
        <f t="shared" si="559"/>
        <v>0</v>
      </c>
      <c r="AH661" s="158" t="str">
        <f t="shared" si="560"/>
        <v/>
      </c>
    </row>
    <row r="662" spans="1:34" x14ac:dyDescent="0.25">
      <c r="A662" s="23" t="str">
        <f>C651&amp;"x"&amp;B662</f>
        <v>x9</v>
      </c>
      <c r="B662" s="42">
        <v>9</v>
      </c>
      <c r="C662" s="60" t="str">
        <f t="shared" si="544"/>
        <v/>
      </c>
      <c r="D662" s="60" t="str">
        <f t="shared" si="545"/>
        <v/>
      </c>
      <c r="E662" s="61" t="str">
        <f t="shared" si="546"/>
        <v/>
      </c>
      <c r="F662" s="61" t="str">
        <f t="shared" si="547"/>
        <v/>
      </c>
      <c r="G662" s="62" t="str">
        <f t="shared" si="548"/>
        <v/>
      </c>
      <c r="H662" s="63" t="str">
        <f t="shared" si="549"/>
        <v/>
      </c>
      <c r="I662" s="64"/>
      <c r="J662" s="60" t="str">
        <f t="shared" si="550"/>
        <v/>
      </c>
      <c r="K662" s="60" t="str">
        <f t="shared" si="551"/>
        <v/>
      </c>
      <c r="L662" s="60" t="str">
        <f t="shared" si="552"/>
        <v/>
      </c>
      <c r="M662" s="48"/>
      <c r="N662" s="48"/>
      <c r="P662" s="114"/>
      <c r="Q662" s="114"/>
      <c r="R662" s="114"/>
      <c r="S662" s="118"/>
      <c r="T662" s="153">
        <f t="shared" si="553"/>
        <v>0</v>
      </c>
      <c r="U662" s="116">
        <f t="shared" si="554"/>
        <v>0</v>
      </c>
      <c r="V662" s="119" t="str">
        <f t="shared" si="555"/>
        <v/>
      </c>
      <c r="W662" s="119" t="str">
        <f t="shared" si="555"/>
        <v/>
      </c>
      <c r="X662" s="23">
        <v>13</v>
      </c>
      <c r="Y662" s="60" t="str">
        <f t="shared" si="556"/>
        <v/>
      </c>
      <c r="Z662" s="60" t="str">
        <f t="shared" si="557"/>
        <v/>
      </c>
      <c r="AA662" s="60" t="str">
        <f t="shared" si="558"/>
        <v/>
      </c>
      <c r="AB662" s="23">
        <f t="shared" si="559"/>
        <v>0</v>
      </c>
      <c r="AH662" s="158" t="str">
        <f t="shared" si="560"/>
        <v/>
      </c>
    </row>
    <row r="663" spans="1:34" x14ac:dyDescent="0.25">
      <c r="A663" s="23" t="str">
        <f>C651&amp;"x"&amp;B663</f>
        <v>x10</v>
      </c>
      <c r="B663" s="42">
        <v>10</v>
      </c>
      <c r="C663" s="60" t="str">
        <f t="shared" si="544"/>
        <v/>
      </c>
      <c r="D663" s="60" t="str">
        <f t="shared" si="545"/>
        <v/>
      </c>
      <c r="E663" s="61" t="str">
        <f t="shared" si="546"/>
        <v/>
      </c>
      <c r="F663" s="61" t="str">
        <f t="shared" si="547"/>
        <v/>
      </c>
      <c r="G663" s="62" t="str">
        <f t="shared" si="548"/>
        <v/>
      </c>
      <c r="H663" s="63" t="str">
        <f t="shared" si="549"/>
        <v/>
      </c>
      <c r="I663" s="64"/>
      <c r="J663" s="60" t="str">
        <f t="shared" si="550"/>
        <v/>
      </c>
      <c r="K663" s="60" t="str">
        <f t="shared" si="551"/>
        <v/>
      </c>
      <c r="L663" s="60" t="str">
        <f t="shared" si="552"/>
        <v/>
      </c>
      <c r="M663" s="48"/>
      <c r="N663" s="48"/>
      <c r="P663" s="114"/>
      <c r="Q663" s="114"/>
      <c r="R663" s="114"/>
      <c r="S663" s="118"/>
      <c r="T663" s="153">
        <f t="shared" si="553"/>
        <v>0</v>
      </c>
      <c r="U663" s="116">
        <f t="shared" si="554"/>
        <v>0</v>
      </c>
      <c r="V663" s="119" t="str">
        <f t="shared" si="555"/>
        <v/>
      </c>
      <c r="W663" s="119" t="str">
        <f t="shared" si="555"/>
        <v/>
      </c>
      <c r="X663" s="23">
        <v>14</v>
      </c>
      <c r="Y663" s="60" t="str">
        <f t="shared" si="556"/>
        <v/>
      </c>
      <c r="Z663" s="60" t="str">
        <f t="shared" si="557"/>
        <v/>
      </c>
      <c r="AA663" s="60" t="str">
        <f t="shared" si="558"/>
        <v/>
      </c>
      <c r="AB663" s="23">
        <f t="shared" si="559"/>
        <v>0</v>
      </c>
      <c r="AH663" s="158" t="str">
        <f t="shared" si="560"/>
        <v/>
      </c>
    </row>
    <row r="664" spans="1:34" x14ac:dyDescent="0.25">
      <c r="A664" s="23" t="str">
        <f>C651&amp;"x"&amp;B664</f>
        <v>x11</v>
      </c>
      <c r="B664" s="42">
        <v>11</v>
      </c>
      <c r="C664" s="60" t="str">
        <f t="shared" si="544"/>
        <v/>
      </c>
      <c r="D664" s="60" t="str">
        <f t="shared" si="545"/>
        <v/>
      </c>
      <c r="E664" s="61" t="str">
        <f t="shared" si="546"/>
        <v/>
      </c>
      <c r="F664" s="61" t="str">
        <f t="shared" si="547"/>
        <v/>
      </c>
      <c r="G664" s="62" t="str">
        <f t="shared" si="548"/>
        <v/>
      </c>
      <c r="H664" s="63" t="str">
        <f t="shared" si="549"/>
        <v/>
      </c>
      <c r="I664" s="64"/>
      <c r="J664" s="60" t="str">
        <f t="shared" si="550"/>
        <v/>
      </c>
      <c r="K664" s="60" t="str">
        <f t="shared" si="551"/>
        <v/>
      </c>
      <c r="L664" s="60" t="str">
        <f t="shared" si="552"/>
        <v/>
      </c>
      <c r="M664" s="48"/>
      <c r="N664" s="48"/>
      <c r="P664" s="114"/>
      <c r="Q664" s="114"/>
      <c r="R664" s="114"/>
      <c r="T664" s="153">
        <f t="shared" si="553"/>
        <v>0</v>
      </c>
      <c r="U664" s="116">
        <f t="shared" si="554"/>
        <v>0</v>
      </c>
      <c r="V664" s="119" t="str">
        <f t="shared" si="555"/>
        <v/>
      </c>
      <c r="W664" s="119" t="str">
        <f t="shared" si="555"/>
        <v/>
      </c>
      <c r="X664" s="23">
        <v>15</v>
      </c>
      <c r="Y664" s="60" t="str">
        <f t="shared" si="556"/>
        <v/>
      </c>
      <c r="Z664" s="60" t="str">
        <f t="shared" si="557"/>
        <v/>
      </c>
      <c r="AA664" s="60" t="str">
        <f t="shared" si="558"/>
        <v/>
      </c>
      <c r="AB664" s="23">
        <f t="shared" si="559"/>
        <v>0</v>
      </c>
      <c r="AH664" s="158" t="str">
        <f t="shared" si="560"/>
        <v/>
      </c>
    </row>
    <row r="665" spans="1:34" x14ac:dyDescent="0.25">
      <c r="A665" s="23" t="str">
        <f>C651&amp;"x"&amp;B665</f>
        <v>x12</v>
      </c>
      <c r="B665" s="42">
        <v>12</v>
      </c>
      <c r="C665" s="60" t="str">
        <f t="shared" si="544"/>
        <v/>
      </c>
      <c r="D665" s="60" t="str">
        <f t="shared" si="545"/>
        <v/>
      </c>
      <c r="E665" s="61" t="str">
        <f t="shared" si="546"/>
        <v/>
      </c>
      <c r="F665" s="61" t="str">
        <f t="shared" si="547"/>
        <v/>
      </c>
      <c r="G665" s="62" t="str">
        <f t="shared" si="548"/>
        <v/>
      </c>
      <c r="H665" s="63" t="str">
        <f t="shared" si="549"/>
        <v/>
      </c>
      <c r="I665" s="64"/>
      <c r="J665" s="60" t="str">
        <f t="shared" si="550"/>
        <v/>
      </c>
      <c r="K665" s="60" t="str">
        <f t="shared" si="551"/>
        <v/>
      </c>
      <c r="L665" s="60" t="str">
        <f t="shared" si="552"/>
        <v/>
      </c>
      <c r="M665" s="48"/>
      <c r="N665" s="48"/>
      <c r="P665" s="114"/>
      <c r="Q665" s="114"/>
      <c r="R665" s="114"/>
      <c r="T665" s="153">
        <f t="shared" si="553"/>
        <v>0</v>
      </c>
      <c r="U665" s="116">
        <f t="shared" si="554"/>
        <v>0</v>
      </c>
      <c r="V665" s="119" t="str">
        <f t="shared" si="555"/>
        <v/>
      </c>
      <c r="W665" s="119" t="str">
        <f t="shared" si="555"/>
        <v/>
      </c>
      <c r="X665" s="23">
        <v>16</v>
      </c>
      <c r="Y665" s="60" t="str">
        <f t="shared" si="556"/>
        <v/>
      </c>
      <c r="Z665" s="60" t="str">
        <f t="shared" si="557"/>
        <v/>
      </c>
      <c r="AA665" s="60" t="str">
        <f t="shared" si="558"/>
        <v/>
      </c>
      <c r="AB665" s="23">
        <f t="shared" si="559"/>
        <v>0</v>
      </c>
      <c r="AH665" s="158" t="str">
        <f t="shared" si="560"/>
        <v/>
      </c>
    </row>
    <row r="666" spans="1:34" x14ac:dyDescent="0.25">
      <c r="A666" s="23" t="str">
        <f>C651&amp;"x"&amp;B666</f>
        <v>x13</v>
      </c>
      <c r="B666" s="42">
        <v>13</v>
      </c>
      <c r="C666" s="60" t="str">
        <f t="shared" si="544"/>
        <v/>
      </c>
      <c r="D666" s="60" t="str">
        <f t="shared" si="545"/>
        <v/>
      </c>
      <c r="E666" s="61" t="str">
        <f t="shared" si="546"/>
        <v/>
      </c>
      <c r="F666" s="61" t="str">
        <f t="shared" si="547"/>
        <v/>
      </c>
      <c r="G666" s="62" t="str">
        <f t="shared" si="548"/>
        <v/>
      </c>
      <c r="H666" s="63" t="str">
        <f t="shared" si="549"/>
        <v/>
      </c>
      <c r="I666" s="64"/>
      <c r="J666" s="60" t="str">
        <f t="shared" si="550"/>
        <v/>
      </c>
      <c r="K666" s="60" t="str">
        <f t="shared" si="551"/>
        <v/>
      </c>
      <c r="L666" s="60" t="str">
        <f t="shared" si="552"/>
        <v/>
      </c>
      <c r="M666" s="48"/>
      <c r="N666" s="48"/>
      <c r="P666" s="114"/>
      <c r="Q666" s="114"/>
      <c r="R666" s="114"/>
      <c r="T666" s="153">
        <f t="shared" si="553"/>
        <v>0</v>
      </c>
      <c r="U666" s="116">
        <f t="shared" si="554"/>
        <v>0</v>
      </c>
      <c r="V666" s="119" t="str">
        <f t="shared" si="555"/>
        <v/>
      </c>
      <c r="W666" s="119" t="str">
        <f t="shared" si="555"/>
        <v/>
      </c>
      <c r="X666" s="23">
        <v>17</v>
      </c>
      <c r="Y666" s="60" t="str">
        <f t="shared" si="556"/>
        <v/>
      </c>
      <c r="Z666" s="60" t="str">
        <f t="shared" si="557"/>
        <v/>
      </c>
      <c r="AA666" s="60" t="str">
        <f t="shared" si="558"/>
        <v/>
      </c>
      <c r="AB666" s="23">
        <f t="shared" si="559"/>
        <v>0</v>
      </c>
      <c r="AH666" s="158" t="str">
        <f t="shared" si="560"/>
        <v/>
      </c>
    </row>
    <row r="667" spans="1:34" x14ac:dyDescent="0.25">
      <c r="A667" s="23" t="str">
        <f>C651&amp;"x"&amp;B667</f>
        <v>x14</v>
      </c>
      <c r="B667" s="42">
        <v>14</v>
      </c>
      <c r="C667" s="60" t="str">
        <f t="shared" si="544"/>
        <v/>
      </c>
      <c r="D667" s="60" t="str">
        <f t="shared" si="545"/>
        <v/>
      </c>
      <c r="E667" s="61" t="str">
        <f t="shared" si="546"/>
        <v/>
      </c>
      <c r="F667" s="61" t="str">
        <f t="shared" si="547"/>
        <v/>
      </c>
      <c r="G667" s="62" t="str">
        <f t="shared" si="548"/>
        <v/>
      </c>
      <c r="H667" s="63" t="str">
        <f t="shared" si="549"/>
        <v/>
      </c>
      <c r="I667" s="64"/>
      <c r="J667" s="60" t="str">
        <f t="shared" si="550"/>
        <v/>
      </c>
      <c r="K667" s="60" t="str">
        <f t="shared" si="551"/>
        <v/>
      </c>
      <c r="L667" s="60" t="str">
        <f t="shared" si="552"/>
        <v/>
      </c>
      <c r="M667" s="48"/>
      <c r="N667" s="48"/>
      <c r="P667" s="114"/>
      <c r="Q667" s="114"/>
      <c r="R667" s="114"/>
      <c r="T667" s="153">
        <f t="shared" si="553"/>
        <v>0</v>
      </c>
      <c r="U667" s="116">
        <f t="shared" si="554"/>
        <v>0</v>
      </c>
      <c r="V667" s="119" t="str">
        <f t="shared" si="555"/>
        <v/>
      </c>
      <c r="W667" s="119" t="str">
        <f t="shared" si="555"/>
        <v/>
      </c>
      <c r="X667" s="23">
        <v>18</v>
      </c>
      <c r="Y667" s="60" t="str">
        <f t="shared" si="556"/>
        <v/>
      </c>
      <c r="Z667" s="60" t="str">
        <f t="shared" si="557"/>
        <v/>
      </c>
      <c r="AA667" s="60" t="str">
        <f t="shared" si="558"/>
        <v/>
      </c>
      <c r="AB667" s="23">
        <f t="shared" si="559"/>
        <v>0</v>
      </c>
      <c r="AH667" s="158" t="str">
        <f t="shared" si="560"/>
        <v/>
      </c>
    </row>
    <row r="668" spans="1:34" x14ac:dyDescent="0.25">
      <c r="A668" s="23" t="str">
        <f>C651&amp;"x"&amp;B668</f>
        <v>x15</v>
      </c>
      <c r="B668" s="42">
        <v>15</v>
      </c>
      <c r="C668" s="60" t="str">
        <f t="shared" si="544"/>
        <v/>
      </c>
      <c r="D668" s="60" t="str">
        <f t="shared" si="545"/>
        <v/>
      </c>
      <c r="E668" s="61" t="str">
        <f t="shared" si="546"/>
        <v/>
      </c>
      <c r="F668" s="61" t="str">
        <f t="shared" si="547"/>
        <v/>
      </c>
      <c r="G668" s="62" t="str">
        <f t="shared" si="548"/>
        <v/>
      </c>
      <c r="H668" s="63" t="str">
        <f t="shared" si="549"/>
        <v/>
      </c>
      <c r="I668" s="64"/>
      <c r="J668" s="60" t="str">
        <f t="shared" si="550"/>
        <v/>
      </c>
      <c r="K668" s="60" t="str">
        <f t="shared" si="551"/>
        <v/>
      </c>
      <c r="L668" s="60" t="str">
        <f t="shared" si="552"/>
        <v/>
      </c>
      <c r="M668" s="48"/>
      <c r="N668" s="48"/>
      <c r="P668" s="114"/>
      <c r="Q668" s="114"/>
      <c r="R668" s="114"/>
      <c r="T668" s="153">
        <f t="shared" si="553"/>
        <v>0</v>
      </c>
      <c r="U668" s="116">
        <f t="shared" si="554"/>
        <v>0</v>
      </c>
      <c r="V668" s="119" t="str">
        <f t="shared" si="555"/>
        <v/>
      </c>
      <c r="W668" s="119" t="str">
        <f t="shared" si="555"/>
        <v/>
      </c>
      <c r="X668" s="23">
        <v>19</v>
      </c>
      <c r="Y668" s="60" t="str">
        <f t="shared" si="556"/>
        <v/>
      </c>
      <c r="Z668" s="60" t="str">
        <f t="shared" si="557"/>
        <v/>
      </c>
      <c r="AA668" s="60" t="str">
        <f t="shared" si="558"/>
        <v/>
      </c>
      <c r="AB668" s="23">
        <f t="shared" si="559"/>
        <v>0</v>
      </c>
      <c r="AH668" s="158" t="str">
        <f t="shared" si="560"/>
        <v/>
      </c>
    </row>
    <row r="669" spans="1:34" x14ac:dyDescent="0.25">
      <c r="B669" s="65"/>
      <c r="C669" s="66"/>
      <c r="D669" s="65"/>
      <c r="E669" s="65"/>
      <c r="F669" s="65"/>
      <c r="G669" s="67"/>
      <c r="H669" s="67"/>
      <c r="I669" s="67"/>
      <c r="J669" s="66"/>
      <c r="K669" s="66"/>
      <c r="L669" s="66"/>
      <c r="M669" s="48"/>
      <c r="N669" s="48"/>
      <c r="X669" s="23">
        <v>20</v>
      </c>
    </row>
    <row r="670" spans="1:34" x14ac:dyDescent="0.25">
      <c r="B670" s="42"/>
      <c r="C670" s="369" t="s">
        <v>5165</v>
      </c>
      <c r="D670" s="369"/>
      <c r="E670" s="43" t="s">
        <v>5166</v>
      </c>
      <c r="F670" s="43" t="s">
        <v>5167</v>
      </c>
      <c r="G670" s="44" t="s">
        <v>5168</v>
      </c>
      <c r="H670" s="45"/>
      <c r="I670" s="46"/>
      <c r="J670" s="47" t="s">
        <v>5169</v>
      </c>
      <c r="K670" s="47" t="s">
        <v>5170</v>
      </c>
      <c r="L670" s="47" t="s">
        <v>5171</v>
      </c>
      <c r="M670" s="48"/>
      <c r="N670" s="48"/>
      <c r="P670" s="49">
        <f>COUNT(P674:P688)</f>
        <v>0</v>
      </c>
      <c r="Q670" s="49">
        <f>COUNT(Q674:Q688)</f>
        <v>0</v>
      </c>
      <c r="R670" s="49">
        <f>COUNT(R674:R688)</f>
        <v>0</v>
      </c>
      <c r="T670" s="96">
        <f>T671-SUM(U674:U688)</f>
        <v>0</v>
      </c>
      <c r="X670" s="23">
        <v>1</v>
      </c>
    </row>
    <row r="671" spans="1:34" ht="13" x14ac:dyDescent="0.3">
      <c r="A671" s="27">
        <f>A651+1</f>
        <v>34</v>
      </c>
      <c r="B671" s="50"/>
      <c r="C671" s="370" t="str">
        <f>Leden!AV39</f>
        <v/>
      </c>
      <c r="D671" s="370"/>
      <c r="E671" s="100" t="str">
        <f>IF($C671="","",LEFT(IFERROR(VLOOKUP($C671,Teams1N,2,0),"")&amp;"??",2))</f>
        <v/>
      </c>
      <c r="F671" s="100" t="str">
        <f>IF($C671="","",IFERROR(VLOOKUP($C671,Teams1N,3,0),"??"))</f>
        <v/>
      </c>
      <c r="G671" s="100" t="str">
        <f>IF($C671="","",LEFT(IFERROR(VLOOKUP($C671,Teams1N,4,0),"")&amp;"?",1))</f>
        <v/>
      </c>
      <c r="H671" s="51"/>
      <c r="I671" s="52"/>
      <c r="J671" s="100">
        <f>COUNTIF(C674:C688,"V")</f>
        <v>0</v>
      </c>
      <c r="K671" s="100">
        <f>COUNTIF(C674:C688,"M")</f>
        <v>0</v>
      </c>
      <c r="L671" s="53" t="str">
        <f>IFERROR(AVERAGE(H674:H688),"")</f>
        <v/>
      </c>
      <c r="M671" s="54"/>
      <c r="N671" s="54"/>
      <c r="O671" s="27" t="s">
        <v>5172</v>
      </c>
      <c r="P671" s="163"/>
      <c r="Q671" s="163"/>
      <c r="R671" s="163"/>
      <c r="S671" s="164"/>
      <c r="T671" s="96">
        <f>SUM(T674:T688)</f>
        <v>0</v>
      </c>
      <c r="U671" s="115" t="str">
        <f>MID($C671,1,1)</f>
        <v/>
      </c>
      <c r="V671" s="115" t="str">
        <f>MID($C671,1,1)</f>
        <v/>
      </c>
      <c r="W671" s="115" t="str">
        <f>MID($C671,1,1)</f>
        <v/>
      </c>
      <c r="X671" s="23">
        <v>2</v>
      </c>
      <c r="Y671" s="27"/>
      <c r="Z671" s="27"/>
      <c r="AA671" s="27"/>
      <c r="AB671" s="27"/>
      <c r="AC671" s="27"/>
      <c r="AD671" s="11" t="str">
        <f>IF($C671="","",IFERROR(VLOOKUP($C671,Teams1N,6,0),""))</f>
        <v/>
      </c>
      <c r="AE671" s="11" t="str">
        <f>TRIM(IF($AD671="","",IFERROR(VLOOKUP($AD671,Teams!$B$5:$G$9,2,0),"")))</f>
        <v/>
      </c>
      <c r="AF671" s="11" t="str">
        <f>TRIM(IF($AD671="","",IFERROR(VLOOKUP($AD671,Teams!$B$5:$G$9,4,0),"")))</f>
        <v/>
      </c>
      <c r="AG671" s="27"/>
      <c r="AH671" s="159" t="str">
        <f>IFERROR(AVERAGE(AH674:AH688),"")</f>
        <v/>
      </c>
    </row>
    <row r="672" spans="1:34" x14ac:dyDescent="0.25">
      <c r="B672" s="42"/>
      <c r="C672" s="43"/>
      <c r="D672" s="42"/>
      <c r="E672" s="42"/>
      <c r="F672" s="42"/>
      <c r="G672" s="46"/>
      <c r="H672" s="46"/>
      <c r="I672" s="46"/>
      <c r="J672" s="43"/>
      <c r="K672" s="43"/>
      <c r="L672" s="43"/>
      <c r="M672" s="48"/>
      <c r="N672" s="48"/>
      <c r="U672" s="116"/>
      <c r="V672" s="116"/>
      <c r="W672" s="116"/>
      <c r="X672" s="23">
        <v>3</v>
      </c>
    </row>
    <row r="673" spans="1:34" x14ac:dyDescent="0.25">
      <c r="A673" s="55"/>
      <c r="B673" s="56"/>
      <c r="C673" s="57" t="s">
        <v>5173</v>
      </c>
      <c r="D673" s="57" t="s">
        <v>5174</v>
      </c>
      <c r="E673" s="58" t="s">
        <v>5175</v>
      </c>
      <c r="F673" s="58" t="s">
        <v>5176</v>
      </c>
      <c r="G673" s="57" t="s">
        <v>5177</v>
      </c>
      <c r="H673" s="57" t="s">
        <v>5178</v>
      </c>
      <c r="I673" s="57" t="s">
        <v>5039</v>
      </c>
      <c r="J673" s="57" t="s">
        <v>7049</v>
      </c>
      <c r="K673" s="57" t="s">
        <v>7598</v>
      </c>
      <c r="L673" s="57" t="s">
        <v>7596</v>
      </c>
      <c r="M673" s="59"/>
      <c r="N673" s="59"/>
      <c r="O673" s="55"/>
      <c r="P673" s="117" t="s">
        <v>5048</v>
      </c>
      <c r="Q673" s="117" t="s">
        <v>5047</v>
      </c>
      <c r="R673" s="117" t="s">
        <v>5049</v>
      </c>
      <c r="U673" s="115" t="str">
        <f>IF(W671="","",VLOOKUP(W671,Leeftijdscat,2,FALSE))</f>
        <v/>
      </c>
      <c r="V673" s="115" t="str">
        <f>IF(W671="","",VLOOKUP(W671,Leeftijdscat,3,FALSE))</f>
        <v/>
      </c>
      <c r="W673" s="115" t="str">
        <f>IF(W671="","",VLOOKUP(W671,Leeftijdscat,4,FALSE))</f>
        <v/>
      </c>
      <c r="X673" s="23">
        <v>4</v>
      </c>
      <c r="Y673" s="55">
        <f>LEN(Y674&amp;Y675&amp;Y676&amp;Y677&amp;Y678&amp;Y679&amp;Y680&amp;Y681&amp;Y682&amp;Y683&amp;Y684&amp;Y685&amp;Y686&amp;Y687&amp;Y688)</f>
        <v>0</v>
      </c>
      <c r="Z673" s="55">
        <f>LEN(Z674&amp;Z675&amp;Z676&amp;Z677&amp;Z678&amp;Z679&amp;Z680&amp;Z681&amp;Z682&amp;Z683&amp;Z684&amp;Z685&amp;Z686&amp;Z687&amp;Z688)</f>
        <v>0</v>
      </c>
      <c r="AA673" s="55">
        <f>LEN(AA674&amp;AA675&amp;AA676&amp;AA677&amp;AA678&amp;AA679&amp;AA680&amp;AA681&amp;AA682&amp;AA683&amp;AA684&amp;AA685&amp;AA686&amp;AA687&amp;AA688)</f>
        <v>0</v>
      </c>
      <c r="AB673" s="55">
        <f>SUM(Y673:AA673)</f>
        <v>0</v>
      </c>
      <c r="AC673" s="55"/>
      <c r="AD673" s="145"/>
      <c r="AE673" s="145"/>
      <c r="AF673" s="145"/>
      <c r="AG673" s="55"/>
    </row>
    <row r="674" spans="1:34" x14ac:dyDescent="0.25">
      <c r="A674" s="23" t="str">
        <f>C671&amp;"x"&amp;B674</f>
        <v>x1</v>
      </c>
      <c r="B674" s="42">
        <v>1</v>
      </c>
      <c r="C674" s="60" t="str">
        <f t="shared" ref="C674:C688" si="561">IF(LEFT($A674,1)="x","",IFERROR(VLOOKUP($A674,Leden1N,8,0),""))</f>
        <v/>
      </c>
      <c r="D674" s="60" t="str">
        <f t="shared" ref="D674:D688" si="562">IF(LEFT($A674,1)="x","",IFERROR(VLOOKUP($A674,Leden1N,9,0),""))</f>
        <v/>
      </c>
      <c r="E674" s="61" t="str">
        <f t="shared" ref="E674:E688" si="563">IF(LEFT($A674,1)="x","",IFERROR(VLOOKUP($A674,Leden1N,10,0),""))</f>
        <v/>
      </c>
      <c r="F674" s="61" t="str">
        <f t="shared" ref="F674:F688" si="564">IF(LEFT($A674,1)="x","",IFERROR(VLOOKUP($A674,Leden1N,11,0),""))</f>
        <v/>
      </c>
      <c r="G674" s="62" t="str">
        <f t="shared" ref="G674:G688" si="565">IF(LEFT($A674,1)="x","",IFERROR(VLOOKUP($A674,Leden1N,12,0),""))</f>
        <v/>
      </c>
      <c r="H674" s="63" t="str">
        <f t="shared" ref="H674:H688" si="566">IF(AND(ISNUMBER(G674),G674&lt;&gt;0),DATEDIF(G674,Peildatum,"Y"),"")</f>
        <v/>
      </c>
      <c r="I674" s="64"/>
      <c r="J674" s="60" t="str">
        <f t="shared" ref="J674:J688" si="567">IF(LEFT($A674,1)="x","",IFERROR(VLOOKUP($A674,Leden1N,17,0),""))</f>
        <v/>
      </c>
      <c r="K674" s="60" t="str">
        <f t="shared" ref="K674:K688" si="568">IF(LEFT($A674,1)="x","",IFERROR(VLOOKUP($A674,Leden1N,18,0),""))</f>
        <v/>
      </c>
      <c r="L674" s="60" t="str">
        <f t="shared" ref="L674:L688" si="569">IF(LEFT($A674,1)="x","",IFERROR(VLOOKUP($A674,Leden1N,19,0),""))</f>
        <v/>
      </c>
      <c r="M674" s="48"/>
      <c r="N674" s="48"/>
      <c r="P674" s="114"/>
      <c r="Q674" s="114"/>
      <c r="R674" s="114"/>
      <c r="S674" s="118"/>
      <c r="T674" s="153">
        <f t="shared" ref="T674:T688" si="570">IF(LEN(C674&amp;D674&amp;E674&amp;F674)&gt;0,1,0)</f>
        <v>0</v>
      </c>
      <c r="U674" s="116">
        <f t="shared" ref="U674:U688" si="571">MIN(LEN(Y674&amp;Z674&amp;AA674),1)</f>
        <v>0</v>
      </c>
      <c r="V674" s="119" t="str">
        <f t="shared" ref="V674:W688" si="572">V673</f>
        <v/>
      </c>
      <c r="W674" s="119" t="str">
        <f t="shared" si="572"/>
        <v/>
      </c>
      <c r="X674" s="23">
        <v>5</v>
      </c>
      <c r="Y674" s="60" t="str">
        <f t="shared" ref="Y674:Y688" si="573">IF(LEFT($A674,1)="x","",IFERROR(VLOOKUP($A674,Leden1N,37,0),""))</f>
        <v/>
      </c>
      <c r="Z674" s="60" t="str">
        <f t="shared" ref="Z674:Z688" si="574">IF(LEFT($A674,1)="x","",IFERROR(VLOOKUP($A674,Leden1N,38,0),""))</f>
        <v/>
      </c>
      <c r="AA674" s="60" t="str">
        <f t="shared" ref="AA674:AA688" si="575">IF(LEFT($A674,1)="x","",IFERROR(VLOOKUP($A674,Leden1N,39,0),""))</f>
        <v/>
      </c>
      <c r="AB674" s="23">
        <f t="shared" ref="AB674:AB688" si="576">LEN(Y674&amp;Z674&amp;AA674)</f>
        <v>0</v>
      </c>
      <c r="AH674" s="158" t="str">
        <f t="shared" ref="AH674:AH688" si="577">lft(G674,Peildatum)</f>
        <v/>
      </c>
    </row>
    <row r="675" spans="1:34" x14ac:dyDescent="0.25">
      <c r="A675" s="23" t="str">
        <f>C671&amp;"x"&amp;B675</f>
        <v>x2</v>
      </c>
      <c r="B675" s="42">
        <v>2</v>
      </c>
      <c r="C675" s="60" t="str">
        <f t="shared" si="561"/>
        <v/>
      </c>
      <c r="D675" s="60" t="str">
        <f t="shared" si="562"/>
        <v/>
      </c>
      <c r="E675" s="61" t="str">
        <f t="shared" si="563"/>
        <v/>
      </c>
      <c r="F675" s="61" t="str">
        <f t="shared" si="564"/>
        <v/>
      </c>
      <c r="G675" s="62" t="str">
        <f t="shared" si="565"/>
        <v/>
      </c>
      <c r="H675" s="63" t="str">
        <f t="shared" si="566"/>
        <v/>
      </c>
      <c r="I675" s="64"/>
      <c r="J675" s="60" t="str">
        <f t="shared" si="567"/>
        <v/>
      </c>
      <c r="K675" s="60" t="str">
        <f t="shared" si="568"/>
        <v/>
      </c>
      <c r="L675" s="60" t="str">
        <f t="shared" si="569"/>
        <v/>
      </c>
      <c r="M675" s="48"/>
      <c r="N675" s="48"/>
      <c r="P675" s="114"/>
      <c r="Q675" s="114"/>
      <c r="R675" s="114"/>
      <c r="S675" s="118"/>
      <c r="T675" s="153">
        <f t="shared" si="570"/>
        <v>0</v>
      </c>
      <c r="U675" s="116">
        <f t="shared" si="571"/>
        <v>0</v>
      </c>
      <c r="V675" s="119" t="str">
        <f t="shared" si="572"/>
        <v/>
      </c>
      <c r="W675" s="119" t="str">
        <f t="shared" si="572"/>
        <v/>
      </c>
      <c r="X675" s="23">
        <v>6</v>
      </c>
      <c r="Y675" s="60" t="str">
        <f t="shared" si="573"/>
        <v/>
      </c>
      <c r="Z675" s="60" t="str">
        <f t="shared" si="574"/>
        <v/>
      </c>
      <c r="AA675" s="60" t="str">
        <f t="shared" si="575"/>
        <v/>
      </c>
      <c r="AB675" s="23">
        <f t="shared" si="576"/>
        <v>0</v>
      </c>
      <c r="AH675" s="158" t="str">
        <f t="shared" si="577"/>
        <v/>
      </c>
    </row>
    <row r="676" spans="1:34" x14ac:dyDescent="0.25">
      <c r="A676" s="23" t="str">
        <f>C671&amp;"x"&amp;B676</f>
        <v>x3</v>
      </c>
      <c r="B676" s="42">
        <v>3</v>
      </c>
      <c r="C676" s="60" t="str">
        <f t="shared" si="561"/>
        <v/>
      </c>
      <c r="D676" s="60" t="str">
        <f t="shared" si="562"/>
        <v/>
      </c>
      <c r="E676" s="61" t="str">
        <f t="shared" si="563"/>
        <v/>
      </c>
      <c r="F676" s="61" t="str">
        <f t="shared" si="564"/>
        <v/>
      </c>
      <c r="G676" s="62" t="str">
        <f t="shared" si="565"/>
        <v/>
      </c>
      <c r="H676" s="63" t="str">
        <f t="shared" si="566"/>
        <v/>
      </c>
      <c r="I676" s="64"/>
      <c r="J676" s="60" t="str">
        <f t="shared" si="567"/>
        <v/>
      </c>
      <c r="K676" s="60" t="str">
        <f t="shared" si="568"/>
        <v/>
      </c>
      <c r="L676" s="60" t="str">
        <f t="shared" si="569"/>
        <v/>
      </c>
      <c r="M676" s="48"/>
      <c r="N676" s="48"/>
      <c r="P676" s="114"/>
      <c r="Q676" s="114"/>
      <c r="R676" s="114"/>
      <c r="S676" s="118"/>
      <c r="T676" s="153">
        <f t="shared" si="570"/>
        <v>0</v>
      </c>
      <c r="U676" s="116">
        <f t="shared" si="571"/>
        <v>0</v>
      </c>
      <c r="V676" s="119" t="str">
        <f t="shared" si="572"/>
        <v/>
      </c>
      <c r="W676" s="119" t="str">
        <f t="shared" si="572"/>
        <v/>
      </c>
      <c r="X676" s="23">
        <v>7</v>
      </c>
      <c r="Y676" s="60" t="str">
        <f t="shared" si="573"/>
        <v/>
      </c>
      <c r="Z676" s="60" t="str">
        <f t="shared" si="574"/>
        <v/>
      </c>
      <c r="AA676" s="60" t="str">
        <f t="shared" si="575"/>
        <v/>
      </c>
      <c r="AB676" s="23">
        <f t="shared" si="576"/>
        <v>0</v>
      </c>
      <c r="AH676" s="158" t="str">
        <f t="shared" si="577"/>
        <v/>
      </c>
    </row>
    <row r="677" spans="1:34" x14ac:dyDescent="0.25">
      <c r="A677" s="23" t="str">
        <f>C671&amp;"x"&amp;B677</f>
        <v>x4</v>
      </c>
      <c r="B677" s="42">
        <v>4</v>
      </c>
      <c r="C677" s="60" t="str">
        <f t="shared" si="561"/>
        <v/>
      </c>
      <c r="D677" s="60" t="str">
        <f t="shared" si="562"/>
        <v/>
      </c>
      <c r="E677" s="61" t="str">
        <f t="shared" si="563"/>
        <v/>
      </c>
      <c r="F677" s="61" t="str">
        <f t="shared" si="564"/>
        <v/>
      </c>
      <c r="G677" s="62" t="str">
        <f t="shared" si="565"/>
        <v/>
      </c>
      <c r="H677" s="63" t="str">
        <f t="shared" si="566"/>
        <v/>
      </c>
      <c r="I677" s="64"/>
      <c r="J677" s="60" t="str">
        <f t="shared" si="567"/>
        <v/>
      </c>
      <c r="K677" s="60" t="str">
        <f t="shared" si="568"/>
        <v/>
      </c>
      <c r="L677" s="60" t="str">
        <f t="shared" si="569"/>
        <v/>
      </c>
      <c r="M677" s="48"/>
      <c r="N677" s="48"/>
      <c r="P677" s="114"/>
      <c r="Q677" s="114"/>
      <c r="R677" s="114"/>
      <c r="S677" s="118"/>
      <c r="T677" s="153">
        <f t="shared" si="570"/>
        <v>0</v>
      </c>
      <c r="U677" s="116">
        <f t="shared" si="571"/>
        <v>0</v>
      </c>
      <c r="V677" s="119" t="str">
        <f t="shared" si="572"/>
        <v/>
      </c>
      <c r="W677" s="119" t="str">
        <f t="shared" si="572"/>
        <v/>
      </c>
      <c r="X677" s="23">
        <v>8</v>
      </c>
      <c r="Y677" s="60" t="str">
        <f t="shared" si="573"/>
        <v/>
      </c>
      <c r="Z677" s="60" t="str">
        <f t="shared" si="574"/>
        <v/>
      </c>
      <c r="AA677" s="60" t="str">
        <f t="shared" si="575"/>
        <v/>
      </c>
      <c r="AB677" s="23">
        <f t="shared" si="576"/>
        <v>0</v>
      </c>
      <c r="AH677" s="158" t="str">
        <f t="shared" si="577"/>
        <v/>
      </c>
    </row>
    <row r="678" spans="1:34" x14ac:dyDescent="0.25">
      <c r="A678" s="23" t="str">
        <f>C671&amp;"x"&amp;B678</f>
        <v>x5</v>
      </c>
      <c r="B678" s="42">
        <v>5</v>
      </c>
      <c r="C678" s="60" t="str">
        <f t="shared" si="561"/>
        <v/>
      </c>
      <c r="D678" s="60" t="str">
        <f t="shared" si="562"/>
        <v/>
      </c>
      <c r="E678" s="61" t="str">
        <f t="shared" si="563"/>
        <v/>
      </c>
      <c r="F678" s="61" t="str">
        <f t="shared" si="564"/>
        <v/>
      </c>
      <c r="G678" s="62" t="str">
        <f t="shared" si="565"/>
        <v/>
      </c>
      <c r="H678" s="63" t="str">
        <f t="shared" si="566"/>
        <v/>
      </c>
      <c r="I678" s="64"/>
      <c r="J678" s="60" t="str">
        <f t="shared" si="567"/>
        <v/>
      </c>
      <c r="K678" s="60" t="str">
        <f t="shared" si="568"/>
        <v/>
      </c>
      <c r="L678" s="60" t="str">
        <f t="shared" si="569"/>
        <v/>
      </c>
      <c r="M678" s="48"/>
      <c r="N678" s="48"/>
      <c r="P678" s="114"/>
      <c r="Q678" s="114"/>
      <c r="R678" s="114"/>
      <c r="S678" s="118"/>
      <c r="T678" s="153">
        <f t="shared" si="570"/>
        <v>0</v>
      </c>
      <c r="U678" s="116">
        <f t="shared" si="571"/>
        <v>0</v>
      </c>
      <c r="V678" s="119" t="str">
        <f t="shared" si="572"/>
        <v/>
      </c>
      <c r="W678" s="119" t="str">
        <f t="shared" si="572"/>
        <v/>
      </c>
      <c r="X678" s="23">
        <v>9</v>
      </c>
      <c r="Y678" s="60" t="str">
        <f t="shared" si="573"/>
        <v/>
      </c>
      <c r="Z678" s="60" t="str">
        <f t="shared" si="574"/>
        <v/>
      </c>
      <c r="AA678" s="60" t="str">
        <f t="shared" si="575"/>
        <v/>
      </c>
      <c r="AB678" s="23">
        <f t="shared" si="576"/>
        <v>0</v>
      </c>
      <c r="AH678" s="158" t="str">
        <f t="shared" si="577"/>
        <v/>
      </c>
    </row>
    <row r="679" spans="1:34" x14ac:dyDescent="0.25">
      <c r="A679" s="23" t="str">
        <f>C671&amp;"x"&amp;B679</f>
        <v>x6</v>
      </c>
      <c r="B679" s="42">
        <v>6</v>
      </c>
      <c r="C679" s="60" t="str">
        <f t="shared" si="561"/>
        <v/>
      </c>
      <c r="D679" s="60" t="str">
        <f t="shared" si="562"/>
        <v/>
      </c>
      <c r="E679" s="61" t="str">
        <f t="shared" si="563"/>
        <v/>
      </c>
      <c r="F679" s="61" t="str">
        <f t="shared" si="564"/>
        <v/>
      </c>
      <c r="G679" s="62" t="str">
        <f t="shared" si="565"/>
        <v/>
      </c>
      <c r="H679" s="63" t="str">
        <f t="shared" si="566"/>
        <v/>
      </c>
      <c r="I679" s="64"/>
      <c r="J679" s="60" t="str">
        <f t="shared" si="567"/>
        <v/>
      </c>
      <c r="K679" s="60" t="str">
        <f t="shared" si="568"/>
        <v/>
      </c>
      <c r="L679" s="60" t="str">
        <f t="shared" si="569"/>
        <v/>
      </c>
      <c r="M679" s="48"/>
      <c r="N679" s="48"/>
      <c r="P679" s="114"/>
      <c r="Q679" s="114"/>
      <c r="R679" s="114"/>
      <c r="S679" s="118"/>
      <c r="T679" s="153">
        <f t="shared" si="570"/>
        <v>0</v>
      </c>
      <c r="U679" s="116">
        <f t="shared" si="571"/>
        <v>0</v>
      </c>
      <c r="V679" s="119" t="str">
        <f t="shared" si="572"/>
        <v/>
      </c>
      <c r="W679" s="119" t="str">
        <f t="shared" si="572"/>
        <v/>
      </c>
      <c r="X679" s="23">
        <v>10</v>
      </c>
      <c r="Y679" s="60" t="str">
        <f t="shared" si="573"/>
        <v/>
      </c>
      <c r="Z679" s="60" t="str">
        <f t="shared" si="574"/>
        <v/>
      </c>
      <c r="AA679" s="60" t="str">
        <f t="shared" si="575"/>
        <v/>
      </c>
      <c r="AB679" s="23">
        <f t="shared" si="576"/>
        <v>0</v>
      </c>
      <c r="AH679" s="158" t="str">
        <f t="shared" si="577"/>
        <v/>
      </c>
    </row>
    <row r="680" spans="1:34" x14ac:dyDescent="0.25">
      <c r="A680" s="23" t="str">
        <f>C671&amp;"x"&amp;B680</f>
        <v>x7</v>
      </c>
      <c r="B680" s="42">
        <v>7</v>
      </c>
      <c r="C680" s="60" t="str">
        <f t="shared" si="561"/>
        <v/>
      </c>
      <c r="D680" s="60" t="str">
        <f t="shared" si="562"/>
        <v/>
      </c>
      <c r="E680" s="61" t="str">
        <f t="shared" si="563"/>
        <v/>
      </c>
      <c r="F680" s="61" t="str">
        <f t="shared" si="564"/>
        <v/>
      </c>
      <c r="G680" s="62" t="str">
        <f t="shared" si="565"/>
        <v/>
      </c>
      <c r="H680" s="63" t="str">
        <f t="shared" si="566"/>
        <v/>
      </c>
      <c r="I680" s="64"/>
      <c r="J680" s="60" t="str">
        <f t="shared" si="567"/>
        <v/>
      </c>
      <c r="K680" s="60" t="str">
        <f t="shared" si="568"/>
        <v/>
      </c>
      <c r="L680" s="60" t="str">
        <f t="shared" si="569"/>
        <v/>
      </c>
      <c r="M680" s="48"/>
      <c r="N680" s="48"/>
      <c r="P680" s="114"/>
      <c r="Q680" s="114"/>
      <c r="R680" s="114"/>
      <c r="S680" s="118"/>
      <c r="T680" s="153">
        <f t="shared" si="570"/>
        <v>0</v>
      </c>
      <c r="U680" s="116">
        <f t="shared" si="571"/>
        <v>0</v>
      </c>
      <c r="V680" s="119" t="str">
        <f t="shared" si="572"/>
        <v/>
      </c>
      <c r="W680" s="119" t="str">
        <f t="shared" si="572"/>
        <v/>
      </c>
      <c r="X680" s="23">
        <v>11</v>
      </c>
      <c r="Y680" s="60" t="str">
        <f t="shared" si="573"/>
        <v/>
      </c>
      <c r="Z680" s="60" t="str">
        <f t="shared" si="574"/>
        <v/>
      </c>
      <c r="AA680" s="60" t="str">
        <f t="shared" si="575"/>
        <v/>
      </c>
      <c r="AB680" s="23">
        <f t="shared" si="576"/>
        <v>0</v>
      </c>
      <c r="AH680" s="158" t="str">
        <f t="shared" si="577"/>
        <v/>
      </c>
    </row>
    <row r="681" spans="1:34" x14ac:dyDescent="0.25">
      <c r="A681" s="23" t="str">
        <f>C671&amp;"x"&amp;B681</f>
        <v>x8</v>
      </c>
      <c r="B681" s="42">
        <v>8</v>
      </c>
      <c r="C681" s="60" t="str">
        <f t="shared" si="561"/>
        <v/>
      </c>
      <c r="D681" s="60" t="str">
        <f t="shared" si="562"/>
        <v/>
      </c>
      <c r="E681" s="61" t="str">
        <f t="shared" si="563"/>
        <v/>
      </c>
      <c r="F681" s="61" t="str">
        <f t="shared" si="564"/>
        <v/>
      </c>
      <c r="G681" s="62" t="str">
        <f t="shared" si="565"/>
        <v/>
      </c>
      <c r="H681" s="63" t="str">
        <f t="shared" si="566"/>
        <v/>
      </c>
      <c r="I681" s="64"/>
      <c r="J681" s="60" t="str">
        <f t="shared" si="567"/>
        <v/>
      </c>
      <c r="K681" s="60" t="str">
        <f t="shared" si="568"/>
        <v/>
      </c>
      <c r="L681" s="60" t="str">
        <f t="shared" si="569"/>
        <v/>
      </c>
      <c r="M681" s="48"/>
      <c r="N681" s="48"/>
      <c r="P681" s="114"/>
      <c r="Q681" s="114"/>
      <c r="R681" s="114"/>
      <c r="S681" s="118"/>
      <c r="T681" s="153">
        <f t="shared" si="570"/>
        <v>0</v>
      </c>
      <c r="U681" s="116">
        <f t="shared" si="571"/>
        <v>0</v>
      </c>
      <c r="V681" s="119" t="str">
        <f t="shared" si="572"/>
        <v/>
      </c>
      <c r="W681" s="119" t="str">
        <f t="shared" si="572"/>
        <v/>
      </c>
      <c r="X681" s="23">
        <v>12</v>
      </c>
      <c r="Y681" s="60" t="str">
        <f t="shared" si="573"/>
        <v/>
      </c>
      <c r="Z681" s="60" t="str">
        <f t="shared" si="574"/>
        <v/>
      </c>
      <c r="AA681" s="60" t="str">
        <f t="shared" si="575"/>
        <v/>
      </c>
      <c r="AB681" s="23">
        <f t="shared" si="576"/>
        <v>0</v>
      </c>
      <c r="AH681" s="158" t="str">
        <f t="shared" si="577"/>
        <v/>
      </c>
    </row>
    <row r="682" spans="1:34" x14ac:dyDescent="0.25">
      <c r="A682" s="23" t="str">
        <f>C671&amp;"x"&amp;B682</f>
        <v>x9</v>
      </c>
      <c r="B682" s="42">
        <v>9</v>
      </c>
      <c r="C682" s="60" t="str">
        <f t="shared" si="561"/>
        <v/>
      </c>
      <c r="D682" s="60" t="str">
        <f t="shared" si="562"/>
        <v/>
      </c>
      <c r="E682" s="61" t="str">
        <f t="shared" si="563"/>
        <v/>
      </c>
      <c r="F682" s="61" t="str">
        <f t="shared" si="564"/>
        <v/>
      </c>
      <c r="G682" s="62" t="str">
        <f t="shared" si="565"/>
        <v/>
      </c>
      <c r="H682" s="63" t="str">
        <f t="shared" si="566"/>
        <v/>
      </c>
      <c r="I682" s="64"/>
      <c r="J682" s="60" t="str">
        <f t="shared" si="567"/>
        <v/>
      </c>
      <c r="K682" s="60" t="str">
        <f t="shared" si="568"/>
        <v/>
      </c>
      <c r="L682" s="60" t="str">
        <f t="shared" si="569"/>
        <v/>
      </c>
      <c r="M682" s="48"/>
      <c r="N682" s="48"/>
      <c r="P682" s="114"/>
      <c r="Q682" s="114"/>
      <c r="R682" s="114"/>
      <c r="S682" s="118"/>
      <c r="T682" s="153">
        <f t="shared" si="570"/>
        <v>0</v>
      </c>
      <c r="U682" s="116">
        <f t="shared" si="571"/>
        <v>0</v>
      </c>
      <c r="V682" s="119" t="str">
        <f t="shared" si="572"/>
        <v/>
      </c>
      <c r="W682" s="119" t="str">
        <f t="shared" si="572"/>
        <v/>
      </c>
      <c r="X682" s="23">
        <v>13</v>
      </c>
      <c r="Y682" s="60" t="str">
        <f t="shared" si="573"/>
        <v/>
      </c>
      <c r="Z682" s="60" t="str">
        <f t="shared" si="574"/>
        <v/>
      </c>
      <c r="AA682" s="60" t="str">
        <f t="shared" si="575"/>
        <v/>
      </c>
      <c r="AB682" s="23">
        <f t="shared" si="576"/>
        <v>0</v>
      </c>
      <c r="AH682" s="158" t="str">
        <f t="shared" si="577"/>
        <v/>
      </c>
    </row>
    <row r="683" spans="1:34" x14ac:dyDescent="0.25">
      <c r="A683" s="23" t="str">
        <f>C671&amp;"x"&amp;B683</f>
        <v>x10</v>
      </c>
      <c r="B683" s="42">
        <v>10</v>
      </c>
      <c r="C683" s="60" t="str">
        <f t="shared" si="561"/>
        <v/>
      </c>
      <c r="D683" s="60" t="str">
        <f t="shared" si="562"/>
        <v/>
      </c>
      <c r="E683" s="61" t="str">
        <f t="shared" si="563"/>
        <v/>
      </c>
      <c r="F683" s="61" t="str">
        <f t="shared" si="564"/>
        <v/>
      </c>
      <c r="G683" s="62" t="str">
        <f t="shared" si="565"/>
        <v/>
      </c>
      <c r="H683" s="63" t="str">
        <f t="shared" si="566"/>
        <v/>
      </c>
      <c r="I683" s="64"/>
      <c r="J683" s="60" t="str">
        <f t="shared" si="567"/>
        <v/>
      </c>
      <c r="K683" s="60" t="str">
        <f t="shared" si="568"/>
        <v/>
      </c>
      <c r="L683" s="60" t="str">
        <f t="shared" si="569"/>
        <v/>
      </c>
      <c r="M683" s="48"/>
      <c r="N683" s="48"/>
      <c r="P683" s="114"/>
      <c r="Q683" s="114"/>
      <c r="R683" s="114"/>
      <c r="S683" s="118"/>
      <c r="T683" s="153">
        <f t="shared" si="570"/>
        <v>0</v>
      </c>
      <c r="U683" s="116">
        <f t="shared" si="571"/>
        <v>0</v>
      </c>
      <c r="V683" s="119" t="str">
        <f t="shared" si="572"/>
        <v/>
      </c>
      <c r="W683" s="119" t="str">
        <f t="shared" si="572"/>
        <v/>
      </c>
      <c r="X683" s="23">
        <v>14</v>
      </c>
      <c r="Y683" s="60" t="str">
        <f t="shared" si="573"/>
        <v/>
      </c>
      <c r="Z683" s="60" t="str">
        <f t="shared" si="574"/>
        <v/>
      </c>
      <c r="AA683" s="60" t="str">
        <f t="shared" si="575"/>
        <v/>
      </c>
      <c r="AB683" s="23">
        <f t="shared" si="576"/>
        <v>0</v>
      </c>
      <c r="AH683" s="158" t="str">
        <f t="shared" si="577"/>
        <v/>
      </c>
    </row>
    <row r="684" spans="1:34" x14ac:dyDescent="0.25">
      <c r="A684" s="23" t="str">
        <f>C671&amp;"x"&amp;B684</f>
        <v>x11</v>
      </c>
      <c r="B684" s="42">
        <v>11</v>
      </c>
      <c r="C684" s="60" t="str">
        <f t="shared" si="561"/>
        <v/>
      </c>
      <c r="D684" s="60" t="str">
        <f t="shared" si="562"/>
        <v/>
      </c>
      <c r="E684" s="61" t="str">
        <f t="shared" si="563"/>
        <v/>
      </c>
      <c r="F684" s="61" t="str">
        <f t="shared" si="564"/>
        <v/>
      </c>
      <c r="G684" s="62" t="str">
        <f t="shared" si="565"/>
        <v/>
      </c>
      <c r="H684" s="63" t="str">
        <f t="shared" si="566"/>
        <v/>
      </c>
      <c r="I684" s="64"/>
      <c r="J684" s="60" t="str">
        <f t="shared" si="567"/>
        <v/>
      </c>
      <c r="K684" s="60" t="str">
        <f t="shared" si="568"/>
        <v/>
      </c>
      <c r="L684" s="60" t="str">
        <f t="shared" si="569"/>
        <v/>
      </c>
      <c r="M684" s="48"/>
      <c r="N684" s="48"/>
      <c r="P684" s="114"/>
      <c r="Q684" s="114"/>
      <c r="R684" s="114"/>
      <c r="T684" s="153">
        <f t="shared" si="570"/>
        <v>0</v>
      </c>
      <c r="U684" s="116">
        <f t="shared" si="571"/>
        <v>0</v>
      </c>
      <c r="V684" s="119" t="str">
        <f t="shared" si="572"/>
        <v/>
      </c>
      <c r="W684" s="119" t="str">
        <f t="shared" si="572"/>
        <v/>
      </c>
      <c r="X684" s="23">
        <v>15</v>
      </c>
      <c r="Y684" s="60" t="str">
        <f t="shared" si="573"/>
        <v/>
      </c>
      <c r="Z684" s="60" t="str">
        <f t="shared" si="574"/>
        <v/>
      </c>
      <c r="AA684" s="60" t="str">
        <f t="shared" si="575"/>
        <v/>
      </c>
      <c r="AB684" s="23">
        <f t="shared" si="576"/>
        <v>0</v>
      </c>
      <c r="AH684" s="158" t="str">
        <f t="shared" si="577"/>
        <v/>
      </c>
    </row>
    <row r="685" spans="1:34" x14ac:dyDescent="0.25">
      <c r="A685" s="23" t="str">
        <f>C671&amp;"x"&amp;B685</f>
        <v>x12</v>
      </c>
      <c r="B685" s="42">
        <v>12</v>
      </c>
      <c r="C685" s="60" t="str">
        <f t="shared" si="561"/>
        <v/>
      </c>
      <c r="D685" s="60" t="str">
        <f t="shared" si="562"/>
        <v/>
      </c>
      <c r="E685" s="61" t="str">
        <f t="shared" si="563"/>
        <v/>
      </c>
      <c r="F685" s="61" t="str">
        <f t="shared" si="564"/>
        <v/>
      </c>
      <c r="G685" s="62" t="str">
        <f t="shared" si="565"/>
        <v/>
      </c>
      <c r="H685" s="63" t="str">
        <f t="shared" si="566"/>
        <v/>
      </c>
      <c r="I685" s="64"/>
      <c r="J685" s="60" t="str">
        <f t="shared" si="567"/>
        <v/>
      </c>
      <c r="K685" s="60" t="str">
        <f t="shared" si="568"/>
        <v/>
      </c>
      <c r="L685" s="60" t="str">
        <f t="shared" si="569"/>
        <v/>
      </c>
      <c r="M685" s="48"/>
      <c r="N685" s="48"/>
      <c r="P685" s="114"/>
      <c r="Q685" s="114"/>
      <c r="R685" s="114"/>
      <c r="T685" s="153">
        <f t="shared" si="570"/>
        <v>0</v>
      </c>
      <c r="U685" s="116">
        <f t="shared" si="571"/>
        <v>0</v>
      </c>
      <c r="V685" s="119" t="str">
        <f t="shared" si="572"/>
        <v/>
      </c>
      <c r="W685" s="119" t="str">
        <f t="shared" si="572"/>
        <v/>
      </c>
      <c r="X685" s="23">
        <v>16</v>
      </c>
      <c r="Y685" s="60" t="str">
        <f t="shared" si="573"/>
        <v/>
      </c>
      <c r="Z685" s="60" t="str">
        <f t="shared" si="574"/>
        <v/>
      </c>
      <c r="AA685" s="60" t="str">
        <f t="shared" si="575"/>
        <v/>
      </c>
      <c r="AB685" s="23">
        <f t="shared" si="576"/>
        <v>0</v>
      </c>
      <c r="AH685" s="158" t="str">
        <f t="shared" si="577"/>
        <v/>
      </c>
    </row>
    <row r="686" spans="1:34" x14ac:dyDescent="0.25">
      <c r="A686" s="23" t="str">
        <f>C671&amp;"x"&amp;B686</f>
        <v>x13</v>
      </c>
      <c r="B686" s="42">
        <v>13</v>
      </c>
      <c r="C686" s="60" t="str">
        <f t="shared" si="561"/>
        <v/>
      </c>
      <c r="D686" s="60" t="str">
        <f t="shared" si="562"/>
        <v/>
      </c>
      <c r="E686" s="61" t="str">
        <f t="shared" si="563"/>
        <v/>
      </c>
      <c r="F686" s="61" t="str">
        <f t="shared" si="564"/>
        <v/>
      </c>
      <c r="G686" s="62" t="str">
        <f t="shared" si="565"/>
        <v/>
      </c>
      <c r="H686" s="63" t="str">
        <f t="shared" si="566"/>
        <v/>
      </c>
      <c r="I686" s="64"/>
      <c r="J686" s="60" t="str">
        <f t="shared" si="567"/>
        <v/>
      </c>
      <c r="K686" s="60" t="str">
        <f t="shared" si="568"/>
        <v/>
      </c>
      <c r="L686" s="60" t="str">
        <f t="shared" si="569"/>
        <v/>
      </c>
      <c r="M686" s="48"/>
      <c r="N686" s="48"/>
      <c r="P686" s="114"/>
      <c r="Q686" s="114"/>
      <c r="R686" s="114"/>
      <c r="T686" s="153">
        <f t="shared" si="570"/>
        <v>0</v>
      </c>
      <c r="U686" s="116">
        <f t="shared" si="571"/>
        <v>0</v>
      </c>
      <c r="V686" s="119" t="str">
        <f t="shared" si="572"/>
        <v/>
      </c>
      <c r="W686" s="119" t="str">
        <f t="shared" si="572"/>
        <v/>
      </c>
      <c r="X686" s="23">
        <v>17</v>
      </c>
      <c r="Y686" s="60" t="str">
        <f t="shared" si="573"/>
        <v/>
      </c>
      <c r="Z686" s="60" t="str">
        <f t="shared" si="574"/>
        <v/>
      </c>
      <c r="AA686" s="60" t="str">
        <f t="shared" si="575"/>
        <v/>
      </c>
      <c r="AB686" s="23">
        <f t="shared" si="576"/>
        <v>0</v>
      </c>
      <c r="AH686" s="158" t="str">
        <f t="shared" si="577"/>
        <v/>
      </c>
    </row>
    <row r="687" spans="1:34" x14ac:dyDescent="0.25">
      <c r="A687" s="23" t="str">
        <f>C671&amp;"x"&amp;B687</f>
        <v>x14</v>
      </c>
      <c r="B687" s="42">
        <v>14</v>
      </c>
      <c r="C687" s="60" t="str">
        <f t="shared" si="561"/>
        <v/>
      </c>
      <c r="D687" s="60" t="str">
        <f t="shared" si="562"/>
        <v/>
      </c>
      <c r="E687" s="61" t="str">
        <f t="shared" si="563"/>
        <v/>
      </c>
      <c r="F687" s="61" t="str">
        <f t="shared" si="564"/>
        <v/>
      </c>
      <c r="G687" s="62" t="str">
        <f t="shared" si="565"/>
        <v/>
      </c>
      <c r="H687" s="63" t="str">
        <f t="shared" si="566"/>
        <v/>
      </c>
      <c r="I687" s="64"/>
      <c r="J687" s="60" t="str">
        <f t="shared" si="567"/>
        <v/>
      </c>
      <c r="K687" s="60" t="str">
        <f t="shared" si="568"/>
        <v/>
      </c>
      <c r="L687" s="60" t="str">
        <f t="shared" si="569"/>
        <v/>
      </c>
      <c r="M687" s="48"/>
      <c r="N687" s="48"/>
      <c r="P687" s="114"/>
      <c r="Q687" s="114"/>
      <c r="R687" s="114"/>
      <c r="T687" s="153">
        <f t="shared" si="570"/>
        <v>0</v>
      </c>
      <c r="U687" s="116">
        <f t="shared" si="571"/>
        <v>0</v>
      </c>
      <c r="V687" s="119" t="str">
        <f t="shared" si="572"/>
        <v/>
      </c>
      <c r="W687" s="119" t="str">
        <f t="shared" si="572"/>
        <v/>
      </c>
      <c r="X687" s="23">
        <v>18</v>
      </c>
      <c r="Y687" s="60" t="str">
        <f t="shared" si="573"/>
        <v/>
      </c>
      <c r="Z687" s="60" t="str">
        <f t="shared" si="574"/>
        <v/>
      </c>
      <c r="AA687" s="60" t="str">
        <f t="shared" si="575"/>
        <v/>
      </c>
      <c r="AB687" s="23">
        <f t="shared" si="576"/>
        <v>0</v>
      </c>
      <c r="AH687" s="158" t="str">
        <f t="shared" si="577"/>
        <v/>
      </c>
    </row>
    <row r="688" spans="1:34" x14ac:dyDescent="0.25">
      <c r="A688" s="23" t="str">
        <f>C671&amp;"x"&amp;B688</f>
        <v>x15</v>
      </c>
      <c r="B688" s="42">
        <v>15</v>
      </c>
      <c r="C688" s="60" t="str">
        <f t="shared" si="561"/>
        <v/>
      </c>
      <c r="D688" s="60" t="str">
        <f t="shared" si="562"/>
        <v/>
      </c>
      <c r="E688" s="61" t="str">
        <f t="shared" si="563"/>
        <v/>
      </c>
      <c r="F688" s="61" t="str">
        <f t="shared" si="564"/>
        <v/>
      </c>
      <c r="G688" s="62" t="str">
        <f t="shared" si="565"/>
        <v/>
      </c>
      <c r="H688" s="63" t="str">
        <f t="shared" si="566"/>
        <v/>
      </c>
      <c r="I688" s="64"/>
      <c r="J688" s="60" t="str">
        <f t="shared" si="567"/>
        <v/>
      </c>
      <c r="K688" s="60" t="str">
        <f t="shared" si="568"/>
        <v/>
      </c>
      <c r="L688" s="60" t="str">
        <f t="shared" si="569"/>
        <v/>
      </c>
      <c r="M688" s="48"/>
      <c r="N688" s="48"/>
      <c r="P688" s="114"/>
      <c r="Q688" s="114"/>
      <c r="R688" s="114"/>
      <c r="T688" s="153">
        <f t="shared" si="570"/>
        <v>0</v>
      </c>
      <c r="U688" s="116">
        <f t="shared" si="571"/>
        <v>0</v>
      </c>
      <c r="V688" s="119" t="str">
        <f t="shared" si="572"/>
        <v/>
      </c>
      <c r="W688" s="119" t="str">
        <f t="shared" si="572"/>
        <v/>
      </c>
      <c r="X688" s="23">
        <v>19</v>
      </c>
      <c r="Y688" s="60" t="str">
        <f t="shared" si="573"/>
        <v/>
      </c>
      <c r="Z688" s="60" t="str">
        <f t="shared" si="574"/>
        <v/>
      </c>
      <c r="AA688" s="60" t="str">
        <f t="shared" si="575"/>
        <v/>
      </c>
      <c r="AB688" s="23">
        <f t="shared" si="576"/>
        <v>0</v>
      </c>
      <c r="AH688" s="158" t="str">
        <f t="shared" si="577"/>
        <v/>
      </c>
    </row>
    <row r="689" spans="1:34" x14ac:dyDescent="0.25">
      <c r="B689" s="65"/>
      <c r="C689" s="66"/>
      <c r="D689" s="65"/>
      <c r="E689" s="65"/>
      <c r="F689" s="65"/>
      <c r="G689" s="67"/>
      <c r="H689" s="67"/>
      <c r="I689" s="67"/>
      <c r="J689" s="66"/>
      <c r="K689" s="66"/>
      <c r="L689" s="66"/>
      <c r="M689" s="48"/>
      <c r="N689" s="48"/>
      <c r="X689" s="23">
        <v>20</v>
      </c>
    </row>
    <row r="690" spans="1:34" x14ac:dyDescent="0.25">
      <c r="B690" s="42"/>
      <c r="C690" s="369" t="s">
        <v>5165</v>
      </c>
      <c r="D690" s="369"/>
      <c r="E690" s="43" t="s">
        <v>5166</v>
      </c>
      <c r="F690" s="43" t="s">
        <v>5167</v>
      </c>
      <c r="G690" s="44" t="s">
        <v>5168</v>
      </c>
      <c r="H690" s="45"/>
      <c r="I690" s="46"/>
      <c r="J690" s="47" t="s">
        <v>5169</v>
      </c>
      <c r="K690" s="47" t="s">
        <v>5170</v>
      </c>
      <c r="L690" s="47" t="s">
        <v>5171</v>
      </c>
      <c r="M690" s="48"/>
      <c r="N690" s="48"/>
      <c r="P690" s="49">
        <f>COUNT(P694:P708)</f>
        <v>0</v>
      </c>
      <c r="Q690" s="49">
        <f>COUNT(Q694:Q708)</f>
        <v>0</v>
      </c>
      <c r="R690" s="49">
        <f>COUNT(R694:R708)</f>
        <v>0</v>
      </c>
      <c r="T690" s="96">
        <f>T691-SUM(U694:U708)</f>
        <v>0</v>
      </c>
      <c r="X690" s="23">
        <v>1</v>
      </c>
    </row>
    <row r="691" spans="1:34" ht="13" x14ac:dyDescent="0.3">
      <c r="A691" s="27">
        <f>A671+1</f>
        <v>35</v>
      </c>
      <c r="B691" s="50"/>
      <c r="C691" s="370" t="str">
        <f>Leden!AV40</f>
        <v/>
      </c>
      <c r="D691" s="370"/>
      <c r="E691" s="100" t="str">
        <f>IF($C691="","",LEFT(IFERROR(VLOOKUP($C691,Teams1N,2,0),"")&amp;"??",2))</f>
        <v/>
      </c>
      <c r="F691" s="100" t="str">
        <f>IF($C691="","",IFERROR(VLOOKUP($C691,Teams1N,3,0),"??"))</f>
        <v/>
      </c>
      <c r="G691" s="100" t="str">
        <f>IF($C691="","",LEFT(IFERROR(VLOOKUP($C691,Teams1N,4,0),"")&amp;"?",1))</f>
        <v/>
      </c>
      <c r="H691" s="51"/>
      <c r="I691" s="52"/>
      <c r="J691" s="100">
        <f>COUNTIF(C694:C708,"V")</f>
        <v>0</v>
      </c>
      <c r="K691" s="100">
        <f>COUNTIF(C694:C708,"M")</f>
        <v>0</v>
      </c>
      <c r="L691" s="53" t="str">
        <f>IFERROR(AVERAGE(H694:H708),"")</f>
        <v/>
      </c>
      <c r="M691" s="54"/>
      <c r="N691" s="54"/>
      <c r="O691" s="27" t="s">
        <v>5172</v>
      </c>
      <c r="P691" s="163"/>
      <c r="Q691" s="163"/>
      <c r="R691" s="163"/>
      <c r="S691" s="164"/>
      <c r="T691" s="96">
        <f>SUM(T694:T708)</f>
        <v>0</v>
      </c>
      <c r="U691" s="115" t="str">
        <f>MID($C691,1,1)</f>
        <v/>
      </c>
      <c r="V691" s="115" t="str">
        <f>MID($C691,1,1)</f>
        <v/>
      </c>
      <c r="W691" s="115" t="str">
        <f>MID($C691,1,1)</f>
        <v/>
      </c>
      <c r="X691" s="23">
        <v>2</v>
      </c>
      <c r="Y691" s="27"/>
      <c r="Z691" s="27"/>
      <c r="AA691" s="27"/>
      <c r="AB691" s="27"/>
      <c r="AC691" s="27"/>
      <c r="AD691" s="11" t="str">
        <f>IF($C691="","",IFERROR(VLOOKUP($C691,Teams1N,6,0),""))</f>
        <v/>
      </c>
      <c r="AE691" s="11" t="str">
        <f>TRIM(IF($AD691="","",IFERROR(VLOOKUP($AD691,Teams!$B$5:$G$9,2,0),"")))</f>
        <v/>
      </c>
      <c r="AF691" s="11" t="str">
        <f>TRIM(IF($AD691="","",IFERROR(VLOOKUP($AD691,Teams!$B$5:$G$9,4,0),"")))</f>
        <v/>
      </c>
      <c r="AG691" s="27"/>
      <c r="AH691" s="159" t="str">
        <f>IFERROR(AVERAGE(AH694:AH708),"")</f>
        <v/>
      </c>
    </row>
    <row r="692" spans="1:34" x14ac:dyDescent="0.25">
      <c r="B692" s="42"/>
      <c r="C692" s="43"/>
      <c r="D692" s="42"/>
      <c r="E692" s="42"/>
      <c r="F692" s="42"/>
      <c r="G692" s="46"/>
      <c r="H692" s="46"/>
      <c r="I692" s="46"/>
      <c r="J692" s="43"/>
      <c r="K692" s="43"/>
      <c r="L692" s="43"/>
      <c r="M692" s="48"/>
      <c r="N692" s="48"/>
      <c r="U692" s="116"/>
      <c r="V692" s="116"/>
      <c r="W692" s="116"/>
      <c r="X692" s="23">
        <v>3</v>
      </c>
    </row>
    <row r="693" spans="1:34" x14ac:dyDescent="0.25">
      <c r="A693" s="55"/>
      <c r="B693" s="56"/>
      <c r="C693" s="57" t="s">
        <v>5173</v>
      </c>
      <c r="D693" s="57" t="s">
        <v>5174</v>
      </c>
      <c r="E693" s="58" t="s">
        <v>5175</v>
      </c>
      <c r="F693" s="58" t="s">
        <v>5176</v>
      </c>
      <c r="G693" s="57" t="s">
        <v>5177</v>
      </c>
      <c r="H693" s="57" t="s">
        <v>5178</v>
      </c>
      <c r="I693" s="57" t="s">
        <v>5039</v>
      </c>
      <c r="J693" s="57" t="s">
        <v>7049</v>
      </c>
      <c r="K693" s="57" t="s">
        <v>7598</v>
      </c>
      <c r="L693" s="57" t="s">
        <v>7596</v>
      </c>
      <c r="M693" s="59"/>
      <c r="N693" s="59"/>
      <c r="O693" s="55"/>
      <c r="P693" s="117" t="s">
        <v>5048</v>
      </c>
      <c r="Q693" s="117" t="s">
        <v>5047</v>
      </c>
      <c r="R693" s="117" t="s">
        <v>5049</v>
      </c>
      <c r="U693" s="115" t="str">
        <f>IF(W691="","",VLOOKUP(W691,Leeftijdscat,2,FALSE))</f>
        <v/>
      </c>
      <c r="V693" s="115" t="str">
        <f>IF(W691="","",VLOOKUP(W691,Leeftijdscat,3,FALSE))</f>
        <v/>
      </c>
      <c r="W693" s="115" t="str">
        <f>IF(W691="","",VLOOKUP(W691,Leeftijdscat,4,FALSE))</f>
        <v/>
      </c>
      <c r="X693" s="23">
        <v>4</v>
      </c>
      <c r="Y693" s="55">
        <f>LEN(Y694&amp;Y695&amp;Y696&amp;Y697&amp;Y698&amp;Y699&amp;Y700&amp;Y701&amp;Y702&amp;Y703&amp;Y704&amp;Y705&amp;Y706&amp;Y707&amp;Y708)</f>
        <v>0</v>
      </c>
      <c r="Z693" s="55">
        <f>LEN(Z694&amp;Z695&amp;Z696&amp;Z697&amp;Z698&amp;Z699&amp;Z700&amp;Z701&amp;Z702&amp;Z703&amp;Z704&amp;Z705&amp;Z706&amp;Z707&amp;Z708)</f>
        <v>0</v>
      </c>
      <c r="AA693" s="55">
        <f>LEN(AA694&amp;AA695&amp;AA696&amp;AA697&amp;AA698&amp;AA699&amp;AA700&amp;AA701&amp;AA702&amp;AA703&amp;AA704&amp;AA705&amp;AA706&amp;AA707&amp;AA708)</f>
        <v>0</v>
      </c>
      <c r="AB693" s="55">
        <f>SUM(Y693:AA693)</f>
        <v>0</v>
      </c>
      <c r="AC693" s="55"/>
      <c r="AD693" s="145"/>
      <c r="AE693" s="145"/>
      <c r="AF693" s="145"/>
      <c r="AG693" s="55"/>
    </row>
    <row r="694" spans="1:34" x14ac:dyDescent="0.25">
      <c r="A694" s="23" t="str">
        <f>C691&amp;"x"&amp;B694</f>
        <v>x1</v>
      </c>
      <c r="B694" s="42">
        <v>1</v>
      </c>
      <c r="C694" s="60" t="str">
        <f t="shared" ref="C694:C708" si="578">IF(LEFT($A694,1)="x","",IFERROR(VLOOKUP($A694,Leden1N,8,0),""))</f>
        <v/>
      </c>
      <c r="D694" s="60" t="str">
        <f t="shared" ref="D694:D708" si="579">IF(LEFT($A694,1)="x","",IFERROR(VLOOKUP($A694,Leden1N,9,0),""))</f>
        <v/>
      </c>
      <c r="E694" s="61" t="str">
        <f t="shared" ref="E694:E708" si="580">IF(LEFT($A694,1)="x","",IFERROR(VLOOKUP($A694,Leden1N,10,0),""))</f>
        <v/>
      </c>
      <c r="F694" s="61" t="str">
        <f t="shared" ref="F694:F708" si="581">IF(LEFT($A694,1)="x","",IFERROR(VLOOKUP($A694,Leden1N,11,0),""))</f>
        <v/>
      </c>
      <c r="G694" s="62" t="str">
        <f t="shared" ref="G694:G708" si="582">IF(LEFT($A694,1)="x","",IFERROR(VLOOKUP($A694,Leden1N,12,0),""))</f>
        <v/>
      </c>
      <c r="H694" s="63" t="str">
        <f t="shared" ref="H694:H708" si="583">IF(AND(ISNUMBER(G694),G694&lt;&gt;0),DATEDIF(G694,Peildatum,"Y"),"")</f>
        <v/>
      </c>
      <c r="I694" s="64"/>
      <c r="J694" s="60" t="str">
        <f t="shared" ref="J694:J708" si="584">IF(LEFT($A694,1)="x","",IFERROR(VLOOKUP($A694,Leden1N,17,0),""))</f>
        <v/>
      </c>
      <c r="K694" s="60" t="str">
        <f t="shared" ref="K694:K708" si="585">IF(LEFT($A694,1)="x","",IFERROR(VLOOKUP($A694,Leden1N,18,0),""))</f>
        <v/>
      </c>
      <c r="L694" s="60" t="str">
        <f t="shared" ref="L694:L708" si="586">IF(LEFT($A694,1)="x","",IFERROR(VLOOKUP($A694,Leden1N,19,0),""))</f>
        <v/>
      </c>
      <c r="M694" s="48"/>
      <c r="N694" s="48"/>
      <c r="P694" s="114"/>
      <c r="Q694" s="114"/>
      <c r="R694" s="114"/>
      <c r="S694" s="118"/>
      <c r="T694" s="153">
        <f t="shared" ref="T694:T708" si="587">IF(LEN(C694&amp;D694&amp;E694&amp;F694)&gt;0,1,0)</f>
        <v>0</v>
      </c>
      <c r="U694" s="116">
        <f t="shared" ref="U694:U708" si="588">MIN(LEN(Y694&amp;Z694&amp;AA694),1)</f>
        <v>0</v>
      </c>
      <c r="V694" s="119" t="str">
        <f t="shared" ref="V694:W708" si="589">V693</f>
        <v/>
      </c>
      <c r="W694" s="119" t="str">
        <f t="shared" si="589"/>
        <v/>
      </c>
      <c r="X694" s="23">
        <v>5</v>
      </c>
      <c r="Y694" s="60" t="str">
        <f t="shared" ref="Y694:Y708" si="590">IF(LEFT($A694,1)="x","",IFERROR(VLOOKUP($A694,Leden1N,37,0),""))</f>
        <v/>
      </c>
      <c r="Z694" s="60" t="str">
        <f t="shared" ref="Z694:Z708" si="591">IF(LEFT($A694,1)="x","",IFERROR(VLOOKUP($A694,Leden1N,38,0),""))</f>
        <v/>
      </c>
      <c r="AA694" s="60" t="str">
        <f t="shared" ref="AA694:AA708" si="592">IF(LEFT($A694,1)="x","",IFERROR(VLOOKUP($A694,Leden1N,39,0),""))</f>
        <v/>
      </c>
      <c r="AB694" s="23">
        <f t="shared" ref="AB694:AB708" si="593">LEN(Y694&amp;Z694&amp;AA694)</f>
        <v>0</v>
      </c>
      <c r="AH694" s="158" t="str">
        <f t="shared" ref="AH694:AH708" si="594">lft(G694,Peildatum)</f>
        <v/>
      </c>
    </row>
    <row r="695" spans="1:34" x14ac:dyDescent="0.25">
      <c r="A695" s="23" t="str">
        <f>C691&amp;"x"&amp;B695</f>
        <v>x2</v>
      </c>
      <c r="B695" s="42">
        <v>2</v>
      </c>
      <c r="C695" s="60" t="str">
        <f t="shared" si="578"/>
        <v/>
      </c>
      <c r="D695" s="60" t="str">
        <f t="shared" si="579"/>
        <v/>
      </c>
      <c r="E695" s="61" t="str">
        <f t="shared" si="580"/>
        <v/>
      </c>
      <c r="F695" s="61" t="str">
        <f t="shared" si="581"/>
        <v/>
      </c>
      <c r="G695" s="62" t="str">
        <f t="shared" si="582"/>
        <v/>
      </c>
      <c r="H695" s="63" t="str">
        <f t="shared" si="583"/>
        <v/>
      </c>
      <c r="I695" s="64"/>
      <c r="J695" s="60" t="str">
        <f t="shared" si="584"/>
        <v/>
      </c>
      <c r="K695" s="60" t="str">
        <f t="shared" si="585"/>
        <v/>
      </c>
      <c r="L695" s="60" t="str">
        <f t="shared" si="586"/>
        <v/>
      </c>
      <c r="M695" s="48"/>
      <c r="N695" s="48"/>
      <c r="P695" s="114"/>
      <c r="Q695" s="114"/>
      <c r="R695" s="114"/>
      <c r="S695" s="118"/>
      <c r="T695" s="153">
        <f t="shared" si="587"/>
        <v>0</v>
      </c>
      <c r="U695" s="116">
        <f t="shared" si="588"/>
        <v>0</v>
      </c>
      <c r="V695" s="119" t="str">
        <f t="shared" si="589"/>
        <v/>
      </c>
      <c r="W695" s="119" t="str">
        <f t="shared" si="589"/>
        <v/>
      </c>
      <c r="X695" s="23">
        <v>6</v>
      </c>
      <c r="Y695" s="60" t="str">
        <f t="shared" si="590"/>
        <v/>
      </c>
      <c r="Z695" s="60" t="str">
        <f t="shared" si="591"/>
        <v/>
      </c>
      <c r="AA695" s="60" t="str">
        <f t="shared" si="592"/>
        <v/>
      </c>
      <c r="AB695" s="23">
        <f t="shared" si="593"/>
        <v>0</v>
      </c>
      <c r="AH695" s="158" t="str">
        <f t="shared" si="594"/>
        <v/>
      </c>
    </row>
    <row r="696" spans="1:34" x14ac:dyDescent="0.25">
      <c r="A696" s="23" t="str">
        <f>C691&amp;"x"&amp;B696</f>
        <v>x3</v>
      </c>
      <c r="B696" s="42">
        <v>3</v>
      </c>
      <c r="C696" s="60" t="str">
        <f t="shared" si="578"/>
        <v/>
      </c>
      <c r="D696" s="60" t="str">
        <f t="shared" si="579"/>
        <v/>
      </c>
      <c r="E696" s="61" t="str">
        <f t="shared" si="580"/>
        <v/>
      </c>
      <c r="F696" s="61" t="str">
        <f t="shared" si="581"/>
        <v/>
      </c>
      <c r="G696" s="62" t="str">
        <f t="shared" si="582"/>
        <v/>
      </c>
      <c r="H696" s="63" t="str">
        <f t="shared" si="583"/>
        <v/>
      </c>
      <c r="I696" s="64"/>
      <c r="J696" s="60" t="str">
        <f t="shared" si="584"/>
        <v/>
      </c>
      <c r="K696" s="60" t="str">
        <f t="shared" si="585"/>
        <v/>
      </c>
      <c r="L696" s="60" t="str">
        <f t="shared" si="586"/>
        <v/>
      </c>
      <c r="M696" s="48"/>
      <c r="N696" s="48"/>
      <c r="P696" s="114"/>
      <c r="Q696" s="114"/>
      <c r="R696" s="114"/>
      <c r="S696" s="118"/>
      <c r="T696" s="153">
        <f t="shared" si="587"/>
        <v>0</v>
      </c>
      <c r="U696" s="116">
        <f t="shared" si="588"/>
        <v>0</v>
      </c>
      <c r="V696" s="119" t="str">
        <f t="shared" si="589"/>
        <v/>
      </c>
      <c r="W696" s="119" t="str">
        <f t="shared" si="589"/>
        <v/>
      </c>
      <c r="X696" s="23">
        <v>7</v>
      </c>
      <c r="Y696" s="60" t="str">
        <f t="shared" si="590"/>
        <v/>
      </c>
      <c r="Z696" s="60" t="str">
        <f t="shared" si="591"/>
        <v/>
      </c>
      <c r="AA696" s="60" t="str">
        <f t="shared" si="592"/>
        <v/>
      </c>
      <c r="AB696" s="23">
        <f t="shared" si="593"/>
        <v>0</v>
      </c>
      <c r="AH696" s="158" t="str">
        <f t="shared" si="594"/>
        <v/>
      </c>
    </row>
    <row r="697" spans="1:34" x14ac:dyDescent="0.25">
      <c r="A697" s="23" t="str">
        <f>C691&amp;"x"&amp;B697</f>
        <v>x4</v>
      </c>
      <c r="B697" s="42">
        <v>4</v>
      </c>
      <c r="C697" s="60" t="str">
        <f t="shared" si="578"/>
        <v/>
      </c>
      <c r="D697" s="60" t="str">
        <f t="shared" si="579"/>
        <v/>
      </c>
      <c r="E697" s="61" t="str">
        <f t="shared" si="580"/>
        <v/>
      </c>
      <c r="F697" s="61" t="str">
        <f t="shared" si="581"/>
        <v/>
      </c>
      <c r="G697" s="62" t="str">
        <f t="shared" si="582"/>
        <v/>
      </c>
      <c r="H697" s="63" t="str">
        <f t="shared" si="583"/>
        <v/>
      </c>
      <c r="I697" s="64"/>
      <c r="J697" s="60" t="str">
        <f t="shared" si="584"/>
        <v/>
      </c>
      <c r="K697" s="60" t="str">
        <f t="shared" si="585"/>
        <v/>
      </c>
      <c r="L697" s="60" t="str">
        <f t="shared" si="586"/>
        <v/>
      </c>
      <c r="M697" s="48"/>
      <c r="N697" s="48"/>
      <c r="P697" s="114"/>
      <c r="Q697" s="114"/>
      <c r="R697" s="114"/>
      <c r="S697" s="118"/>
      <c r="T697" s="153">
        <f t="shared" si="587"/>
        <v>0</v>
      </c>
      <c r="U697" s="116">
        <f t="shared" si="588"/>
        <v>0</v>
      </c>
      <c r="V697" s="119" t="str">
        <f t="shared" si="589"/>
        <v/>
      </c>
      <c r="W697" s="119" t="str">
        <f t="shared" si="589"/>
        <v/>
      </c>
      <c r="X697" s="23">
        <v>8</v>
      </c>
      <c r="Y697" s="60" t="str">
        <f t="shared" si="590"/>
        <v/>
      </c>
      <c r="Z697" s="60" t="str">
        <f t="shared" si="591"/>
        <v/>
      </c>
      <c r="AA697" s="60" t="str">
        <f t="shared" si="592"/>
        <v/>
      </c>
      <c r="AB697" s="23">
        <f t="shared" si="593"/>
        <v>0</v>
      </c>
      <c r="AH697" s="158" t="str">
        <f t="shared" si="594"/>
        <v/>
      </c>
    </row>
    <row r="698" spans="1:34" x14ac:dyDescent="0.25">
      <c r="A698" s="23" t="str">
        <f>C691&amp;"x"&amp;B698</f>
        <v>x5</v>
      </c>
      <c r="B698" s="42">
        <v>5</v>
      </c>
      <c r="C698" s="60" t="str">
        <f t="shared" si="578"/>
        <v/>
      </c>
      <c r="D698" s="60" t="str">
        <f t="shared" si="579"/>
        <v/>
      </c>
      <c r="E698" s="61" t="str">
        <f t="shared" si="580"/>
        <v/>
      </c>
      <c r="F698" s="61" t="str">
        <f t="shared" si="581"/>
        <v/>
      </c>
      <c r="G698" s="62" t="str">
        <f t="shared" si="582"/>
        <v/>
      </c>
      <c r="H698" s="63" t="str">
        <f t="shared" si="583"/>
        <v/>
      </c>
      <c r="I698" s="64"/>
      <c r="J698" s="60" t="str">
        <f t="shared" si="584"/>
        <v/>
      </c>
      <c r="K698" s="60" t="str">
        <f t="shared" si="585"/>
        <v/>
      </c>
      <c r="L698" s="60" t="str">
        <f t="shared" si="586"/>
        <v/>
      </c>
      <c r="M698" s="48"/>
      <c r="N698" s="48"/>
      <c r="P698" s="114"/>
      <c r="Q698" s="114"/>
      <c r="R698" s="114"/>
      <c r="S698" s="118"/>
      <c r="T698" s="153">
        <f t="shared" si="587"/>
        <v>0</v>
      </c>
      <c r="U698" s="116">
        <f t="shared" si="588"/>
        <v>0</v>
      </c>
      <c r="V698" s="119" t="str">
        <f t="shared" si="589"/>
        <v/>
      </c>
      <c r="W698" s="119" t="str">
        <f t="shared" si="589"/>
        <v/>
      </c>
      <c r="X698" s="23">
        <v>9</v>
      </c>
      <c r="Y698" s="60" t="str">
        <f t="shared" si="590"/>
        <v/>
      </c>
      <c r="Z698" s="60" t="str">
        <f t="shared" si="591"/>
        <v/>
      </c>
      <c r="AA698" s="60" t="str">
        <f t="shared" si="592"/>
        <v/>
      </c>
      <c r="AB698" s="23">
        <f t="shared" si="593"/>
        <v>0</v>
      </c>
      <c r="AH698" s="158" t="str">
        <f t="shared" si="594"/>
        <v/>
      </c>
    </row>
    <row r="699" spans="1:34" x14ac:dyDescent="0.25">
      <c r="A699" s="23" t="str">
        <f>C691&amp;"x"&amp;B699</f>
        <v>x6</v>
      </c>
      <c r="B699" s="42">
        <v>6</v>
      </c>
      <c r="C699" s="60" t="str">
        <f t="shared" si="578"/>
        <v/>
      </c>
      <c r="D699" s="60" t="str">
        <f t="shared" si="579"/>
        <v/>
      </c>
      <c r="E699" s="61" t="str">
        <f t="shared" si="580"/>
        <v/>
      </c>
      <c r="F699" s="61" t="str">
        <f t="shared" si="581"/>
        <v/>
      </c>
      <c r="G699" s="62" t="str">
        <f t="shared" si="582"/>
        <v/>
      </c>
      <c r="H699" s="63" t="str">
        <f t="shared" si="583"/>
        <v/>
      </c>
      <c r="I699" s="64"/>
      <c r="J699" s="60" t="str">
        <f t="shared" si="584"/>
        <v/>
      </c>
      <c r="K699" s="60" t="str">
        <f t="shared" si="585"/>
        <v/>
      </c>
      <c r="L699" s="60" t="str">
        <f t="shared" si="586"/>
        <v/>
      </c>
      <c r="M699" s="48"/>
      <c r="N699" s="48"/>
      <c r="P699" s="114"/>
      <c r="Q699" s="114"/>
      <c r="R699" s="114"/>
      <c r="S699" s="118"/>
      <c r="T699" s="153">
        <f t="shared" si="587"/>
        <v>0</v>
      </c>
      <c r="U699" s="116">
        <f t="shared" si="588"/>
        <v>0</v>
      </c>
      <c r="V699" s="119" t="str">
        <f t="shared" si="589"/>
        <v/>
      </c>
      <c r="W699" s="119" t="str">
        <f t="shared" si="589"/>
        <v/>
      </c>
      <c r="X699" s="23">
        <v>10</v>
      </c>
      <c r="Y699" s="60" t="str">
        <f t="shared" si="590"/>
        <v/>
      </c>
      <c r="Z699" s="60" t="str">
        <f t="shared" si="591"/>
        <v/>
      </c>
      <c r="AA699" s="60" t="str">
        <f t="shared" si="592"/>
        <v/>
      </c>
      <c r="AB699" s="23">
        <f t="shared" si="593"/>
        <v>0</v>
      </c>
      <c r="AH699" s="158" t="str">
        <f t="shared" si="594"/>
        <v/>
      </c>
    </row>
    <row r="700" spans="1:34" x14ac:dyDescent="0.25">
      <c r="A700" s="23" t="str">
        <f>C691&amp;"x"&amp;B700</f>
        <v>x7</v>
      </c>
      <c r="B700" s="42">
        <v>7</v>
      </c>
      <c r="C700" s="60" t="str">
        <f t="shared" si="578"/>
        <v/>
      </c>
      <c r="D700" s="60" t="str">
        <f t="shared" si="579"/>
        <v/>
      </c>
      <c r="E700" s="61" t="str">
        <f t="shared" si="580"/>
        <v/>
      </c>
      <c r="F700" s="61" t="str">
        <f t="shared" si="581"/>
        <v/>
      </c>
      <c r="G700" s="62" t="str">
        <f t="shared" si="582"/>
        <v/>
      </c>
      <c r="H700" s="63" t="str">
        <f t="shared" si="583"/>
        <v/>
      </c>
      <c r="I700" s="64"/>
      <c r="J700" s="60" t="str">
        <f t="shared" si="584"/>
        <v/>
      </c>
      <c r="K700" s="60" t="str">
        <f t="shared" si="585"/>
        <v/>
      </c>
      <c r="L700" s="60" t="str">
        <f t="shared" si="586"/>
        <v/>
      </c>
      <c r="M700" s="48"/>
      <c r="N700" s="48"/>
      <c r="P700" s="114"/>
      <c r="Q700" s="114"/>
      <c r="R700" s="114"/>
      <c r="S700" s="118"/>
      <c r="T700" s="153">
        <f t="shared" si="587"/>
        <v>0</v>
      </c>
      <c r="U700" s="116">
        <f t="shared" si="588"/>
        <v>0</v>
      </c>
      <c r="V700" s="119" t="str">
        <f t="shared" si="589"/>
        <v/>
      </c>
      <c r="W700" s="119" t="str">
        <f t="shared" si="589"/>
        <v/>
      </c>
      <c r="X700" s="23">
        <v>11</v>
      </c>
      <c r="Y700" s="60" t="str">
        <f t="shared" si="590"/>
        <v/>
      </c>
      <c r="Z700" s="60" t="str">
        <f t="shared" si="591"/>
        <v/>
      </c>
      <c r="AA700" s="60" t="str">
        <f t="shared" si="592"/>
        <v/>
      </c>
      <c r="AB700" s="23">
        <f t="shared" si="593"/>
        <v>0</v>
      </c>
      <c r="AH700" s="158" t="str">
        <f t="shared" si="594"/>
        <v/>
      </c>
    </row>
    <row r="701" spans="1:34" x14ac:dyDescent="0.25">
      <c r="A701" s="23" t="str">
        <f>C691&amp;"x"&amp;B701</f>
        <v>x8</v>
      </c>
      <c r="B701" s="42">
        <v>8</v>
      </c>
      <c r="C701" s="60" t="str">
        <f t="shared" si="578"/>
        <v/>
      </c>
      <c r="D701" s="60" t="str">
        <f t="shared" si="579"/>
        <v/>
      </c>
      <c r="E701" s="61" t="str">
        <f t="shared" si="580"/>
        <v/>
      </c>
      <c r="F701" s="61" t="str">
        <f t="shared" si="581"/>
        <v/>
      </c>
      <c r="G701" s="62" t="str">
        <f t="shared" si="582"/>
        <v/>
      </c>
      <c r="H701" s="63" t="str">
        <f t="shared" si="583"/>
        <v/>
      </c>
      <c r="I701" s="64"/>
      <c r="J701" s="60" t="str">
        <f t="shared" si="584"/>
        <v/>
      </c>
      <c r="K701" s="60" t="str">
        <f t="shared" si="585"/>
        <v/>
      </c>
      <c r="L701" s="60" t="str">
        <f t="shared" si="586"/>
        <v/>
      </c>
      <c r="M701" s="48"/>
      <c r="N701" s="48"/>
      <c r="P701" s="114"/>
      <c r="Q701" s="114"/>
      <c r="R701" s="114"/>
      <c r="S701" s="118"/>
      <c r="T701" s="153">
        <f t="shared" si="587"/>
        <v>0</v>
      </c>
      <c r="U701" s="116">
        <f t="shared" si="588"/>
        <v>0</v>
      </c>
      <c r="V701" s="119" t="str">
        <f t="shared" si="589"/>
        <v/>
      </c>
      <c r="W701" s="119" t="str">
        <f t="shared" si="589"/>
        <v/>
      </c>
      <c r="X701" s="23">
        <v>12</v>
      </c>
      <c r="Y701" s="60" t="str">
        <f t="shared" si="590"/>
        <v/>
      </c>
      <c r="Z701" s="60" t="str">
        <f t="shared" si="591"/>
        <v/>
      </c>
      <c r="AA701" s="60" t="str">
        <f t="shared" si="592"/>
        <v/>
      </c>
      <c r="AB701" s="23">
        <f t="shared" si="593"/>
        <v>0</v>
      </c>
      <c r="AH701" s="158" t="str">
        <f t="shared" si="594"/>
        <v/>
      </c>
    </row>
    <row r="702" spans="1:34" x14ac:dyDescent="0.25">
      <c r="A702" s="23" t="str">
        <f>C691&amp;"x"&amp;B702</f>
        <v>x9</v>
      </c>
      <c r="B702" s="42">
        <v>9</v>
      </c>
      <c r="C702" s="60" t="str">
        <f t="shared" si="578"/>
        <v/>
      </c>
      <c r="D702" s="60" t="str">
        <f t="shared" si="579"/>
        <v/>
      </c>
      <c r="E702" s="61" t="str">
        <f t="shared" si="580"/>
        <v/>
      </c>
      <c r="F702" s="61" t="str">
        <f t="shared" si="581"/>
        <v/>
      </c>
      <c r="G702" s="62" t="str">
        <f t="shared" si="582"/>
        <v/>
      </c>
      <c r="H702" s="63" t="str">
        <f t="shared" si="583"/>
        <v/>
      </c>
      <c r="I702" s="64"/>
      <c r="J702" s="60" t="str">
        <f t="shared" si="584"/>
        <v/>
      </c>
      <c r="K702" s="60" t="str">
        <f t="shared" si="585"/>
        <v/>
      </c>
      <c r="L702" s="60" t="str">
        <f t="shared" si="586"/>
        <v/>
      </c>
      <c r="M702" s="48"/>
      <c r="N702" s="48"/>
      <c r="P702" s="114"/>
      <c r="Q702" s="114"/>
      <c r="R702" s="114"/>
      <c r="S702" s="118"/>
      <c r="T702" s="153">
        <f t="shared" si="587"/>
        <v>0</v>
      </c>
      <c r="U702" s="116">
        <f t="shared" si="588"/>
        <v>0</v>
      </c>
      <c r="V702" s="119" t="str">
        <f t="shared" si="589"/>
        <v/>
      </c>
      <c r="W702" s="119" t="str">
        <f t="shared" si="589"/>
        <v/>
      </c>
      <c r="X702" s="23">
        <v>13</v>
      </c>
      <c r="Y702" s="60" t="str">
        <f t="shared" si="590"/>
        <v/>
      </c>
      <c r="Z702" s="60" t="str">
        <f t="shared" si="591"/>
        <v/>
      </c>
      <c r="AA702" s="60" t="str">
        <f t="shared" si="592"/>
        <v/>
      </c>
      <c r="AB702" s="23">
        <f t="shared" si="593"/>
        <v>0</v>
      </c>
      <c r="AH702" s="158" t="str">
        <f t="shared" si="594"/>
        <v/>
      </c>
    </row>
    <row r="703" spans="1:34" x14ac:dyDescent="0.25">
      <c r="A703" s="23" t="str">
        <f>C691&amp;"x"&amp;B703</f>
        <v>x10</v>
      </c>
      <c r="B703" s="42">
        <v>10</v>
      </c>
      <c r="C703" s="60" t="str">
        <f t="shared" si="578"/>
        <v/>
      </c>
      <c r="D703" s="60" t="str">
        <f t="shared" si="579"/>
        <v/>
      </c>
      <c r="E703" s="61" t="str">
        <f t="shared" si="580"/>
        <v/>
      </c>
      <c r="F703" s="61" t="str">
        <f t="shared" si="581"/>
        <v/>
      </c>
      <c r="G703" s="62" t="str">
        <f t="shared" si="582"/>
        <v/>
      </c>
      <c r="H703" s="63" t="str">
        <f t="shared" si="583"/>
        <v/>
      </c>
      <c r="I703" s="64"/>
      <c r="J703" s="60" t="str">
        <f t="shared" si="584"/>
        <v/>
      </c>
      <c r="K703" s="60" t="str">
        <f t="shared" si="585"/>
        <v/>
      </c>
      <c r="L703" s="60" t="str">
        <f t="shared" si="586"/>
        <v/>
      </c>
      <c r="M703" s="48"/>
      <c r="N703" s="48"/>
      <c r="P703" s="114"/>
      <c r="Q703" s="114"/>
      <c r="R703" s="114"/>
      <c r="S703" s="118"/>
      <c r="T703" s="153">
        <f t="shared" si="587"/>
        <v>0</v>
      </c>
      <c r="U703" s="116">
        <f t="shared" si="588"/>
        <v>0</v>
      </c>
      <c r="V703" s="119" t="str">
        <f t="shared" si="589"/>
        <v/>
      </c>
      <c r="W703" s="119" t="str">
        <f t="shared" si="589"/>
        <v/>
      </c>
      <c r="X703" s="23">
        <v>14</v>
      </c>
      <c r="Y703" s="60" t="str">
        <f t="shared" si="590"/>
        <v/>
      </c>
      <c r="Z703" s="60" t="str">
        <f t="shared" si="591"/>
        <v/>
      </c>
      <c r="AA703" s="60" t="str">
        <f t="shared" si="592"/>
        <v/>
      </c>
      <c r="AB703" s="23">
        <f t="shared" si="593"/>
        <v>0</v>
      </c>
      <c r="AH703" s="158" t="str">
        <f t="shared" si="594"/>
        <v/>
      </c>
    </row>
    <row r="704" spans="1:34" x14ac:dyDescent="0.25">
      <c r="A704" s="23" t="str">
        <f>C691&amp;"x"&amp;B704</f>
        <v>x11</v>
      </c>
      <c r="B704" s="42">
        <v>11</v>
      </c>
      <c r="C704" s="60" t="str">
        <f t="shared" si="578"/>
        <v/>
      </c>
      <c r="D704" s="60" t="str">
        <f t="shared" si="579"/>
        <v/>
      </c>
      <c r="E704" s="61" t="str">
        <f t="shared" si="580"/>
        <v/>
      </c>
      <c r="F704" s="61" t="str">
        <f t="shared" si="581"/>
        <v/>
      </c>
      <c r="G704" s="62" t="str">
        <f t="shared" si="582"/>
        <v/>
      </c>
      <c r="H704" s="63" t="str">
        <f t="shared" si="583"/>
        <v/>
      </c>
      <c r="I704" s="64"/>
      <c r="J704" s="60" t="str">
        <f t="shared" si="584"/>
        <v/>
      </c>
      <c r="K704" s="60" t="str">
        <f t="shared" si="585"/>
        <v/>
      </c>
      <c r="L704" s="60" t="str">
        <f t="shared" si="586"/>
        <v/>
      </c>
      <c r="M704" s="48"/>
      <c r="N704" s="48"/>
      <c r="P704" s="114"/>
      <c r="Q704" s="114"/>
      <c r="R704" s="114"/>
      <c r="T704" s="153">
        <f t="shared" si="587"/>
        <v>0</v>
      </c>
      <c r="U704" s="116">
        <f t="shared" si="588"/>
        <v>0</v>
      </c>
      <c r="V704" s="119" t="str">
        <f t="shared" si="589"/>
        <v/>
      </c>
      <c r="W704" s="119" t="str">
        <f t="shared" si="589"/>
        <v/>
      </c>
      <c r="X704" s="23">
        <v>15</v>
      </c>
      <c r="Y704" s="60" t="str">
        <f t="shared" si="590"/>
        <v/>
      </c>
      <c r="Z704" s="60" t="str">
        <f t="shared" si="591"/>
        <v/>
      </c>
      <c r="AA704" s="60" t="str">
        <f t="shared" si="592"/>
        <v/>
      </c>
      <c r="AB704" s="23">
        <f t="shared" si="593"/>
        <v>0</v>
      </c>
      <c r="AH704" s="158" t="str">
        <f t="shared" si="594"/>
        <v/>
      </c>
    </row>
    <row r="705" spans="1:34" x14ac:dyDescent="0.25">
      <c r="A705" s="23" t="str">
        <f>C691&amp;"x"&amp;B705</f>
        <v>x12</v>
      </c>
      <c r="B705" s="42">
        <v>12</v>
      </c>
      <c r="C705" s="60" t="str">
        <f t="shared" si="578"/>
        <v/>
      </c>
      <c r="D705" s="60" t="str">
        <f t="shared" si="579"/>
        <v/>
      </c>
      <c r="E705" s="61" t="str">
        <f t="shared" si="580"/>
        <v/>
      </c>
      <c r="F705" s="61" t="str">
        <f t="shared" si="581"/>
        <v/>
      </c>
      <c r="G705" s="62" t="str">
        <f t="shared" si="582"/>
        <v/>
      </c>
      <c r="H705" s="63" t="str">
        <f t="shared" si="583"/>
        <v/>
      </c>
      <c r="I705" s="64"/>
      <c r="J705" s="60" t="str">
        <f t="shared" si="584"/>
        <v/>
      </c>
      <c r="K705" s="60" t="str">
        <f t="shared" si="585"/>
        <v/>
      </c>
      <c r="L705" s="60" t="str">
        <f t="shared" si="586"/>
        <v/>
      </c>
      <c r="M705" s="48"/>
      <c r="N705" s="48"/>
      <c r="P705" s="114"/>
      <c r="Q705" s="114"/>
      <c r="R705" s="114"/>
      <c r="T705" s="153">
        <f t="shared" si="587"/>
        <v>0</v>
      </c>
      <c r="U705" s="116">
        <f t="shared" si="588"/>
        <v>0</v>
      </c>
      <c r="V705" s="119" t="str">
        <f t="shared" si="589"/>
        <v/>
      </c>
      <c r="W705" s="119" t="str">
        <f t="shared" si="589"/>
        <v/>
      </c>
      <c r="X705" s="23">
        <v>16</v>
      </c>
      <c r="Y705" s="60" t="str">
        <f t="shared" si="590"/>
        <v/>
      </c>
      <c r="Z705" s="60" t="str">
        <f t="shared" si="591"/>
        <v/>
      </c>
      <c r="AA705" s="60" t="str">
        <f t="shared" si="592"/>
        <v/>
      </c>
      <c r="AB705" s="23">
        <f t="shared" si="593"/>
        <v>0</v>
      </c>
      <c r="AH705" s="158" t="str">
        <f t="shared" si="594"/>
        <v/>
      </c>
    </row>
    <row r="706" spans="1:34" x14ac:dyDescent="0.25">
      <c r="A706" s="23" t="str">
        <f>C691&amp;"x"&amp;B706</f>
        <v>x13</v>
      </c>
      <c r="B706" s="42">
        <v>13</v>
      </c>
      <c r="C706" s="60" t="str">
        <f t="shared" si="578"/>
        <v/>
      </c>
      <c r="D706" s="60" t="str">
        <f t="shared" si="579"/>
        <v/>
      </c>
      <c r="E706" s="61" t="str">
        <f t="shared" si="580"/>
        <v/>
      </c>
      <c r="F706" s="61" t="str">
        <f t="shared" si="581"/>
        <v/>
      </c>
      <c r="G706" s="62" t="str">
        <f t="shared" si="582"/>
        <v/>
      </c>
      <c r="H706" s="63" t="str">
        <f t="shared" si="583"/>
        <v/>
      </c>
      <c r="I706" s="64"/>
      <c r="J706" s="60" t="str">
        <f t="shared" si="584"/>
        <v/>
      </c>
      <c r="K706" s="60" t="str">
        <f t="shared" si="585"/>
        <v/>
      </c>
      <c r="L706" s="60" t="str">
        <f t="shared" si="586"/>
        <v/>
      </c>
      <c r="M706" s="48"/>
      <c r="N706" s="48"/>
      <c r="P706" s="114"/>
      <c r="Q706" s="114"/>
      <c r="R706" s="114"/>
      <c r="T706" s="153">
        <f t="shared" si="587"/>
        <v>0</v>
      </c>
      <c r="U706" s="116">
        <f t="shared" si="588"/>
        <v>0</v>
      </c>
      <c r="V706" s="119" t="str">
        <f t="shared" si="589"/>
        <v/>
      </c>
      <c r="W706" s="119" t="str">
        <f t="shared" si="589"/>
        <v/>
      </c>
      <c r="X706" s="23">
        <v>17</v>
      </c>
      <c r="Y706" s="60" t="str">
        <f t="shared" si="590"/>
        <v/>
      </c>
      <c r="Z706" s="60" t="str">
        <f t="shared" si="591"/>
        <v/>
      </c>
      <c r="AA706" s="60" t="str">
        <f t="shared" si="592"/>
        <v/>
      </c>
      <c r="AB706" s="23">
        <f t="shared" si="593"/>
        <v>0</v>
      </c>
      <c r="AH706" s="158" t="str">
        <f t="shared" si="594"/>
        <v/>
      </c>
    </row>
    <row r="707" spans="1:34" x14ac:dyDescent="0.25">
      <c r="A707" s="23" t="str">
        <f>C691&amp;"x"&amp;B707</f>
        <v>x14</v>
      </c>
      <c r="B707" s="42">
        <v>14</v>
      </c>
      <c r="C707" s="60" t="str">
        <f t="shared" si="578"/>
        <v/>
      </c>
      <c r="D707" s="60" t="str">
        <f t="shared" si="579"/>
        <v/>
      </c>
      <c r="E707" s="61" t="str">
        <f t="shared" si="580"/>
        <v/>
      </c>
      <c r="F707" s="61" t="str">
        <f t="shared" si="581"/>
        <v/>
      </c>
      <c r="G707" s="62" t="str">
        <f t="shared" si="582"/>
        <v/>
      </c>
      <c r="H707" s="63" t="str">
        <f t="shared" si="583"/>
        <v/>
      </c>
      <c r="I707" s="64"/>
      <c r="J707" s="60" t="str">
        <f t="shared" si="584"/>
        <v/>
      </c>
      <c r="K707" s="60" t="str">
        <f t="shared" si="585"/>
        <v/>
      </c>
      <c r="L707" s="60" t="str">
        <f t="shared" si="586"/>
        <v/>
      </c>
      <c r="M707" s="48"/>
      <c r="N707" s="48"/>
      <c r="P707" s="114"/>
      <c r="Q707" s="114"/>
      <c r="R707" s="114"/>
      <c r="T707" s="153">
        <f t="shared" si="587"/>
        <v>0</v>
      </c>
      <c r="U707" s="116">
        <f t="shared" si="588"/>
        <v>0</v>
      </c>
      <c r="V707" s="119" t="str">
        <f t="shared" si="589"/>
        <v/>
      </c>
      <c r="W707" s="119" t="str">
        <f t="shared" si="589"/>
        <v/>
      </c>
      <c r="X707" s="23">
        <v>18</v>
      </c>
      <c r="Y707" s="60" t="str">
        <f t="shared" si="590"/>
        <v/>
      </c>
      <c r="Z707" s="60" t="str">
        <f t="shared" si="591"/>
        <v/>
      </c>
      <c r="AA707" s="60" t="str">
        <f t="shared" si="592"/>
        <v/>
      </c>
      <c r="AB707" s="23">
        <f t="shared" si="593"/>
        <v>0</v>
      </c>
      <c r="AH707" s="158" t="str">
        <f t="shared" si="594"/>
        <v/>
      </c>
    </row>
    <row r="708" spans="1:34" x14ac:dyDescent="0.25">
      <c r="A708" s="23" t="str">
        <f>C691&amp;"x"&amp;B708</f>
        <v>x15</v>
      </c>
      <c r="B708" s="42">
        <v>15</v>
      </c>
      <c r="C708" s="60" t="str">
        <f t="shared" si="578"/>
        <v/>
      </c>
      <c r="D708" s="60" t="str">
        <f t="shared" si="579"/>
        <v/>
      </c>
      <c r="E708" s="61" t="str">
        <f t="shared" si="580"/>
        <v/>
      </c>
      <c r="F708" s="61" t="str">
        <f t="shared" si="581"/>
        <v/>
      </c>
      <c r="G708" s="62" t="str">
        <f t="shared" si="582"/>
        <v/>
      </c>
      <c r="H708" s="63" t="str">
        <f t="shared" si="583"/>
        <v/>
      </c>
      <c r="I708" s="64"/>
      <c r="J708" s="60" t="str">
        <f t="shared" si="584"/>
        <v/>
      </c>
      <c r="K708" s="60" t="str">
        <f t="shared" si="585"/>
        <v/>
      </c>
      <c r="L708" s="60" t="str">
        <f t="shared" si="586"/>
        <v/>
      </c>
      <c r="M708" s="48"/>
      <c r="N708" s="48"/>
      <c r="P708" s="114"/>
      <c r="Q708" s="114"/>
      <c r="R708" s="114"/>
      <c r="T708" s="153">
        <f t="shared" si="587"/>
        <v>0</v>
      </c>
      <c r="U708" s="116">
        <f t="shared" si="588"/>
        <v>0</v>
      </c>
      <c r="V708" s="119" t="str">
        <f t="shared" si="589"/>
        <v/>
      </c>
      <c r="W708" s="119" t="str">
        <f t="shared" si="589"/>
        <v/>
      </c>
      <c r="X708" s="23">
        <v>19</v>
      </c>
      <c r="Y708" s="60" t="str">
        <f t="shared" si="590"/>
        <v/>
      </c>
      <c r="Z708" s="60" t="str">
        <f t="shared" si="591"/>
        <v/>
      </c>
      <c r="AA708" s="60" t="str">
        <f t="shared" si="592"/>
        <v/>
      </c>
      <c r="AB708" s="23">
        <f t="shared" si="593"/>
        <v>0</v>
      </c>
      <c r="AH708" s="158" t="str">
        <f t="shared" si="594"/>
        <v/>
      </c>
    </row>
    <row r="709" spans="1:34" x14ac:dyDescent="0.25">
      <c r="B709" s="65"/>
      <c r="C709" s="66"/>
      <c r="D709" s="65"/>
      <c r="E709" s="65"/>
      <c r="F709" s="65"/>
      <c r="G709" s="67"/>
      <c r="H709" s="67"/>
      <c r="I709" s="67"/>
      <c r="J709" s="66"/>
      <c r="K709" s="66"/>
      <c r="L709" s="66"/>
      <c r="M709" s="48"/>
      <c r="N709" s="48"/>
      <c r="X709" s="23">
        <v>20</v>
      </c>
    </row>
    <row r="710" spans="1:34" x14ac:dyDescent="0.25">
      <c r="B710" s="42"/>
      <c r="C710" s="369" t="s">
        <v>5165</v>
      </c>
      <c r="D710" s="369"/>
      <c r="E710" s="43" t="s">
        <v>5166</v>
      </c>
      <c r="F710" s="43" t="s">
        <v>5167</v>
      </c>
      <c r="G710" s="44" t="s">
        <v>5168</v>
      </c>
      <c r="H710" s="45"/>
      <c r="I710" s="46"/>
      <c r="J710" s="47" t="s">
        <v>5169</v>
      </c>
      <c r="K710" s="47" t="s">
        <v>5170</v>
      </c>
      <c r="L710" s="47" t="s">
        <v>5171</v>
      </c>
      <c r="M710" s="48"/>
      <c r="N710" s="48"/>
      <c r="P710" s="49">
        <f>COUNT(P714:P728)</f>
        <v>0</v>
      </c>
      <c r="Q710" s="49">
        <f>COUNT(Q714:Q728)</f>
        <v>0</v>
      </c>
      <c r="R710" s="49">
        <f>COUNT(R714:R728)</f>
        <v>0</v>
      </c>
      <c r="T710" s="96">
        <f>T711-SUM(U714:U728)</f>
        <v>0</v>
      </c>
      <c r="X710" s="23">
        <v>1</v>
      </c>
    </row>
    <row r="711" spans="1:34" ht="13" x14ac:dyDescent="0.3">
      <c r="A711" s="27">
        <f>A691+1</f>
        <v>36</v>
      </c>
      <c r="B711" s="50"/>
      <c r="C711" s="370" t="str">
        <f>Leden!AV41</f>
        <v/>
      </c>
      <c r="D711" s="370"/>
      <c r="E711" s="100" t="str">
        <f>IF($C711="","",LEFT(IFERROR(VLOOKUP($C711,Teams1N,2,0),"")&amp;"??",2))</f>
        <v/>
      </c>
      <c r="F711" s="100" t="str">
        <f>IF($C711="","",IFERROR(VLOOKUP($C711,Teams1N,3,0),"??"))</f>
        <v/>
      </c>
      <c r="G711" s="100" t="str">
        <f>IF($C711="","",LEFT(IFERROR(VLOOKUP($C711,Teams1N,4,0),"")&amp;"?",1))</f>
        <v/>
      </c>
      <c r="H711" s="51"/>
      <c r="I711" s="52"/>
      <c r="J711" s="100">
        <f>COUNTIF(C714:C728,"V")</f>
        <v>0</v>
      </c>
      <c r="K711" s="100">
        <f>COUNTIF(C714:C728,"M")</f>
        <v>0</v>
      </c>
      <c r="L711" s="53" t="str">
        <f>IFERROR(AVERAGE(H714:H728),"")</f>
        <v/>
      </c>
      <c r="M711" s="54"/>
      <c r="N711" s="54"/>
      <c r="O711" s="27" t="s">
        <v>5172</v>
      </c>
      <c r="P711" s="163"/>
      <c r="Q711" s="163"/>
      <c r="R711" s="163"/>
      <c r="S711" s="164"/>
      <c r="T711" s="96">
        <f>SUM(T714:T728)</f>
        <v>0</v>
      </c>
      <c r="U711" s="115" t="str">
        <f>MID($C711,1,1)</f>
        <v/>
      </c>
      <c r="V711" s="115" t="str">
        <f>MID($C711,1,1)</f>
        <v/>
      </c>
      <c r="W711" s="115" t="str">
        <f>MID($C711,1,1)</f>
        <v/>
      </c>
      <c r="X711" s="23">
        <v>2</v>
      </c>
      <c r="Y711" s="27"/>
      <c r="Z711" s="27"/>
      <c r="AA711" s="27"/>
      <c r="AB711" s="27"/>
      <c r="AC711" s="27"/>
      <c r="AD711" s="11" t="str">
        <f>IF($C711="","",IFERROR(VLOOKUP($C711,Teams1N,6,0),""))</f>
        <v/>
      </c>
      <c r="AE711" s="11" t="str">
        <f>TRIM(IF($AD711="","",IFERROR(VLOOKUP($AD711,Teams!$B$5:$G$9,2,0),"")))</f>
        <v/>
      </c>
      <c r="AF711" s="11" t="str">
        <f>TRIM(IF($AD711="","",IFERROR(VLOOKUP($AD711,Teams!$B$5:$G$9,4,0),"")))</f>
        <v/>
      </c>
      <c r="AG711" s="27"/>
      <c r="AH711" s="159" t="str">
        <f>IFERROR(AVERAGE(AH714:AH728),"")</f>
        <v/>
      </c>
    </row>
    <row r="712" spans="1:34" x14ac:dyDescent="0.25">
      <c r="B712" s="42"/>
      <c r="C712" s="43"/>
      <c r="D712" s="42"/>
      <c r="E712" s="42"/>
      <c r="F712" s="42"/>
      <c r="G712" s="46"/>
      <c r="H712" s="46"/>
      <c r="I712" s="46"/>
      <c r="J712" s="43"/>
      <c r="K712" s="43"/>
      <c r="L712" s="43"/>
      <c r="M712" s="48"/>
      <c r="N712" s="48"/>
      <c r="U712" s="116"/>
      <c r="V712" s="116"/>
      <c r="W712" s="116"/>
      <c r="X712" s="23">
        <v>3</v>
      </c>
    </row>
    <row r="713" spans="1:34" x14ac:dyDescent="0.25">
      <c r="A713" s="55"/>
      <c r="B713" s="56"/>
      <c r="C713" s="57" t="s">
        <v>5173</v>
      </c>
      <c r="D713" s="57" t="s">
        <v>5174</v>
      </c>
      <c r="E713" s="58" t="s">
        <v>5175</v>
      </c>
      <c r="F713" s="58" t="s">
        <v>5176</v>
      </c>
      <c r="G713" s="57" t="s">
        <v>5177</v>
      </c>
      <c r="H713" s="57" t="s">
        <v>5178</v>
      </c>
      <c r="I713" s="57" t="s">
        <v>5039</v>
      </c>
      <c r="J713" s="57" t="s">
        <v>7049</v>
      </c>
      <c r="K713" s="57" t="s">
        <v>7598</v>
      </c>
      <c r="L713" s="57" t="s">
        <v>7596</v>
      </c>
      <c r="M713" s="59"/>
      <c r="N713" s="59"/>
      <c r="O713" s="55"/>
      <c r="P713" s="117" t="s">
        <v>5048</v>
      </c>
      <c r="Q713" s="117" t="s">
        <v>5047</v>
      </c>
      <c r="R713" s="117" t="s">
        <v>5049</v>
      </c>
      <c r="U713" s="115" t="str">
        <f>IF(W711="","",VLOOKUP(W711,Leeftijdscat,2,FALSE))</f>
        <v/>
      </c>
      <c r="V713" s="115" t="str">
        <f>IF(W711="","",VLOOKUP(W711,Leeftijdscat,3,FALSE))</f>
        <v/>
      </c>
      <c r="W713" s="115" t="str">
        <f>IF(W711="","",VLOOKUP(W711,Leeftijdscat,4,FALSE))</f>
        <v/>
      </c>
      <c r="X713" s="23">
        <v>4</v>
      </c>
      <c r="Y713" s="55">
        <f>LEN(Y714&amp;Y715&amp;Y716&amp;Y717&amp;Y718&amp;Y719&amp;Y720&amp;Y721&amp;Y722&amp;Y723&amp;Y724&amp;Y725&amp;Y726&amp;Y727&amp;Y728)</f>
        <v>0</v>
      </c>
      <c r="Z713" s="55">
        <f>LEN(Z714&amp;Z715&amp;Z716&amp;Z717&amp;Z718&amp;Z719&amp;Z720&amp;Z721&amp;Z722&amp;Z723&amp;Z724&amp;Z725&amp;Z726&amp;Z727&amp;Z728)</f>
        <v>0</v>
      </c>
      <c r="AA713" s="55">
        <f>LEN(AA714&amp;AA715&amp;AA716&amp;AA717&amp;AA718&amp;AA719&amp;AA720&amp;AA721&amp;AA722&amp;AA723&amp;AA724&amp;AA725&amp;AA726&amp;AA727&amp;AA728)</f>
        <v>0</v>
      </c>
      <c r="AB713" s="55">
        <f>SUM(Y713:AA713)</f>
        <v>0</v>
      </c>
      <c r="AC713" s="55"/>
      <c r="AD713" s="145"/>
      <c r="AE713" s="145"/>
      <c r="AF713" s="145"/>
      <c r="AG713" s="55"/>
    </row>
    <row r="714" spans="1:34" x14ac:dyDescent="0.25">
      <c r="A714" s="23" t="str">
        <f>C711&amp;"x"&amp;B714</f>
        <v>x1</v>
      </c>
      <c r="B714" s="42">
        <v>1</v>
      </c>
      <c r="C714" s="60" t="str">
        <f t="shared" ref="C714:C728" si="595">IF(LEFT($A714,1)="x","",IFERROR(VLOOKUP($A714,Leden1N,8,0),""))</f>
        <v/>
      </c>
      <c r="D714" s="60" t="str">
        <f t="shared" ref="D714:D728" si="596">IF(LEFT($A714,1)="x","",IFERROR(VLOOKUP($A714,Leden1N,9,0),""))</f>
        <v/>
      </c>
      <c r="E714" s="61" t="str">
        <f t="shared" ref="E714:E728" si="597">IF(LEFT($A714,1)="x","",IFERROR(VLOOKUP($A714,Leden1N,10,0),""))</f>
        <v/>
      </c>
      <c r="F714" s="61" t="str">
        <f t="shared" ref="F714:F728" si="598">IF(LEFT($A714,1)="x","",IFERROR(VLOOKUP($A714,Leden1N,11,0),""))</f>
        <v/>
      </c>
      <c r="G714" s="62" t="str">
        <f t="shared" ref="G714:G728" si="599">IF(LEFT($A714,1)="x","",IFERROR(VLOOKUP($A714,Leden1N,12,0),""))</f>
        <v/>
      </c>
      <c r="H714" s="63" t="str">
        <f t="shared" ref="H714:H728" si="600">IF(AND(ISNUMBER(G714),G714&lt;&gt;0),DATEDIF(G714,Peildatum,"Y"),"")</f>
        <v/>
      </c>
      <c r="I714" s="64"/>
      <c r="J714" s="60" t="str">
        <f t="shared" ref="J714:J728" si="601">IF(LEFT($A714,1)="x","",IFERROR(VLOOKUP($A714,Leden1N,17,0),""))</f>
        <v/>
      </c>
      <c r="K714" s="60" t="str">
        <f t="shared" ref="K714:K728" si="602">IF(LEFT($A714,1)="x","",IFERROR(VLOOKUP($A714,Leden1N,18,0),""))</f>
        <v/>
      </c>
      <c r="L714" s="60" t="str">
        <f t="shared" ref="L714:L728" si="603">IF(LEFT($A714,1)="x","",IFERROR(VLOOKUP($A714,Leden1N,19,0),""))</f>
        <v/>
      </c>
      <c r="M714" s="48"/>
      <c r="N714" s="48"/>
      <c r="P714" s="114"/>
      <c r="Q714" s="114"/>
      <c r="R714" s="114"/>
      <c r="S714" s="118"/>
      <c r="T714" s="153">
        <f t="shared" ref="T714:T728" si="604">IF(LEN(C714&amp;D714&amp;E714&amp;F714)&gt;0,1,0)</f>
        <v>0</v>
      </c>
      <c r="U714" s="116">
        <f t="shared" ref="U714:U728" si="605">MIN(LEN(Y714&amp;Z714&amp;AA714),1)</f>
        <v>0</v>
      </c>
      <c r="V714" s="119" t="str">
        <f t="shared" ref="V714:W728" si="606">V713</f>
        <v/>
      </c>
      <c r="W714" s="119" t="str">
        <f t="shared" si="606"/>
        <v/>
      </c>
      <c r="X714" s="23">
        <v>5</v>
      </c>
      <c r="Y714" s="60" t="str">
        <f t="shared" ref="Y714:Y728" si="607">IF(LEFT($A714,1)="x","",IFERROR(VLOOKUP($A714,Leden1N,37,0),""))</f>
        <v/>
      </c>
      <c r="Z714" s="60" t="str">
        <f t="shared" ref="Z714:Z728" si="608">IF(LEFT($A714,1)="x","",IFERROR(VLOOKUP($A714,Leden1N,38,0),""))</f>
        <v/>
      </c>
      <c r="AA714" s="60" t="str">
        <f t="shared" ref="AA714:AA728" si="609">IF(LEFT($A714,1)="x","",IFERROR(VLOOKUP($A714,Leden1N,39,0),""))</f>
        <v/>
      </c>
      <c r="AB714" s="23">
        <f t="shared" ref="AB714:AB728" si="610">LEN(Y714&amp;Z714&amp;AA714)</f>
        <v>0</v>
      </c>
      <c r="AH714" s="158" t="str">
        <f t="shared" ref="AH714:AH728" si="611">lft(G714,Peildatum)</f>
        <v/>
      </c>
    </row>
    <row r="715" spans="1:34" x14ac:dyDescent="0.25">
      <c r="A715" s="23" t="str">
        <f>C711&amp;"x"&amp;B715</f>
        <v>x2</v>
      </c>
      <c r="B715" s="42">
        <v>2</v>
      </c>
      <c r="C715" s="60" t="str">
        <f t="shared" si="595"/>
        <v/>
      </c>
      <c r="D715" s="60" t="str">
        <f t="shared" si="596"/>
        <v/>
      </c>
      <c r="E715" s="61" t="str">
        <f t="shared" si="597"/>
        <v/>
      </c>
      <c r="F715" s="61" t="str">
        <f t="shared" si="598"/>
        <v/>
      </c>
      <c r="G715" s="62" t="str">
        <f t="shared" si="599"/>
        <v/>
      </c>
      <c r="H715" s="63" t="str">
        <f t="shared" si="600"/>
        <v/>
      </c>
      <c r="I715" s="64"/>
      <c r="J715" s="60" t="str">
        <f t="shared" si="601"/>
        <v/>
      </c>
      <c r="K715" s="60" t="str">
        <f t="shared" si="602"/>
        <v/>
      </c>
      <c r="L715" s="60" t="str">
        <f t="shared" si="603"/>
        <v/>
      </c>
      <c r="M715" s="48"/>
      <c r="N715" s="48"/>
      <c r="P715" s="114"/>
      <c r="Q715" s="114"/>
      <c r="R715" s="114"/>
      <c r="S715" s="118"/>
      <c r="T715" s="153">
        <f t="shared" si="604"/>
        <v>0</v>
      </c>
      <c r="U715" s="116">
        <f t="shared" si="605"/>
        <v>0</v>
      </c>
      <c r="V715" s="119" t="str">
        <f t="shared" si="606"/>
        <v/>
      </c>
      <c r="W715" s="119" t="str">
        <f t="shared" si="606"/>
        <v/>
      </c>
      <c r="X715" s="23">
        <v>6</v>
      </c>
      <c r="Y715" s="60" t="str">
        <f t="shared" si="607"/>
        <v/>
      </c>
      <c r="Z715" s="60" t="str">
        <f t="shared" si="608"/>
        <v/>
      </c>
      <c r="AA715" s="60" t="str">
        <f t="shared" si="609"/>
        <v/>
      </c>
      <c r="AB715" s="23">
        <f t="shared" si="610"/>
        <v>0</v>
      </c>
      <c r="AH715" s="158" t="str">
        <f t="shared" si="611"/>
        <v/>
      </c>
    </row>
    <row r="716" spans="1:34" x14ac:dyDescent="0.25">
      <c r="A716" s="23" t="str">
        <f>C711&amp;"x"&amp;B716</f>
        <v>x3</v>
      </c>
      <c r="B716" s="42">
        <v>3</v>
      </c>
      <c r="C716" s="60" t="str">
        <f t="shared" si="595"/>
        <v/>
      </c>
      <c r="D716" s="60" t="str">
        <f t="shared" si="596"/>
        <v/>
      </c>
      <c r="E716" s="61" t="str">
        <f t="shared" si="597"/>
        <v/>
      </c>
      <c r="F716" s="61" t="str">
        <f t="shared" si="598"/>
        <v/>
      </c>
      <c r="G716" s="62" t="str">
        <f t="shared" si="599"/>
        <v/>
      </c>
      <c r="H716" s="63" t="str">
        <f t="shared" si="600"/>
        <v/>
      </c>
      <c r="I716" s="64"/>
      <c r="J716" s="60" t="str">
        <f t="shared" si="601"/>
        <v/>
      </c>
      <c r="K716" s="60" t="str">
        <f t="shared" si="602"/>
        <v/>
      </c>
      <c r="L716" s="60" t="str">
        <f t="shared" si="603"/>
        <v/>
      </c>
      <c r="M716" s="48"/>
      <c r="N716" s="48"/>
      <c r="P716" s="114"/>
      <c r="Q716" s="114"/>
      <c r="R716" s="114"/>
      <c r="S716" s="118"/>
      <c r="T716" s="153">
        <f t="shared" si="604"/>
        <v>0</v>
      </c>
      <c r="U716" s="116">
        <f t="shared" si="605"/>
        <v>0</v>
      </c>
      <c r="V716" s="119" t="str">
        <f t="shared" si="606"/>
        <v/>
      </c>
      <c r="W716" s="119" t="str">
        <f t="shared" si="606"/>
        <v/>
      </c>
      <c r="X716" s="23">
        <v>7</v>
      </c>
      <c r="Y716" s="60" t="str">
        <f t="shared" si="607"/>
        <v/>
      </c>
      <c r="Z716" s="60" t="str">
        <f t="shared" si="608"/>
        <v/>
      </c>
      <c r="AA716" s="60" t="str">
        <f t="shared" si="609"/>
        <v/>
      </c>
      <c r="AB716" s="23">
        <f t="shared" si="610"/>
        <v>0</v>
      </c>
      <c r="AH716" s="158" t="str">
        <f t="shared" si="611"/>
        <v/>
      </c>
    </row>
    <row r="717" spans="1:34" x14ac:dyDescent="0.25">
      <c r="A717" s="23" t="str">
        <f>C711&amp;"x"&amp;B717</f>
        <v>x4</v>
      </c>
      <c r="B717" s="42">
        <v>4</v>
      </c>
      <c r="C717" s="60" t="str">
        <f t="shared" si="595"/>
        <v/>
      </c>
      <c r="D717" s="60" t="str">
        <f t="shared" si="596"/>
        <v/>
      </c>
      <c r="E717" s="61" t="str">
        <f t="shared" si="597"/>
        <v/>
      </c>
      <c r="F717" s="61" t="str">
        <f t="shared" si="598"/>
        <v/>
      </c>
      <c r="G717" s="62" t="str">
        <f t="shared" si="599"/>
        <v/>
      </c>
      <c r="H717" s="63" t="str">
        <f t="shared" si="600"/>
        <v/>
      </c>
      <c r="I717" s="64"/>
      <c r="J717" s="60" t="str">
        <f t="shared" si="601"/>
        <v/>
      </c>
      <c r="K717" s="60" t="str">
        <f t="shared" si="602"/>
        <v/>
      </c>
      <c r="L717" s="60" t="str">
        <f t="shared" si="603"/>
        <v/>
      </c>
      <c r="M717" s="48"/>
      <c r="N717" s="48"/>
      <c r="P717" s="114"/>
      <c r="Q717" s="114"/>
      <c r="R717" s="114"/>
      <c r="S717" s="118"/>
      <c r="T717" s="153">
        <f t="shared" si="604"/>
        <v>0</v>
      </c>
      <c r="U717" s="116">
        <f t="shared" si="605"/>
        <v>0</v>
      </c>
      <c r="V717" s="119" t="str">
        <f t="shared" si="606"/>
        <v/>
      </c>
      <c r="W717" s="119" t="str">
        <f t="shared" si="606"/>
        <v/>
      </c>
      <c r="X717" s="23">
        <v>8</v>
      </c>
      <c r="Y717" s="60" t="str">
        <f t="shared" si="607"/>
        <v/>
      </c>
      <c r="Z717" s="60" t="str">
        <f t="shared" si="608"/>
        <v/>
      </c>
      <c r="AA717" s="60" t="str">
        <f t="shared" si="609"/>
        <v/>
      </c>
      <c r="AB717" s="23">
        <f t="shared" si="610"/>
        <v>0</v>
      </c>
      <c r="AH717" s="158" t="str">
        <f t="shared" si="611"/>
        <v/>
      </c>
    </row>
    <row r="718" spans="1:34" x14ac:dyDescent="0.25">
      <c r="A718" s="23" t="str">
        <f>C711&amp;"x"&amp;B718</f>
        <v>x5</v>
      </c>
      <c r="B718" s="42">
        <v>5</v>
      </c>
      <c r="C718" s="60" t="str">
        <f t="shared" si="595"/>
        <v/>
      </c>
      <c r="D718" s="60" t="str">
        <f t="shared" si="596"/>
        <v/>
      </c>
      <c r="E718" s="61" t="str">
        <f t="shared" si="597"/>
        <v/>
      </c>
      <c r="F718" s="61" t="str">
        <f t="shared" si="598"/>
        <v/>
      </c>
      <c r="G718" s="62" t="str">
        <f t="shared" si="599"/>
        <v/>
      </c>
      <c r="H718" s="63" t="str">
        <f t="shared" si="600"/>
        <v/>
      </c>
      <c r="I718" s="64"/>
      <c r="J718" s="60" t="str">
        <f t="shared" si="601"/>
        <v/>
      </c>
      <c r="K718" s="60" t="str">
        <f t="shared" si="602"/>
        <v/>
      </c>
      <c r="L718" s="60" t="str">
        <f t="shared" si="603"/>
        <v/>
      </c>
      <c r="M718" s="48"/>
      <c r="N718" s="48"/>
      <c r="P718" s="114"/>
      <c r="Q718" s="114"/>
      <c r="R718" s="114"/>
      <c r="S718" s="118"/>
      <c r="T718" s="153">
        <f t="shared" si="604"/>
        <v>0</v>
      </c>
      <c r="U718" s="116">
        <f t="shared" si="605"/>
        <v>0</v>
      </c>
      <c r="V718" s="119" t="str">
        <f t="shared" si="606"/>
        <v/>
      </c>
      <c r="W718" s="119" t="str">
        <f t="shared" si="606"/>
        <v/>
      </c>
      <c r="X718" s="23">
        <v>9</v>
      </c>
      <c r="Y718" s="60" t="str">
        <f t="shared" si="607"/>
        <v/>
      </c>
      <c r="Z718" s="60" t="str">
        <f t="shared" si="608"/>
        <v/>
      </c>
      <c r="AA718" s="60" t="str">
        <f t="shared" si="609"/>
        <v/>
      </c>
      <c r="AB718" s="23">
        <f t="shared" si="610"/>
        <v>0</v>
      </c>
      <c r="AH718" s="158" t="str">
        <f t="shared" si="611"/>
        <v/>
      </c>
    </row>
    <row r="719" spans="1:34" x14ac:dyDescent="0.25">
      <c r="A719" s="23" t="str">
        <f>C711&amp;"x"&amp;B719</f>
        <v>x6</v>
      </c>
      <c r="B719" s="42">
        <v>6</v>
      </c>
      <c r="C719" s="60" t="str">
        <f t="shared" si="595"/>
        <v/>
      </c>
      <c r="D719" s="60" t="str">
        <f t="shared" si="596"/>
        <v/>
      </c>
      <c r="E719" s="61" t="str">
        <f t="shared" si="597"/>
        <v/>
      </c>
      <c r="F719" s="61" t="str">
        <f t="shared" si="598"/>
        <v/>
      </c>
      <c r="G719" s="62" t="str">
        <f t="shared" si="599"/>
        <v/>
      </c>
      <c r="H719" s="63" t="str">
        <f t="shared" si="600"/>
        <v/>
      </c>
      <c r="I719" s="64"/>
      <c r="J719" s="60" t="str">
        <f t="shared" si="601"/>
        <v/>
      </c>
      <c r="K719" s="60" t="str">
        <f t="shared" si="602"/>
        <v/>
      </c>
      <c r="L719" s="60" t="str">
        <f t="shared" si="603"/>
        <v/>
      </c>
      <c r="M719" s="48"/>
      <c r="N719" s="48"/>
      <c r="P719" s="114"/>
      <c r="Q719" s="114"/>
      <c r="R719" s="114"/>
      <c r="S719" s="118"/>
      <c r="T719" s="153">
        <f t="shared" si="604"/>
        <v>0</v>
      </c>
      <c r="U719" s="116">
        <f t="shared" si="605"/>
        <v>0</v>
      </c>
      <c r="V719" s="119" t="str">
        <f t="shared" si="606"/>
        <v/>
      </c>
      <c r="W719" s="119" t="str">
        <f t="shared" si="606"/>
        <v/>
      </c>
      <c r="X719" s="23">
        <v>10</v>
      </c>
      <c r="Y719" s="60" t="str">
        <f t="shared" si="607"/>
        <v/>
      </c>
      <c r="Z719" s="60" t="str">
        <f t="shared" si="608"/>
        <v/>
      </c>
      <c r="AA719" s="60" t="str">
        <f t="shared" si="609"/>
        <v/>
      </c>
      <c r="AB719" s="23">
        <f t="shared" si="610"/>
        <v>0</v>
      </c>
      <c r="AH719" s="158" t="str">
        <f t="shared" si="611"/>
        <v/>
      </c>
    </row>
    <row r="720" spans="1:34" x14ac:dyDescent="0.25">
      <c r="A720" s="23" t="str">
        <f>C711&amp;"x"&amp;B720</f>
        <v>x7</v>
      </c>
      <c r="B720" s="42">
        <v>7</v>
      </c>
      <c r="C720" s="60" t="str">
        <f t="shared" si="595"/>
        <v/>
      </c>
      <c r="D720" s="60" t="str">
        <f t="shared" si="596"/>
        <v/>
      </c>
      <c r="E720" s="61" t="str">
        <f t="shared" si="597"/>
        <v/>
      </c>
      <c r="F720" s="61" t="str">
        <f t="shared" si="598"/>
        <v/>
      </c>
      <c r="G720" s="62" t="str">
        <f t="shared" si="599"/>
        <v/>
      </c>
      <c r="H720" s="63" t="str">
        <f t="shared" si="600"/>
        <v/>
      </c>
      <c r="I720" s="64"/>
      <c r="J720" s="60" t="str">
        <f t="shared" si="601"/>
        <v/>
      </c>
      <c r="K720" s="60" t="str">
        <f t="shared" si="602"/>
        <v/>
      </c>
      <c r="L720" s="60" t="str">
        <f t="shared" si="603"/>
        <v/>
      </c>
      <c r="M720" s="48"/>
      <c r="N720" s="48"/>
      <c r="P720" s="114"/>
      <c r="Q720" s="114"/>
      <c r="R720" s="114"/>
      <c r="S720" s="118"/>
      <c r="T720" s="153">
        <f t="shared" si="604"/>
        <v>0</v>
      </c>
      <c r="U720" s="116">
        <f t="shared" si="605"/>
        <v>0</v>
      </c>
      <c r="V720" s="119" t="str">
        <f t="shared" si="606"/>
        <v/>
      </c>
      <c r="W720" s="119" t="str">
        <f t="shared" si="606"/>
        <v/>
      </c>
      <c r="X720" s="23">
        <v>11</v>
      </c>
      <c r="Y720" s="60" t="str">
        <f t="shared" si="607"/>
        <v/>
      </c>
      <c r="Z720" s="60" t="str">
        <f t="shared" si="608"/>
        <v/>
      </c>
      <c r="AA720" s="60" t="str">
        <f t="shared" si="609"/>
        <v/>
      </c>
      <c r="AB720" s="23">
        <f t="shared" si="610"/>
        <v>0</v>
      </c>
      <c r="AH720" s="158" t="str">
        <f t="shared" si="611"/>
        <v/>
      </c>
    </row>
    <row r="721" spans="1:34" x14ac:dyDescent="0.25">
      <c r="A721" s="23" t="str">
        <f>C711&amp;"x"&amp;B721</f>
        <v>x8</v>
      </c>
      <c r="B721" s="42">
        <v>8</v>
      </c>
      <c r="C721" s="60" t="str">
        <f t="shared" si="595"/>
        <v/>
      </c>
      <c r="D721" s="60" t="str">
        <f t="shared" si="596"/>
        <v/>
      </c>
      <c r="E721" s="61" t="str">
        <f t="shared" si="597"/>
        <v/>
      </c>
      <c r="F721" s="61" t="str">
        <f t="shared" si="598"/>
        <v/>
      </c>
      <c r="G721" s="62" t="str">
        <f t="shared" si="599"/>
        <v/>
      </c>
      <c r="H721" s="63" t="str">
        <f t="shared" si="600"/>
        <v/>
      </c>
      <c r="I721" s="64"/>
      <c r="J721" s="60" t="str">
        <f t="shared" si="601"/>
        <v/>
      </c>
      <c r="K721" s="60" t="str">
        <f t="shared" si="602"/>
        <v/>
      </c>
      <c r="L721" s="60" t="str">
        <f t="shared" si="603"/>
        <v/>
      </c>
      <c r="M721" s="48"/>
      <c r="N721" s="48"/>
      <c r="P721" s="114"/>
      <c r="Q721" s="114"/>
      <c r="R721" s="114"/>
      <c r="S721" s="118"/>
      <c r="T721" s="153">
        <f t="shared" si="604"/>
        <v>0</v>
      </c>
      <c r="U721" s="116">
        <f t="shared" si="605"/>
        <v>0</v>
      </c>
      <c r="V721" s="119" t="str">
        <f t="shared" si="606"/>
        <v/>
      </c>
      <c r="W721" s="119" t="str">
        <f t="shared" si="606"/>
        <v/>
      </c>
      <c r="X721" s="23">
        <v>12</v>
      </c>
      <c r="Y721" s="60" t="str">
        <f t="shared" si="607"/>
        <v/>
      </c>
      <c r="Z721" s="60" t="str">
        <f t="shared" si="608"/>
        <v/>
      </c>
      <c r="AA721" s="60" t="str">
        <f t="shared" si="609"/>
        <v/>
      </c>
      <c r="AB721" s="23">
        <f t="shared" si="610"/>
        <v>0</v>
      </c>
      <c r="AH721" s="158" t="str">
        <f t="shared" si="611"/>
        <v/>
      </c>
    </row>
    <row r="722" spans="1:34" x14ac:dyDescent="0.25">
      <c r="A722" s="23" t="str">
        <f>C711&amp;"x"&amp;B722</f>
        <v>x9</v>
      </c>
      <c r="B722" s="42">
        <v>9</v>
      </c>
      <c r="C722" s="60" t="str">
        <f t="shared" si="595"/>
        <v/>
      </c>
      <c r="D722" s="60" t="str">
        <f t="shared" si="596"/>
        <v/>
      </c>
      <c r="E722" s="61" t="str">
        <f t="shared" si="597"/>
        <v/>
      </c>
      <c r="F722" s="61" t="str">
        <f t="shared" si="598"/>
        <v/>
      </c>
      <c r="G722" s="62" t="str">
        <f t="shared" si="599"/>
        <v/>
      </c>
      <c r="H722" s="63" t="str">
        <f t="shared" si="600"/>
        <v/>
      </c>
      <c r="I722" s="64"/>
      <c r="J722" s="60" t="str">
        <f t="shared" si="601"/>
        <v/>
      </c>
      <c r="K722" s="60" t="str">
        <f t="shared" si="602"/>
        <v/>
      </c>
      <c r="L722" s="60" t="str">
        <f t="shared" si="603"/>
        <v/>
      </c>
      <c r="M722" s="48"/>
      <c r="N722" s="48"/>
      <c r="P722" s="114"/>
      <c r="Q722" s="114"/>
      <c r="R722" s="114"/>
      <c r="S722" s="118"/>
      <c r="T722" s="153">
        <f t="shared" si="604"/>
        <v>0</v>
      </c>
      <c r="U722" s="116">
        <f t="shared" si="605"/>
        <v>0</v>
      </c>
      <c r="V722" s="119" t="str">
        <f t="shared" si="606"/>
        <v/>
      </c>
      <c r="W722" s="119" t="str">
        <f t="shared" si="606"/>
        <v/>
      </c>
      <c r="X722" s="23">
        <v>13</v>
      </c>
      <c r="Y722" s="60" t="str">
        <f t="shared" si="607"/>
        <v/>
      </c>
      <c r="Z722" s="60" t="str">
        <f t="shared" si="608"/>
        <v/>
      </c>
      <c r="AA722" s="60" t="str">
        <f t="shared" si="609"/>
        <v/>
      </c>
      <c r="AB722" s="23">
        <f t="shared" si="610"/>
        <v>0</v>
      </c>
      <c r="AH722" s="158" t="str">
        <f t="shared" si="611"/>
        <v/>
      </c>
    </row>
    <row r="723" spans="1:34" x14ac:dyDescent="0.25">
      <c r="A723" s="23" t="str">
        <f>C711&amp;"x"&amp;B723</f>
        <v>x10</v>
      </c>
      <c r="B723" s="42">
        <v>10</v>
      </c>
      <c r="C723" s="60" t="str">
        <f t="shared" si="595"/>
        <v/>
      </c>
      <c r="D723" s="60" t="str">
        <f t="shared" si="596"/>
        <v/>
      </c>
      <c r="E723" s="61" t="str">
        <f t="shared" si="597"/>
        <v/>
      </c>
      <c r="F723" s="61" t="str">
        <f t="shared" si="598"/>
        <v/>
      </c>
      <c r="G723" s="62" t="str">
        <f t="shared" si="599"/>
        <v/>
      </c>
      <c r="H723" s="63" t="str">
        <f t="shared" si="600"/>
        <v/>
      </c>
      <c r="I723" s="64"/>
      <c r="J723" s="60" t="str">
        <f t="shared" si="601"/>
        <v/>
      </c>
      <c r="K723" s="60" t="str">
        <f t="shared" si="602"/>
        <v/>
      </c>
      <c r="L723" s="60" t="str">
        <f t="shared" si="603"/>
        <v/>
      </c>
      <c r="M723" s="48"/>
      <c r="N723" s="48"/>
      <c r="P723" s="114"/>
      <c r="Q723" s="114"/>
      <c r="R723" s="114"/>
      <c r="S723" s="118"/>
      <c r="T723" s="153">
        <f t="shared" si="604"/>
        <v>0</v>
      </c>
      <c r="U723" s="116">
        <f t="shared" si="605"/>
        <v>0</v>
      </c>
      <c r="V723" s="119" t="str">
        <f t="shared" si="606"/>
        <v/>
      </c>
      <c r="W723" s="119" t="str">
        <f t="shared" si="606"/>
        <v/>
      </c>
      <c r="X723" s="23">
        <v>14</v>
      </c>
      <c r="Y723" s="60" t="str">
        <f t="shared" si="607"/>
        <v/>
      </c>
      <c r="Z723" s="60" t="str">
        <f t="shared" si="608"/>
        <v/>
      </c>
      <c r="AA723" s="60" t="str">
        <f t="shared" si="609"/>
        <v/>
      </c>
      <c r="AB723" s="23">
        <f t="shared" si="610"/>
        <v>0</v>
      </c>
      <c r="AH723" s="158" t="str">
        <f t="shared" si="611"/>
        <v/>
      </c>
    </row>
    <row r="724" spans="1:34" x14ac:dyDescent="0.25">
      <c r="A724" s="23" t="str">
        <f>C711&amp;"x"&amp;B724</f>
        <v>x11</v>
      </c>
      <c r="B724" s="42">
        <v>11</v>
      </c>
      <c r="C724" s="60" t="str">
        <f t="shared" si="595"/>
        <v/>
      </c>
      <c r="D724" s="60" t="str">
        <f t="shared" si="596"/>
        <v/>
      </c>
      <c r="E724" s="61" t="str">
        <f t="shared" si="597"/>
        <v/>
      </c>
      <c r="F724" s="61" t="str">
        <f t="shared" si="598"/>
        <v/>
      </c>
      <c r="G724" s="62" t="str">
        <f t="shared" si="599"/>
        <v/>
      </c>
      <c r="H724" s="63" t="str">
        <f t="shared" si="600"/>
        <v/>
      </c>
      <c r="I724" s="64"/>
      <c r="J724" s="60" t="str">
        <f t="shared" si="601"/>
        <v/>
      </c>
      <c r="K724" s="60" t="str">
        <f t="shared" si="602"/>
        <v/>
      </c>
      <c r="L724" s="60" t="str">
        <f t="shared" si="603"/>
        <v/>
      </c>
      <c r="M724" s="48"/>
      <c r="N724" s="48"/>
      <c r="P724" s="114"/>
      <c r="Q724" s="114"/>
      <c r="R724" s="114"/>
      <c r="T724" s="153">
        <f t="shared" si="604"/>
        <v>0</v>
      </c>
      <c r="U724" s="116">
        <f t="shared" si="605"/>
        <v>0</v>
      </c>
      <c r="V724" s="119" t="str">
        <f t="shared" si="606"/>
        <v/>
      </c>
      <c r="W724" s="119" t="str">
        <f t="shared" si="606"/>
        <v/>
      </c>
      <c r="X724" s="23">
        <v>15</v>
      </c>
      <c r="Y724" s="60" t="str">
        <f t="shared" si="607"/>
        <v/>
      </c>
      <c r="Z724" s="60" t="str">
        <f t="shared" si="608"/>
        <v/>
      </c>
      <c r="AA724" s="60" t="str">
        <f t="shared" si="609"/>
        <v/>
      </c>
      <c r="AB724" s="23">
        <f t="shared" si="610"/>
        <v>0</v>
      </c>
      <c r="AH724" s="158" t="str">
        <f t="shared" si="611"/>
        <v/>
      </c>
    </row>
    <row r="725" spans="1:34" x14ac:dyDescent="0.25">
      <c r="A725" s="23" t="str">
        <f>C711&amp;"x"&amp;B725</f>
        <v>x12</v>
      </c>
      <c r="B725" s="42">
        <v>12</v>
      </c>
      <c r="C725" s="60" t="str">
        <f t="shared" si="595"/>
        <v/>
      </c>
      <c r="D725" s="60" t="str">
        <f t="shared" si="596"/>
        <v/>
      </c>
      <c r="E725" s="61" t="str">
        <f t="shared" si="597"/>
        <v/>
      </c>
      <c r="F725" s="61" t="str">
        <f t="shared" si="598"/>
        <v/>
      </c>
      <c r="G725" s="62" t="str">
        <f t="shared" si="599"/>
        <v/>
      </c>
      <c r="H725" s="63" t="str">
        <f t="shared" si="600"/>
        <v/>
      </c>
      <c r="I725" s="64"/>
      <c r="J725" s="60" t="str">
        <f t="shared" si="601"/>
        <v/>
      </c>
      <c r="K725" s="60" t="str">
        <f t="shared" si="602"/>
        <v/>
      </c>
      <c r="L725" s="60" t="str">
        <f t="shared" si="603"/>
        <v/>
      </c>
      <c r="M725" s="48"/>
      <c r="N725" s="48"/>
      <c r="P725" s="114"/>
      <c r="Q725" s="114"/>
      <c r="R725" s="114"/>
      <c r="T725" s="153">
        <f t="shared" si="604"/>
        <v>0</v>
      </c>
      <c r="U725" s="116">
        <f t="shared" si="605"/>
        <v>0</v>
      </c>
      <c r="V725" s="119" t="str">
        <f t="shared" si="606"/>
        <v/>
      </c>
      <c r="W725" s="119" t="str">
        <f t="shared" si="606"/>
        <v/>
      </c>
      <c r="X725" s="23">
        <v>16</v>
      </c>
      <c r="Y725" s="60" t="str">
        <f t="shared" si="607"/>
        <v/>
      </c>
      <c r="Z725" s="60" t="str">
        <f t="shared" si="608"/>
        <v/>
      </c>
      <c r="AA725" s="60" t="str">
        <f t="shared" si="609"/>
        <v/>
      </c>
      <c r="AB725" s="23">
        <f t="shared" si="610"/>
        <v>0</v>
      </c>
      <c r="AH725" s="158" t="str">
        <f t="shared" si="611"/>
        <v/>
      </c>
    </row>
    <row r="726" spans="1:34" x14ac:dyDescent="0.25">
      <c r="A726" s="23" t="str">
        <f>C711&amp;"x"&amp;B726</f>
        <v>x13</v>
      </c>
      <c r="B726" s="42">
        <v>13</v>
      </c>
      <c r="C726" s="60" t="str">
        <f t="shared" si="595"/>
        <v/>
      </c>
      <c r="D726" s="60" t="str">
        <f t="shared" si="596"/>
        <v/>
      </c>
      <c r="E726" s="61" t="str">
        <f t="shared" si="597"/>
        <v/>
      </c>
      <c r="F726" s="61" t="str">
        <f t="shared" si="598"/>
        <v/>
      </c>
      <c r="G726" s="62" t="str">
        <f t="shared" si="599"/>
        <v/>
      </c>
      <c r="H726" s="63" t="str">
        <f t="shared" si="600"/>
        <v/>
      </c>
      <c r="I726" s="64"/>
      <c r="J726" s="60" t="str">
        <f t="shared" si="601"/>
        <v/>
      </c>
      <c r="K726" s="60" t="str">
        <f t="shared" si="602"/>
        <v/>
      </c>
      <c r="L726" s="60" t="str">
        <f t="shared" si="603"/>
        <v/>
      </c>
      <c r="M726" s="48"/>
      <c r="N726" s="48"/>
      <c r="P726" s="114"/>
      <c r="Q726" s="114"/>
      <c r="R726" s="114"/>
      <c r="T726" s="153">
        <f t="shared" si="604"/>
        <v>0</v>
      </c>
      <c r="U726" s="116">
        <f t="shared" si="605"/>
        <v>0</v>
      </c>
      <c r="V726" s="119" t="str">
        <f t="shared" si="606"/>
        <v/>
      </c>
      <c r="W726" s="119" t="str">
        <f t="shared" si="606"/>
        <v/>
      </c>
      <c r="X726" s="23">
        <v>17</v>
      </c>
      <c r="Y726" s="60" t="str">
        <f t="shared" si="607"/>
        <v/>
      </c>
      <c r="Z726" s="60" t="str">
        <f t="shared" si="608"/>
        <v/>
      </c>
      <c r="AA726" s="60" t="str">
        <f t="shared" si="609"/>
        <v/>
      </c>
      <c r="AB726" s="23">
        <f t="shared" si="610"/>
        <v>0</v>
      </c>
      <c r="AH726" s="158" t="str">
        <f t="shared" si="611"/>
        <v/>
      </c>
    </row>
    <row r="727" spans="1:34" x14ac:dyDescent="0.25">
      <c r="A727" s="23" t="str">
        <f>C711&amp;"x"&amp;B727</f>
        <v>x14</v>
      </c>
      <c r="B727" s="42">
        <v>14</v>
      </c>
      <c r="C727" s="60" t="str">
        <f t="shared" si="595"/>
        <v/>
      </c>
      <c r="D727" s="60" t="str">
        <f t="shared" si="596"/>
        <v/>
      </c>
      <c r="E727" s="61" t="str">
        <f t="shared" si="597"/>
        <v/>
      </c>
      <c r="F727" s="61" t="str">
        <f t="shared" si="598"/>
        <v/>
      </c>
      <c r="G727" s="62" t="str">
        <f t="shared" si="599"/>
        <v/>
      </c>
      <c r="H727" s="63" t="str">
        <f t="shared" si="600"/>
        <v/>
      </c>
      <c r="I727" s="64"/>
      <c r="J727" s="60" t="str">
        <f t="shared" si="601"/>
        <v/>
      </c>
      <c r="K727" s="60" t="str">
        <f t="shared" si="602"/>
        <v/>
      </c>
      <c r="L727" s="60" t="str">
        <f t="shared" si="603"/>
        <v/>
      </c>
      <c r="M727" s="48"/>
      <c r="N727" s="48"/>
      <c r="P727" s="114"/>
      <c r="Q727" s="114"/>
      <c r="R727" s="114"/>
      <c r="T727" s="153">
        <f t="shared" si="604"/>
        <v>0</v>
      </c>
      <c r="U727" s="116">
        <f t="shared" si="605"/>
        <v>0</v>
      </c>
      <c r="V727" s="119" t="str">
        <f t="shared" si="606"/>
        <v/>
      </c>
      <c r="W727" s="119" t="str">
        <f t="shared" si="606"/>
        <v/>
      </c>
      <c r="X727" s="23">
        <v>18</v>
      </c>
      <c r="Y727" s="60" t="str">
        <f t="shared" si="607"/>
        <v/>
      </c>
      <c r="Z727" s="60" t="str">
        <f t="shared" si="608"/>
        <v/>
      </c>
      <c r="AA727" s="60" t="str">
        <f t="shared" si="609"/>
        <v/>
      </c>
      <c r="AB727" s="23">
        <f t="shared" si="610"/>
        <v>0</v>
      </c>
      <c r="AH727" s="158" t="str">
        <f t="shared" si="611"/>
        <v/>
      </c>
    </row>
    <row r="728" spans="1:34" x14ac:dyDescent="0.25">
      <c r="A728" s="23" t="str">
        <f>C711&amp;"x"&amp;B728</f>
        <v>x15</v>
      </c>
      <c r="B728" s="42">
        <v>15</v>
      </c>
      <c r="C728" s="60" t="str">
        <f t="shared" si="595"/>
        <v/>
      </c>
      <c r="D728" s="60" t="str">
        <f t="shared" si="596"/>
        <v/>
      </c>
      <c r="E728" s="61" t="str">
        <f t="shared" si="597"/>
        <v/>
      </c>
      <c r="F728" s="61" t="str">
        <f t="shared" si="598"/>
        <v/>
      </c>
      <c r="G728" s="62" t="str">
        <f t="shared" si="599"/>
        <v/>
      </c>
      <c r="H728" s="63" t="str">
        <f t="shared" si="600"/>
        <v/>
      </c>
      <c r="I728" s="64"/>
      <c r="J728" s="60" t="str">
        <f t="shared" si="601"/>
        <v/>
      </c>
      <c r="K728" s="60" t="str">
        <f t="shared" si="602"/>
        <v/>
      </c>
      <c r="L728" s="60" t="str">
        <f t="shared" si="603"/>
        <v/>
      </c>
      <c r="M728" s="48"/>
      <c r="N728" s="48"/>
      <c r="P728" s="114"/>
      <c r="Q728" s="114"/>
      <c r="R728" s="114"/>
      <c r="T728" s="153">
        <f t="shared" si="604"/>
        <v>0</v>
      </c>
      <c r="U728" s="116">
        <f t="shared" si="605"/>
        <v>0</v>
      </c>
      <c r="V728" s="119" t="str">
        <f t="shared" si="606"/>
        <v/>
      </c>
      <c r="W728" s="119" t="str">
        <f t="shared" si="606"/>
        <v/>
      </c>
      <c r="X728" s="23">
        <v>19</v>
      </c>
      <c r="Y728" s="60" t="str">
        <f t="shared" si="607"/>
        <v/>
      </c>
      <c r="Z728" s="60" t="str">
        <f t="shared" si="608"/>
        <v/>
      </c>
      <c r="AA728" s="60" t="str">
        <f t="shared" si="609"/>
        <v/>
      </c>
      <c r="AB728" s="23">
        <f t="shared" si="610"/>
        <v>0</v>
      </c>
      <c r="AH728" s="158" t="str">
        <f t="shared" si="611"/>
        <v/>
      </c>
    </row>
    <row r="729" spans="1:34" x14ac:dyDescent="0.25">
      <c r="B729" s="65"/>
      <c r="C729" s="66"/>
      <c r="D729" s="65"/>
      <c r="E729" s="65"/>
      <c r="F729" s="65"/>
      <c r="G729" s="67"/>
      <c r="H729" s="67"/>
      <c r="I729" s="67"/>
      <c r="J729" s="66"/>
      <c r="K729" s="66"/>
      <c r="L729" s="66"/>
      <c r="M729" s="48"/>
      <c r="N729" s="48"/>
      <c r="X729" s="23">
        <v>20</v>
      </c>
    </row>
    <row r="730" spans="1:34" x14ac:dyDescent="0.25">
      <c r="B730" s="42"/>
      <c r="C730" s="369" t="s">
        <v>5165</v>
      </c>
      <c r="D730" s="369"/>
      <c r="E730" s="43" t="s">
        <v>5166</v>
      </c>
      <c r="F730" s="43" t="s">
        <v>5167</v>
      </c>
      <c r="G730" s="44" t="s">
        <v>5168</v>
      </c>
      <c r="H730" s="45"/>
      <c r="I730" s="46"/>
      <c r="J730" s="47" t="s">
        <v>5169</v>
      </c>
      <c r="K730" s="47" t="s">
        <v>5170</v>
      </c>
      <c r="L730" s="47" t="s">
        <v>5171</v>
      </c>
      <c r="M730" s="48"/>
      <c r="N730" s="48"/>
      <c r="P730" s="49">
        <f>COUNT(P734:P748)</f>
        <v>0</v>
      </c>
      <c r="Q730" s="49">
        <f>COUNT(Q734:Q748)</f>
        <v>0</v>
      </c>
      <c r="R730" s="49">
        <f>COUNT(R734:R748)</f>
        <v>0</v>
      </c>
      <c r="T730" s="96">
        <f>T731-SUM(U734:U748)</f>
        <v>0</v>
      </c>
      <c r="X730" s="23">
        <v>1</v>
      </c>
    </row>
    <row r="731" spans="1:34" ht="13" x14ac:dyDescent="0.3">
      <c r="A731" s="27">
        <f>A711+1</f>
        <v>37</v>
      </c>
      <c r="B731" s="50"/>
      <c r="C731" s="370" t="str">
        <f>Leden!AV42</f>
        <v/>
      </c>
      <c r="D731" s="370"/>
      <c r="E731" s="100" t="str">
        <f>IF($C731="","",LEFT(IFERROR(VLOOKUP($C731,Teams1N,2,0),"")&amp;"??",2))</f>
        <v/>
      </c>
      <c r="F731" s="100" t="str">
        <f>IF($C731="","",IFERROR(VLOOKUP($C731,Teams1N,3,0),"??"))</f>
        <v/>
      </c>
      <c r="G731" s="100" t="str">
        <f>IF($C731="","",LEFT(IFERROR(VLOOKUP($C731,Teams1N,4,0),"")&amp;"?",1))</f>
        <v/>
      </c>
      <c r="H731" s="51"/>
      <c r="I731" s="52"/>
      <c r="J731" s="100">
        <f>COUNTIF(C734:C748,"V")</f>
        <v>0</v>
      </c>
      <c r="K731" s="100">
        <f>COUNTIF(C734:C748,"M")</f>
        <v>0</v>
      </c>
      <c r="L731" s="53" t="str">
        <f>IFERROR(AVERAGE(H734:H748),"")</f>
        <v/>
      </c>
      <c r="M731" s="54"/>
      <c r="N731" s="54"/>
      <c r="O731" s="27" t="s">
        <v>5172</v>
      </c>
      <c r="P731" s="163"/>
      <c r="Q731" s="163"/>
      <c r="R731" s="163"/>
      <c r="S731" s="164"/>
      <c r="T731" s="96">
        <f>SUM(T734:T748)</f>
        <v>0</v>
      </c>
      <c r="U731" s="115" t="str">
        <f>MID($C731,1,1)</f>
        <v/>
      </c>
      <c r="V731" s="115" t="str">
        <f>MID($C731,1,1)</f>
        <v/>
      </c>
      <c r="W731" s="115" t="str">
        <f>MID($C731,1,1)</f>
        <v/>
      </c>
      <c r="X731" s="23">
        <v>2</v>
      </c>
      <c r="Y731" s="27"/>
      <c r="Z731" s="27"/>
      <c r="AA731" s="27"/>
      <c r="AB731" s="27"/>
      <c r="AC731" s="27"/>
      <c r="AD731" s="11" t="str">
        <f>IF($C731="","",IFERROR(VLOOKUP($C731,Teams1N,6,0),""))</f>
        <v/>
      </c>
      <c r="AE731" s="11" t="str">
        <f>TRIM(IF($AD731="","",IFERROR(VLOOKUP($AD731,Teams!$B$5:$G$9,2,0),"")))</f>
        <v/>
      </c>
      <c r="AF731" s="11" t="str">
        <f>TRIM(IF($AD731="","",IFERROR(VLOOKUP($AD731,Teams!$B$5:$G$9,4,0),"")))</f>
        <v/>
      </c>
      <c r="AG731" s="27"/>
      <c r="AH731" s="159" t="str">
        <f>IFERROR(AVERAGE(AH734:AH748),"")</f>
        <v/>
      </c>
    </row>
    <row r="732" spans="1:34" x14ac:dyDescent="0.25">
      <c r="B732" s="42"/>
      <c r="C732" s="43"/>
      <c r="D732" s="42"/>
      <c r="E732" s="42"/>
      <c r="F732" s="42"/>
      <c r="G732" s="46"/>
      <c r="H732" s="46"/>
      <c r="I732" s="46"/>
      <c r="J732" s="43"/>
      <c r="K732" s="43"/>
      <c r="L732" s="43"/>
      <c r="M732" s="48"/>
      <c r="N732" s="48"/>
      <c r="U732" s="116"/>
      <c r="V732" s="116"/>
      <c r="W732" s="116"/>
      <c r="X732" s="23">
        <v>3</v>
      </c>
    </row>
    <row r="733" spans="1:34" x14ac:dyDescent="0.25">
      <c r="A733" s="55"/>
      <c r="B733" s="56"/>
      <c r="C733" s="57" t="s">
        <v>5173</v>
      </c>
      <c r="D733" s="57" t="s">
        <v>5174</v>
      </c>
      <c r="E733" s="58" t="s">
        <v>5175</v>
      </c>
      <c r="F733" s="58" t="s">
        <v>5176</v>
      </c>
      <c r="G733" s="57" t="s">
        <v>5177</v>
      </c>
      <c r="H733" s="57" t="s">
        <v>5178</v>
      </c>
      <c r="I733" s="57" t="s">
        <v>5039</v>
      </c>
      <c r="J733" s="57" t="s">
        <v>7049</v>
      </c>
      <c r="K733" s="57" t="s">
        <v>7598</v>
      </c>
      <c r="L733" s="57" t="s">
        <v>7596</v>
      </c>
      <c r="M733" s="59"/>
      <c r="N733" s="59"/>
      <c r="O733" s="55"/>
      <c r="P733" s="117" t="s">
        <v>5048</v>
      </c>
      <c r="Q733" s="117" t="s">
        <v>5047</v>
      </c>
      <c r="R733" s="117" t="s">
        <v>5049</v>
      </c>
      <c r="U733" s="115" t="str">
        <f>IF(W731="","",VLOOKUP(W731,Leeftijdscat,2,FALSE))</f>
        <v/>
      </c>
      <c r="V733" s="115" t="str">
        <f>IF(W731="","",VLOOKUP(W731,Leeftijdscat,3,FALSE))</f>
        <v/>
      </c>
      <c r="W733" s="115" t="str">
        <f>IF(W731="","",VLOOKUP(W731,Leeftijdscat,4,FALSE))</f>
        <v/>
      </c>
      <c r="X733" s="23">
        <v>4</v>
      </c>
      <c r="Y733" s="55">
        <f>LEN(Y734&amp;Y735&amp;Y736&amp;Y737&amp;Y738&amp;Y739&amp;Y740&amp;Y741&amp;Y742&amp;Y743&amp;Y744&amp;Y745&amp;Y746&amp;Y747&amp;Y748)</f>
        <v>0</v>
      </c>
      <c r="Z733" s="55">
        <f>LEN(Z734&amp;Z735&amp;Z736&amp;Z737&amp;Z738&amp;Z739&amp;Z740&amp;Z741&amp;Z742&amp;Z743&amp;Z744&amp;Z745&amp;Z746&amp;Z747&amp;Z748)</f>
        <v>0</v>
      </c>
      <c r="AA733" s="55">
        <f>LEN(AA734&amp;AA735&amp;AA736&amp;AA737&amp;AA738&amp;AA739&amp;AA740&amp;AA741&amp;AA742&amp;AA743&amp;AA744&amp;AA745&amp;AA746&amp;AA747&amp;AA748)</f>
        <v>0</v>
      </c>
      <c r="AB733" s="55">
        <f>SUM(Y733:AA733)</f>
        <v>0</v>
      </c>
      <c r="AC733" s="55"/>
      <c r="AD733" s="145"/>
      <c r="AE733" s="145"/>
      <c r="AF733" s="145"/>
      <c r="AG733" s="55"/>
    </row>
    <row r="734" spans="1:34" x14ac:dyDescent="0.25">
      <c r="A734" s="23" t="str">
        <f>C731&amp;"x"&amp;B734</f>
        <v>x1</v>
      </c>
      <c r="B734" s="42">
        <v>1</v>
      </c>
      <c r="C734" s="60" t="str">
        <f t="shared" ref="C734:C748" si="612">IF(LEFT($A734,1)="x","",IFERROR(VLOOKUP($A734,Leden1N,8,0),""))</f>
        <v/>
      </c>
      <c r="D734" s="60" t="str">
        <f t="shared" ref="D734:D748" si="613">IF(LEFT($A734,1)="x","",IFERROR(VLOOKUP($A734,Leden1N,9,0),""))</f>
        <v/>
      </c>
      <c r="E734" s="61" t="str">
        <f t="shared" ref="E734:E748" si="614">IF(LEFT($A734,1)="x","",IFERROR(VLOOKUP($A734,Leden1N,10,0),""))</f>
        <v/>
      </c>
      <c r="F734" s="61" t="str">
        <f t="shared" ref="F734:F748" si="615">IF(LEFT($A734,1)="x","",IFERROR(VLOOKUP($A734,Leden1N,11,0),""))</f>
        <v/>
      </c>
      <c r="G734" s="62" t="str">
        <f t="shared" ref="G734:G748" si="616">IF(LEFT($A734,1)="x","",IFERROR(VLOOKUP($A734,Leden1N,12,0),""))</f>
        <v/>
      </c>
      <c r="H734" s="63" t="str">
        <f t="shared" ref="H734:H748" si="617">IF(AND(ISNUMBER(G734),G734&lt;&gt;0),DATEDIF(G734,Peildatum,"Y"),"")</f>
        <v/>
      </c>
      <c r="I734" s="64"/>
      <c r="J734" s="60" t="str">
        <f t="shared" ref="J734:J748" si="618">IF(LEFT($A734,1)="x","",IFERROR(VLOOKUP($A734,Leden1N,17,0),""))</f>
        <v/>
      </c>
      <c r="K734" s="60" t="str">
        <f t="shared" ref="K734:K748" si="619">IF(LEFT($A734,1)="x","",IFERROR(VLOOKUP($A734,Leden1N,18,0),""))</f>
        <v/>
      </c>
      <c r="L734" s="60" t="str">
        <f t="shared" ref="L734:L748" si="620">IF(LEFT($A734,1)="x","",IFERROR(VLOOKUP($A734,Leden1N,19,0),""))</f>
        <v/>
      </c>
      <c r="M734" s="48"/>
      <c r="N734" s="48"/>
      <c r="P734" s="114"/>
      <c r="Q734" s="114"/>
      <c r="R734" s="114"/>
      <c r="S734" s="118"/>
      <c r="T734" s="153">
        <f t="shared" ref="T734:T748" si="621">IF(LEN(C734&amp;D734&amp;E734&amp;F734)&gt;0,1,0)</f>
        <v>0</v>
      </c>
      <c r="U734" s="116">
        <f t="shared" ref="U734:U748" si="622">MIN(LEN(Y734&amp;Z734&amp;AA734),1)</f>
        <v>0</v>
      </c>
      <c r="V734" s="119" t="str">
        <f t="shared" ref="V734:W748" si="623">V733</f>
        <v/>
      </c>
      <c r="W734" s="119" t="str">
        <f t="shared" si="623"/>
        <v/>
      </c>
      <c r="X734" s="23">
        <v>5</v>
      </c>
      <c r="Y734" s="60" t="str">
        <f t="shared" ref="Y734:Y748" si="624">IF(LEFT($A734,1)="x","",IFERROR(VLOOKUP($A734,Leden1N,37,0),""))</f>
        <v/>
      </c>
      <c r="Z734" s="60" t="str">
        <f t="shared" ref="Z734:Z748" si="625">IF(LEFT($A734,1)="x","",IFERROR(VLOOKUP($A734,Leden1N,38,0),""))</f>
        <v/>
      </c>
      <c r="AA734" s="60" t="str">
        <f t="shared" ref="AA734:AA748" si="626">IF(LEFT($A734,1)="x","",IFERROR(VLOOKUP($A734,Leden1N,39,0),""))</f>
        <v/>
      </c>
      <c r="AB734" s="23">
        <f t="shared" ref="AB734:AB748" si="627">LEN(Y734&amp;Z734&amp;AA734)</f>
        <v>0</v>
      </c>
      <c r="AH734" s="158" t="str">
        <f t="shared" ref="AH734:AH748" si="628">lft(G734,Peildatum)</f>
        <v/>
      </c>
    </row>
    <row r="735" spans="1:34" x14ac:dyDescent="0.25">
      <c r="A735" s="23" t="str">
        <f>C731&amp;"x"&amp;B735</f>
        <v>x2</v>
      </c>
      <c r="B735" s="42">
        <v>2</v>
      </c>
      <c r="C735" s="60" t="str">
        <f t="shared" si="612"/>
        <v/>
      </c>
      <c r="D735" s="60" t="str">
        <f t="shared" si="613"/>
        <v/>
      </c>
      <c r="E735" s="61" t="str">
        <f t="shared" si="614"/>
        <v/>
      </c>
      <c r="F735" s="61" t="str">
        <f t="shared" si="615"/>
        <v/>
      </c>
      <c r="G735" s="62" t="str">
        <f t="shared" si="616"/>
        <v/>
      </c>
      <c r="H735" s="63" t="str">
        <f t="shared" si="617"/>
        <v/>
      </c>
      <c r="I735" s="64"/>
      <c r="J735" s="60" t="str">
        <f t="shared" si="618"/>
        <v/>
      </c>
      <c r="K735" s="60" t="str">
        <f t="shared" si="619"/>
        <v/>
      </c>
      <c r="L735" s="60" t="str">
        <f t="shared" si="620"/>
        <v/>
      </c>
      <c r="M735" s="48"/>
      <c r="N735" s="48"/>
      <c r="P735" s="114"/>
      <c r="Q735" s="114"/>
      <c r="R735" s="114"/>
      <c r="S735" s="118"/>
      <c r="T735" s="153">
        <f t="shared" si="621"/>
        <v>0</v>
      </c>
      <c r="U735" s="116">
        <f t="shared" si="622"/>
        <v>0</v>
      </c>
      <c r="V735" s="119" t="str">
        <f t="shared" si="623"/>
        <v/>
      </c>
      <c r="W735" s="119" t="str">
        <f t="shared" si="623"/>
        <v/>
      </c>
      <c r="X735" s="23">
        <v>6</v>
      </c>
      <c r="Y735" s="60" t="str">
        <f t="shared" si="624"/>
        <v/>
      </c>
      <c r="Z735" s="60" t="str">
        <f t="shared" si="625"/>
        <v/>
      </c>
      <c r="AA735" s="60" t="str">
        <f t="shared" si="626"/>
        <v/>
      </c>
      <c r="AB735" s="23">
        <f t="shared" si="627"/>
        <v>0</v>
      </c>
      <c r="AH735" s="158" t="str">
        <f t="shared" si="628"/>
        <v/>
      </c>
    </row>
    <row r="736" spans="1:34" x14ac:dyDescent="0.25">
      <c r="A736" s="23" t="str">
        <f>C731&amp;"x"&amp;B736</f>
        <v>x3</v>
      </c>
      <c r="B736" s="42">
        <v>3</v>
      </c>
      <c r="C736" s="60" t="str">
        <f t="shared" si="612"/>
        <v/>
      </c>
      <c r="D736" s="60" t="str">
        <f t="shared" si="613"/>
        <v/>
      </c>
      <c r="E736" s="61" t="str">
        <f t="shared" si="614"/>
        <v/>
      </c>
      <c r="F736" s="61" t="str">
        <f t="shared" si="615"/>
        <v/>
      </c>
      <c r="G736" s="62" t="str">
        <f t="shared" si="616"/>
        <v/>
      </c>
      <c r="H736" s="63" t="str">
        <f t="shared" si="617"/>
        <v/>
      </c>
      <c r="I736" s="64"/>
      <c r="J736" s="60" t="str">
        <f t="shared" si="618"/>
        <v/>
      </c>
      <c r="K736" s="60" t="str">
        <f t="shared" si="619"/>
        <v/>
      </c>
      <c r="L736" s="60" t="str">
        <f t="shared" si="620"/>
        <v/>
      </c>
      <c r="M736" s="48"/>
      <c r="N736" s="48"/>
      <c r="P736" s="114"/>
      <c r="Q736" s="114"/>
      <c r="R736" s="114"/>
      <c r="S736" s="118"/>
      <c r="T736" s="153">
        <f t="shared" si="621"/>
        <v>0</v>
      </c>
      <c r="U736" s="116">
        <f t="shared" si="622"/>
        <v>0</v>
      </c>
      <c r="V736" s="119" t="str">
        <f t="shared" si="623"/>
        <v/>
      </c>
      <c r="W736" s="119" t="str">
        <f t="shared" si="623"/>
        <v/>
      </c>
      <c r="X736" s="23">
        <v>7</v>
      </c>
      <c r="Y736" s="60" t="str">
        <f t="shared" si="624"/>
        <v/>
      </c>
      <c r="Z736" s="60" t="str">
        <f t="shared" si="625"/>
        <v/>
      </c>
      <c r="AA736" s="60" t="str">
        <f t="shared" si="626"/>
        <v/>
      </c>
      <c r="AB736" s="23">
        <f t="shared" si="627"/>
        <v>0</v>
      </c>
      <c r="AH736" s="158" t="str">
        <f t="shared" si="628"/>
        <v/>
      </c>
    </row>
    <row r="737" spans="1:34" x14ac:dyDescent="0.25">
      <c r="A737" s="23" t="str">
        <f>C731&amp;"x"&amp;B737</f>
        <v>x4</v>
      </c>
      <c r="B737" s="42">
        <v>4</v>
      </c>
      <c r="C737" s="60" t="str">
        <f t="shared" si="612"/>
        <v/>
      </c>
      <c r="D737" s="60" t="str">
        <f t="shared" si="613"/>
        <v/>
      </c>
      <c r="E737" s="61" t="str">
        <f t="shared" si="614"/>
        <v/>
      </c>
      <c r="F737" s="61" t="str">
        <f t="shared" si="615"/>
        <v/>
      </c>
      <c r="G737" s="62" t="str">
        <f t="shared" si="616"/>
        <v/>
      </c>
      <c r="H737" s="63" t="str">
        <f t="shared" si="617"/>
        <v/>
      </c>
      <c r="I737" s="64"/>
      <c r="J737" s="60" t="str">
        <f t="shared" si="618"/>
        <v/>
      </c>
      <c r="K737" s="60" t="str">
        <f t="shared" si="619"/>
        <v/>
      </c>
      <c r="L737" s="60" t="str">
        <f t="shared" si="620"/>
        <v/>
      </c>
      <c r="M737" s="48"/>
      <c r="N737" s="48"/>
      <c r="P737" s="114"/>
      <c r="Q737" s="114"/>
      <c r="R737" s="114"/>
      <c r="S737" s="118"/>
      <c r="T737" s="153">
        <f t="shared" si="621"/>
        <v>0</v>
      </c>
      <c r="U737" s="116">
        <f t="shared" si="622"/>
        <v>0</v>
      </c>
      <c r="V737" s="119" t="str">
        <f t="shared" si="623"/>
        <v/>
      </c>
      <c r="W737" s="119" t="str">
        <f t="shared" si="623"/>
        <v/>
      </c>
      <c r="X737" s="23">
        <v>8</v>
      </c>
      <c r="Y737" s="60" t="str">
        <f t="shared" si="624"/>
        <v/>
      </c>
      <c r="Z737" s="60" t="str">
        <f t="shared" si="625"/>
        <v/>
      </c>
      <c r="AA737" s="60" t="str">
        <f t="shared" si="626"/>
        <v/>
      </c>
      <c r="AB737" s="23">
        <f t="shared" si="627"/>
        <v>0</v>
      </c>
      <c r="AH737" s="158" t="str">
        <f t="shared" si="628"/>
        <v/>
      </c>
    </row>
    <row r="738" spans="1:34" x14ac:dyDescent="0.25">
      <c r="A738" s="23" t="str">
        <f>C731&amp;"x"&amp;B738</f>
        <v>x5</v>
      </c>
      <c r="B738" s="42">
        <v>5</v>
      </c>
      <c r="C738" s="60" t="str">
        <f t="shared" si="612"/>
        <v/>
      </c>
      <c r="D738" s="60" t="str">
        <f t="shared" si="613"/>
        <v/>
      </c>
      <c r="E738" s="61" t="str">
        <f t="shared" si="614"/>
        <v/>
      </c>
      <c r="F738" s="61" t="str">
        <f t="shared" si="615"/>
        <v/>
      </c>
      <c r="G738" s="62" t="str">
        <f t="shared" si="616"/>
        <v/>
      </c>
      <c r="H738" s="63" t="str">
        <f t="shared" si="617"/>
        <v/>
      </c>
      <c r="I738" s="64"/>
      <c r="J738" s="60" t="str">
        <f t="shared" si="618"/>
        <v/>
      </c>
      <c r="K738" s="60" t="str">
        <f t="shared" si="619"/>
        <v/>
      </c>
      <c r="L738" s="60" t="str">
        <f t="shared" si="620"/>
        <v/>
      </c>
      <c r="M738" s="48"/>
      <c r="N738" s="48"/>
      <c r="P738" s="114"/>
      <c r="Q738" s="114"/>
      <c r="R738" s="114"/>
      <c r="S738" s="118"/>
      <c r="T738" s="153">
        <f t="shared" si="621"/>
        <v>0</v>
      </c>
      <c r="U738" s="116">
        <f t="shared" si="622"/>
        <v>0</v>
      </c>
      <c r="V738" s="119" t="str">
        <f t="shared" si="623"/>
        <v/>
      </c>
      <c r="W738" s="119" t="str">
        <f t="shared" si="623"/>
        <v/>
      </c>
      <c r="X738" s="23">
        <v>9</v>
      </c>
      <c r="Y738" s="60" t="str">
        <f t="shared" si="624"/>
        <v/>
      </c>
      <c r="Z738" s="60" t="str">
        <f t="shared" si="625"/>
        <v/>
      </c>
      <c r="AA738" s="60" t="str">
        <f t="shared" si="626"/>
        <v/>
      </c>
      <c r="AB738" s="23">
        <f t="shared" si="627"/>
        <v>0</v>
      </c>
      <c r="AH738" s="158" t="str">
        <f t="shared" si="628"/>
        <v/>
      </c>
    </row>
    <row r="739" spans="1:34" x14ac:dyDescent="0.25">
      <c r="A739" s="23" t="str">
        <f>C731&amp;"x"&amp;B739</f>
        <v>x6</v>
      </c>
      <c r="B739" s="42">
        <v>6</v>
      </c>
      <c r="C739" s="60" t="str">
        <f t="shared" si="612"/>
        <v/>
      </c>
      <c r="D739" s="60" t="str">
        <f t="shared" si="613"/>
        <v/>
      </c>
      <c r="E739" s="61" t="str">
        <f t="shared" si="614"/>
        <v/>
      </c>
      <c r="F739" s="61" t="str">
        <f t="shared" si="615"/>
        <v/>
      </c>
      <c r="G739" s="62" t="str">
        <f t="shared" si="616"/>
        <v/>
      </c>
      <c r="H739" s="63" t="str">
        <f t="shared" si="617"/>
        <v/>
      </c>
      <c r="I739" s="64"/>
      <c r="J739" s="60" t="str">
        <f t="shared" si="618"/>
        <v/>
      </c>
      <c r="K739" s="60" t="str">
        <f t="shared" si="619"/>
        <v/>
      </c>
      <c r="L739" s="60" t="str">
        <f t="shared" si="620"/>
        <v/>
      </c>
      <c r="M739" s="48"/>
      <c r="N739" s="48"/>
      <c r="P739" s="114"/>
      <c r="Q739" s="114"/>
      <c r="R739" s="114"/>
      <c r="S739" s="118"/>
      <c r="T739" s="153">
        <f t="shared" si="621"/>
        <v>0</v>
      </c>
      <c r="U739" s="116">
        <f t="shared" si="622"/>
        <v>0</v>
      </c>
      <c r="V739" s="119" t="str">
        <f t="shared" si="623"/>
        <v/>
      </c>
      <c r="W739" s="119" t="str">
        <f t="shared" si="623"/>
        <v/>
      </c>
      <c r="X739" s="23">
        <v>10</v>
      </c>
      <c r="Y739" s="60" t="str">
        <f t="shared" si="624"/>
        <v/>
      </c>
      <c r="Z739" s="60" t="str">
        <f t="shared" si="625"/>
        <v/>
      </c>
      <c r="AA739" s="60" t="str">
        <f t="shared" si="626"/>
        <v/>
      </c>
      <c r="AB739" s="23">
        <f t="shared" si="627"/>
        <v>0</v>
      </c>
      <c r="AH739" s="158" t="str">
        <f t="shared" si="628"/>
        <v/>
      </c>
    </row>
    <row r="740" spans="1:34" x14ac:dyDescent="0.25">
      <c r="A740" s="23" t="str">
        <f>C731&amp;"x"&amp;B740</f>
        <v>x7</v>
      </c>
      <c r="B740" s="42">
        <v>7</v>
      </c>
      <c r="C740" s="60" t="str">
        <f t="shared" si="612"/>
        <v/>
      </c>
      <c r="D740" s="60" t="str">
        <f t="shared" si="613"/>
        <v/>
      </c>
      <c r="E740" s="61" t="str">
        <f t="shared" si="614"/>
        <v/>
      </c>
      <c r="F740" s="61" t="str">
        <f t="shared" si="615"/>
        <v/>
      </c>
      <c r="G740" s="62" t="str">
        <f t="shared" si="616"/>
        <v/>
      </c>
      <c r="H740" s="63" t="str">
        <f t="shared" si="617"/>
        <v/>
      </c>
      <c r="I740" s="64"/>
      <c r="J740" s="60" t="str">
        <f t="shared" si="618"/>
        <v/>
      </c>
      <c r="K740" s="60" t="str">
        <f t="shared" si="619"/>
        <v/>
      </c>
      <c r="L740" s="60" t="str">
        <f t="shared" si="620"/>
        <v/>
      </c>
      <c r="M740" s="48"/>
      <c r="N740" s="48"/>
      <c r="P740" s="114"/>
      <c r="Q740" s="114"/>
      <c r="R740" s="114"/>
      <c r="S740" s="118"/>
      <c r="T740" s="153">
        <f t="shared" si="621"/>
        <v>0</v>
      </c>
      <c r="U740" s="116">
        <f t="shared" si="622"/>
        <v>0</v>
      </c>
      <c r="V740" s="119" t="str">
        <f t="shared" si="623"/>
        <v/>
      </c>
      <c r="W740" s="119" t="str">
        <f t="shared" si="623"/>
        <v/>
      </c>
      <c r="X740" s="23">
        <v>11</v>
      </c>
      <c r="Y740" s="60" t="str">
        <f t="shared" si="624"/>
        <v/>
      </c>
      <c r="Z740" s="60" t="str">
        <f t="shared" si="625"/>
        <v/>
      </c>
      <c r="AA740" s="60" t="str">
        <f t="shared" si="626"/>
        <v/>
      </c>
      <c r="AB740" s="23">
        <f t="shared" si="627"/>
        <v>0</v>
      </c>
      <c r="AH740" s="158" t="str">
        <f t="shared" si="628"/>
        <v/>
      </c>
    </row>
    <row r="741" spans="1:34" x14ac:dyDescent="0.25">
      <c r="A741" s="23" t="str">
        <f>C731&amp;"x"&amp;B741</f>
        <v>x8</v>
      </c>
      <c r="B741" s="42">
        <v>8</v>
      </c>
      <c r="C741" s="60" t="str">
        <f t="shared" si="612"/>
        <v/>
      </c>
      <c r="D741" s="60" t="str">
        <f t="shared" si="613"/>
        <v/>
      </c>
      <c r="E741" s="61" t="str">
        <f t="shared" si="614"/>
        <v/>
      </c>
      <c r="F741" s="61" t="str">
        <f t="shared" si="615"/>
        <v/>
      </c>
      <c r="G741" s="62" t="str">
        <f t="shared" si="616"/>
        <v/>
      </c>
      <c r="H741" s="63" t="str">
        <f t="shared" si="617"/>
        <v/>
      </c>
      <c r="I741" s="64"/>
      <c r="J741" s="60" t="str">
        <f t="shared" si="618"/>
        <v/>
      </c>
      <c r="K741" s="60" t="str">
        <f t="shared" si="619"/>
        <v/>
      </c>
      <c r="L741" s="60" t="str">
        <f t="shared" si="620"/>
        <v/>
      </c>
      <c r="M741" s="48"/>
      <c r="N741" s="48"/>
      <c r="P741" s="114"/>
      <c r="Q741" s="114"/>
      <c r="R741" s="114"/>
      <c r="S741" s="118"/>
      <c r="T741" s="153">
        <f t="shared" si="621"/>
        <v>0</v>
      </c>
      <c r="U741" s="116">
        <f t="shared" si="622"/>
        <v>0</v>
      </c>
      <c r="V741" s="119" t="str">
        <f t="shared" si="623"/>
        <v/>
      </c>
      <c r="W741" s="119" t="str">
        <f t="shared" si="623"/>
        <v/>
      </c>
      <c r="X741" s="23">
        <v>12</v>
      </c>
      <c r="Y741" s="60" t="str">
        <f t="shared" si="624"/>
        <v/>
      </c>
      <c r="Z741" s="60" t="str">
        <f t="shared" si="625"/>
        <v/>
      </c>
      <c r="AA741" s="60" t="str">
        <f t="shared" si="626"/>
        <v/>
      </c>
      <c r="AB741" s="23">
        <f t="shared" si="627"/>
        <v>0</v>
      </c>
      <c r="AH741" s="158" t="str">
        <f t="shared" si="628"/>
        <v/>
      </c>
    </row>
    <row r="742" spans="1:34" x14ac:dyDescent="0.25">
      <c r="A742" s="23" t="str">
        <f>C731&amp;"x"&amp;B742</f>
        <v>x9</v>
      </c>
      <c r="B742" s="42">
        <v>9</v>
      </c>
      <c r="C742" s="60" t="str">
        <f t="shared" si="612"/>
        <v/>
      </c>
      <c r="D742" s="60" t="str">
        <f t="shared" si="613"/>
        <v/>
      </c>
      <c r="E742" s="61" t="str">
        <f t="shared" si="614"/>
        <v/>
      </c>
      <c r="F742" s="61" t="str">
        <f t="shared" si="615"/>
        <v/>
      </c>
      <c r="G742" s="62" t="str">
        <f t="shared" si="616"/>
        <v/>
      </c>
      <c r="H742" s="63" t="str">
        <f t="shared" si="617"/>
        <v/>
      </c>
      <c r="I742" s="64"/>
      <c r="J742" s="60" t="str">
        <f t="shared" si="618"/>
        <v/>
      </c>
      <c r="K742" s="60" t="str">
        <f t="shared" si="619"/>
        <v/>
      </c>
      <c r="L742" s="60" t="str">
        <f t="shared" si="620"/>
        <v/>
      </c>
      <c r="M742" s="48"/>
      <c r="N742" s="48"/>
      <c r="P742" s="114"/>
      <c r="Q742" s="114"/>
      <c r="R742" s="114"/>
      <c r="S742" s="118"/>
      <c r="T742" s="153">
        <f t="shared" si="621"/>
        <v>0</v>
      </c>
      <c r="U742" s="116">
        <f t="shared" si="622"/>
        <v>0</v>
      </c>
      <c r="V742" s="119" t="str">
        <f t="shared" si="623"/>
        <v/>
      </c>
      <c r="W742" s="119" t="str">
        <f t="shared" si="623"/>
        <v/>
      </c>
      <c r="X742" s="23">
        <v>13</v>
      </c>
      <c r="Y742" s="60" t="str">
        <f t="shared" si="624"/>
        <v/>
      </c>
      <c r="Z742" s="60" t="str">
        <f t="shared" si="625"/>
        <v/>
      </c>
      <c r="AA742" s="60" t="str">
        <f t="shared" si="626"/>
        <v/>
      </c>
      <c r="AB742" s="23">
        <f t="shared" si="627"/>
        <v>0</v>
      </c>
      <c r="AH742" s="158" t="str">
        <f t="shared" si="628"/>
        <v/>
      </c>
    </row>
    <row r="743" spans="1:34" x14ac:dyDescent="0.25">
      <c r="A743" s="23" t="str">
        <f>C731&amp;"x"&amp;B743</f>
        <v>x10</v>
      </c>
      <c r="B743" s="42">
        <v>10</v>
      </c>
      <c r="C743" s="60" t="str">
        <f t="shared" si="612"/>
        <v/>
      </c>
      <c r="D743" s="60" t="str">
        <f t="shared" si="613"/>
        <v/>
      </c>
      <c r="E743" s="61" t="str">
        <f t="shared" si="614"/>
        <v/>
      </c>
      <c r="F743" s="61" t="str">
        <f t="shared" si="615"/>
        <v/>
      </c>
      <c r="G743" s="62" t="str">
        <f t="shared" si="616"/>
        <v/>
      </c>
      <c r="H743" s="63" t="str">
        <f t="shared" si="617"/>
        <v/>
      </c>
      <c r="I743" s="64"/>
      <c r="J743" s="60" t="str">
        <f t="shared" si="618"/>
        <v/>
      </c>
      <c r="K743" s="60" t="str">
        <f t="shared" si="619"/>
        <v/>
      </c>
      <c r="L743" s="60" t="str">
        <f t="shared" si="620"/>
        <v/>
      </c>
      <c r="M743" s="48"/>
      <c r="N743" s="48"/>
      <c r="P743" s="114"/>
      <c r="Q743" s="114"/>
      <c r="R743" s="114"/>
      <c r="S743" s="118"/>
      <c r="T743" s="153">
        <f t="shared" si="621"/>
        <v>0</v>
      </c>
      <c r="U743" s="116">
        <f t="shared" si="622"/>
        <v>0</v>
      </c>
      <c r="V743" s="119" t="str">
        <f t="shared" si="623"/>
        <v/>
      </c>
      <c r="W743" s="119" t="str">
        <f t="shared" si="623"/>
        <v/>
      </c>
      <c r="X743" s="23">
        <v>14</v>
      </c>
      <c r="Y743" s="60" t="str">
        <f t="shared" si="624"/>
        <v/>
      </c>
      <c r="Z743" s="60" t="str">
        <f t="shared" si="625"/>
        <v/>
      </c>
      <c r="AA743" s="60" t="str">
        <f t="shared" si="626"/>
        <v/>
      </c>
      <c r="AB743" s="23">
        <f t="shared" si="627"/>
        <v>0</v>
      </c>
      <c r="AH743" s="158" t="str">
        <f t="shared" si="628"/>
        <v/>
      </c>
    </row>
    <row r="744" spans="1:34" x14ac:dyDescent="0.25">
      <c r="A744" s="23" t="str">
        <f>C731&amp;"x"&amp;B744</f>
        <v>x11</v>
      </c>
      <c r="B744" s="42">
        <v>11</v>
      </c>
      <c r="C744" s="60" t="str">
        <f t="shared" si="612"/>
        <v/>
      </c>
      <c r="D744" s="60" t="str">
        <f t="shared" si="613"/>
        <v/>
      </c>
      <c r="E744" s="61" t="str">
        <f t="shared" si="614"/>
        <v/>
      </c>
      <c r="F744" s="61" t="str">
        <f t="shared" si="615"/>
        <v/>
      </c>
      <c r="G744" s="62" t="str">
        <f t="shared" si="616"/>
        <v/>
      </c>
      <c r="H744" s="63" t="str">
        <f t="shared" si="617"/>
        <v/>
      </c>
      <c r="I744" s="64"/>
      <c r="J744" s="60" t="str">
        <f t="shared" si="618"/>
        <v/>
      </c>
      <c r="K744" s="60" t="str">
        <f t="shared" si="619"/>
        <v/>
      </c>
      <c r="L744" s="60" t="str">
        <f t="shared" si="620"/>
        <v/>
      </c>
      <c r="M744" s="48"/>
      <c r="N744" s="48"/>
      <c r="P744" s="114"/>
      <c r="Q744" s="114"/>
      <c r="R744" s="114"/>
      <c r="T744" s="153">
        <f t="shared" si="621"/>
        <v>0</v>
      </c>
      <c r="U744" s="116">
        <f t="shared" si="622"/>
        <v>0</v>
      </c>
      <c r="V744" s="119" t="str">
        <f t="shared" si="623"/>
        <v/>
      </c>
      <c r="W744" s="119" t="str">
        <f t="shared" si="623"/>
        <v/>
      </c>
      <c r="X744" s="23">
        <v>15</v>
      </c>
      <c r="Y744" s="60" t="str">
        <f t="shared" si="624"/>
        <v/>
      </c>
      <c r="Z744" s="60" t="str">
        <f t="shared" si="625"/>
        <v/>
      </c>
      <c r="AA744" s="60" t="str">
        <f t="shared" si="626"/>
        <v/>
      </c>
      <c r="AB744" s="23">
        <f t="shared" si="627"/>
        <v>0</v>
      </c>
      <c r="AH744" s="158" t="str">
        <f t="shared" si="628"/>
        <v/>
      </c>
    </row>
    <row r="745" spans="1:34" x14ac:dyDescent="0.25">
      <c r="A745" s="23" t="str">
        <f>C731&amp;"x"&amp;B745</f>
        <v>x12</v>
      </c>
      <c r="B745" s="42">
        <v>12</v>
      </c>
      <c r="C745" s="60" t="str">
        <f t="shared" si="612"/>
        <v/>
      </c>
      <c r="D745" s="60" t="str">
        <f t="shared" si="613"/>
        <v/>
      </c>
      <c r="E745" s="61" t="str">
        <f t="shared" si="614"/>
        <v/>
      </c>
      <c r="F745" s="61" t="str">
        <f t="shared" si="615"/>
        <v/>
      </c>
      <c r="G745" s="62" t="str">
        <f t="shared" si="616"/>
        <v/>
      </c>
      <c r="H745" s="63" t="str">
        <f t="shared" si="617"/>
        <v/>
      </c>
      <c r="I745" s="64"/>
      <c r="J745" s="60" t="str">
        <f t="shared" si="618"/>
        <v/>
      </c>
      <c r="K745" s="60" t="str">
        <f t="shared" si="619"/>
        <v/>
      </c>
      <c r="L745" s="60" t="str">
        <f t="shared" si="620"/>
        <v/>
      </c>
      <c r="M745" s="48"/>
      <c r="N745" s="48"/>
      <c r="P745" s="114"/>
      <c r="Q745" s="114"/>
      <c r="R745" s="114"/>
      <c r="T745" s="153">
        <f t="shared" si="621"/>
        <v>0</v>
      </c>
      <c r="U745" s="116">
        <f t="shared" si="622"/>
        <v>0</v>
      </c>
      <c r="V745" s="119" t="str">
        <f t="shared" si="623"/>
        <v/>
      </c>
      <c r="W745" s="119" t="str">
        <f t="shared" si="623"/>
        <v/>
      </c>
      <c r="X745" s="23">
        <v>16</v>
      </c>
      <c r="Y745" s="60" t="str">
        <f t="shared" si="624"/>
        <v/>
      </c>
      <c r="Z745" s="60" t="str">
        <f t="shared" si="625"/>
        <v/>
      </c>
      <c r="AA745" s="60" t="str">
        <f t="shared" si="626"/>
        <v/>
      </c>
      <c r="AB745" s="23">
        <f t="shared" si="627"/>
        <v>0</v>
      </c>
      <c r="AH745" s="158" t="str">
        <f t="shared" si="628"/>
        <v/>
      </c>
    </row>
    <row r="746" spans="1:34" x14ac:dyDescent="0.25">
      <c r="A746" s="23" t="str">
        <f>C731&amp;"x"&amp;B746</f>
        <v>x13</v>
      </c>
      <c r="B746" s="42">
        <v>13</v>
      </c>
      <c r="C746" s="60" t="str">
        <f t="shared" si="612"/>
        <v/>
      </c>
      <c r="D746" s="60" t="str">
        <f t="shared" si="613"/>
        <v/>
      </c>
      <c r="E746" s="61" t="str">
        <f t="shared" si="614"/>
        <v/>
      </c>
      <c r="F746" s="61" t="str">
        <f t="shared" si="615"/>
        <v/>
      </c>
      <c r="G746" s="62" t="str">
        <f t="shared" si="616"/>
        <v/>
      </c>
      <c r="H746" s="63" t="str">
        <f t="shared" si="617"/>
        <v/>
      </c>
      <c r="I746" s="64"/>
      <c r="J746" s="60" t="str">
        <f t="shared" si="618"/>
        <v/>
      </c>
      <c r="K746" s="60" t="str">
        <f t="shared" si="619"/>
        <v/>
      </c>
      <c r="L746" s="60" t="str">
        <f t="shared" si="620"/>
        <v/>
      </c>
      <c r="M746" s="48"/>
      <c r="N746" s="48"/>
      <c r="P746" s="114"/>
      <c r="Q746" s="114"/>
      <c r="R746" s="114"/>
      <c r="T746" s="153">
        <f t="shared" si="621"/>
        <v>0</v>
      </c>
      <c r="U746" s="116">
        <f t="shared" si="622"/>
        <v>0</v>
      </c>
      <c r="V746" s="119" t="str">
        <f t="shared" si="623"/>
        <v/>
      </c>
      <c r="W746" s="119" t="str">
        <f t="shared" si="623"/>
        <v/>
      </c>
      <c r="X746" s="23">
        <v>17</v>
      </c>
      <c r="Y746" s="60" t="str">
        <f t="shared" si="624"/>
        <v/>
      </c>
      <c r="Z746" s="60" t="str">
        <f t="shared" si="625"/>
        <v/>
      </c>
      <c r="AA746" s="60" t="str">
        <f t="shared" si="626"/>
        <v/>
      </c>
      <c r="AB746" s="23">
        <f t="shared" si="627"/>
        <v>0</v>
      </c>
      <c r="AH746" s="158" t="str">
        <f t="shared" si="628"/>
        <v/>
      </c>
    </row>
    <row r="747" spans="1:34" x14ac:dyDescent="0.25">
      <c r="A747" s="23" t="str">
        <f>C731&amp;"x"&amp;B747</f>
        <v>x14</v>
      </c>
      <c r="B747" s="42">
        <v>14</v>
      </c>
      <c r="C747" s="60" t="str">
        <f t="shared" si="612"/>
        <v/>
      </c>
      <c r="D747" s="60" t="str">
        <f t="shared" si="613"/>
        <v/>
      </c>
      <c r="E747" s="61" t="str">
        <f t="shared" si="614"/>
        <v/>
      </c>
      <c r="F747" s="61" t="str">
        <f t="shared" si="615"/>
        <v/>
      </c>
      <c r="G747" s="62" t="str">
        <f t="shared" si="616"/>
        <v/>
      </c>
      <c r="H747" s="63" t="str">
        <f t="shared" si="617"/>
        <v/>
      </c>
      <c r="I747" s="64"/>
      <c r="J747" s="60" t="str">
        <f t="shared" si="618"/>
        <v/>
      </c>
      <c r="K747" s="60" t="str">
        <f t="shared" si="619"/>
        <v/>
      </c>
      <c r="L747" s="60" t="str">
        <f t="shared" si="620"/>
        <v/>
      </c>
      <c r="M747" s="48"/>
      <c r="N747" s="48"/>
      <c r="P747" s="114"/>
      <c r="Q747" s="114"/>
      <c r="R747" s="114"/>
      <c r="T747" s="153">
        <f t="shared" si="621"/>
        <v>0</v>
      </c>
      <c r="U747" s="116">
        <f t="shared" si="622"/>
        <v>0</v>
      </c>
      <c r="V747" s="119" t="str">
        <f t="shared" si="623"/>
        <v/>
      </c>
      <c r="W747" s="119" t="str">
        <f t="shared" si="623"/>
        <v/>
      </c>
      <c r="X747" s="23">
        <v>18</v>
      </c>
      <c r="Y747" s="60" t="str">
        <f t="shared" si="624"/>
        <v/>
      </c>
      <c r="Z747" s="60" t="str">
        <f t="shared" si="625"/>
        <v/>
      </c>
      <c r="AA747" s="60" t="str">
        <f t="shared" si="626"/>
        <v/>
      </c>
      <c r="AB747" s="23">
        <f t="shared" si="627"/>
        <v>0</v>
      </c>
      <c r="AH747" s="158" t="str">
        <f t="shared" si="628"/>
        <v/>
      </c>
    </row>
    <row r="748" spans="1:34" x14ac:dyDescent="0.25">
      <c r="A748" s="23" t="str">
        <f>C731&amp;"x"&amp;B748</f>
        <v>x15</v>
      </c>
      <c r="B748" s="42">
        <v>15</v>
      </c>
      <c r="C748" s="60" t="str">
        <f t="shared" si="612"/>
        <v/>
      </c>
      <c r="D748" s="60" t="str">
        <f t="shared" si="613"/>
        <v/>
      </c>
      <c r="E748" s="61" t="str">
        <f t="shared" si="614"/>
        <v/>
      </c>
      <c r="F748" s="61" t="str">
        <f t="shared" si="615"/>
        <v/>
      </c>
      <c r="G748" s="62" t="str">
        <f t="shared" si="616"/>
        <v/>
      </c>
      <c r="H748" s="63" t="str">
        <f t="shared" si="617"/>
        <v/>
      </c>
      <c r="I748" s="64"/>
      <c r="J748" s="60" t="str">
        <f t="shared" si="618"/>
        <v/>
      </c>
      <c r="K748" s="60" t="str">
        <f t="shared" si="619"/>
        <v/>
      </c>
      <c r="L748" s="60" t="str">
        <f t="shared" si="620"/>
        <v/>
      </c>
      <c r="M748" s="48"/>
      <c r="N748" s="48"/>
      <c r="P748" s="114"/>
      <c r="Q748" s="114"/>
      <c r="R748" s="114"/>
      <c r="T748" s="153">
        <f t="shared" si="621"/>
        <v>0</v>
      </c>
      <c r="U748" s="116">
        <f t="shared" si="622"/>
        <v>0</v>
      </c>
      <c r="V748" s="119" t="str">
        <f t="shared" si="623"/>
        <v/>
      </c>
      <c r="W748" s="119" t="str">
        <f t="shared" si="623"/>
        <v/>
      </c>
      <c r="X748" s="23">
        <v>19</v>
      </c>
      <c r="Y748" s="60" t="str">
        <f t="shared" si="624"/>
        <v/>
      </c>
      <c r="Z748" s="60" t="str">
        <f t="shared" si="625"/>
        <v/>
      </c>
      <c r="AA748" s="60" t="str">
        <f t="shared" si="626"/>
        <v/>
      </c>
      <c r="AB748" s="23">
        <f t="shared" si="627"/>
        <v>0</v>
      </c>
      <c r="AH748" s="158" t="str">
        <f t="shared" si="628"/>
        <v/>
      </c>
    </row>
    <row r="749" spans="1:34" x14ac:dyDescent="0.25">
      <c r="B749" s="65"/>
      <c r="C749" s="66"/>
      <c r="D749" s="65"/>
      <c r="E749" s="65"/>
      <c r="F749" s="65"/>
      <c r="G749" s="67"/>
      <c r="H749" s="67"/>
      <c r="I749" s="67"/>
      <c r="J749" s="66"/>
      <c r="K749" s="66"/>
      <c r="L749" s="66"/>
      <c r="M749" s="48"/>
      <c r="N749" s="48"/>
      <c r="X749" s="23">
        <v>20</v>
      </c>
    </row>
    <row r="750" spans="1:34" x14ac:dyDescent="0.25">
      <c r="B750" s="42"/>
      <c r="C750" s="369" t="s">
        <v>5165</v>
      </c>
      <c r="D750" s="369"/>
      <c r="E750" s="43" t="s">
        <v>5166</v>
      </c>
      <c r="F750" s="43" t="s">
        <v>5167</v>
      </c>
      <c r="G750" s="44" t="s">
        <v>5168</v>
      </c>
      <c r="H750" s="45"/>
      <c r="I750" s="46"/>
      <c r="J750" s="47" t="s">
        <v>5169</v>
      </c>
      <c r="K750" s="47" t="s">
        <v>5170</v>
      </c>
      <c r="L750" s="47" t="s">
        <v>5171</v>
      </c>
      <c r="M750" s="48"/>
      <c r="N750" s="48"/>
      <c r="P750" s="49">
        <f>COUNT(P754:P768)</f>
        <v>0</v>
      </c>
      <c r="Q750" s="49">
        <f>COUNT(Q754:Q768)</f>
        <v>0</v>
      </c>
      <c r="R750" s="49">
        <f>COUNT(R754:R768)</f>
        <v>0</v>
      </c>
      <c r="T750" s="96">
        <f>T751-SUM(U754:U768)</f>
        <v>0</v>
      </c>
      <c r="X750" s="23">
        <v>1</v>
      </c>
    </row>
    <row r="751" spans="1:34" ht="13" x14ac:dyDescent="0.3">
      <c r="A751" s="27">
        <f>A731+1</f>
        <v>38</v>
      </c>
      <c r="B751" s="50"/>
      <c r="C751" s="370" t="str">
        <f>Leden!AV43</f>
        <v/>
      </c>
      <c r="D751" s="370"/>
      <c r="E751" s="100" t="str">
        <f>IF($C751="","",LEFT(IFERROR(VLOOKUP($C751,Teams1N,2,0),"")&amp;"??",2))</f>
        <v/>
      </c>
      <c r="F751" s="100" t="str">
        <f>IF($C751="","",IFERROR(VLOOKUP($C751,Teams1N,3,0),"??"))</f>
        <v/>
      </c>
      <c r="G751" s="100" t="str">
        <f>IF($C751="","",LEFT(IFERROR(VLOOKUP($C751,Teams1N,4,0),"")&amp;"?",1))</f>
        <v/>
      </c>
      <c r="H751" s="51"/>
      <c r="I751" s="52"/>
      <c r="J751" s="100">
        <f>COUNTIF(C754:C768,"V")</f>
        <v>0</v>
      </c>
      <c r="K751" s="100">
        <f>COUNTIF(C754:C768,"M")</f>
        <v>0</v>
      </c>
      <c r="L751" s="53" t="str">
        <f>IFERROR(AVERAGE(H754:H768),"")</f>
        <v/>
      </c>
      <c r="M751" s="54"/>
      <c r="N751" s="54"/>
      <c r="O751" s="27" t="s">
        <v>5172</v>
      </c>
      <c r="P751" s="163"/>
      <c r="Q751" s="163"/>
      <c r="R751" s="163"/>
      <c r="S751" s="164"/>
      <c r="T751" s="96">
        <f>SUM(T754:T768)</f>
        <v>0</v>
      </c>
      <c r="U751" s="115" t="str">
        <f>MID($C751,1,1)</f>
        <v/>
      </c>
      <c r="V751" s="115" t="str">
        <f>MID($C751,1,1)</f>
        <v/>
      </c>
      <c r="W751" s="115" t="str">
        <f>MID($C751,1,1)</f>
        <v/>
      </c>
      <c r="X751" s="23">
        <v>2</v>
      </c>
      <c r="Y751" s="27"/>
      <c r="Z751" s="27"/>
      <c r="AA751" s="27"/>
      <c r="AB751" s="27"/>
      <c r="AC751" s="27"/>
      <c r="AD751" s="11" t="str">
        <f>IF($C751="","",IFERROR(VLOOKUP($C751,Teams1N,6,0),""))</f>
        <v/>
      </c>
      <c r="AE751" s="11" t="str">
        <f>TRIM(IF($AD751="","",IFERROR(VLOOKUP($AD751,Teams!$B$5:$G$9,2,0),"")))</f>
        <v/>
      </c>
      <c r="AF751" s="11" t="str">
        <f>TRIM(IF($AD751="","",IFERROR(VLOOKUP($AD751,Teams!$B$5:$G$9,4,0),"")))</f>
        <v/>
      </c>
      <c r="AG751" s="27"/>
      <c r="AH751" s="159" t="str">
        <f>IFERROR(AVERAGE(AH754:AH768),"")</f>
        <v/>
      </c>
    </row>
    <row r="752" spans="1:34" x14ac:dyDescent="0.25">
      <c r="B752" s="42"/>
      <c r="C752" s="43"/>
      <c r="D752" s="42"/>
      <c r="E752" s="42"/>
      <c r="F752" s="42"/>
      <c r="G752" s="46"/>
      <c r="H752" s="46"/>
      <c r="I752" s="46"/>
      <c r="J752" s="43"/>
      <c r="K752" s="43"/>
      <c r="L752" s="43"/>
      <c r="M752" s="48"/>
      <c r="N752" s="48"/>
      <c r="U752" s="116"/>
      <c r="V752" s="116"/>
      <c r="W752" s="116"/>
      <c r="X752" s="23">
        <v>3</v>
      </c>
    </row>
    <row r="753" spans="1:34" x14ac:dyDescent="0.25">
      <c r="A753" s="55"/>
      <c r="B753" s="56"/>
      <c r="C753" s="57" t="s">
        <v>5173</v>
      </c>
      <c r="D753" s="57" t="s">
        <v>5174</v>
      </c>
      <c r="E753" s="58" t="s">
        <v>5175</v>
      </c>
      <c r="F753" s="58" t="s">
        <v>5176</v>
      </c>
      <c r="G753" s="57" t="s">
        <v>5177</v>
      </c>
      <c r="H753" s="57" t="s">
        <v>5178</v>
      </c>
      <c r="I753" s="57" t="s">
        <v>5039</v>
      </c>
      <c r="J753" s="57" t="s">
        <v>7049</v>
      </c>
      <c r="K753" s="57" t="s">
        <v>7598</v>
      </c>
      <c r="L753" s="57" t="s">
        <v>7596</v>
      </c>
      <c r="M753" s="59"/>
      <c r="N753" s="59"/>
      <c r="O753" s="55"/>
      <c r="P753" s="117" t="s">
        <v>5048</v>
      </c>
      <c r="Q753" s="117" t="s">
        <v>5047</v>
      </c>
      <c r="R753" s="117" t="s">
        <v>5049</v>
      </c>
      <c r="U753" s="115" t="str">
        <f>IF(W751="","",VLOOKUP(W751,Leeftijdscat,2,FALSE))</f>
        <v/>
      </c>
      <c r="V753" s="115" t="str">
        <f>IF(W751="","",VLOOKUP(W751,Leeftijdscat,3,FALSE))</f>
        <v/>
      </c>
      <c r="W753" s="115" t="str">
        <f>IF(W751="","",VLOOKUP(W751,Leeftijdscat,4,FALSE))</f>
        <v/>
      </c>
      <c r="X753" s="23">
        <v>4</v>
      </c>
      <c r="Y753" s="55">
        <f>LEN(Y754&amp;Y755&amp;Y756&amp;Y757&amp;Y758&amp;Y759&amp;Y760&amp;Y761&amp;Y762&amp;Y763&amp;Y764&amp;Y765&amp;Y766&amp;Y767&amp;Y768)</f>
        <v>0</v>
      </c>
      <c r="Z753" s="55">
        <f>LEN(Z754&amp;Z755&amp;Z756&amp;Z757&amp;Z758&amp;Z759&amp;Z760&amp;Z761&amp;Z762&amp;Z763&amp;Z764&amp;Z765&amp;Z766&amp;Z767&amp;Z768)</f>
        <v>0</v>
      </c>
      <c r="AA753" s="55">
        <f>LEN(AA754&amp;AA755&amp;AA756&amp;AA757&amp;AA758&amp;AA759&amp;AA760&amp;AA761&amp;AA762&amp;AA763&amp;AA764&amp;AA765&amp;AA766&amp;AA767&amp;AA768)</f>
        <v>0</v>
      </c>
      <c r="AB753" s="55">
        <f>SUM(Y753:AA753)</f>
        <v>0</v>
      </c>
      <c r="AC753" s="55"/>
      <c r="AD753" s="145"/>
      <c r="AE753" s="145"/>
      <c r="AF753" s="145"/>
      <c r="AG753" s="55"/>
    </row>
    <row r="754" spans="1:34" x14ac:dyDescent="0.25">
      <c r="A754" s="23" t="str">
        <f>C751&amp;"x"&amp;B754</f>
        <v>x1</v>
      </c>
      <c r="B754" s="42">
        <v>1</v>
      </c>
      <c r="C754" s="60" t="str">
        <f t="shared" ref="C754:C768" si="629">IF(LEFT($A754,1)="x","",IFERROR(VLOOKUP($A754,Leden1N,8,0),""))</f>
        <v/>
      </c>
      <c r="D754" s="60" t="str">
        <f t="shared" ref="D754:D768" si="630">IF(LEFT($A754,1)="x","",IFERROR(VLOOKUP($A754,Leden1N,9,0),""))</f>
        <v/>
      </c>
      <c r="E754" s="61" t="str">
        <f t="shared" ref="E754:E768" si="631">IF(LEFT($A754,1)="x","",IFERROR(VLOOKUP($A754,Leden1N,10,0),""))</f>
        <v/>
      </c>
      <c r="F754" s="61" t="str">
        <f t="shared" ref="F754:F768" si="632">IF(LEFT($A754,1)="x","",IFERROR(VLOOKUP($A754,Leden1N,11,0),""))</f>
        <v/>
      </c>
      <c r="G754" s="62" t="str">
        <f t="shared" ref="G754:G768" si="633">IF(LEFT($A754,1)="x","",IFERROR(VLOOKUP($A754,Leden1N,12,0),""))</f>
        <v/>
      </c>
      <c r="H754" s="63" t="str">
        <f t="shared" ref="H754:H768" si="634">IF(AND(ISNUMBER(G754),G754&lt;&gt;0),DATEDIF(G754,Peildatum,"Y"),"")</f>
        <v/>
      </c>
      <c r="I754" s="64"/>
      <c r="J754" s="60" t="str">
        <f t="shared" ref="J754:J768" si="635">IF(LEFT($A754,1)="x","",IFERROR(VLOOKUP($A754,Leden1N,17,0),""))</f>
        <v/>
      </c>
      <c r="K754" s="60" t="str">
        <f t="shared" ref="K754:K768" si="636">IF(LEFT($A754,1)="x","",IFERROR(VLOOKUP($A754,Leden1N,18,0),""))</f>
        <v/>
      </c>
      <c r="L754" s="60" t="str">
        <f t="shared" ref="L754:L768" si="637">IF(LEFT($A754,1)="x","",IFERROR(VLOOKUP($A754,Leden1N,19,0),""))</f>
        <v/>
      </c>
      <c r="M754" s="48"/>
      <c r="N754" s="48"/>
      <c r="P754" s="114"/>
      <c r="Q754" s="114"/>
      <c r="R754" s="114"/>
      <c r="S754" s="118"/>
      <c r="T754" s="153">
        <f t="shared" ref="T754:T768" si="638">IF(LEN(C754&amp;D754&amp;E754&amp;F754)&gt;0,1,0)</f>
        <v>0</v>
      </c>
      <c r="U754" s="116">
        <f t="shared" ref="U754:U768" si="639">MIN(LEN(Y754&amp;Z754&amp;AA754),1)</f>
        <v>0</v>
      </c>
      <c r="V754" s="119" t="str">
        <f t="shared" ref="V754:W768" si="640">V753</f>
        <v/>
      </c>
      <c r="W754" s="119" t="str">
        <f t="shared" si="640"/>
        <v/>
      </c>
      <c r="X754" s="23">
        <v>5</v>
      </c>
      <c r="Y754" s="60" t="str">
        <f t="shared" ref="Y754:Y768" si="641">IF(LEFT($A754,1)="x","",IFERROR(VLOOKUP($A754,Leden1N,37,0),""))</f>
        <v/>
      </c>
      <c r="Z754" s="60" t="str">
        <f t="shared" ref="Z754:Z768" si="642">IF(LEFT($A754,1)="x","",IFERROR(VLOOKUP($A754,Leden1N,38,0),""))</f>
        <v/>
      </c>
      <c r="AA754" s="60" t="str">
        <f t="shared" ref="AA754:AA768" si="643">IF(LEFT($A754,1)="x","",IFERROR(VLOOKUP($A754,Leden1N,39,0),""))</f>
        <v/>
      </c>
      <c r="AB754" s="23">
        <f t="shared" ref="AB754:AB768" si="644">LEN(Y754&amp;Z754&amp;AA754)</f>
        <v>0</v>
      </c>
      <c r="AH754" s="158" t="str">
        <f t="shared" ref="AH754:AH768" si="645">lft(G754,Peildatum)</f>
        <v/>
      </c>
    </row>
    <row r="755" spans="1:34" x14ac:dyDescent="0.25">
      <c r="A755" s="23" t="str">
        <f>C751&amp;"x"&amp;B755</f>
        <v>x2</v>
      </c>
      <c r="B755" s="42">
        <v>2</v>
      </c>
      <c r="C755" s="60" t="str">
        <f t="shared" si="629"/>
        <v/>
      </c>
      <c r="D755" s="60" t="str">
        <f t="shared" si="630"/>
        <v/>
      </c>
      <c r="E755" s="61" t="str">
        <f t="shared" si="631"/>
        <v/>
      </c>
      <c r="F755" s="61" t="str">
        <f t="shared" si="632"/>
        <v/>
      </c>
      <c r="G755" s="62" t="str">
        <f t="shared" si="633"/>
        <v/>
      </c>
      <c r="H755" s="63" t="str">
        <f t="shared" si="634"/>
        <v/>
      </c>
      <c r="I755" s="64"/>
      <c r="J755" s="60" t="str">
        <f t="shared" si="635"/>
        <v/>
      </c>
      <c r="K755" s="60" t="str">
        <f t="shared" si="636"/>
        <v/>
      </c>
      <c r="L755" s="60" t="str">
        <f t="shared" si="637"/>
        <v/>
      </c>
      <c r="M755" s="48"/>
      <c r="N755" s="48"/>
      <c r="P755" s="114"/>
      <c r="Q755" s="114"/>
      <c r="R755" s="114"/>
      <c r="S755" s="118"/>
      <c r="T755" s="153">
        <f t="shared" si="638"/>
        <v>0</v>
      </c>
      <c r="U755" s="116">
        <f t="shared" si="639"/>
        <v>0</v>
      </c>
      <c r="V755" s="119" t="str">
        <f t="shared" si="640"/>
        <v/>
      </c>
      <c r="W755" s="119" t="str">
        <f t="shared" si="640"/>
        <v/>
      </c>
      <c r="X755" s="23">
        <v>6</v>
      </c>
      <c r="Y755" s="60" t="str">
        <f t="shared" si="641"/>
        <v/>
      </c>
      <c r="Z755" s="60" t="str">
        <f t="shared" si="642"/>
        <v/>
      </c>
      <c r="AA755" s="60" t="str">
        <f t="shared" si="643"/>
        <v/>
      </c>
      <c r="AB755" s="23">
        <f t="shared" si="644"/>
        <v>0</v>
      </c>
      <c r="AH755" s="158" t="str">
        <f t="shared" si="645"/>
        <v/>
      </c>
    </row>
    <row r="756" spans="1:34" x14ac:dyDescent="0.25">
      <c r="A756" s="23" t="str">
        <f>C751&amp;"x"&amp;B756</f>
        <v>x3</v>
      </c>
      <c r="B756" s="42">
        <v>3</v>
      </c>
      <c r="C756" s="60" t="str">
        <f t="shared" si="629"/>
        <v/>
      </c>
      <c r="D756" s="60" t="str">
        <f t="shared" si="630"/>
        <v/>
      </c>
      <c r="E756" s="61" t="str">
        <f t="shared" si="631"/>
        <v/>
      </c>
      <c r="F756" s="61" t="str">
        <f t="shared" si="632"/>
        <v/>
      </c>
      <c r="G756" s="62" t="str">
        <f t="shared" si="633"/>
        <v/>
      </c>
      <c r="H756" s="63" t="str">
        <f t="shared" si="634"/>
        <v/>
      </c>
      <c r="I756" s="64"/>
      <c r="J756" s="60" t="str">
        <f t="shared" si="635"/>
        <v/>
      </c>
      <c r="K756" s="60" t="str">
        <f t="shared" si="636"/>
        <v/>
      </c>
      <c r="L756" s="60" t="str">
        <f t="shared" si="637"/>
        <v/>
      </c>
      <c r="M756" s="48"/>
      <c r="N756" s="48"/>
      <c r="P756" s="114"/>
      <c r="Q756" s="114"/>
      <c r="R756" s="114"/>
      <c r="S756" s="118"/>
      <c r="T756" s="153">
        <f t="shared" si="638"/>
        <v>0</v>
      </c>
      <c r="U756" s="116">
        <f t="shared" si="639"/>
        <v>0</v>
      </c>
      <c r="V756" s="119" t="str">
        <f t="shared" si="640"/>
        <v/>
      </c>
      <c r="W756" s="119" t="str">
        <f t="shared" si="640"/>
        <v/>
      </c>
      <c r="X756" s="23">
        <v>7</v>
      </c>
      <c r="Y756" s="60" t="str">
        <f t="shared" si="641"/>
        <v/>
      </c>
      <c r="Z756" s="60" t="str">
        <f t="shared" si="642"/>
        <v/>
      </c>
      <c r="AA756" s="60" t="str">
        <f t="shared" si="643"/>
        <v/>
      </c>
      <c r="AB756" s="23">
        <f t="shared" si="644"/>
        <v>0</v>
      </c>
      <c r="AH756" s="158" t="str">
        <f t="shared" si="645"/>
        <v/>
      </c>
    </row>
    <row r="757" spans="1:34" x14ac:dyDescent="0.25">
      <c r="A757" s="23" t="str">
        <f>C751&amp;"x"&amp;B757</f>
        <v>x4</v>
      </c>
      <c r="B757" s="42">
        <v>4</v>
      </c>
      <c r="C757" s="60" t="str">
        <f t="shared" si="629"/>
        <v/>
      </c>
      <c r="D757" s="60" t="str">
        <f t="shared" si="630"/>
        <v/>
      </c>
      <c r="E757" s="61" t="str">
        <f t="shared" si="631"/>
        <v/>
      </c>
      <c r="F757" s="61" t="str">
        <f t="shared" si="632"/>
        <v/>
      </c>
      <c r="G757" s="62" t="str">
        <f t="shared" si="633"/>
        <v/>
      </c>
      <c r="H757" s="63" t="str">
        <f t="shared" si="634"/>
        <v/>
      </c>
      <c r="I757" s="64"/>
      <c r="J757" s="60" t="str">
        <f t="shared" si="635"/>
        <v/>
      </c>
      <c r="K757" s="60" t="str">
        <f t="shared" si="636"/>
        <v/>
      </c>
      <c r="L757" s="60" t="str">
        <f t="shared" si="637"/>
        <v/>
      </c>
      <c r="M757" s="48"/>
      <c r="N757" s="48"/>
      <c r="P757" s="114"/>
      <c r="Q757" s="114"/>
      <c r="R757" s="114"/>
      <c r="S757" s="118"/>
      <c r="T757" s="153">
        <f t="shared" si="638"/>
        <v>0</v>
      </c>
      <c r="U757" s="116">
        <f t="shared" si="639"/>
        <v>0</v>
      </c>
      <c r="V757" s="119" t="str">
        <f t="shared" si="640"/>
        <v/>
      </c>
      <c r="W757" s="119" t="str">
        <f t="shared" si="640"/>
        <v/>
      </c>
      <c r="X757" s="23">
        <v>8</v>
      </c>
      <c r="Y757" s="60" t="str">
        <f t="shared" si="641"/>
        <v/>
      </c>
      <c r="Z757" s="60" t="str">
        <f t="shared" si="642"/>
        <v/>
      </c>
      <c r="AA757" s="60" t="str">
        <f t="shared" si="643"/>
        <v/>
      </c>
      <c r="AB757" s="23">
        <f t="shared" si="644"/>
        <v>0</v>
      </c>
      <c r="AH757" s="158" t="str">
        <f t="shared" si="645"/>
        <v/>
      </c>
    </row>
    <row r="758" spans="1:34" x14ac:dyDescent="0.25">
      <c r="A758" s="23" t="str">
        <f>C751&amp;"x"&amp;B758</f>
        <v>x5</v>
      </c>
      <c r="B758" s="42">
        <v>5</v>
      </c>
      <c r="C758" s="60" t="str">
        <f t="shared" si="629"/>
        <v/>
      </c>
      <c r="D758" s="60" t="str">
        <f t="shared" si="630"/>
        <v/>
      </c>
      <c r="E758" s="61" t="str">
        <f t="shared" si="631"/>
        <v/>
      </c>
      <c r="F758" s="61" t="str">
        <f t="shared" si="632"/>
        <v/>
      </c>
      <c r="G758" s="62" t="str">
        <f t="shared" si="633"/>
        <v/>
      </c>
      <c r="H758" s="63" t="str">
        <f t="shared" si="634"/>
        <v/>
      </c>
      <c r="I758" s="64"/>
      <c r="J758" s="60" t="str">
        <f t="shared" si="635"/>
        <v/>
      </c>
      <c r="K758" s="60" t="str">
        <f t="shared" si="636"/>
        <v/>
      </c>
      <c r="L758" s="60" t="str">
        <f t="shared" si="637"/>
        <v/>
      </c>
      <c r="M758" s="48"/>
      <c r="N758" s="48"/>
      <c r="P758" s="114"/>
      <c r="Q758" s="114"/>
      <c r="R758" s="114"/>
      <c r="S758" s="118"/>
      <c r="T758" s="153">
        <f t="shared" si="638"/>
        <v>0</v>
      </c>
      <c r="U758" s="116">
        <f t="shared" si="639"/>
        <v>0</v>
      </c>
      <c r="V758" s="119" t="str">
        <f t="shared" si="640"/>
        <v/>
      </c>
      <c r="W758" s="119" t="str">
        <f t="shared" si="640"/>
        <v/>
      </c>
      <c r="X758" s="23">
        <v>9</v>
      </c>
      <c r="Y758" s="60" t="str">
        <f t="shared" si="641"/>
        <v/>
      </c>
      <c r="Z758" s="60" t="str">
        <f t="shared" si="642"/>
        <v/>
      </c>
      <c r="AA758" s="60" t="str">
        <f t="shared" si="643"/>
        <v/>
      </c>
      <c r="AB758" s="23">
        <f t="shared" si="644"/>
        <v>0</v>
      </c>
      <c r="AH758" s="158" t="str">
        <f t="shared" si="645"/>
        <v/>
      </c>
    </row>
    <row r="759" spans="1:34" x14ac:dyDescent="0.25">
      <c r="A759" s="23" t="str">
        <f>C751&amp;"x"&amp;B759</f>
        <v>x6</v>
      </c>
      <c r="B759" s="42">
        <v>6</v>
      </c>
      <c r="C759" s="60" t="str">
        <f t="shared" si="629"/>
        <v/>
      </c>
      <c r="D759" s="60" t="str">
        <f t="shared" si="630"/>
        <v/>
      </c>
      <c r="E759" s="61" t="str">
        <f t="shared" si="631"/>
        <v/>
      </c>
      <c r="F759" s="61" t="str">
        <f t="shared" si="632"/>
        <v/>
      </c>
      <c r="G759" s="62" t="str">
        <f t="shared" si="633"/>
        <v/>
      </c>
      <c r="H759" s="63" t="str">
        <f t="shared" si="634"/>
        <v/>
      </c>
      <c r="I759" s="64"/>
      <c r="J759" s="60" t="str">
        <f t="shared" si="635"/>
        <v/>
      </c>
      <c r="K759" s="60" t="str">
        <f t="shared" si="636"/>
        <v/>
      </c>
      <c r="L759" s="60" t="str">
        <f t="shared" si="637"/>
        <v/>
      </c>
      <c r="M759" s="48"/>
      <c r="N759" s="48"/>
      <c r="P759" s="114"/>
      <c r="Q759" s="114"/>
      <c r="R759" s="114"/>
      <c r="S759" s="118"/>
      <c r="T759" s="153">
        <f t="shared" si="638"/>
        <v>0</v>
      </c>
      <c r="U759" s="116">
        <f t="shared" si="639"/>
        <v>0</v>
      </c>
      <c r="V759" s="119" t="str">
        <f t="shared" si="640"/>
        <v/>
      </c>
      <c r="W759" s="119" t="str">
        <f t="shared" si="640"/>
        <v/>
      </c>
      <c r="X759" s="23">
        <v>10</v>
      </c>
      <c r="Y759" s="60" t="str">
        <f t="shared" si="641"/>
        <v/>
      </c>
      <c r="Z759" s="60" t="str">
        <f t="shared" si="642"/>
        <v/>
      </c>
      <c r="AA759" s="60" t="str">
        <f t="shared" si="643"/>
        <v/>
      </c>
      <c r="AB759" s="23">
        <f t="shared" si="644"/>
        <v>0</v>
      </c>
      <c r="AH759" s="158" t="str">
        <f t="shared" si="645"/>
        <v/>
      </c>
    </row>
    <row r="760" spans="1:34" x14ac:dyDescent="0.25">
      <c r="A760" s="23" t="str">
        <f>C751&amp;"x"&amp;B760</f>
        <v>x7</v>
      </c>
      <c r="B760" s="42">
        <v>7</v>
      </c>
      <c r="C760" s="60" t="str">
        <f t="shared" si="629"/>
        <v/>
      </c>
      <c r="D760" s="60" t="str">
        <f t="shared" si="630"/>
        <v/>
      </c>
      <c r="E760" s="61" t="str">
        <f t="shared" si="631"/>
        <v/>
      </c>
      <c r="F760" s="61" t="str">
        <f t="shared" si="632"/>
        <v/>
      </c>
      <c r="G760" s="62" t="str">
        <f t="shared" si="633"/>
        <v/>
      </c>
      <c r="H760" s="63" t="str">
        <f t="shared" si="634"/>
        <v/>
      </c>
      <c r="I760" s="64"/>
      <c r="J760" s="60" t="str">
        <f t="shared" si="635"/>
        <v/>
      </c>
      <c r="K760" s="60" t="str">
        <f t="shared" si="636"/>
        <v/>
      </c>
      <c r="L760" s="60" t="str">
        <f t="shared" si="637"/>
        <v/>
      </c>
      <c r="M760" s="48"/>
      <c r="N760" s="48"/>
      <c r="P760" s="114"/>
      <c r="Q760" s="114"/>
      <c r="R760" s="114"/>
      <c r="S760" s="118"/>
      <c r="T760" s="153">
        <f t="shared" si="638"/>
        <v>0</v>
      </c>
      <c r="U760" s="116">
        <f t="shared" si="639"/>
        <v>0</v>
      </c>
      <c r="V760" s="119" t="str">
        <f t="shared" si="640"/>
        <v/>
      </c>
      <c r="W760" s="119" t="str">
        <f t="shared" si="640"/>
        <v/>
      </c>
      <c r="X760" s="23">
        <v>11</v>
      </c>
      <c r="Y760" s="60" t="str">
        <f t="shared" si="641"/>
        <v/>
      </c>
      <c r="Z760" s="60" t="str">
        <f t="shared" si="642"/>
        <v/>
      </c>
      <c r="AA760" s="60" t="str">
        <f t="shared" si="643"/>
        <v/>
      </c>
      <c r="AB760" s="23">
        <f t="shared" si="644"/>
        <v>0</v>
      </c>
      <c r="AH760" s="158" t="str">
        <f t="shared" si="645"/>
        <v/>
      </c>
    </row>
    <row r="761" spans="1:34" x14ac:dyDescent="0.25">
      <c r="A761" s="23" t="str">
        <f>C751&amp;"x"&amp;B761</f>
        <v>x8</v>
      </c>
      <c r="B761" s="42">
        <v>8</v>
      </c>
      <c r="C761" s="60" t="str">
        <f t="shared" si="629"/>
        <v/>
      </c>
      <c r="D761" s="60" t="str">
        <f t="shared" si="630"/>
        <v/>
      </c>
      <c r="E761" s="61" t="str">
        <f t="shared" si="631"/>
        <v/>
      </c>
      <c r="F761" s="61" t="str">
        <f t="shared" si="632"/>
        <v/>
      </c>
      <c r="G761" s="62" t="str">
        <f t="shared" si="633"/>
        <v/>
      </c>
      <c r="H761" s="63" t="str">
        <f t="shared" si="634"/>
        <v/>
      </c>
      <c r="I761" s="64"/>
      <c r="J761" s="60" t="str">
        <f t="shared" si="635"/>
        <v/>
      </c>
      <c r="K761" s="60" t="str">
        <f t="shared" si="636"/>
        <v/>
      </c>
      <c r="L761" s="60" t="str">
        <f t="shared" si="637"/>
        <v/>
      </c>
      <c r="M761" s="48"/>
      <c r="N761" s="48"/>
      <c r="P761" s="114"/>
      <c r="Q761" s="114"/>
      <c r="R761" s="114"/>
      <c r="S761" s="118"/>
      <c r="T761" s="153">
        <f t="shared" si="638"/>
        <v>0</v>
      </c>
      <c r="U761" s="116">
        <f t="shared" si="639"/>
        <v>0</v>
      </c>
      <c r="V761" s="119" t="str">
        <f t="shared" si="640"/>
        <v/>
      </c>
      <c r="W761" s="119" t="str">
        <f t="shared" si="640"/>
        <v/>
      </c>
      <c r="X761" s="23">
        <v>12</v>
      </c>
      <c r="Y761" s="60" t="str">
        <f t="shared" si="641"/>
        <v/>
      </c>
      <c r="Z761" s="60" t="str">
        <f t="shared" si="642"/>
        <v/>
      </c>
      <c r="AA761" s="60" t="str">
        <f t="shared" si="643"/>
        <v/>
      </c>
      <c r="AB761" s="23">
        <f t="shared" si="644"/>
        <v>0</v>
      </c>
      <c r="AH761" s="158" t="str">
        <f t="shared" si="645"/>
        <v/>
      </c>
    </row>
    <row r="762" spans="1:34" x14ac:dyDescent="0.25">
      <c r="A762" s="23" t="str">
        <f>C751&amp;"x"&amp;B762</f>
        <v>x9</v>
      </c>
      <c r="B762" s="42">
        <v>9</v>
      </c>
      <c r="C762" s="60" t="str">
        <f t="shared" si="629"/>
        <v/>
      </c>
      <c r="D762" s="60" t="str">
        <f t="shared" si="630"/>
        <v/>
      </c>
      <c r="E762" s="61" t="str">
        <f t="shared" si="631"/>
        <v/>
      </c>
      <c r="F762" s="61" t="str">
        <f t="shared" si="632"/>
        <v/>
      </c>
      <c r="G762" s="62" t="str">
        <f t="shared" si="633"/>
        <v/>
      </c>
      <c r="H762" s="63" t="str">
        <f t="shared" si="634"/>
        <v/>
      </c>
      <c r="I762" s="64"/>
      <c r="J762" s="60" t="str">
        <f t="shared" si="635"/>
        <v/>
      </c>
      <c r="K762" s="60" t="str">
        <f t="shared" si="636"/>
        <v/>
      </c>
      <c r="L762" s="60" t="str">
        <f t="shared" si="637"/>
        <v/>
      </c>
      <c r="M762" s="48"/>
      <c r="N762" s="48"/>
      <c r="P762" s="114"/>
      <c r="Q762" s="114"/>
      <c r="R762" s="114"/>
      <c r="S762" s="118"/>
      <c r="T762" s="153">
        <f t="shared" si="638"/>
        <v>0</v>
      </c>
      <c r="U762" s="116">
        <f t="shared" si="639"/>
        <v>0</v>
      </c>
      <c r="V762" s="119" t="str">
        <f t="shared" si="640"/>
        <v/>
      </c>
      <c r="W762" s="119" t="str">
        <f t="shared" si="640"/>
        <v/>
      </c>
      <c r="X762" s="23">
        <v>13</v>
      </c>
      <c r="Y762" s="60" t="str">
        <f t="shared" si="641"/>
        <v/>
      </c>
      <c r="Z762" s="60" t="str">
        <f t="shared" si="642"/>
        <v/>
      </c>
      <c r="AA762" s="60" t="str">
        <f t="shared" si="643"/>
        <v/>
      </c>
      <c r="AB762" s="23">
        <f t="shared" si="644"/>
        <v>0</v>
      </c>
      <c r="AH762" s="158" t="str">
        <f t="shared" si="645"/>
        <v/>
      </c>
    </row>
    <row r="763" spans="1:34" x14ac:dyDescent="0.25">
      <c r="A763" s="23" t="str">
        <f>C751&amp;"x"&amp;B763</f>
        <v>x10</v>
      </c>
      <c r="B763" s="42">
        <v>10</v>
      </c>
      <c r="C763" s="60" t="str">
        <f t="shared" si="629"/>
        <v/>
      </c>
      <c r="D763" s="60" t="str">
        <f t="shared" si="630"/>
        <v/>
      </c>
      <c r="E763" s="61" t="str">
        <f t="shared" si="631"/>
        <v/>
      </c>
      <c r="F763" s="61" t="str">
        <f t="shared" si="632"/>
        <v/>
      </c>
      <c r="G763" s="62" t="str">
        <f t="shared" si="633"/>
        <v/>
      </c>
      <c r="H763" s="63" t="str">
        <f t="shared" si="634"/>
        <v/>
      </c>
      <c r="I763" s="64"/>
      <c r="J763" s="60" t="str">
        <f t="shared" si="635"/>
        <v/>
      </c>
      <c r="K763" s="60" t="str">
        <f t="shared" si="636"/>
        <v/>
      </c>
      <c r="L763" s="60" t="str">
        <f t="shared" si="637"/>
        <v/>
      </c>
      <c r="M763" s="48"/>
      <c r="N763" s="48"/>
      <c r="P763" s="114"/>
      <c r="Q763" s="114"/>
      <c r="R763" s="114"/>
      <c r="S763" s="118"/>
      <c r="T763" s="153">
        <f t="shared" si="638"/>
        <v>0</v>
      </c>
      <c r="U763" s="116">
        <f t="shared" si="639"/>
        <v>0</v>
      </c>
      <c r="V763" s="119" t="str">
        <f t="shared" si="640"/>
        <v/>
      </c>
      <c r="W763" s="119" t="str">
        <f t="shared" si="640"/>
        <v/>
      </c>
      <c r="X763" s="23">
        <v>14</v>
      </c>
      <c r="Y763" s="60" t="str">
        <f t="shared" si="641"/>
        <v/>
      </c>
      <c r="Z763" s="60" t="str">
        <f t="shared" si="642"/>
        <v/>
      </c>
      <c r="AA763" s="60" t="str">
        <f t="shared" si="643"/>
        <v/>
      </c>
      <c r="AB763" s="23">
        <f t="shared" si="644"/>
        <v>0</v>
      </c>
      <c r="AH763" s="158" t="str">
        <f t="shared" si="645"/>
        <v/>
      </c>
    </row>
    <row r="764" spans="1:34" x14ac:dyDescent="0.25">
      <c r="A764" s="23" t="str">
        <f>C751&amp;"x"&amp;B764</f>
        <v>x11</v>
      </c>
      <c r="B764" s="42">
        <v>11</v>
      </c>
      <c r="C764" s="60" t="str">
        <f t="shared" si="629"/>
        <v/>
      </c>
      <c r="D764" s="60" t="str">
        <f t="shared" si="630"/>
        <v/>
      </c>
      <c r="E764" s="61" t="str">
        <f t="shared" si="631"/>
        <v/>
      </c>
      <c r="F764" s="61" t="str">
        <f t="shared" si="632"/>
        <v/>
      </c>
      <c r="G764" s="62" t="str">
        <f t="shared" si="633"/>
        <v/>
      </c>
      <c r="H764" s="63" t="str">
        <f t="shared" si="634"/>
        <v/>
      </c>
      <c r="I764" s="64"/>
      <c r="J764" s="60" t="str">
        <f t="shared" si="635"/>
        <v/>
      </c>
      <c r="K764" s="60" t="str">
        <f t="shared" si="636"/>
        <v/>
      </c>
      <c r="L764" s="60" t="str">
        <f t="shared" si="637"/>
        <v/>
      </c>
      <c r="M764" s="48"/>
      <c r="N764" s="48"/>
      <c r="P764" s="114"/>
      <c r="Q764" s="114"/>
      <c r="R764" s="114"/>
      <c r="T764" s="153">
        <f t="shared" si="638"/>
        <v>0</v>
      </c>
      <c r="U764" s="116">
        <f t="shared" si="639"/>
        <v>0</v>
      </c>
      <c r="V764" s="119" t="str">
        <f t="shared" si="640"/>
        <v/>
      </c>
      <c r="W764" s="119" t="str">
        <f t="shared" si="640"/>
        <v/>
      </c>
      <c r="X764" s="23">
        <v>15</v>
      </c>
      <c r="Y764" s="60" t="str">
        <f t="shared" si="641"/>
        <v/>
      </c>
      <c r="Z764" s="60" t="str">
        <f t="shared" si="642"/>
        <v/>
      </c>
      <c r="AA764" s="60" t="str">
        <f t="shared" si="643"/>
        <v/>
      </c>
      <c r="AB764" s="23">
        <f t="shared" si="644"/>
        <v>0</v>
      </c>
      <c r="AH764" s="158" t="str">
        <f t="shared" si="645"/>
        <v/>
      </c>
    </row>
    <row r="765" spans="1:34" x14ac:dyDescent="0.25">
      <c r="A765" s="23" t="str">
        <f>C751&amp;"x"&amp;B765</f>
        <v>x12</v>
      </c>
      <c r="B765" s="42">
        <v>12</v>
      </c>
      <c r="C765" s="60" t="str">
        <f t="shared" si="629"/>
        <v/>
      </c>
      <c r="D765" s="60" t="str">
        <f t="shared" si="630"/>
        <v/>
      </c>
      <c r="E765" s="61" t="str">
        <f t="shared" si="631"/>
        <v/>
      </c>
      <c r="F765" s="61" t="str">
        <f t="shared" si="632"/>
        <v/>
      </c>
      <c r="G765" s="62" t="str">
        <f t="shared" si="633"/>
        <v/>
      </c>
      <c r="H765" s="63" t="str">
        <f t="shared" si="634"/>
        <v/>
      </c>
      <c r="I765" s="64"/>
      <c r="J765" s="60" t="str">
        <f t="shared" si="635"/>
        <v/>
      </c>
      <c r="K765" s="60" t="str">
        <f t="shared" si="636"/>
        <v/>
      </c>
      <c r="L765" s="60" t="str">
        <f t="shared" si="637"/>
        <v/>
      </c>
      <c r="M765" s="48"/>
      <c r="N765" s="48"/>
      <c r="P765" s="114"/>
      <c r="Q765" s="114"/>
      <c r="R765" s="114"/>
      <c r="T765" s="153">
        <f t="shared" si="638"/>
        <v>0</v>
      </c>
      <c r="U765" s="116">
        <f t="shared" si="639"/>
        <v>0</v>
      </c>
      <c r="V765" s="119" t="str">
        <f t="shared" si="640"/>
        <v/>
      </c>
      <c r="W765" s="119" t="str">
        <f t="shared" si="640"/>
        <v/>
      </c>
      <c r="X765" s="23">
        <v>16</v>
      </c>
      <c r="Y765" s="60" t="str">
        <f t="shared" si="641"/>
        <v/>
      </c>
      <c r="Z765" s="60" t="str">
        <f t="shared" si="642"/>
        <v/>
      </c>
      <c r="AA765" s="60" t="str">
        <f t="shared" si="643"/>
        <v/>
      </c>
      <c r="AB765" s="23">
        <f t="shared" si="644"/>
        <v>0</v>
      </c>
      <c r="AH765" s="158" t="str">
        <f t="shared" si="645"/>
        <v/>
      </c>
    </row>
    <row r="766" spans="1:34" x14ac:dyDescent="0.25">
      <c r="A766" s="23" t="str">
        <f>C751&amp;"x"&amp;B766</f>
        <v>x13</v>
      </c>
      <c r="B766" s="42">
        <v>13</v>
      </c>
      <c r="C766" s="60" t="str">
        <f t="shared" si="629"/>
        <v/>
      </c>
      <c r="D766" s="60" t="str">
        <f t="shared" si="630"/>
        <v/>
      </c>
      <c r="E766" s="61" t="str">
        <f t="shared" si="631"/>
        <v/>
      </c>
      <c r="F766" s="61" t="str">
        <f t="shared" si="632"/>
        <v/>
      </c>
      <c r="G766" s="62" t="str">
        <f t="shared" si="633"/>
        <v/>
      </c>
      <c r="H766" s="63" t="str">
        <f t="shared" si="634"/>
        <v/>
      </c>
      <c r="I766" s="64"/>
      <c r="J766" s="60" t="str">
        <f t="shared" si="635"/>
        <v/>
      </c>
      <c r="K766" s="60" t="str">
        <f t="shared" si="636"/>
        <v/>
      </c>
      <c r="L766" s="60" t="str">
        <f t="shared" si="637"/>
        <v/>
      </c>
      <c r="M766" s="48"/>
      <c r="N766" s="48"/>
      <c r="P766" s="114"/>
      <c r="Q766" s="114"/>
      <c r="R766" s="114"/>
      <c r="T766" s="153">
        <f t="shared" si="638"/>
        <v>0</v>
      </c>
      <c r="U766" s="116">
        <f t="shared" si="639"/>
        <v>0</v>
      </c>
      <c r="V766" s="119" t="str">
        <f t="shared" si="640"/>
        <v/>
      </c>
      <c r="W766" s="119" t="str">
        <f t="shared" si="640"/>
        <v/>
      </c>
      <c r="X766" s="23">
        <v>17</v>
      </c>
      <c r="Y766" s="60" t="str">
        <f t="shared" si="641"/>
        <v/>
      </c>
      <c r="Z766" s="60" t="str">
        <f t="shared" si="642"/>
        <v/>
      </c>
      <c r="AA766" s="60" t="str">
        <f t="shared" si="643"/>
        <v/>
      </c>
      <c r="AB766" s="23">
        <f t="shared" si="644"/>
        <v>0</v>
      </c>
      <c r="AH766" s="158" t="str">
        <f t="shared" si="645"/>
        <v/>
      </c>
    </row>
    <row r="767" spans="1:34" x14ac:dyDescent="0.25">
      <c r="A767" s="23" t="str">
        <f>C751&amp;"x"&amp;B767</f>
        <v>x14</v>
      </c>
      <c r="B767" s="42">
        <v>14</v>
      </c>
      <c r="C767" s="60" t="str">
        <f t="shared" si="629"/>
        <v/>
      </c>
      <c r="D767" s="60" t="str">
        <f t="shared" si="630"/>
        <v/>
      </c>
      <c r="E767" s="61" t="str">
        <f t="shared" si="631"/>
        <v/>
      </c>
      <c r="F767" s="61" t="str">
        <f t="shared" si="632"/>
        <v/>
      </c>
      <c r="G767" s="62" t="str">
        <f t="shared" si="633"/>
        <v/>
      </c>
      <c r="H767" s="63" t="str">
        <f t="shared" si="634"/>
        <v/>
      </c>
      <c r="I767" s="64"/>
      <c r="J767" s="60" t="str">
        <f t="shared" si="635"/>
        <v/>
      </c>
      <c r="K767" s="60" t="str">
        <f t="shared" si="636"/>
        <v/>
      </c>
      <c r="L767" s="60" t="str">
        <f t="shared" si="637"/>
        <v/>
      </c>
      <c r="M767" s="48"/>
      <c r="N767" s="48"/>
      <c r="P767" s="114"/>
      <c r="Q767" s="114"/>
      <c r="R767" s="114"/>
      <c r="T767" s="153">
        <f t="shared" si="638"/>
        <v>0</v>
      </c>
      <c r="U767" s="116">
        <f t="shared" si="639"/>
        <v>0</v>
      </c>
      <c r="V767" s="119" t="str">
        <f t="shared" si="640"/>
        <v/>
      </c>
      <c r="W767" s="119" t="str">
        <f t="shared" si="640"/>
        <v/>
      </c>
      <c r="X767" s="23">
        <v>18</v>
      </c>
      <c r="Y767" s="60" t="str">
        <f t="shared" si="641"/>
        <v/>
      </c>
      <c r="Z767" s="60" t="str">
        <f t="shared" si="642"/>
        <v/>
      </c>
      <c r="AA767" s="60" t="str">
        <f t="shared" si="643"/>
        <v/>
      </c>
      <c r="AB767" s="23">
        <f t="shared" si="644"/>
        <v>0</v>
      </c>
      <c r="AH767" s="158" t="str">
        <f t="shared" si="645"/>
        <v/>
      </c>
    </row>
    <row r="768" spans="1:34" x14ac:dyDescent="0.25">
      <c r="A768" s="23" t="str">
        <f>C751&amp;"x"&amp;B768</f>
        <v>x15</v>
      </c>
      <c r="B768" s="42">
        <v>15</v>
      </c>
      <c r="C768" s="60" t="str">
        <f t="shared" si="629"/>
        <v/>
      </c>
      <c r="D768" s="60" t="str">
        <f t="shared" si="630"/>
        <v/>
      </c>
      <c r="E768" s="61" t="str">
        <f t="shared" si="631"/>
        <v/>
      </c>
      <c r="F768" s="61" t="str">
        <f t="shared" si="632"/>
        <v/>
      </c>
      <c r="G768" s="62" t="str">
        <f t="shared" si="633"/>
        <v/>
      </c>
      <c r="H768" s="63" t="str">
        <f t="shared" si="634"/>
        <v/>
      </c>
      <c r="I768" s="64"/>
      <c r="J768" s="60" t="str">
        <f t="shared" si="635"/>
        <v/>
      </c>
      <c r="K768" s="60" t="str">
        <f t="shared" si="636"/>
        <v/>
      </c>
      <c r="L768" s="60" t="str">
        <f t="shared" si="637"/>
        <v/>
      </c>
      <c r="M768" s="48"/>
      <c r="N768" s="48"/>
      <c r="P768" s="114"/>
      <c r="Q768" s="114"/>
      <c r="R768" s="114"/>
      <c r="T768" s="153">
        <f t="shared" si="638"/>
        <v>0</v>
      </c>
      <c r="U768" s="116">
        <f t="shared" si="639"/>
        <v>0</v>
      </c>
      <c r="V768" s="119" t="str">
        <f t="shared" si="640"/>
        <v/>
      </c>
      <c r="W768" s="119" t="str">
        <f t="shared" si="640"/>
        <v/>
      </c>
      <c r="X768" s="23">
        <v>19</v>
      </c>
      <c r="Y768" s="60" t="str">
        <f t="shared" si="641"/>
        <v/>
      </c>
      <c r="Z768" s="60" t="str">
        <f t="shared" si="642"/>
        <v/>
      </c>
      <c r="AA768" s="60" t="str">
        <f t="shared" si="643"/>
        <v/>
      </c>
      <c r="AB768" s="23">
        <f t="shared" si="644"/>
        <v>0</v>
      </c>
      <c r="AH768" s="158" t="str">
        <f t="shared" si="645"/>
        <v/>
      </c>
    </row>
    <row r="769" spans="1:34" x14ac:dyDescent="0.25">
      <c r="B769" s="65"/>
      <c r="C769" s="66"/>
      <c r="D769" s="65"/>
      <c r="E769" s="65"/>
      <c r="F769" s="65"/>
      <c r="G769" s="67"/>
      <c r="H769" s="67"/>
      <c r="I769" s="67"/>
      <c r="J769" s="66"/>
      <c r="K769" s="66"/>
      <c r="L769" s="66"/>
      <c r="M769" s="48"/>
      <c r="N769" s="48"/>
      <c r="X769" s="23">
        <v>20</v>
      </c>
    </row>
    <row r="770" spans="1:34" x14ac:dyDescent="0.25">
      <c r="B770" s="42"/>
      <c r="C770" s="369" t="s">
        <v>5165</v>
      </c>
      <c r="D770" s="369"/>
      <c r="E770" s="43" t="s">
        <v>5166</v>
      </c>
      <c r="F770" s="43" t="s">
        <v>5167</v>
      </c>
      <c r="G770" s="44" t="s">
        <v>5168</v>
      </c>
      <c r="H770" s="45"/>
      <c r="I770" s="46"/>
      <c r="J770" s="47" t="s">
        <v>5169</v>
      </c>
      <c r="K770" s="47" t="s">
        <v>5170</v>
      </c>
      <c r="L770" s="47" t="s">
        <v>5171</v>
      </c>
      <c r="M770" s="48"/>
      <c r="N770" s="48"/>
      <c r="P770" s="49">
        <f>COUNT(P774:P788)</f>
        <v>0</v>
      </c>
      <c r="Q770" s="49">
        <f>COUNT(Q774:Q788)</f>
        <v>0</v>
      </c>
      <c r="R770" s="49">
        <f>COUNT(R774:R788)</f>
        <v>0</v>
      </c>
      <c r="T770" s="96">
        <f>T771-SUM(U774:U788)</f>
        <v>0</v>
      </c>
      <c r="X770" s="23">
        <v>1</v>
      </c>
    </row>
    <row r="771" spans="1:34" ht="13" x14ac:dyDescent="0.3">
      <c r="A771" s="27">
        <f>A751+1</f>
        <v>39</v>
      </c>
      <c r="B771" s="50"/>
      <c r="C771" s="370" t="str">
        <f>Leden!AV44</f>
        <v/>
      </c>
      <c r="D771" s="370"/>
      <c r="E771" s="100" t="str">
        <f>IF($C771="","",LEFT(IFERROR(VLOOKUP($C771,Teams1N,2,0),"")&amp;"??",2))</f>
        <v/>
      </c>
      <c r="F771" s="100" t="str">
        <f>IF($C771="","",IFERROR(VLOOKUP($C771,Teams1N,3,0),"??"))</f>
        <v/>
      </c>
      <c r="G771" s="100" t="str">
        <f>IF($C771="","",LEFT(IFERROR(VLOOKUP($C771,Teams1N,4,0),"")&amp;"?",1))</f>
        <v/>
      </c>
      <c r="H771" s="51"/>
      <c r="I771" s="52"/>
      <c r="J771" s="100">
        <f>COUNTIF(C774:C788,"V")</f>
        <v>0</v>
      </c>
      <c r="K771" s="100">
        <f>COUNTIF(C774:C788,"M")</f>
        <v>0</v>
      </c>
      <c r="L771" s="53" t="str">
        <f>IFERROR(AVERAGE(H774:H788),"")</f>
        <v/>
      </c>
      <c r="M771" s="54"/>
      <c r="N771" s="54"/>
      <c r="O771" s="27" t="s">
        <v>5172</v>
      </c>
      <c r="P771" s="163"/>
      <c r="Q771" s="163"/>
      <c r="R771" s="163"/>
      <c r="S771" s="164"/>
      <c r="T771" s="96">
        <f>SUM(T774:T788)</f>
        <v>0</v>
      </c>
      <c r="U771" s="115" t="str">
        <f>MID($C771,1,1)</f>
        <v/>
      </c>
      <c r="V771" s="115" t="str">
        <f>MID($C771,1,1)</f>
        <v/>
      </c>
      <c r="W771" s="115" t="str">
        <f>MID($C771,1,1)</f>
        <v/>
      </c>
      <c r="X771" s="23">
        <v>2</v>
      </c>
      <c r="Y771" s="27"/>
      <c r="Z771" s="27"/>
      <c r="AA771" s="27"/>
      <c r="AB771" s="27"/>
      <c r="AC771" s="27"/>
      <c r="AD771" s="11" t="str">
        <f>IF($C771="","",IFERROR(VLOOKUP($C771,Teams1N,6,0),""))</f>
        <v/>
      </c>
      <c r="AE771" s="11" t="str">
        <f>TRIM(IF($AD771="","",IFERROR(VLOOKUP($AD771,Teams!$B$5:$G$9,2,0),"")))</f>
        <v/>
      </c>
      <c r="AF771" s="11" t="str">
        <f>TRIM(IF($AD771="","",IFERROR(VLOOKUP($AD771,Teams!$B$5:$G$9,4,0),"")))</f>
        <v/>
      </c>
      <c r="AG771" s="27"/>
      <c r="AH771" s="159" t="str">
        <f>IFERROR(AVERAGE(AH774:AH788),"")</f>
        <v/>
      </c>
    </row>
    <row r="772" spans="1:34" x14ac:dyDescent="0.25">
      <c r="B772" s="42"/>
      <c r="C772" s="43"/>
      <c r="D772" s="42"/>
      <c r="E772" s="42"/>
      <c r="F772" s="42"/>
      <c r="G772" s="46"/>
      <c r="H772" s="46"/>
      <c r="I772" s="46"/>
      <c r="J772" s="43"/>
      <c r="K772" s="43"/>
      <c r="L772" s="43"/>
      <c r="M772" s="48"/>
      <c r="N772" s="48"/>
      <c r="U772" s="116"/>
      <c r="V772" s="116"/>
      <c r="W772" s="116"/>
      <c r="X772" s="23">
        <v>3</v>
      </c>
    </row>
    <row r="773" spans="1:34" x14ac:dyDescent="0.25">
      <c r="A773" s="55"/>
      <c r="B773" s="56"/>
      <c r="C773" s="57" t="s">
        <v>5173</v>
      </c>
      <c r="D773" s="57" t="s">
        <v>5174</v>
      </c>
      <c r="E773" s="58" t="s">
        <v>5175</v>
      </c>
      <c r="F773" s="58" t="s">
        <v>5176</v>
      </c>
      <c r="G773" s="57" t="s">
        <v>5177</v>
      </c>
      <c r="H773" s="57" t="s">
        <v>5178</v>
      </c>
      <c r="I773" s="57" t="s">
        <v>5039</v>
      </c>
      <c r="J773" s="57" t="s">
        <v>7049</v>
      </c>
      <c r="K773" s="57" t="s">
        <v>7598</v>
      </c>
      <c r="L773" s="57" t="s">
        <v>7596</v>
      </c>
      <c r="M773" s="59"/>
      <c r="N773" s="59"/>
      <c r="O773" s="55"/>
      <c r="P773" s="117" t="s">
        <v>5048</v>
      </c>
      <c r="Q773" s="117" t="s">
        <v>5047</v>
      </c>
      <c r="R773" s="117" t="s">
        <v>5049</v>
      </c>
      <c r="U773" s="115" t="str">
        <f>IF(W771="","",VLOOKUP(W771,Leeftijdscat,2,FALSE))</f>
        <v/>
      </c>
      <c r="V773" s="115" t="str">
        <f>IF(W771="","",VLOOKUP(W771,Leeftijdscat,3,FALSE))</f>
        <v/>
      </c>
      <c r="W773" s="115" t="str">
        <f>IF(W771="","",VLOOKUP(W771,Leeftijdscat,4,FALSE))</f>
        <v/>
      </c>
      <c r="X773" s="23">
        <v>4</v>
      </c>
      <c r="Y773" s="55">
        <f>LEN(Y774&amp;Y775&amp;Y776&amp;Y777&amp;Y778&amp;Y779&amp;Y780&amp;Y781&amp;Y782&amp;Y783&amp;Y784&amp;Y785&amp;Y786&amp;Y787&amp;Y788)</f>
        <v>0</v>
      </c>
      <c r="Z773" s="55">
        <f>LEN(Z774&amp;Z775&amp;Z776&amp;Z777&amp;Z778&amp;Z779&amp;Z780&amp;Z781&amp;Z782&amp;Z783&amp;Z784&amp;Z785&amp;Z786&amp;Z787&amp;Z788)</f>
        <v>0</v>
      </c>
      <c r="AA773" s="55">
        <f>LEN(AA774&amp;AA775&amp;AA776&amp;AA777&amp;AA778&amp;AA779&amp;AA780&amp;AA781&amp;AA782&amp;AA783&amp;AA784&amp;AA785&amp;AA786&amp;AA787&amp;AA788)</f>
        <v>0</v>
      </c>
      <c r="AB773" s="55">
        <f>SUM(Y773:AA773)</f>
        <v>0</v>
      </c>
      <c r="AC773" s="55"/>
      <c r="AD773" s="145"/>
      <c r="AE773" s="145"/>
      <c r="AF773" s="145"/>
      <c r="AG773" s="55"/>
    </row>
    <row r="774" spans="1:34" x14ac:dyDescent="0.25">
      <c r="A774" s="23" t="str">
        <f>C771&amp;"x"&amp;B774</f>
        <v>x1</v>
      </c>
      <c r="B774" s="42">
        <v>1</v>
      </c>
      <c r="C774" s="60" t="str">
        <f t="shared" ref="C774:C788" si="646">IF(LEFT($A774,1)="x","",IFERROR(VLOOKUP($A774,Leden1N,8,0),""))</f>
        <v/>
      </c>
      <c r="D774" s="60" t="str">
        <f t="shared" ref="D774:D788" si="647">IF(LEFT($A774,1)="x","",IFERROR(VLOOKUP($A774,Leden1N,9,0),""))</f>
        <v/>
      </c>
      <c r="E774" s="61" t="str">
        <f t="shared" ref="E774:E788" si="648">IF(LEFT($A774,1)="x","",IFERROR(VLOOKUP($A774,Leden1N,10,0),""))</f>
        <v/>
      </c>
      <c r="F774" s="61" t="str">
        <f t="shared" ref="F774:F788" si="649">IF(LEFT($A774,1)="x","",IFERROR(VLOOKUP($A774,Leden1N,11,0),""))</f>
        <v/>
      </c>
      <c r="G774" s="62" t="str">
        <f t="shared" ref="G774:G788" si="650">IF(LEFT($A774,1)="x","",IFERROR(VLOOKUP($A774,Leden1N,12,0),""))</f>
        <v/>
      </c>
      <c r="H774" s="63" t="str">
        <f t="shared" ref="H774:H788" si="651">IF(AND(ISNUMBER(G774),G774&lt;&gt;0),DATEDIF(G774,Peildatum,"Y"),"")</f>
        <v/>
      </c>
      <c r="I774" s="64"/>
      <c r="J774" s="60" t="str">
        <f t="shared" ref="J774:J788" si="652">IF(LEFT($A774,1)="x","",IFERROR(VLOOKUP($A774,Leden1N,17,0),""))</f>
        <v/>
      </c>
      <c r="K774" s="60" t="str">
        <f t="shared" ref="K774:K788" si="653">IF(LEFT($A774,1)="x","",IFERROR(VLOOKUP($A774,Leden1N,18,0),""))</f>
        <v/>
      </c>
      <c r="L774" s="60" t="str">
        <f t="shared" ref="L774:L788" si="654">IF(LEFT($A774,1)="x","",IFERROR(VLOOKUP($A774,Leden1N,19,0),""))</f>
        <v/>
      </c>
      <c r="M774" s="48"/>
      <c r="N774" s="48"/>
      <c r="P774" s="114"/>
      <c r="Q774" s="114"/>
      <c r="R774" s="114"/>
      <c r="S774" s="118"/>
      <c r="T774" s="153">
        <f t="shared" ref="T774:T788" si="655">IF(LEN(C774&amp;D774&amp;E774&amp;F774)&gt;0,1,0)</f>
        <v>0</v>
      </c>
      <c r="U774" s="116">
        <f t="shared" ref="U774:U788" si="656">MIN(LEN(Y774&amp;Z774&amp;AA774),1)</f>
        <v>0</v>
      </c>
      <c r="V774" s="119" t="str">
        <f t="shared" ref="V774:W788" si="657">V773</f>
        <v/>
      </c>
      <c r="W774" s="119" t="str">
        <f t="shared" si="657"/>
        <v/>
      </c>
      <c r="X774" s="23">
        <v>5</v>
      </c>
      <c r="Y774" s="60" t="str">
        <f t="shared" ref="Y774:Y788" si="658">IF(LEFT($A774,1)="x","",IFERROR(VLOOKUP($A774,Leden1N,37,0),""))</f>
        <v/>
      </c>
      <c r="Z774" s="60" t="str">
        <f t="shared" ref="Z774:Z788" si="659">IF(LEFT($A774,1)="x","",IFERROR(VLOOKUP($A774,Leden1N,38,0),""))</f>
        <v/>
      </c>
      <c r="AA774" s="60" t="str">
        <f t="shared" ref="AA774:AA788" si="660">IF(LEFT($A774,1)="x","",IFERROR(VLOOKUP($A774,Leden1N,39,0),""))</f>
        <v/>
      </c>
      <c r="AB774" s="23">
        <f t="shared" ref="AB774:AB788" si="661">LEN(Y774&amp;Z774&amp;AA774)</f>
        <v>0</v>
      </c>
      <c r="AH774" s="158" t="str">
        <f t="shared" ref="AH774:AH788" si="662">lft(G774,Peildatum)</f>
        <v/>
      </c>
    </row>
    <row r="775" spans="1:34" x14ac:dyDescent="0.25">
      <c r="A775" s="23" t="str">
        <f>C771&amp;"x"&amp;B775</f>
        <v>x2</v>
      </c>
      <c r="B775" s="42">
        <v>2</v>
      </c>
      <c r="C775" s="60" t="str">
        <f t="shared" si="646"/>
        <v/>
      </c>
      <c r="D775" s="60" t="str">
        <f t="shared" si="647"/>
        <v/>
      </c>
      <c r="E775" s="61" t="str">
        <f t="shared" si="648"/>
        <v/>
      </c>
      <c r="F775" s="61" t="str">
        <f t="shared" si="649"/>
        <v/>
      </c>
      <c r="G775" s="62" t="str">
        <f t="shared" si="650"/>
        <v/>
      </c>
      <c r="H775" s="63" t="str">
        <f t="shared" si="651"/>
        <v/>
      </c>
      <c r="I775" s="64"/>
      <c r="J775" s="60" t="str">
        <f t="shared" si="652"/>
        <v/>
      </c>
      <c r="K775" s="60" t="str">
        <f t="shared" si="653"/>
        <v/>
      </c>
      <c r="L775" s="60" t="str">
        <f t="shared" si="654"/>
        <v/>
      </c>
      <c r="M775" s="48"/>
      <c r="N775" s="48"/>
      <c r="P775" s="114"/>
      <c r="Q775" s="114"/>
      <c r="R775" s="114"/>
      <c r="S775" s="118"/>
      <c r="T775" s="153">
        <f t="shared" si="655"/>
        <v>0</v>
      </c>
      <c r="U775" s="116">
        <f t="shared" si="656"/>
        <v>0</v>
      </c>
      <c r="V775" s="119" t="str">
        <f t="shared" si="657"/>
        <v/>
      </c>
      <c r="W775" s="119" t="str">
        <f t="shared" si="657"/>
        <v/>
      </c>
      <c r="X775" s="23">
        <v>6</v>
      </c>
      <c r="Y775" s="60" t="str">
        <f t="shared" si="658"/>
        <v/>
      </c>
      <c r="Z775" s="60" t="str">
        <f t="shared" si="659"/>
        <v/>
      </c>
      <c r="AA775" s="60" t="str">
        <f t="shared" si="660"/>
        <v/>
      </c>
      <c r="AB775" s="23">
        <f t="shared" si="661"/>
        <v>0</v>
      </c>
      <c r="AH775" s="158" t="str">
        <f t="shared" si="662"/>
        <v/>
      </c>
    </row>
    <row r="776" spans="1:34" x14ac:dyDescent="0.25">
      <c r="A776" s="23" t="str">
        <f>C771&amp;"x"&amp;B776</f>
        <v>x3</v>
      </c>
      <c r="B776" s="42">
        <v>3</v>
      </c>
      <c r="C776" s="60" t="str">
        <f t="shared" si="646"/>
        <v/>
      </c>
      <c r="D776" s="60" t="str">
        <f t="shared" si="647"/>
        <v/>
      </c>
      <c r="E776" s="61" t="str">
        <f t="shared" si="648"/>
        <v/>
      </c>
      <c r="F776" s="61" t="str">
        <f t="shared" si="649"/>
        <v/>
      </c>
      <c r="G776" s="62" t="str">
        <f t="shared" si="650"/>
        <v/>
      </c>
      <c r="H776" s="63" t="str">
        <f t="shared" si="651"/>
        <v/>
      </c>
      <c r="I776" s="64"/>
      <c r="J776" s="60" t="str">
        <f t="shared" si="652"/>
        <v/>
      </c>
      <c r="K776" s="60" t="str">
        <f t="shared" si="653"/>
        <v/>
      </c>
      <c r="L776" s="60" t="str">
        <f t="shared" si="654"/>
        <v/>
      </c>
      <c r="M776" s="48"/>
      <c r="N776" s="48"/>
      <c r="P776" s="114"/>
      <c r="Q776" s="114"/>
      <c r="R776" s="114"/>
      <c r="S776" s="118"/>
      <c r="T776" s="153">
        <f t="shared" si="655"/>
        <v>0</v>
      </c>
      <c r="U776" s="116">
        <f t="shared" si="656"/>
        <v>0</v>
      </c>
      <c r="V776" s="119" t="str">
        <f t="shared" si="657"/>
        <v/>
      </c>
      <c r="W776" s="119" t="str">
        <f t="shared" si="657"/>
        <v/>
      </c>
      <c r="X776" s="23">
        <v>7</v>
      </c>
      <c r="Y776" s="60" t="str">
        <f t="shared" si="658"/>
        <v/>
      </c>
      <c r="Z776" s="60" t="str">
        <f t="shared" si="659"/>
        <v/>
      </c>
      <c r="AA776" s="60" t="str">
        <f t="shared" si="660"/>
        <v/>
      </c>
      <c r="AB776" s="23">
        <f t="shared" si="661"/>
        <v>0</v>
      </c>
      <c r="AH776" s="158" t="str">
        <f t="shared" si="662"/>
        <v/>
      </c>
    </row>
    <row r="777" spans="1:34" x14ac:dyDescent="0.25">
      <c r="A777" s="23" t="str">
        <f>C771&amp;"x"&amp;B777</f>
        <v>x4</v>
      </c>
      <c r="B777" s="42">
        <v>4</v>
      </c>
      <c r="C777" s="60" t="str">
        <f t="shared" si="646"/>
        <v/>
      </c>
      <c r="D777" s="60" t="str">
        <f t="shared" si="647"/>
        <v/>
      </c>
      <c r="E777" s="61" t="str">
        <f t="shared" si="648"/>
        <v/>
      </c>
      <c r="F777" s="61" t="str">
        <f t="shared" si="649"/>
        <v/>
      </c>
      <c r="G777" s="62" t="str">
        <f t="shared" si="650"/>
        <v/>
      </c>
      <c r="H777" s="63" t="str">
        <f t="shared" si="651"/>
        <v/>
      </c>
      <c r="I777" s="64"/>
      <c r="J777" s="60" t="str">
        <f t="shared" si="652"/>
        <v/>
      </c>
      <c r="K777" s="60" t="str">
        <f t="shared" si="653"/>
        <v/>
      </c>
      <c r="L777" s="60" t="str">
        <f t="shared" si="654"/>
        <v/>
      </c>
      <c r="M777" s="48"/>
      <c r="N777" s="48"/>
      <c r="P777" s="114"/>
      <c r="Q777" s="114"/>
      <c r="R777" s="114"/>
      <c r="S777" s="118"/>
      <c r="T777" s="153">
        <f t="shared" si="655"/>
        <v>0</v>
      </c>
      <c r="U777" s="116">
        <f t="shared" si="656"/>
        <v>0</v>
      </c>
      <c r="V777" s="119" t="str">
        <f t="shared" si="657"/>
        <v/>
      </c>
      <c r="W777" s="119" t="str">
        <f t="shared" si="657"/>
        <v/>
      </c>
      <c r="X777" s="23">
        <v>8</v>
      </c>
      <c r="Y777" s="60" t="str">
        <f t="shared" si="658"/>
        <v/>
      </c>
      <c r="Z777" s="60" t="str">
        <f t="shared" si="659"/>
        <v/>
      </c>
      <c r="AA777" s="60" t="str">
        <f t="shared" si="660"/>
        <v/>
      </c>
      <c r="AB777" s="23">
        <f t="shared" si="661"/>
        <v>0</v>
      </c>
      <c r="AH777" s="158" t="str">
        <f t="shared" si="662"/>
        <v/>
      </c>
    </row>
    <row r="778" spans="1:34" x14ac:dyDescent="0.25">
      <c r="A778" s="23" t="str">
        <f>C771&amp;"x"&amp;B778</f>
        <v>x5</v>
      </c>
      <c r="B778" s="42">
        <v>5</v>
      </c>
      <c r="C778" s="60" t="str">
        <f t="shared" si="646"/>
        <v/>
      </c>
      <c r="D778" s="60" t="str">
        <f t="shared" si="647"/>
        <v/>
      </c>
      <c r="E778" s="61" t="str">
        <f t="shared" si="648"/>
        <v/>
      </c>
      <c r="F778" s="61" t="str">
        <f t="shared" si="649"/>
        <v/>
      </c>
      <c r="G778" s="62" t="str">
        <f t="shared" si="650"/>
        <v/>
      </c>
      <c r="H778" s="63" t="str">
        <f t="shared" si="651"/>
        <v/>
      </c>
      <c r="I778" s="64"/>
      <c r="J778" s="60" t="str">
        <f t="shared" si="652"/>
        <v/>
      </c>
      <c r="K778" s="60" t="str">
        <f t="shared" si="653"/>
        <v/>
      </c>
      <c r="L778" s="60" t="str">
        <f t="shared" si="654"/>
        <v/>
      </c>
      <c r="M778" s="48"/>
      <c r="N778" s="48"/>
      <c r="P778" s="114"/>
      <c r="Q778" s="114"/>
      <c r="R778" s="114"/>
      <c r="S778" s="118"/>
      <c r="T778" s="153">
        <f t="shared" si="655"/>
        <v>0</v>
      </c>
      <c r="U778" s="116">
        <f t="shared" si="656"/>
        <v>0</v>
      </c>
      <c r="V778" s="119" t="str">
        <f t="shared" si="657"/>
        <v/>
      </c>
      <c r="W778" s="119" t="str">
        <f t="shared" si="657"/>
        <v/>
      </c>
      <c r="X778" s="23">
        <v>9</v>
      </c>
      <c r="Y778" s="60" t="str">
        <f t="shared" si="658"/>
        <v/>
      </c>
      <c r="Z778" s="60" t="str">
        <f t="shared" si="659"/>
        <v/>
      </c>
      <c r="AA778" s="60" t="str">
        <f t="shared" si="660"/>
        <v/>
      </c>
      <c r="AB778" s="23">
        <f t="shared" si="661"/>
        <v>0</v>
      </c>
      <c r="AH778" s="158" t="str">
        <f t="shared" si="662"/>
        <v/>
      </c>
    </row>
    <row r="779" spans="1:34" x14ac:dyDescent="0.25">
      <c r="A779" s="23" t="str">
        <f>C771&amp;"x"&amp;B779</f>
        <v>x6</v>
      </c>
      <c r="B779" s="42">
        <v>6</v>
      </c>
      <c r="C779" s="60" t="str">
        <f t="shared" si="646"/>
        <v/>
      </c>
      <c r="D779" s="60" t="str">
        <f t="shared" si="647"/>
        <v/>
      </c>
      <c r="E779" s="61" t="str">
        <f t="shared" si="648"/>
        <v/>
      </c>
      <c r="F779" s="61" t="str">
        <f t="shared" si="649"/>
        <v/>
      </c>
      <c r="G779" s="62" t="str">
        <f t="shared" si="650"/>
        <v/>
      </c>
      <c r="H779" s="63" t="str">
        <f t="shared" si="651"/>
        <v/>
      </c>
      <c r="I779" s="64"/>
      <c r="J779" s="60" t="str">
        <f t="shared" si="652"/>
        <v/>
      </c>
      <c r="K779" s="60" t="str">
        <f t="shared" si="653"/>
        <v/>
      </c>
      <c r="L779" s="60" t="str">
        <f t="shared" si="654"/>
        <v/>
      </c>
      <c r="M779" s="48"/>
      <c r="N779" s="48"/>
      <c r="P779" s="114"/>
      <c r="Q779" s="114"/>
      <c r="R779" s="114"/>
      <c r="S779" s="118"/>
      <c r="T779" s="153">
        <f t="shared" si="655"/>
        <v>0</v>
      </c>
      <c r="U779" s="116">
        <f t="shared" si="656"/>
        <v>0</v>
      </c>
      <c r="V779" s="119" t="str">
        <f t="shared" si="657"/>
        <v/>
      </c>
      <c r="W779" s="119" t="str">
        <f t="shared" si="657"/>
        <v/>
      </c>
      <c r="X779" s="23">
        <v>10</v>
      </c>
      <c r="Y779" s="60" t="str">
        <f t="shared" si="658"/>
        <v/>
      </c>
      <c r="Z779" s="60" t="str">
        <f t="shared" si="659"/>
        <v/>
      </c>
      <c r="AA779" s="60" t="str">
        <f t="shared" si="660"/>
        <v/>
      </c>
      <c r="AB779" s="23">
        <f t="shared" si="661"/>
        <v>0</v>
      </c>
      <c r="AH779" s="158" t="str">
        <f t="shared" si="662"/>
        <v/>
      </c>
    </row>
    <row r="780" spans="1:34" x14ac:dyDescent="0.25">
      <c r="A780" s="23" t="str">
        <f>C771&amp;"x"&amp;B780</f>
        <v>x7</v>
      </c>
      <c r="B780" s="42">
        <v>7</v>
      </c>
      <c r="C780" s="60" t="str">
        <f t="shared" si="646"/>
        <v/>
      </c>
      <c r="D780" s="60" t="str">
        <f t="shared" si="647"/>
        <v/>
      </c>
      <c r="E780" s="61" t="str">
        <f t="shared" si="648"/>
        <v/>
      </c>
      <c r="F780" s="61" t="str">
        <f t="shared" si="649"/>
        <v/>
      </c>
      <c r="G780" s="62" t="str">
        <f t="shared" si="650"/>
        <v/>
      </c>
      <c r="H780" s="63" t="str">
        <f t="shared" si="651"/>
        <v/>
      </c>
      <c r="I780" s="64"/>
      <c r="J780" s="60" t="str">
        <f t="shared" si="652"/>
        <v/>
      </c>
      <c r="K780" s="60" t="str">
        <f t="shared" si="653"/>
        <v/>
      </c>
      <c r="L780" s="60" t="str">
        <f t="shared" si="654"/>
        <v/>
      </c>
      <c r="M780" s="48"/>
      <c r="N780" s="48"/>
      <c r="P780" s="114"/>
      <c r="Q780" s="114"/>
      <c r="R780" s="114"/>
      <c r="S780" s="118"/>
      <c r="T780" s="153">
        <f t="shared" si="655"/>
        <v>0</v>
      </c>
      <c r="U780" s="116">
        <f t="shared" si="656"/>
        <v>0</v>
      </c>
      <c r="V780" s="119" t="str">
        <f t="shared" si="657"/>
        <v/>
      </c>
      <c r="W780" s="119" t="str">
        <f t="shared" si="657"/>
        <v/>
      </c>
      <c r="X780" s="23">
        <v>11</v>
      </c>
      <c r="Y780" s="60" t="str">
        <f t="shared" si="658"/>
        <v/>
      </c>
      <c r="Z780" s="60" t="str">
        <f t="shared" si="659"/>
        <v/>
      </c>
      <c r="AA780" s="60" t="str">
        <f t="shared" si="660"/>
        <v/>
      </c>
      <c r="AB780" s="23">
        <f t="shared" si="661"/>
        <v>0</v>
      </c>
      <c r="AH780" s="158" t="str">
        <f t="shared" si="662"/>
        <v/>
      </c>
    </row>
    <row r="781" spans="1:34" x14ac:dyDescent="0.25">
      <c r="A781" s="23" t="str">
        <f>C771&amp;"x"&amp;B781</f>
        <v>x8</v>
      </c>
      <c r="B781" s="42">
        <v>8</v>
      </c>
      <c r="C781" s="60" t="str">
        <f t="shared" si="646"/>
        <v/>
      </c>
      <c r="D781" s="60" t="str">
        <f t="shared" si="647"/>
        <v/>
      </c>
      <c r="E781" s="61" t="str">
        <f t="shared" si="648"/>
        <v/>
      </c>
      <c r="F781" s="61" t="str">
        <f t="shared" si="649"/>
        <v/>
      </c>
      <c r="G781" s="62" t="str">
        <f t="shared" si="650"/>
        <v/>
      </c>
      <c r="H781" s="63" t="str">
        <f t="shared" si="651"/>
        <v/>
      </c>
      <c r="I781" s="64"/>
      <c r="J781" s="60" t="str">
        <f t="shared" si="652"/>
        <v/>
      </c>
      <c r="K781" s="60" t="str">
        <f t="shared" si="653"/>
        <v/>
      </c>
      <c r="L781" s="60" t="str">
        <f t="shared" si="654"/>
        <v/>
      </c>
      <c r="M781" s="48"/>
      <c r="N781" s="48"/>
      <c r="P781" s="114"/>
      <c r="Q781" s="114"/>
      <c r="R781" s="114"/>
      <c r="S781" s="118"/>
      <c r="T781" s="153">
        <f t="shared" si="655"/>
        <v>0</v>
      </c>
      <c r="U781" s="116">
        <f t="shared" si="656"/>
        <v>0</v>
      </c>
      <c r="V781" s="119" t="str">
        <f t="shared" si="657"/>
        <v/>
      </c>
      <c r="W781" s="119" t="str">
        <f t="shared" si="657"/>
        <v/>
      </c>
      <c r="X781" s="23">
        <v>12</v>
      </c>
      <c r="Y781" s="60" t="str">
        <f t="shared" si="658"/>
        <v/>
      </c>
      <c r="Z781" s="60" t="str">
        <f t="shared" si="659"/>
        <v/>
      </c>
      <c r="AA781" s="60" t="str">
        <f t="shared" si="660"/>
        <v/>
      </c>
      <c r="AB781" s="23">
        <f t="shared" si="661"/>
        <v>0</v>
      </c>
      <c r="AH781" s="158" t="str">
        <f t="shared" si="662"/>
        <v/>
      </c>
    </row>
    <row r="782" spans="1:34" x14ac:dyDescent="0.25">
      <c r="A782" s="23" t="str">
        <f>C771&amp;"x"&amp;B782</f>
        <v>x9</v>
      </c>
      <c r="B782" s="42">
        <v>9</v>
      </c>
      <c r="C782" s="60" t="str">
        <f t="shared" si="646"/>
        <v/>
      </c>
      <c r="D782" s="60" t="str">
        <f t="shared" si="647"/>
        <v/>
      </c>
      <c r="E782" s="61" t="str">
        <f t="shared" si="648"/>
        <v/>
      </c>
      <c r="F782" s="61" t="str">
        <f t="shared" si="649"/>
        <v/>
      </c>
      <c r="G782" s="62" t="str">
        <f t="shared" si="650"/>
        <v/>
      </c>
      <c r="H782" s="63" t="str">
        <f t="shared" si="651"/>
        <v/>
      </c>
      <c r="I782" s="64"/>
      <c r="J782" s="60" t="str">
        <f t="shared" si="652"/>
        <v/>
      </c>
      <c r="K782" s="60" t="str">
        <f t="shared" si="653"/>
        <v/>
      </c>
      <c r="L782" s="60" t="str">
        <f t="shared" si="654"/>
        <v/>
      </c>
      <c r="M782" s="48"/>
      <c r="N782" s="48"/>
      <c r="P782" s="114"/>
      <c r="Q782" s="114"/>
      <c r="R782" s="114"/>
      <c r="S782" s="118"/>
      <c r="T782" s="153">
        <f t="shared" si="655"/>
        <v>0</v>
      </c>
      <c r="U782" s="116">
        <f t="shared" si="656"/>
        <v>0</v>
      </c>
      <c r="V782" s="119" t="str">
        <f t="shared" si="657"/>
        <v/>
      </c>
      <c r="W782" s="119" t="str">
        <f t="shared" si="657"/>
        <v/>
      </c>
      <c r="X782" s="23">
        <v>13</v>
      </c>
      <c r="Y782" s="60" t="str">
        <f t="shared" si="658"/>
        <v/>
      </c>
      <c r="Z782" s="60" t="str">
        <f t="shared" si="659"/>
        <v/>
      </c>
      <c r="AA782" s="60" t="str">
        <f t="shared" si="660"/>
        <v/>
      </c>
      <c r="AB782" s="23">
        <f t="shared" si="661"/>
        <v>0</v>
      </c>
      <c r="AH782" s="158" t="str">
        <f t="shared" si="662"/>
        <v/>
      </c>
    </row>
    <row r="783" spans="1:34" x14ac:dyDescent="0.25">
      <c r="A783" s="23" t="str">
        <f>C771&amp;"x"&amp;B783</f>
        <v>x10</v>
      </c>
      <c r="B783" s="42">
        <v>10</v>
      </c>
      <c r="C783" s="60" t="str">
        <f t="shared" si="646"/>
        <v/>
      </c>
      <c r="D783" s="60" t="str">
        <f t="shared" si="647"/>
        <v/>
      </c>
      <c r="E783" s="61" t="str">
        <f t="shared" si="648"/>
        <v/>
      </c>
      <c r="F783" s="61" t="str">
        <f t="shared" si="649"/>
        <v/>
      </c>
      <c r="G783" s="62" t="str">
        <f t="shared" si="650"/>
        <v/>
      </c>
      <c r="H783" s="63" t="str">
        <f t="shared" si="651"/>
        <v/>
      </c>
      <c r="I783" s="64"/>
      <c r="J783" s="60" t="str">
        <f t="shared" si="652"/>
        <v/>
      </c>
      <c r="K783" s="60" t="str">
        <f t="shared" si="653"/>
        <v/>
      </c>
      <c r="L783" s="60" t="str">
        <f t="shared" si="654"/>
        <v/>
      </c>
      <c r="M783" s="48"/>
      <c r="N783" s="48"/>
      <c r="P783" s="114"/>
      <c r="Q783" s="114"/>
      <c r="R783" s="114"/>
      <c r="S783" s="118"/>
      <c r="T783" s="153">
        <f t="shared" si="655"/>
        <v>0</v>
      </c>
      <c r="U783" s="116">
        <f t="shared" si="656"/>
        <v>0</v>
      </c>
      <c r="V783" s="119" t="str">
        <f t="shared" si="657"/>
        <v/>
      </c>
      <c r="W783" s="119" t="str">
        <f t="shared" si="657"/>
        <v/>
      </c>
      <c r="X783" s="23">
        <v>14</v>
      </c>
      <c r="Y783" s="60" t="str">
        <f t="shared" si="658"/>
        <v/>
      </c>
      <c r="Z783" s="60" t="str">
        <f t="shared" si="659"/>
        <v/>
      </c>
      <c r="AA783" s="60" t="str">
        <f t="shared" si="660"/>
        <v/>
      </c>
      <c r="AB783" s="23">
        <f t="shared" si="661"/>
        <v>0</v>
      </c>
      <c r="AH783" s="158" t="str">
        <f t="shared" si="662"/>
        <v/>
      </c>
    </row>
    <row r="784" spans="1:34" x14ac:dyDescent="0.25">
      <c r="A784" s="23" t="str">
        <f>C771&amp;"x"&amp;B784</f>
        <v>x11</v>
      </c>
      <c r="B784" s="42">
        <v>11</v>
      </c>
      <c r="C784" s="60" t="str">
        <f t="shared" si="646"/>
        <v/>
      </c>
      <c r="D784" s="60" t="str">
        <f t="shared" si="647"/>
        <v/>
      </c>
      <c r="E784" s="61" t="str">
        <f t="shared" si="648"/>
        <v/>
      </c>
      <c r="F784" s="61" t="str">
        <f t="shared" si="649"/>
        <v/>
      </c>
      <c r="G784" s="62" t="str">
        <f t="shared" si="650"/>
        <v/>
      </c>
      <c r="H784" s="63" t="str">
        <f t="shared" si="651"/>
        <v/>
      </c>
      <c r="I784" s="64"/>
      <c r="J784" s="60" t="str">
        <f t="shared" si="652"/>
        <v/>
      </c>
      <c r="K784" s="60" t="str">
        <f t="shared" si="653"/>
        <v/>
      </c>
      <c r="L784" s="60" t="str">
        <f t="shared" si="654"/>
        <v/>
      </c>
      <c r="M784" s="48"/>
      <c r="N784" s="48"/>
      <c r="P784" s="114"/>
      <c r="Q784" s="114"/>
      <c r="R784" s="114"/>
      <c r="T784" s="153">
        <f t="shared" si="655"/>
        <v>0</v>
      </c>
      <c r="U784" s="116">
        <f t="shared" si="656"/>
        <v>0</v>
      </c>
      <c r="V784" s="119" t="str">
        <f t="shared" si="657"/>
        <v/>
      </c>
      <c r="W784" s="119" t="str">
        <f t="shared" si="657"/>
        <v/>
      </c>
      <c r="X784" s="23">
        <v>15</v>
      </c>
      <c r="Y784" s="60" t="str">
        <f t="shared" si="658"/>
        <v/>
      </c>
      <c r="Z784" s="60" t="str">
        <f t="shared" si="659"/>
        <v/>
      </c>
      <c r="AA784" s="60" t="str">
        <f t="shared" si="660"/>
        <v/>
      </c>
      <c r="AB784" s="23">
        <f t="shared" si="661"/>
        <v>0</v>
      </c>
      <c r="AH784" s="158" t="str">
        <f t="shared" si="662"/>
        <v/>
      </c>
    </row>
    <row r="785" spans="1:34" x14ac:dyDescent="0.25">
      <c r="A785" s="23" t="str">
        <f>C771&amp;"x"&amp;B785</f>
        <v>x12</v>
      </c>
      <c r="B785" s="42">
        <v>12</v>
      </c>
      <c r="C785" s="60" t="str">
        <f t="shared" si="646"/>
        <v/>
      </c>
      <c r="D785" s="60" t="str">
        <f t="shared" si="647"/>
        <v/>
      </c>
      <c r="E785" s="61" t="str">
        <f t="shared" si="648"/>
        <v/>
      </c>
      <c r="F785" s="61" t="str">
        <f t="shared" si="649"/>
        <v/>
      </c>
      <c r="G785" s="62" t="str">
        <f t="shared" si="650"/>
        <v/>
      </c>
      <c r="H785" s="63" t="str">
        <f t="shared" si="651"/>
        <v/>
      </c>
      <c r="I785" s="64"/>
      <c r="J785" s="60" t="str">
        <f t="shared" si="652"/>
        <v/>
      </c>
      <c r="K785" s="60" t="str">
        <f t="shared" si="653"/>
        <v/>
      </c>
      <c r="L785" s="60" t="str">
        <f t="shared" si="654"/>
        <v/>
      </c>
      <c r="M785" s="48"/>
      <c r="N785" s="48"/>
      <c r="P785" s="114"/>
      <c r="Q785" s="114"/>
      <c r="R785" s="114"/>
      <c r="T785" s="153">
        <f t="shared" si="655"/>
        <v>0</v>
      </c>
      <c r="U785" s="116">
        <f t="shared" si="656"/>
        <v>0</v>
      </c>
      <c r="V785" s="119" t="str">
        <f t="shared" si="657"/>
        <v/>
      </c>
      <c r="W785" s="119" t="str">
        <f t="shared" si="657"/>
        <v/>
      </c>
      <c r="X785" s="23">
        <v>16</v>
      </c>
      <c r="Y785" s="60" t="str">
        <f t="shared" si="658"/>
        <v/>
      </c>
      <c r="Z785" s="60" t="str">
        <f t="shared" si="659"/>
        <v/>
      </c>
      <c r="AA785" s="60" t="str">
        <f t="shared" si="660"/>
        <v/>
      </c>
      <c r="AB785" s="23">
        <f t="shared" si="661"/>
        <v>0</v>
      </c>
      <c r="AH785" s="158" t="str">
        <f t="shared" si="662"/>
        <v/>
      </c>
    </row>
    <row r="786" spans="1:34" x14ac:dyDescent="0.25">
      <c r="A786" s="23" t="str">
        <f>C771&amp;"x"&amp;B786</f>
        <v>x13</v>
      </c>
      <c r="B786" s="42">
        <v>13</v>
      </c>
      <c r="C786" s="60" t="str">
        <f t="shared" si="646"/>
        <v/>
      </c>
      <c r="D786" s="60" t="str">
        <f t="shared" si="647"/>
        <v/>
      </c>
      <c r="E786" s="61" t="str">
        <f t="shared" si="648"/>
        <v/>
      </c>
      <c r="F786" s="61" t="str">
        <f t="shared" si="649"/>
        <v/>
      </c>
      <c r="G786" s="62" t="str">
        <f t="shared" si="650"/>
        <v/>
      </c>
      <c r="H786" s="63" t="str">
        <f t="shared" si="651"/>
        <v/>
      </c>
      <c r="I786" s="64"/>
      <c r="J786" s="60" t="str">
        <f t="shared" si="652"/>
        <v/>
      </c>
      <c r="K786" s="60" t="str">
        <f t="shared" si="653"/>
        <v/>
      </c>
      <c r="L786" s="60" t="str">
        <f t="shared" si="654"/>
        <v/>
      </c>
      <c r="M786" s="48"/>
      <c r="N786" s="48"/>
      <c r="P786" s="114"/>
      <c r="Q786" s="114"/>
      <c r="R786" s="114"/>
      <c r="T786" s="153">
        <f t="shared" si="655"/>
        <v>0</v>
      </c>
      <c r="U786" s="116">
        <f t="shared" si="656"/>
        <v>0</v>
      </c>
      <c r="V786" s="119" t="str">
        <f t="shared" si="657"/>
        <v/>
      </c>
      <c r="W786" s="119" t="str">
        <f t="shared" si="657"/>
        <v/>
      </c>
      <c r="X786" s="23">
        <v>17</v>
      </c>
      <c r="Y786" s="60" t="str">
        <f t="shared" si="658"/>
        <v/>
      </c>
      <c r="Z786" s="60" t="str">
        <f t="shared" si="659"/>
        <v/>
      </c>
      <c r="AA786" s="60" t="str">
        <f t="shared" si="660"/>
        <v/>
      </c>
      <c r="AB786" s="23">
        <f t="shared" si="661"/>
        <v>0</v>
      </c>
      <c r="AH786" s="158" t="str">
        <f t="shared" si="662"/>
        <v/>
      </c>
    </row>
    <row r="787" spans="1:34" x14ac:dyDescent="0.25">
      <c r="A787" s="23" t="str">
        <f>C771&amp;"x"&amp;B787</f>
        <v>x14</v>
      </c>
      <c r="B787" s="42">
        <v>14</v>
      </c>
      <c r="C787" s="60" t="str">
        <f t="shared" si="646"/>
        <v/>
      </c>
      <c r="D787" s="60" t="str">
        <f t="shared" si="647"/>
        <v/>
      </c>
      <c r="E787" s="61" t="str">
        <f t="shared" si="648"/>
        <v/>
      </c>
      <c r="F787" s="61" t="str">
        <f t="shared" si="649"/>
        <v/>
      </c>
      <c r="G787" s="62" t="str">
        <f t="shared" si="650"/>
        <v/>
      </c>
      <c r="H787" s="63" t="str">
        <f t="shared" si="651"/>
        <v/>
      </c>
      <c r="I787" s="64"/>
      <c r="J787" s="60" t="str">
        <f t="shared" si="652"/>
        <v/>
      </c>
      <c r="K787" s="60" t="str">
        <f t="shared" si="653"/>
        <v/>
      </c>
      <c r="L787" s="60" t="str">
        <f t="shared" si="654"/>
        <v/>
      </c>
      <c r="M787" s="48"/>
      <c r="N787" s="48"/>
      <c r="P787" s="114"/>
      <c r="Q787" s="114"/>
      <c r="R787" s="114"/>
      <c r="T787" s="153">
        <f t="shared" si="655"/>
        <v>0</v>
      </c>
      <c r="U787" s="116">
        <f t="shared" si="656"/>
        <v>0</v>
      </c>
      <c r="V787" s="119" t="str">
        <f t="shared" si="657"/>
        <v/>
      </c>
      <c r="W787" s="119" t="str">
        <f t="shared" si="657"/>
        <v/>
      </c>
      <c r="X787" s="23">
        <v>18</v>
      </c>
      <c r="Y787" s="60" t="str">
        <f t="shared" si="658"/>
        <v/>
      </c>
      <c r="Z787" s="60" t="str">
        <f t="shared" si="659"/>
        <v/>
      </c>
      <c r="AA787" s="60" t="str">
        <f t="shared" si="660"/>
        <v/>
      </c>
      <c r="AB787" s="23">
        <f t="shared" si="661"/>
        <v>0</v>
      </c>
      <c r="AH787" s="158" t="str">
        <f t="shared" si="662"/>
        <v/>
      </c>
    </row>
    <row r="788" spans="1:34" x14ac:dyDescent="0.25">
      <c r="A788" s="23" t="str">
        <f>C771&amp;"x"&amp;B788</f>
        <v>x15</v>
      </c>
      <c r="B788" s="42">
        <v>15</v>
      </c>
      <c r="C788" s="60" t="str">
        <f t="shared" si="646"/>
        <v/>
      </c>
      <c r="D788" s="60" t="str">
        <f t="shared" si="647"/>
        <v/>
      </c>
      <c r="E788" s="61" t="str">
        <f t="shared" si="648"/>
        <v/>
      </c>
      <c r="F788" s="61" t="str">
        <f t="shared" si="649"/>
        <v/>
      </c>
      <c r="G788" s="62" t="str">
        <f t="shared" si="650"/>
        <v/>
      </c>
      <c r="H788" s="63" t="str">
        <f t="shared" si="651"/>
        <v/>
      </c>
      <c r="I788" s="64"/>
      <c r="J788" s="60" t="str">
        <f t="shared" si="652"/>
        <v/>
      </c>
      <c r="K788" s="60" t="str">
        <f t="shared" si="653"/>
        <v/>
      </c>
      <c r="L788" s="60" t="str">
        <f t="shared" si="654"/>
        <v/>
      </c>
      <c r="M788" s="48"/>
      <c r="N788" s="48"/>
      <c r="P788" s="114"/>
      <c r="Q788" s="114"/>
      <c r="R788" s="114"/>
      <c r="T788" s="153">
        <f t="shared" si="655"/>
        <v>0</v>
      </c>
      <c r="U788" s="116">
        <f t="shared" si="656"/>
        <v>0</v>
      </c>
      <c r="V788" s="119" t="str">
        <f t="shared" si="657"/>
        <v/>
      </c>
      <c r="W788" s="119" t="str">
        <f t="shared" si="657"/>
        <v/>
      </c>
      <c r="X788" s="23">
        <v>19</v>
      </c>
      <c r="Y788" s="60" t="str">
        <f t="shared" si="658"/>
        <v/>
      </c>
      <c r="Z788" s="60" t="str">
        <f t="shared" si="659"/>
        <v/>
      </c>
      <c r="AA788" s="60" t="str">
        <f t="shared" si="660"/>
        <v/>
      </c>
      <c r="AB788" s="23">
        <f t="shared" si="661"/>
        <v>0</v>
      </c>
      <c r="AH788" s="158" t="str">
        <f t="shared" si="662"/>
        <v/>
      </c>
    </row>
    <row r="789" spans="1:34" x14ac:dyDescent="0.25">
      <c r="B789" s="65"/>
      <c r="C789" s="66"/>
      <c r="D789" s="65"/>
      <c r="E789" s="65"/>
      <c r="F789" s="65"/>
      <c r="G789" s="67"/>
      <c r="H789" s="67"/>
      <c r="I789" s="67"/>
      <c r="J789" s="66"/>
      <c r="K789" s="66"/>
      <c r="L789" s="66"/>
      <c r="M789" s="48"/>
      <c r="N789" s="48"/>
      <c r="X789" s="23">
        <v>20</v>
      </c>
    </row>
    <row r="790" spans="1:34" x14ac:dyDescent="0.25">
      <c r="B790" s="42"/>
      <c r="C790" s="369" t="s">
        <v>5165</v>
      </c>
      <c r="D790" s="369"/>
      <c r="E790" s="43" t="s">
        <v>5166</v>
      </c>
      <c r="F790" s="43" t="s">
        <v>5167</v>
      </c>
      <c r="G790" s="44" t="s">
        <v>5168</v>
      </c>
      <c r="H790" s="45"/>
      <c r="I790" s="46"/>
      <c r="J790" s="47" t="s">
        <v>5169</v>
      </c>
      <c r="K790" s="47" t="s">
        <v>5170</v>
      </c>
      <c r="L790" s="47" t="s">
        <v>5171</v>
      </c>
      <c r="M790" s="48"/>
      <c r="N790" s="48"/>
      <c r="P790" s="49">
        <f>COUNT(P794:P808)</f>
        <v>0</v>
      </c>
      <c r="Q790" s="49">
        <f>COUNT(Q794:Q808)</f>
        <v>0</v>
      </c>
      <c r="R790" s="49">
        <f>COUNT(R794:R808)</f>
        <v>0</v>
      </c>
      <c r="T790" s="96">
        <f>T791-SUM(U794:U808)</f>
        <v>0</v>
      </c>
      <c r="X790" s="23">
        <v>1</v>
      </c>
    </row>
    <row r="791" spans="1:34" ht="13" x14ac:dyDescent="0.3">
      <c r="A791" s="27">
        <f>A771+1</f>
        <v>40</v>
      </c>
      <c r="B791" s="50"/>
      <c r="C791" s="370" t="str">
        <f>Leden!AV45</f>
        <v/>
      </c>
      <c r="D791" s="370"/>
      <c r="E791" s="100" t="str">
        <f>IF($C791="","",LEFT(IFERROR(VLOOKUP($C791,Teams1N,2,0),"")&amp;"??",2))</f>
        <v/>
      </c>
      <c r="F791" s="100" t="str">
        <f>IF($C791="","",IFERROR(VLOOKUP($C791,Teams1N,3,0),"??"))</f>
        <v/>
      </c>
      <c r="G791" s="100" t="str">
        <f>IF($C791="","",LEFT(IFERROR(VLOOKUP($C791,Teams1N,4,0),"")&amp;"?",1))</f>
        <v/>
      </c>
      <c r="H791" s="51"/>
      <c r="I791" s="52"/>
      <c r="J791" s="100">
        <f>COUNTIF(C794:C808,"V")</f>
        <v>0</v>
      </c>
      <c r="K791" s="100">
        <f>COUNTIF(C794:C808,"M")</f>
        <v>0</v>
      </c>
      <c r="L791" s="53" t="str">
        <f>IFERROR(AVERAGE(H794:H808),"")</f>
        <v/>
      </c>
      <c r="M791" s="54"/>
      <c r="N791" s="54"/>
      <c r="O791" s="27" t="s">
        <v>5172</v>
      </c>
      <c r="P791" s="163"/>
      <c r="Q791" s="163"/>
      <c r="R791" s="163"/>
      <c r="S791" s="164"/>
      <c r="T791" s="96">
        <f>SUM(T794:T808)</f>
        <v>0</v>
      </c>
      <c r="U791" s="115" t="str">
        <f>MID($C791,1,1)</f>
        <v/>
      </c>
      <c r="V791" s="115" t="str">
        <f>MID($C791,1,1)</f>
        <v/>
      </c>
      <c r="W791" s="115" t="str">
        <f>MID($C791,1,1)</f>
        <v/>
      </c>
      <c r="X791" s="23">
        <v>2</v>
      </c>
      <c r="Y791" s="27"/>
      <c r="Z791" s="27"/>
      <c r="AA791" s="27"/>
      <c r="AB791" s="27"/>
      <c r="AC791" s="27"/>
      <c r="AD791" s="11" t="str">
        <f>IF($C791="","",IFERROR(VLOOKUP($C791,Teams1N,6,0),""))</f>
        <v/>
      </c>
      <c r="AE791" s="11" t="str">
        <f>TRIM(IF($AD791="","",IFERROR(VLOOKUP($AD791,Teams!$B$5:$G$9,2,0),"")))</f>
        <v/>
      </c>
      <c r="AF791" s="11" t="str">
        <f>TRIM(IF($AD791="","",IFERROR(VLOOKUP($AD791,Teams!$B$5:$G$9,4,0),"")))</f>
        <v/>
      </c>
      <c r="AG791" s="27"/>
      <c r="AH791" s="159" t="str">
        <f>IFERROR(AVERAGE(AH794:AH808),"")</f>
        <v/>
      </c>
    </row>
    <row r="792" spans="1:34" x14ac:dyDescent="0.25">
      <c r="B792" s="42"/>
      <c r="C792" s="43"/>
      <c r="D792" s="42"/>
      <c r="E792" s="42"/>
      <c r="F792" s="42"/>
      <c r="G792" s="46"/>
      <c r="H792" s="46"/>
      <c r="I792" s="46"/>
      <c r="J792" s="43"/>
      <c r="K792" s="43"/>
      <c r="L792" s="43"/>
      <c r="M792" s="48"/>
      <c r="N792" s="48"/>
      <c r="U792" s="116"/>
      <c r="V792" s="116"/>
      <c r="W792" s="116"/>
      <c r="X792" s="23">
        <v>3</v>
      </c>
    </row>
    <row r="793" spans="1:34" x14ac:dyDescent="0.25">
      <c r="A793" s="55"/>
      <c r="B793" s="56"/>
      <c r="C793" s="57" t="s">
        <v>5173</v>
      </c>
      <c r="D793" s="57" t="s">
        <v>5174</v>
      </c>
      <c r="E793" s="58" t="s">
        <v>5175</v>
      </c>
      <c r="F793" s="58" t="s">
        <v>5176</v>
      </c>
      <c r="G793" s="57" t="s">
        <v>5177</v>
      </c>
      <c r="H793" s="57" t="s">
        <v>5178</v>
      </c>
      <c r="I793" s="57" t="s">
        <v>5039</v>
      </c>
      <c r="J793" s="57" t="s">
        <v>7049</v>
      </c>
      <c r="K793" s="57" t="s">
        <v>7598</v>
      </c>
      <c r="L793" s="57" t="s">
        <v>7596</v>
      </c>
      <c r="M793" s="59"/>
      <c r="N793" s="59"/>
      <c r="O793" s="55"/>
      <c r="P793" s="117" t="s">
        <v>5048</v>
      </c>
      <c r="Q793" s="117" t="s">
        <v>5047</v>
      </c>
      <c r="R793" s="117" t="s">
        <v>5049</v>
      </c>
      <c r="U793" s="115" t="str">
        <f>IF(W791="","",VLOOKUP(W791,Leeftijdscat,2,FALSE))</f>
        <v/>
      </c>
      <c r="V793" s="115" t="str">
        <f>IF(W791="","",VLOOKUP(W791,Leeftijdscat,3,FALSE))</f>
        <v/>
      </c>
      <c r="W793" s="115" t="str">
        <f>IF(W791="","",VLOOKUP(W791,Leeftijdscat,4,FALSE))</f>
        <v/>
      </c>
      <c r="X793" s="23">
        <v>4</v>
      </c>
      <c r="Y793" s="55">
        <f>LEN(Y794&amp;Y795&amp;Y796&amp;Y797&amp;Y798&amp;Y799&amp;Y800&amp;Y801&amp;Y802&amp;Y803&amp;Y804&amp;Y805&amp;Y806&amp;Y807&amp;Y808)</f>
        <v>0</v>
      </c>
      <c r="Z793" s="55">
        <f>LEN(Z794&amp;Z795&amp;Z796&amp;Z797&amp;Z798&amp;Z799&amp;Z800&amp;Z801&amp;Z802&amp;Z803&amp;Z804&amp;Z805&amp;Z806&amp;Z807&amp;Z808)</f>
        <v>0</v>
      </c>
      <c r="AA793" s="55">
        <f>LEN(AA794&amp;AA795&amp;AA796&amp;AA797&amp;AA798&amp;AA799&amp;AA800&amp;AA801&amp;AA802&amp;AA803&amp;AA804&amp;AA805&amp;AA806&amp;AA807&amp;AA808)</f>
        <v>0</v>
      </c>
      <c r="AB793" s="55">
        <f>SUM(Y793:AA793)</f>
        <v>0</v>
      </c>
      <c r="AC793" s="55"/>
      <c r="AD793" s="145"/>
      <c r="AE793" s="145"/>
      <c r="AF793" s="145"/>
      <c r="AG793" s="55"/>
    </row>
    <row r="794" spans="1:34" x14ac:dyDescent="0.25">
      <c r="A794" s="23" t="str">
        <f>C791&amp;"x"&amp;B794</f>
        <v>x1</v>
      </c>
      <c r="B794" s="42">
        <v>1</v>
      </c>
      <c r="C794" s="60" t="str">
        <f t="shared" ref="C794:C808" si="663">IF(LEFT($A794,1)="x","",IFERROR(VLOOKUP($A794,Leden1N,8,0),""))</f>
        <v/>
      </c>
      <c r="D794" s="60" t="str">
        <f t="shared" ref="D794:D808" si="664">IF(LEFT($A794,1)="x","",IFERROR(VLOOKUP($A794,Leden1N,9,0),""))</f>
        <v/>
      </c>
      <c r="E794" s="61" t="str">
        <f t="shared" ref="E794:E808" si="665">IF(LEFT($A794,1)="x","",IFERROR(VLOOKUP($A794,Leden1N,10,0),""))</f>
        <v/>
      </c>
      <c r="F794" s="61" t="str">
        <f t="shared" ref="F794:F808" si="666">IF(LEFT($A794,1)="x","",IFERROR(VLOOKUP($A794,Leden1N,11,0),""))</f>
        <v/>
      </c>
      <c r="G794" s="62" t="str">
        <f t="shared" ref="G794:G808" si="667">IF(LEFT($A794,1)="x","",IFERROR(VLOOKUP($A794,Leden1N,12,0),""))</f>
        <v/>
      </c>
      <c r="H794" s="63" t="str">
        <f t="shared" ref="H794:H808" si="668">IF(AND(ISNUMBER(G794),G794&lt;&gt;0),DATEDIF(G794,Peildatum,"Y"),"")</f>
        <v/>
      </c>
      <c r="I794" s="64"/>
      <c r="J794" s="60" t="str">
        <f t="shared" ref="J794:J808" si="669">IF(LEFT($A794,1)="x","",IFERROR(VLOOKUP($A794,Leden1N,17,0),""))</f>
        <v/>
      </c>
      <c r="K794" s="60" t="str">
        <f t="shared" ref="K794:K808" si="670">IF(LEFT($A794,1)="x","",IFERROR(VLOOKUP($A794,Leden1N,18,0),""))</f>
        <v/>
      </c>
      <c r="L794" s="60" t="str">
        <f t="shared" ref="L794:L808" si="671">IF(LEFT($A794,1)="x","",IFERROR(VLOOKUP($A794,Leden1N,19,0),""))</f>
        <v/>
      </c>
      <c r="M794" s="48"/>
      <c r="N794" s="48"/>
      <c r="P794" s="114"/>
      <c r="Q794" s="114"/>
      <c r="R794" s="114"/>
      <c r="S794" s="118"/>
      <c r="T794" s="153">
        <f t="shared" ref="T794:T808" si="672">IF(LEN(C794&amp;D794&amp;E794&amp;F794)&gt;0,1,0)</f>
        <v>0</v>
      </c>
      <c r="U794" s="116">
        <f t="shared" ref="U794:U808" si="673">MIN(LEN(Y794&amp;Z794&amp;AA794),1)</f>
        <v>0</v>
      </c>
      <c r="V794" s="119" t="str">
        <f t="shared" ref="V794:W808" si="674">V793</f>
        <v/>
      </c>
      <c r="W794" s="119" t="str">
        <f t="shared" si="674"/>
        <v/>
      </c>
      <c r="X794" s="23">
        <v>5</v>
      </c>
      <c r="Y794" s="60" t="str">
        <f t="shared" ref="Y794:Y808" si="675">IF(LEFT($A794,1)="x","",IFERROR(VLOOKUP($A794,Leden1N,37,0),""))</f>
        <v/>
      </c>
      <c r="Z794" s="60" t="str">
        <f t="shared" ref="Z794:Z808" si="676">IF(LEFT($A794,1)="x","",IFERROR(VLOOKUP($A794,Leden1N,38,0),""))</f>
        <v/>
      </c>
      <c r="AA794" s="60" t="str">
        <f t="shared" ref="AA794:AA808" si="677">IF(LEFT($A794,1)="x","",IFERROR(VLOOKUP($A794,Leden1N,39,0),""))</f>
        <v/>
      </c>
      <c r="AB794" s="23">
        <f t="shared" ref="AB794:AB808" si="678">LEN(Y794&amp;Z794&amp;AA794)</f>
        <v>0</v>
      </c>
      <c r="AH794" s="158" t="str">
        <f t="shared" ref="AH794:AH808" si="679">lft(G794,Peildatum)</f>
        <v/>
      </c>
    </row>
    <row r="795" spans="1:34" x14ac:dyDescent="0.25">
      <c r="A795" s="23" t="str">
        <f>C791&amp;"x"&amp;B795</f>
        <v>x2</v>
      </c>
      <c r="B795" s="42">
        <v>2</v>
      </c>
      <c r="C795" s="60" t="str">
        <f t="shared" si="663"/>
        <v/>
      </c>
      <c r="D795" s="60" t="str">
        <f t="shared" si="664"/>
        <v/>
      </c>
      <c r="E795" s="61" t="str">
        <f t="shared" si="665"/>
        <v/>
      </c>
      <c r="F795" s="61" t="str">
        <f t="shared" si="666"/>
        <v/>
      </c>
      <c r="G795" s="62" t="str">
        <f t="shared" si="667"/>
        <v/>
      </c>
      <c r="H795" s="63" t="str">
        <f t="shared" si="668"/>
        <v/>
      </c>
      <c r="I795" s="64"/>
      <c r="J795" s="60" t="str">
        <f t="shared" si="669"/>
        <v/>
      </c>
      <c r="K795" s="60" t="str">
        <f t="shared" si="670"/>
        <v/>
      </c>
      <c r="L795" s="60" t="str">
        <f t="shared" si="671"/>
        <v/>
      </c>
      <c r="M795" s="48"/>
      <c r="N795" s="48"/>
      <c r="P795" s="114"/>
      <c r="Q795" s="114"/>
      <c r="R795" s="114"/>
      <c r="S795" s="118"/>
      <c r="T795" s="153">
        <f t="shared" si="672"/>
        <v>0</v>
      </c>
      <c r="U795" s="116">
        <f t="shared" si="673"/>
        <v>0</v>
      </c>
      <c r="V795" s="119" t="str">
        <f t="shared" si="674"/>
        <v/>
      </c>
      <c r="W795" s="119" t="str">
        <f t="shared" si="674"/>
        <v/>
      </c>
      <c r="X795" s="23">
        <v>6</v>
      </c>
      <c r="Y795" s="60" t="str">
        <f t="shared" si="675"/>
        <v/>
      </c>
      <c r="Z795" s="60" t="str">
        <f t="shared" si="676"/>
        <v/>
      </c>
      <c r="AA795" s="60" t="str">
        <f t="shared" si="677"/>
        <v/>
      </c>
      <c r="AB795" s="23">
        <f t="shared" si="678"/>
        <v>0</v>
      </c>
      <c r="AH795" s="158" t="str">
        <f t="shared" si="679"/>
        <v/>
      </c>
    </row>
    <row r="796" spans="1:34" x14ac:dyDescent="0.25">
      <c r="A796" s="23" t="str">
        <f>C791&amp;"x"&amp;B796</f>
        <v>x3</v>
      </c>
      <c r="B796" s="42">
        <v>3</v>
      </c>
      <c r="C796" s="60" t="str">
        <f t="shared" si="663"/>
        <v/>
      </c>
      <c r="D796" s="60" t="str">
        <f t="shared" si="664"/>
        <v/>
      </c>
      <c r="E796" s="61" t="str">
        <f t="shared" si="665"/>
        <v/>
      </c>
      <c r="F796" s="61" t="str">
        <f t="shared" si="666"/>
        <v/>
      </c>
      <c r="G796" s="62" t="str">
        <f t="shared" si="667"/>
        <v/>
      </c>
      <c r="H796" s="63" t="str">
        <f t="shared" si="668"/>
        <v/>
      </c>
      <c r="I796" s="64"/>
      <c r="J796" s="60" t="str">
        <f t="shared" si="669"/>
        <v/>
      </c>
      <c r="K796" s="60" t="str">
        <f t="shared" si="670"/>
        <v/>
      </c>
      <c r="L796" s="60" t="str">
        <f t="shared" si="671"/>
        <v/>
      </c>
      <c r="M796" s="48"/>
      <c r="N796" s="48"/>
      <c r="P796" s="114"/>
      <c r="Q796" s="114"/>
      <c r="R796" s="114"/>
      <c r="S796" s="118"/>
      <c r="T796" s="153">
        <f t="shared" si="672"/>
        <v>0</v>
      </c>
      <c r="U796" s="116">
        <f t="shared" si="673"/>
        <v>0</v>
      </c>
      <c r="V796" s="119" t="str">
        <f t="shared" si="674"/>
        <v/>
      </c>
      <c r="W796" s="119" t="str">
        <f t="shared" si="674"/>
        <v/>
      </c>
      <c r="X796" s="23">
        <v>7</v>
      </c>
      <c r="Y796" s="60" t="str">
        <f t="shared" si="675"/>
        <v/>
      </c>
      <c r="Z796" s="60" t="str">
        <f t="shared" si="676"/>
        <v/>
      </c>
      <c r="AA796" s="60" t="str">
        <f t="shared" si="677"/>
        <v/>
      </c>
      <c r="AB796" s="23">
        <f t="shared" si="678"/>
        <v>0</v>
      </c>
      <c r="AH796" s="158" t="str">
        <f t="shared" si="679"/>
        <v/>
      </c>
    </row>
    <row r="797" spans="1:34" x14ac:dyDescent="0.25">
      <c r="A797" s="23" t="str">
        <f>C791&amp;"x"&amp;B797</f>
        <v>x4</v>
      </c>
      <c r="B797" s="42">
        <v>4</v>
      </c>
      <c r="C797" s="60" t="str">
        <f t="shared" si="663"/>
        <v/>
      </c>
      <c r="D797" s="60" t="str">
        <f t="shared" si="664"/>
        <v/>
      </c>
      <c r="E797" s="61" t="str">
        <f t="shared" si="665"/>
        <v/>
      </c>
      <c r="F797" s="61" t="str">
        <f t="shared" si="666"/>
        <v/>
      </c>
      <c r="G797" s="62" t="str">
        <f t="shared" si="667"/>
        <v/>
      </c>
      <c r="H797" s="63" t="str">
        <f t="shared" si="668"/>
        <v/>
      </c>
      <c r="I797" s="64"/>
      <c r="J797" s="60" t="str">
        <f t="shared" si="669"/>
        <v/>
      </c>
      <c r="K797" s="60" t="str">
        <f t="shared" si="670"/>
        <v/>
      </c>
      <c r="L797" s="60" t="str">
        <f t="shared" si="671"/>
        <v/>
      </c>
      <c r="M797" s="48"/>
      <c r="N797" s="48"/>
      <c r="P797" s="114"/>
      <c r="Q797" s="114"/>
      <c r="R797" s="114"/>
      <c r="S797" s="118"/>
      <c r="T797" s="153">
        <f t="shared" si="672"/>
        <v>0</v>
      </c>
      <c r="U797" s="116">
        <f t="shared" si="673"/>
        <v>0</v>
      </c>
      <c r="V797" s="119" t="str">
        <f t="shared" si="674"/>
        <v/>
      </c>
      <c r="W797" s="119" t="str">
        <f t="shared" si="674"/>
        <v/>
      </c>
      <c r="X797" s="23">
        <v>8</v>
      </c>
      <c r="Y797" s="60" t="str">
        <f t="shared" si="675"/>
        <v/>
      </c>
      <c r="Z797" s="60" t="str">
        <f t="shared" si="676"/>
        <v/>
      </c>
      <c r="AA797" s="60" t="str">
        <f t="shared" si="677"/>
        <v/>
      </c>
      <c r="AB797" s="23">
        <f t="shared" si="678"/>
        <v>0</v>
      </c>
      <c r="AH797" s="158" t="str">
        <f t="shared" si="679"/>
        <v/>
      </c>
    </row>
    <row r="798" spans="1:34" x14ac:dyDescent="0.25">
      <c r="A798" s="23" t="str">
        <f>C791&amp;"x"&amp;B798</f>
        <v>x5</v>
      </c>
      <c r="B798" s="42">
        <v>5</v>
      </c>
      <c r="C798" s="60" t="str">
        <f t="shared" si="663"/>
        <v/>
      </c>
      <c r="D798" s="60" t="str">
        <f t="shared" si="664"/>
        <v/>
      </c>
      <c r="E798" s="61" t="str">
        <f t="shared" si="665"/>
        <v/>
      </c>
      <c r="F798" s="61" t="str">
        <f t="shared" si="666"/>
        <v/>
      </c>
      <c r="G798" s="62" t="str">
        <f t="shared" si="667"/>
        <v/>
      </c>
      <c r="H798" s="63" t="str">
        <f t="shared" si="668"/>
        <v/>
      </c>
      <c r="I798" s="64"/>
      <c r="J798" s="60" t="str">
        <f t="shared" si="669"/>
        <v/>
      </c>
      <c r="K798" s="60" t="str">
        <f t="shared" si="670"/>
        <v/>
      </c>
      <c r="L798" s="60" t="str">
        <f t="shared" si="671"/>
        <v/>
      </c>
      <c r="M798" s="48"/>
      <c r="N798" s="48"/>
      <c r="P798" s="114"/>
      <c r="Q798" s="114"/>
      <c r="R798" s="114"/>
      <c r="S798" s="118"/>
      <c r="T798" s="153">
        <f t="shared" si="672"/>
        <v>0</v>
      </c>
      <c r="U798" s="116">
        <f t="shared" si="673"/>
        <v>0</v>
      </c>
      <c r="V798" s="119" t="str">
        <f t="shared" si="674"/>
        <v/>
      </c>
      <c r="W798" s="119" t="str">
        <f t="shared" si="674"/>
        <v/>
      </c>
      <c r="X798" s="23">
        <v>9</v>
      </c>
      <c r="Y798" s="60" t="str">
        <f t="shared" si="675"/>
        <v/>
      </c>
      <c r="Z798" s="60" t="str">
        <f t="shared" si="676"/>
        <v/>
      </c>
      <c r="AA798" s="60" t="str">
        <f t="shared" si="677"/>
        <v/>
      </c>
      <c r="AB798" s="23">
        <f t="shared" si="678"/>
        <v>0</v>
      </c>
      <c r="AH798" s="158" t="str">
        <f t="shared" si="679"/>
        <v/>
      </c>
    </row>
    <row r="799" spans="1:34" x14ac:dyDescent="0.25">
      <c r="A799" s="23" t="str">
        <f>C791&amp;"x"&amp;B799</f>
        <v>x6</v>
      </c>
      <c r="B799" s="42">
        <v>6</v>
      </c>
      <c r="C799" s="60" t="str">
        <f t="shared" si="663"/>
        <v/>
      </c>
      <c r="D799" s="60" t="str">
        <f t="shared" si="664"/>
        <v/>
      </c>
      <c r="E799" s="61" t="str">
        <f t="shared" si="665"/>
        <v/>
      </c>
      <c r="F799" s="61" t="str">
        <f t="shared" si="666"/>
        <v/>
      </c>
      <c r="G799" s="62" t="str">
        <f t="shared" si="667"/>
        <v/>
      </c>
      <c r="H799" s="63" t="str">
        <f t="shared" si="668"/>
        <v/>
      </c>
      <c r="I799" s="64"/>
      <c r="J799" s="60" t="str">
        <f t="shared" si="669"/>
        <v/>
      </c>
      <c r="K799" s="60" t="str">
        <f t="shared" si="670"/>
        <v/>
      </c>
      <c r="L799" s="60" t="str">
        <f t="shared" si="671"/>
        <v/>
      </c>
      <c r="M799" s="48"/>
      <c r="N799" s="48"/>
      <c r="P799" s="114"/>
      <c r="Q799" s="114"/>
      <c r="R799" s="114"/>
      <c r="S799" s="118"/>
      <c r="T799" s="153">
        <f t="shared" si="672"/>
        <v>0</v>
      </c>
      <c r="U799" s="116">
        <f t="shared" si="673"/>
        <v>0</v>
      </c>
      <c r="V799" s="119" t="str">
        <f t="shared" si="674"/>
        <v/>
      </c>
      <c r="W799" s="119" t="str">
        <f t="shared" si="674"/>
        <v/>
      </c>
      <c r="X799" s="23">
        <v>10</v>
      </c>
      <c r="Y799" s="60" t="str">
        <f t="shared" si="675"/>
        <v/>
      </c>
      <c r="Z799" s="60" t="str">
        <f t="shared" si="676"/>
        <v/>
      </c>
      <c r="AA799" s="60" t="str">
        <f t="shared" si="677"/>
        <v/>
      </c>
      <c r="AB799" s="23">
        <f t="shared" si="678"/>
        <v>0</v>
      </c>
      <c r="AH799" s="158" t="str">
        <f t="shared" si="679"/>
        <v/>
      </c>
    </row>
    <row r="800" spans="1:34" x14ac:dyDescent="0.25">
      <c r="A800" s="23" t="str">
        <f>C791&amp;"x"&amp;B800</f>
        <v>x7</v>
      </c>
      <c r="B800" s="42">
        <v>7</v>
      </c>
      <c r="C800" s="60" t="str">
        <f t="shared" si="663"/>
        <v/>
      </c>
      <c r="D800" s="60" t="str">
        <f t="shared" si="664"/>
        <v/>
      </c>
      <c r="E800" s="61" t="str">
        <f t="shared" si="665"/>
        <v/>
      </c>
      <c r="F800" s="61" t="str">
        <f t="shared" si="666"/>
        <v/>
      </c>
      <c r="G800" s="62" t="str">
        <f t="shared" si="667"/>
        <v/>
      </c>
      <c r="H800" s="63" t="str">
        <f t="shared" si="668"/>
        <v/>
      </c>
      <c r="I800" s="64"/>
      <c r="J800" s="60" t="str">
        <f t="shared" si="669"/>
        <v/>
      </c>
      <c r="K800" s="60" t="str">
        <f t="shared" si="670"/>
        <v/>
      </c>
      <c r="L800" s="60" t="str">
        <f t="shared" si="671"/>
        <v/>
      </c>
      <c r="M800" s="48"/>
      <c r="N800" s="48"/>
      <c r="P800" s="114"/>
      <c r="Q800" s="114"/>
      <c r="R800" s="114"/>
      <c r="S800" s="118"/>
      <c r="T800" s="153">
        <f t="shared" si="672"/>
        <v>0</v>
      </c>
      <c r="U800" s="116">
        <f t="shared" si="673"/>
        <v>0</v>
      </c>
      <c r="V800" s="119" t="str">
        <f t="shared" si="674"/>
        <v/>
      </c>
      <c r="W800" s="119" t="str">
        <f t="shared" si="674"/>
        <v/>
      </c>
      <c r="X800" s="23">
        <v>11</v>
      </c>
      <c r="Y800" s="60" t="str">
        <f t="shared" si="675"/>
        <v/>
      </c>
      <c r="Z800" s="60" t="str">
        <f t="shared" si="676"/>
        <v/>
      </c>
      <c r="AA800" s="60" t="str">
        <f t="shared" si="677"/>
        <v/>
      </c>
      <c r="AB800" s="23">
        <f t="shared" si="678"/>
        <v>0</v>
      </c>
      <c r="AH800" s="158" t="str">
        <f t="shared" si="679"/>
        <v/>
      </c>
    </row>
    <row r="801" spans="1:34" x14ac:dyDescent="0.25">
      <c r="A801" s="23" t="str">
        <f>C791&amp;"x"&amp;B801</f>
        <v>x8</v>
      </c>
      <c r="B801" s="42">
        <v>8</v>
      </c>
      <c r="C801" s="60" t="str">
        <f t="shared" si="663"/>
        <v/>
      </c>
      <c r="D801" s="60" t="str">
        <f t="shared" si="664"/>
        <v/>
      </c>
      <c r="E801" s="61" t="str">
        <f t="shared" si="665"/>
        <v/>
      </c>
      <c r="F801" s="61" t="str">
        <f t="shared" si="666"/>
        <v/>
      </c>
      <c r="G801" s="62" t="str">
        <f t="shared" si="667"/>
        <v/>
      </c>
      <c r="H801" s="63" t="str">
        <f t="shared" si="668"/>
        <v/>
      </c>
      <c r="I801" s="64"/>
      <c r="J801" s="60" t="str">
        <f t="shared" si="669"/>
        <v/>
      </c>
      <c r="K801" s="60" t="str">
        <f t="shared" si="670"/>
        <v/>
      </c>
      <c r="L801" s="60" t="str">
        <f t="shared" si="671"/>
        <v/>
      </c>
      <c r="M801" s="48"/>
      <c r="N801" s="48"/>
      <c r="P801" s="114"/>
      <c r="Q801" s="114"/>
      <c r="R801" s="114"/>
      <c r="S801" s="118"/>
      <c r="T801" s="153">
        <f t="shared" si="672"/>
        <v>0</v>
      </c>
      <c r="U801" s="116">
        <f t="shared" si="673"/>
        <v>0</v>
      </c>
      <c r="V801" s="119" t="str">
        <f t="shared" si="674"/>
        <v/>
      </c>
      <c r="W801" s="119" t="str">
        <f t="shared" si="674"/>
        <v/>
      </c>
      <c r="X801" s="23">
        <v>12</v>
      </c>
      <c r="Y801" s="60" t="str">
        <f t="shared" si="675"/>
        <v/>
      </c>
      <c r="Z801" s="60" t="str">
        <f t="shared" si="676"/>
        <v/>
      </c>
      <c r="AA801" s="60" t="str">
        <f t="shared" si="677"/>
        <v/>
      </c>
      <c r="AB801" s="23">
        <f t="shared" si="678"/>
        <v>0</v>
      </c>
      <c r="AH801" s="158" t="str">
        <f t="shared" si="679"/>
        <v/>
      </c>
    </row>
    <row r="802" spans="1:34" x14ac:dyDescent="0.25">
      <c r="A802" s="23" t="str">
        <f>C791&amp;"x"&amp;B802</f>
        <v>x9</v>
      </c>
      <c r="B802" s="42">
        <v>9</v>
      </c>
      <c r="C802" s="60" t="str">
        <f t="shared" si="663"/>
        <v/>
      </c>
      <c r="D802" s="60" t="str">
        <f t="shared" si="664"/>
        <v/>
      </c>
      <c r="E802" s="61" t="str">
        <f t="shared" si="665"/>
        <v/>
      </c>
      <c r="F802" s="61" t="str">
        <f t="shared" si="666"/>
        <v/>
      </c>
      <c r="G802" s="62" t="str">
        <f t="shared" si="667"/>
        <v/>
      </c>
      <c r="H802" s="63" t="str">
        <f t="shared" si="668"/>
        <v/>
      </c>
      <c r="I802" s="64"/>
      <c r="J802" s="60" t="str">
        <f t="shared" si="669"/>
        <v/>
      </c>
      <c r="K802" s="60" t="str">
        <f t="shared" si="670"/>
        <v/>
      </c>
      <c r="L802" s="60" t="str">
        <f t="shared" si="671"/>
        <v/>
      </c>
      <c r="M802" s="48"/>
      <c r="N802" s="48"/>
      <c r="P802" s="114"/>
      <c r="Q802" s="114"/>
      <c r="R802" s="114"/>
      <c r="S802" s="118"/>
      <c r="T802" s="153">
        <f t="shared" si="672"/>
        <v>0</v>
      </c>
      <c r="U802" s="116">
        <f t="shared" si="673"/>
        <v>0</v>
      </c>
      <c r="V802" s="119" t="str">
        <f t="shared" si="674"/>
        <v/>
      </c>
      <c r="W802" s="119" t="str">
        <f t="shared" si="674"/>
        <v/>
      </c>
      <c r="X802" s="23">
        <v>13</v>
      </c>
      <c r="Y802" s="60" t="str">
        <f t="shared" si="675"/>
        <v/>
      </c>
      <c r="Z802" s="60" t="str">
        <f t="shared" si="676"/>
        <v/>
      </c>
      <c r="AA802" s="60" t="str">
        <f t="shared" si="677"/>
        <v/>
      </c>
      <c r="AB802" s="23">
        <f t="shared" si="678"/>
        <v>0</v>
      </c>
      <c r="AH802" s="158" t="str">
        <f t="shared" si="679"/>
        <v/>
      </c>
    </row>
    <row r="803" spans="1:34" x14ac:dyDescent="0.25">
      <c r="A803" s="23" t="str">
        <f>C791&amp;"x"&amp;B803</f>
        <v>x10</v>
      </c>
      <c r="B803" s="42">
        <v>10</v>
      </c>
      <c r="C803" s="60" t="str">
        <f t="shared" si="663"/>
        <v/>
      </c>
      <c r="D803" s="60" t="str">
        <f t="shared" si="664"/>
        <v/>
      </c>
      <c r="E803" s="61" t="str">
        <f t="shared" si="665"/>
        <v/>
      </c>
      <c r="F803" s="61" t="str">
        <f t="shared" si="666"/>
        <v/>
      </c>
      <c r="G803" s="62" t="str">
        <f t="shared" si="667"/>
        <v/>
      </c>
      <c r="H803" s="63" t="str">
        <f t="shared" si="668"/>
        <v/>
      </c>
      <c r="I803" s="64"/>
      <c r="J803" s="60" t="str">
        <f t="shared" si="669"/>
        <v/>
      </c>
      <c r="K803" s="60" t="str">
        <f t="shared" si="670"/>
        <v/>
      </c>
      <c r="L803" s="60" t="str">
        <f t="shared" si="671"/>
        <v/>
      </c>
      <c r="M803" s="48"/>
      <c r="N803" s="48"/>
      <c r="P803" s="114"/>
      <c r="Q803" s="114"/>
      <c r="R803" s="114"/>
      <c r="S803" s="118"/>
      <c r="T803" s="153">
        <f t="shared" si="672"/>
        <v>0</v>
      </c>
      <c r="U803" s="116">
        <f t="shared" si="673"/>
        <v>0</v>
      </c>
      <c r="V803" s="119" t="str">
        <f t="shared" si="674"/>
        <v/>
      </c>
      <c r="W803" s="119" t="str">
        <f t="shared" si="674"/>
        <v/>
      </c>
      <c r="X803" s="23">
        <v>14</v>
      </c>
      <c r="Y803" s="60" t="str">
        <f t="shared" si="675"/>
        <v/>
      </c>
      <c r="Z803" s="60" t="str">
        <f t="shared" si="676"/>
        <v/>
      </c>
      <c r="AA803" s="60" t="str">
        <f t="shared" si="677"/>
        <v/>
      </c>
      <c r="AB803" s="23">
        <f t="shared" si="678"/>
        <v>0</v>
      </c>
      <c r="AH803" s="158" t="str">
        <f t="shared" si="679"/>
        <v/>
      </c>
    </row>
    <row r="804" spans="1:34" x14ac:dyDescent="0.25">
      <c r="A804" s="23" t="str">
        <f>C791&amp;"x"&amp;B804</f>
        <v>x11</v>
      </c>
      <c r="B804" s="42">
        <v>11</v>
      </c>
      <c r="C804" s="60" t="str">
        <f t="shared" si="663"/>
        <v/>
      </c>
      <c r="D804" s="60" t="str">
        <f t="shared" si="664"/>
        <v/>
      </c>
      <c r="E804" s="61" t="str">
        <f t="shared" si="665"/>
        <v/>
      </c>
      <c r="F804" s="61" t="str">
        <f t="shared" si="666"/>
        <v/>
      </c>
      <c r="G804" s="62" t="str">
        <f t="shared" si="667"/>
        <v/>
      </c>
      <c r="H804" s="63" t="str">
        <f t="shared" si="668"/>
        <v/>
      </c>
      <c r="I804" s="64"/>
      <c r="J804" s="60" t="str">
        <f t="shared" si="669"/>
        <v/>
      </c>
      <c r="K804" s="60" t="str">
        <f t="shared" si="670"/>
        <v/>
      </c>
      <c r="L804" s="60" t="str">
        <f t="shared" si="671"/>
        <v/>
      </c>
      <c r="M804" s="48"/>
      <c r="N804" s="48"/>
      <c r="P804" s="114"/>
      <c r="Q804" s="114"/>
      <c r="R804" s="114"/>
      <c r="T804" s="153">
        <f t="shared" si="672"/>
        <v>0</v>
      </c>
      <c r="U804" s="116">
        <f t="shared" si="673"/>
        <v>0</v>
      </c>
      <c r="V804" s="119" t="str">
        <f t="shared" si="674"/>
        <v/>
      </c>
      <c r="W804" s="119" t="str">
        <f t="shared" si="674"/>
        <v/>
      </c>
      <c r="X804" s="23">
        <v>15</v>
      </c>
      <c r="Y804" s="60" t="str">
        <f t="shared" si="675"/>
        <v/>
      </c>
      <c r="Z804" s="60" t="str">
        <f t="shared" si="676"/>
        <v/>
      </c>
      <c r="AA804" s="60" t="str">
        <f t="shared" si="677"/>
        <v/>
      </c>
      <c r="AB804" s="23">
        <f t="shared" si="678"/>
        <v>0</v>
      </c>
      <c r="AH804" s="158" t="str">
        <f t="shared" si="679"/>
        <v/>
      </c>
    </row>
    <row r="805" spans="1:34" x14ac:dyDescent="0.25">
      <c r="A805" s="23" t="str">
        <f>C791&amp;"x"&amp;B805</f>
        <v>x12</v>
      </c>
      <c r="B805" s="42">
        <v>12</v>
      </c>
      <c r="C805" s="60" t="str">
        <f t="shared" si="663"/>
        <v/>
      </c>
      <c r="D805" s="60" t="str">
        <f t="shared" si="664"/>
        <v/>
      </c>
      <c r="E805" s="61" t="str">
        <f t="shared" si="665"/>
        <v/>
      </c>
      <c r="F805" s="61" t="str">
        <f t="shared" si="666"/>
        <v/>
      </c>
      <c r="G805" s="62" t="str">
        <f t="shared" si="667"/>
        <v/>
      </c>
      <c r="H805" s="63" t="str">
        <f t="shared" si="668"/>
        <v/>
      </c>
      <c r="I805" s="64"/>
      <c r="J805" s="60" t="str">
        <f t="shared" si="669"/>
        <v/>
      </c>
      <c r="K805" s="60" t="str">
        <f t="shared" si="670"/>
        <v/>
      </c>
      <c r="L805" s="60" t="str">
        <f t="shared" si="671"/>
        <v/>
      </c>
      <c r="M805" s="48"/>
      <c r="N805" s="48"/>
      <c r="P805" s="114"/>
      <c r="Q805" s="114"/>
      <c r="R805" s="114"/>
      <c r="T805" s="153">
        <f t="shared" si="672"/>
        <v>0</v>
      </c>
      <c r="U805" s="116">
        <f t="shared" si="673"/>
        <v>0</v>
      </c>
      <c r="V805" s="119" t="str">
        <f t="shared" si="674"/>
        <v/>
      </c>
      <c r="W805" s="119" t="str">
        <f t="shared" si="674"/>
        <v/>
      </c>
      <c r="X805" s="23">
        <v>16</v>
      </c>
      <c r="Y805" s="60" t="str">
        <f t="shared" si="675"/>
        <v/>
      </c>
      <c r="Z805" s="60" t="str">
        <f t="shared" si="676"/>
        <v/>
      </c>
      <c r="AA805" s="60" t="str">
        <f t="shared" si="677"/>
        <v/>
      </c>
      <c r="AB805" s="23">
        <f t="shared" si="678"/>
        <v>0</v>
      </c>
      <c r="AH805" s="158" t="str">
        <f t="shared" si="679"/>
        <v/>
      </c>
    </row>
    <row r="806" spans="1:34" x14ac:dyDescent="0.25">
      <c r="A806" s="23" t="str">
        <f>C791&amp;"x"&amp;B806</f>
        <v>x13</v>
      </c>
      <c r="B806" s="42">
        <v>13</v>
      </c>
      <c r="C806" s="60" t="str">
        <f t="shared" si="663"/>
        <v/>
      </c>
      <c r="D806" s="60" t="str">
        <f t="shared" si="664"/>
        <v/>
      </c>
      <c r="E806" s="61" t="str">
        <f t="shared" si="665"/>
        <v/>
      </c>
      <c r="F806" s="61" t="str">
        <f t="shared" si="666"/>
        <v/>
      </c>
      <c r="G806" s="62" t="str">
        <f t="shared" si="667"/>
        <v/>
      </c>
      <c r="H806" s="63" t="str">
        <f t="shared" si="668"/>
        <v/>
      </c>
      <c r="I806" s="64"/>
      <c r="J806" s="60" t="str">
        <f t="shared" si="669"/>
        <v/>
      </c>
      <c r="K806" s="60" t="str">
        <f t="shared" si="670"/>
        <v/>
      </c>
      <c r="L806" s="60" t="str">
        <f t="shared" si="671"/>
        <v/>
      </c>
      <c r="M806" s="48"/>
      <c r="N806" s="48"/>
      <c r="P806" s="114"/>
      <c r="Q806" s="114"/>
      <c r="R806" s="114"/>
      <c r="T806" s="153">
        <f t="shared" si="672"/>
        <v>0</v>
      </c>
      <c r="U806" s="116">
        <f t="shared" si="673"/>
        <v>0</v>
      </c>
      <c r="V806" s="119" t="str">
        <f t="shared" si="674"/>
        <v/>
      </c>
      <c r="W806" s="119" t="str">
        <f t="shared" si="674"/>
        <v/>
      </c>
      <c r="X806" s="23">
        <v>17</v>
      </c>
      <c r="Y806" s="60" t="str">
        <f t="shared" si="675"/>
        <v/>
      </c>
      <c r="Z806" s="60" t="str">
        <f t="shared" si="676"/>
        <v/>
      </c>
      <c r="AA806" s="60" t="str">
        <f t="shared" si="677"/>
        <v/>
      </c>
      <c r="AB806" s="23">
        <f t="shared" si="678"/>
        <v>0</v>
      </c>
      <c r="AH806" s="158" t="str">
        <f t="shared" si="679"/>
        <v/>
      </c>
    </row>
    <row r="807" spans="1:34" x14ac:dyDescent="0.25">
      <c r="A807" s="23" t="str">
        <f>C791&amp;"x"&amp;B807</f>
        <v>x14</v>
      </c>
      <c r="B807" s="42">
        <v>14</v>
      </c>
      <c r="C807" s="60" t="str">
        <f t="shared" si="663"/>
        <v/>
      </c>
      <c r="D807" s="60" t="str">
        <f t="shared" si="664"/>
        <v/>
      </c>
      <c r="E807" s="61" t="str">
        <f t="shared" si="665"/>
        <v/>
      </c>
      <c r="F807" s="61" t="str">
        <f t="shared" si="666"/>
        <v/>
      </c>
      <c r="G807" s="62" t="str">
        <f t="shared" si="667"/>
        <v/>
      </c>
      <c r="H807" s="63" t="str">
        <f t="shared" si="668"/>
        <v/>
      </c>
      <c r="I807" s="64"/>
      <c r="J807" s="60" t="str">
        <f t="shared" si="669"/>
        <v/>
      </c>
      <c r="K807" s="60" t="str">
        <f t="shared" si="670"/>
        <v/>
      </c>
      <c r="L807" s="60" t="str">
        <f t="shared" si="671"/>
        <v/>
      </c>
      <c r="M807" s="48"/>
      <c r="N807" s="48"/>
      <c r="P807" s="114"/>
      <c r="Q807" s="114"/>
      <c r="R807" s="114"/>
      <c r="T807" s="153">
        <f t="shared" si="672"/>
        <v>0</v>
      </c>
      <c r="U807" s="116">
        <f t="shared" si="673"/>
        <v>0</v>
      </c>
      <c r="V807" s="119" t="str">
        <f t="shared" si="674"/>
        <v/>
      </c>
      <c r="W807" s="119" t="str">
        <f t="shared" si="674"/>
        <v/>
      </c>
      <c r="X807" s="23">
        <v>18</v>
      </c>
      <c r="Y807" s="60" t="str">
        <f t="shared" si="675"/>
        <v/>
      </c>
      <c r="Z807" s="60" t="str">
        <f t="shared" si="676"/>
        <v/>
      </c>
      <c r="AA807" s="60" t="str">
        <f t="shared" si="677"/>
        <v/>
      </c>
      <c r="AB807" s="23">
        <f t="shared" si="678"/>
        <v>0</v>
      </c>
      <c r="AH807" s="158" t="str">
        <f t="shared" si="679"/>
        <v/>
      </c>
    </row>
    <row r="808" spans="1:34" x14ac:dyDescent="0.25">
      <c r="A808" s="23" t="str">
        <f>C791&amp;"x"&amp;B808</f>
        <v>x15</v>
      </c>
      <c r="B808" s="42">
        <v>15</v>
      </c>
      <c r="C808" s="60" t="str">
        <f t="shared" si="663"/>
        <v/>
      </c>
      <c r="D808" s="60" t="str">
        <f t="shared" si="664"/>
        <v/>
      </c>
      <c r="E808" s="61" t="str">
        <f t="shared" si="665"/>
        <v/>
      </c>
      <c r="F808" s="61" t="str">
        <f t="shared" si="666"/>
        <v/>
      </c>
      <c r="G808" s="62" t="str">
        <f t="shared" si="667"/>
        <v/>
      </c>
      <c r="H808" s="63" t="str">
        <f t="shared" si="668"/>
        <v/>
      </c>
      <c r="I808" s="64"/>
      <c r="J808" s="60" t="str">
        <f t="shared" si="669"/>
        <v/>
      </c>
      <c r="K808" s="60" t="str">
        <f t="shared" si="670"/>
        <v/>
      </c>
      <c r="L808" s="60" t="str">
        <f t="shared" si="671"/>
        <v/>
      </c>
      <c r="M808" s="48"/>
      <c r="N808" s="48"/>
      <c r="P808" s="114"/>
      <c r="Q808" s="114"/>
      <c r="R808" s="114"/>
      <c r="T808" s="153">
        <f t="shared" si="672"/>
        <v>0</v>
      </c>
      <c r="U808" s="116">
        <f t="shared" si="673"/>
        <v>0</v>
      </c>
      <c r="V808" s="119" t="str">
        <f t="shared" si="674"/>
        <v/>
      </c>
      <c r="W808" s="119" t="str">
        <f t="shared" si="674"/>
        <v/>
      </c>
      <c r="X808" s="23">
        <v>19</v>
      </c>
      <c r="Y808" s="60" t="str">
        <f t="shared" si="675"/>
        <v/>
      </c>
      <c r="Z808" s="60" t="str">
        <f t="shared" si="676"/>
        <v/>
      </c>
      <c r="AA808" s="60" t="str">
        <f t="shared" si="677"/>
        <v/>
      </c>
      <c r="AB808" s="23">
        <f t="shared" si="678"/>
        <v>0</v>
      </c>
      <c r="AH808" s="158" t="str">
        <f t="shared" si="679"/>
        <v/>
      </c>
    </row>
    <row r="809" spans="1:34" ht="13" thickBot="1" x14ac:dyDescent="0.3">
      <c r="B809" s="65"/>
      <c r="C809" s="66"/>
      <c r="D809" s="65"/>
      <c r="E809" s="65"/>
      <c r="F809" s="65"/>
      <c r="G809" s="67"/>
      <c r="H809" s="67"/>
      <c r="I809" s="67"/>
      <c r="J809" s="66"/>
      <c r="K809" s="66"/>
      <c r="L809" s="66"/>
      <c r="M809" s="48"/>
      <c r="N809" s="48"/>
      <c r="X809" s="23">
        <v>20</v>
      </c>
    </row>
    <row r="810" spans="1:34" ht="13" thickTop="1" x14ac:dyDescent="0.25"/>
  </sheetData>
  <sheetProtection algorithmName="SHA-512" hashValue="kxrZrAEI9QD4wPZuEhfLgMY4Tb5jEW0GlOgwZADY6WlEEOR0gjVH5FZ81Atn+ipua2OpWalrUINuxBviWpqdqg==" saltValue="dsvkNaZNuMSUt8tNW09F8w==" spinCount="100000" sheet="1" objects="1" scenarios="1"/>
  <customSheetViews>
    <customSheetView guid="{E487D5E1-83A7-4888-8182-62C36658C6DD}" scale="80" zeroValues="0">
      <pane ySplit="9" topLeftCell="A10" activePane="bottomLeft" state="frozen"/>
      <selection pane="bottomLeft" activeCell="K44" sqref="K44"/>
      <pageMargins left="0.7" right="0.7" top="0.75" bottom="0.75" header="0.3" footer="0.3"/>
      <pageSetup paperSize="9" orientation="portrait" r:id="rId1"/>
    </customSheetView>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B14951B3-AFAF-487A-AE5E-98031D77C79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96">
    <mergeCell ref="C151:D151"/>
    <mergeCell ref="C170:D170"/>
    <mergeCell ref="C4:D4"/>
    <mergeCell ref="G4:L4"/>
    <mergeCell ref="G1:L1"/>
    <mergeCell ref="C130:D130"/>
    <mergeCell ref="C50:D50"/>
    <mergeCell ref="C51:D51"/>
    <mergeCell ref="C70:D70"/>
    <mergeCell ref="C11:D11"/>
    <mergeCell ref="C30:D30"/>
    <mergeCell ref="C31:D31"/>
    <mergeCell ref="C5:D5"/>
    <mergeCell ref="G5:L5"/>
    <mergeCell ref="C6:D6"/>
    <mergeCell ref="G6:L6"/>
    <mergeCell ref="C8:L8"/>
    <mergeCell ref="C10:D10"/>
    <mergeCell ref="C171:D171"/>
    <mergeCell ref="C1:D1"/>
    <mergeCell ref="C131:D131"/>
    <mergeCell ref="C90:D90"/>
    <mergeCell ref="C91:D91"/>
    <mergeCell ref="C110:D110"/>
    <mergeCell ref="C111:D111"/>
    <mergeCell ref="C7:D7"/>
    <mergeCell ref="C9:L9"/>
    <mergeCell ref="C2:D2"/>
    <mergeCell ref="G2:K2"/>
    <mergeCell ref="C3:D3"/>
    <mergeCell ref="G3:L3"/>
    <mergeCell ref="G7:L7"/>
    <mergeCell ref="C71:D71"/>
    <mergeCell ref="C150:D150"/>
    <mergeCell ref="C190:D190"/>
    <mergeCell ref="C191:D191"/>
    <mergeCell ref="C210:D210"/>
    <mergeCell ref="C211:D211"/>
    <mergeCell ref="C230:D230"/>
    <mergeCell ref="C231:D231"/>
    <mergeCell ref="C250:D250"/>
    <mergeCell ref="C251:D251"/>
    <mergeCell ref="C270:D270"/>
    <mergeCell ref="C271:D271"/>
    <mergeCell ref="C290:D290"/>
    <mergeCell ref="C291:D291"/>
    <mergeCell ref="C310:D310"/>
    <mergeCell ref="C311:D311"/>
    <mergeCell ref="C330:D330"/>
    <mergeCell ref="C331:D331"/>
    <mergeCell ref="C350:D350"/>
    <mergeCell ref="C351:D351"/>
    <mergeCell ref="C370:D370"/>
    <mergeCell ref="C371:D371"/>
    <mergeCell ref="C390:D390"/>
    <mergeCell ref="C391:D391"/>
    <mergeCell ref="C410:D410"/>
    <mergeCell ref="C411:D411"/>
    <mergeCell ref="C430:D430"/>
    <mergeCell ref="C431:D431"/>
    <mergeCell ref="C450:D450"/>
    <mergeCell ref="C451:D451"/>
    <mergeCell ref="C470:D470"/>
    <mergeCell ref="C471:D471"/>
    <mergeCell ref="C490:D490"/>
    <mergeCell ref="C491:D491"/>
    <mergeCell ref="C510:D510"/>
    <mergeCell ref="C511:D511"/>
    <mergeCell ref="C530:D530"/>
    <mergeCell ref="C531:D531"/>
    <mergeCell ref="C550:D550"/>
    <mergeCell ref="C551:D551"/>
    <mergeCell ref="C570:D570"/>
    <mergeCell ref="C571:D571"/>
    <mergeCell ref="C590:D590"/>
    <mergeCell ref="C591:D591"/>
    <mergeCell ref="C610:D610"/>
    <mergeCell ref="C611:D611"/>
    <mergeCell ref="C630:D630"/>
    <mergeCell ref="C631:D631"/>
    <mergeCell ref="C650:D650"/>
    <mergeCell ref="C651:D651"/>
    <mergeCell ref="C670:D670"/>
    <mergeCell ref="C671:D671"/>
    <mergeCell ref="C690:D690"/>
    <mergeCell ref="C691:D691"/>
    <mergeCell ref="C710:D710"/>
    <mergeCell ref="C711:D711"/>
    <mergeCell ref="C730:D730"/>
    <mergeCell ref="C790:D790"/>
    <mergeCell ref="C791:D791"/>
    <mergeCell ref="C731:D731"/>
    <mergeCell ref="C750:D750"/>
    <mergeCell ref="C751:D751"/>
    <mergeCell ref="C770:D770"/>
    <mergeCell ref="C771:D771"/>
  </mergeCells>
  <conditionalFormatting sqref="J11">
    <cfRule type="expression" priority="892" stopIfTrue="1">
      <formula>$W11=""</formula>
    </cfRule>
    <cfRule type="expression" dxfId="1016" priority="893" stopIfTrue="1">
      <formula>($J11+$K11)&lt;IF($G11="?",8,(1*$G11))</formula>
    </cfRule>
    <cfRule type="expression" dxfId="1015" priority="894" stopIfTrue="1">
      <formula>AND($L$2="Nee",$E11="WK",$J11&lt;IF($G11="?",8,(1*$G11))/2)</formula>
    </cfRule>
    <cfRule type="expression" dxfId="1014" priority="895" stopIfTrue="1">
      <formula>AND($L$2="Ja",$E11="WK",$J11&lt;IF($G11="?",8,(1*$G11)))</formula>
    </cfRule>
    <cfRule type="expression" dxfId="1013" priority="896" stopIfTrue="1">
      <formula>AND(OR($W11="E",$W11="F"),$J11=0)</formula>
    </cfRule>
  </conditionalFormatting>
  <conditionalFormatting sqref="K11">
    <cfRule type="expression" priority="888" stopIfTrue="1">
      <formula>$W11=""</formula>
    </cfRule>
    <cfRule type="expression" dxfId="1012" priority="889" stopIfTrue="1">
      <formula>($J11+$K11)&lt;IF($G11="?",8,(1*$G11))</formula>
    </cfRule>
    <cfRule type="expression" dxfId="1011" priority="890" stopIfTrue="1">
      <formula>AND($L$2="Nee",$E11="WK",$K11&lt;IF($G11="?",8,(1*$G11))/2)</formula>
    </cfRule>
    <cfRule type="expression" dxfId="1010" priority="891">
      <formula>AND($L$2="Ja",$K11&gt;0,IFERROR(SEARCH(U11,"SMABCG"),0)&gt;0)</formula>
    </cfRule>
  </conditionalFormatting>
  <conditionalFormatting sqref="L11">
    <cfRule type="expression" dxfId="1009" priority="887">
      <formula>AND(J11+K11&gt;0,L11&gt;V13)</formula>
    </cfRule>
  </conditionalFormatting>
  <conditionalFormatting sqref="H14:H28">
    <cfRule type="expression" dxfId="1008" priority="885" stopIfTrue="1">
      <formula>AND(H14&gt;$W14,H14&lt;&gt;"")</formula>
    </cfRule>
    <cfRule type="expression" dxfId="1007" priority="886" stopIfTrue="1">
      <formula>AND(H14&gt;$V14,H14&lt;&gt;"")</formula>
    </cfRule>
  </conditionalFormatting>
  <conditionalFormatting sqref="J14:L28">
    <cfRule type="expression" dxfId="1006" priority="883" stopIfTrue="1">
      <formula>AND($D14&lt;&gt;"",$H14&gt;11,LEN(J14)&lt;2)</formula>
    </cfRule>
    <cfRule type="expression" dxfId="1005" priority="884">
      <formula>AND($D14&lt;&gt;"",J14&lt;&gt;Y14,J14&lt;&gt;0)</formula>
    </cfRule>
  </conditionalFormatting>
  <conditionalFormatting sqref="J31">
    <cfRule type="expression" priority="878" stopIfTrue="1">
      <formula>$W31=""</formula>
    </cfRule>
    <cfRule type="expression" dxfId="1004" priority="879" stopIfTrue="1">
      <formula>($J31+$K31)&lt;IF($G31="?",8,(1*$G31))</formula>
    </cfRule>
    <cfRule type="expression" dxfId="1003" priority="880" stopIfTrue="1">
      <formula>AND($L$2="Nee",$E31="WK",$J31&lt;IF($G31="?",8,(1*$G31))/2)</formula>
    </cfRule>
    <cfRule type="expression" dxfId="1002" priority="881" stopIfTrue="1">
      <formula>AND($L$2="Ja",$E31="WK",$J31&lt;IF($G31="?",8,(1*$G31)))</formula>
    </cfRule>
    <cfRule type="expression" dxfId="1001" priority="882" stopIfTrue="1">
      <formula>AND(OR($W31="E",$W31="F"),$J31=0)</formula>
    </cfRule>
  </conditionalFormatting>
  <conditionalFormatting sqref="K31">
    <cfRule type="expression" priority="874" stopIfTrue="1">
      <formula>$W31=""</formula>
    </cfRule>
    <cfRule type="expression" dxfId="1000" priority="875" stopIfTrue="1">
      <formula>($J31+$K31)&lt;IF($G31="?",8,(1*$G31))</formula>
    </cfRule>
    <cfRule type="expression" dxfId="999" priority="876" stopIfTrue="1">
      <formula>AND($L$2="Nee",$E31="WK",$K31&lt;IF($G31="?",8,(1*$G31))/2)</formula>
    </cfRule>
    <cfRule type="expression" dxfId="998" priority="877">
      <formula>AND($L$2="Ja",$K31&gt;0,IFERROR(SEARCH(U31,"SMABCG"),0)&gt;0)</formula>
    </cfRule>
  </conditionalFormatting>
  <conditionalFormatting sqref="L31">
    <cfRule type="expression" dxfId="997" priority="873">
      <formula>AND(J31+K31&gt;0,L31&gt;V33)</formula>
    </cfRule>
  </conditionalFormatting>
  <conditionalFormatting sqref="H34:H48">
    <cfRule type="expression" dxfId="996" priority="871" stopIfTrue="1">
      <formula>AND(H34&gt;$W34,H34&lt;&gt;"")</formula>
    </cfRule>
    <cfRule type="expression" dxfId="995" priority="872" stopIfTrue="1">
      <formula>AND(H34&gt;$V34,H34&lt;&gt;"")</formula>
    </cfRule>
  </conditionalFormatting>
  <conditionalFormatting sqref="J34:L48">
    <cfRule type="expression" dxfId="994" priority="869" stopIfTrue="1">
      <formula>AND($D34&lt;&gt;"",$H34&gt;11,LEN(J34)&lt;2)</formula>
    </cfRule>
    <cfRule type="expression" dxfId="993" priority="870">
      <formula>AND($D34&lt;&gt;"",J34&lt;&gt;Y34,J34&lt;&gt;0)</formula>
    </cfRule>
  </conditionalFormatting>
  <conditionalFormatting sqref="J51">
    <cfRule type="expression" priority="864" stopIfTrue="1">
      <formula>$W51=""</formula>
    </cfRule>
    <cfRule type="expression" dxfId="992" priority="865" stopIfTrue="1">
      <formula>($J51+$K51)&lt;IF($G51="?",8,(1*$G51))</formula>
    </cfRule>
    <cfRule type="expression" dxfId="991" priority="866" stopIfTrue="1">
      <formula>AND($L$2="Nee",$E51="WK",$J51&lt;IF($G51="?",8,(1*$G51))/2)</formula>
    </cfRule>
    <cfRule type="expression" dxfId="990" priority="867" stopIfTrue="1">
      <formula>AND($L$2="Ja",$E51="WK",$J51&lt;IF($G51="?",8,(1*$G51)))</formula>
    </cfRule>
    <cfRule type="expression" dxfId="989" priority="868" stopIfTrue="1">
      <formula>AND(OR($W51="E",$W51="F"),$J51=0)</formula>
    </cfRule>
  </conditionalFormatting>
  <conditionalFormatting sqref="K51">
    <cfRule type="expression" priority="860" stopIfTrue="1">
      <formula>$W51=""</formula>
    </cfRule>
    <cfRule type="expression" dxfId="988" priority="861" stopIfTrue="1">
      <formula>($J51+$K51)&lt;IF($G51="?",8,(1*$G51))</formula>
    </cfRule>
    <cfRule type="expression" dxfId="987" priority="862" stopIfTrue="1">
      <formula>AND($L$2="Nee",$E51="WK",$K51&lt;IF($G51="?",8,(1*$G51))/2)</formula>
    </cfRule>
    <cfRule type="expression" dxfId="986" priority="863">
      <formula>AND($L$2="Ja",$K51&gt;0,IFERROR(SEARCH(U51,"SMABCG"),0)&gt;0)</formula>
    </cfRule>
  </conditionalFormatting>
  <conditionalFormatting sqref="L51">
    <cfRule type="expression" dxfId="985" priority="859">
      <formula>AND(J51+K51&gt;0,L51&gt;V53)</formula>
    </cfRule>
  </conditionalFormatting>
  <conditionalFormatting sqref="H54:H68">
    <cfRule type="expression" dxfId="984" priority="857" stopIfTrue="1">
      <formula>AND(H54&gt;$W54,H54&lt;&gt;"")</formula>
    </cfRule>
    <cfRule type="expression" dxfId="983" priority="858" stopIfTrue="1">
      <formula>AND(H54&gt;$V54,H54&lt;&gt;"")</formula>
    </cfRule>
  </conditionalFormatting>
  <conditionalFormatting sqref="J54:L68">
    <cfRule type="expression" dxfId="982" priority="855" stopIfTrue="1">
      <formula>AND($D54&lt;&gt;"",$H54&gt;11,LEN(J54)&lt;2)</formula>
    </cfRule>
    <cfRule type="expression" dxfId="981" priority="856">
      <formula>AND($D54&lt;&gt;"",J54&lt;&gt;Y54,J54&lt;&gt;0)</formula>
    </cfRule>
  </conditionalFormatting>
  <conditionalFormatting sqref="J71">
    <cfRule type="expression" priority="850" stopIfTrue="1">
      <formula>$W71=""</formula>
    </cfRule>
    <cfRule type="expression" dxfId="980" priority="851" stopIfTrue="1">
      <formula>($J71+$K71)&lt;IF($G71="?",8,(1*$G71))</formula>
    </cfRule>
    <cfRule type="expression" dxfId="979" priority="852" stopIfTrue="1">
      <formula>AND($L$2="Nee",$E71="WK",$J71&lt;IF($G71="?",8,(1*$G71))/2)</formula>
    </cfRule>
    <cfRule type="expression" dxfId="978" priority="853" stopIfTrue="1">
      <formula>AND($L$2="Ja",$E71="WK",$J71&lt;IF($G71="?",8,(1*$G71)))</formula>
    </cfRule>
    <cfRule type="expression" dxfId="977" priority="854" stopIfTrue="1">
      <formula>AND(OR($W71="E",$W71="F"),$J71=0)</formula>
    </cfRule>
  </conditionalFormatting>
  <conditionalFormatting sqref="K71">
    <cfRule type="expression" priority="846" stopIfTrue="1">
      <formula>$W71=""</formula>
    </cfRule>
    <cfRule type="expression" dxfId="976" priority="847" stopIfTrue="1">
      <formula>($J71+$K71)&lt;IF($G71="?",8,(1*$G71))</formula>
    </cfRule>
    <cfRule type="expression" dxfId="975" priority="848" stopIfTrue="1">
      <formula>AND($L$2="Nee",$E71="WK",$K71&lt;IF($G71="?",8,(1*$G71))/2)</formula>
    </cfRule>
    <cfRule type="expression" dxfId="974" priority="849">
      <formula>AND($L$2="Ja",$K71&gt;0,IFERROR(SEARCH(U71,"SMABCG"),0)&gt;0)</formula>
    </cfRule>
  </conditionalFormatting>
  <conditionalFormatting sqref="L71">
    <cfRule type="expression" dxfId="973" priority="845">
      <formula>AND(J71+K71&gt;0,L71&gt;V73)</formula>
    </cfRule>
  </conditionalFormatting>
  <conditionalFormatting sqref="H74:H88">
    <cfRule type="expression" dxfId="972" priority="843" stopIfTrue="1">
      <formula>AND(H74&gt;$W74,H74&lt;&gt;"")</formula>
    </cfRule>
    <cfRule type="expression" dxfId="971" priority="844" stopIfTrue="1">
      <formula>AND(H74&gt;$V74,H74&lt;&gt;"")</formula>
    </cfRule>
  </conditionalFormatting>
  <conditionalFormatting sqref="J74:L88">
    <cfRule type="expression" dxfId="970" priority="841" stopIfTrue="1">
      <formula>AND($D74&lt;&gt;"",$H74&gt;11,LEN(J74)&lt;2)</formula>
    </cfRule>
    <cfRule type="expression" dxfId="969" priority="842">
      <formula>AND($D74&lt;&gt;"",J74&lt;&gt;Y74,J74&lt;&gt;0)</formula>
    </cfRule>
  </conditionalFormatting>
  <conditionalFormatting sqref="J91">
    <cfRule type="expression" priority="836" stopIfTrue="1">
      <formula>$W91=""</formula>
    </cfRule>
    <cfRule type="expression" dxfId="968" priority="837" stopIfTrue="1">
      <formula>($J91+$K91)&lt;IF($G91="?",8,(1*$G91))</formula>
    </cfRule>
    <cfRule type="expression" dxfId="967" priority="838" stopIfTrue="1">
      <formula>AND($L$2="Nee",$E91="WK",$J91&lt;IF($G91="?",8,(1*$G91))/2)</formula>
    </cfRule>
    <cfRule type="expression" dxfId="966" priority="839" stopIfTrue="1">
      <formula>AND($L$2="Ja",$E91="WK",$J91&lt;IF($G91="?",8,(1*$G91)))</formula>
    </cfRule>
    <cfRule type="expression" dxfId="965" priority="840" stopIfTrue="1">
      <formula>AND(OR($W91="E",$W91="F"),$J91=0)</formula>
    </cfRule>
  </conditionalFormatting>
  <conditionalFormatting sqref="K91">
    <cfRule type="expression" priority="832" stopIfTrue="1">
      <formula>$W91=""</formula>
    </cfRule>
    <cfRule type="expression" dxfId="964" priority="833" stopIfTrue="1">
      <formula>($J91+$K91)&lt;IF($G91="?",8,(1*$G91))</formula>
    </cfRule>
    <cfRule type="expression" dxfId="963" priority="834" stopIfTrue="1">
      <formula>AND($L$2="Nee",$E91="WK",$K91&lt;IF($G91="?",8,(1*$G91))/2)</formula>
    </cfRule>
    <cfRule type="expression" dxfId="962" priority="835">
      <formula>AND($L$2="Ja",$K91&gt;0,IFERROR(SEARCH(U91,"SMABCG"),0)&gt;0)</formula>
    </cfRule>
  </conditionalFormatting>
  <conditionalFormatting sqref="L91">
    <cfRule type="expression" dxfId="961" priority="831">
      <formula>AND(J91+K91&gt;0,L91&gt;V93)</formula>
    </cfRule>
  </conditionalFormatting>
  <conditionalFormatting sqref="H94:H108">
    <cfRule type="expression" dxfId="960" priority="829" stopIfTrue="1">
      <formula>AND(H94&gt;$W94,H94&lt;&gt;"")</formula>
    </cfRule>
    <cfRule type="expression" dxfId="959" priority="830" stopIfTrue="1">
      <formula>AND(H94&gt;$V94,H94&lt;&gt;"")</formula>
    </cfRule>
  </conditionalFormatting>
  <conditionalFormatting sqref="J94:L108">
    <cfRule type="expression" dxfId="958" priority="827" stopIfTrue="1">
      <formula>AND($D94&lt;&gt;"",$H94&gt;11,LEN(J94)&lt;2)</formula>
    </cfRule>
    <cfRule type="expression" dxfId="957" priority="828">
      <formula>AND($D94&lt;&gt;"",J94&lt;&gt;Y94,J94&lt;&gt;0)</formula>
    </cfRule>
  </conditionalFormatting>
  <conditionalFormatting sqref="J111">
    <cfRule type="expression" priority="822" stopIfTrue="1">
      <formula>$W111=""</formula>
    </cfRule>
    <cfRule type="expression" dxfId="956" priority="823" stopIfTrue="1">
      <formula>($J111+$K111)&lt;IF($G111="?",8,(1*$G111))</formula>
    </cfRule>
    <cfRule type="expression" dxfId="955" priority="824" stopIfTrue="1">
      <formula>AND($L$2="Nee",$E111="WK",$J111&lt;IF($G111="?",8,(1*$G111))/2)</formula>
    </cfRule>
    <cfRule type="expression" dxfId="954" priority="825" stopIfTrue="1">
      <formula>AND($L$2="Ja",$E111="WK",$J111&lt;IF($G111="?",8,(1*$G111)))</formula>
    </cfRule>
    <cfRule type="expression" dxfId="953" priority="826" stopIfTrue="1">
      <formula>AND(OR($W111="E",$W111="F"),$J111=0)</formula>
    </cfRule>
  </conditionalFormatting>
  <conditionalFormatting sqref="K111">
    <cfRule type="expression" priority="818" stopIfTrue="1">
      <formula>$W111=""</formula>
    </cfRule>
    <cfRule type="expression" dxfId="952" priority="819" stopIfTrue="1">
      <formula>($J111+$K111)&lt;IF($G111="?",8,(1*$G111))</formula>
    </cfRule>
    <cfRule type="expression" dxfId="951" priority="820" stopIfTrue="1">
      <formula>AND($L$2="Nee",$E111="WK",$K111&lt;IF($G111="?",8,(1*$G111))/2)</formula>
    </cfRule>
    <cfRule type="expression" dxfId="950" priority="821">
      <formula>AND($L$2="Ja",$K111&gt;0,IFERROR(SEARCH(U111,"SMABCG"),0)&gt;0)</formula>
    </cfRule>
  </conditionalFormatting>
  <conditionalFormatting sqref="L111">
    <cfRule type="expression" dxfId="949" priority="817">
      <formula>AND(J111+K111&gt;0,L111&gt;V113)</formula>
    </cfRule>
  </conditionalFormatting>
  <conditionalFormatting sqref="H114:H128">
    <cfRule type="expression" dxfId="948" priority="815" stopIfTrue="1">
      <formula>AND(H114&gt;$W114,H114&lt;&gt;"")</formula>
    </cfRule>
    <cfRule type="expression" dxfId="947" priority="816" stopIfTrue="1">
      <formula>AND(H114&gt;$V114,H114&lt;&gt;"")</formula>
    </cfRule>
  </conditionalFormatting>
  <conditionalFormatting sqref="J114:L128">
    <cfRule type="expression" dxfId="946" priority="813" stopIfTrue="1">
      <formula>AND($D114&lt;&gt;"",$H114&gt;11,LEN(J114)&lt;2)</formula>
    </cfRule>
    <cfRule type="expression" dxfId="945" priority="814">
      <formula>AND($D114&lt;&gt;"",J114&lt;&gt;Y114,J114&lt;&gt;0)</formula>
    </cfRule>
  </conditionalFormatting>
  <conditionalFormatting sqref="J131">
    <cfRule type="expression" priority="808" stopIfTrue="1">
      <formula>$W131=""</formula>
    </cfRule>
    <cfRule type="expression" dxfId="944" priority="809" stopIfTrue="1">
      <formula>($J131+$K131)&lt;IF($G131="?",8,(1*$G131))</formula>
    </cfRule>
    <cfRule type="expression" dxfId="943" priority="810" stopIfTrue="1">
      <formula>AND($L$2="Nee",$E131="WK",$J131&lt;IF($G131="?",8,(1*$G131))/2)</formula>
    </cfRule>
    <cfRule type="expression" dxfId="942" priority="811" stopIfTrue="1">
      <formula>AND($L$2="Ja",$E131="WK",$J131&lt;IF($G131="?",8,(1*$G131)))</formula>
    </cfRule>
    <cfRule type="expression" dxfId="941" priority="812" stopIfTrue="1">
      <formula>AND(OR($W131="E",$W131="F"),$J131=0)</formula>
    </cfRule>
  </conditionalFormatting>
  <conditionalFormatting sqref="K131">
    <cfRule type="expression" priority="804" stopIfTrue="1">
      <formula>$W131=""</formula>
    </cfRule>
    <cfRule type="expression" dxfId="940" priority="805" stopIfTrue="1">
      <formula>($J131+$K131)&lt;IF($G131="?",8,(1*$G131))</formula>
    </cfRule>
    <cfRule type="expression" dxfId="939" priority="806" stopIfTrue="1">
      <formula>AND($L$2="Nee",$E131="WK",$K131&lt;IF($G131="?",8,(1*$G131))/2)</formula>
    </cfRule>
    <cfRule type="expression" dxfId="938" priority="807">
      <formula>AND($L$2="Ja",$K131&gt;0,IFERROR(SEARCH(U131,"SMABCG"),0)&gt;0)</formula>
    </cfRule>
  </conditionalFormatting>
  <conditionalFormatting sqref="L131">
    <cfRule type="expression" dxfId="937" priority="803">
      <formula>AND(J131+K131&gt;0,L131&gt;V133)</formula>
    </cfRule>
  </conditionalFormatting>
  <conditionalFormatting sqref="H134:H148">
    <cfRule type="expression" dxfId="936" priority="801" stopIfTrue="1">
      <formula>AND(H134&gt;$W134,H134&lt;&gt;"")</formula>
    </cfRule>
    <cfRule type="expression" dxfId="935" priority="802" stopIfTrue="1">
      <formula>AND(H134&gt;$V134,H134&lt;&gt;"")</formula>
    </cfRule>
  </conditionalFormatting>
  <conditionalFormatting sqref="J134:L148">
    <cfRule type="expression" dxfId="934" priority="799" stopIfTrue="1">
      <formula>AND($D134&lt;&gt;"",$H134&gt;11,LEN(J134)&lt;2)</formula>
    </cfRule>
    <cfRule type="expression" dxfId="933" priority="800">
      <formula>AND($D134&lt;&gt;"",J134&lt;&gt;Y134,J134&lt;&gt;0)</formula>
    </cfRule>
  </conditionalFormatting>
  <conditionalFormatting sqref="J151">
    <cfRule type="expression" priority="794" stopIfTrue="1">
      <formula>$W151=""</formula>
    </cfRule>
    <cfRule type="expression" dxfId="932" priority="795" stopIfTrue="1">
      <formula>($J151+$K151)&lt;IF($G151="?",8,(1*$G151))</formula>
    </cfRule>
    <cfRule type="expression" dxfId="931" priority="796" stopIfTrue="1">
      <formula>AND($L$2="Nee",$E151="WK",$J151&lt;IF($G151="?",8,(1*$G151))/2)</formula>
    </cfRule>
    <cfRule type="expression" dxfId="930" priority="797" stopIfTrue="1">
      <formula>AND($L$2="Ja",$E151="WK",$J151&lt;IF($G151="?",8,(1*$G151)))</formula>
    </cfRule>
    <cfRule type="expression" dxfId="929" priority="798" stopIfTrue="1">
      <formula>AND(OR($W151="E",$W151="F"),$J151=0)</formula>
    </cfRule>
  </conditionalFormatting>
  <conditionalFormatting sqref="K151">
    <cfRule type="expression" priority="790" stopIfTrue="1">
      <formula>$W151=""</formula>
    </cfRule>
    <cfRule type="expression" dxfId="928" priority="791" stopIfTrue="1">
      <formula>($J151+$K151)&lt;IF($G151="?",8,(1*$G151))</formula>
    </cfRule>
    <cfRule type="expression" dxfId="927" priority="792" stopIfTrue="1">
      <formula>AND($L$2="Nee",$E151="WK",$K151&lt;IF($G151="?",8,(1*$G151))/2)</formula>
    </cfRule>
    <cfRule type="expression" dxfId="926" priority="793">
      <formula>AND($L$2="Ja",$K151&gt;0,IFERROR(SEARCH(U151,"SMABCG"),0)&gt;0)</formula>
    </cfRule>
  </conditionalFormatting>
  <conditionalFormatting sqref="L151">
    <cfRule type="expression" dxfId="925" priority="789">
      <formula>AND(J151+K151&gt;0,L151&gt;V153)</formula>
    </cfRule>
  </conditionalFormatting>
  <conditionalFormatting sqref="H154:H168">
    <cfRule type="expression" dxfId="924" priority="787" stopIfTrue="1">
      <formula>AND(H154&gt;$W154,H154&lt;&gt;"")</formula>
    </cfRule>
    <cfRule type="expression" dxfId="923" priority="788" stopIfTrue="1">
      <formula>AND(H154&gt;$V154,H154&lt;&gt;"")</formula>
    </cfRule>
  </conditionalFormatting>
  <conditionalFormatting sqref="J154:L168">
    <cfRule type="expression" dxfId="922" priority="785" stopIfTrue="1">
      <formula>AND($D154&lt;&gt;"",$H154&gt;11,LEN(J154)&lt;2)</formula>
    </cfRule>
    <cfRule type="expression" dxfId="921" priority="786">
      <formula>AND($D154&lt;&gt;"",J154&lt;&gt;Y154,J154&lt;&gt;0)</formula>
    </cfRule>
  </conditionalFormatting>
  <conditionalFormatting sqref="J171">
    <cfRule type="expression" priority="780" stopIfTrue="1">
      <formula>$W171=""</formula>
    </cfRule>
    <cfRule type="expression" dxfId="920" priority="781" stopIfTrue="1">
      <formula>($J171+$K171)&lt;IF($G171="?",8,(1*$G171))</formula>
    </cfRule>
    <cfRule type="expression" dxfId="919" priority="782" stopIfTrue="1">
      <formula>AND($L$2="Nee",$E171="WK",$J171&lt;IF($G171="?",8,(1*$G171))/2)</formula>
    </cfRule>
    <cfRule type="expression" dxfId="918" priority="783" stopIfTrue="1">
      <formula>AND($L$2="Ja",$E171="WK",$J171&lt;IF($G171="?",8,(1*$G171)))</formula>
    </cfRule>
    <cfRule type="expression" dxfId="917" priority="784" stopIfTrue="1">
      <formula>AND(OR($W171="E",$W171="F"),$J171=0)</formula>
    </cfRule>
  </conditionalFormatting>
  <conditionalFormatting sqref="K171">
    <cfRule type="expression" priority="776" stopIfTrue="1">
      <formula>$W171=""</formula>
    </cfRule>
    <cfRule type="expression" dxfId="916" priority="777" stopIfTrue="1">
      <formula>($J171+$K171)&lt;IF($G171="?",8,(1*$G171))</formula>
    </cfRule>
    <cfRule type="expression" dxfId="915" priority="778" stopIfTrue="1">
      <formula>AND($L$2="Nee",$E171="WK",$K171&lt;IF($G171="?",8,(1*$G171))/2)</formula>
    </cfRule>
    <cfRule type="expression" dxfId="914" priority="779">
      <formula>AND($L$2="Ja",$K171&gt;0,IFERROR(SEARCH(U171,"SMABCG"),0)&gt;0)</formula>
    </cfRule>
  </conditionalFormatting>
  <conditionalFormatting sqref="L171">
    <cfRule type="expression" dxfId="913" priority="775">
      <formula>AND(J171+K171&gt;0,L171&gt;V173)</formula>
    </cfRule>
  </conditionalFormatting>
  <conditionalFormatting sqref="H174:H188">
    <cfRule type="expression" dxfId="912" priority="773" stopIfTrue="1">
      <formula>AND(H174&gt;$W174,H174&lt;&gt;"")</formula>
    </cfRule>
    <cfRule type="expression" dxfId="911" priority="774" stopIfTrue="1">
      <formula>AND(H174&gt;$V174,H174&lt;&gt;"")</formula>
    </cfRule>
  </conditionalFormatting>
  <conditionalFormatting sqref="J174:L188">
    <cfRule type="expression" dxfId="910" priority="771" stopIfTrue="1">
      <formula>AND($D174&lt;&gt;"",$H174&gt;11,LEN(J174)&lt;2)</formula>
    </cfRule>
    <cfRule type="expression" dxfId="909" priority="772">
      <formula>AND($D174&lt;&gt;"",J174&lt;&gt;Y174,J174&lt;&gt;0)</formula>
    </cfRule>
  </conditionalFormatting>
  <conditionalFormatting sqref="J191">
    <cfRule type="expression" priority="766" stopIfTrue="1">
      <formula>$W191=""</formula>
    </cfRule>
    <cfRule type="expression" dxfId="908" priority="767" stopIfTrue="1">
      <formula>($J191+$K191)&lt;IF($G191="?",8,(1*$G191))</formula>
    </cfRule>
    <cfRule type="expression" dxfId="907" priority="768" stopIfTrue="1">
      <formula>AND($L$2="Nee",$E191="WK",$J191&lt;IF($G191="?",8,(1*$G191))/2)</formula>
    </cfRule>
    <cfRule type="expression" dxfId="906" priority="769" stopIfTrue="1">
      <formula>AND($L$2="Ja",$E191="WK",$J191&lt;IF($G191="?",8,(1*$G191)))</formula>
    </cfRule>
    <cfRule type="expression" dxfId="905" priority="770" stopIfTrue="1">
      <formula>AND(OR($W191="E",$W191="F"),$J191=0)</formula>
    </cfRule>
  </conditionalFormatting>
  <conditionalFormatting sqref="K191">
    <cfRule type="expression" priority="762" stopIfTrue="1">
      <formula>$W191=""</formula>
    </cfRule>
    <cfRule type="expression" dxfId="904" priority="763" stopIfTrue="1">
      <formula>($J191+$K191)&lt;IF($G191="?",8,(1*$G191))</formula>
    </cfRule>
    <cfRule type="expression" dxfId="903" priority="764" stopIfTrue="1">
      <formula>AND($L$2="Nee",$E191="WK",$K191&lt;IF($G191="?",8,(1*$G191))/2)</formula>
    </cfRule>
    <cfRule type="expression" dxfId="902" priority="765">
      <formula>AND($L$2="Ja",$K191&gt;0,IFERROR(SEARCH(U191,"SMABCG"),0)&gt;0)</formula>
    </cfRule>
  </conditionalFormatting>
  <conditionalFormatting sqref="L191">
    <cfRule type="expression" dxfId="901" priority="761">
      <formula>AND(J191+K191&gt;0,L191&gt;V193)</formula>
    </cfRule>
  </conditionalFormatting>
  <conditionalFormatting sqref="H194:H208">
    <cfRule type="expression" dxfId="900" priority="759" stopIfTrue="1">
      <formula>AND(H194&gt;$W194,H194&lt;&gt;"")</formula>
    </cfRule>
    <cfRule type="expression" dxfId="899" priority="760" stopIfTrue="1">
      <formula>AND(H194&gt;$V194,H194&lt;&gt;"")</formula>
    </cfRule>
  </conditionalFormatting>
  <conditionalFormatting sqref="J194:L208">
    <cfRule type="expression" dxfId="898" priority="757" stopIfTrue="1">
      <formula>AND($D194&lt;&gt;"",$H194&gt;11,LEN(J194)&lt;2)</formula>
    </cfRule>
    <cfRule type="expression" dxfId="897" priority="758">
      <formula>AND($D194&lt;&gt;"",J194&lt;&gt;Y194,J194&lt;&gt;0)</formula>
    </cfRule>
  </conditionalFormatting>
  <conditionalFormatting sqref="J211">
    <cfRule type="expression" priority="752" stopIfTrue="1">
      <formula>$W211=""</formula>
    </cfRule>
    <cfRule type="expression" dxfId="896" priority="753" stopIfTrue="1">
      <formula>($J211+$K211)&lt;IF($G211="?",8,(1*$G211))</formula>
    </cfRule>
    <cfRule type="expression" dxfId="895" priority="754" stopIfTrue="1">
      <formula>AND($L$2="Nee",$E211="WK",$J211&lt;IF($G211="?",8,(1*$G211))/2)</formula>
    </cfRule>
    <cfRule type="expression" dxfId="894" priority="755" stopIfTrue="1">
      <formula>AND($L$2="Ja",$E211="WK",$J211&lt;IF($G211="?",8,(1*$G211)))</formula>
    </cfRule>
    <cfRule type="expression" dxfId="893" priority="756" stopIfTrue="1">
      <formula>AND(OR($W211="E",$W211="F"),$J211=0)</formula>
    </cfRule>
  </conditionalFormatting>
  <conditionalFormatting sqref="K211">
    <cfRule type="expression" priority="748" stopIfTrue="1">
      <formula>$W211=""</formula>
    </cfRule>
    <cfRule type="expression" dxfId="892" priority="749" stopIfTrue="1">
      <formula>($J211+$K211)&lt;IF($G211="?",8,(1*$G211))</formula>
    </cfRule>
    <cfRule type="expression" dxfId="891" priority="750" stopIfTrue="1">
      <formula>AND($L$2="Nee",$E211="WK",$K211&lt;IF($G211="?",8,(1*$G211))/2)</formula>
    </cfRule>
    <cfRule type="expression" dxfId="890" priority="751">
      <formula>AND($L$2="Ja",$K211&gt;0,IFERROR(SEARCH(U211,"SMABCG"),0)&gt;0)</formula>
    </cfRule>
  </conditionalFormatting>
  <conditionalFormatting sqref="L211">
    <cfRule type="expression" dxfId="889" priority="747">
      <formula>AND(J211+K211&gt;0,L211&gt;V213)</formula>
    </cfRule>
  </conditionalFormatting>
  <conditionalFormatting sqref="H214:H228">
    <cfRule type="expression" dxfId="888" priority="745" stopIfTrue="1">
      <formula>AND(H214&gt;$W214,H214&lt;&gt;"")</formula>
    </cfRule>
    <cfRule type="expression" dxfId="887" priority="746" stopIfTrue="1">
      <formula>AND(H214&gt;$V214,H214&lt;&gt;"")</formula>
    </cfRule>
  </conditionalFormatting>
  <conditionalFormatting sqref="J214:L228">
    <cfRule type="expression" dxfId="886" priority="743" stopIfTrue="1">
      <formula>AND($D214&lt;&gt;"",$H214&gt;11,LEN(J214)&lt;2)</formula>
    </cfRule>
    <cfRule type="expression" dxfId="885" priority="744">
      <formula>AND($D214&lt;&gt;"",J214&lt;&gt;Y214,J214&lt;&gt;0)</formula>
    </cfRule>
  </conditionalFormatting>
  <conditionalFormatting sqref="J231">
    <cfRule type="expression" priority="738" stopIfTrue="1">
      <formula>$W231=""</formula>
    </cfRule>
    <cfRule type="expression" dxfId="884" priority="739" stopIfTrue="1">
      <formula>($J231+$K231)&lt;IF($G231="?",8,(1*$G231))</formula>
    </cfRule>
    <cfRule type="expression" dxfId="883" priority="740" stopIfTrue="1">
      <formula>AND($L$2="Nee",$E231="WK",$J231&lt;IF($G231="?",8,(1*$G231))/2)</formula>
    </cfRule>
    <cfRule type="expression" dxfId="882" priority="741" stopIfTrue="1">
      <formula>AND($L$2="Ja",$E231="WK",$J231&lt;IF($G231="?",8,(1*$G231)))</formula>
    </cfRule>
    <cfRule type="expression" dxfId="881" priority="742" stopIfTrue="1">
      <formula>AND(OR($W231="E",$W231="F"),$J231=0)</formula>
    </cfRule>
  </conditionalFormatting>
  <conditionalFormatting sqref="K231">
    <cfRule type="expression" priority="734" stopIfTrue="1">
      <formula>$W231=""</formula>
    </cfRule>
    <cfRule type="expression" dxfId="880" priority="735" stopIfTrue="1">
      <formula>($J231+$K231)&lt;IF($G231="?",8,(1*$G231))</formula>
    </cfRule>
    <cfRule type="expression" dxfId="879" priority="736" stopIfTrue="1">
      <formula>AND($L$2="Nee",$E231="WK",$K231&lt;IF($G231="?",8,(1*$G231))/2)</formula>
    </cfRule>
    <cfRule type="expression" dxfId="878" priority="737">
      <formula>AND($L$2="Ja",$K231&gt;0,IFERROR(SEARCH(U231,"SMABCG"),0)&gt;0)</formula>
    </cfRule>
  </conditionalFormatting>
  <conditionalFormatting sqref="L231">
    <cfRule type="expression" dxfId="877" priority="733">
      <formula>AND(J231+K231&gt;0,L231&gt;V233)</formula>
    </cfRule>
  </conditionalFormatting>
  <conditionalFormatting sqref="H234:H248">
    <cfRule type="expression" dxfId="876" priority="731" stopIfTrue="1">
      <formula>AND(H234&gt;$W234,H234&lt;&gt;"")</formula>
    </cfRule>
    <cfRule type="expression" dxfId="875" priority="732" stopIfTrue="1">
      <formula>AND(H234&gt;$V234,H234&lt;&gt;"")</formula>
    </cfRule>
  </conditionalFormatting>
  <conditionalFormatting sqref="J234:L248">
    <cfRule type="expression" dxfId="874" priority="729" stopIfTrue="1">
      <formula>AND($D234&lt;&gt;"",$H234&gt;11,LEN(J234)&lt;2)</formula>
    </cfRule>
    <cfRule type="expression" dxfId="873" priority="730">
      <formula>AND($D234&lt;&gt;"",J234&lt;&gt;Y234,J234&lt;&gt;0)</formula>
    </cfRule>
  </conditionalFormatting>
  <conditionalFormatting sqref="J251">
    <cfRule type="expression" priority="724" stopIfTrue="1">
      <formula>$W251=""</formula>
    </cfRule>
    <cfRule type="expression" dxfId="872" priority="725" stopIfTrue="1">
      <formula>($J251+$K251)&lt;IF($G251="?",8,(1*$G251))</formula>
    </cfRule>
    <cfRule type="expression" dxfId="871" priority="726" stopIfTrue="1">
      <formula>AND($L$2="Nee",$E251="WK",$J251&lt;IF($G251="?",8,(1*$G251))/2)</formula>
    </cfRule>
    <cfRule type="expression" dxfId="870" priority="727" stopIfTrue="1">
      <formula>AND($L$2="Ja",$E251="WK",$J251&lt;IF($G251="?",8,(1*$G251)))</formula>
    </cfRule>
    <cfRule type="expression" dxfId="869" priority="728" stopIfTrue="1">
      <formula>AND(OR($W251="E",$W251="F"),$J251=0)</formula>
    </cfRule>
  </conditionalFormatting>
  <conditionalFormatting sqref="K251">
    <cfRule type="expression" priority="720" stopIfTrue="1">
      <formula>$W251=""</formula>
    </cfRule>
    <cfRule type="expression" dxfId="868" priority="721" stopIfTrue="1">
      <formula>($J251+$K251)&lt;IF($G251="?",8,(1*$G251))</formula>
    </cfRule>
    <cfRule type="expression" dxfId="867" priority="722" stopIfTrue="1">
      <formula>AND($L$2="Nee",$E251="WK",$K251&lt;IF($G251="?",8,(1*$G251))/2)</formula>
    </cfRule>
    <cfRule type="expression" dxfId="866" priority="723">
      <formula>AND($L$2="Ja",$K251&gt;0,IFERROR(SEARCH(U251,"SMABCG"),0)&gt;0)</formula>
    </cfRule>
  </conditionalFormatting>
  <conditionalFormatting sqref="L251">
    <cfRule type="expression" dxfId="865" priority="719">
      <formula>AND(J251+K251&gt;0,L251&gt;V253)</formula>
    </cfRule>
  </conditionalFormatting>
  <conditionalFormatting sqref="H254:H268">
    <cfRule type="expression" dxfId="864" priority="717" stopIfTrue="1">
      <formula>AND(H254&gt;$W254,H254&lt;&gt;"")</formula>
    </cfRule>
    <cfRule type="expression" dxfId="863" priority="718" stopIfTrue="1">
      <formula>AND(H254&gt;$V254,H254&lt;&gt;"")</formula>
    </cfRule>
  </conditionalFormatting>
  <conditionalFormatting sqref="J254:L268">
    <cfRule type="expression" dxfId="862" priority="715" stopIfTrue="1">
      <formula>AND($D254&lt;&gt;"",$H254&gt;11,LEN(J254)&lt;2)</formula>
    </cfRule>
    <cfRule type="expression" dxfId="861" priority="716">
      <formula>AND($D254&lt;&gt;"",J254&lt;&gt;Y254,J254&lt;&gt;0)</formula>
    </cfRule>
  </conditionalFormatting>
  <conditionalFormatting sqref="J271">
    <cfRule type="expression" priority="710" stopIfTrue="1">
      <formula>$W271=""</formula>
    </cfRule>
    <cfRule type="expression" dxfId="860" priority="711" stopIfTrue="1">
      <formula>($J271+$K271)&lt;IF($G271="?",8,(1*$G271))</formula>
    </cfRule>
    <cfRule type="expression" dxfId="859" priority="712" stopIfTrue="1">
      <formula>AND($L$2="Nee",$E271="WK",$J271&lt;IF($G271="?",8,(1*$G271))/2)</formula>
    </cfRule>
    <cfRule type="expression" dxfId="858" priority="713" stopIfTrue="1">
      <formula>AND($L$2="Ja",$E271="WK",$J271&lt;IF($G271="?",8,(1*$G271)))</formula>
    </cfRule>
    <cfRule type="expression" dxfId="857" priority="714" stopIfTrue="1">
      <formula>AND(OR($W271="E",$W271="F"),$J271=0)</formula>
    </cfRule>
  </conditionalFormatting>
  <conditionalFormatting sqref="K271">
    <cfRule type="expression" priority="706" stopIfTrue="1">
      <formula>$W271=""</formula>
    </cfRule>
    <cfRule type="expression" dxfId="856" priority="707" stopIfTrue="1">
      <formula>($J271+$K271)&lt;IF($G271="?",8,(1*$G271))</formula>
    </cfRule>
    <cfRule type="expression" dxfId="855" priority="708" stopIfTrue="1">
      <formula>AND($L$2="Nee",$E271="WK",$K271&lt;IF($G271="?",8,(1*$G271))/2)</formula>
    </cfRule>
    <cfRule type="expression" dxfId="854" priority="709">
      <formula>AND($L$2="Ja",$K271&gt;0,IFERROR(SEARCH(U271,"SMABCG"),0)&gt;0)</formula>
    </cfRule>
  </conditionalFormatting>
  <conditionalFormatting sqref="L271">
    <cfRule type="expression" dxfId="853" priority="705">
      <formula>AND(J271+K271&gt;0,L271&gt;V273)</formula>
    </cfRule>
  </conditionalFormatting>
  <conditionalFormatting sqref="H274:H288">
    <cfRule type="expression" dxfId="852" priority="703" stopIfTrue="1">
      <formula>AND(H274&gt;$W274,H274&lt;&gt;"")</formula>
    </cfRule>
    <cfRule type="expression" dxfId="851" priority="704" stopIfTrue="1">
      <formula>AND(H274&gt;$V274,H274&lt;&gt;"")</formula>
    </cfRule>
  </conditionalFormatting>
  <conditionalFormatting sqref="J274:L288">
    <cfRule type="expression" dxfId="850" priority="701" stopIfTrue="1">
      <formula>AND($D274&lt;&gt;"",$H274&gt;11,LEN(J274)&lt;2)</formula>
    </cfRule>
    <cfRule type="expression" dxfId="849" priority="702">
      <formula>AND($D274&lt;&gt;"",J274&lt;&gt;Y274,J274&lt;&gt;0)</formula>
    </cfRule>
  </conditionalFormatting>
  <conditionalFormatting sqref="J291">
    <cfRule type="expression" priority="696" stopIfTrue="1">
      <formula>$W291=""</formula>
    </cfRule>
    <cfRule type="expression" dxfId="848" priority="697" stopIfTrue="1">
      <formula>($J291+$K291)&lt;IF($G291="?",8,(1*$G291))</formula>
    </cfRule>
    <cfRule type="expression" dxfId="847" priority="698" stopIfTrue="1">
      <formula>AND($L$2="Nee",$E291="WK",$J291&lt;IF($G291="?",8,(1*$G291))/2)</formula>
    </cfRule>
    <cfRule type="expression" dxfId="846" priority="699" stopIfTrue="1">
      <formula>AND($L$2="Ja",$E291="WK",$J291&lt;IF($G291="?",8,(1*$G291)))</formula>
    </cfRule>
    <cfRule type="expression" dxfId="845" priority="700" stopIfTrue="1">
      <formula>AND(OR($W291="E",$W291="F"),$J291=0)</formula>
    </cfRule>
  </conditionalFormatting>
  <conditionalFormatting sqref="K291">
    <cfRule type="expression" priority="692" stopIfTrue="1">
      <formula>$W291=""</formula>
    </cfRule>
    <cfRule type="expression" dxfId="844" priority="693" stopIfTrue="1">
      <formula>($J291+$K291)&lt;IF($G291="?",8,(1*$G291))</formula>
    </cfRule>
    <cfRule type="expression" dxfId="843" priority="694" stopIfTrue="1">
      <formula>AND($L$2="Nee",$E291="WK",$K291&lt;IF($G291="?",8,(1*$G291))/2)</formula>
    </cfRule>
    <cfRule type="expression" dxfId="842" priority="695">
      <formula>AND($L$2="Ja",$K291&gt;0,IFERROR(SEARCH(U291,"SMABCG"),0)&gt;0)</formula>
    </cfRule>
  </conditionalFormatting>
  <conditionalFormatting sqref="L291">
    <cfRule type="expression" dxfId="841" priority="691">
      <formula>AND(J291+K291&gt;0,L291&gt;V293)</formula>
    </cfRule>
  </conditionalFormatting>
  <conditionalFormatting sqref="H294:H308">
    <cfRule type="expression" dxfId="840" priority="689" stopIfTrue="1">
      <formula>AND(H294&gt;$W294,H294&lt;&gt;"")</formula>
    </cfRule>
    <cfRule type="expression" dxfId="839" priority="690" stopIfTrue="1">
      <formula>AND(H294&gt;$V294,H294&lt;&gt;"")</formula>
    </cfRule>
  </conditionalFormatting>
  <conditionalFormatting sqref="J294:L308">
    <cfRule type="expression" dxfId="838" priority="687" stopIfTrue="1">
      <formula>AND($D294&lt;&gt;"",$H294&gt;11,LEN(J294)&lt;2)</formula>
    </cfRule>
    <cfRule type="expression" dxfId="837" priority="688">
      <formula>AND($D294&lt;&gt;"",J294&lt;&gt;Y294,J294&lt;&gt;0)</formula>
    </cfRule>
  </conditionalFormatting>
  <conditionalFormatting sqref="J311">
    <cfRule type="expression" priority="682" stopIfTrue="1">
      <formula>$W311=""</formula>
    </cfRule>
    <cfRule type="expression" dxfId="836" priority="683" stopIfTrue="1">
      <formula>($J311+$K311)&lt;IF($G311="?",8,(1*$G311))</formula>
    </cfRule>
    <cfRule type="expression" dxfId="835" priority="684" stopIfTrue="1">
      <formula>AND($L$2="Nee",$E311="WK",$J311&lt;IF($G311="?",8,(1*$G311))/2)</formula>
    </cfRule>
    <cfRule type="expression" dxfId="834" priority="685" stopIfTrue="1">
      <formula>AND($L$2="Ja",$E311="WK",$J311&lt;IF($G311="?",8,(1*$G311)))</formula>
    </cfRule>
    <cfRule type="expression" dxfId="833" priority="686" stopIfTrue="1">
      <formula>AND(OR($W311="E",$W311="F"),$J311=0)</formula>
    </cfRule>
  </conditionalFormatting>
  <conditionalFormatting sqref="K311">
    <cfRule type="expression" priority="678" stopIfTrue="1">
      <formula>$W311=""</formula>
    </cfRule>
    <cfRule type="expression" dxfId="832" priority="679" stopIfTrue="1">
      <formula>($J311+$K311)&lt;IF($G311="?",8,(1*$G311))</formula>
    </cfRule>
    <cfRule type="expression" dxfId="831" priority="680" stopIfTrue="1">
      <formula>AND($L$2="Nee",$E311="WK",$K311&lt;IF($G311="?",8,(1*$G311))/2)</formula>
    </cfRule>
    <cfRule type="expression" dxfId="830" priority="681">
      <formula>AND($L$2="Ja",$K311&gt;0,IFERROR(SEARCH(U311,"SMABCG"),0)&gt;0)</formula>
    </cfRule>
  </conditionalFormatting>
  <conditionalFormatting sqref="L311">
    <cfRule type="expression" dxfId="829" priority="677">
      <formula>AND(J311+K311&gt;0,L311&gt;V313)</formula>
    </cfRule>
  </conditionalFormatting>
  <conditionalFormatting sqref="H314:H328">
    <cfRule type="expression" dxfId="828" priority="675" stopIfTrue="1">
      <formula>AND(H314&gt;$W314,H314&lt;&gt;"")</formula>
    </cfRule>
    <cfRule type="expression" dxfId="827" priority="676" stopIfTrue="1">
      <formula>AND(H314&gt;$V314,H314&lt;&gt;"")</formula>
    </cfRule>
  </conditionalFormatting>
  <conditionalFormatting sqref="J314:L328">
    <cfRule type="expression" dxfId="826" priority="673" stopIfTrue="1">
      <formula>AND($D314&lt;&gt;"",$H314&gt;11,LEN(J314)&lt;2)</formula>
    </cfRule>
    <cfRule type="expression" dxfId="825" priority="674">
      <formula>AND($D314&lt;&gt;"",J314&lt;&gt;Y314,J314&lt;&gt;0)</formula>
    </cfRule>
  </conditionalFormatting>
  <conditionalFormatting sqref="J331">
    <cfRule type="expression" priority="668" stopIfTrue="1">
      <formula>$W331=""</formula>
    </cfRule>
    <cfRule type="expression" dxfId="824" priority="669" stopIfTrue="1">
      <formula>($J331+$K331)&lt;IF($G331="?",8,(1*$G331))</formula>
    </cfRule>
    <cfRule type="expression" dxfId="823" priority="670" stopIfTrue="1">
      <formula>AND($L$2="Nee",$E331="WK",$J331&lt;IF($G331="?",8,(1*$G331))/2)</formula>
    </cfRule>
    <cfRule type="expression" dxfId="822" priority="671" stopIfTrue="1">
      <formula>AND($L$2="Ja",$E331="WK",$J331&lt;IF($G331="?",8,(1*$G331)))</formula>
    </cfRule>
    <cfRule type="expression" dxfId="821" priority="672" stopIfTrue="1">
      <formula>AND(OR($W331="E",$W331="F"),$J331=0)</formula>
    </cfRule>
  </conditionalFormatting>
  <conditionalFormatting sqref="K331">
    <cfRule type="expression" priority="664" stopIfTrue="1">
      <formula>$W331=""</formula>
    </cfRule>
    <cfRule type="expression" dxfId="820" priority="665" stopIfTrue="1">
      <formula>($J331+$K331)&lt;IF($G331="?",8,(1*$G331))</formula>
    </cfRule>
    <cfRule type="expression" dxfId="819" priority="666" stopIfTrue="1">
      <formula>AND($L$2="Nee",$E331="WK",$K331&lt;IF($G331="?",8,(1*$G331))/2)</formula>
    </cfRule>
    <cfRule type="expression" dxfId="818" priority="667">
      <formula>AND($L$2="Ja",$K331&gt;0,IFERROR(SEARCH(U331,"SMABCG"),0)&gt;0)</formula>
    </cfRule>
  </conditionalFormatting>
  <conditionalFormatting sqref="L331">
    <cfRule type="expression" dxfId="817" priority="663">
      <formula>AND(J331+K331&gt;0,L331&gt;V333)</formula>
    </cfRule>
  </conditionalFormatting>
  <conditionalFormatting sqref="H334:H348">
    <cfRule type="expression" dxfId="816" priority="661" stopIfTrue="1">
      <formula>AND(H334&gt;$W334,H334&lt;&gt;"")</formula>
    </cfRule>
    <cfRule type="expression" dxfId="815" priority="662" stopIfTrue="1">
      <formula>AND(H334&gt;$V334,H334&lt;&gt;"")</formula>
    </cfRule>
  </conditionalFormatting>
  <conditionalFormatting sqref="J334:L348">
    <cfRule type="expression" dxfId="814" priority="659" stopIfTrue="1">
      <formula>AND($D334&lt;&gt;"",$H334&gt;11,LEN(J334)&lt;2)</formula>
    </cfRule>
    <cfRule type="expression" dxfId="813" priority="660">
      <formula>AND($D334&lt;&gt;"",J334&lt;&gt;Y334,J334&lt;&gt;0)</formula>
    </cfRule>
  </conditionalFormatting>
  <conditionalFormatting sqref="J351">
    <cfRule type="expression" priority="654" stopIfTrue="1">
      <formula>$W351=""</formula>
    </cfRule>
    <cfRule type="expression" dxfId="812" priority="655" stopIfTrue="1">
      <formula>($J351+$K351)&lt;IF($G351="?",8,(1*$G351))</formula>
    </cfRule>
    <cfRule type="expression" dxfId="811" priority="656" stopIfTrue="1">
      <formula>AND($L$2="Nee",$E351="WK",$J351&lt;IF($G351="?",8,(1*$G351))/2)</formula>
    </cfRule>
    <cfRule type="expression" dxfId="810" priority="657" stopIfTrue="1">
      <formula>AND($L$2="Ja",$E351="WK",$J351&lt;IF($G351="?",8,(1*$G351)))</formula>
    </cfRule>
    <cfRule type="expression" dxfId="809" priority="658" stopIfTrue="1">
      <formula>AND(OR($W351="E",$W351="F"),$J351=0)</formula>
    </cfRule>
  </conditionalFormatting>
  <conditionalFormatting sqref="K351">
    <cfRule type="expression" priority="650" stopIfTrue="1">
      <formula>$W351=""</formula>
    </cfRule>
    <cfRule type="expression" dxfId="808" priority="651" stopIfTrue="1">
      <formula>($J351+$K351)&lt;IF($G351="?",8,(1*$G351))</formula>
    </cfRule>
    <cfRule type="expression" dxfId="807" priority="652" stopIfTrue="1">
      <formula>AND($L$2="Nee",$E351="WK",$K351&lt;IF($G351="?",8,(1*$G351))/2)</formula>
    </cfRule>
    <cfRule type="expression" dxfId="806" priority="653">
      <formula>AND($L$2="Ja",$K351&gt;0,IFERROR(SEARCH(U351,"SMABCG"),0)&gt;0)</formula>
    </cfRule>
  </conditionalFormatting>
  <conditionalFormatting sqref="L351">
    <cfRule type="expression" dxfId="805" priority="649">
      <formula>AND(J351+K351&gt;0,L351&gt;V353)</formula>
    </cfRule>
  </conditionalFormatting>
  <conditionalFormatting sqref="H354:H368">
    <cfRule type="expression" dxfId="804" priority="647" stopIfTrue="1">
      <formula>AND(H354&gt;$W354,H354&lt;&gt;"")</formula>
    </cfRule>
    <cfRule type="expression" dxfId="803" priority="648" stopIfTrue="1">
      <formula>AND(H354&gt;$V354,H354&lt;&gt;"")</formula>
    </cfRule>
  </conditionalFormatting>
  <conditionalFormatting sqref="J354:L368">
    <cfRule type="expression" dxfId="802" priority="645" stopIfTrue="1">
      <formula>AND($D354&lt;&gt;"",$H354&gt;11,LEN(J354)&lt;2)</formula>
    </cfRule>
    <cfRule type="expression" dxfId="801" priority="646">
      <formula>AND($D354&lt;&gt;"",J354&lt;&gt;Y354,J354&lt;&gt;0)</formula>
    </cfRule>
  </conditionalFormatting>
  <conditionalFormatting sqref="J371">
    <cfRule type="expression" priority="640" stopIfTrue="1">
      <formula>$W371=""</formula>
    </cfRule>
    <cfRule type="expression" dxfId="800" priority="641" stopIfTrue="1">
      <formula>($J371+$K371)&lt;IF($G371="?",8,(1*$G371))</formula>
    </cfRule>
    <cfRule type="expression" dxfId="799" priority="642" stopIfTrue="1">
      <formula>AND($L$2="Nee",$E371="WK",$J371&lt;IF($G371="?",8,(1*$G371))/2)</formula>
    </cfRule>
    <cfRule type="expression" dxfId="798" priority="643" stopIfTrue="1">
      <formula>AND($L$2="Ja",$E371="WK",$J371&lt;IF($G371="?",8,(1*$G371)))</formula>
    </cfRule>
    <cfRule type="expression" dxfId="797" priority="644" stopIfTrue="1">
      <formula>AND(OR($W371="E",$W371="F"),$J371=0)</formula>
    </cfRule>
  </conditionalFormatting>
  <conditionalFormatting sqref="K371">
    <cfRule type="expression" priority="636" stopIfTrue="1">
      <formula>$W371=""</formula>
    </cfRule>
    <cfRule type="expression" dxfId="796" priority="637" stopIfTrue="1">
      <formula>($J371+$K371)&lt;IF($G371="?",8,(1*$G371))</formula>
    </cfRule>
    <cfRule type="expression" dxfId="795" priority="638" stopIfTrue="1">
      <formula>AND($L$2="Nee",$E371="WK",$K371&lt;IF($G371="?",8,(1*$G371))/2)</formula>
    </cfRule>
    <cfRule type="expression" dxfId="794" priority="639">
      <formula>AND($L$2="Ja",$K371&gt;0,IFERROR(SEARCH(U371,"SMABCG"),0)&gt;0)</formula>
    </cfRule>
  </conditionalFormatting>
  <conditionalFormatting sqref="L371">
    <cfRule type="expression" dxfId="793" priority="635">
      <formula>AND(J371+K371&gt;0,L371&gt;V373)</formula>
    </cfRule>
  </conditionalFormatting>
  <conditionalFormatting sqref="H374:H388">
    <cfRule type="expression" dxfId="792" priority="633" stopIfTrue="1">
      <formula>AND(H374&gt;$W374,H374&lt;&gt;"")</formula>
    </cfRule>
    <cfRule type="expression" dxfId="791" priority="634" stopIfTrue="1">
      <formula>AND(H374&gt;$V374,H374&lt;&gt;"")</formula>
    </cfRule>
  </conditionalFormatting>
  <conditionalFormatting sqref="J374:L388">
    <cfRule type="expression" dxfId="790" priority="631" stopIfTrue="1">
      <formula>AND($D374&lt;&gt;"",$H374&gt;11,LEN(J374)&lt;2)</formula>
    </cfRule>
    <cfRule type="expression" dxfId="789" priority="632">
      <formula>AND($D374&lt;&gt;"",J374&lt;&gt;Y374,J374&lt;&gt;0)</formula>
    </cfRule>
  </conditionalFormatting>
  <conditionalFormatting sqref="J391">
    <cfRule type="expression" priority="626" stopIfTrue="1">
      <formula>$W391=""</formula>
    </cfRule>
    <cfRule type="expression" dxfId="788" priority="627" stopIfTrue="1">
      <formula>($J391+$K391)&lt;IF($G391="?",8,(1*$G391))</formula>
    </cfRule>
    <cfRule type="expression" dxfId="787" priority="628" stopIfTrue="1">
      <formula>AND($L$2="Nee",$E391="WK",$J391&lt;IF($G391="?",8,(1*$G391))/2)</formula>
    </cfRule>
    <cfRule type="expression" dxfId="786" priority="629" stopIfTrue="1">
      <formula>AND($L$2="Ja",$E391="WK",$J391&lt;IF($G391="?",8,(1*$G391)))</formula>
    </cfRule>
    <cfRule type="expression" dxfId="785" priority="630" stopIfTrue="1">
      <formula>AND(OR($W391="E",$W391="F"),$J391=0)</formula>
    </cfRule>
  </conditionalFormatting>
  <conditionalFormatting sqref="K391">
    <cfRule type="expression" priority="622" stopIfTrue="1">
      <formula>$W391=""</formula>
    </cfRule>
    <cfRule type="expression" dxfId="784" priority="623" stopIfTrue="1">
      <formula>($J391+$K391)&lt;IF($G391="?",8,(1*$G391))</formula>
    </cfRule>
    <cfRule type="expression" dxfId="783" priority="624" stopIfTrue="1">
      <formula>AND($L$2="Nee",$E391="WK",$K391&lt;IF($G391="?",8,(1*$G391))/2)</formula>
    </cfRule>
    <cfRule type="expression" dxfId="782" priority="625">
      <formula>AND($L$2="Ja",$K391&gt;0,IFERROR(SEARCH(U391,"SMABCG"),0)&gt;0)</formula>
    </cfRule>
  </conditionalFormatting>
  <conditionalFormatting sqref="L391">
    <cfRule type="expression" dxfId="781" priority="621">
      <formula>AND(J391+K391&gt;0,L391&gt;V393)</formula>
    </cfRule>
  </conditionalFormatting>
  <conditionalFormatting sqref="H394:H408">
    <cfRule type="expression" dxfId="780" priority="619" stopIfTrue="1">
      <formula>AND(H394&gt;$W394,H394&lt;&gt;"")</formula>
    </cfRule>
    <cfRule type="expression" dxfId="779" priority="620" stopIfTrue="1">
      <formula>AND(H394&gt;$V394,H394&lt;&gt;"")</formula>
    </cfRule>
  </conditionalFormatting>
  <conditionalFormatting sqref="J394:L408">
    <cfRule type="expression" dxfId="778" priority="617" stopIfTrue="1">
      <formula>AND($D394&lt;&gt;"",$H394&gt;11,LEN(J394)&lt;2)</formula>
    </cfRule>
    <cfRule type="expression" dxfId="777" priority="618">
      <formula>AND($D394&lt;&gt;"",J394&lt;&gt;Y394,J394&lt;&gt;0)</formula>
    </cfRule>
  </conditionalFormatting>
  <conditionalFormatting sqref="J411">
    <cfRule type="expression" priority="612" stopIfTrue="1">
      <formula>$W411=""</formula>
    </cfRule>
    <cfRule type="expression" dxfId="776" priority="613" stopIfTrue="1">
      <formula>($J411+$K411)&lt;IF($G411="?",8,(1*$G411))</formula>
    </cfRule>
    <cfRule type="expression" dxfId="775" priority="614" stopIfTrue="1">
      <formula>AND($L$2="Nee",$E411="WK",$J411&lt;IF($G411="?",8,(1*$G411))/2)</formula>
    </cfRule>
    <cfRule type="expression" dxfId="774" priority="615" stopIfTrue="1">
      <formula>AND($L$2="Ja",$E411="WK",$J411&lt;IF($G411="?",8,(1*$G411)))</formula>
    </cfRule>
    <cfRule type="expression" dxfId="773" priority="616" stopIfTrue="1">
      <formula>AND(OR($W411="E",$W411="F"),$J411=0)</formula>
    </cfRule>
  </conditionalFormatting>
  <conditionalFormatting sqref="K411">
    <cfRule type="expression" priority="608" stopIfTrue="1">
      <formula>$W411=""</formula>
    </cfRule>
    <cfRule type="expression" dxfId="772" priority="609" stopIfTrue="1">
      <formula>($J411+$K411)&lt;IF($G411="?",8,(1*$G411))</formula>
    </cfRule>
    <cfRule type="expression" dxfId="771" priority="610" stopIfTrue="1">
      <formula>AND($L$2="Nee",$E411="WK",$K411&lt;IF($G411="?",8,(1*$G411))/2)</formula>
    </cfRule>
    <cfRule type="expression" dxfId="770" priority="611">
      <formula>AND($L$2="Ja",$K411&gt;0,IFERROR(SEARCH(U411,"SMABCG"),0)&gt;0)</formula>
    </cfRule>
  </conditionalFormatting>
  <conditionalFormatting sqref="L411">
    <cfRule type="expression" dxfId="769" priority="607">
      <formula>AND(J411+K411&gt;0,L411&gt;V413)</formula>
    </cfRule>
  </conditionalFormatting>
  <conditionalFormatting sqref="H414:H428">
    <cfRule type="expression" dxfId="768" priority="605" stopIfTrue="1">
      <formula>AND(H414&gt;$W414,H414&lt;&gt;"")</formula>
    </cfRule>
    <cfRule type="expression" dxfId="767" priority="606" stopIfTrue="1">
      <formula>AND(H414&gt;$V414,H414&lt;&gt;"")</formula>
    </cfRule>
  </conditionalFormatting>
  <conditionalFormatting sqref="J414:L428">
    <cfRule type="expression" dxfId="766" priority="603" stopIfTrue="1">
      <formula>AND($D414&lt;&gt;"",$H414&gt;11,LEN(J414)&lt;2)</formula>
    </cfRule>
    <cfRule type="expression" dxfId="765" priority="604">
      <formula>AND($D414&lt;&gt;"",J414&lt;&gt;Y414,J414&lt;&gt;0)</formula>
    </cfRule>
  </conditionalFormatting>
  <conditionalFormatting sqref="J431">
    <cfRule type="expression" priority="598" stopIfTrue="1">
      <formula>$W431=""</formula>
    </cfRule>
    <cfRule type="expression" dxfId="764" priority="599" stopIfTrue="1">
      <formula>($J431+$K431)&lt;IF($G431="?",8,(1*$G431))</formula>
    </cfRule>
    <cfRule type="expression" dxfId="763" priority="600" stopIfTrue="1">
      <formula>AND($L$2="Nee",$E431="WK",$J431&lt;IF($G431="?",8,(1*$G431))/2)</formula>
    </cfRule>
    <cfRule type="expression" dxfId="762" priority="601" stopIfTrue="1">
      <formula>AND($L$2="Ja",$E431="WK",$J431&lt;IF($G431="?",8,(1*$G431)))</formula>
    </cfRule>
    <cfRule type="expression" dxfId="761" priority="602" stopIfTrue="1">
      <formula>AND(OR($W431="E",$W431="F"),$J431=0)</formula>
    </cfRule>
  </conditionalFormatting>
  <conditionalFormatting sqref="K431">
    <cfRule type="expression" priority="594" stopIfTrue="1">
      <formula>$W431=""</formula>
    </cfRule>
    <cfRule type="expression" dxfId="760" priority="595" stopIfTrue="1">
      <formula>($J431+$K431)&lt;IF($G431="?",8,(1*$G431))</formula>
    </cfRule>
    <cfRule type="expression" dxfId="759" priority="596" stopIfTrue="1">
      <formula>AND($L$2="Nee",$E431="WK",$K431&lt;IF($G431="?",8,(1*$G431))/2)</formula>
    </cfRule>
    <cfRule type="expression" dxfId="758" priority="597">
      <formula>AND($L$2="Ja",$K431&gt;0,IFERROR(SEARCH(U431,"SMABCG"),0)&gt;0)</formula>
    </cfRule>
  </conditionalFormatting>
  <conditionalFormatting sqref="L431">
    <cfRule type="expression" dxfId="757" priority="593">
      <formula>AND(J431+K431&gt;0,L431&gt;V433)</formula>
    </cfRule>
  </conditionalFormatting>
  <conditionalFormatting sqref="H434:H448">
    <cfRule type="expression" dxfId="756" priority="591" stopIfTrue="1">
      <formula>AND(H434&gt;$W434,H434&lt;&gt;"")</formula>
    </cfRule>
    <cfRule type="expression" dxfId="755" priority="592" stopIfTrue="1">
      <formula>AND(H434&gt;$V434,H434&lt;&gt;"")</formula>
    </cfRule>
  </conditionalFormatting>
  <conditionalFormatting sqref="J434:L448">
    <cfRule type="expression" dxfId="754" priority="589" stopIfTrue="1">
      <formula>AND($D434&lt;&gt;"",$H434&gt;11,LEN(J434)&lt;2)</formula>
    </cfRule>
    <cfRule type="expression" dxfId="753" priority="590">
      <formula>AND($D434&lt;&gt;"",J434&lt;&gt;Y434,J434&lt;&gt;0)</formula>
    </cfRule>
  </conditionalFormatting>
  <conditionalFormatting sqref="J451">
    <cfRule type="expression" priority="584" stopIfTrue="1">
      <formula>$W451=""</formula>
    </cfRule>
    <cfRule type="expression" dxfId="752" priority="585" stopIfTrue="1">
      <formula>($J451+$K451)&lt;IF($G451="?",8,(1*$G451))</formula>
    </cfRule>
    <cfRule type="expression" dxfId="751" priority="586" stopIfTrue="1">
      <formula>AND($L$2="Nee",$E451="WK",$J451&lt;IF($G451="?",8,(1*$G451))/2)</formula>
    </cfRule>
    <cfRule type="expression" dxfId="750" priority="587" stopIfTrue="1">
      <formula>AND($L$2="Ja",$E451="WK",$J451&lt;IF($G451="?",8,(1*$G451)))</formula>
    </cfRule>
    <cfRule type="expression" dxfId="749" priority="588" stopIfTrue="1">
      <formula>AND(OR($W451="E",$W451="F"),$J451=0)</formula>
    </cfRule>
  </conditionalFormatting>
  <conditionalFormatting sqref="K451">
    <cfRule type="expression" priority="580" stopIfTrue="1">
      <formula>$W451=""</formula>
    </cfRule>
    <cfRule type="expression" dxfId="748" priority="581" stopIfTrue="1">
      <formula>($J451+$K451)&lt;IF($G451="?",8,(1*$G451))</formula>
    </cfRule>
    <cfRule type="expression" dxfId="747" priority="582" stopIfTrue="1">
      <formula>AND($L$2="Nee",$E451="WK",$K451&lt;IF($G451="?",8,(1*$G451))/2)</formula>
    </cfRule>
    <cfRule type="expression" dxfId="746" priority="583">
      <formula>AND($L$2="Ja",$K451&gt;0,IFERROR(SEARCH(U451,"SMABCG"),0)&gt;0)</formula>
    </cfRule>
  </conditionalFormatting>
  <conditionalFormatting sqref="L451">
    <cfRule type="expression" dxfId="745" priority="579">
      <formula>AND(J451+K451&gt;0,L451&gt;V453)</formula>
    </cfRule>
  </conditionalFormatting>
  <conditionalFormatting sqref="H454:H468">
    <cfRule type="expression" dxfId="744" priority="577" stopIfTrue="1">
      <formula>AND(H454&gt;$W454,H454&lt;&gt;"")</formula>
    </cfRule>
    <cfRule type="expression" dxfId="743" priority="578" stopIfTrue="1">
      <formula>AND(H454&gt;$V454,H454&lt;&gt;"")</formula>
    </cfRule>
  </conditionalFormatting>
  <conditionalFormatting sqref="J454:L468">
    <cfRule type="expression" dxfId="742" priority="575" stopIfTrue="1">
      <formula>AND($D454&lt;&gt;"",$H454&gt;11,LEN(J454)&lt;2)</formula>
    </cfRule>
    <cfRule type="expression" dxfId="741" priority="576">
      <formula>AND($D454&lt;&gt;"",J454&lt;&gt;Y454,J454&lt;&gt;0)</formula>
    </cfRule>
  </conditionalFormatting>
  <conditionalFormatting sqref="J471">
    <cfRule type="expression" priority="570" stopIfTrue="1">
      <formula>$W471=""</formula>
    </cfRule>
    <cfRule type="expression" dxfId="740" priority="571" stopIfTrue="1">
      <formula>($J471+$K471)&lt;IF($G471="?",8,(1*$G471))</formula>
    </cfRule>
    <cfRule type="expression" dxfId="739" priority="572" stopIfTrue="1">
      <formula>AND($L$2="Nee",$E471="WK",$J471&lt;IF($G471="?",8,(1*$G471))/2)</formula>
    </cfRule>
    <cfRule type="expression" dxfId="738" priority="573" stopIfTrue="1">
      <formula>AND($L$2="Ja",$E471="WK",$J471&lt;IF($G471="?",8,(1*$G471)))</formula>
    </cfRule>
    <cfRule type="expression" dxfId="737" priority="574" stopIfTrue="1">
      <formula>AND(OR($W471="E",$W471="F"),$J471=0)</formula>
    </cfRule>
  </conditionalFormatting>
  <conditionalFormatting sqref="K471">
    <cfRule type="expression" priority="566" stopIfTrue="1">
      <formula>$W471=""</formula>
    </cfRule>
    <cfRule type="expression" dxfId="736" priority="567" stopIfTrue="1">
      <formula>($J471+$K471)&lt;IF($G471="?",8,(1*$G471))</formula>
    </cfRule>
    <cfRule type="expression" dxfId="735" priority="568" stopIfTrue="1">
      <formula>AND($L$2="Nee",$E471="WK",$K471&lt;IF($G471="?",8,(1*$G471))/2)</formula>
    </cfRule>
    <cfRule type="expression" dxfId="734" priority="569">
      <formula>AND($L$2="Ja",$K471&gt;0,IFERROR(SEARCH(U471,"SMABCG"),0)&gt;0)</formula>
    </cfRule>
  </conditionalFormatting>
  <conditionalFormatting sqref="L471">
    <cfRule type="expression" dxfId="733" priority="565">
      <formula>AND(J471+K471&gt;0,L471&gt;V473)</formula>
    </cfRule>
  </conditionalFormatting>
  <conditionalFormatting sqref="H474:H488">
    <cfRule type="expression" dxfId="732" priority="563" stopIfTrue="1">
      <formula>AND(H474&gt;$W474,H474&lt;&gt;"")</formula>
    </cfRule>
    <cfRule type="expression" dxfId="731" priority="564" stopIfTrue="1">
      <formula>AND(H474&gt;$V474,H474&lt;&gt;"")</formula>
    </cfRule>
  </conditionalFormatting>
  <conditionalFormatting sqref="J474:L488">
    <cfRule type="expression" dxfId="730" priority="561" stopIfTrue="1">
      <formula>AND($D474&lt;&gt;"",$H474&gt;11,LEN(J474)&lt;2)</formula>
    </cfRule>
    <cfRule type="expression" dxfId="729" priority="562">
      <formula>AND($D474&lt;&gt;"",J474&lt;&gt;Y474,J474&lt;&gt;0)</formula>
    </cfRule>
  </conditionalFormatting>
  <conditionalFormatting sqref="J491">
    <cfRule type="expression" priority="556" stopIfTrue="1">
      <formula>$W491=""</formula>
    </cfRule>
    <cfRule type="expression" dxfId="728" priority="557" stopIfTrue="1">
      <formula>($J491+$K491)&lt;IF($G491="?",8,(1*$G491))</formula>
    </cfRule>
    <cfRule type="expression" dxfId="727" priority="558" stopIfTrue="1">
      <formula>AND($L$2="Nee",$E491="WK",$J491&lt;IF($G491="?",8,(1*$G491))/2)</formula>
    </cfRule>
    <cfRule type="expression" dxfId="726" priority="559" stopIfTrue="1">
      <formula>AND($L$2="Ja",$E491="WK",$J491&lt;IF($G491="?",8,(1*$G491)))</formula>
    </cfRule>
    <cfRule type="expression" dxfId="725" priority="560" stopIfTrue="1">
      <formula>AND(OR($W491="E",$W491="F"),$J491=0)</formula>
    </cfRule>
  </conditionalFormatting>
  <conditionalFormatting sqref="K491">
    <cfRule type="expression" priority="552" stopIfTrue="1">
      <formula>$W491=""</formula>
    </cfRule>
    <cfRule type="expression" dxfId="724" priority="553" stopIfTrue="1">
      <formula>($J491+$K491)&lt;IF($G491="?",8,(1*$G491))</formula>
    </cfRule>
    <cfRule type="expression" dxfId="723" priority="554" stopIfTrue="1">
      <formula>AND($L$2="Nee",$E491="WK",$K491&lt;IF($G491="?",8,(1*$G491))/2)</formula>
    </cfRule>
    <cfRule type="expression" dxfId="722" priority="555">
      <formula>AND($L$2="Ja",$K491&gt;0,IFERROR(SEARCH(U491,"SMABCG"),0)&gt;0)</formula>
    </cfRule>
  </conditionalFormatting>
  <conditionalFormatting sqref="L491">
    <cfRule type="expression" dxfId="721" priority="551">
      <formula>AND(J491+K491&gt;0,L491&gt;V493)</formula>
    </cfRule>
  </conditionalFormatting>
  <conditionalFormatting sqref="H494:H508">
    <cfRule type="expression" dxfId="720" priority="549" stopIfTrue="1">
      <formula>AND(H494&gt;$W494,H494&lt;&gt;"")</formula>
    </cfRule>
    <cfRule type="expression" dxfId="719" priority="550" stopIfTrue="1">
      <formula>AND(H494&gt;$V494,H494&lt;&gt;"")</formula>
    </cfRule>
  </conditionalFormatting>
  <conditionalFormatting sqref="J494:L508">
    <cfRule type="expression" dxfId="718" priority="547" stopIfTrue="1">
      <formula>AND($D494&lt;&gt;"",$H494&gt;11,LEN(J494)&lt;2)</formula>
    </cfRule>
    <cfRule type="expression" dxfId="717" priority="548">
      <formula>AND($D494&lt;&gt;"",J494&lt;&gt;Y494,J494&lt;&gt;0)</formula>
    </cfRule>
  </conditionalFormatting>
  <conditionalFormatting sqref="J511">
    <cfRule type="expression" priority="542" stopIfTrue="1">
      <formula>$W511=""</formula>
    </cfRule>
    <cfRule type="expression" dxfId="716" priority="543" stopIfTrue="1">
      <formula>($J511+$K511)&lt;IF($G511="?",8,(1*$G511))</formula>
    </cfRule>
    <cfRule type="expression" dxfId="715" priority="544" stopIfTrue="1">
      <formula>AND($L$2="Nee",$E511="WK",$J511&lt;IF($G511="?",8,(1*$G511))/2)</formula>
    </cfRule>
    <cfRule type="expression" dxfId="714" priority="545" stopIfTrue="1">
      <formula>AND($L$2="Ja",$E511="WK",$J511&lt;IF($G511="?",8,(1*$G511)))</formula>
    </cfRule>
    <cfRule type="expression" dxfId="713" priority="546" stopIfTrue="1">
      <formula>AND(OR($W511="E",$W511="F"),$J511=0)</formula>
    </cfRule>
  </conditionalFormatting>
  <conditionalFormatting sqref="K511">
    <cfRule type="expression" priority="538" stopIfTrue="1">
      <formula>$W511=""</formula>
    </cfRule>
    <cfRule type="expression" dxfId="712" priority="539" stopIfTrue="1">
      <formula>($J511+$K511)&lt;IF($G511="?",8,(1*$G511))</formula>
    </cfRule>
    <cfRule type="expression" dxfId="711" priority="540" stopIfTrue="1">
      <formula>AND($L$2="Nee",$E511="WK",$K511&lt;IF($G511="?",8,(1*$G511))/2)</formula>
    </cfRule>
    <cfRule type="expression" dxfId="710" priority="541">
      <formula>AND($L$2="Ja",$K511&gt;0,IFERROR(SEARCH(U511,"SMABCG"),0)&gt;0)</formula>
    </cfRule>
  </conditionalFormatting>
  <conditionalFormatting sqref="L511">
    <cfRule type="expression" dxfId="709" priority="537">
      <formula>AND(J511+K511&gt;0,L511&gt;V513)</formula>
    </cfRule>
  </conditionalFormatting>
  <conditionalFormatting sqref="H514:H528">
    <cfRule type="expression" dxfId="708" priority="535" stopIfTrue="1">
      <formula>AND(H514&gt;$W514,H514&lt;&gt;"")</formula>
    </cfRule>
    <cfRule type="expression" dxfId="707" priority="536" stopIfTrue="1">
      <formula>AND(H514&gt;$V514,H514&lt;&gt;"")</formula>
    </cfRule>
  </conditionalFormatting>
  <conditionalFormatting sqref="J514:L528">
    <cfRule type="expression" dxfId="706" priority="533" stopIfTrue="1">
      <formula>AND($D514&lt;&gt;"",$H514&gt;11,LEN(J514)&lt;2)</formula>
    </cfRule>
    <cfRule type="expression" dxfId="705" priority="534">
      <formula>AND($D514&lt;&gt;"",J514&lt;&gt;Y514,J514&lt;&gt;0)</formula>
    </cfRule>
  </conditionalFormatting>
  <conditionalFormatting sqref="J531">
    <cfRule type="expression" priority="528" stopIfTrue="1">
      <formula>$W531=""</formula>
    </cfRule>
    <cfRule type="expression" dxfId="704" priority="529" stopIfTrue="1">
      <formula>($J531+$K531)&lt;IF($G531="?",8,(1*$G531))</formula>
    </cfRule>
    <cfRule type="expression" dxfId="703" priority="530" stopIfTrue="1">
      <formula>AND($L$2="Nee",$E531="WK",$J531&lt;IF($G531="?",8,(1*$G531))/2)</formula>
    </cfRule>
    <cfRule type="expression" dxfId="702" priority="531" stopIfTrue="1">
      <formula>AND($L$2="Ja",$E531="WK",$J531&lt;IF($G531="?",8,(1*$G531)))</formula>
    </cfRule>
    <cfRule type="expression" dxfId="701" priority="532" stopIfTrue="1">
      <formula>AND(OR($W531="E",$W531="F"),$J531=0)</formula>
    </cfRule>
  </conditionalFormatting>
  <conditionalFormatting sqref="K531">
    <cfRule type="expression" priority="524" stopIfTrue="1">
      <formula>$W531=""</formula>
    </cfRule>
    <cfRule type="expression" dxfId="700" priority="525" stopIfTrue="1">
      <formula>($J531+$K531)&lt;IF($G531="?",8,(1*$G531))</formula>
    </cfRule>
    <cfRule type="expression" dxfId="699" priority="526" stopIfTrue="1">
      <formula>AND($L$2="Nee",$E531="WK",$K531&lt;IF($G531="?",8,(1*$G531))/2)</formula>
    </cfRule>
    <cfRule type="expression" dxfId="698" priority="527">
      <formula>AND($L$2="Ja",$K531&gt;0,IFERROR(SEARCH(U531,"SMABCG"),0)&gt;0)</formula>
    </cfRule>
  </conditionalFormatting>
  <conditionalFormatting sqref="L531">
    <cfRule type="expression" dxfId="697" priority="523">
      <formula>AND(J531+K531&gt;0,L531&gt;V533)</formula>
    </cfRule>
  </conditionalFormatting>
  <conditionalFormatting sqref="H534:H548">
    <cfRule type="expression" dxfId="696" priority="521" stopIfTrue="1">
      <formula>AND(H534&gt;$W534,H534&lt;&gt;"")</formula>
    </cfRule>
    <cfRule type="expression" dxfId="695" priority="522" stopIfTrue="1">
      <formula>AND(H534&gt;$V534,H534&lt;&gt;"")</formula>
    </cfRule>
  </conditionalFormatting>
  <conditionalFormatting sqref="J534:L548">
    <cfRule type="expression" dxfId="694" priority="519" stopIfTrue="1">
      <formula>AND($D534&lt;&gt;"",$H534&gt;11,LEN(J534)&lt;2)</formula>
    </cfRule>
    <cfRule type="expression" dxfId="693" priority="520">
      <formula>AND($D534&lt;&gt;"",J534&lt;&gt;Y534,J534&lt;&gt;0)</formula>
    </cfRule>
  </conditionalFormatting>
  <conditionalFormatting sqref="J551">
    <cfRule type="expression" priority="514" stopIfTrue="1">
      <formula>$W551=""</formula>
    </cfRule>
    <cfRule type="expression" dxfId="692" priority="515" stopIfTrue="1">
      <formula>($J551+$K551)&lt;IF($G551="?",8,(1*$G551))</formula>
    </cfRule>
    <cfRule type="expression" dxfId="691" priority="516" stopIfTrue="1">
      <formula>AND($L$2="Nee",$E551="WK",$J551&lt;IF($G551="?",8,(1*$G551))/2)</formula>
    </cfRule>
    <cfRule type="expression" dxfId="690" priority="517" stopIfTrue="1">
      <formula>AND($L$2="Ja",$E551="WK",$J551&lt;IF($G551="?",8,(1*$G551)))</formula>
    </cfRule>
    <cfRule type="expression" dxfId="689" priority="518" stopIfTrue="1">
      <formula>AND(OR($W551="E",$W551="F"),$J551=0)</formula>
    </cfRule>
  </conditionalFormatting>
  <conditionalFormatting sqref="K551">
    <cfRule type="expression" priority="510" stopIfTrue="1">
      <formula>$W551=""</formula>
    </cfRule>
    <cfRule type="expression" dxfId="688" priority="511" stopIfTrue="1">
      <formula>($J551+$K551)&lt;IF($G551="?",8,(1*$G551))</formula>
    </cfRule>
    <cfRule type="expression" dxfId="687" priority="512" stopIfTrue="1">
      <formula>AND($L$2="Nee",$E551="WK",$K551&lt;IF($G551="?",8,(1*$G551))/2)</formula>
    </cfRule>
    <cfRule type="expression" dxfId="686" priority="513">
      <formula>AND($L$2="Ja",$K551&gt;0,IFERROR(SEARCH(U551,"SMABCG"),0)&gt;0)</formula>
    </cfRule>
  </conditionalFormatting>
  <conditionalFormatting sqref="L551">
    <cfRule type="expression" dxfId="685" priority="509">
      <formula>AND(J551+K551&gt;0,L551&gt;V553)</formula>
    </cfRule>
  </conditionalFormatting>
  <conditionalFormatting sqref="H554:H568">
    <cfRule type="expression" dxfId="684" priority="507" stopIfTrue="1">
      <formula>AND(H554&gt;$W554,H554&lt;&gt;"")</formula>
    </cfRule>
    <cfRule type="expression" dxfId="683" priority="508" stopIfTrue="1">
      <formula>AND(H554&gt;$V554,H554&lt;&gt;"")</formula>
    </cfRule>
  </conditionalFormatting>
  <conditionalFormatting sqref="J554:L568">
    <cfRule type="expression" dxfId="682" priority="505" stopIfTrue="1">
      <formula>AND($D554&lt;&gt;"",$H554&gt;11,LEN(J554)&lt;2)</formula>
    </cfRule>
    <cfRule type="expression" dxfId="681" priority="506">
      <formula>AND($D554&lt;&gt;"",J554&lt;&gt;Y554,J554&lt;&gt;0)</formula>
    </cfRule>
  </conditionalFormatting>
  <conditionalFormatting sqref="J571">
    <cfRule type="expression" priority="500" stopIfTrue="1">
      <formula>$W571=""</formula>
    </cfRule>
    <cfRule type="expression" dxfId="680" priority="501" stopIfTrue="1">
      <formula>($J571+$K571)&lt;IF($G571="?",8,(1*$G571))</formula>
    </cfRule>
    <cfRule type="expression" dxfId="679" priority="502" stopIfTrue="1">
      <formula>AND($L$2="Nee",$E571="WK",$J571&lt;IF($G571="?",8,(1*$G571))/2)</formula>
    </cfRule>
    <cfRule type="expression" dxfId="678" priority="503" stopIfTrue="1">
      <formula>AND($L$2="Ja",$E571="WK",$J571&lt;IF($G571="?",8,(1*$G571)))</formula>
    </cfRule>
    <cfRule type="expression" dxfId="677" priority="504" stopIfTrue="1">
      <formula>AND(OR($W571="E",$W571="F"),$J571=0)</formula>
    </cfRule>
  </conditionalFormatting>
  <conditionalFormatting sqref="K571">
    <cfRule type="expression" priority="496" stopIfTrue="1">
      <formula>$W571=""</formula>
    </cfRule>
    <cfRule type="expression" dxfId="676" priority="497" stopIfTrue="1">
      <formula>($J571+$K571)&lt;IF($G571="?",8,(1*$G571))</formula>
    </cfRule>
    <cfRule type="expression" dxfId="675" priority="498" stopIfTrue="1">
      <formula>AND($L$2="Nee",$E571="WK",$K571&lt;IF($G571="?",8,(1*$G571))/2)</formula>
    </cfRule>
    <cfRule type="expression" dxfId="674" priority="499">
      <formula>AND($L$2="Ja",$K571&gt;0,IFERROR(SEARCH(U571,"SMABCG"),0)&gt;0)</formula>
    </cfRule>
  </conditionalFormatting>
  <conditionalFormatting sqref="L571">
    <cfRule type="expression" dxfId="673" priority="495">
      <formula>AND(J571+K571&gt;0,L571&gt;V573)</formula>
    </cfRule>
  </conditionalFormatting>
  <conditionalFormatting sqref="H574:H588">
    <cfRule type="expression" dxfId="672" priority="493" stopIfTrue="1">
      <formula>AND(H574&gt;$W574,H574&lt;&gt;"")</formula>
    </cfRule>
    <cfRule type="expression" dxfId="671" priority="494" stopIfTrue="1">
      <formula>AND(H574&gt;$V574,H574&lt;&gt;"")</formula>
    </cfRule>
  </conditionalFormatting>
  <conditionalFormatting sqref="J574:L588">
    <cfRule type="expression" dxfId="670" priority="491" stopIfTrue="1">
      <formula>AND($D574&lt;&gt;"",$H574&gt;11,LEN(J574)&lt;2)</formula>
    </cfRule>
    <cfRule type="expression" dxfId="669" priority="492">
      <formula>AND($D574&lt;&gt;"",J574&lt;&gt;Y574,J574&lt;&gt;0)</formula>
    </cfRule>
  </conditionalFormatting>
  <conditionalFormatting sqref="J591">
    <cfRule type="expression" priority="486" stopIfTrue="1">
      <formula>$W591=""</formula>
    </cfRule>
    <cfRule type="expression" dxfId="668" priority="487" stopIfTrue="1">
      <formula>($J591+$K591)&lt;IF($G591="?",8,(1*$G591))</formula>
    </cfRule>
    <cfRule type="expression" dxfId="667" priority="488" stopIfTrue="1">
      <formula>AND($L$2="Nee",$E591="WK",$J591&lt;IF($G591="?",8,(1*$G591))/2)</formula>
    </cfRule>
    <cfRule type="expression" dxfId="666" priority="489" stopIfTrue="1">
      <formula>AND($L$2="Ja",$E591="WK",$J591&lt;IF($G591="?",8,(1*$G591)))</formula>
    </cfRule>
    <cfRule type="expression" dxfId="665" priority="490" stopIfTrue="1">
      <formula>AND(OR($W591="E",$W591="F"),$J591=0)</formula>
    </cfRule>
  </conditionalFormatting>
  <conditionalFormatting sqref="K591">
    <cfRule type="expression" priority="482" stopIfTrue="1">
      <formula>$W591=""</formula>
    </cfRule>
    <cfRule type="expression" dxfId="664" priority="483" stopIfTrue="1">
      <formula>($J591+$K591)&lt;IF($G591="?",8,(1*$G591))</formula>
    </cfRule>
    <cfRule type="expression" dxfId="663" priority="484" stopIfTrue="1">
      <formula>AND($L$2="Nee",$E591="WK",$K591&lt;IF($G591="?",8,(1*$G591))/2)</formula>
    </cfRule>
    <cfRule type="expression" dxfId="662" priority="485">
      <formula>AND($L$2="Ja",$K591&gt;0,IFERROR(SEARCH(U591,"SMABCG"),0)&gt;0)</formula>
    </cfRule>
  </conditionalFormatting>
  <conditionalFormatting sqref="L591">
    <cfRule type="expression" dxfId="661" priority="481">
      <formula>AND(J591+K591&gt;0,L591&gt;V593)</formula>
    </cfRule>
  </conditionalFormatting>
  <conditionalFormatting sqref="H594:H608">
    <cfRule type="expression" dxfId="660" priority="479" stopIfTrue="1">
      <formula>AND(H594&gt;$W594,H594&lt;&gt;"")</formula>
    </cfRule>
    <cfRule type="expression" dxfId="659" priority="480" stopIfTrue="1">
      <formula>AND(H594&gt;$V594,H594&lt;&gt;"")</formula>
    </cfRule>
  </conditionalFormatting>
  <conditionalFormatting sqref="J594:L608">
    <cfRule type="expression" dxfId="658" priority="477" stopIfTrue="1">
      <formula>AND($D594&lt;&gt;"",$H594&gt;11,LEN(J594)&lt;2)</formula>
    </cfRule>
    <cfRule type="expression" dxfId="657" priority="478">
      <formula>AND($D594&lt;&gt;"",J594&lt;&gt;Y594,J594&lt;&gt;0)</formula>
    </cfRule>
  </conditionalFormatting>
  <conditionalFormatting sqref="J611">
    <cfRule type="expression" priority="472" stopIfTrue="1">
      <formula>$W611=""</formula>
    </cfRule>
    <cfRule type="expression" dxfId="656" priority="473" stopIfTrue="1">
      <formula>($J611+$K611)&lt;IF($G611="?",8,(1*$G611))</formula>
    </cfRule>
    <cfRule type="expression" dxfId="655" priority="474" stopIfTrue="1">
      <formula>AND($L$2="Nee",$E611="WK",$J611&lt;IF($G611="?",8,(1*$G611))/2)</formula>
    </cfRule>
    <cfRule type="expression" dxfId="654" priority="475" stopIfTrue="1">
      <formula>AND($L$2="Ja",$E611="WK",$J611&lt;IF($G611="?",8,(1*$G611)))</formula>
    </cfRule>
    <cfRule type="expression" dxfId="653" priority="476" stopIfTrue="1">
      <formula>AND(OR($W611="E",$W611="F"),$J611=0)</formula>
    </cfRule>
  </conditionalFormatting>
  <conditionalFormatting sqref="K611">
    <cfRule type="expression" priority="468" stopIfTrue="1">
      <formula>$W611=""</formula>
    </cfRule>
    <cfRule type="expression" dxfId="652" priority="469" stopIfTrue="1">
      <formula>($J611+$K611)&lt;IF($G611="?",8,(1*$G611))</formula>
    </cfRule>
    <cfRule type="expression" dxfId="651" priority="470" stopIfTrue="1">
      <formula>AND($L$2="Nee",$E611="WK",$K611&lt;IF($G611="?",8,(1*$G611))/2)</formula>
    </cfRule>
    <cfRule type="expression" dxfId="650" priority="471">
      <formula>AND($L$2="Ja",$K611&gt;0,IFERROR(SEARCH(U611,"SMABCG"),0)&gt;0)</formula>
    </cfRule>
  </conditionalFormatting>
  <conditionalFormatting sqref="L611">
    <cfRule type="expression" dxfId="649" priority="467">
      <formula>AND(J611+K611&gt;0,L611&gt;V613)</formula>
    </cfRule>
  </conditionalFormatting>
  <conditionalFormatting sqref="H614:H628">
    <cfRule type="expression" dxfId="648" priority="465" stopIfTrue="1">
      <formula>AND(H614&gt;$W614,H614&lt;&gt;"")</formula>
    </cfRule>
    <cfRule type="expression" dxfId="647" priority="466" stopIfTrue="1">
      <formula>AND(H614&gt;$V614,H614&lt;&gt;"")</formula>
    </cfRule>
  </conditionalFormatting>
  <conditionalFormatting sqref="J614:L628">
    <cfRule type="expression" dxfId="646" priority="463" stopIfTrue="1">
      <formula>AND($D614&lt;&gt;"",$H614&gt;11,LEN(J614)&lt;2)</formula>
    </cfRule>
    <cfRule type="expression" dxfId="645" priority="464">
      <formula>AND($D614&lt;&gt;"",J614&lt;&gt;Y614,J614&lt;&gt;0)</formula>
    </cfRule>
  </conditionalFormatting>
  <conditionalFormatting sqref="J631">
    <cfRule type="expression" priority="458" stopIfTrue="1">
      <formula>$W631=""</formula>
    </cfRule>
    <cfRule type="expression" dxfId="644" priority="459" stopIfTrue="1">
      <formula>($J631+$K631)&lt;IF($G631="?",8,(1*$G631))</formula>
    </cfRule>
    <cfRule type="expression" dxfId="643" priority="460" stopIfTrue="1">
      <formula>AND($L$2="Nee",$E631="WK",$J631&lt;IF($G631="?",8,(1*$G631))/2)</formula>
    </cfRule>
    <cfRule type="expression" dxfId="642" priority="461" stopIfTrue="1">
      <formula>AND($L$2="Ja",$E631="WK",$J631&lt;IF($G631="?",8,(1*$G631)))</formula>
    </cfRule>
    <cfRule type="expression" dxfId="641" priority="462" stopIfTrue="1">
      <formula>AND(OR($W631="E",$W631="F"),$J631=0)</formula>
    </cfRule>
  </conditionalFormatting>
  <conditionalFormatting sqref="K631">
    <cfRule type="expression" priority="454" stopIfTrue="1">
      <formula>$W631=""</formula>
    </cfRule>
    <cfRule type="expression" dxfId="640" priority="455" stopIfTrue="1">
      <formula>($J631+$K631)&lt;IF($G631="?",8,(1*$G631))</formula>
    </cfRule>
    <cfRule type="expression" dxfId="639" priority="456" stopIfTrue="1">
      <formula>AND($L$2="Nee",$E631="WK",$K631&lt;IF($G631="?",8,(1*$G631))/2)</formula>
    </cfRule>
    <cfRule type="expression" dxfId="638" priority="457">
      <formula>AND($L$2="Ja",$K631&gt;0,IFERROR(SEARCH(U631,"SMABCG"),0)&gt;0)</formula>
    </cfRule>
  </conditionalFormatting>
  <conditionalFormatting sqref="L631">
    <cfRule type="expression" dxfId="637" priority="453">
      <formula>AND(J631+K631&gt;0,L631&gt;V633)</formula>
    </cfRule>
  </conditionalFormatting>
  <conditionalFormatting sqref="H634:H648">
    <cfRule type="expression" dxfId="636" priority="451" stopIfTrue="1">
      <formula>AND(H634&gt;$W634,H634&lt;&gt;"")</formula>
    </cfRule>
    <cfRule type="expression" dxfId="635" priority="452" stopIfTrue="1">
      <formula>AND(H634&gt;$V634,H634&lt;&gt;"")</formula>
    </cfRule>
  </conditionalFormatting>
  <conditionalFormatting sqref="J634:L648">
    <cfRule type="expression" dxfId="634" priority="449" stopIfTrue="1">
      <formula>AND($D634&lt;&gt;"",$H634&gt;11,LEN(J634)&lt;2)</formula>
    </cfRule>
    <cfRule type="expression" dxfId="633" priority="450">
      <formula>AND($D634&lt;&gt;"",J634&lt;&gt;Y634,J634&lt;&gt;0)</formula>
    </cfRule>
  </conditionalFormatting>
  <conditionalFormatting sqref="J651">
    <cfRule type="expression" priority="444" stopIfTrue="1">
      <formula>$W651=""</formula>
    </cfRule>
    <cfRule type="expression" dxfId="632" priority="445" stopIfTrue="1">
      <formula>($J651+$K651)&lt;IF($G651="?",8,(1*$G651))</formula>
    </cfRule>
    <cfRule type="expression" dxfId="631" priority="446" stopIfTrue="1">
      <formula>AND($L$2="Nee",$E651="WK",$J651&lt;IF($G651="?",8,(1*$G651))/2)</formula>
    </cfRule>
    <cfRule type="expression" dxfId="630" priority="447" stopIfTrue="1">
      <formula>AND($L$2="Ja",$E651="WK",$J651&lt;IF($G651="?",8,(1*$G651)))</formula>
    </cfRule>
    <cfRule type="expression" dxfId="629" priority="448" stopIfTrue="1">
      <formula>AND(OR($W651="E",$W651="F"),$J651=0)</formula>
    </cfRule>
  </conditionalFormatting>
  <conditionalFormatting sqref="K651">
    <cfRule type="expression" priority="440" stopIfTrue="1">
      <formula>$W651=""</formula>
    </cfRule>
    <cfRule type="expression" dxfId="628" priority="441" stopIfTrue="1">
      <formula>($J651+$K651)&lt;IF($G651="?",8,(1*$G651))</formula>
    </cfRule>
    <cfRule type="expression" dxfId="627" priority="442" stopIfTrue="1">
      <formula>AND($L$2="Nee",$E651="WK",$K651&lt;IF($G651="?",8,(1*$G651))/2)</formula>
    </cfRule>
    <cfRule type="expression" dxfId="626" priority="443">
      <formula>AND($L$2="Ja",$K651&gt;0,IFERROR(SEARCH(U651,"SMABCG"),0)&gt;0)</formula>
    </cfRule>
  </conditionalFormatting>
  <conditionalFormatting sqref="L651">
    <cfRule type="expression" dxfId="625" priority="439">
      <formula>AND(J651+K651&gt;0,L651&gt;V653)</formula>
    </cfRule>
  </conditionalFormatting>
  <conditionalFormatting sqref="H654:H668">
    <cfRule type="expression" dxfId="624" priority="437" stopIfTrue="1">
      <formula>AND(H654&gt;$W654,H654&lt;&gt;"")</formula>
    </cfRule>
    <cfRule type="expression" dxfId="623" priority="438" stopIfTrue="1">
      <formula>AND(H654&gt;$V654,H654&lt;&gt;"")</formula>
    </cfRule>
  </conditionalFormatting>
  <conditionalFormatting sqref="J654:L668">
    <cfRule type="expression" dxfId="622" priority="435" stopIfTrue="1">
      <formula>AND($D654&lt;&gt;"",$H654&gt;11,LEN(J654)&lt;2)</formula>
    </cfRule>
    <cfRule type="expression" dxfId="621" priority="436">
      <formula>AND($D654&lt;&gt;"",J654&lt;&gt;Y654,J654&lt;&gt;0)</formula>
    </cfRule>
  </conditionalFormatting>
  <conditionalFormatting sqref="J671">
    <cfRule type="expression" priority="430" stopIfTrue="1">
      <formula>$W671=""</formula>
    </cfRule>
    <cfRule type="expression" dxfId="620" priority="431" stopIfTrue="1">
      <formula>($J671+$K671)&lt;IF($G671="?",8,(1*$G671))</formula>
    </cfRule>
    <cfRule type="expression" dxfId="619" priority="432" stopIfTrue="1">
      <formula>AND($L$2="Nee",$E671="WK",$J671&lt;IF($G671="?",8,(1*$G671))/2)</formula>
    </cfRule>
    <cfRule type="expression" dxfId="618" priority="433" stopIfTrue="1">
      <formula>AND($L$2="Ja",$E671="WK",$J671&lt;IF($G671="?",8,(1*$G671)))</formula>
    </cfRule>
    <cfRule type="expression" dxfId="617" priority="434" stopIfTrue="1">
      <formula>AND(OR($W671="E",$W671="F"),$J671=0)</formula>
    </cfRule>
  </conditionalFormatting>
  <conditionalFormatting sqref="K671">
    <cfRule type="expression" priority="426" stopIfTrue="1">
      <formula>$W671=""</formula>
    </cfRule>
    <cfRule type="expression" dxfId="616" priority="427" stopIfTrue="1">
      <formula>($J671+$K671)&lt;IF($G671="?",8,(1*$G671))</formula>
    </cfRule>
    <cfRule type="expression" dxfId="615" priority="428" stopIfTrue="1">
      <formula>AND($L$2="Nee",$E671="WK",$K671&lt;IF($G671="?",8,(1*$G671))/2)</formula>
    </cfRule>
    <cfRule type="expression" dxfId="614" priority="429">
      <formula>AND($L$2="Ja",$K671&gt;0,IFERROR(SEARCH(U671,"SMABCG"),0)&gt;0)</formula>
    </cfRule>
  </conditionalFormatting>
  <conditionalFormatting sqref="L671">
    <cfRule type="expression" dxfId="613" priority="425">
      <formula>AND(J671+K671&gt;0,L671&gt;V673)</formula>
    </cfRule>
  </conditionalFormatting>
  <conditionalFormatting sqref="H674:H688">
    <cfRule type="expression" dxfId="612" priority="423" stopIfTrue="1">
      <formula>AND(H674&gt;$W674,H674&lt;&gt;"")</formula>
    </cfRule>
    <cfRule type="expression" dxfId="611" priority="424" stopIfTrue="1">
      <formula>AND(H674&gt;$V674,H674&lt;&gt;"")</formula>
    </cfRule>
  </conditionalFormatting>
  <conditionalFormatting sqref="J674:L688">
    <cfRule type="expression" dxfId="610" priority="421" stopIfTrue="1">
      <formula>AND($D674&lt;&gt;"",$H674&gt;11,LEN(J674)&lt;2)</formula>
    </cfRule>
    <cfRule type="expression" dxfId="609" priority="422">
      <formula>AND($D674&lt;&gt;"",J674&lt;&gt;Y674,J674&lt;&gt;0)</formula>
    </cfRule>
  </conditionalFormatting>
  <conditionalFormatting sqref="J691">
    <cfRule type="expression" priority="416" stopIfTrue="1">
      <formula>$W691=""</formula>
    </cfRule>
    <cfRule type="expression" dxfId="608" priority="417" stopIfTrue="1">
      <formula>($J691+$K691)&lt;IF($G691="?",8,(1*$G691))</formula>
    </cfRule>
    <cfRule type="expression" dxfId="607" priority="418" stopIfTrue="1">
      <formula>AND($L$2="Nee",$E691="WK",$J691&lt;IF($G691="?",8,(1*$G691))/2)</formula>
    </cfRule>
    <cfRule type="expression" dxfId="606" priority="419" stopIfTrue="1">
      <formula>AND($L$2="Ja",$E691="WK",$J691&lt;IF($G691="?",8,(1*$G691)))</formula>
    </cfRule>
    <cfRule type="expression" dxfId="605" priority="420" stopIfTrue="1">
      <formula>AND(OR($W691="E",$W691="F"),$J691=0)</formula>
    </cfRule>
  </conditionalFormatting>
  <conditionalFormatting sqref="K691">
    <cfRule type="expression" priority="412" stopIfTrue="1">
      <formula>$W691=""</formula>
    </cfRule>
    <cfRule type="expression" dxfId="604" priority="413" stopIfTrue="1">
      <formula>($J691+$K691)&lt;IF($G691="?",8,(1*$G691))</formula>
    </cfRule>
    <cfRule type="expression" dxfId="603" priority="414" stopIfTrue="1">
      <formula>AND($L$2="Nee",$E691="WK",$K691&lt;IF($G691="?",8,(1*$G691))/2)</formula>
    </cfRule>
    <cfRule type="expression" dxfId="602" priority="415">
      <formula>AND($L$2="Ja",$K691&gt;0,IFERROR(SEARCH(U691,"SMABCG"),0)&gt;0)</formula>
    </cfRule>
  </conditionalFormatting>
  <conditionalFormatting sqref="L691">
    <cfRule type="expression" dxfId="601" priority="411">
      <formula>AND(J691+K691&gt;0,L691&gt;V693)</formula>
    </cfRule>
  </conditionalFormatting>
  <conditionalFormatting sqref="H694:H708">
    <cfRule type="expression" dxfId="600" priority="409" stopIfTrue="1">
      <formula>AND(H694&gt;$W694,H694&lt;&gt;"")</formula>
    </cfRule>
    <cfRule type="expression" dxfId="599" priority="410" stopIfTrue="1">
      <formula>AND(H694&gt;$V694,H694&lt;&gt;"")</formula>
    </cfRule>
  </conditionalFormatting>
  <conditionalFormatting sqref="J694:L708">
    <cfRule type="expression" dxfId="598" priority="407" stopIfTrue="1">
      <formula>AND($D694&lt;&gt;"",$H694&gt;11,LEN(J694)&lt;2)</formula>
    </cfRule>
    <cfRule type="expression" dxfId="597" priority="408">
      <formula>AND($D694&lt;&gt;"",J694&lt;&gt;Y694,J694&lt;&gt;0)</formula>
    </cfRule>
  </conditionalFormatting>
  <conditionalFormatting sqref="J711">
    <cfRule type="expression" priority="402" stopIfTrue="1">
      <formula>$W711=""</formula>
    </cfRule>
    <cfRule type="expression" dxfId="596" priority="403" stopIfTrue="1">
      <formula>($J711+$K711)&lt;IF($G711="?",8,(1*$G711))</formula>
    </cfRule>
    <cfRule type="expression" dxfId="595" priority="404" stopIfTrue="1">
      <formula>AND($L$2="Nee",$E711="WK",$J711&lt;IF($G711="?",8,(1*$G711))/2)</formula>
    </cfRule>
    <cfRule type="expression" dxfId="594" priority="405" stopIfTrue="1">
      <formula>AND($L$2="Ja",$E711="WK",$J711&lt;IF($G711="?",8,(1*$G711)))</formula>
    </cfRule>
    <cfRule type="expression" dxfId="593" priority="406" stopIfTrue="1">
      <formula>AND(OR($W711="E",$W711="F"),$J711=0)</formula>
    </cfRule>
  </conditionalFormatting>
  <conditionalFormatting sqref="K711">
    <cfRule type="expression" priority="398" stopIfTrue="1">
      <formula>$W711=""</formula>
    </cfRule>
    <cfRule type="expression" dxfId="592" priority="399" stopIfTrue="1">
      <formula>($J711+$K711)&lt;IF($G711="?",8,(1*$G711))</formula>
    </cfRule>
    <cfRule type="expression" dxfId="591" priority="400" stopIfTrue="1">
      <formula>AND($L$2="Nee",$E711="WK",$K711&lt;IF($G711="?",8,(1*$G711))/2)</formula>
    </cfRule>
    <cfRule type="expression" dxfId="590" priority="401">
      <formula>AND($L$2="Ja",$K711&gt;0,IFERROR(SEARCH(U711,"SMABCG"),0)&gt;0)</formula>
    </cfRule>
  </conditionalFormatting>
  <conditionalFormatting sqref="L711">
    <cfRule type="expression" dxfId="589" priority="397">
      <formula>AND(J711+K711&gt;0,L711&gt;V713)</formula>
    </cfRule>
  </conditionalFormatting>
  <conditionalFormatting sqref="H714:H728">
    <cfRule type="expression" dxfId="588" priority="395" stopIfTrue="1">
      <formula>AND(H714&gt;$W714,H714&lt;&gt;"")</formula>
    </cfRule>
    <cfRule type="expression" dxfId="587" priority="396" stopIfTrue="1">
      <formula>AND(H714&gt;$V714,H714&lt;&gt;"")</formula>
    </cfRule>
  </conditionalFormatting>
  <conditionalFormatting sqref="J714:L728">
    <cfRule type="expression" dxfId="586" priority="393" stopIfTrue="1">
      <formula>AND($D714&lt;&gt;"",$H714&gt;11,LEN(J714)&lt;2)</formula>
    </cfRule>
    <cfRule type="expression" dxfId="585" priority="394">
      <formula>AND($D714&lt;&gt;"",J714&lt;&gt;Y714,J714&lt;&gt;0)</formula>
    </cfRule>
  </conditionalFormatting>
  <conditionalFormatting sqref="J731">
    <cfRule type="expression" priority="388" stopIfTrue="1">
      <formula>$W731=""</formula>
    </cfRule>
    <cfRule type="expression" dxfId="584" priority="389" stopIfTrue="1">
      <formula>($J731+$K731)&lt;IF($G731="?",8,(1*$G731))</formula>
    </cfRule>
    <cfRule type="expression" dxfId="583" priority="390" stopIfTrue="1">
      <formula>AND($L$2="Nee",$E731="WK",$J731&lt;IF($G731="?",8,(1*$G731))/2)</formula>
    </cfRule>
    <cfRule type="expression" dxfId="582" priority="391" stopIfTrue="1">
      <formula>AND($L$2="Ja",$E731="WK",$J731&lt;IF($G731="?",8,(1*$G731)))</formula>
    </cfRule>
    <cfRule type="expression" dxfId="581" priority="392" stopIfTrue="1">
      <formula>AND(OR($W731="E",$W731="F"),$J731=0)</formula>
    </cfRule>
  </conditionalFormatting>
  <conditionalFormatting sqref="K731">
    <cfRule type="expression" priority="384" stopIfTrue="1">
      <formula>$W731=""</formula>
    </cfRule>
    <cfRule type="expression" dxfId="580" priority="385" stopIfTrue="1">
      <formula>($J731+$K731)&lt;IF($G731="?",8,(1*$G731))</formula>
    </cfRule>
    <cfRule type="expression" dxfId="579" priority="386" stopIfTrue="1">
      <formula>AND($L$2="Nee",$E731="WK",$K731&lt;IF($G731="?",8,(1*$G731))/2)</formula>
    </cfRule>
    <cfRule type="expression" dxfId="578" priority="387">
      <formula>AND($L$2="Ja",$K731&gt;0,IFERROR(SEARCH(U731,"SMABCG"),0)&gt;0)</formula>
    </cfRule>
  </conditionalFormatting>
  <conditionalFormatting sqref="L731">
    <cfRule type="expression" dxfId="577" priority="383">
      <formula>AND(J731+K731&gt;0,L731&gt;V733)</formula>
    </cfRule>
  </conditionalFormatting>
  <conditionalFormatting sqref="H734:H748">
    <cfRule type="expression" dxfId="576" priority="381" stopIfTrue="1">
      <formula>AND(H734&gt;$W734,H734&lt;&gt;"")</formula>
    </cfRule>
    <cfRule type="expression" dxfId="575" priority="382" stopIfTrue="1">
      <formula>AND(H734&gt;$V734,H734&lt;&gt;"")</formula>
    </cfRule>
  </conditionalFormatting>
  <conditionalFormatting sqref="J734:L748">
    <cfRule type="expression" dxfId="574" priority="379" stopIfTrue="1">
      <formula>AND($D734&lt;&gt;"",$H734&gt;11,LEN(J734)&lt;2)</formula>
    </cfRule>
    <cfRule type="expression" dxfId="573" priority="380">
      <formula>AND($D734&lt;&gt;"",J734&lt;&gt;Y734,J734&lt;&gt;0)</formula>
    </cfRule>
  </conditionalFormatting>
  <conditionalFormatting sqref="J751">
    <cfRule type="expression" priority="374" stopIfTrue="1">
      <formula>$W751=""</formula>
    </cfRule>
    <cfRule type="expression" dxfId="572" priority="375" stopIfTrue="1">
      <formula>($J751+$K751)&lt;IF($G751="?",8,(1*$G751))</formula>
    </cfRule>
    <cfRule type="expression" dxfId="571" priority="376" stopIfTrue="1">
      <formula>AND($L$2="Nee",$E751="WK",$J751&lt;IF($G751="?",8,(1*$G751))/2)</formula>
    </cfRule>
    <cfRule type="expression" dxfId="570" priority="377" stopIfTrue="1">
      <formula>AND($L$2="Ja",$E751="WK",$J751&lt;IF($G751="?",8,(1*$G751)))</formula>
    </cfRule>
    <cfRule type="expression" dxfId="569" priority="378" stopIfTrue="1">
      <formula>AND(OR($W751="E",$W751="F"),$J751=0)</formula>
    </cfRule>
  </conditionalFormatting>
  <conditionalFormatting sqref="K751">
    <cfRule type="expression" priority="370" stopIfTrue="1">
      <formula>$W751=""</formula>
    </cfRule>
    <cfRule type="expression" dxfId="568" priority="371" stopIfTrue="1">
      <formula>($J751+$K751)&lt;IF($G751="?",8,(1*$G751))</formula>
    </cfRule>
    <cfRule type="expression" dxfId="567" priority="372" stopIfTrue="1">
      <formula>AND($L$2="Nee",$E751="WK",$K751&lt;IF($G751="?",8,(1*$G751))/2)</formula>
    </cfRule>
    <cfRule type="expression" dxfId="566" priority="373">
      <formula>AND($L$2="Ja",$K751&gt;0,IFERROR(SEARCH(U751,"SMABCG"),0)&gt;0)</formula>
    </cfRule>
  </conditionalFormatting>
  <conditionalFormatting sqref="L751">
    <cfRule type="expression" dxfId="565" priority="369">
      <formula>AND(J751+K751&gt;0,L751&gt;V753)</formula>
    </cfRule>
  </conditionalFormatting>
  <conditionalFormatting sqref="H754:H768">
    <cfRule type="expression" dxfId="564" priority="367" stopIfTrue="1">
      <formula>AND(H754&gt;$W754,H754&lt;&gt;"")</formula>
    </cfRule>
    <cfRule type="expression" dxfId="563" priority="368" stopIfTrue="1">
      <formula>AND(H754&gt;$V754,H754&lt;&gt;"")</formula>
    </cfRule>
  </conditionalFormatting>
  <conditionalFormatting sqref="J754:L768">
    <cfRule type="expression" dxfId="562" priority="365" stopIfTrue="1">
      <formula>AND($D754&lt;&gt;"",$H754&gt;11,LEN(J754)&lt;2)</formula>
    </cfRule>
    <cfRule type="expression" dxfId="561" priority="366">
      <formula>AND($D754&lt;&gt;"",J754&lt;&gt;Y754,J754&lt;&gt;0)</formula>
    </cfRule>
  </conditionalFormatting>
  <conditionalFormatting sqref="J771">
    <cfRule type="expression" priority="360" stopIfTrue="1">
      <formula>$W771=""</formula>
    </cfRule>
    <cfRule type="expression" dxfId="560" priority="361" stopIfTrue="1">
      <formula>($J771+$K771)&lt;IF($G771="?",8,(1*$G771))</formula>
    </cfRule>
    <cfRule type="expression" dxfId="559" priority="362" stopIfTrue="1">
      <formula>AND($L$2="Nee",$E771="WK",$J771&lt;IF($G771="?",8,(1*$G771))/2)</formula>
    </cfRule>
    <cfRule type="expression" dxfId="558" priority="363" stopIfTrue="1">
      <formula>AND($L$2="Ja",$E771="WK",$J771&lt;IF($G771="?",8,(1*$G771)))</formula>
    </cfRule>
    <cfRule type="expression" dxfId="557" priority="364" stopIfTrue="1">
      <formula>AND(OR($W771="E",$W771="F"),$J771=0)</formula>
    </cfRule>
  </conditionalFormatting>
  <conditionalFormatting sqref="K771">
    <cfRule type="expression" priority="356" stopIfTrue="1">
      <formula>$W771=""</formula>
    </cfRule>
    <cfRule type="expression" dxfId="556" priority="357" stopIfTrue="1">
      <formula>($J771+$K771)&lt;IF($G771="?",8,(1*$G771))</formula>
    </cfRule>
    <cfRule type="expression" dxfId="555" priority="358" stopIfTrue="1">
      <formula>AND($L$2="Nee",$E771="WK",$K771&lt;IF($G771="?",8,(1*$G771))/2)</formula>
    </cfRule>
    <cfRule type="expression" dxfId="554" priority="359">
      <formula>AND($L$2="Ja",$K771&gt;0,IFERROR(SEARCH(U771,"SMABCG"),0)&gt;0)</formula>
    </cfRule>
  </conditionalFormatting>
  <conditionalFormatting sqref="L771">
    <cfRule type="expression" dxfId="553" priority="355">
      <formula>AND(J771+K771&gt;0,L771&gt;V773)</formula>
    </cfRule>
  </conditionalFormatting>
  <conditionalFormatting sqref="H774:H788">
    <cfRule type="expression" dxfId="552" priority="353" stopIfTrue="1">
      <formula>AND(H774&gt;$W774,H774&lt;&gt;"")</formula>
    </cfRule>
    <cfRule type="expression" dxfId="551" priority="354" stopIfTrue="1">
      <formula>AND(H774&gt;$V774,H774&lt;&gt;"")</formula>
    </cfRule>
  </conditionalFormatting>
  <conditionalFormatting sqref="J774:L788">
    <cfRule type="expression" dxfId="550" priority="351" stopIfTrue="1">
      <formula>AND($D774&lt;&gt;"",$H774&gt;11,LEN(J774)&lt;2)</formula>
    </cfRule>
    <cfRule type="expression" dxfId="549" priority="352">
      <formula>AND($D774&lt;&gt;"",J774&lt;&gt;Y774,J774&lt;&gt;0)</formula>
    </cfRule>
  </conditionalFormatting>
  <conditionalFormatting sqref="J791">
    <cfRule type="expression" priority="346" stopIfTrue="1">
      <formula>$W791=""</formula>
    </cfRule>
    <cfRule type="expression" dxfId="548" priority="347" stopIfTrue="1">
      <formula>($J791+$K791)&lt;IF($G791="?",8,(1*$G791))</formula>
    </cfRule>
    <cfRule type="expression" dxfId="547" priority="348" stopIfTrue="1">
      <formula>AND($L$2="Nee",$E791="WK",$J791&lt;IF($G791="?",8,(1*$G791))/2)</formula>
    </cfRule>
    <cfRule type="expression" dxfId="546" priority="349" stopIfTrue="1">
      <formula>AND($L$2="Ja",$E791="WK",$J791&lt;IF($G791="?",8,(1*$G791)))</formula>
    </cfRule>
    <cfRule type="expression" dxfId="545" priority="350" stopIfTrue="1">
      <formula>AND(OR($W791="E",$W791="F"),$J791=0)</formula>
    </cfRule>
  </conditionalFormatting>
  <conditionalFormatting sqref="K791">
    <cfRule type="expression" priority="342" stopIfTrue="1">
      <formula>$W791=""</formula>
    </cfRule>
    <cfRule type="expression" dxfId="544" priority="343" stopIfTrue="1">
      <formula>($J791+$K791)&lt;IF($G791="?",8,(1*$G791))</formula>
    </cfRule>
    <cfRule type="expression" dxfId="543" priority="344" stopIfTrue="1">
      <formula>AND($L$2="Nee",$E791="WK",$K791&lt;IF($G791="?",8,(1*$G791))/2)</formula>
    </cfRule>
    <cfRule type="expression" dxfId="542" priority="345">
      <formula>AND($L$2="Ja",$K791&gt;0,IFERROR(SEARCH(U791,"SMABCG"),0)&gt;0)</formula>
    </cfRule>
  </conditionalFormatting>
  <conditionalFormatting sqref="L791">
    <cfRule type="expression" dxfId="541" priority="341">
      <formula>AND(J791+K791&gt;0,L791&gt;V793)</formula>
    </cfRule>
  </conditionalFormatting>
  <conditionalFormatting sqref="H794:H808">
    <cfRule type="expression" dxfId="540" priority="339" stopIfTrue="1">
      <formula>AND(H794&gt;$W794,H794&lt;&gt;"")</formula>
    </cfRule>
    <cfRule type="expression" dxfId="539" priority="340" stopIfTrue="1">
      <formula>AND(H794&gt;$V794,H794&lt;&gt;"")</formula>
    </cfRule>
  </conditionalFormatting>
  <conditionalFormatting sqref="J794:L808">
    <cfRule type="expression" dxfId="538" priority="337" stopIfTrue="1">
      <formula>AND($D794&lt;&gt;"",$H794&gt;11,LEN(J794)&lt;2)</formula>
    </cfRule>
    <cfRule type="expression" dxfId="537" priority="338">
      <formula>AND($D794&lt;&gt;"",J794&lt;&gt;Y794,J794&lt;&gt;0)</formula>
    </cfRule>
  </conditionalFormatting>
  <pageMargins left="0.7" right="0.7" top="0.75" bottom="0.75" header="0.3" footer="0.3"/>
  <pageSetup paperSize="9" orientation="portrait" r:id="rId6"/>
  <customProperties>
    <customPr name="LastActive" r:id="rId7"/>
  </customProperties>
  <ignoredErrors>
    <ignoredError sqref="E14:E809"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05">
    <pageSetUpPr autoPageBreaks="0"/>
  </sheetPr>
  <dimension ref="A1:AH810"/>
  <sheetViews>
    <sheetView showZeros="0" topLeftCell="B1" zoomScale="80" zoomScaleNormal="80" workbookViewId="0">
      <pane ySplit="9" topLeftCell="A10" activePane="bottomLeft" state="frozen"/>
      <selection activeCell="B1" sqref="B1"/>
      <selection pane="bottomLeft" activeCell="C11" sqref="C11:D11"/>
    </sheetView>
  </sheetViews>
  <sheetFormatPr defaultColWidth="9.1796875" defaultRowHeight="12.5" x14ac:dyDescent="0.25"/>
  <cols>
    <col min="1" max="1" width="7" style="23" hidden="1" customWidth="1"/>
    <col min="2" max="2" width="3.453125" style="23" bestFit="1" customWidth="1"/>
    <col min="3" max="3" width="4.26953125" style="21" bestFit="1" customWidth="1"/>
    <col min="4" max="4" width="10.1796875" style="23" customWidth="1"/>
    <col min="5" max="5" width="45.7265625" style="23" bestFit="1" customWidth="1"/>
    <col min="6" max="6" width="9.81640625" style="23" bestFit="1" customWidth="1"/>
    <col min="7" max="7" width="11.26953125" style="24" bestFit="1" customWidth="1"/>
    <col min="8" max="8" width="6.7265625" style="24" bestFit="1" customWidth="1"/>
    <col min="9" max="9" width="1.7265625" style="24" bestFit="1" customWidth="1"/>
    <col min="10" max="13" width="6.453125" style="21" customWidth="1"/>
    <col min="14" max="14" width="1.81640625" style="21" customWidth="1"/>
    <col min="15" max="15" width="2.26953125" style="23" hidden="1" customWidth="1"/>
    <col min="16" max="19" width="6" style="35" hidden="1" customWidth="1"/>
    <col min="20" max="20" width="3.453125" style="96" hidden="1" customWidth="1"/>
    <col min="21" max="21" width="3.453125" style="23" hidden="1" customWidth="1"/>
    <col min="22" max="22" width="4.453125" style="23" hidden="1" customWidth="1"/>
    <col min="23" max="23" width="5" style="23" hidden="1" customWidth="1"/>
    <col min="24" max="24" width="3.453125" style="23" hidden="1" customWidth="1"/>
    <col min="25" max="27" width="3.7265625" style="23" hidden="1" customWidth="1"/>
    <col min="28" max="28" width="3.54296875" style="23" hidden="1" customWidth="1"/>
    <col min="29" max="29" width="3.453125" style="23" hidden="1" customWidth="1"/>
    <col min="30" max="30" width="3.1796875" style="11" hidden="1" customWidth="1"/>
    <col min="31" max="31" width="10.54296875" style="11" hidden="1" customWidth="1"/>
    <col min="32" max="32" width="13" style="11" hidden="1" customWidth="1"/>
    <col min="33" max="33" width="2.7265625" style="23" hidden="1" customWidth="1"/>
    <col min="34" max="34" width="7.1796875" style="158" hidden="1" customWidth="1"/>
    <col min="35" max="16384" width="9.1796875" style="23"/>
  </cols>
  <sheetData>
    <row r="1" spans="1:34" ht="8.25" customHeight="1" x14ac:dyDescent="0.25">
      <c r="C1" s="371"/>
      <c r="D1" s="371"/>
      <c r="G1" s="380" t="s">
        <v>5179</v>
      </c>
      <c r="H1" s="380"/>
      <c r="I1" s="380"/>
      <c r="J1" s="380"/>
      <c r="K1" s="380"/>
      <c r="L1" s="380"/>
    </row>
    <row r="2" spans="1:34" x14ac:dyDescent="0.25">
      <c r="C2" s="371" t="s">
        <v>5025</v>
      </c>
      <c r="D2" s="371"/>
      <c r="E2" s="111" t="str">
        <f>IF(ISBLANK(Basis!C5),"",Basis!C5)</f>
        <v>Oranje Wit (D)</v>
      </c>
      <c r="F2" s="36"/>
      <c r="G2" s="374" t="s">
        <v>5026</v>
      </c>
      <c r="H2" s="374"/>
      <c r="I2" s="374"/>
      <c r="J2" s="374"/>
      <c r="K2" s="374"/>
      <c r="L2" s="68" t="str">
        <f>Basis!E5</f>
        <v>Nee</v>
      </c>
      <c r="M2" s="37"/>
      <c r="N2" s="37"/>
      <c r="P2" s="35" t="s">
        <v>13</v>
      </c>
      <c r="Q2" s="34">
        <f>COUNTIF(Teams!AN:AN,P2)</f>
        <v>0</v>
      </c>
      <c r="R2" s="35">
        <f>IF(V2=0,0,IFERROR(VLOOKUP(Q2,V$2:W$7,2,0),15))</f>
        <v>15</v>
      </c>
      <c r="V2" s="23">
        <v>1</v>
      </c>
      <c r="W2" s="35">
        <v>35</v>
      </c>
    </row>
    <row r="3" spans="1:34" x14ac:dyDescent="0.25">
      <c r="C3" s="371" t="s">
        <v>5027</v>
      </c>
      <c r="D3" s="371"/>
      <c r="E3" s="98" t="str">
        <f>IF(ISBLANK(Basis!C6),"",Basis!C6)</f>
        <v>PE Wolff</v>
      </c>
      <c r="F3" s="97" t="s">
        <v>5028</v>
      </c>
      <c r="G3" s="375" t="str">
        <f>Basis!E6</f>
        <v>NCX19J3</v>
      </c>
      <c r="H3" s="375"/>
      <c r="I3" s="375"/>
      <c r="J3" s="375"/>
      <c r="K3" s="375"/>
      <c r="L3" s="375"/>
      <c r="M3" s="38"/>
      <c r="N3" s="38"/>
      <c r="P3" s="35" t="s">
        <v>18</v>
      </c>
      <c r="Q3" s="34">
        <f>COUNTIF(Teams!AN:AN,P3)</f>
        <v>0</v>
      </c>
      <c r="R3" s="35">
        <f>IF(V3=0,0,IFERROR(VLOOKUP(Q3,V$2:W$7,2,0),15))</f>
        <v>15</v>
      </c>
      <c r="V3" s="23">
        <v>2</v>
      </c>
      <c r="W3" s="35">
        <v>30</v>
      </c>
    </row>
    <row r="4" spans="1:34" x14ac:dyDescent="0.25">
      <c r="C4" s="371" t="s">
        <v>5029</v>
      </c>
      <c r="D4" s="371"/>
      <c r="E4" s="98" t="str">
        <f>IF(ISBLANK(Basis!C7),"",Basis!C7)</f>
        <v>TC Competitiezaken</v>
      </c>
      <c r="F4" s="97" t="s">
        <v>5030</v>
      </c>
      <c r="G4" s="375" t="str">
        <f>Basis!E7</f>
        <v>DORDRECHT</v>
      </c>
      <c r="H4" s="375"/>
      <c r="I4" s="375"/>
      <c r="J4" s="375"/>
      <c r="K4" s="375"/>
      <c r="L4" s="375"/>
      <c r="M4" s="38"/>
      <c r="N4" s="38"/>
      <c r="P4" s="35" t="s">
        <v>22</v>
      </c>
      <c r="Q4" s="34">
        <f>COUNTIF(Teams!AN:AN,P4)</f>
        <v>0</v>
      </c>
      <c r="R4" s="35">
        <f>IF(V4=0,0,IFERROR(VLOOKUP(Q4,V$2:W$7,2,0),15))</f>
        <v>15</v>
      </c>
      <c r="V4" s="23">
        <v>3</v>
      </c>
      <c r="W4" s="35">
        <v>25</v>
      </c>
    </row>
    <row r="5" spans="1:34" x14ac:dyDescent="0.25">
      <c r="C5" s="371" t="s">
        <v>5031</v>
      </c>
      <c r="D5" s="371"/>
      <c r="E5" s="98" t="str">
        <f>IF(ISBLANK(Basis!C8),"",Basis!C8)</f>
        <v>0645650818</v>
      </c>
      <c r="F5" s="97" t="s">
        <v>6760</v>
      </c>
      <c r="G5" s="375" t="str">
        <f>Basis!E8</f>
        <v>E</v>
      </c>
      <c r="H5" s="375"/>
      <c r="I5" s="375"/>
      <c r="J5" s="375"/>
      <c r="K5" s="375"/>
      <c r="L5" s="375"/>
      <c r="M5" s="38"/>
      <c r="N5" s="38"/>
      <c r="P5" s="35" t="s">
        <v>27</v>
      </c>
      <c r="Q5" s="34">
        <f>COUNTIF(Teams!AN:AN,P5)</f>
        <v>0</v>
      </c>
      <c r="R5" s="35">
        <f>IF(V5=0,0,IFERROR(VLOOKUP(Q5,V$2:W$7,2,0),15))</f>
        <v>15</v>
      </c>
      <c r="V5" s="23">
        <v>4</v>
      </c>
      <c r="W5" s="35">
        <v>20</v>
      </c>
    </row>
    <row r="6" spans="1:34" x14ac:dyDescent="0.25">
      <c r="C6" s="371" t="s">
        <v>5032</v>
      </c>
      <c r="D6" s="371"/>
      <c r="E6" s="98" t="str">
        <f>IF(ISBLANK(Basis!C9),"",Basis!C9)</f>
        <v>pewolff@gmail.com</v>
      </c>
      <c r="F6" s="97" t="s">
        <v>5033</v>
      </c>
      <c r="G6" s="375" t="str">
        <f>Basis!E9</f>
        <v>Zuid-Hollandse Eilanden</v>
      </c>
      <c r="H6" s="375"/>
      <c r="I6" s="375"/>
      <c r="J6" s="375"/>
      <c r="K6" s="375"/>
      <c r="L6" s="375"/>
      <c r="M6" s="38"/>
      <c r="N6" s="38"/>
      <c r="P6" s="35" t="s">
        <v>30</v>
      </c>
      <c r="Q6" s="34">
        <f>COUNTIF(Teams!AN:AN,P6)</f>
        <v>0</v>
      </c>
      <c r="R6" s="35">
        <f>IF(V6=0,0,IFERROR(VLOOKUP(Q6,V$2:W$7,2,0),15))</f>
        <v>15</v>
      </c>
      <c r="V6" s="23">
        <v>5</v>
      </c>
      <c r="W6" s="35">
        <v>15</v>
      </c>
    </row>
    <row r="7" spans="1:34" x14ac:dyDescent="0.25">
      <c r="C7" s="372"/>
      <c r="D7" s="372"/>
      <c r="F7" s="97"/>
      <c r="G7" s="376"/>
      <c r="H7" s="376"/>
      <c r="I7" s="376"/>
      <c r="J7" s="376"/>
      <c r="K7" s="376"/>
      <c r="L7" s="376"/>
    </row>
    <row r="8" spans="1:34" ht="70.5" customHeight="1" x14ac:dyDescent="0.25">
      <c r="B8" s="39"/>
      <c r="C8" s="377" t="s">
        <v>7111</v>
      </c>
      <c r="D8" s="378"/>
      <c r="E8" s="378"/>
      <c r="F8" s="378"/>
      <c r="G8" s="378"/>
      <c r="H8" s="378"/>
      <c r="I8" s="378"/>
      <c r="J8" s="378"/>
      <c r="K8" s="378"/>
      <c r="L8" s="379"/>
      <c r="M8" s="40"/>
      <c r="N8" s="40"/>
    </row>
    <row r="9" spans="1:34" ht="13.5" thickBot="1" x14ac:dyDescent="0.35">
      <c r="B9" s="41"/>
      <c r="C9" s="373"/>
      <c r="D9" s="373"/>
      <c r="E9" s="373"/>
      <c r="F9" s="373"/>
      <c r="G9" s="373"/>
      <c r="H9" s="373"/>
      <c r="I9" s="373"/>
      <c r="J9" s="373"/>
      <c r="K9" s="373"/>
      <c r="L9" s="373"/>
      <c r="M9" s="121"/>
      <c r="AD9" s="144" t="s">
        <v>5821</v>
      </c>
      <c r="AE9" s="144" t="s">
        <v>5817</v>
      </c>
      <c r="AF9" s="144" t="s">
        <v>5822</v>
      </c>
      <c r="AH9" s="159" t="s">
        <v>5845</v>
      </c>
    </row>
    <row r="10" spans="1:34" ht="13" thickTop="1" x14ac:dyDescent="0.25">
      <c r="B10" s="42"/>
      <c r="C10" s="369" t="s">
        <v>5165</v>
      </c>
      <c r="D10" s="369"/>
      <c r="E10" s="43" t="s">
        <v>5166</v>
      </c>
      <c r="F10" s="43" t="s">
        <v>5167</v>
      </c>
      <c r="G10" s="44" t="s">
        <v>5168</v>
      </c>
      <c r="H10" s="45"/>
      <c r="I10" s="46"/>
      <c r="J10" s="47" t="s">
        <v>5169</v>
      </c>
      <c r="K10" s="47" t="s">
        <v>5170</v>
      </c>
      <c r="L10" s="47" t="s">
        <v>5171</v>
      </c>
      <c r="M10" s="48"/>
      <c r="N10" s="48"/>
      <c r="P10" s="49">
        <f>COUNT(P14:P28)</f>
        <v>0</v>
      </c>
      <c r="Q10" s="49">
        <f>COUNT(Q14:Q28)</f>
        <v>0</v>
      </c>
      <c r="R10" s="49">
        <f>COUNT(R14:R28)</f>
        <v>0</v>
      </c>
      <c r="S10" s="49">
        <f>COUNT(S14:S28)</f>
        <v>8</v>
      </c>
      <c r="T10" s="96">
        <f>T11-SUM(U14:U28)</f>
        <v>0</v>
      </c>
      <c r="X10" s="23">
        <v>1</v>
      </c>
    </row>
    <row r="11" spans="1:34" s="27" customFormat="1" ht="13" x14ac:dyDescent="0.3">
      <c r="A11" s="27">
        <v>1</v>
      </c>
      <c r="B11" s="50"/>
      <c r="C11" s="370" t="str">
        <f>Leden!AW6</f>
        <v>S1</v>
      </c>
      <c r="D11" s="370"/>
      <c r="E11" s="100" t="str">
        <f>IF($C11="","",LEFT(IFERROR(VLOOKUP($C11,Teams2Z,2,0),"")&amp;"??",2))</f>
        <v>WK</v>
      </c>
      <c r="F11" s="100" t="str">
        <f>IF($C11="","",IFERROR(VLOOKUP($C11,Teams2Z,3,0),"??"))</f>
        <v>Za</v>
      </c>
      <c r="G11" s="100" t="str">
        <f>IF($C11="","",LEFT(IFERROR(VLOOKUP($C11,Teams2Z,4,0),"")&amp;"?",1))</f>
        <v>8</v>
      </c>
      <c r="H11" s="51"/>
      <c r="I11" s="52"/>
      <c r="J11" s="100">
        <f>COUNTIF(C14:C28,"V")</f>
        <v>4</v>
      </c>
      <c r="K11" s="100">
        <f>COUNTIF(C14:C28,"M")</f>
        <v>4</v>
      </c>
      <c r="L11" s="53">
        <f>IFERROR(AVERAGE(H14:H28),"")</f>
        <v>24.125</v>
      </c>
      <c r="M11" s="54"/>
      <c r="N11" s="54"/>
      <c r="O11" s="27" t="s">
        <v>5172</v>
      </c>
      <c r="P11" s="163"/>
      <c r="Q11" s="163"/>
      <c r="R11" s="163"/>
      <c r="S11" s="163">
        <v>0</v>
      </c>
      <c r="T11" s="96">
        <f>SUM(T14:T28)</f>
        <v>8</v>
      </c>
      <c r="U11" s="115" t="str">
        <f>MID($C11,1,1)</f>
        <v>S</v>
      </c>
      <c r="V11" s="115" t="str">
        <f>MID($C11,1,1)</f>
        <v>S</v>
      </c>
      <c r="W11" s="115" t="str">
        <f>MID($C11,1,1)</f>
        <v>S</v>
      </c>
      <c r="X11" s="23">
        <v>2</v>
      </c>
      <c r="AD11" s="11" t="str">
        <f>IF($C11="","",IFERROR(VLOOKUP($C11,Teams2Z,6,0),""))</f>
        <v>A</v>
      </c>
      <c r="AE11" s="11" t="str">
        <f>TRIM(IF($AD11="","",IFERROR(VLOOKUP($AD11,Teams!$J$5:$O$9,2,0),"")))</f>
        <v>3312 AD</v>
      </c>
      <c r="AF11" s="11" t="str">
        <f>TRIM(IF($AD11="","",IFERROR(VLOOKUP($AD11,Teams!$J$5:$O$9,4,0),"")))</f>
        <v>Dordrecht Oranje Wit Hal</v>
      </c>
      <c r="AH11" s="159">
        <f>IFERROR(AVERAGE(AH14:AH28),"")</f>
        <v>24.736249999999998</v>
      </c>
    </row>
    <row r="12" spans="1:34" ht="5.25" customHeight="1" x14ac:dyDescent="0.25">
      <c r="B12" s="42"/>
      <c r="C12" s="43"/>
      <c r="D12" s="42"/>
      <c r="E12" s="42"/>
      <c r="F12" s="42"/>
      <c r="G12" s="46"/>
      <c r="H12" s="46"/>
      <c r="I12" s="46"/>
      <c r="J12" s="43"/>
      <c r="K12" s="43"/>
      <c r="L12" s="43"/>
      <c r="M12" s="48"/>
      <c r="N12" s="48"/>
      <c r="U12" s="116"/>
      <c r="V12" s="116"/>
      <c r="W12" s="116"/>
      <c r="X12" s="23">
        <v>3</v>
      </c>
    </row>
    <row r="13" spans="1:34" s="55" customFormat="1" ht="12.75" customHeight="1" x14ac:dyDescent="0.25">
      <c r="B13" s="56"/>
      <c r="C13" s="57" t="s">
        <v>5173</v>
      </c>
      <c r="D13" s="57" t="s">
        <v>5174</v>
      </c>
      <c r="E13" s="58" t="s">
        <v>5175</v>
      </c>
      <c r="F13" s="58" t="s">
        <v>5176</v>
      </c>
      <c r="G13" s="57" t="s">
        <v>5177</v>
      </c>
      <c r="H13" s="57" t="s">
        <v>5178</v>
      </c>
      <c r="I13" s="57" t="s">
        <v>5039</v>
      </c>
      <c r="J13" s="57" t="s">
        <v>7049</v>
      </c>
      <c r="K13" s="57" t="s">
        <v>7598</v>
      </c>
      <c r="L13" s="57" t="s">
        <v>7596</v>
      </c>
      <c r="M13" s="57" t="s">
        <v>7597</v>
      </c>
      <c r="N13" s="59"/>
      <c r="P13" s="117" t="s">
        <v>5048</v>
      </c>
      <c r="Q13" s="117" t="s">
        <v>5047</v>
      </c>
      <c r="R13" s="117" t="s">
        <v>5049</v>
      </c>
      <c r="S13" s="117" t="s">
        <v>5048</v>
      </c>
      <c r="T13" s="96"/>
      <c r="U13" s="115">
        <f>IF(W11="","",VLOOKUP(W11,Leeftijdscat,2,FALSE))</f>
        <v>5</v>
      </c>
      <c r="V13" s="115">
        <f>IF(W11="","",VLOOKUP(W11,Leeftijdscat,3,FALSE))</f>
        <v>999</v>
      </c>
      <c r="W13" s="115">
        <f>IF(W11="","",VLOOKUP(W11,Leeftijdscat,4,FALSE))</f>
        <v>999</v>
      </c>
      <c r="X13" s="23">
        <v>4</v>
      </c>
      <c r="Y13" s="55">
        <f>LEN(Y14&amp;Y15&amp;Y16&amp;Y17&amp;Y18&amp;Y19&amp;Y20&amp;Y21&amp;Y22&amp;Y23&amp;Y24&amp;Y25&amp;Y26&amp;Y27&amp;Y28)</f>
        <v>16</v>
      </c>
      <c r="Z13" s="55">
        <f>LEN(Z14&amp;Z15&amp;Z16&amp;Z17&amp;Z18&amp;Z19&amp;Z20&amp;Z21&amp;Z22&amp;Z23&amp;Z24&amp;Z25&amp;Z26&amp;Z27&amp;Z28)</f>
        <v>16</v>
      </c>
      <c r="AA13" s="55">
        <f>LEN(AA14&amp;AA15&amp;AA16&amp;AA17&amp;AA18&amp;AA19&amp;AA20&amp;AA21&amp;AA22&amp;AA23&amp;AA24&amp;AA25&amp;AA26&amp;AA27&amp;AA28)</f>
        <v>16</v>
      </c>
      <c r="AB13" s="55">
        <f>LEN(AB14&amp;AB15&amp;AB16&amp;AB17&amp;AB18&amp;AB19&amp;AB20&amp;AB21&amp;AB22&amp;AB23&amp;AB24&amp;AB25&amp;AB26&amp;AB27&amp;AB28)</f>
        <v>8</v>
      </c>
      <c r="AC13" s="55">
        <f>SUM(Y13:AB13)</f>
        <v>56</v>
      </c>
      <c r="AD13" s="145"/>
      <c r="AE13" s="145"/>
      <c r="AF13" s="145"/>
      <c r="AH13" s="160"/>
    </row>
    <row r="14" spans="1:34" ht="12.75" customHeight="1" x14ac:dyDescent="0.25">
      <c r="A14" s="23" t="str">
        <f>C11&amp;"x"&amp;B14</f>
        <v>S1x1</v>
      </c>
      <c r="B14" s="42">
        <v>1</v>
      </c>
      <c r="C14" s="60" t="str">
        <f t="shared" ref="C14:C28" si="0">IF(LEFT($A14,1)="x","",IFERROR(VLOOKUP($A14,Leden2Z,7,0),""))</f>
        <v>V</v>
      </c>
      <c r="D14" s="60" t="str">
        <f t="shared" ref="D14:D28" si="1">IF(LEFT($A14,1)="x","",IFERROR(VLOOKUP($A14,Leden2Z,8,0),""))</f>
        <v>NJF85B1</v>
      </c>
      <c r="E14" s="61" t="str">
        <f t="shared" ref="E14:E28" si="2">IF(LEFT($A14,1)="x","",IFERROR(VLOOKUP($A14,Leden2Z,9,0),""))</f>
        <v>Klink, X</v>
      </c>
      <c r="F14" s="61" t="str">
        <f t="shared" ref="F14:F28" si="3">IF(LEFT($A14,1)="x","",IFERROR(VLOOKUP($A14,Leden2Z,10,0),""))</f>
        <v>Xanne</v>
      </c>
      <c r="G14" s="62">
        <f t="shared" ref="G14:G28" si="4">IF(LEFT($A14,1)="x","",IFERROR(VLOOKUP($A14,Leden2Z,11,0),""))</f>
        <v>34885</v>
      </c>
      <c r="H14" s="63">
        <f>IF(AND(ISNUMBER(G14),G14&lt;&gt;0),DATEDIF(G14,Peildatum,"Y"),"")</f>
        <v>28</v>
      </c>
      <c r="I14" s="69"/>
      <c r="J14" s="60" t="str">
        <f>IF(LEFT($A14,1)="x","",IFERROR(VLOOKUP($A14,Leden2Z,16,0),""))</f>
        <v>S1</v>
      </c>
      <c r="K14" s="60" t="str">
        <f>IF(LEFT($A14,1)="x","",IFERROR(VLOOKUP($A14,Leden2Z,17,0),""))</f>
        <v>S1</v>
      </c>
      <c r="L14" s="60" t="str">
        <f t="shared" ref="L14:L28" si="5">IF(LEFT($A14,1)="x","",IFERROR(VLOOKUP($A14,Leden2Z,18,0),""))</f>
        <v>S1</v>
      </c>
      <c r="M14" s="60" t="str">
        <f t="shared" ref="M14:M28" si="6">IF(LEFT($A14,1)="x","",IFERROR(VLOOKUP($A14,Leden2Z,19,0),""))</f>
        <v>S1</v>
      </c>
      <c r="N14" s="48"/>
      <c r="P14" s="114"/>
      <c r="Q14" s="114"/>
      <c r="R14" s="114"/>
      <c r="S14" s="114">
        <f>IF(OR(LEFT($A14,1)="x",AND(AC13+$AC14=0,$AC13&gt;0)),"",IFERROR(VLOOKUP($A14,Leden2Z,32,0),""))</f>
        <v>0</v>
      </c>
      <c r="T14" s="153">
        <f t="shared" ref="T14:T48" si="7">IF(LEN(C14&amp;D14&amp;E14&amp;F14)&gt;0,1,0)</f>
        <v>1</v>
      </c>
      <c r="U14" s="116">
        <f>MIN(LEN(Y14&amp;Z14&amp;AA14&amp;AB14),1)</f>
        <v>1</v>
      </c>
      <c r="V14" s="119">
        <f>V13</f>
        <v>999</v>
      </c>
      <c r="W14" s="119">
        <f>W13</f>
        <v>999</v>
      </c>
      <c r="X14" s="23">
        <v>5</v>
      </c>
      <c r="Y14" s="60" t="str">
        <f t="shared" ref="Y14:Y28" si="8">IF(LEFT($A14,1)="x","",IFERROR(VLOOKUP($A14,Leden2Z,36,0),""))</f>
        <v>S1</v>
      </c>
      <c r="Z14" s="60" t="str">
        <f t="shared" ref="Z14:Z28" si="9">IF(LEFT($A14,1)="x","",IFERROR(VLOOKUP($A14,Leden2Z,37,0),""))</f>
        <v>S1</v>
      </c>
      <c r="AA14" s="60" t="str">
        <f t="shared" ref="AA14:AA28" si="10">IF(LEFT($A14,1)="x","",IFERROR(VLOOKUP($A14,Leden2Z,38,0),""))</f>
        <v>S1</v>
      </c>
      <c r="AB14" s="60">
        <f t="shared" ref="AB14:AB28" si="11">IF(LEFT($A14,1)="x","",IFERROR(VLOOKUP($A14,Leden2Z,39,0),""))</f>
        <v>0</v>
      </c>
      <c r="AC14" s="23">
        <f>LEN(Y14&amp;Z14&amp;AA14&amp;AB14)</f>
        <v>7</v>
      </c>
      <c r="AH14" s="158">
        <f t="shared" ref="AH14:AH28" si="12">lft(G14,Peildatum)</f>
        <v>28.49</v>
      </c>
    </row>
    <row r="15" spans="1:34" ht="12.75" customHeight="1" x14ac:dyDescent="0.25">
      <c r="A15" s="23" t="str">
        <f>C11&amp;"x"&amp;B15</f>
        <v>S1x2</v>
      </c>
      <c r="B15" s="42">
        <v>2</v>
      </c>
      <c r="C15" s="60" t="str">
        <f t="shared" si="0"/>
        <v>V</v>
      </c>
      <c r="D15" s="60" t="str">
        <f t="shared" si="1"/>
        <v>NJQ72K1</v>
      </c>
      <c r="E15" s="61" t="str">
        <f t="shared" si="2"/>
        <v>Dommisse, R.</v>
      </c>
      <c r="F15" s="61" t="str">
        <f t="shared" si="3"/>
        <v>Robin</v>
      </c>
      <c r="G15" s="62">
        <f t="shared" si="4"/>
        <v>36111</v>
      </c>
      <c r="H15" s="63">
        <f t="shared" ref="H15:H28" si="13">IF(AND(ISNUMBER(G15),G15&lt;&gt;0),DATEDIF(G15,Peildatum,"Y"),"")</f>
        <v>25</v>
      </c>
      <c r="I15" s="69"/>
      <c r="J15" s="60" t="str">
        <f t="shared" ref="J15:J28" si="14">IF(LEFT($A15,1)="x","",IFERROR(VLOOKUP($A15,Leden2Z,16,0),""))</f>
        <v>S1</v>
      </c>
      <c r="K15" s="60" t="str">
        <f t="shared" ref="K15:K28" si="15">IF(LEFT($A15,1)="x","",IFERROR(VLOOKUP($A15,Leden2Z,17,0),""))</f>
        <v>S1</v>
      </c>
      <c r="L15" s="60" t="str">
        <f t="shared" si="5"/>
        <v>S1</v>
      </c>
      <c r="M15" s="60" t="str">
        <f t="shared" si="6"/>
        <v>S1</v>
      </c>
      <c r="N15" s="48"/>
      <c r="P15" s="114"/>
      <c r="Q15" s="114"/>
      <c r="R15" s="114"/>
      <c r="S15" s="114">
        <f>IF(OR(LEFT($A15,1)="x",AND(AC13+$AC15=0,$AC13&gt;0)),"",IFERROR(VLOOKUP($A15,Leden2Z,32,0),""))</f>
        <v>0</v>
      </c>
      <c r="T15" s="153">
        <f t="shared" si="7"/>
        <v>1</v>
      </c>
      <c r="U15" s="116">
        <f t="shared" ref="U15:U28" si="16">MIN(LEN(Y15&amp;Z15&amp;AA15&amp;AB15),1)</f>
        <v>1</v>
      </c>
      <c r="V15" s="119">
        <f t="shared" ref="V15:W28" si="17">V14</f>
        <v>999</v>
      </c>
      <c r="W15" s="119">
        <f t="shared" si="17"/>
        <v>999</v>
      </c>
      <c r="X15" s="23">
        <v>6</v>
      </c>
      <c r="Y15" s="60" t="str">
        <f t="shared" si="8"/>
        <v>S1</v>
      </c>
      <c r="Z15" s="60" t="str">
        <f t="shared" si="9"/>
        <v>S1</v>
      </c>
      <c r="AA15" s="60" t="str">
        <f t="shared" si="10"/>
        <v>S1</v>
      </c>
      <c r="AB15" s="60">
        <f t="shared" si="11"/>
        <v>0</v>
      </c>
      <c r="AC15" s="23">
        <f t="shared" ref="AC15:AC28" si="18">LEN(Y15&amp;Z15&amp;AA15&amp;AB15)</f>
        <v>7</v>
      </c>
      <c r="AH15" s="158">
        <f t="shared" si="12"/>
        <v>25.13</v>
      </c>
    </row>
    <row r="16" spans="1:34" ht="12.75" customHeight="1" x14ac:dyDescent="0.25">
      <c r="A16" s="23" t="str">
        <f>C11&amp;"x"&amp;B16</f>
        <v>S1x3</v>
      </c>
      <c r="B16" s="42">
        <v>3</v>
      </c>
      <c r="C16" s="60" t="str">
        <f t="shared" si="0"/>
        <v>V</v>
      </c>
      <c r="D16" s="60" t="str">
        <f t="shared" si="1"/>
        <v>NKJ95L7</v>
      </c>
      <c r="E16" s="61" t="str">
        <f t="shared" si="2"/>
        <v>Oppe, M.</v>
      </c>
      <c r="F16" s="61" t="str">
        <f t="shared" si="3"/>
        <v>Milou</v>
      </c>
      <c r="G16" s="62">
        <f t="shared" si="4"/>
        <v>37307</v>
      </c>
      <c r="H16" s="63">
        <f t="shared" si="13"/>
        <v>21</v>
      </c>
      <c r="I16" s="69"/>
      <c r="J16" s="60" t="str">
        <f t="shared" si="14"/>
        <v>S2</v>
      </c>
      <c r="K16" s="60" t="str">
        <f t="shared" si="15"/>
        <v>S1</v>
      </c>
      <c r="L16" s="60" t="str">
        <f t="shared" si="5"/>
        <v>S1</v>
      </c>
      <c r="M16" s="60" t="str">
        <f t="shared" si="6"/>
        <v>S1</v>
      </c>
      <c r="N16" s="48"/>
      <c r="P16" s="114"/>
      <c r="Q16" s="114"/>
      <c r="R16" s="114"/>
      <c r="S16" s="114">
        <f>IF(OR(LEFT($A16,1)="x",AND(AC13+$AC16=0,$AC13&gt;0)),"",IFERROR(VLOOKUP($A16,Leden2Z,32,0),""))</f>
        <v>0</v>
      </c>
      <c r="T16" s="153">
        <f t="shared" si="7"/>
        <v>1</v>
      </c>
      <c r="U16" s="116">
        <f t="shared" si="16"/>
        <v>1</v>
      </c>
      <c r="V16" s="119">
        <f t="shared" si="17"/>
        <v>999</v>
      </c>
      <c r="W16" s="119">
        <f t="shared" si="17"/>
        <v>999</v>
      </c>
      <c r="X16" s="23">
        <v>7</v>
      </c>
      <c r="Y16" s="60" t="str">
        <f t="shared" si="8"/>
        <v>S2</v>
      </c>
      <c r="Z16" s="60" t="str">
        <f t="shared" si="9"/>
        <v>S1</v>
      </c>
      <c r="AA16" s="60" t="str">
        <f t="shared" si="10"/>
        <v>S1</v>
      </c>
      <c r="AB16" s="60">
        <f t="shared" si="11"/>
        <v>0</v>
      </c>
      <c r="AC16" s="23">
        <f t="shared" si="18"/>
        <v>7</v>
      </c>
      <c r="AH16" s="158">
        <f t="shared" si="12"/>
        <v>21.86</v>
      </c>
    </row>
    <row r="17" spans="1:34" ht="12.75" customHeight="1" x14ac:dyDescent="0.25">
      <c r="A17" s="23" t="str">
        <f>C11&amp;"x"&amp;B17</f>
        <v>S1x4</v>
      </c>
      <c r="B17" s="42">
        <v>4</v>
      </c>
      <c r="C17" s="60" t="str">
        <f t="shared" si="0"/>
        <v>V</v>
      </c>
      <c r="D17" s="60" t="str">
        <f t="shared" si="1"/>
        <v>NKK27B9</v>
      </c>
      <c r="E17" s="61" t="str">
        <f t="shared" si="2"/>
        <v>Fernhout, L.</v>
      </c>
      <c r="F17" s="61" t="str">
        <f t="shared" si="3"/>
        <v>Loïs</v>
      </c>
      <c r="G17" s="62">
        <f t="shared" si="4"/>
        <v>37684</v>
      </c>
      <c r="H17" s="63">
        <f t="shared" si="13"/>
        <v>20</v>
      </c>
      <c r="I17" s="69"/>
      <c r="J17" s="60" t="str">
        <f t="shared" si="14"/>
        <v>S5</v>
      </c>
      <c r="K17" s="60" t="str">
        <f t="shared" si="15"/>
        <v>S5</v>
      </c>
      <c r="L17" s="60" t="str">
        <f t="shared" si="5"/>
        <v>S5</v>
      </c>
      <c r="M17" s="60" t="str">
        <f t="shared" si="6"/>
        <v>S1</v>
      </c>
      <c r="N17" s="48"/>
      <c r="P17" s="114"/>
      <c r="Q17" s="114"/>
      <c r="R17" s="114"/>
      <c r="S17" s="114">
        <f>IF(OR(LEFT($A17,1)="x",AND(AC13+$AC17=0,$AC13&gt;0)),"",IFERROR(VLOOKUP($A17,Leden2Z,32,0),""))</f>
        <v>0</v>
      </c>
      <c r="T17" s="153">
        <f t="shared" si="7"/>
        <v>1</v>
      </c>
      <c r="U17" s="116">
        <f t="shared" si="16"/>
        <v>1</v>
      </c>
      <c r="V17" s="119">
        <f t="shared" si="17"/>
        <v>999</v>
      </c>
      <c r="W17" s="119">
        <f t="shared" si="17"/>
        <v>999</v>
      </c>
      <c r="X17" s="23">
        <v>8</v>
      </c>
      <c r="Y17" s="60" t="str">
        <f t="shared" si="8"/>
        <v>S5</v>
      </c>
      <c r="Z17" s="60" t="str">
        <f t="shared" si="9"/>
        <v>S5</v>
      </c>
      <c r="AA17" s="60" t="str">
        <f t="shared" si="10"/>
        <v>S5</v>
      </c>
      <c r="AB17" s="60">
        <f t="shared" si="11"/>
        <v>0</v>
      </c>
      <c r="AC17" s="23">
        <f t="shared" si="18"/>
        <v>7</v>
      </c>
      <c r="AH17" s="158">
        <f t="shared" si="12"/>
        <v>20.83</v>
      </c>
    </row>
    <row r="18" spans="1:34" ht="12.75" customHeight="1" x14ac:dyDescent="0.25">
      <c r="A18" s="23" t="str">
        <f>C11&amp;"x"&amp;B18</f>
        <v>S1x5</v>
      </c>
      <c r="B18" s="42">
        <v>5</v>
      </c>
      <c r="C18" s="60" t="str">
        <f t="shared" si="0"/>
        <v>M</v>
      </c>
      <c r="D18" s="60" t="str">
        <f t="shared" si="1"/>
        <v>NJF77Y3</v>
      </c>
      <c r="E18" s="61" t="str">
        <f t="shared" si="2"/>
        <v>Klink, M</v>
      </c>
      <c r="F18" s="61" t="str">
        <f t="shared" si="3"/>
        <v>Marijn</v>
      </c>
      <c r="G18" s="62">
        <f t="shared" si="4"/>
        <v>35550</v>
      </c>
      <c r="H18" s="63">
        <f t="shared" si="13"/>
        <v>26</v>
      </c>
      <c r="I18" s="69"/>
      <c r="J18" s="60" t="str">
        <f t="shared" si="14"/>
        <v>S1</v>
      </c>
      <c r="K18" s="60" t="str">
        <f t="shared" si="15"/>
        <v>S2</v>
      </c>
      <c r="L18" s="60" t="str">
        <f t="shared" si="5"/>
        <v>S2</v>
      </c>
      <c r="M18" s="60" t="str">
        <f t="shared" si="6"/>
        <v>S2</v>
      </c>
      <c r="N18" s="48"/>
      <c r="P18" s="114"/>
      <c r="Q18" s="114"/>
      <c r="R18" s="114"/>
      <c r="S18" s="114">
        <f>IF(OR(LEFT($A18,1)="x",AND(AC13+$AC18=0,$AC13&gt;0)),"",IFERROR(VLOOKUP($A18,Leden2Z,32,0),""))</f>
        <v>0</v>
      </c>
      <c r="T18" s="153">
        <f t="shared" si="7"/>
        <v>1</v>
      </c>
      <c r="U18" s="116">
        <f t="shared" si="16"/>
        <v>1</v>
      </c>
      <c r="V18" s="119">
        <f t="shared" si="17"/>
        <v>999</v>
      </c>
      <c r="W18" s="119">
        <f t="shared" si="17"/>
        <v>999</v>
      </c>
      <c r="X18" s="23">
        <v>9</v>
      </c>
      <c r="Y18" s="60" t="str">
        <f t="shared" si="8"/>
        <v>S1</v>
      </c>
      <c r="Z18" s="60" t="str">
        <f t="shared" si="9"/>
        <v>S2</v>
      </c>
      <c r="AA18" s="60" t="str">
        <f t="shared" si="10"/>
        <v>S2</v>
      </c>
      <c r="AB18" s="60">
        <f t="shared" si="11"/>
        <v>0</v>
      </c>
      <c r="AC18" s="23">
        <f t="shared" si="18"/>
        <v>7</v>
      </c>
      <c r="AH18" s="158">
        <f t="shared" si="12"/>
        <v>26.67</v>
      </c>
    </row>
    <row r="19" spans="1:34" ht="12.75" customHeight="1" x14ac:dyDescent="0.25">
      <c r="A19" s="23" t="str">
        <f>C11&amp;"x"&amp;B19</f>
        <v>S1x6</v>
      </c>
      <c r="B19" s="42">
        <v>6</v>
      </c>
      <c r="C19" s="60" t="str">
        <f t="shared" si="0"/>
        <v>M</v>
      </c>
      <c r="D19" s="60" t="str">
        <f t="shared" si="1"/>
        <v>NJD65S8</v>
      </c>
      <c r="E19" s="61" t="str">
        <f t="shared" si="2"/>
        <v>Dijk, van J.</v>
      </c>
      <c r="F19" s="61" t="str">
        <f t="shared" si="3"/>
        <v>Joeri</v>
      </c>
      <c r="G19" s="62">
        <f t="shared" si="4"/>
        <v>35873</v>
      </c>
      <c r="H19" s="63">
        <f t="shared" si="13"/>
        <v>25</v>
      </c>
      <c r="I19" s="69"/>
      <c r="J19" s="60" t="str">
        <f t="shared" si="14"/>
        <v>S2</v>
      </c>
      <c r="K19" s="60" t="str">
        <f t="shared" si="15"/>
        <v>S1</v>
      </c>
      <c r="L19" s="60" t="str">
        <f t="shared" si="5"/>
        <v>S1</v>
      </c>
      <c r="M19" s="60" t="str">
        <f t="shared" si="6"/>
        <v>S1</v>
      </c>
      <c r="N19" s="48"/>
      <c r="P19" s="114"/>
      <c r="Q19" s="114"/>
      <c r="R19" s="114"/>
      <c r="S19" s="114">
        <f>IF(OR(LEFT($A19,1)="x",AND(AC13+$AC19=0,$AC13&gt;0)),"",IFERROR(VLOOKUP($A19,Leden2Z,32,0),""))</f>
        <v>0</v>
      </c>
      <c r="T19" s="153">
        <f t="shared" si="7"/>
        <v>1</v>
      </c>
      <c r="U19" s="116">
        <f t="shared" si="16"/>
        <v>1</v>
      </c>
      <c r="V19" s="119">
        <f t="shared" si="17"/>
        <v>999</v>
      </c>
      <c r="W19" s="119">
        <f t="shared" si="17"/>
        <v>999</v>
      </c>
      <c r="X19" s="23">
        <v>10</v>
      </c>
      <c r="Y19" s="60" t="str">
        <f t="shared" si="8"/>
        <v>S2</v>
      </c>
      <c r="Z19" s="60" t="str">
        <f t="shared" si="9"/>
        <v>S1</v>
      </c>
      <c r="AA19" s="60" t="str">
        <f t="shared" si="10"/>
        <v>S1</v>
      </c>
      <c r="AB19" s="60">
        <f t="shared" si="11"/>
        <v>0</v>
      </c>
      <c r="AC19" s="23">
        <f t="shared" si="18"/>
        <v>7</v>
      </c>
      <c r="AH19" s="158">
        <f t="shared" si="12"/>
        <v>25.79</v>
      </c>
    </row>
    <row r="20" spans="1:34" ht="12.75" customHeight="1" x14ac:dyDescent="0.25">
      <c r="A20" s="23" t="str">
        <f>C11&amp;"x"&amp;B20</f>
        <v>S1x7</v>
      </c>
      <c r="B20" s="42">
        <v>7</v>
      </c>
      <c r="C20" s="60" t="str">
        <f t="shared" si="0"/>
        <v>M</v>
      </c>
      <c r="D20" s="60" t="str">
        <f t="shared" si="1"/>
        <v>NKD19Y4</v>
      </c>
      <c r="E20" s="61" t="str">
        <f t="shared" si="2"/>
        <v>Driesprong, B.</v>
      </c>
      <c r="F20" s="61" t="str">
        <f t="shared" si="3"/>
        <v>Bart</v>
      </c>
      <c r="G20" s="62">
        <f t="shared" si="4"/>
        <v>36077</v>
      </c>
      <c r="H20" s="63">
        <f t="shared" si="13"/>
        <v>25</v>
      </c>
      <c r="I20" s="69"/>
      <c r="J20" s="60" t="str">
        <f t="shared" si="14"/>
        <v>S1</v>
      </c>
      <c r="K20" s="60" t="str">
        <f t="shared" si="15"/>
        <v>S1</v>
      </c>
      <c r="L20" s="60" t="str">
        <f t="shared" si="5"/>
        <v>S1</v>
      </c>
      <c r="M20" s="60" t="str">
        <f t="shared" si="6"/>
        <v>S1</v>
      </c>
      <c r="N20" s="48"/>
      <c r="P20" s="114"/>
      <c r="Q20" s="114"/>
      <c r="R20" s="114"/>
      <c r="S20" s="114">
        <f>IF(OR(LEFT($A20,1)="x",AND(AC13+$AC20=0,$AC13&gt;0)),"",IFERROR(VLOOKUP($A20,Leden2Z,32,0),""))</f>
        <v>0</v>
      </c>
      <c r="T20" s="153">
        <f t="shared" si="7"/>
        <v>1</v>
      </c>
      <c r="U20" s="116">
        <f t="shared" si="16"/>
        <v>1</v>
      </c>
      <c r="V20" s="119">
        <f t="shared" si="17"/>
        <v>999</v>
      </c>
      <c r="W20" s="119">
        <f t="shared" si="17"/>
        <v>999</v>
      </c>
      <c r="X20" s="23">
        <v>11</v>
      </c>
      <c r="Y20" s="60" t="str">
        <f t="shared" si="8"/>
        <v>S1</v>
      </c>
      <c r="Z20" s="60" t="str">
        <f t="shared" si="9"/>
        <v>S1</v>
      </c>
      <c r="AA20" s="60" t="str">
        <f t="shared" si="10"/>
        <v>S1</v>
      </c>
      <c r="AB20" s="60">
        <f t="shared" si="11"/>
        <v>0</v>
      </c>
      <c r="AC20" s="23">
        <f t="shared" si="18"/>
        <v>7</v>
      </c>
      <c r="AH20" s="158">
        <f t="shared" si="12"/>
        <v>25.23</v>
      </c>
    </row>
    <row r="21" spans="1:34" ht="12.75" customHeight="1" x14ac:dyDescent="0.25">
      <c r="A21" s="23" t="str">
        <f>C11&amp;"x"&amp;B21</f>
        <v>S1x8</v>
      </c>
      <c r="B21" s="42">
        <v>8</v>
      </c>
      <c r="C21" s="60" t="str">
        <f t="shared" si="0"/>
        <v>M</v>
      </c>
      <c r="D21" s="60" t="str">
        <f t="shared" si="1"/>
        <v>NJZ00W3</v>
      </c>
      <c r="E21" s="61" t="str">
        <f t="shared" si="2"/>
        <v>Gent, van T.</v>
      </c>
      <c r="F21" s="61" t="str">
        <f t="shared" si="3"/>
        <v>Tim</v>
      </c>
      <c r="G21" s="62">
        <f t="shared" si="4"/>
        <v>36567</v>
      </c>
      <c r="H21" s="63">
        <f t="shared" si="13"/>
        <v>23</v>
      </c>
      <c r="I21" s="69"/>
      <c r="J21" s="60" t="str">
        <f t="shared" si="14"/>
        <v>S1</v>
      </c>
      <c r="K21" s="60" t="str">
        <f t="shared" si="15"/>
        <v>S1</v>
      </c>
      <c r="L21" s="60" t="str">
        <f t="shared" si="5"/>
        <v>S1</v>
      </c>
      <c r="M21" s="60" t="str">
        <f t="shared" si="6"/>
        <v>S1</v>
      </c>
      <c r="N21" s="48"/>
      <c r="P21" s="114"/>
      <c r="Q21" s="114"/>
      <c r="R21" s="114"/>
      <c r="S21" s="114">
        <f>IF(OR(LEFT($A21,1)="x",AND(AC13+$AC21=0,$AC13&gt;0)),"",IFERROR(VLOOKUP($A21,Leden2Z,32,0),""))</f>
        <v>0</v>
      </c>
      <c r="T21" s="153">
        <f t="shared" si="7"/>
        <v>1</v>
      </c>
      <c r="U21" s="116">
        <f t="shared" si="16"/>
        <v>1</v>
      </c>
      <c r="V21" s="119">
        <f t="shared" si="17"/>
        <v>999</v>
      </c>
      <c r="W21" s="119">
        <f t="shared" si="17"/>
        <v>999</v>
      </c>
      <c r="X21" s="23">
        <v>12</v>
      </c>
      <c r="Y21" s="60" t="str">
        <f t="shared" si="8"/>
        <v>S1</v>
      </c>
      <c r="Z21" s="60" t="str">
        <f t="shared" si="9"/>
        <v>S1</v>
      </c>
      <c r="AA21" s="60" t="str">
        <f t="shared" si="10"/>
        <v>S1</v>
      </c>
      <c r="AB21" s="60">
        <f t="shared" si="11"/>
        <v>0</v>
      </c>
      <c r="AC21" s="23">
        <f t="shared" si="18"/>
        <v>7</v>
      </c>
      <c r="AH21" s="158">
        <f t="shared" si="12"/>
        <v>23.89</v>
      </c>
    </row>
    <row r="22" spans="1:34" ht="12.75" customHeight="1" x14ac:dyDescent="0.25">
      <c r="A22" s="23" t="str">
        <f>C11&amp;"x"&amp;B22</f>
        <v>S1x9</v>
      </c>
      <c r="B22" s="42">
        <v>9</v>
      </c>
      <c r="C22" s="60" t="str">
        <f t="shared" si="0"/>
        <v/>
      </c>
      <c r="D22" s="60" t="str">
        <f t="shared" si="1"/>
        <v/>
      </c>
      <c r="E22" s="61" t="str">
        <f t="shared" si="2"/>
        <v/>
      </c>
      <c r="F22" s="61" t="str">
        <f t="shared" si="3"/>
        <v/>
      </c>
      <c r="G22" s="62" t="str">
        <f t="shared" si="4"/>
        <v/>
      </c>
      <c r="H22" s="63" t="str">
        <f t="shared" si="13"/>
        <v/>
      </c>
      <c r="I22" s="69"/>
      <c r="J22" s="60" t="str">
        <f t="shared" si="14"/>
        <v/>
      </c>
      <c r="K22" s="60" t="str">
        <f t="shared" si="15"/>
        <v/>
      </c>
      <c r="L22" s="60" t="str">
        <f t="shared" si="5"/>
        <v/>
      </c>
      <c r="M22" s="60" t="str">
        <f t="shared" si="6"/>
        <v/>
      </c>
      <c r="N22" s="48"/>
      <c r="P22" s="114"/>
      <c r="Q22" s="114"/>
      <c r="R22" s="114"/>
      <c r="S22" s="114" t="str">
        <f>IF(OR(LEFT($A22,1)="x",AND(AC13+$AC22=0,$AC13&gt;0)),"",IFERROR(VLOOKUP($A22,Leden2Z,32,0),""))</f>
        <v/>
      </c>
      <c r="T22" s="153">
        <f t="shared" si="7"/>
        <v>0</v>
      </c>
      <c r="U22" s="116">
        <f t="shared" si="16"/>
        <v>0</v>
      </c>
      <c r="V22" s="119">
        <f t="shared" si="17"/>
        <v>999</v>
      </c>
      <c r="W22" s="119">
        <f t="shared" si="17"/>
        <v>999</v>
      </c>
      <c r="X22" s="23">
        <v>13</v>
      </c>
      <c r="Y22" s="60" t="str">
        <f t="shared" si="8"/>
        <v/>
      </c>
      <c r="Z22" s="60" t="str">
        <f t="shared" si="9"/>
        <v/>
      </c>
      <c r="AA22" s="60" t="str">
        <f t="shared" si="10"/>
        <v/>
      </c>
      <c r="AB22" s="60" t="str">
        <f t="shared" si="11"/>
        <v/>
      </c>
      <c r="AC22" s="23">
        <f t="shared" si="18"/>
        <v>0</v>
      </c>
      <c r="AH22" s="158" t="str">
        <f t="shared" si="12"/>
        <v/>
      </c>
    </row>
    <row r="23" spans="1:34" ht="12.75" customHeight="1" x14ac:dyDescent="0.25">
      <c r="A23" s="23" t="str">
        <f>C11&amp;"x"&amp;B23</f>
        <v>S1x10</v>
      </c>
      <c r="B23" s="42">
        <v>10</v>
      </c>
      <c r="C23" s="60" t="str">
        <f t="shared" si="0"/>
        <v/>
      </c>
      <c r="D23" s="60" t="str">
        <f t="shared" si="1"/>
        <v/>
      </c>
      <c r="E23" s="61" t="str">
        <f t="shared" si="2"/>
        <v/>
      </c>
      <c r="F23" s="61" t="str">
        <f t="shared" si="3"/>
        <v/>
      </c>
      <c r="G23" s="62" t="str">
        <f t="shared" si="4"/>
        <v/>
      </c>
      <c r="H23" s="63" t="str">
        <f t="shared" si="13"/>
        <v/>
      </c>
      <c r="I23" s="69"/>
      <c r="J23" s="60" t="str">
        <f t="shared" si="14"/>
        <v/>
      </c>
      <c r="K23" s="60" t="str">
        <f t="shared" si="15"/>
        <v/>
      </c>
      <c r="L23" s="60" t="str">
        <f t="shared" si="5"/>
        <v/>
      </c>
      <c r="M23" s="60" t="str">
        <f t="shared" si="6"/>
        <v/>
      </c>
      <c r="N23" s="48"/>
      <c r="P23" s="114"/>
      <c r="Q23" s="114"/>
      <c r="R23" s="114"/>
      <c r="S23" s="114" t="str">
        <f>IF(OR(LEFT($A23,1)="x",AND(AC13+$AC23=0,$AC13&gt;0)),"",IFERROR(VLOOKUP($A23,Leden2Z,32,0),""))</f>
        <v/>
      </c>
      <c r="T23" s="153">
        <f t="shared" si="7"/>
        <v>0</v>
      </c>
      <c r="U23" s="116">
        <f t="shared" si="16"/>
        <v>0</v>
      </c>
      <c r="V23" s="119">
        <f t="shared" si="17"/>
        <v>999</v>
      </c>
      <c r="W23" s="119">
        <f t="shared" si="17"/>
        <v>999</v>
      </c>
      <c r="X23" s="23">
        <v>14</v>
      </c>
      <c r="Y23" s="60" t="str">
        <f t="shared" si="8"/>
        <v/>
      </c>
      <c r="Z23" s="60" t="str">
        <f t="shared" si="9"/>
        <v/>
      </c>
      <c r="AA23" s="60" t="str">
        <f t="shared" si="10"/>
        <v/>
      </c>
      <c r="AB23" s="60" t="str">
        <f t="shared" si="11"/>
        <v/>
      </c>
      <c r="AC23" s="23">
        <f t="shared" si="18"/>
        <v>0</v>
      </c>
      <c r="AH23" s="158" t="str">
        <f t="shared" si="12"/>
        <v/>
      </c>
    </row>
    <row r="24" spans="1:34" ht="12.75" customHeight="1" x14ac:dyDescent="0.25">
      <c r="A24" s="23" t="str">
        <f>C11&amp;"x"&amp;B24</f>
        <v>S1x11</v>
      </c>
      <c r="B24" s="42">
        <v>11</v>
      </c>
      <c r="C24" s="60" t="str">
        <f t="shared" si="0"/>
        <v/>
      </c>
      <c r="D24" s="60" t="str">
        <f t="shared" si="1"/>
        <v/>
      </c>
      <c r="E24" s="61" t="str">
        <f t="shared" si="2"/>
        <v/>
      </c>
      <c r="F24" s="61" t="str">
        <f t="shared" si="3"/>
        <v/>
      </c>
      <c r="G24" s="62" t="str">
        <f t="shared" si="4"/>
        <v/>
      </c>
      <c r="H24" s="63" t="str">
        <f t="shared" si="13"/>
        <v/>
      </c>
      <c r="I24" s="69"/>
      <c r="J24" s="60" t="str">
        <f t="shared" si="14"/>
        <v/>
      </c>
      <c r="K24" s="60" t="str">
        <f t="shared" si="15"/>
        <v/>
      </c>
      <c r="L24" s="60" t="str">
        <f t="shared" si="5"/>
        <v/>
      </c>
      <c r="M24" s="60" t="str">
        <f t="shared" si="6"/>
        <v/>
      </c>
      <c r="N24" s="48"/>
      <c r="P24" s="114"/>
      <c r="Q24" s="114"/>
      <c r="R24" s="114"/>
      <c r="S24" s="114" t="str">
        <f>IF(OR(LEFT($A24,1)="x",AND(AC13+$AC24=0,$AC13&gt;0)),"",IFERROR(VLOOKUP($A24,Leden2Z,32,0),""))</f>
        <v/>
      </c>
      <c r="T24" s="153">
        <f t="shared" si="7"/>
        <v>0</v>
      </c>
      <c r="U24" s="116">
        <f t="shared" si="16"/>
        <v>0</v>
      </c>
      <c r="V24" s="119">
        <f t="shared" si="17"/>
        <v>999</v>
      </c>
      <c r="W24" s="119">
        <f t="shared" si="17"/>
        <v>999</v>
      </c>
      <c r="X24" s="23">
        <v>15</v>
      </c>
      <c r="Y24" s="60" t="str">
        <f t="shared" si="8"/>
        <v/>
      </c>
      <c r="Z24" s="60" t="str">
        <f t="shared" si="9"/>
        <v/>
      </c>
      <c r="AA24" s="60" t="str">
        <f t="shared" si="10"/>
        <v/>
      </c>
      <c r="AB24" s="60" t="str">
        <f t="shared" si="11"/>
        <v/>
      </c>
      <c r="AC24" s="23">
        <f t="shared" si="18"/>
        <v>0</v>
      </c>
      <c r="AH24" s="158" t="str">
        <f t="shared" si="12"/>
        <v/>
      </c>
    </row>
    <row r="25" spans="1:34" ht="12.75" customHeight="1" x14ac:dyDescent="0.25">
      <c r="A25" s="23" t="str">
        <f>C11&amp;"x"&amp;B25</f>
        <v>S1x12</v>
      </c>
      <c r="B25" s="42">
        <v>12</v>
      </c>
      <c r="C25" s="60" t="str">
        <f t="shared" si="0"/>
        <v/>
      </c>
      <c r="D25" s="60" t="str">
        <f t="shared" si="1"/>
        <v/>
      </c>
      <c r="E25" s="61" t="str">
        <f t="shared" si="2"/>
        <v/>
      </c>
      <c r="F25" s="61" t="str">
        <f t="shared" si="3"/>
        <v/>
      </c>
      <c r="G25" s="62" t="str">
        <f t="shared" si="4"/>
        <v/>
      </c>
      <c r="H25" s="63" t="str">
        <f t="shared" si="13"/>
        <v/>
      </c>
      <c r="I25" s="69"/>
      <c r="J25" s="60" t="str">
        <f t="shared" si="14"/>
        <v/>
      </c>
      <c r="K25" s="60" t="str">
        <f t="shared" si="15"/>
        <v/>
      </c>
      <c r="L25" s="60" t="str">
        <f t="shared" si="5"/>
        <v/>
      </c>
      <c r="M25" s="60" t="str">
        <f t="shared" si="6"/>
        <v/>
      </c>
      <c r="N25" s="48"/>
      <c r="P25" s="114"/>
      <c r="Q25" s="114"/>
      <c r="R25" s="114"/>
      <c r="S25" s="114" t="str">
        <f>IF(OR(LEFT($A25,1)="x",AND(AC13+$AC25=0,$AC13&gt;0)),"",IFERROR(VLOOKUP($A25,Leden2Z,32,0),""))</f>
        <v/>
      </c>
      <c r="T25" s="153">
        <f t="shared" si="7"/>
        <v>0</v>
      </c>
      <c r="U25" s="116">
        <f t="shared" si="16"/>
        <v>0</v>
      </c>
      <c r="V25" s="119">
        <f t="shared" si="17"/>
        <v>999</v>
      </c>
      <c r="W25" s="119">
        <f t="shared" si="17"/>
        <v>999</v>
      </c>
      <c r="X25" s="23">
        <v>16</v>
      </c>
      <c r="Y25" s="60" t="str">
        <f t="shared" si="8"/>
        <v/>
      </c>
      <c r="Z25" s="60" t="str">
        <f t="shared" si="9"/>
        <v/>
      </c>
      <c r="AA25" s="60" t="str">
        <f t="shared" si="10"/>
        <v/>
      </c>
      <c r="AB25" s="60" t="str">
        <f t="shared" si="11"/>
        <v/>
      </c>
      <c r="AC25" s="23">
        <f t="shared" si="18"/>
        <v>0</v>
      </c>
      <c r="AH25" s="158" t="str">
        <f t="shared" si="12"/>
        <v/>
      </c>
    </row>
    <row r="26" spans="1:34" ht="12.75" customHeight="1" x14ac:dyDescent="0.25">
      <c r="A26" s="23" t="str">
        <f>C11&amp;"x"&amp;B26</f>
        <v>S1x13</v>
      </c>
      <c r="B26" s="42">
        <v>13</v>
      </c>
      <c r="C26" s="60" t="str">
        <f t="shared" si="0"/>
        <v/>
      </c>
      <c r="D26" s="60" t="str">
        <f t="shared" si="1"/>
        <v/>
      </c>
      <c r="E26" s="61" t="str">
        <f t="shared" si="2"/>
        <v/>
      </c>
      <c r="F26" s="61" t="str">
        <f t="shared" si="3"/>
        <v/>
      </c>
      <c r="G26" s="62" t="str">
        <f t="shared" si="4"/>
        <v/>
      </c>
      <c r="H26" s="63" t="str">
        <f t="shared" si="13"/>
        <v/>
      </c>
      <c r="I26" s="69"/>
      <c r="J26" s="60" t="str">
        <f t="shared" si="14"/>
        <v/>
      </c>
      <c r="K26" s="60" t="str">
        <f t="shared" si="15"/>
        <v/>
      </c>
      <c r="L26" s="60" t="str">
        <f t="shared" si="5"/>
        <v/>
      </c>
      <c r="M26" s="60" t="str">
        <f t="shared" si="6"/>
        <v/>
      </c>
      <c r="N26" s="48"/>
      <c r="P26" s="114"/>
      <c r="Q26" s="114"/>
      <c r="R26" s="114"/>
      <c r="S26" s="114" t="str">
        <f>IF(OR(LEFT($A26,1)="x",AND(AC13+$AC26=0,$AC13&gt;0)),"",IFERROR(VLOOKUP($A26,Leden2Z,32,0),""))</f>
        <v/>
      </c>
      <c r="T26" s="153">
        <f t="shared" si="7"/>
        <v>0</v>
      </c>
      <c r="U26" s="116">
        <f t="shared" si="16"/>
        <v>0</v>
      </c>
      <c r="V26" s="119">
        <f t="shared" si="17"/>
        <v>999</v>
      </c>
      <c r="W26" s="119">
        <f t="shared" si="17"/>
        <v>999</v>
      </c>
      <c r="X26" s="23">
        <v>17</v>
      </c>
      <c r="Y26" s="60" t="str">
        <f t="shared" si="8"/>
        <v/>
      </c>
      <c r="Z26" s="60" t="str">
        <f t="shared" si="9"/>
        <v/>
      </c>
      <c r="AA26" s="60" t="str">
        <f t="shared" si="10"/>
        <v/>
      </c>
      <c r="AB26" s="60" t="str">
        <f t="shared" si="11"/>
        <v/>
      </c>
      <c r="AC26" s="23">
        <f t="shared" si="18"/>
        <v>0</v>
      </c>
      <c r="AH26" s="158" t="str">
        <f t="shared" si="12"/>
        <v/>
      </c>
    </row>
    <row r="27" spans="1:34" ht="12.75" customHeight="1" x14ac:dyDescent="0.25">
      <c r="A27" s="23" t="str">
        <f>C11&amp;"x"&amp;B27</f>
        <v>S1x14</v>
      </c>
      <c r="B27" s="42">
        <v>14</v>
      </c>
      <c r="C27" s="60" t="str">
        <f t="shared" si="0"/>
        <v/>
      </c>
      <c r="D27" s="60" t="str">
        <f t="shared" si="1"/>
        <v/>
      </c>
      <c r="E27" s="61" t="str">
        <f t="shared" si="2"/>
        <v/>
      </c>
      <c r="F27" s="61" t="str">
        <f t="shared" si="3"/>
        <v/>
      </c>
      <c r="G27" s="62" t="str">
        <f t="shared" si="4"/>
        <v/>
      </c>
      <c r="H27" s="63" t="str">
        <f t="shared" si="13"/>
        <v/>
      </c>
      <c r="I27" s="69"/>
      <c r="J27" s="60" t="str">
        <f t="shared" si="14"/>
        <v/>
      </c>
      <c r="K27" s="60" t="str">
        <f t="shared" si="15"/>
        <v/>
      </c>
      <c r="L27" s="60" t="str">
        <f t="shared" si="5"/>
        <v/>
      </c>
      <c r="M27" s="60" t="str">
        <f t="shared" si="6"/>
        <v/>
      </c>
      <c r="N27" s="48"/>
      <c r="P27" s="114"/>
      <c r="Q27" s="114"/>
      <c r="R27" s="114"/>
      <c r="S27" s="114" t="str">
        <f>IF(OR(LEFT($A27,1)="x",AND(AC13+$AC27=0,$AC13&gt;0)),"",IFERROR(VLOOKUP($A27,Leden2Z,32,0),""))</f>
        <v/>
      </c>
      <c r="T27" s="153">
        <f t="shared" si="7"/>
        <v>0</v>
      </c>
      <c r="U27" s="116">
        <f t="shared" si="16"/>
        <v>0</v>
      </c>
      <c r="V27" s="119">
        <f t="shared" si="17"/>
        <v>999</v>
      </c>
      <c r="W27" s="119">
        <f t="shared" si="17"/>
        <v>999</v>
      </c>
      <c r="X27" s="23">
        <v>18</v>
      </c>
      <c r="Y27" s="60" t="str">
        <f t="shared" si="8"/>
        <v/>
      </c>
      <c r="Z27" s="60" t="str">
        <f t="shared" si="9"/>
        <v/>
      </c>
      <c r="AA27" s="60" t="str">
        <f t="shared" si="10"/>
        <v/>
      </c>
      <c r="AB27" s="60" t="str">
        <f t="shared" si="11"/>
        <v/>
      </c>
      <c r="AC27" s="23">
        <f t="shared" si="18"/>
        <v>0</v>
      </c>
      <c r="AH27" s="158" t="str">
        <f t="shared" si="12"/>
        <v/>
      </c>
    </row>
    <row r="28" spans="1:34" ht="12.75" customHeight="1" x14ac:dyDescent="0.25">
      <c r="A28" s="23" t="str">
        <f>C11&amp;"x"&amp;B28</f>
        <v>S1x15</v>
      </c>
      <c r="B28" s="42">
        <v>15</v>
      </c>
      <c r="C28" s="60" t="str">
        <f t="shared" si="0"/>
        <v/>
      </c>
      <c r="D28" s="60" t="str">
        <f t="shared" si="1"/>
        <v/>
      </c>
      <c r="E28" s="61" t="str">
        <f t="shared" si="2"/>
        <v/>
      </c>
      <c r="F28" s="61" t="str">
        <f t="shared" si="3"/>
        <v/>
      </c>
      <c r="G28" s="62" t="str">
        <f t="shared" si="4"/>
        <v/>
      </c>
      <c r="H28" s="63" t="str">
        <f t="shared" si="13"/>
        <v/>
      </c>
      <c r="I28" s="69"/>
      <c r="J28" s="60" t="str">
        <f t="shared" si="14"/>
        <v/>
      </c>
      <c r="K28" s="60" t="str">
        <f t="shared" si="15"/>
        <v/>
      </c>
      <c r="L28" s="60" t="str">
        <f t="shared" si="5"/>
        <v/>
      </c>
      <c r="M28" s="60" t="str">
        <f t="shared" si="6"/>
        <v/>
      </c>
      <c r="N28" s="48"/>
      <c r="P28" s="114"/>
      <c r="Q28" s="114"/>
      <c r="R28" s="114"/>
      <c r="S28" s="114" t="str">
        <f>IF(OR(LEFT($A28,1)="x",AND(AC13+$AC28=0,$AC13&gt;0)),"",IFERROR(VLOOKUP($A28,Leden2Z,32,0),""))</f>
        <v/>
      </c>
      <c r="T28" s="153">
        <f t="shared" si="7"/>
        <v>0</v>
      </c>
      <c r="U28" s="116">
        <f t="shared" si="16"/>
        <v>0</v>
      </c>
      <c r="V28" s="119">
        <f t="shared" si="17"/>
        <v>999</v>
      </c>
      <c r="W28" s="119">
        <f t="shared" si="17"/>
        <v>999</v>
      </c>
      <c r="X28" s="23">
        <v>19</v>
      </c>
      <c r="Y28" s="60" t="str">
        <f t="shared" si="8"/>
        <v/>
      </c>
      <c r="Z28" s="60" t="str">
        <f t="shared" si="9"/>
        <v/>
      </c>
      <c r="AA28" s="60" t="str">
        <f t="shared" si="10"/>
        <v/>
      </c>
      <c r="AB28" s="60" t="str">
        <f t="shared" si="11"/>
        <v/>
      </c>
      <c r="AC28" s="23">
        <f t="shared" si="18"/>
        <v>0</v>
      </c>
      <c r="AH28" s="158" t="str">
        <f t="shared" si="12"/>
        <v/>
      </c>
    </row>
    <row r="29" spans="1:34" ht="13" thickBot="1" x14ac:dyDescent="0.3">
      <c r="B29" s="65"/>
      <c r="C29" s="66"/>
      <c r="D29" s="65"/>
      <c r="E29" s="65"/>
      <c r="F29" s="65"/>
      <c r="G29" s="67"/>
      <c r="H29" s="67"/>
      <c r="I29" s="67"/>
      <c r="J29" s="66"/>
      <c r="K29" s="66"/>
      <c r="L29" s="66"/>
      <c r="M29" s="66"/>
      <c r="N29" s="48"/>
      <c r="X29" s="23">
        <v>20</v>
      </c>
    </row>
    <row r="30" spans="1:34" ht="13" thickTop="1" x14ac:dyDescent="0.25">
      <c r="B30" s="42"/>
      <c r="C30" s="369" t="s">
        <v>5165</v>
      </c>
      <c r="D30" s="369"/>
      <c r="E30" s="43" t="s">
        <v>5166</v>
      </c>
      <c r="F30" s="43" t="s">
        <v>5167</v>
      </c>
      <c r="G30" s="44" t="s">
        <v>5168</v>
      </c>
      <c r="H30" s="45"/>
      <c r="I30" s="46"/>
      <c r="J30" s="47" t="s">
        <v>5169</v>
      </c>
      <c r="K30" s="47" t="s">
        <v>5170</v>
      </c>
      <c r="L30" s="47" t="s">
        <v>5171</v>
      </c>
      <c r="M30" s="48"/>
      <c r="N30" s="48"/>
      <c r="P30" s="49">
        <f>COUNT(P34:P48)</f>
        <v>0</v>
      </c>
      <c r="Q30" s="49">
        <f>COUNT(Q34:Q48)</f>
        <v>0</v>
      </c>
      <c r="R30" s="49">
        <f>COUNT(R34:R48)</f>
        <v>0</v>
      </c>
      <c r="S30" s="49">
        <f>COUNT(S34:S48)</f>
        <v>8</v>
      </c>
      <c r="T30" s="96">
        <f>T31-SUM(U34:U48)</f>
        <v>0</v>
      </c>
      <c r="X30" s="23">
        <v>1</v>
      </c>
    </row>
    <row r="31" spans="1:34" s="27" customFormat="1" ht="13" x14ac:dyDescent="0.3">
      <c r="A31" s="27">
        <f>A11+1</f>
        <v>2</v>
      </c>
      <c r="B31" s="50"/>
      <c r="C31" s="370" t="str">
        <f>Leden!AW7</f>
        <v>S2</v>
      </c>
      <c r="D31" s="370"/>
      <c r="E31" s="100" t="str">
        <f>IF($C31="","",LEFT(IFERROR(VLOOKUP($C31,Teams2Z,2,0),"")&amp;"??",2))</f>
        <v>WK</v>
      </c>
      <c r="F31" s="100" t="str">
        <f>IF($C31="","",IFERROR(VLOOKUP($C31,Teams2Z,3,0),"??"))</f>
        <v>Za</v>
      </c>
      <c r="G31" s="100" t="str">
        <f>IF($C31="","",LEFT(IFERROR(VLOOKUP($C31,Teams2Z,4,0),"")&amp;"?",1))</f>
        <v>8</v>
      </c>
      <c r="H31" s="51"/>
      <c r="I31" s="52"/>
      <c r="J31" s="100">
        <f>COUNTIF(C34:C48,"V")</f>
        <v>4</v>
      </c>
      <c r="K31" s="100">
        <f>COUNTIF(C34:C48,"M")</f>
        <v>4</v>
      </c>
      <c r="L31" s="53">
        <f>IFERROR(AVERAGE(H34:H48),"")</f>
        <v>22.25</v>
      </c>
      <c r="M31" s="54"/>
      <c r="N31" s="54"/>
      <c r="O31" s="27" t="s">
        <v>5172</v>
      </c>
      <c r="P31" s="163"/>
      <c r="Q31" s="163"/>
      <c r="R31" s="163"/>
      <c r="S31" s="163">
        <v>0</v>
      </c>
      <c r="T31" s="96">
        <f>SUM(T34:T48)</f>
        <v>8</v>
      </c>
      <c r="U31" s="115" t="str">
        <f>MID($C31,1,1)</f>
        <v>S</v>
      </c>
      <c r="V31" s="115" t="str">
        <f>MID($C31,1,1)</f>
        <v>S</v>
      </c>
      <c r="W31" s="115" t="str">
        <f>MID($C31,1,1)</f>
        <v>S</v>
      </c>
      <c r="X31" s="23">
        <v>2</v>
      </c>
      <c r="AD31" s="11" t="str">
        <f>IF($C31="","",IFERROR(VLOOKUP($C31,Teams2Z,6,0),""))</f>
        <v>A</v>
      </c>
      <c r="AE31" s="11" t="str">
        <f>TRIM(IF($AD31="","",IFERROR(VLOOKUP($AD31,Teams!$J$5:$O$9,2,0),"")))</f>
        <v>3312 AD</v>
      </c>
      <c r="AF31" s="11" t="str">
        <f>TRIM(IF($AD31="","",IFERROR(VLOOKUP($AD31,Teams!$J$5:$O$9,4,0),"")))</f>
        <v>Dordrecht Oranje Wit Hal</v>
      </c>
      <c r="AH31" s="159">
        <f>IFERROR(AVERAGE(AH34:AH48),"")</f>
        <v>22.797499999999999</v>
      </c>
    </row>
    <row r="32" spans="1:34" ht="5.25" customHeight="1" x14ac:dyDescent="0.25">
      <c r="B32" s="42"/>
      <c r="C32" s="43"/>
      <c r="D32" s="42"/>
      <c r="E32" s="42"/>
      <c r="F32" s="42"/>
      <c r="G32" s="46"/>
      <c r="H32" s="46"/>
      <c r="I32" s="46"/>
      <c r="J32" s="43"/>
      <c r="K32" s="43"/>
      <c r="L32" s="43"/>
      <c r="M32" s="48"/>
      <c r="N32" s="48"/>
      <c r="U32" s="116"/>
      <c r="V32" s="116"/>
      <c r="W32" s="116"/>
      <c r="X32" s="23">
        <v>3</v>
      </c>
    </row>
    <row r="33" spans="1:34" s="55" customFormat="1" ht="12.75" customHeight="1" x14ac:dyDescent="0.25">
      <c r="B33" s="56"/>
      <c r="C33" s="57" t="s">
        <v>5173</v>
      </c>
      <c r="D33" s="57" t="s">
        <v>5174</v>
      </c>
      <c r="E33" s="58" t="s">
        <v>5175</v>
      </c>
      <c r="F33" s="58" t="s">
        <v>5176</v>
      </c>
      <c r="G33" s="57" t="s">
        <v>5177</v>
      </c>
      <c r="H33" s="57" t="s">
        <v>5178</v>
      </c>
      <c r="I33" s="57" t="s">
        <v>5039</v>
      </c>
      <c r="J33" s="57" t="s">
        <v>7049</v>
      </c>
      <c r="K33" s="57" t="s">
        <v>7598</v>
      </c>
      <c r="L33" s="57" t="s">
        <v>7596</v>
      </c>
      <c r="M33" s="57" t="s">
        <v>7597</v>
      </c>
      <c r="N33" s="59"/>
      <c r="P33" s="117" t="s">
        <v>5048</v>
      </c>
      <c r="Q33" s="117" t="s">
        <v>5047</v>
      </c>
      <c r="R33" s="117" t="s">
        <v>5049</v>
      </c>
      <c r="S33" s="117" t="s">
        <v>5048</v>
      </c>
      <c r="T33" s="96"/>
      <c r="U33" s="115">
        <f>IF(W31="","",VLOOKUP(W31,Leeftijdscat,2,FALSE))</f>
        <v>5</v>
      </c>
      <c r="V33" s="115">
        <f>IF(W31="","",VLOOKUP(W31,Leeftijdscat,3,FALSE))</f>
        <v>999</v>
      </c>
      <c r="W33" s="115">
        <f>IF(W31="","",VLOOKUP(W31,Leeftijdscat,4,FALSE))</f>
        <v>999</v>
      </c>
      <c r="X33" s="23">
        <v>4</v>
      </c>
      <c r="Y33" s="55">
        <f>LEN(Y34&amp;Y35&amp;Y36&amp;Y37&amp;Y38&amp;Y39&amp;Y40&amp;Y41&amp;Y42&amp;Y43&amp;Y44&amp;Y45&amp;Y46&amp;Y47&amp;Y48)</f>
        <v>16</v>
      </c>
      <c r="Z33" s="55">
        <f>LEN(Z34&amp;Z35&amp;Z36&amp;Z37&amp;Z38&amp;Z39&amp;Z40&amp;Z41&amp;Z42&amp;Z43&amp;Z44&amp;Z45&amp;Z46&amp;Z47&amp;Z48)</f>
        <v>16</v>
      </c>
      <c r="AA33" s="55">
        <f>LEN(AA34&amp;AA35&amp;AA36&amp;AA37&amp;AA38&amp;AA39&amp;AA40&amp;AA41&amp;AA42&amp;AA43&amp;AA44&amp;AA45&amp;AA46&amp;AA47&amp;AA48)</f>
        <v>16</v>
      </c>
      <c r="AB33" s="55">
        <f>LEN(AB34&amp;AB35&amp;AB36&amp;AB37&amp;AB38&amp;AB39&amp;AB40&amp;AB41&amp;AB42&amp;AB43&amp;AB44&amp;AB45&amp;AB46&amp;AB47&amp;AB48)</f>
        <v>8</v>
      </c>
      <c r="AC33" s="55">
        <f>SUM(Y33:AA33)</f>
        <v>48</v>
      </c>
      <c r="AD33" s="145"/>
      <c r="AE33" s="145"/>
      <c r="AF33" s="145"/>
      <c r="AH33" s="158"/>
    </row>
    <row r="34" spans="1:34" ht="12.75" customHeight="1" x14ac:dyDescent="0.25">
      <c r="A34" s="23" t="str">
        <f>C31&amp;"x"&amp;B34</f>
        <v>S2x1</v>
      </c>
      <c r="B34" s="42">
        <v>1</v>
      </c>
      <c r="C34" s="60" t="str">
        <f t="shared" ref="C34:C48" si="19">IF(LEFT($A34,1)="x","",IFERROR(VLOOKUP($A34,Leden2Z,7,0),""))</f>
        <v>V</v>
      </c>
      <c r="D34" s="60" t="str">
        <f t="shared" ref="D34:D48" si="20">IF(LEFT($A34,1)="x","",IFERROR(VLOOKUP($A34,Leden2Z,8,0),""))</f>
        <v>NKG59L6</v>
      </c>
      <c r="E34" s="61" t="str">
        <f t="shared" ref="E34:E48" si="21">IF(LEFT($A34,1)="x","",IFERROR(VLOOKUP($A34,Leden2Z,9,0),""))</f>
        <v>Dijk, van D.</v>
      </c>
      <c r="F34" s="61" t="str">
        <f t="shared" ref="F34:F48" si="22">IF(LEFT($A34,1)="x","",IFERROR(VLOOKUP($A34,Leden2Z,10,0),""))</f>
        <v>Demi</v>
      </c>
      <c r="G34" s="62">
        <f t="shared" ref="G34:G48" si="23">IF(LEFT($A34,1)="x","",IFERROR(VLOOKUP($A34,Leden2Z,11,0),""))</f>
        <v>36938</v>
      </c>
      <c r="H34" s="63">
        <f t="shared" ref="H34:H48" si="24">IF(AND(ISNUMBER(G34),G34&lt;&gt;0),DATEDIF(G34,Peildatum,"Y"),"")</f>
        <v>22</v>
      </c>
      <c r="I34" s="69"/>
      <c r="J34" s="60" t="str">
        <f t="shared" ref="J34:J48" si="25">IF(LEFT($A34,1)="x","",IFERROR(VLOOKUP($A34,Leden2Z,16,0),""))</f>
        <v>S2</v>
      </c>
      <c r="K34" s="60" t="str">
        <f t="shared" ref="K34:K48" si="26">IF(LEFT($A34,1)="x","",IFERROR(VLOOKUP($A34,Leden2Z,17,0),""))</f>
        <v>S2</v>
      </c>
      <c r="L34" s="60" t="str">
        <f t="shared" ref="L34:L48" si="27">IF(LEFT($A34,1)="x","",IFERROR(VLOOKUP($A34,Leden2Z,18,0),""))</f>
        <v>S2</v>
      </c>
      <c r="M34" s="60" t="str">
        <f t="shared" ref="M34:M48" si="28">IF(LEFT($A34,1)="x","",IFERROR(VLOOKUP($A34,Leden2Z,19,0),""))</f>
        <v>S2</v>
      </c>
      <c r="N34" s="48"/>
      <c r="P34" s="114"/>
      <c r="Q34" s="114"/>
      <c r="R34" s="114"/>
      <c r="S34" s="114">
        <f>IF(OR(LEFT($A34,1)="x",AND(AC33+$AC34=0,$AC33&gt;0)),"",IFERROR(VLOOKUP($A34,Leden2Z,32,0),""))</f>
        <v>0</v>
      </c>
      <c r="T34" s="153">
        <f t="shared" si="7"/>
        <v>1</v>
      </c>
      <c r="U34" s="116">
        <f t="shared" ref="U34:U48" si="29">MIN(LEN(Y34&amp;Z34&amp;AA34&amp;AB34),1)</f>
        <v>1</v>
      </c>
      <c r="V34" s="119">
        <f>V33</f>
        <v>999</v>
      </c>
      <c r="W34" s="119">
        <f>W33</f>
        <v>999</v>
      </c>
      <c r="X34" s="23">
        <v>5</v>
      </c>
      <c r="Y34" s="60" t="str">
        <f t="shared" ref="Y34:Y48" si="30">IF(LEFT($A34,1)="x","",IFERROR(VLOOKUP($A34,Leden2Z,36,0),""))</f>
        <v>S2</v>
      </c>
      <c r="Z34" s="60" t="str">
        <f t="shared" ref="Z34:Z48" si="31">IF(LEFT($A34,1)="x","",IFERROR(VLOOKUP($A34,Leden2Z,37,0),""))</f>
        <v>S2</v>
      </c>
      <c r="AA34" s="60" t="str">
        <f t="shared" ref="AA34:AA48" si="32">IF(LEFT($A34,1)="x","",IFERROR(VLOOKUP($A34,Leden2Z,38,0),""))</f>
        <v>S2</v>
      </c>
      <c r="AB34" s="60">
        <f t="shared" ref="AB34:AB48" si="33">IF(LEFT($A34,1)="x","",IFERROR(VLOOKUP($A34,Leden2Z,39,0),""))</f>
        <v>0</v>
      </c>
      <c r="AC34" s="23">
        <f t="shared" ref="AC34:AC48" si="34">LEN(Y34&amp;Z34&amp;AA34&amp;AB34)</f>
        <v>7</v>
      </c>
      <c r="AH34" s="158">
        <f t="shared" ref="AH34:AH48" si="35">lft(G34,Peildatum)</f>
        <v>22.87</v>
      </c>
    </row>
    <row r="35" spans="1:34" ht="12.75" customHeight="1" x14ac:dyDescent="0.25">
      <c r="A35" s="23" t="str">
        <f>C31&amp;"x"&amp;B35</f>
        <v>S2x2</v>
      </c>
      <c r="B35" s="42">
        <v>2</v>
      </c>
      <c r="C35" s="60" t="str">
        <f t="shared" si="19"/>
        <v>V</v>
      </c>
      <c r="D35" s="60" t="str">
        <f t="shared" si="20"/>
        <v>NKG59H8</v>
      </c>
      <c r="E35" s="61" t="str">
        <f t="shared" si="21"/>
        <v>Dommisse, K.</v>
      </c>
      <c r="F35" s="61" t="str">
        <f t="shared" si="22"/>
        <v>Kim</v>
      </c>
      <c r="G35" s="62">
        <f t="shared" si="23"/>
        <v>36993</v>
      </c>
      <c r="H35" s="63">
        <f t="shared" si="24"/>
        <v>22</v>
      </c>
      <c r="I35" s="69"/>
      <c r="J35" s="60" t="str">
        <f t="shared" si="25"/>
        <v>S5</v>
      </c>
      <c r="K35" s="60" t="str">
        <f t="shared" si="26"/>
        <v>S5</v>
      </c>
      <c r="L35" s="60" t="str">
        <f t="shared" si="27"/>
        <v>S5</v>
      </c>
      <c r="M35" s="60" t="str">
        <f t="shared" si="28"/>
        <v>S5</v>
      </c>
      <c r="N35" s="48"/>
      <c r="P35" s="114"/>
      <c r="Q35" s="114"/>
      <c r="R35" s="114"/>
      <c r="S35" s="114">
        <f>IF(OR(LEFT($A35,1)="x",AND(AC33+$AC35=0,$AC33&gt;0)),"",IFERROR(VLOOKUP($A35,Leden2Z,32,0),""))</f>
        <v>0</v>
      </c>
      <c r="T35" s="153">
        <f t="shared" si="7"/>
        <v>1</v>
      </c>
      <c r="U35" s="116">
        <f t="shared" si="29"/>
        <v>1</v>
      </c>
      <c r="V35" s="119">
        <f t="shared" ref="V35:W48" si="36">V34</f>
        <v>999</v>
      </c>
      <c r="W35" s="119">
        <f t="shared" si="36"/>
        <v>999</v>
      </c>
      <c r="X35" s="23">
        <v>6</v>
      </c>
      <c r="Y35" s="60" t="str">
        <f t="shared" si="30"/>
        <v>S5</v>
      </c>
      <c r="Z35" s="60" t="str">
        <f t="shared" si="31"/>
        <v>S5</v>
      </c>
      <c r="AA35" s="60" t="str">
        <f t="shared" si="32"/>
        <v>S5</v>
      </c>
      <c r="AB35" s="60">
        <f t="shared" si="33"/>
        <v>0</v>
      </c>
      <c r="AC35" s="23">
        <f t="shared" si="34"/>
        <v>7</v>
      </c>
      <c r="AH35" s="158">
        <f t="shared" si="35"/>
        <v>22.72</v>
      </c>
    </row>
    <row r="36" spans="1:34" ht="12.75" customHeight="1" x14ac:dyDescent="0.25">
      <c r="A36" s="23" t="str">
        <f>C31&amp;"x"&amp;B36</f>
        <v>S2x3</v>
      </c>
      <c r="B36" s="42">
        <v>3</v>
      </c>
      <c r="C36" s="60" t="str">
        <f t="shared" si="19"/>
        <v>V</v>
      </c>
      <c r="D36" s="60" t="str">
        <f t="shared" si="20"/>
        <v>NKG18N7</v>
      </c>
      <c r="E36" s="61" t="str">
        <f t="shared" si="21"/>
        <v>Teerds, E.L.</v>
      </c>
      <c r="F36" s="61" t="str">
        <f t="shared" si="22"/>
        <v>Eva</v>
      </c>
      <c r="G36" s="62">
        <f t="shared" si="23"/>
        <v>37551</v>
      </c>
      <c r="H36" s="63">
        <f t="shared" si="24"/>
        <v>21</v>
      </c>
      <c r="I36" s="69"/>
      <c r="J36" s="60" t="str">
        <f t="shared" si="25"/>
        <v>S2</v>
      </c>
      <c r="K36" s="60" t="str">
        <f t="shared" si="26"/>
        <v>S2</v>
      </c>
      <c r="L36" s="60" t="str">
        <f t="shared" si="27"/>
        <v>S2</v>
      </c>
      <c r="M36" s="60" t="str">
        <f t="shared" si="28"/>
        <v>S2</v>
      </c>
      <c r="N36" s="48"/>
      <c r="P36" s="114"/>
      <c r="Q36" s="114"/>
      <c r="R36" s="114"/>
      <c r="S36" s="114">
        <f>IF(OR(LEFT($A36,1)="x",AND(AC33+$AC36=0,$AC33&gt;0)),"",IFERROR(VLOOKUP($A36,Leden2Z,32,0),""))</f>
        <v>0</v>
      </c>
      <c r="T36" s="153">
        <f t="shared" si="7"/>
        <v>1</v>
      </c>
      <c r="U36" s="116">
        <f t="shared" si="29"/>
        <v>1</v>
      </c>
      <c r="V36" s="119">
        <f t="shared" si="36"/>
        <v>999</v>
      </c>
      <c r="W36" s="119">
        <f t="shared" si="36"/>
        <v>999</v>
      </c>
      <c r="X36" s="23">
        <v>7</v>
      </c>
      <c r="Y36" s="60" t="str">
        <f t="shared" si="30"/>
        <v>S2</v>
      </c>
      <c r="Z36" s="60" t="str">
        <f t="shared" si="31"/>
        <v>S2</v>
      </c>
      <c r="AA36" s="60" t="str">
        <f t="shared" si="32"/>
        <v>S2</v>
      </c>
      <c r="AB36" s="60">
        <f t="shared" si="33"/>
        <v>0</v>
      </c>
      <c r="AC36" s="23">
        <f t="shared" si="34"/>
        <v>7</v>
      </c>
      <c r="AH36" s="158">
        <f t="shared" si="35"/>
        <v>21.19</v>
      </c>
    </row>
    <row r="37" spans="1:34" ht="12.75" customHeight="1" x14ac:dyDescent="0.25">
      <c r="A37" s="23" t="str">
        <f>C31&amp;"x"&amp;B37</f>
        <v>S2x4</v>
      </c>
      <c r="B37" s="42">
        <v>4</v>
      </c>
      <c r="C37" s="60" t="str">
        <f t="shared" si="19"/>
        <v>V</v>
      </c>
      <c r="D37" s="60" t="str">
        <f t="shared" si="20"/>
        <v>NKR88F7</v>
      </c>
      <c r="E37" s="61" t="str">
        <f t="shared" si="21"/>
        <v>Horst, ter B.A.</v>
      </c>
      <c r="F37" s="61" t="str">
        <f t="shared" si="22"/>
        <v>Bridget</v>
      </c>
      <c r="G37" s="62">
        <f t="shared" si="23"/>
        <v>37771</v>
      </c>
      <c r="H37" s="63">
        <f t="shared" si="24"/>
        <v>20</v>
      </c>
      <c r="I37" s="69"/>
      <c r="J37" s="60" t="str">
        <f t="shared" si="25"/>
        <v>S5</v>
      </c>
      <c r="K37" s="60" t="str">
        <f t="shared" si="26"/>
        <v>S5</v>
      </c>
      <c r="L37" s="60" t="str">
        <f t="shared" si="27"/>
        <v>S5</v>
      </c>
      <c r="M37" s="60" t="str">
        <f t="shared" si="28"/>
        <v>S2</v>
      </c>
      <c r="N37" s="48"/>
      <c r="P37" s="114"/>
      <c r="Q37" s="114"/>
      <c r="R37" s="114"/>
      <c r="S37" s="114">
        <f>IF(OR(LEFT($A37,1)="x",AND(AC33+$AC37=0,$AC33&gt;0)),"",IFERROR(VLOOKUP($A37,Leden2Z,32,0),""))</f>
        <v>0</v>
      </c>
      <c r="T37" s="153">
        <f t="shared" si="7"/>
        <v>1</v>
      </c>
      <c r="U37" s="116">
        <f t="shared" si="29"/>
        <v>1</v>
      </c>
      <c r="V37" s="119">
        <f t="shared" si="36"/>
        <v>999</v>
      </c>
      <c r="W37" s="119">
        <f t="shared" si="36"/>
        <v>999</v>
      </c>
      <c r="X37" s="23">
        <v>8</v>
      </c>
      <c r="Y37" s="60" t="str">
        <f t="shared" si="30"/>
        <v>S5</v>
      </c>
      <c r="Z37" s="60" t="str">
        <f t="shared" si="31"/>
        <v>S5</v>
      </c>
      <c r="AA37" s="60" t="str">
        <f t="shared" si="32"/>
        <v>S5</v>
      </c>
      <c r="AB37" s="60">
        <f t="shared" si="33"/>
        <v>0</v>
      </c>
      <c r="AC37" s="23">
        <f t="shared" si="34"/>
        <v>7</v>
      </c>
      <c r="AH37" s="158">
        <f t="shared" si="35"/>
        <v>20.59</v>
      </c>
    </row>
    <row r="38" spans="1:34" ht="12.75" customHeight="1" x14ac:dyDescent="0.25">
      <c r="A38" s="23" t="str">
        <f>C31&amp;"x"&amp;B38</f>
        <v>S2x5</v>
      </c>
      <c r="B38" s="42">
        <v>5</v>
      </c>
      <c r="C38" s="60" t="str">
        <f t="shared" si="19"/>
        <v>M</v>
      </c>
      <c r="D38" s="60" t="str">
        <f t="shared" si="20"/>
        <v>NJF24X2</v>
      </c>
      <c r="E38" s="61" t="str">
        <f t="shared" si="21"/>
        <v>Kalkeren, van R.</v>
      </c>
      <c r="F38" s="61" t="str">
        <f t="shared" si="22"/>
        <v>Robin</v>
      </c>
      <c r="G38" s="62">
        <f t="shared" si="23"/>
        <v>35246</v>
      </c>
      <c r="H38" s="63">
        <f t="shared" si="24"/>
        <v>27</v>
      </c>
      <c r="I38" s="69"/>
      <c r="J38" s="60" t="str">
        <f t="shared" si="25"/>
        <v>S2</v>
      </c>
      <c r="K38" s="60" t="str">
        <f t="shared" si="26"/>
        <v>S2</v>
      </c>
      <c r="L38" s="60" t="str">
        <f t="shared" si="27"/>
        <v>S2</v>
      </c>
      <c r="M38" s="60" t="str">
        <f t="shared" si="28"/>
        <v>S2</v>
      </c>
      <c r="N38" s="48"/>
      <c r="P38" s="114"/>
      <c r="Q38" s="114"/>
      <c r="R38" s="114"/>
      <c r="S38" s="114">
        <f>IF(OR(LEFT($A38,1)="x",AND(AC33+$AC38=0,$AC33&gt;0)),"",IFERROR(VLOOKUP($A38,Leden2Z,32,0),""))</f>
        <v>0</v>
      </c>
      <c r="T38" s="153">
        <f t="shared" si="7"/>
        <v>1</v>
      </c>
      <c r="U38" s="116">
        <f t="shared" si="29"/>
        <v>1</v>
      </c>
      <c r="V38" s="119">
        <f t="shared" si="36"/>
        <v>999</v>
      </c>
      <c r="W38" s="119">
        <f t="shared" si="36"/>
        <v>999</v>
      </c>
      <c r="X38" s="23">
        <v>9</v>
      </c>
      <c r="Y38" s="60" t="str">
        <f t="shared" si="30"/>
        <v>S2</v>
      </c>
      <c r="Z38" s="60" t="str">
        <f t="shared" si="31"/>
        <v>S2</v>
      </c>
      <c r="AA38" s="60" t="str">
        <f t="shared" si="32"/>
        <v>S2</v>
      </c>
      <c r="AB38" s="60">
        <f t="shared" si="33"/>
        <v>0</v>
      </c>
      <c r="AC38" s="23">
        <f t="shared" si="34"/>
        <v>7</v>
      </c>
      <c r="AH38" s="158">
        <f t="shared" si="35"/>
        <v>27.5</v>
      </c>
    </row>
    <row r="39" spans="1:34" ht="12.75" customHeight="1" x14ac:dyDescent="0.25">
      <c r="A39" s="23" t="str">
        <f>C31&amp;"x"&amp;B39</f>
        <v>S2x6</v>
      </c>
      <c r="B39" s="42">
        <v>6</v>
      </c>
      <c r="C39" s="60" t="str">
        <f t="shared" si="19"/>
        <v>M</v>
      </c>
      <c r="D39" s="60" t="str">
        <f t="shared" si="20"/>
        <v>NJF95S5</v>
      </c>
      <c r="E39" s="61" t="str">
        <f t="shared" si="21"/>
        <v>Mans, B.</v>
      </c>
      <c r="F39" s="61" t="str">
        <f t="shared" si="22"/>
        <v>Bob</v>
      </c>
      <c r="G39" s="62">
        <f t="shared" si="23"/>
        <v>35372</v>
      </c>
      <c r="H39" s="63">
        <f t="shared" si="24"/>
        <v>27</v>
      </c>
      <c r="I39" s="69"/>
      <c r="J39" s="60" t="str">
        <f t="shared" si="25"/>
        <v>S2</v>
      </c>
      <c r="K39" s="60" t="str">
        <f t="shared" si="26"/>
        <v>S2</v>
      </c>
      <c r="L39" s="60" t="str">
        <f t="shared" si="27"/>
        <v>S2</v>
      </c>
      <c r="M39" s="60" t="str">
        <f t="shared" si="28"/>
        <v>S2</v>
      </c>
      <c r="N39" s="48"/>
      <c r="P39" s="114"/>
      <c r="Q39" s="114"/>
      <c r="R39" s="114"/>
      <c r="S39" s="114">
        <f>IF(OR(LEFT($A39,1)="x",AND(AC33+$AC39=0,$AC33&gt;0)),"",IFERROR(VLOOKUP($A39,Leden2Z,32,0),""))</f>
        <v>0</v>
      </c>
      <c r="T39" s="153">
        <f t="shared" si="7"/>
        <v>1</v>
      </c>
      <c r="U39" s="116">
        <f t="shared" si="29"/>
        <v>1</v>
      </c>
      <c r="V39" s="119">
        <f t="shared" si="36"/>
        <v>999</v>
      </c>
      <c r="W39" s="119">
        <f t="shared" si="36"/>
        <v>999</v>
      </c>
      <c r="X39" s="23">
        <v>10</v>
      </c>
      <c r="Y39" s="60" t="str">
        <f t="shared" si="30"/>
        <v>S2</v>
      </c>
      <c r="Z39" s="60" t="str">
        <f t="shared" si="31"/>
        <v>S2</v>
      </c>
      <c r="AA39" s="60" t="str">
        <f t="shared" si="32"/>
        <v>S2</v>
      </c>
      <c r="AB39" s="60">
        <f t="shared" si="33"/>
        <v>0</v>
      </c>
      <c r="AC39" s="23">
        <f t="shared" si="34"/>
        <v>7</v>
      </c>
      <c r="AH39" s="158">
        <f t="shared" si="35"/>
        <v>27.16</v>
      </c>
    </row>
    <row r="40" spans="1:34" ht="12.75" customHeight="1" x14ac:dyDescent="0.25">
      <c r="A40" s="23" t="str">
        <f>C31&amp;"x"&amp;B40</f>
        <v>S2x7</v>
      </c>
      <c r="B40" s="42">
        <v>7</v>
      </c>
      <c r="C40" s="60" t="str">
        <f t="shared" si="19"/>
        <v>M</v>
      </c>
      <c r="D40" s="60" t="str">
        <f t="shared" si="20"/>
        <v>NKY88T2</v>
      </c>
      <c r="E40" s="61" t="str">
        <f t="shared" si="21"/>
        <v>Uijl, den D.</v>
      </c>
      <c r="F40" s="61" t="str">
        <f t="shared" si="22"/>
        <v>Daniel</v>
      </c>
      <c r="G40" s="62">
        <f t="shared" si="23"/>
        <v>37832</v>
      </c>
      <c r="H40" s="63">
        <f t="shared" si="24"/>
        <v>20</v>
      </c>
      <c r="I40" s="69"/>
      <c r="J40" s="60" t="str">
        <f t="shared" si="25"/>
        <v>S2</v>
      </c>
      <c r="K40" s="60" t="str">
        <f t="shared" si="26"/>
        <v>S2</v>
      </c>
      <c r="L40" s="60" t="str">
        <f t="shared" si="27"/>
        <v>S2</v>
      </c>
      <c r="M40" s="60" t="str">
        <f t="shared" si="28"/>
        <v>S2</v>
      </c>
      <c r="N40" s="48"/>
      <c r="P40" s="114"/>
      <c r="Q40" s="114"/>
      <c r="R40" s="114"/>
      <c r="S40" s="114">
        <f>IF(OR(LEFT($A40,1)="x",AND(AC33+$AC40=0,$AC33&gt;0)),"",IFERROR(VLOOKUP($A40,Leden2Z,32,0),""))</f>
        <v>0</v>
      </c>
      <c r="T40" s="153">
        <f t="shared" si="7"/>
        <v>1</v>
      </c>
      <c r="U40" s="116">
        <f t="shared" si="29"/>
        <v>1</v>
      </c>
      <c r="V40" s="119">
        <f t="shared" si="36"/>
        <v>999</v>
      </c>
      <c r="W40" s="119">
        <f t="shared" si="36"/>
        <v>999</v>
      </c>
      <c r="X40" s="23">
        <v>11</v>
      </c>
      <c r="Y40" s="60" t="str">
        <f t="shared" si="30"/>
        <v>S2</v>
      </c>
      <c r="Z40" s="60" t="str">
        <f t="shared" si="31"/>
        <v>S2</v>
      </c>
      <c r="AA40" s="60" t="str">
        <f t="shared" si="32"/>
        <v>S2</v>
      </c>
      <c r="AB40" s="60">
        <f t="shared" si="33"/>
        <v>0</v>
      </c>
      <c r="AC40" s="23">
        <f t="shared" si="34"/>
        <v>7</v>
      </c>
      <c r="AH40" s="158">
        <f t="shared" si="35"/>
        <v>20.420000000000002</v>
      </c>
    </row>
    <row r="41" spans="1:34" ht="12.75" customHeight="1" x14ac:dyDescent="0.25">
      <c r="A41" s="23" t="str">
        <f>C31&amp;"x"&amp;B41</f>
        <v>S2x8</v>
      </c>
      <c r="B41" s="42">
        <v>8</v>
      </c>
      <c r="C41" s="60" t="str">
        <f t="shared" si="19"/>
        <v>M</v>
      </c>
      <c r="D41" s="60" t="str">
        <f t="shared" si="20"/>
        <v>NLL37Q7</v>
      </c>
      <c r="E41" s="61" t="str">
        <f t="shared" si="21"/>
        <v>Timmer, J.</v>
      </c>
      <c r="F41" s="61" t="str">
        <f t="shared" si="22"/>
        <v>Jordan</v>
      </c>
      <c r="G41" s="62">
        <f t="shared" si="23"/>
        <v>38010</v>
      </c>
      <c r="H41" s="63">
        <f t="shared" si="24"/>
        <v>19</v>
      </c>
      <c r="I41" s="69"/>
      <c r="J41" s="60" t="str">
        <f t="shared" si="25"/>
        <v>A1</v>
      </c>
      <c r="K41" s="60" t="str">
        <f t="shared" si="26"/>
        <v>A1</v>
      </c>
      <c r="L41" s="60" t="str">
        <f t="shared" si="27"/>
        <v>A1</v>
      </c>
      <c r="M41" s="60" t="str">
        <f t="shared" si="28"/>
        <v>S2</v>
      </c>
      <c r="N41" s="48"/>
      <c r="P41" s="114"/>
      <c r="Q41" s="114"/>
      <c r="R41" s="114"/>
      <c r="S41" s="114">
        <f>IF(OR(LEFT($A41,1)="x",AND(AC33+$AC41=0,$AC33&gt;0)),"",IFERROR(VLOOKUP($A41,Leden2Z,32,0),""))</f>
        <v>0</v>
      </c>
      <c r="T41" s="153">
        <f t="shared" si="7"/>
        <v>1</v>
      </c>
      <c r="U41" s="116">
        <f t="shared" si="29"/>
        <v>1</v>
      </c>
      <c r="V41" s="119">
        <f t="shared" si="36"/>
        <v>999</v>
      </c>
      <c r="W41" s="119">
        <f t="shared" si="36"/>
        <v>999</v>
      </c>
      <c r="X41" s="23">
        <v>12</v>
      </c>
      <c r="Y41" s="60" t="str">
        <f t="shared" si="30"/>
        <v>A1</v>
      </c>
      <c r="Z41" s="60" t="str">
        <f t="shared" si="31"/>
        <v>A1</v>
      </c>
      <c r="AA41" s="60" t="str">
        <f t="shared" si="32"/>
        <v>A1</v>
      </c>
      <c r="AB41" s="60">
        <f t="shared" si="33"/>
        <v>0</v>
      </c>
      <c r="AC41" s="23">
        <f t="shared" si="34"/>
        <v>7</v>
      </c>
      <c r="AH41" s="158">
        <f t="shared" si="35"/>
        <v>19.93</v>
      </c>
    </row>
    <row r="42" spans="1:34" ht="12.75" customHeight="1" x14ac:dyDescent="0.25">
      <c r="A42" s="23" t="str">
        <f>C31&amp;"x"&amp;B42</f>
        <v>S2x9</v>
      </c>
      <c r="B42" s="42">
        <v>9</v>
      </c>
      <c r="C42" s="60" t="str">
        <f t="shared" si="19"/>
        <v/>
      </c>
      <c r="D42" s="60" t="str">
        <f t="shared" si="20"/>
        <v/>
      </c>
      <c r="E42" s="61" t="str">
        <f t="shared" si="21"/>
        <v/>
      </c>
      <c r="F42" s="61" t="str">
        <f t="shared" si="22"/>
        <v/>
      </c>
      <c r="G42" s="62" t="str">
        <f t="shared" si="23"/>
        <v/>
      </c>
      <c r="H42" s="63" t="str">
        <f t="shared" si="24"/>
        <v/>
      </c>
      <c r="I42" s="69"/>
      <c r="J42" s="60" t="str">
        <f t="shared" si="25"/>
        <v/>
      </c>
      <c r="K42" s="60" t="str">
        <f t="shared" si="26"/>
        <v/>
      </c>
      <c r="L42" s="60" t="str">
        <f t="shared" si="27"/>
        <v/>
      </c>
      <c r="M42" s="60" t="str">
        <f t="shared" si="28"/>
        <v/>
      </c>
      <c r="N42" s="48"/>
      <c r="P42" s="114"/>
      <c r="Q42" s="114"/>
      <c r="R42" s="114"/>
      <c r="S42" s="114" t="str">
        <f>IF(OR(LEFT($A42,1)="x",AND(AC33+$AC42=0,$AC33&gt;0)),"",IFERROR(VLOOKUP($A42,Leden2Z,32,0),""))</f>
        <v/>
      </c>
      <c r="T42" s="153">
        <f t="shared" si="7"/>
        <v>0</v>
      </c>
      <c r="U42" s="116">
        <f t="shared" si="29"/>
        <v>0</v>
      </c>
      <c r="V42" s="119">
        <f t="shared" si="36"/>
        <v>999</v>
      </c>
      <c r="W42" s="119">
        <f t="shared" si="36"/>
        <v>999</v>
      </c>
      <c r="X42" s="23">
        <v>13</v>
      </c>
      <c r="Y42" s="60" t="str">
        <f t="shared" si="30"/>
        <v/>
      </c>
      <c r="Z42" s="60" t="str">
        <f t="shared" si="31"/>
        <v/>
      </c>
      <c r="AA42" s="60" t="str">
        <f t="shared" si="32"/>
        <v/>
      </c>
      <c r="AB42" s="60" t="str">
        <f t="shared" si="33"/>
        <v/>
      </c>
      <c r="AC42" s="23">
        <f t="shared" si="34"/>
        <v>0</v>
      </c>
      <c r="AH42" s="158" t="str">
        <f t="shared" si="35"/>
        <v/>
      </c>
    </row>
    <row r="43" spans="1:34" ht="12.75" customHeight="1" x14ac:dyDescent="0.25">
      <c r="A43" s="23" t="str">
        <f>C31&amp;"x"&amp;B43</f>
        <v>S2x10</v>
      </c>
      <c r="B43" s="42">
        <v>10</v>
      </c>
      <c r="C43" s="60" t="str">
        <f t="shared" si="19"/>
        <v/>
      </c>
      <c r="D43" s="60" t="str">
        <f t="shared" si="20"/>
        <v/>
      </c>
      <c r="E43" s="61" t="str">
        <f t="shared" si="21"/>
        <v/>
      </c>
      <c r="F43" s="61" t="str">
        <f t="shared" si="22"/>
        <v/>
      </c>
      <c r="G43" s="62" t="str">
        <f t="shared" si="23"/>
        <v/>
      </c>
      <c r="H43" s="63" t="str">
        <f t="shared" si="24"/>
        <v/>
      </c>
      <c r="I43" s="69"/>
      <c r="J43" s="60" t="str">
        <f t="shared" si="25"/>
        <v/>
      </c>
      <c r="K43" s="60" t="str">
        <f t="shared" si="26"/>
        <v/>
      </c>
      <c r="L43" s="60" t="str">
        <f t="shared" si="27"/>
        <v/>
      </c>
      <c r="M43" s="60" t="str">
        <f t="shared" si="28"/>
        <v/>
      </c>
      <c r="N43" s="48"/>
      <c r="P43" s="114"/>
      <c r="Q43" s="114"/>
      <c r="R43" s="114"/>
      <c r="S43" s="114" t="str">
        <f>IF(OR(LEFT($A43,1)="x",AND(AC33+$AC43=0,$AC33&gt;0)),"",IFERROR(VLOOKUP($A43,Leden2Z,32,0),""))</f>
        <v/>
      </c>
      <c r="T43" s="153">
        <f t="shared" si="7"/>
        <v>0</v>
      </c>
      <c r="U43" s="116">
        <f t="shared" si="29"/>
        <v>0</v>
      </c>
      <c r="V43" s="119">
        <f t="shared" si="36"/>
        <v>999</v>
      </c>
      <c r="W43" s="119">
        <f t="shared" si="36"/>
        <v>999</v>
      </c>
      <c r="X43" s="23">
        <v>14</v>
      </c>
      <c r="Y43" s="60" t="str">
        <f t="shared" si="30"/>
        <v/>
      </c>
      <c r="Z43" s="60" t="str">
        <f t="shared" si="31"/>
        <v/>
      </c>
      <c r="AA43" s="60" t="str">
        <f t="shared" si="32"/>
        <v/>
      </c>
      <c r="AB43" s="60" t="str">
        <f t="shared" si="33"/>
        <v/>
      </c>
      <c r="AC43" s="23">
        <f t="shared" si="34"/>
        <v>0</v>
      </c>
      <c r="AH43" s="158" t="str">
        <f t="shared" si="35"/>
        <v/>
      </c>
    </row>
    <row r="44" spans="1:34" ht="12.75" customHeight="1" x14ac:dyDescent="0.25">
      <c r="A44" s="23" t="str">
        <f>C31&amp;"x"&amp;B44</f>
        <v>S2x11</v>
      </c>
      <c r="B44" s="42">
        <v>11</v>
      </c>
      <c r="C44" s="60" t="str">
        <f t="shared" si="19"/>
        <v/>
      </c>
      <c r="D44" s="60" t="str">
        <f t="shared" si="20"/>
        <v/>
      </c>
      <c r="E44" s="61" t="str">
        <f t="shared" si="21"/>
        <v/>
      </c>
      <c r="F44" s="61" t="str">
        <f t="shared" si="22"/>
        <v/>
      </c>
      <c r="G44" s="62" t="str">
        <f t="shared" si="23"/>
        <v/>
      </c>
      <c r="H44" s="63" t="str">
        <f t="shared" si="24"/>
        <v/>
      </c>
      <c r="I44" s="69"/>
      <c r="J44" s="60" t="str">
        <f t="shared" si="25"/>
        <v/>
      </c>
      <c r="K44" s="60" t="str">
        <f t="shared" si="26"/>
        <v/>
      </c>
      <c r="L44" s="60" t="str">
        <f t="shared" si="27"/>
        <v/>
      </c>
      <c r="M44" s="60" t="str">
        <f t="shared" si="28"/>
        <v/>
      </c>
      <c r="N44" s="48"/>
      <c r="P44" s="114"/>
      <c r="Q44" s="114"/>
      <c r="R44" s="114"/>
      <c r="S44" s="114" t="str">
        <f>IF(OR(LEFT($A44,1)="x",AND(AC33+$AC44=0,$AC33&gt;0)),"",IFERROR(VLOOKUP($A44,Leden2Z,32,0),""))</f>
        <v/>
      </c>
      <c r="T44" s="153">
        <f t="shared" si="7"/>
        <v>0</v>
      </c>
      <c r="U44" s="116">
        <f t="shared" si="29"/>
        <v>0</v>
      </c>
      <c r="V44" s="119">
        <f t="shared" si="36"/>
        <v>999</v>
      </c>
      <c r="W44" s="119">
        <f t="shared" si="36"/>
        <v>999</v>
      </c>
      <c r="X44" s="23">
        <v>15</v>
      </c>
      <c r="Y44" s="60" t="str">
        <f t="shared" si="30"/>
        <v/>
      </c>
      <c r="Z44" s="60" t="str">
        <f t="shared" si="31"/>
        <v/>
      </c>
      <c r="AA44" s="60" t="str">
        <f t="shared" si="32"/>
        <v/>
      </c>
      <c r="AB44" s="60" t="str">
        <f t="shared" si="33"/>
        <v/>
      </c>
      <c r="AC44" s="23">
        <f t="shared" si="34"/>
        <v>0</v>
      </c>
      <c r="AH44" s="158" t="str">
        <f t="shared" si="35"/>
        <v/>
      </c>
    </row>
    <row r="45" spans="1:34" ht="12.75" customHeight="1" x14ac:dyDescent="0.25">
      <c r="A45" s="23" t="str">
        <f>C31&amp;"x"&amp;B45</f>
        <v>S2x12</v>
      </c>
      <c r="B45" s="42">
        <v>12</v>
      </c>
      <c r="C45" s="60" t="str">
        <f t="shared" si="19"/>
        <v/>
      </c>
      <c r="D45" s="60" t="str">
        <f t="shared" si="20"/>
        <v/>
      </c>
      <c r="E45" s="61" t="str">
        <f t="shared" si="21"/>
        <v/>
      </c>
      <c r="F45" s="61" t="str">
        <f t="shared" si="22"/>
        <v/>
      </c>
      <c r="G45" s="62" t="str">
        <f t="shared" si="23"/>
        <v/>
      </c>
      <c r="H45" s="63" t="str">
        <f t="shared" si="24"/>
        <v/>
      </c>
      <c r="I45" s="69"/>
      <c r="J45" s="60" t="str">
        <f t="shared" si="25"/>
        <v/>
      </c>
      <c r="K45" s="60" t="str">
        <f t="shared" si="26"/>
        <v/>
      </c>
      <c r="L45" s="60" t="str">
        <f t="shared" si="27"/>
        <v/>
      </c>
      <c r="M45" s="60" t="str">
        <f t="shared" si="28"/>
        <v/>
      </c>
      <c r="N45" s="48"/>
      <c r="P45" s="114"/>
      <c r="Q45" s="114"/>
      <c r="R45" s="114"/>
      <c r="S45" s="114" t="str">
        <f>IF(OR(LEFT($A45,1)="x",AND(AC33+$AC45=0,$AC33&gt;0)),"",IFERROR(VLOOKUP($A45,Leden2Z,32,0),""))</f>
        <v/>
      </c>
      <c r="T45" s="153">
        <f t="shared" si="7"/>
        <v>0</v>
      </c>
      <c r="U45" s="116">
        <f t="shared" si="29"/>
        <v>0</v>
      </c>
      <c r="V45" s="119">
        <f t="shared" si="36"/>
        <v>999</v>
      </c>
      <c r="W45" s="119">
        <f t="shared" si="36"/>
        <v>999</v>
      </c>
      <c r="X45" s="23">
        <v>16</v>
      </c>
      <c r="Y45" s="60" t="str">
        <f t="shared" si="30"/>
        <v/>
      </c>
      <c r="Z45" s="60" t="str">
        <f t="shared" si="31"/>
        <v/>
      </c>
      <c r="AA45" s="60" t="str">
        <f t="shared" si="32"/>
        <v/>
      </c>
      <c r="AB45" s="60" t="str">
        <f t="shared" si="33"/>
        <v/>
      </c>
      <c r="AC45" s="23">
        <f t="shared" si="34"/>
        <v>0</v>
      </c>
      <c r="AH45" s="158" t="str">
        <f t="shared" si="35"/>
        <v/>
      </c>
    </row>
    <row r="46" spans="1:34" ht="12.75" customHeight="1" x14ac:dyDescent="0.25">
      <c r="A46" s="23" t="str">
        <f>C31&amp;"x"&amp;B46</f>
        <v>S2x13</v>
      </c>
      <c r="B46" s="42">
        <v>13</v>
      </c>
      <c r="C46" s="60" t="str">
        <f t="shared" si="19"/>
        <v/>
      </c>
      <c r="D46" s="60" t="str">
        <f t="shared" si="20"/>
        <v/>
      </c>
      <c r="E46" s="61" t="str">
        <f t="shared" si="21"/>
        <v/>
      </c>
      <c r="F46" s="61" t="str">
        <f t="shared" si="22"/>
        <v/>
      </c>
      <c r="G46" s="62" t="str">
        <f t="shared" si="23"/>
        <v/>
      </c>
      <c r="H46" s="63" t="str">
        <f t="shared" si="24"/>
        <v/>
      </c>
      <c r="I46" s="69"/>
      <c r="J46" s="60" t="str">
        <f t="shared" si="25"/>
        <v/>
      </c>
      <c r="K46" s="60" t="str">
        <f t="shared" si="26"/>
        <v/>
      </c>
      <c r="L46" s="60" t="str">
        <f t="shared" si="27"/>
        <v/>
      </c>
      <c r="M46" s="60" t="str">
        <f t="shared" si="28"/>
        <v/>
      </c>
      <c r="N46" s="48"/>
      <c r="P46" s="114"/>
      <c r="Q46" s="114"/>
      <c r="R46" s="114"/>
      <c r="S46" s="114" t="str">
        <f>IF(OR(LEFT($A46,1)="x",AND(AC33+$AC46=0,$AC33&gt;0)),"",IFERROR(VLOOKUP($A46,Leden2Z,32,0),""))</f>
        <v/>
      </c>
      <c r="T46" s="153">
        <f t="shared" si="7"/>
        <v>0</v>
      </c>
      <c r="U46" s="116">
        <f t="shared" si="29"/>
        <v>0</v>
      </c>
      <c r="V46" s="119">
        <f t="shared" si="36"/>
        <v>999</v>
      </c>
      <c r="W46" s="119">
        <f t="shared" si="36"/>
        <v>999</v>
      </c>
      <c r="X46" s="23">
        <v>17</v>
      </c>
      <c r="Y46" s="60" t="str">
        <f t="shared" si="30"/>
        <v/>
      </c>
      <c r="Z46" s="60" t="str">
        <f t="shared" si="31"/>
        <v/>
      </c>
      <c r="AA46" s="60" t="str">
        <f t="shared" si="32"/>
        <v/>
      </c>
      <c r="AB46" s="60" t="str">
        <f t="shared" si="33"/>
        <v/>
      </c>
      <c r="AC46" s="23">
        <f t="shared" si="34"/>
        <v>0</v>
      </c>
      <c r="AH46" s="158" t="str">
        <f t="shared" si="35"/>
        <v/>
      </c>
    </row>
    <row r="47" spans="1:34" ht="12.75" customHeight="1" x14ac:dyDescent="0.25">
      <c r="A47" s="23" t="str">
        <f>C31&amp;"x"&amp;B47</f>
        <v>S2x14</v>
      </c>
      <c r="B47" s="42">
        <v>14</v>
      </c>
      <c r="C47" s="60" t="str">
        <f t="shared" si="19"/>
        <v/>
      </c>
      <c r="D47" s="60" t="str">
        <f t="shared" si="20"/>
        <v/>
      </c>
      <c r="E47" s="61" t="str">
        <f t="shared" si="21"/>
        <v/>
      </c>
      <c r="F47" s="61" t="str">
        <f t="shared" si="22"/>
        <v/>
      </c>
      <c r="G47" s="62" t="str">
        <f t="shared" si="23"/>
        <v/>
      </c>
      <c r="H47" s="63" t="str">
        <f t="shared" si="24"/>
        <v/>
      </c>
      <c r="I47" s="69"/>
      <c r="J47" s="60" t="str">
        <f t="shared" si="25"/>
        <v/>
      </c>
      <c r="K47" s="60" t="str">
        <f t="shared" si="26"/>
        <v/>
      </c>
      <c r="L47" s="60" t="str">
        <f t="shared" si="27"/>
        <v/>
      </c>
      <c r="M47" s="60" t="str">
        <f t="shared" si="28"/>
        <v/>
      </c>
      <c r="N47" s="48"/>
      <c r="P47" s="114"/>
      <c r="Q47" s="114"/>
      <c r="R47" s="114"/>
      <c r="S47" s="114" t="str">
        <f>IF(OR(LEFT($A47,1)="x",AND(AC33+$AC47=0,$AC33&gt;0)),"",IFERROR(VLOOKUP($A47,Leden2Z,32,0),""))</f>
        <v/>
      </c>
      <c r="T47" s="153">
        <f t="shared" si="7"/>
        <v>0</v>
      </c>
      <c r="U47" s="116">
        <f t="shared" si="29"/>
        <v>0</v>
      </c>
      <c r="V47" s="119">
        <f t="shared" si="36"/>
        <v>999</v>
      </c>
      <c r="W47" s="119">
        <f t="shared" si="36"/>
        <v>999</v>
      </c>
      <c r="X47" s="23">
        <v>18</v>
      </c>
      <c r="Y47" s="60" t="str">
        <f t="shared" si="30"/>
        <v/>
      </c>
      <c r="Z47" s="60" t="str">
        <f t="shared" si="31"/>
        <v/>
      </c>
      <c r="AA47" s="60" t="str">
        <f t="shared" si="32"/>
        <v/>
      </c>
      <c r="AB47" s="60" t="str">
        <f t="shared" si="33"/>
        <v/>
      </c>
      <c r="AC47" s="23">
        <f t="shared" si="34"/>
        <v>0</v>
      </c>
      <c r="AH47" s="158" t="str">
        <f t="shared" si="35"/>
        <v/>
      </c>
    </row>
    <row r="48" spans="1:34" ht="12.75" customHeight="1" x14ac:dyDescent="0.25">
      <c r="A48" s="23" t="str">
        <f>C31&amp;"x"&amp;B48</f>
        <v>S2x15</v>
      </c>
      <c r="B48" s="42">
        <v>15</v>
      </c>
      <c r="C48" s="60" t="str">
        <f t="shared" si="19"/>
        <v/>
      </c>
      <c r="D48" s="60" t="str">
        <f t="shared" si="20"/>
        <v/>
      </c>
      <c r="E48" s="61" t="str">
        <f t="shared" si="21"/>
        <v/>
      </c>
      <c r="F48" s="61" t="str">
        <f t="shared" si="22"/>
        <v/>
      </c>
      <c r="G48" s="62" t="str">
        <f t="shared" si="23"/>
        <v/>
      </c>
      <c r="H48" s="63" t="str">
        <f t="shared" si="24"/>
        <v/>
      </c>
      <c r="I48" s="69"/>
      <c r="J48" s="60" t="str">
        <f t="shared" si="25"/>
        <v/>
      </c>
      <c r="K48" s="60" t="str">
        <f t="shared" si="26"/>
        <v/>
      </c>
      <c r="L48" s="60" t="str">
        <f t="shared" si="27"/>
        <v/>
      </c>
      <c r="M48" s="60" t="str">
        <f t="shared" si="28"/>
        <v/>
      </c>
      <c r="N48" s="48"/>
      <c r="P48" s="114"/>
      <c r="Q48" s="114"/>
      <c r="R48" s="114"/>
      <c r="S48" s="114" t="str">
        <f>IF(OR(LEFT($A48,1)="x",AND(AC33+$AC48=0,$AC33&gt;0)),"",IFERROR(VLOOKUP($A48,Leden2Z,32,0),""))</f>
        <v/>
      </c>
      <c r="T48" s="153">
        <f t="shared" si="7"/>
        <v>0</v>
      </c>
      <c r="U48" s="116">
        <f t="shared" si="29"/>
        <v>0</v>
      </c>
      <c r="V48" s="119">
        <f t="shared" si="36"/>
        <v>999</v>
      </c>
      <c r="W48" s="119">
        <f t="shared" si="36"/>
        <v>999</v>
      </c>
      <c r="X48" s="23">
        <v>19</v>
      </c>
      <c r="Y48" s="60" t="str">
        <f t="shared" si="30"/>
        <v/>
      </c>
      <c r="Z48" s="60" t="str">
        <f t="shared" si="31"/>
        <v/>
      </c>
      <c r="AA48" s="60" t="str">
        <f t="shared" si="32"/>
        <v/>
      </c>
      <c r="AB48" s="60" t="str">
        <f t="shared" si="33"/>
        <v/>
      </c>
      <c r="AC48" s="23">
        <f t="shared" si="34"/>
        <v>0</v>
      </c>
      <c r="AH48" s="158" t="str">
        <f t="shared" si="35"/>
        <v/>
      </c>
    </row>
    <row r="49" spans="1:34" ht="13" thickBot="1" x14ac:dyDescent="0.3">
      <c r="B49" s="65"/>
      <c r="C49" s="66"/>
      <c r="D49" s="65"/>
      <c r="E49" s="65"/>
      <c r="F49" s="65"/>
      <c r="G49" s="67"/>
      <c r="H49" s="67"/>
      <c r="I49" s="67"/>
      <c r="J49" s="66"/>
      <c r="K49" s="66"/>
      <c r="L49" s="66"/>
      <c r="M49" s="66"/>
      <c r="N49" s="48"/>
      <c r="X49" s="23">
        <v>20</v>
      </c>
    </row>
    <row r="50" spans="1:34" ht="13" thickTop="1" x14ac:dyDescent="0.25">
      <c r="B50" s="42"/>
      <c r="C50" s="369" t="s">
        <v>5165</v>
      </c>
      <c r="D50" s="369"/>
      <c r="E50" s="43" t="s">
        <v>5166</v>
      </c>
      <c r="F50" s="43" t="s">
        <v>5167</v>
      </c>
      <c r="G50" s="44" t="s">
        <v>5168</v>
      </c>
      <c r="H50" s="45"/>
      <c r="I50" s="46"/>
      <c r="J50" s="47" t="s">
        <v>5169</v>
      </c>
      <c r="K50" s="47" t="s">
        <v>5170</v>
      </c>
      <c r="L50" s="47" t="s">
        <v>5171</v>
      </c>
      <c r="M50" s="48"/>
      <c r="N50" s="48"/>
      <c r="P50" s="49">
        <f>COUNT(P54:P68)</f>
        <v>0</v>
      </c>
      <c r="Q50" s="49">
        <f>COUNT(Q54:Q68)</f>
        <v>0</v>
      </c>
      <c r="R50" s="49">
        <f>COUNT(R54:R68)</f>
        <v>0</v>
      </c>
      <c r="S50" s="49">
        <f>COUNT(S54:S68)</f>
        <v>9</v>
      </c>
      <c r="T50" s="96">
        <f>T51-SUM(U54:U68)</f>
        <v>0</v>
      </c>
      <c r="X50" s="23">
        <v>1</v>
      </c>
    </row>
    <row r="51" spans="1:34" s="27" customFormat="1" ht="13" x14ac:dyDescent="0.3">
      <c r="A51" s="27">
        <f>A31+1</f>
        <v>3</v>
      </c>
      <c r="B51" s="50"/>
      <c r="C51" s="370" t="str">
        <f>Leden!AW8</f>
        <v>S3</v>
      </c>
      <c r="D51" s="370"/>
      <c r="E51" s="100" t="str">
        <f>IF($C51="","",LEFT(IFERROR(VLOOKUP($C51,Teams2Z,2,0),"")&amp;"??",2))</f>
        <v>WK</v>
      </c>
      <c r="F51" s="100" t="str">
        <f>IF($C51="","",IFERROR(VLOOKUP($C51,Teams2Z,3,0),"??"))</f>
        <v>Za</v>
      </c>
      <c r="G51" s="100" t="str">
        <f>IF($C51="","",LEFT(IFERROR(VLOOKUP($C51,Teams2Z,4,0),"")&amp;"?",1))</f>
        <v>8</v>
      </c>
      <c r="H51" s="51"/>
      <c r="I51" s="52"/>
      <c r="J51" s="100">
        <f>COUNTIF(C54:C68,"V")</f>
        <v>4</v>
      </c>
      <c r="K51" s="100">
        <f>COUNTIF(C54:C68,"M")</f>
        <v>5</v>
      </c>
      <c r="L51" s="53">
        <f>IFERROR(AVERAGE(H54:H68),"")</f>
        <v>30.888888888888889</v>
      </c>
      <c r="M51" s="54"/>
      <c r="N51" s="54"/>
      <c r="O51" s="27" t="s">
        <v>5172</v>
      </c>
      <c r="P51" s="163"/>
      <c r="Q51" s="163"/>
      <c r="R51" s="163"/>
      <c r="S51" s="163">
        <v>0</v>
      </c>
      <c r="T51" s="96">
        <f>SUM(T54:T68)</f>
        <v>9</v>
      </c>
      <c r="U51" s="115" t="str">
        <f>MID($C51,1,1)</f>
        <v>S</v>
      </c>
      <c r="V51" s="115" t="str">
        <f>MID($C51,1,1)</f>
        <v>S</v>
      </c>
      <c r="W51" s="115" t="str">
        <f>MID($C51,1,1)</f>
        <v>S</v>
      </c>
      <c r="X51" s="23">
        <v>2</v>
      </c>
      <c r="AD51" s="11" t="str">
        <f>IF($C51="","",IFERROR(VLOOKUP($C51,Teams2Z,6,0),""))</f>
        <v>A</v>
      </c>
      <c r="AE51" s="11" t="str">
        <f>TRIM(IF($AD51="","",IFERROR(VLOOKUP($AD51,Teams!$J$5:$O$9,2,0),"")))</f>
        <v>3312 AD</v>
      </c>
      <c r="AF51" s="11" t="str">
        <f>TRIM(IF($AD51="","",IFERROR(VLOOKUP($AD51,Teams!$J$5:$O$9,4,0),"")))</f>
        <v>Dordrecht Oranje Wit Hal</v>
      </c>
      <c r="AH51" s="159">
        <f>IFERROR(AVERAGE(AH54:AH68),"")</f>
        <v>31.372222222222224</v>
      </c>
    </row>
    <row r="52" spans="1:34" ht="5.25" customHeight="1" x14ac:dyDescent="0.25">
      <c r="B52" s="42"/>
      <c r="C52" s="43"/>
      <c r="D52" s="42"/>
      <c r="E52" s="42"/>
      <c r="F52" s="42"/>
      <c r="G52" s="46"/>
      <c r="H52" s="46"/>
      <c r="I52" s="46"/>
      <c r="J52" s="43"/>
      <c r="K52" s="43"/>
      <c r="L52" s="43"/>
      <c r="M52" s="48"/>
      <c r="N52" s="48"/>
      <c r="U52" s="116"/>
      <c r="V52" s="116"/>
      <c r="W52" s="116"/>
      <c r="X52" s="23">
        <v>3</v>
      </c>
    </row>
    <row r="53" spans="1:34" s="55" customFormat="1" ht="12.75" customHeight="1" x14ac:dyDescent="0.25">
      <c r="B53" s="56"/>
      <c r="C53" s="57" t="s">
        <v>5173</v>
      </c>
      <c r="D53" s="57" t="s">
        <v>5174</v>
      </c>
      <c r="E53" s="58" t="s">
        <v>5175</v>
      </c>
      <c r="F53" s="58" t="s">
        <v>5176</v>
      </c>
      <c r="G53" s="57" t="s">
        <v>5177</v>
      </c>
      <c r="H53" s="57" t="s">
        <v>5178</v>
      </c>
      <c r="I53" s="57" t="s">
        <v>5039</v>
      </c>
      <c r="J53" s="57" t="s">
        <v>7049</v>
      </c>
      <c r="K53" s="57" t="s">
        <v>7598</v>
      </c>
      <c r="L53" s="57" t="s">
        <v>7596</v>
      </c>
      <c r="M53" s="57" t="s">
        <v>7597</v>
      </c>
      <c r="N53" s="59"/>
      <c r="P53" s="117" t="s">
        <v>5048</v>
      </c>
      <c r="Q53" s="117" t="s">
        <v>5047</v>
      </c>
      <c r="R53" s="117" t="s">
        <v>5049</v>
      </c>
      <c r="S53" s="117" t="s">
        <v>5048</v>
      </c>
      <c r="T53" s="96"/>
      <c r="U53" s="115">
        <f>IF(W51="","",VLOOKUP(W51,Leeftijdscat,2,FALSE))</f>
        <v>5</v>
      </c>
      <c r="V53" s="115">
        <f>IF(W51="","",VLOOKUP(W51,Leeftijdscat,3,FALSE))</f>
        <v>999</v>
      </c>
      <c r="W53" s="115">
        <f>IF(W51="","",VLOOKUP(W51,Leeftijdscat,4,FALSE))</f>
        <v>999</v>
      </c>
      <c r="X53" s="23">
        <v>4</v>
      </c>
      <c r="Y53" s="55">
        <f>LEN(Y54&amp;Y55&amp;Y56&amp;Y57&amp;Y58&amp;Y59&amp;Y60&amp;Y61&amp;Y62&amp;Y63&amp;Y64&amp;Y65&amp;Y66&amp;Y67&amp;Y68)</f>
        <v>18</v>
      </c>
      <c r="Z53" s="55">
        <f>LEN(Z54&amp;Z55&amp;Z56&amp;Z57&amp;Z58&amp;Z59&amp;Z60&amp;Z61&amp;Z62&amp;Z63&amp;Z64&amp;Z65&amp;Z66&amp;Z67&amp;Z68)</f>
        <v>18</v>
      </c>
      <c r="AA53" s="55">
        <f>LEN(AA54&amp;AA55&amp;AA56&amp;AA57&amp;AA58&amp;AA59&amp;AA60&amp;AA61&amp;AA62&amp;AA63&amp;AA64&amp;AA65&amp;AA66&amp;AA67&amp;AA68)</f>
        <v>18</v>
      </c>
      <c r="AB53" s="55">
        <f>LEN(AB54&amp;AB55&amp;AB56&amp;AB57&amp;AB58&amp;AB59&amp;AB60&amp;AB61&amp;AB62&amp;AB63&amp;AB64&amp;AB65&amp;AB66&amp;AB67&amp;AB68)</f>
        <v>9</v>
      </c>
      <c r="AC53" s="55">
        <f>SUM(Y53:AA53)</f>
        <v>54</v>
      </c>
      <c r="AD53" s="145"/>
      <c r="AE53" s="145"/>
      <c r="AF53" s="145"/>
      <c r="AH53" s="158"/>
    </row>
    <row r="54" spans="1:34" ht="12.75" customHeight="1" x14ac:dyDescent="0.25">
      <c r="A54" s="23" t="str">
        <f>C51&amp;"x"&amp;B54</f>
        <v>S3x1</v>
      </c>
      <c r="B54" s="42">
        <v>1</v>
      </c>
      <c r="C54" s="60" t="str">
        <f t="shared" ref="C54:C68" si="37">IF(LEFT($A54,1)="x","",IFERROR(VLOOKUP($A54,Leden2Z,7,0),""))</f>
        <v>V</v>
      </c>
      <c r="D54" s="60" t="str">
        <f t="shared" ref="D54:D68" si="38">IF(LEFT($A54,1)="x","",IFERROR(VLOOKUP($A54,Leden2Z,8,0),""))</f>
        <v>NJK42D1</v>
      </c>
      <c r="E54" s="61" t="str">
        <f t="shared" ref="E54:E68" si="39">IF(LEFT($A54,1)="x","",IFERROR(VLOOKUP($A54,Leden2Z,9,0),""))</f>
        <v>Ardon, L</v>
      </c>
      <c r="F54" s="61" t="str">
        <f t="shared" ref="F54:F68" si="40">IF(LEFT($A54,1)="x","",IFERROR(VLOOKUP($A54,Leden2Z,10,0),""))</f>
        <v>Linda</v>
      </c>
      <c r="G54" s="62">
        <f t="shared" ref="G54:G68" si="41">IF(LEFT($A54,1)="x","",IFERROR(VLOOKUP($A54,Leden2Z,11,0),""))</f>
        <v>33696</v>
      </c>
      <c r="H54" s="63">
        <f t="shared" ref="H54:H68" si="42">IF(AND(ISNUMBER(G54),G54&lt;&gt;0),DATEDIF(G54,Peildatum,"Y"),"")</f>
        <v>31</v>
      </c>
      <c r="I54" s="69"/>
      <c r="J54" s="60" t="str">
        <f t="shared" ref="J54:J68" si="43">IF(LEFT($A54,1)="x","",IFERROR(VLOOKUP($A54,Leden2Z,16,0),""))</f>
        <v>S3</v>
      </c>
      <c r="K54" s="60" t="str">
        <f t="shared" ref="K54:K68" si="44">IF(LEFT($A54,1)="x","",IFERROR(VLOOKUP($A54,Leden2Z,17,0),""))</f>
        <v>S3</v>
      </c>
      <c r="L54" s="60" t="str">
        <f t="shared" ref="L54:L68" si="45">IF(LEFT($A54,1)="x","",IFERROR(VLOOKUP($A54,Leden2Z,18,0),""))</f>
        <v>S3</v>
      </c>
      <c r="M54" s="60" t="str">
        <f t="shared" ref="M54:M68" si="46">IF(LEFT($A54,1)="x","",IFERROR(VLOOKUP($A54,Leden2Z,19,0),""))</f>
        <v>S3</v>
      </c>
      <c r="N54" s="48"/>
      <c r="P54" s="114"/>
      <c r="Q54" s="114"/>
      <c r="R54" s="114"/>
      <c r="S54" s="114">
        <f>IF(OR(LEFT($A54,1)="x",AND(AC53+$AC54=0,$AC53&gt;0)),"",IFERROR(VLOOKUP($A54,Leden2Z,32,0),""))</f>
        <v>0</v>
      </c>
      <c r="T54" s="153">
        <f t="shared" ref="T54:T68" si="47">IF(LEN(C54&amp;D54&amp;E54&amp;F54)&gt;0,1,0)</f>
        <v>1</v>
      </c>
      <c r="U54" s="116">
        <f t="shared" ref="U54:U68" si="48">MIN(LEN(Y54&amp;Z54&amp;AA54&amp;AB54),1)</f>
        <v>1</v>
      </c>
      <c r="V54" s="119">
        <f t="shared" ref="V54:V68" si="49">V53</f>
        <v>999</v>
      </c>
      <c r="W54" s="119">
        <f t="shared" ref="W54:W68" si="50">W53</f>
        <v>999</v>
      </c>
      <c r="X54" s="23">
        <v>5</v>
      </c>
      <c r="Y54" s="60" t="str">
        <f t="shared" ref="Y54:Y68" si="51">IF(LEFT($A54,1)="x","",IFERROR(VLOOKUP($A54,Leden2Z,36,0),""))</f>
        <v>S3</v>
      </c>
      <c r="Z54" s="60" t="str">
        <f t="shared" ref="Z54:Z68" si="52">IF(LEFT($A54,1)="x","",IFERROR(VLOOKUP($A54,Leden2Z,37,0),""))</f>
        <v>S3</v>
      </c>
      <c r="AA54" s="60" t="str">
        <f t="shared" ref="AA54:AA68" si="53">IF(LEFT($A54,1)="x","",IFERROR(VLOOKUP($A54,Leden2Z,38,0),""))</f>
        <v>S3</v>
      </c>
      <c r="AB54" s="60">
        <f t="shared" ref="AB54:AB68" si="54">IF(LEFT($A54,1)="x","",IFERROR(VLOOKUP($A54,Leden2Z,39,0),""))</f>
        <v>0</v>
      </c>
      <c r="AC54" s="23">
        <f t="shared" ref="AC54:AC68" si="55">LEN(Y54&amp;Z54&amp;AA54&amp;AB54)</f>
        <v>7</v>
      </c>
      <c r="AH54" s="158">
        <f t="shared" ref="AH54:AH68" si="56">lft(G54,Peildatum)</f>
        <v>31.75</v>
      </c>
    </row>
    <row r="55" spans="1:34" ht="12.75" customHeight="1" x14ac:dyDescent="0.25">
      <c r="A55" s="23" t="str">
        <f>C51&amp;"x"&amp;B55</f>
        <v>S3x2</v>
      </c>
      <c r="B55" s="42">
        <v>2</v>
      </c>
      <c r="C55" s="60" t="str">
        <f t="shared" si="37"/>
        <v>V</v>
      </c>
      <c r="D55" s="60" t="str">
        <f t="shared" si="38"/>
        <v>NJQ72J4</v>
      </c>
      <c r="E55" s="61" t="str">
        <f t="shared" si="39"/>
        <v>Zwoll, van S.</v>
      </c>
      <c r="F55" s="61" t="str">
        <f t="shared" si="40"/>
        <v>Simone</v>
      </c>
      <c r="G55" s="62">
        <f t="shared" si="41"/>
        <v>34635</v>
      </c>
      <c r="H55" s="63">
        <f t="shared" si="42"/>
        <v>29</v>
      </c>
      <c r="I55" s="69"/>
      <c r="J55" s="60" t="str">
        <f t="shared" si="43"/>
        <v>S3</v>
      </c>
      <c r="K55" s="60" t="str">
        <f t="shared" si="44"/>
        <v>S3</v>
      </c>
      <c r="L55" s="60" t="str">
        <f t="shared" si="45"/>
        <v>S3</v>
      </c>
      <c r="M55" s="60" t="str">
        <f t="shared" si="46"/>
        <v>S2</v>
      </c>
      <c r="N55" s="48"/>
      <c r="P55" s="114"/>
      <c r="Q55" s="114"/>
      <c r="R55" s="114"/>
      <c r="S55" s="114">
        <f>IF(OR(LEFT($A55,1)="x",AND(AC53+$AC55=0,$AC53&gt;0)),"",IFERROR(VLOOKUP($A55,Leden2Z,32,0),""))</f>
        <v>0</v>
      </c>
      <c r="T55" s="153">
        <f t="shared" si="47"/>
        <v>1</v>
      </c>
      <c r="U55" s="116">
        <f t="shared" si="48"/>
        <v>1</v>
      </c>
      <c r="V55" s="119">
        <f t="shared" si="49"/>
        <v>999</v>
      </c>
      <c r="W55" s="119">
        <f t="shared" si="50"/>
        <v>999</v>
      </c>
      <c r="X55" s="23">
        <v>6</v>
      </c>
      <c r="Y55" s="60" t="str">
        <f t="shared" si="51"/>
        <v>S3</v>
      </c>
      <c r="Z55" s="60" t="str">
        <f t="shared" si="52"/>
        <v>S3</v>
      </c>
      <c r="AA55" s="60" t="str">
        <f t="shared" si="53"/>
        <v>S3</v>
      </c>
      <c r="AB55" s="60">
        <f t="shared" si="54"/>
        <v>0</v>
      </c>
      <c r="AC55" s="23">
        <f t="shared" si="55"/>
        <v>7</v>
      </c>
      <c r="AH55" s="158">
        <f t="shared" si="56"/>
        <v>29.17</v>
      </c>
    </row>
    <row r="56" spans="1:34" ht="12.75" customHeight="1" x14ac:dyDescent="0.25">
      <c r="A56" s="23" t="str">
        <f>C51&amp;"x"&amp;B56</f>
        <v>S3x3</v>
      </c>
      <c r="B56" s="42">
        <v>3</v>
      </c>
      <c r="C56" s="60" t="str">
        <f t="shared" si="37"/>
        <v>V</v>
      </c>
      <c r="D56" s="60" t="str">
        <f t="shared" si="38"/>
        <v>NJF17P0</v>
      </c>
      <c r="E56" s="61" t="str">
        <f t="shared" si="39"/>
        <v>Leijdsman, R.</v>
      </c>
      <c r="F56" s="61" t="str">
        <f t="shared" si="40"/>
        <v>Robin</v>
      </c>
      <c r="G56" s="62">
        <f t="shared" si="41"/>
        <v>35195</v>
      </c>
      <c r="H56" s="63">
        <f t="shared" si="42"/>
        <v>27</v>
      </c>
      <c r="I56" s="69"/>
      <c r="J56" s="60" t="str">
        <f t="shared" si="43"/>
        <v>S3</v>
      </c>
      <c r="K56" s="60" t="str">
        <f t="shared" si="44"/>
        <v>S3</v>
      </c>
      <c r="L56" s="60" t="str">
        <f t="shared" si="45"/>
        <v>S3</v>
      </c>
      <c r="M56" s="60" t="str">
        <f t="shared" si="46"/>
        <v>S3</v>
      </c>
      <c r="N56" s="48"/>
      <c r="P56" s="114"/>
      <c r="Q56" s="114"/>
      <c r="R56" s="114"/>
      <c r="S56" s="114">
        <f>IF(OR(LEFT($A56,1)="x",AND(AC53+$AC56=0,$AC53&gt;0)),"",IFERROR(VLOOKUP($A56,Leden2Z,32,0),""))</f>
        <v>0</v>
      </c>
      <c r="T56" s="153">
        <f t="shared" si="47"/>
        <v>1</v>
      </c>
      <c r="U56" s="116">
        <f t="shared" si="48"/>
        <v>1</v>
      </c>
      <c r="V56" s="119">
        <f t="shared" si="49"/>
        <v>999</v>
      </c>
      <c r="W56" s="119">
        <f t="shared" si="50"/>
        <v>999</v>
      </c>
      <c r="X56" s="23">
        <v>7</v>
      </c>
      <c r="Y56" s="60" t="str">
        <f t="shared" si="51"/>
        <v>S3</v>
      </c>
      <c r="Z56" s="60" t="str">
        <f t="shared" si="52"/>
        <v>S3</v>
      </c>
      <c r="AA56" s="60" t="str">
        <f t="shared" si="53"/>
        <v>S3</v>
      </c>
      <c r="AB56" s="60">
        <f t="shared" si="54"/>
        <v>0</v>
      </c>
      <c r="AC56" s="23">
        <f t="shared" si="55"/>
        <v>7</v>
      </c>
      <c r="AH56" s="158">
        <f t="shared" si="56"/>
        <v>27.64</v>
      </c>
    </row>
    <row r="57" spans="1:34" ht="12.75" customHeight="1" x14ac:dyDescent="0.25">
      <c r="A57" s="23" t="str">
        <f>C51&amp;"x"&amp;B57</f>
        <v>S3x4</v>
      </c>
      <c r="B57" s="42">
        <v>4</v>
      </c>
      <c r="C57" s="60" t="str">
        <f t="shared" si="37"/>
        <v>V</v>
      </c>
      <c r="D57" s="60" t="str">
        <f t="shared" si="38"/>
        <v>NJG13L1</v>
      </c>
      <c r="E57" s="61" t="str">
        <f t="shared" si="39"/>
        <v>Ardon, E.</v>
      </c>
      <c r="F57" s="61" t="str">
        <f t="shared" si="40"/>
        <v>Esther</v>
      </c>
      <c r="G57" s="62">
        <f t="shared" si="41"/>
        <v>35337</v>
      </c>
      <c r="H57" s="63">
        <f t="shared" si="42"/>
        <v>27</v>
      </c>
      <c r="I57" s="69"/>
      <c r="J57" s="60" t="str">
        <f t="shared" si="43"/>
        <v>S3</v>
      </c>
      <c r="K57" s="60" t="str">
        <f t="shared" si="44"/>
        <v>S3</v>
      </c>
      <c r="L57" s="60" t="str">
        <f t="shared" si="45"/>
        <v>S3</v>
      </c>
      <c r="M57" s="60" t="str">
        <f t="shared" si="46"/>
        <v>S3</v>
      </c>
      <c r="N57" s="48"/>
      <c r="P57" s="114"/>
      <c r="Q57" s="114"/>
      <c r="R57" s="114"/>
      <c r="S57" s="114">
        <f>IF(OR(LEFT($A57,1)="x",AND(AC53+$AC57=0,$AC53&gt;0)),"",IFERROR(VLOOKUP($A57,Leden2Z,32,0),""))</f>
        <v>0</v>
      </c>
      <c r="T57" s="153">
        <f t="shared" si="47"/>
        <v>1</v>
      </c>
      <c r="U57" s="116">
        <f t="shared" si="48"/>
        <v>1</v>
      </c>
      <c r="V57" s="119">
        <f t="shared" si="49"/>
        <v>999</v>
      </c>
      <c r="W57" s="119">
        <f t="shared" si="50"/>
        <v>999</v>
      </c>
      <c r="X57" s="23">
        <v>8</v>
      </c>
      <c r="Y57" s="60" t="str">
        <f t="shared" si="51"/>
        <v>S3</v>
      </c>
      <c r="Z57" s="60" t="str">
        <f t="shared" si="52"/>
        <v>S3</v>
      </c>
      <c r="AA57" s="60" t="str">
        <f t="shared" si="53"/>
        <v>S3</v>
      </c>
      <c r="AB57" s="60">
        <f t="shared" si="54"/>
        <v>0</v>
      </c>
      <c r="AC57" s="23">
        <f t="shared" si="55"/>
        <v>7</v>
      </c>
      <c r="AH57" s="158">
        <f t="shared" si="56"/>
        <v>27.25</v>
      </c>
    </row>
    <row r="58" spans="1:34" ht="12.75" customHeight="1" x14ac:dyDescent="0.25">
      <c r="A58" s="23" t="str">
        <f>C51&amp;"x"&amp;B58</f>
        <v>S3x5</v>
      </c>
      <c r="B58" s="42">
        <v>5</v>
      </c>
      <c r="C58" s="60" t="str">
        <f t="shared" si="37"/>
        <v>M</v>
      </c>
      <c r="D58" s="60" t="str">
        <f t="shared" si="38"/>
        <v>NKQ40P2</v>
      </c>
      <c r="E58" s="61" t="str">
        <f t="shared" si="39"/>
        <v>Vlaming, de R.</v>
      </c>
      <c r="F58" s="61" t="str">
        <f t="shared" si="40"/>
        <v>Roy</v>
      </c>
      <c r="G58" s="62">
        <f t="shared" si="41"/>
        <v>30994</v>
      </c>
      <c r="H58" s="63">
        <f t="shared" si="42"/>
        <v>39</v>
      </c>
      <c r="I58" s="69"/>
      <c r="J58" s="60" t="str">
        <f t="shared" si="43"/>
        <v>S3</v>
      </c>
      <c r="K58" s="60" t="str">
        <f t="shared" si="44"/>
        <v>S3</v>
      </c>
      <c r="L58" s="60" t="str">
        <f t="shared" si="45"/>
        <v>S3</v>
      </c>
      <c r="M58" s="60" t="str">
        <f t="shared" si="46"/>
        <v>S3</v>
      </c>
      <c r="N58" s="48"/>
      <c r="P58" s="114"/>
      <c r="Q58" s="114"/>
      <c r="R58" s="114"/>
      <c r="S58" s="114">
        <f>IF(OR(LEFT($A58,1)="x",AND(AC53+$AC58=0,$AC53&gt;0)),"",IFERROR(VLOOKUP($A58,Leden2Z,32,0),""))</f>
        <v>0</v>
      </c>
      <c r="T58" s="153">
        <f t="shared" si="47"/>
        <v>1</v>
      </c>
      <c r="U58" s="116">
        <f t="shared" si="48"/>
        <v>1</v>
      </c>
      <c r="V58" s="119">
        <f t="shared" si="49"/>
        <v>999</v>
      </c>
      <c r="W58" s="119">
        <f t="shared" si="50"/>
        <v>999</v>
      </c>
      <c r="X58" s="23">
        <v>9</v>
      </c>
      <c r="Y58" s="60" t="str">
        <f t="shared" si="51"/>
        <v>S3</v>
      </c>
      <c r="Z58" s="60" t="str">
        <f t="shared" si="52"/>
        <v>S3</v>
      </c>
      <c r="AA58" s="60" t="str">
        <f t="shared" si="53"/>
        <v>S3</v>
      </c>
      <c r="AB58" s="60">
        <f t="shared" si="54"/>
        <v>0</v>
      </c>
      <c r="AC58" s="23">
        <f t="shared" si="55"/>
        <v>7</v>
      </c>
      <c r="AH58" s="158">
        <f t="shared" si="56"/>
        <v>39.14</v>
      </c>
    </row>
    <row r="59" spans="1:34" ht="12.75" customHeight="1" x14ac:dyDescent="0.25">
      <c r="A59" s="23" t="str">
        <f>C51&amp;"x"&amp;B59</f>
        <v>S3x6</v>
      </c>
      <c r="B59" s="42">
        <v>6</v>
      </c>
      <c r="C59" s="60" t="str">
        <f t="shared" si="37"/>
        <v>M</v>
      </c>
      <c r="D59" s="60" t="str">
        <f t="shared" si="38"/>
        <v>NGD51N5</v>
      </c>
      <c r="E59" s="61" t="str">
        <f t="shared" si="39"/>
        <v>Isarin, T P</v>
      </c>
      <c r="F59" s="61" t="str">
        <f t="shared" si="40"/>
        <v>Thomas</v>
      </c>
      <c r="G59" s="62">
        <f t="shared" si="41"/>
        <v>32357</v>
      </c>
      <c r="H59" s="63">
        <f t="shared" si="42"/>
        <v>35</v>
      </c>
      <c r="I59" s="69"/>
      <c r="J59" s="60" t="str">
        <f t="shared" si="43"/>
        <v>S3</v>
      </c>
      <c r="K59" s="60" t="str">
        <f t="shared" si="44"/>
        <v>S3</v>
      </c>
      <c r="L59" s="60" t="str">
        <f t="shared" si="45"/>
        <v>S3</v>
      </c>
      <c r="M59" s="60" t="str">
        <f t="shared" si="46"/>
        <v>S3</v>
      </c>
      <c r="N59" s="48"/>
      <c r="P59" s="114"/>
      <c r="Q59" s="114"/>
      <c r="R59" s="114"/>
      <c r="S59" s="114">
        <f>IF(OR(LEFT($A59,1)="x",AND(AC53+$AC59=0,$AC53&gt;0)),"",IFERROR(VLOOKUP($A59,Leden2Z,32,0),""))</f>
        <v>0</v>
      </c>
      <c r="T59" s="153">
        <f t="shared" si="47"/>
        <v>1</v>
      </c>
      <c r="U59" s="116">
        <f t="shared" si="48"/>
        <v>1</v>
      </c>
      <c r="V59" s="119">
        <f t="shared" si="49"/>
        <v>999</v>
      </c>
      <c r="W59" s="119">
        <f t="shared" si="50"/>
        <v>999</v>
      </c>
      <c r="X59" s="23">
        <v>10</v>
      </c>
      <c r="Y59" s="60" t="str">
        <f t="shared" si="51"/>
        <v>S3</v>
      </c>
      <c r="Z59" s="60" t="str">
        <f t="shared" si="52"/>
        <v>S3</v>
      </c>
      <c r="AA59" s="60" t="str">
        <f t="shared" si="53"/>
        <v>S3</v>
      </c>
      <c r="AB59" s="60">
        <f t="shared" si="54"/>
        <v>0</v>
      </c>
      <c r="AC59" s="23">
        <f t="shared" si="55"/>
        <v>7</v>
      </c>
      <c r="AH59" s="158">
        <f t="shared" si="56"/>
        <v>35.409999999999997</v>
      </c>
    </row>
    <row r="60" spans="1:34" ht="12.75" customHeight="1" x14ac:dyDescent="0.25">
      <c r="A60" s="23" t="str">
        <f>C51&amp;"x"&amp;B60</f>
        <v>S3x7</v>
      </c>
      <c r="B60" s="42">
        <v>7</v>
      </c>
      <c r="C60" s="60" t="str">
        <f t="shared" si="37"/>
        <v>M</v>
      </c>
      <c r="D60" s="60" t="str">
        <f t="shared" si="38"/>
        <v>NGW00S1</v>
      </c>
      <c r="E60" s="61" t="str">
        <f t="shared" si="39"/>
        <v>Booy, J</v>
      </c>
      <c r="F60" s="61" t="str">
        <f t="shared" si="40"/>
        <v>Jan</v>
      </c>
      <c r="G60" s="62">
        <f t="shared" si="41"/>
        <v>33100</v>
      </c>
      <c r="H60" s="63">
        <f t="shared" si="42"/>
        <v>33</v>
      </c>
      <c r="I60" s="69"/>
      <c r="J60" s="60" t="str">
        <f t="shared" si="43"/>
        <v>S3</v>
      </c>
      <c r="K60" s="60" t="str">
        <f t="shared" si="44"/>
        <v>S3</v>
      </c>
      <c r="L60" s="60" t="str">
        <f t="shared" si="45"/>
        <v>S3</v>
      </c>
      <c r="M60" s="60" t="str">
        <f t="shared" si="46"/>
        <v>S3</v>
      </c>
      <c r="N60" s="48"/>
      <c r="P60" s="114"/>
      <c r="Q60" s="114"/>
      <c r="R60" s="114"/>
      <c r="S60" s="114">
        <f>IF(OR(LEFT($A60,1)="x",AND(AC53+$AC60=0,$AC53&gt;0)),"",IFERROR(VLOOKUP($A60,Leden2Z,32,0),""))</f>
        <v>0</v>
      </c>
      <c r="T60" s="153">
        <f t="shared" si="47"/>
        <v>1</v>
      </c>
      <c r="U60" s="116">
        <f t="shared" si="48"/>
        <v>1</v>
      </c>
      <c r="V60" s="119">
        <f t="shared" si="49"/>
        <v>999</v>
      </c>
      <c r="W60" s="119">
        <f t="shared" si="50"/>
        <v>999</v>
      </c>
      <c r="X60" s="23">
        <v>11</v>
      </c>
      <c r="Y60" s="60" t="str">
        <f t="shared" si="51"/>
        <v>S3</v>
      </c>
      <c r="Z60" s="60" t="str">
        <f t="shared" si="52"/>
        <v>S3</v>
      </c>
      <c r="AA60" s="60" t="str">
        <f t="shared" si="53"/>
        <v>S3</v>
      </c>
      <c r="AB60" s="60">
        <f t="shared" si="54"/>
        <v>0</v>
      </c>
      <c r="AC60" s="23">
        <f t="shared" si="55"/>
        <v>7</v>
      </c>
      <c r="AH60" s="158">
        <f t="shared" si="56"/>
        <v>33.380000000000003</v>
      </c>
    </row>
    <row r="61" spans="1:34" ht="12.75" customHeight="1" x14ac:dyDescent="0.25">
      <c r="A61" s="23" t="str">
        <f>C51&amp;"x"&amp;B61</f>
        <v>S3x8</v>
      </c>
      <c r="B61" s="42">
        <v>8</v>
      </c>
      <c r="C61" s="60" t="str">
        <f t="shared" si="37"/>
        <v>M</v>
      </c>
      <c r="D61" s="60" t="str">
        <f t="shared" si="38"/>
        <v>NJC26C8</v>
      </c>
      <c r="E61" s="61" t="str">
        <f t="shared" si="39"/>
        <v>Houwerzijl, E.</v>
      </c>
      <c r="F61" s="61" t="str">
        <f t="shared" si="40"/>
        <v>Emiel</v>
      </c>
      <c r="G61" s="62">
        <f t="shared" si="41"/>
        <v>34464</v>
      </c>
      <c r="H61" s="63">
        <f t="shared" si="42"/>
        <v>29</v>
      </c>
      <c r="I61" s="69"/>
      <c r="J61" s="60" t="str">
        <f t="shared" si="43"/>
        <v>S3</v>
      </c>
      <c r="K61" s="60" t="str">
        <f t="shared" si="44"/>
        <v>S3</v>
      </c>
      <c r="L61" s="60" t="str">
        <f t="shared" si="45"/>
        <v>S3</v>
      </c>
      <c r="M61" s="60" t="str">
        <f t="shared" si="46"/>
        <v>S3</v>
      </c>
      <c r="N61" s="48"/>
      <c r="P61" s="114"/>
      <c r="Q61" s="114"/>
      <c r="R61" s="114"/>
      <c r="S61" s="114">
        <f>IF(OR(LEFT($A61,1)="x",AND(AC53+$AC61=0,$AC53&gt;0)),"",IFERROR(VLOOKUP($A61,Leden2Z,32,0),""))</f>
        <v>0</v>
      </c>
      <c r="T61" s="153">
        <f t="shared" si="47"/>
        <v>1</v>
      </c>
      <c r="U61" s="116">
        <f t="shared" si="48"/>
        <v>1</v>
      </c>
      <c r="V61" s="119">
        <f t="shared" si="49"/>
        <v>999</v>
      </c>
      <c r="W61" s="119">
        <f t="shared" si="50"/>
        <v>999</v>
      </c>
      <c r="X61" s="23">
        <v>12</v>
      </c>
      <c r="Y61" s="60" t="str">
        <f t="shared" si="51"/>
        <v>S3</v>
      </c>
      <c r="Z61" s="60" t="str">
        <f t="shared" si="52"/>
        <v>S3</v>
      </c>
      <c r="AA61" s="60" t="str">
        <f t="shared" si="53"/>
        <v>S3</v>
      </c>
      <c r="AB61" s="60">
        <f t="shared" si="54"/>
        <v>0</v>
      </c>
      <c r="AC61" s="23">
        <f t="shared" si="55"/>
        <v>7</v>
      </c>
      <c r="AH61" s="158">
        <f t="shared" si="56"/>
        <v>29.64</v>
      </c>
    </row>
    <row r="62" spans="1:34" ht="12.75" customHeight="1" x14ac:dyDescent="0.25">
      <c r="A62" s="23" t="str">
        <f>C51&amp;"x"&amp;B62</f>
        <v>S3x9</v>
      </c>
      <c r="B62" s="42">
        <v>9</v>
      </c>
      <c r="C62" s="60" t="str">
        <f t="shared" si="37"/>
        <v>M</v>
      </c>
      <c r="D62" s="60" t="str">
        <f t="shared" si="38"/>
        <v>NJC17J5</v>
      </c>
      <c r="E62" s="61" t="str">
        <f t="shared" si="39"/>
        <v>Gent, van L</v>
      </c>
      <c r="F62" s="61" t="str">
        <f t="shared" si="40"/>
        <v>Lex</v>
      </c>
      <c r="G62" s="62">
        <f t="shared" si="41"/>
        <v>34711</v>
      </c>
      <c r="H62" s="63">
        <f t="shared" si="42"/>
        <v>28</v>
      </c>
      <c r="I62" s="69"/>
      <c r="J62" s="60" t="str">
        <f t="shared" si="43"/>
        <v>S1</v>
      </c>
      <c r="K62" s="60" t="str">
        <f t="shared" si="44"/>
        <v>S1</v>
      </c>
      <c r="L62" s="60" t="str">
        <f t="shared" si="45"/>
        <v>S1</v>
      </c>
      <c r="M62" s="60" t="str">
        <f t="shared" si="46"/>
        <v>S1</v>
      </c>
      <c r="N62" s="48"/>
      <c r="P62" s="114"/>
      <c r="Q62" s="114"/>
      <c r="R62" s="114"/>
      <c r="S62" s="114">
        <f>IF(OR(LEFT($A62,1)="x",AND(AC53+$AC62=0,$AC53&gt;0)),"",IFERROR(VLOOKUP($A62,Leden2Z,32,0),""))</f>
        <v>0</v>
      </c>
      <c r="T62" s="153">
        <f t="shared" si="47"/>
        <v>1</v>
      </c>
      <c r="U62" s="116">
        <f t="shared" si="48"/>
        <v>1</v>
      </c>
      <c r="V62" s="119">
        <f t="shared" si="49"/>
        <v>999</v>
      </c>
      <c r="W62" s="119">
        <f t="shared" si="50"/>
        <v>999</v>
      </c>
      <c r="X62" s="23">
        <v>13</v>
      </c>
      <c r="Y62" s="60" t="str">
        <f t="shared" si="51"/>
        <v>S1</v>
      </c>
      <c r="Z62" s="60" t="str">
        <f t="shared" si="52"/>
        <v>S1</v>
      </c>
      <c r="AA62" s="60" t="str">
        <f t="shared" si="53"/>
        <v>S1</v>
      </c>
      <c r="AB62" s="60">
        <f t="shared" si="54"/>
        <v>0</v>
      </c>
      <c r="AC62" s="23">
        <f t="shared" si="55"/>
        <v>7</v>
      </c>
      <c r="AH62" s="158">
        <f t="shared" si="56"/>
        <v>28.97</v>
      </c>
    </row>
    <row r="63" spans="1:34" ht="12.75" customHeight="1" x14ac:dyDescent="0.25">
      <c r="A63" s="23" t="str">
        <f>C51&amp;"x"&amp;B63</f>
        <v>S3x10</v>
      </c>
      <c r="B63" s="42">
        <v>10</v>
      </c>
      <c r="C63" s="60" t="str">
        <f t="shared" si="37"/>
        <v/>
      </c>
      <c r="D63" s="60" t="str">
        <f t="shared" si="38"/>
        <v/>
      </c>
      <c r="E63" s="61" t="str">
        <f t="shared" si="39"/>
        <v/>
      </c>
      <c r="F63" s="61" t="str">
        <f t="shared" si="40"/>
        <v/>
      </c>
      <c r="G63" s="62" t="str">
        <f t="shared" si="41"/>
        <v/>
      </c>
      <c r="H63" s="63" t="str">
        <f t="shared" si="42"/>
        <v/>
      </c>
      <c r="I63" s="69"/>
      <c r="J63" s="60" t="str">
        <f t="shared" si="43"/>
        <v/>
      </c>
      <c r="K63" s="60" t="str">
        <f t="shared" si="44"/>
        <v/>
      </c>
      <c r="L63" s="60" t="str">
        <f t="shared" si="45"/>
        <v/>
      </c>
      <c r="M63" s="60" t="str">
        <f t="shared" si="46"/>
        <v/>
      </c>
      <c r="N63" s="48"/>
      <c r="P63" s="114"/>
      <c r="Q63" s="114"/>
      <c r="R63" s="114"/>
      <c r="S63" s="114" t="str">
        <f>IF(OR(LEFT($A63,1)="x",AND(AC53+$AC63=0,$AC53&gt;0)),"",IFERROR(VLOOKUP($A63,Leden2Z,32,0),""))</f>
        <v/>
      </c>
      <c r="T63" s="153">
        <f t="shared" si="47"/>
        <v>0</v>
      </c>
      <c r="U63" s="116">
        <f t="shared" si="48"/>
        <v>0</v>
      </c>
      <c r="V63" s="119">
        <f t="shared" si="49"/>
        <v>999</v>
      </c>
      <c r="W63" s="119">
        <f t="shared" si="50"/>
        <v>999</v>
      </c>
      <c r="X63" s="23">
        <v>14</v>
      </c>
      <c r="Y63" s="60" t="str">
        <f t="shared" si="51"/>
        <v/>
      </c>
      <c r="Z63" s="60" t="str">
        <f t="shared" si="52"/>
        <v/>
      </c>
      <c r="AA63" s="60" t="str">
        <f t="shared" si="53"/>
        <v/>
      </c>
      <c r="AB63" s="60" t="str">
        <f t="shared" si="54"/>
        <v/>
      </c>
      <c r="AC63" s="23">
        <f t="shared" si="55"/>
        <v>0</v>
      </c>
      <c r="AH63" s="158" t="str">
        <f t="shared" si="56"/>
        <v/>
      </c>
    </row>
    <row r="64" spans="1:34" ht="12.75" customHeight="1" x14ac:dyDescent="0.25">
      <c r="A64" s="23" t="str">
        <f>C51&amp;"x"&amp;B64</f>
        <v>S3x11</v>
      </c>
      <c r="B64" s="42">
        <v>11</v>
      </c>
      <c r="C64" s="60" t="str">
        <f t="shared" si="37"/>
        <v/>
      </c>
      <c r="D64" s="60" t="str">
        <f t="shared" si="38"/>
        <v/>
      </c>
      <c r="E64" s="61" t="str">
        <f t="shared" si="39"/>
        <v/>
      </c>
      <c r="F64" s="61" t="str">
        <f t="shared" si="40"/>
        <v/>
      </c>
      <c r="G64" s="62" t="str">
        <f t="shared" si="41"/>
        <v/>
      </c>
      <c r="H64" s="63" t="str">
        <f t="shared" si="42"/>
        <v/>
      </c>
      <c r="I64" s="69"/>
      <c r="J64" s="60" t="str">
        <f t="shared" si="43"/>
        <v/>
      </c>
      <c r="K64" s="60" t="str">
        <f t="shared" si="44"/>
        <v/>
      </c>
      <c r="L64" s="60" t="str">
        <f t="shared" si="45"/>
        <v/>
      </c>
      <c r="M64" s="60" t="str">
        <f t="shared" si="46"/>
        <v/>
      </c>
      <c r="N64" s="48"/>
      <c r="P64" s="114"/>
      <c r="Q64" s="114"/>
      <c r="R64" s="114"/>
      <c r="S64" s="114" t="str">
        <f>IF(OR(LEFT($A64,1)="x",AND(AC53+$AC64=0,$AC53&gt;0)),"",IFERROR(VLOOKUP($A64,Leden2Z,32,0),""))</f>
        <v/>
      </c>
      <c r="T64" s="153">
        <f t="shared" si="47"/>
        <v>0</v>
      </c>
      <c r="U64" s="116">
        <f t="shared" si="48"/>
        <v>0</v>
      </c>
      <c r="V64" s="119">
        <f t="shared" si="49"/>
        <v>999</v>
      </c>
      <c r="W64" s="119">
        <f t="shared" si="50"/>
        <v>999</v>
      </c>
      <c r="X64" s="23">
        <v>15</v>
      </c>
      <c r="Y64" s="60" t="str">
        <f t="shared" si="51"/>
        <v/>
      </c>
      <c r="Z64" s="60" t="str">
        <f t="shared" si="52"/>
        <v/>
      </c>
      <c r="AA64" s="60" t="str">
        <f t="shared" si="53"/>
        <v/>
      </c>
      <c r="AB64" s="60" t="str">
        <f t="shared" si="54"/>
        <v/>
      </c>
      <c r="AC64" s="23">
        <f t="shared" si="55"/>
        <v>0</v>
      </c>
      <c r="AH64" s="158" t="str">
        <f t="shared" si="56"/>
        <v/>
      </c>
    </row>
    <row r="65" spans="1:34" ht="12.75" customHeight="1" x14ac:dyDescent="0.25">
      <c r="A65" s="23" t="str">
        <f>C51&amp;"x"&amp;B65</f>
        <v>S3x12</v>
      </c>
      <c r="B65" s="42">
        <v>12</v>
      </c>
      <c r="C65" s="60" t="str">
        <f t="shared" si="37"/>
        <v/>
      </c>
      <c r="D65" s="60" t="str">
        <f t="shared" si="38"/>
        <v/>
      </c>
      <c r="E65" s="61" t="str">
        <f t="shared" si="39"/>
        <v/>
      </c>
      <c r="F65" s="61" t="str">
        <f t="shared" si="40"/>
        <v/>
      </c>
      <c r="G65" s="62" t="str">
        <f t="shared" si="41"/>
        <v/>
      </c>
      <c r="H65" s="63" t="str">
        <f t="shared" si="42"/>
        <v/>
      </c>
      <c r="I65" s="69"/>
      <c r="J65" s="60" t="str">
        <f t="shared" si="43"/>
        <v/>
      </c>
      <c r="K65" s="60" t="str">
        <f t="shared" si="44"/>
        <v/>
      </c>
      <c r="L65" s="60" t="str">
        <f t="shared" si="45"/>
        <v/>
      </c>
      <c r="M65" s="60" t="str">
        <f t="shared" si="46"/>
        <v/>
      </c>
      <c r="N65" s="48"/>
      <c r="P65" s="114"/>
      <c r="Q65" s="114"/>
      <c r="R65" s="114"/>
      <c r="S65" s="114" t="str">
        <f>IF(OR(LEFT($A65,1)="x",AND(AC53+$AC65=0,$AC53&gt;0)),"",IFERROR(VLOOKUP($A65,Leden2Z,32,0),""))</f>
        <v/>
      </c>
      <c r="T65" s="153">
        <f t="shared" si="47"/>
        <v>0</v>
      </c>
      <c r="U65" s="116">
        <f t="shared" si="48"/>
        <v>0</v>
      </c>
      <c r="V65" s="119">
        <f t="shared" si="49"/>
        <v>999</v>
      </c>
      <c r="W65" s="119">
        <f t="shared" si="50"/>
        <v>999</v>
      </c>
      <c r="X65" s="23">
        <v>16</v>
      </c>
      <c r="Y65" s="60" t="str">
        <f t="shared" si="51"/>
        <v/>
      </c>
      <c r="Z65" s="60" t="str">
        <f t="shared" si="52"/>
        <v/>
      </c>
      <c r="AA65" s="60" t="str">
        <f t="shared" si="53"/>
        <v/>
      </c>
      <c r="AB65" s="60" t="str">
        <f t="shared" si="54"/>
        <v/>
      </c>
      <c r="AC65" s="23">
        <f t="shared" si="55"/>
        <v>0</v>
      </c>
      <c r="AH65" s="158" t="str">
        <f t="shared" si="56"/>
        <v/>
      </c>
    </row>
    <row r="66" spans="1:34" ht="12.75" customHeight="1" x14ac:dyDescent="0.25">
      <c r="A66" s="23" t="str">
        <f>C51&amp;"x"&amp;B66</f>
        <v>S3x13</v>
      </c>
      <c r="B66" s="42">
        <v>13</v>
      </c>
      <c r="C66" s="60" t="str">
        <f t="shared" si="37"/>
        <v/>
      </c>
      <c r="D66" s="60" t="str">
        <f t="shared" si="38"/>
        <v/>
      </c>
      <c r="E66" s="61" t="str">
        <f t="shared" si="39"/>
        <v/>
      </c>
      <c r="F66" s="61" t="str">
        <f t="shared" si="40"/>
        <v/>
      </c>
      <c r="G66" s="62" t="str">
        <f t="shared" si="41"/>
        <v/>
      </c>
      <c r="H66" s="63" t="str">
        <f t="shared" si="42"/>
        <v/>
      </c>
      <c r="I66" s="69"/>
      <c r="J66" s="60" t="str">
        <f t="shared" si="43"/>
        <v/>
      </c>
      <c r="K66" s="60" t="str">
        <f t="shared" si="44"/>
        <v/>
      </c>
      <c r="L66" s="60" t="str">
        <f t="shared" si="45"/>
        <v/>
      </c>
      <c r="M66" s="60" t="str">
        <f t="shared" si="46"/>
        <v/>
      </c>
      <c r="N66" s="48"/>
      <c r="P66" s="114"/>
      <c r="Q66" s="114"/>
      <c r="R66" s="114"/>
      <c r="S66" s="114" t="str">
        <f>IF(OR(LEFT($A66,1)="x",AND(AC53+$AC66=0,$AC53&gt;0)),"",IFERROR(VLOOKUP($A66,Leden2Z,32,0),""))</f>
        <v/>
      </c>
      <c r="T66" s="153">
        <f t="shared" si="47"/>
        <v>0</v>
      </c>
      <c r="U66" s="116">
        <f t="shared" si="48"/>
        <v>0</v>
      </c>
      <c r="V66" s="119">
        <f t="shared" si="49"/>
        <v>999</v>
      </c>
      <c r="W66" s="119">
        <f t="shared" si="50"/>
        <v>999</v>
      </c>
      <c r="X66" s="23">
        <v>17</v>
      </c>
      <c r="Y66" s="60" t="str">
        <f t="shared" si="51"/>
        <v/>
      </c>
      <c r="Z66" s="60" t="str">
        <f t="shared" si="52"/>
        <v/>
      </c>
      <c r="AA66" s="60" t="str">
        <f t="shared" si="53"/>
        <v/>
      </c>
      <c r="AB66" s="60" t="str">
        <f t="shared" si="54"/>
        <v/>
      </c>
      <c r="AC66" s="23">
        <f t="shared" si="55"/>
        <v>0</v>
      </c>
      <c r="AH66" s="158" t="str">
        <f t="shared" si="56"/>
        <v/>
      </c>
    </row>
    <row r="67" spans="1:34" ht="12.75" customHeight="1" x14ac:dyDescent="0.25">
      <c r="A67" s="23" t="str">
        <f>C51&amp;"x"&amp;B67</f>
        <v>S3x14</v>
      </c>
      <c r="B67" s="42">
        <v>14</v>
      </c>
      <c r="C67" s="60" t="str">
        <f t="shared" si="37"/>
        <v/>
      </c>
      <c r="D67" s="60" t="str">
        <f t="shared" si="38"/>
        <v/>
      </c>
      <c r="E67" s="61" t="str">
        <f t="shared" si="39"/>
        <v/>
      </c>
      <c r="F67" s="61" t="str">
        <f t="shared" si="40"/>
        <v/>
      </c>
      <c r="G67" s="62" t="str">
        <f t="shared" si="41"/>
        <v/>
      </c>
      <c r="H67" s="63" t="str">
        <f t="shared" si="42"/>
        <v/>
      </c>
      <c r="I67" s="69"/>
      <c r="J67" s="60" t="str">
        <f t="shared" si="43"/>
        <v/>
      </c>
      <c r="K67" s="60" t="str">
        <f t="shared" si="44"/>
        <v/>
      </c>
      <c r="L67" s="60" t="str">
        <f t="shared" si="45"/>
        <v/>
      </c>
      <c r="M67" s="60" t="str">
        <f t="shared" si="46"/>
        <v/>
      </c>
      <c r="N67" s="48"/>
      <c r="P67" s="114"/>
      <c r="Q67" s="114"/>
      <c r="R67" s="114"/>
      <c r="S67" s="114" t="str">
        <f>IF(OR(LEFT($A67,1)="x",AND(AC53+$AC67=0,$AC53&gt;0)),"",IFERROR(VLOOKUP($A67,Leden2Z,32,0),""))</f>
        <v/>
      </c>
      <c r="T67" s="153">
        <f t="shared" si="47"/>
        <v>0</v>
      </c>
      <c r="U67" s="116">
        <f t="shared" si="48"/>
        <v>0</v>
      </c>
      <c r="V67" s="119">
        <f t="shared" si="49"/>
        <v>999</v>
      </c>
      <c r="W67" s="119">
        <f t="shared" si="50"/>
        <v>999</v>
      </c>
      <c r="X67" s="23">
        <v>18</v>
      </c>
      <c r="Y67" s="60" t="str">
        <f t="shared" si="51"/>
        <v/>
      </c>
      <c r="Z67" s="60" t="str">
        <f t="shared" si="52"/>
        <v/>
      </c>
      <c r="AA67" s="60" t="str">
        <f t="shared" si="53"/>
        <v/>
      </c>
      <c r="AB67" s="60" t="str">
        <f t="shared" si="54"/>
        <v/>
      </c>
      <c r="AC67" s="23">
        <f t="shared" si="55"/>
        <v>0</v>
      </c>
      <c r="AH67" s="158" t="str">
        <f t="shared" si="56"/>
        <v/>
      </c>
    </row>
    <row r="68" spans="1:34" ht="12.75" customHeight="1" x14ac:dyDescent="0.25">
      <c r="A68" s="23" t="str">
        <f>C51&amp;"x"&amp;B68</f>
        <v>S3x15</v>
      </c>
      <c r="B68" s="42">
        <v>15</v>
      </c>
      <c r="C68" s="60" t="str">
        <f t="shared" si="37"/>
        <v/>
      </c>
      <c r="D68" s="60" t="str">
        <f t="shared" si="38"/>
        <v/>
      </c>
      <c r="E68" s="61" t="str">
        <f t="shared" si="39"/>
        <v/>
      </c>
      <c r="F68" s="61" t="str">
        <f t="shared" si="40"/>
        <v/>
      </c>
      <c r="G68" s="62" t="str">
        <f t="shared" si="41"/>
        <v/>
      </c>
      <c r="H68" s="63" t="str">
        <f t="shared" si="42"/>
        <v/>
      </c>
      <c r="I68" s="69"/>
      <c r="J68" s="60" t="str">
        <f t="shared" si="43"/>
        <v/>
      </c>
      <c r="K68" s="60" t="str">
        <f t="shared" si="44"/>
        <v/>
      </c>
      <c r="L68" s="60" t="str">
        <f t="shared" si="45"/>
        <v/>
      </c>
      <c r="M68" s="60" t="str">
        <f t="shared" si="46"/>
        <v/>
      </c>
      <c r="N68" s="48"/>
      <c r="P68" s="114"/>
      <c r="Q68" s="114"/>
      <c r="R68" s="114"/>
      <c r="S68" s="114" t="str">
        <f>IF(OR(LEFT($A68,1)="x",AND(AC53+$AC68=0,$AC53&gt;0)),"",IFERROR(VLOOKUP($A68,Leden2Z,32,0),""))</f>
        <v/>
      </c>
      <c r="T68" s="153">
        <f t="shared" si="47"/>
        <v>0</v>
      </c>
      <c r="U68" s="116">
        <f t="shared" si="48"/>
        <v>0</v>
      </c>
      <c r="V68" s="119">
        <f t="shared" si="49"/>
        <v>999</v>
      </c>
      <c r="W68" s="119">
        <f t="shared" si="50"/>
        <v>999</v>
      </c>
      <c r="X68" s="23">
        <v>19</v>
      </c>
      <c r="Y68" s="60" t="str">
        <f t="shared" si="51"/>
        <v/>
      </c>
      <c r="Z68" s="60" t="str">
        <f t="shared" si="52"/>
        <v/>
      </c>
      <c r="AA68" s="60" t="str">
        <f t="shared" si="53"/>
        <v/>
      </c>
      <c r="AB68" s="60" t="str">
        <f t="shared" si="54"/>
        <v/>
      </c>
      <c r="AC68" s="23">
        <f t="shared" si="55"/>
        <v>0</v>
      </c>
      <c r="AH68" s="158" t="str">
        <f t="shared" si="56"/>
        <v/>
      </c>
    </row>
    <row r="69" spans="1:34" ht="13" thickBot="1" x14ac:dyDescent="0.3">
      <c r="B69" s="65"/>
      <c r="C69" s="66"/>
      <c r="D69" s="65"/>
      <c r="E69" s="65"/>
      <c r="F69" s="65"/>
      <c r="G69" s="67"/>
      <c r="H69" s="67"/>
      <c r="I69" s="67"/>
      <c r="J69" s="66"/>
      <c r="K69" s="66"/>
      <c r="L69" s="66"/>
      <c r="M69" s="66"/>
      <c r="N69" s="48"/>
      <c r="X69" s="23">
        <v>20</v>
      </c>
    </row>
    <row r="70" spans="1:34" ht="13" thickTop="1" x14ac:dyDescent="0.25">
      <c r="B70" s="42"/>
      <c r="C70" s="369" t="s">
        <v>5165</v>
      </c>
      <c r="D70" s="369"/>
      <c r="E70" s="43" t="s">
        <v>5166</v>
      </c>
      <c r="F70" s="43" t="s">
        <v>5167</v>
      </c>
      <c r="G70" s="44" t="s">
        <v>5168</v>
      </c>
      <c r="H70" s="45"/>
      <c r="I70" s="46"/>
      <c r="J70" s="47" t="s">
        <v>5169</v>
      </c>
      <c r="K70" s="47" t="s">
        <v>5170</v>
      </c>
      <c r="L70" s="47" t="s">
        <v>5171</v>
      </c>
      <c r="M70" s="48"/>
      <c r="N70" s="48"/>
      <c r="P70" s="49">
        <f>COUNT(P74:P88)</f>
        <v>0</v>
      </c>
      <c r="Q70" s="49">
        <f>COUNT(Q74:Q88)</f>
        <v>0</v>
      </c>
      <c r="R70" s="49">
        <f>COUNT(R74:R88)</f>
        <v>0</v>
      </c>
      <c r="S70" s="49">
        <f>COUNT(S74:S88)</f>
        <v>10</v>
      </c>
      <c r="T70" s="96">
        <f>T71-SUM(U74:U88)</f>
        <v>0</v>
      </c>
      <c r="X70" s="23">
        <v>1</v>
      </c>
    </row>
    <row r="71" spans="1:34" s="27" customFormat="1" ht="13" x14ac:dyDescent="0.3">
      <c r="A71" s="27">
        <f>A51+1</f>
        <v>4</v>
      </c>
      <c r="B71" s="50"/>
      <c r="C71" s="370" t="str">
        <f>Leden!AW9</f>
        <v>S4</v>
      </c>
      <c r="D71" s="370"/>
      <c r="E71" s="100" t="str">
        <f>IF($C71="","",LEFT(IFERROR(VLOOKUP($C71,Teams2Z,2,0),"")&amp;"??",2))</f>
        <v>WK</v>
      </c>
      <c r="F71" s="100" t="str">
        <f>IF($C71="","",IFERROR(VLOOKUP($C71,Teams2Z,3,0),"??"))</f>
        <v>Za</v>
      </c>
      <c r="G71" s="100" t="str">
        <f>IF($C71="","",LEFT(IFERROR(VLOOKUP($C71,Teams2Z,4,0),"")&amp;"?",1))</f>
        <v>8</v>
      </c>
      <c r="H71" s="51"/>
      <c r="I71" s="52"/>
      <c r="J71" s="100">
        <f>COUNTIF(C74:C88,"V")</f>
        <v>5</v>
      </c>
      <c r="K71" s="100">
        <f>COUNTIF(C74:C88,"M")</f>
        <v>5</v>
      </c>
      <c r="L71" s="53">
        <f>IFERROR(AVERAGE(H74:H88),"")</f>
        <v>37.700000000000003</v>
      </c>
      <c r="M71" s="54"/>
      <c r="N71" s="54"/>
      <c r="O71" s="27" t="s">
        <v>5172</v>
      </c>
      <c r="P71" s="163"/>
      <c r="Q71" s="163"/>
      <c r="R71" s="163"/>
      <c r="S71" s="163">
        <v>0</v>
      </c>
      <c r="T71" s="96">
        <f>SUM(T74:T88)</f>
        <v>10</v>
      </c>
      <c r="U71" s="115" t="str">
        <f>MID($C71,1,1)</f>
        <v>S</v>
      </c>
      <c r="V71" s="115" t="str">
        <f>MID($C71,1,1)</f>
        <v>S</v>
      </c>
      <c r="W71" s="115" t="str">
        <f>MID($C71,1,1)</f>
        <v>S</v>
      </c>
      <c r="X71" s="23">
        <v>2</v>
      </c>
      <c r="AD71" s="11" t="str">
        <f>IF($C71="","",IFERROR(VLOOKUP($C71,Teams2Z,6,0),""))</f>
        <v>A</v>
      </c>
      <c r="AE71" s="11" t="str">
        <f>TRIM(IF($AD71="","",IFERROR(VLOOKUP($AD71,Teams!$J$5:$O$9,2,0),"")))</f>
        <v>3312 AD</v>
      </c>
      <c r="AF71" s="11" t="str">
        <f>TRIM(IF($AD71="","",IFERROR(VLOOKUP($AD71,Teams!$J$5:$O$9,4,0),"")))</f>
        <v>Dordrecht Oranje Wit Hal</v>
      </c>
      <c r="AH71" s="159">
        <f>IFERROR(AVERAGE(AH74:AH88),"")</f>
        <v>38.181000000000004</v>
      </c>
    </row>
    <row r="72" spans="1:34" ht="5.25" customHeight="1" x14ac:dyDescent="0.25">
      <c r="B72" s="42"/>
      <c r="C72" s="43"/>
      <c r="D72" s="42"/>
      <c r="E72" s="42"/>
      <c r="F72" s="42"/>
      <c r="G72" s="46"/>
      <c r="H72" s="46"/>
      <c r="I72" s="46"/>
      <c r="J72" s="43"/>
      <c r="K72" s="43"/>
      <c r="L72" s="43"/>
      <c r="M72" s="48"/>
      <c r="N72" s="48"/>
      <c r="U72" s="116"/>
      <c r="V72" s="116"/>
      <c r="W72" s="116"/>
      <c r="X72" s="23">
        <v>3</v>
      </c>
    </row>
    <row r="73" spans="1:34" s="55" customFormat="1" ht="12.75" customHeight="1" x14ac:dyDescent="0.25">
      <c r="B73" s="56"/>
      <c r="C73" s="57" t="s">
        <v>5173</v>
      </c>
      <c r="D73" s="57" t="s">
        <v>5174</v>
      </c>
      <c r="E73" s="58" t="s">
        <v>5175</v>
      </c>
      <c r="F73" s="58" t="s">
        <v>5176</v>
      </c>
      <c r="G73" s="57" t="s">
        <v>5177</v>
      </c>
      <c r="H73" s="57" t="s">
        <v>5178</v>
      </c>
      <c r="I73" s="57" t="s">
        <v>5039</v>
      </c>
      <c r="J73" s="57" t="s">
        <v>7049</v>
      </c>
      <c r="K73" s="57" t="s">
        <v>7598</v>
      </c>
      <c r="L73" s="57" t="s">
        <v>7596</v>
      </c>
      <c r="M73" s="57" t="s">
        <v>7597</v>
      </c>
      <c r="N73" s="59"/>
      <c r="P73" s="117" t="s">
        <v>5048</v>
      </c>
      <c r="Q73" s="117" t="s">
        <v>5047</v>
      </c>
      <c r="R73" s="117" t="s">
        <v>5049</v>
      </c>
      <c r="S73" s="117" t="s">
        <v>5048</v>
      </c>
      <c r="T73" s="96"/>
      <c r="U73" s="115">
        <f>IF(W71="","",VLOOKUP(W71,Leeftijdscat,2,FALSE))</f>
        <v>5</v>
      </c>
      <c r="V73" s="115">
        <f>IF(W71="","",VLOOKUP(W71,Leeftijdscat,3,FALSE))</f>
        <v>999</v>
      </c>
      <c r="W73" s="115">
        <f>IF(W71="","",VLOOKUP(W71,Leeftijdscat,4,FALSE))</f>
        <v>999</v>
      </c>
      <c r="X73" s="23">
        <v>4</v>
      </c>
      <c r="Y73" s="55">
        <f>LEN(Y74&amp;Y75&amp;Y76&amp;Y77&amp;Y78&amp;Y79&amp;Y80&amp;Y81&amp;Y82&amp;Y83&amp;Y84&amp;Y85&amp;Y86&amp;Y87&amp;Y88)</f>
        <v>20</v>
      </c>
      <c r="Z73" s="55">
        <f>LEN(Z74&amp;Z75&amp;Z76&amp;Z77&amp;Z78&amp;Z79&amp;Z80&amp;Z81&amp;Z82&amp;Z83&amp;Z84&amp;Z85&amp;Z86&amp;Z87&amp;Z88)</f>
        <v>20</v>
      </c>
      <c r="AA73" s="55">
        <f>LEN(AA74&amp;AA75&amp;AA76&amp;AA77&amp;AA78&amp;AA79&amp;AA80&amp;AA81&amp;AA82&amp;AA83&amp;AA84&amp;AA85&amp;AA86&amp;AA87&amp;AA88)</f>
        <v>20</v>
      </c>
      <c r="AB73" s="55">
        <f>LEN(AB74&amp;AB75&amp;AB76&amp;AB77&amp;AB78&amp;AB79&amp;AB80&amp;AB81&amp;AB82&amp;AB83&amp;AB84&amp;AB85&amp;AB86&amp;AB87&amp;AB88)</f>
        <v>10</v>
      </c>
      <c r="AC73" s="55">
        <f>SUM(Y73:AA73)</f>
        <v>60</v>
      </c>
      <c r="AD73" s="145"/>
      <c r="AE73" s="145"/>
      <c r="AF73" s="145"/>
      <c r="AH73" s="158"/>
    </row>
    <row r="74" spans="1:34" ht="12.75" customHeight="1" x14ac:dyDescent="0.25">
      <c r="A74" s="23" t="str">
        <f>C71&amp;"x"&amp;B74</f>
        <v>S4x1</v>
      </c>
      <c r="B74" s="42">
        <v>1</v>
      </c>
      <c r="C74" s="60" t="str">
        <f t="shared" ref="C74:C88" si="57">IF(LEFT($A74,1)="x","",IFERROR(VLOOKUP($A74,Leden2Z,7,0),""))</f>
        <v>V</v>
      </c>
      <c r="D74" s="60" t="str">
        <f t="shared" ref="D74:D88" si="58">IF(LEFT($A74,1)="x","",IFERROR(VLOOKUP($A74,Leden2Z,8,0),""))</f>
        <v>NMH24Z9</v>
      </c>
      <c r="E74" s="61" t="str">
        <f t="shared" ref="E74:E88" si="59">IF(LEFT($A74,1)="x","",IFERROR(VLOOKUP($A74,Leden2Z,9,0),""))</f>
        <v>Verheijde, P.</v>
      </c>
      <c r="F74" s="61" t="str">
        <f t="shared" ref="F74:F88" si="60">IF(LEFT($A74,1)="x","",IFERROR(VLOOKUP($A74,Leden2Z,10,0),""))</f>
        <v>Petra</v>
      </c>
      <c r="G74" s="62">
        <f t="shared" ref="G74:G88" si="61">IF(LEFT($A74,1)="x","",IFERROR(VLOOKUP($A74,Leden2Z,11,0),""))</f>
        <v>27135</v>
      </c>
      <c r="H74" s="63">
        <f t="shared" ref="H74:H88" si="62">IF(AND(ISNUMBER(G74),G74&lt;&gt;0),DATEDIF(G74,Peildatum,"Y"),"")</f>
        <v>49</v>
      </c>
      <c r="I74" s="69"/>
      <c r="J74" s="60" t="str">
        <f t="shared" ref="J74:J88" si="63">IF(LEFT($A74,1)="x","",IFERROR(VLOOKUP($A74,Leden2Z,16,0),""))</f>
        <v>S4</v>
      </c>
      <c r="K74" s="60" t="str">
        <f t="shared" ref="K74:K88" si="64">IF(LEFT($A74,1)="x","",IFERROR(VLOOKUP($A74,Leden2Z,17,0),""))</f>
        <v>S4</v>
      </c>
      <c r="L74" s="60" t="str">
        <f t="shared" ref="L74:L88" si="65">IF(LEFT($A74,1)="x","",IFERROR(VLOOKUP($A74,Leden2Z,18,0),""))</f>
        <v>S4</v>
      </c>
      <c r="M74" s="60" t="str">
        <f t="shared" ref="M74:M88" si="66">IF(LEFT($A74,1)="x","",IFERROR(VLOOKUP($A74,Leden2Z,19,0),""))</f>
        <v>S4</v>
      </c>
      <c r="N74" s="48"/>
      <c r="P74" s="114"/>
      <c r="Q74" s="114"/>
      <c r="R74" s="114"/>
      <c r="S74" s="114">
        <f>IF(OR(LEFT($A74,1)="x",AND(AC73+$AC74=0,$AC73&gt;0)),"",IFERROR(VLOOKUP($A74,Leden2Z,32,0),""))</f>
        <v>0</v>
      </c>
      <c r="T74" s="153">
        <f t="shared" ref="T74:T88" si="67">IF(LEN(C74&amp;D74&amp;E74&amp;F74)&gt;0,1,0)</f>
        <v>1</v>
      </c>
      <c r="U74" s="116">
        <f t="shared" ref="U74:U88" si="68">MIN(LEN(Y74&amp;Z74&amp;AA74&amp;AB74),1)</f>
        <v>1</v>
      </c>
      <c r="V74" s="119">
        <f t="shared" ref="V74:V88" si="69">V73</f>
        <v>999</v>
      </c>
      <c r="W74" s="119">
        <f t="shared" ref="W74:W88" si="70">W73</f>
        <v>999</v>
      </c>
      <c r="X74" s="23">
        <v>5</v>
      </c>
      <c r="Y74" s="60" t="str">
        <f t="shared" ref="Y74:Y88" si="71">IF(LEFT($A74,1)="x","",IFERROR(VLOOKUP($A74,Leden2Z,36,0),""))</f>
        <v>S4</v>
      </c>
      <c r="Z74" s="60" t="str">
        <f t="shared" ref="Z74:Z88" si="72">IF(LEFT($A74,1)="x","",IFERROR(VLOOKUP($A74,Leden2Z,37,0),""))</f>
        <v>S4</v>
      </c>
      <c r="AA74" s="60" t="str">
        <f t="shared" ref="AA74:AA88" si="73">IF(LEFT($A74,1)="x","",IFERROR(VLOOKUP($A74,Leden2Z,38,0),""))</f>
        <v>S4</v>
      </c>
      <c r="AB74" s="60">
        <f t="shared" ref="AB74:AB88" si="74">IF(LEFT($A74,1)="x","",IFERROR(VLOOKUP($A74,Leden2Z,39,0),""))</f>
        <v>0</v>
      </c>
      <c r="AC74" s="23">
        <f t="shared" ref="AC74:AC88" si="75">LEN(Y74&amp;Z74&amp;AA74&amp;AB74)</f>
        <v>7</v>
      </c>
      <c r="AH74" s="158">
        <f t="shared" ref="AH74:AH88" si="76">lft(G74,Peildatum)</f>
        <v>49.71</v>
      </c>
    </row>
    <row r="75" spans="1:34" ht="12.75" customHeight="1" x14ac:dyDescent="0.25">
      <c r="A75" s="23" t="str">
        <f>C71&amp;"x"&amp;B75</f>
        <v>S4x2</v>
      </c>
      <c r="B75" s="42">
        <v>2</v>
      </c>
      <c r="C75" s="60" t="str">
        <f t="shared" si="57"/>
        <v>V</v>
      </c>
      <c r="D75" s="60" t="str">
        <f t="shared" si="58"/>
        <v>NJK34W5</v>
      </c>
      <c r="E75" s="61" t="str">
        <f t="shared" si="59"/>
        <v>Ploeg, L</v>
      </c>
      <c r="F75" s="61" t="str">
        <f t="shared" si="60"/>
        <v>Lieke</v>
      </c>
      <c r="G75" s="62">
        <f t="shared" si="61"/>
        <v>31732</v>
      </c>
      <c r="H75" s="63">
        <f t="shared" si="62"/>
        <v>37</v>
      </c>
      <c r="I75" s="69"/>
      <c r="J75" s="60" t="str">
        <f t="shared" si="63"/>
        <v>S4</v>
      </c>
      <c r="K75" s="60" t="str">
        <f t="shared" si="64"/>
        <v>S4</v>
      </c>
      <c r="L75" s="60" t="str">
        <f t="shared" si="65"/>
        <v>S4</v>
      </c>
      <c r="M75" s="60" t="str">
        <f t="shared" si="66"/>
        <v>S4</v>
      </c>
      <c r="N75" s="48"/>
      <c r="P75" s="114"/>
      <c r="Q75" s="114"/>
      <c r="R75" s="114"/>
      <c r="S75" s="114">
        <f>IF(OR(LEFT($A75,1)="x",AND(AC73+$AC75=0,$AC73&gt;0)),"",IFERROR(VLOOKUP($A75,Leden2Z,32,0),""))</f>
        <v>0</v>
      </c>
      <c r="T75" s="153">
        <f t="shared" si="67"/>
        <v>1</v>
      </c>
      <c r="U75" s="116">
        <f t="shared" si="68"/>
        <v>1</v>
      </c>
      <c r="V75" s="119">
        <f t="shared" si="69"/>
        <v>999</v>
      </c>
      <c r="W75" s="119">
        <f t="shared" si="70"/>
        <v>999</v>
      </c>
      <c r="X75" s="23">
        <v>6</v>
      </c>
      <c r="Y75" s="60" t="str">
        <f t="shared" si="71"/>
        <v>S4</v>
      </c>
      <c r="Z75" s="60" t="str">
        <f t="shared" si="72"/>
        <v>S4</v>
      </c>
      <c r="AA75" s="60" t="str">
        <f t="shared" si="73"/>
        <v>S4</v>
      </c>
      <c r="AB75" s="60">
        <f t="shared" si="74"/>
        <v>0</v>
      </c>
      <c r="AC75" s="23">
        <f t="shared" si="75"/>
        <v>7</v>
      </c>
      <c r="AH75" s="158">
        <f t="shared" si="76"/>
        <v>37.119999999999997</v>
      </c>
    </row>
    <row r="76" spans="1:34" ht="12.75" customHeight="1" x14ac:dyDescent="0.25">
      <c r="A76" s="23" t="str">
        <f>C71&amp;"x"&amp;B76</f>
        <v>S4x3</v>
      </c>
      <c r="B76" s="42">
        <v>3</v>
      </c>
      <c r="C76" s="60" t="str">
        <f t="shared" si="57"/>
        <v>V</v>
      </c>
      <c r="D76" s="60" t="str">
        <f t="shared" si="58"/>
        <v>NGT43N2</v>
      </c>
      <c r="E76" s="61" t="str">
        <f t="shared" si="59"/>
        <v>Visser, H.</v>
      </c>
      <c r="F76" s="61" t="str">
        <f t="shared" si="60"/>
        <v>Hilde</v>
      </c>
      <c r="G76" s="62">
        <f t="shared" si="61"/>
        <v>33146</v>
      </c>
      <c r="H76" s="63">
        <f t="shared" si="62"/>
        <v>33</v>
      </c>
      <c r="I76" s="69"/>
      <c r="J76" s="60" t="str">
        <f t="shared" si="63"/>
        <v>S4</v>
      </c>
      <c r="K76" s="60" t="str">
        <f t="shared" si="64"/>
        <v>S4</v>
      </c>
      <c r="L76" s="60" t="str">
        <f t="shared" si="65"/>
        <v>S4</v>
      </c>
      <c r="M76" s="60" t="str">
        <f t="shared" si="66"/>
        <v>S4</v>
      </c>
      <c r="N76" s="48"/>
      <c r="P76" s="114"/>
      <c r="Q76" s="114"/>
      <c r="R76" s="114"/>
      <c r="S76" s="114">
        <f>IF(OR(LEFT($A76,1)="x",AND(AC73+$AC76=0,$AC73&gt;0)),"",IFERROR(VLOOKUP($A76,Leden2Z,32,0),""))</f>
        <v>0</v>
      </c>
      <c r="T76" s="153">
        <f t="shared" si="67"/>
        <v>1</v>
      </c>
      <c r="U76" s="116">
        <f t="shared" si="68"/>
        <v>1</v>
      </c>
      <c r="V76" s="119">
        <f t="shared" si="69"/>
        <v>999</v>
      </c>
      <c r="W76" s="119">
        <f t="shared" si="70"/>
        <v>999</v>
      </c>
      <c r="X76" s="23">
        <v>7</v>
      </c>
      <c r="Y76" s="60" t="str">
        <f t="shared" si="71"/>
        <v>S4</v>
      </c>
      <c r="Z76" s="60" t="str">
        <f t="shared" si="72"/>
        <v>S4</v>
      </c>
      <c r="AA76" s="60" t="str">
        <f t="shared" si="73"/>
        <v>S4</v>
      </c>
      <c r="AB76" s="60">
        <f t="shared" si="74"/>
        <v>0</v>
      </c>
      <c r="AC76" s="23">
        <f t="shared" si="75"/>
        <v>7</v>
      </c>
      <c r="AH76" s="158">
        <f t="shared" si="76"/>
        <v>33.25</v>
      </c>
    </row>
    <row r="77" spans="1:34" ht="12.75" customHeight="1" x14ac:dyDescent="0.25">
      <c r="A77" s="23" t="str">
        <f>C71&amp;"x"&amp;B77</f>
        <v>S4x4</v>
      </c>
      <c r="B77" s="42">
        <v>4</v>
      </c>
      <c r="C77" s="60" t="str">
        <f t="shared" si="57"/>
        <v>V</v>
      </c>
      <c r="D77" s="60" t="str">
        <f t="shared" si="58"/>
        <v>NJC46R3</v>
      </c>
      <c r="E77" s="61" t="str">
        <f t="shared" si="59"/>
        <v>Wibbens, E.</v>
      </c>
      <c r="F77" s="61" t="str">
        <f t="shared" si="60"/>
        <v>Esther</v>
      </c>
      <c r="G77" s="62">
        <f t="shared" si="61"/>
        <v>33690</v>
      </c>
      <c r="H77" s="63">
        <f t="shared" si="62"/>
        <v>31</v>
      </c>
      <c r="I77" s="69"/>
      <c r="J77" s="60" t="str">
        <f t="shared" si="63"/>
        <v>S4</v>
      </c>
      <c r="K77" s="60" t="str">
        <f t="shared" si="64"/>
        <v>S4</v>
      </c>
      <c r="L77" s="60" t="str">
        <f t="shared" si="65"/>
        <v>S4</v>
      </c>
      <c r="M77" s="60" t="str">
        <f t="shared" si="66"/>
        <v>S4</v>
      </c>
      <c r="N77" s="48"/>
      <c r="P77" s="114"/>
      <c r="Q77" s="114"/>
      <c r="R77" s="114"/>
      <c r="S77" s="114">
        <f>IF(OR(LEFT($A77,1)="x",AND(AC73+$AC77=0,$AC73&gt;0)),"",IFERROR(VLOOKUP($A77,Leden2Z,32,0),""))</f>
        <v>0</v>
      </c>
      <c r="T77" s="153">
        <f t="shared" si="67"/>
        <v>1</v>
      </c>
      <c r="U77" s="116">
        <f t="shared" si="68"/>
        <v>1</v>
      </c>
      <c r="V77" s="119">
        <f t="shared" si="69"/>
        <v>999</v>
      </c>
      <c r="W77" s="119">
        <f t="shared" si="70"/>
        <v>999</v>
      </c>
      <c r="X77" s="23">
        <v>8</v>
      </c>
      <c r="Y77" s="60" t="str">
        <f t="shared" si="71"/>
        <v>S4</v>
      </c>
      <c r="Z77" s="60" t="str">
        <f t="shared" si="72"/>
        <v>S4</v>
      </c>
      <c r="AA77" s="60" t="str">
        <f t="shared" si="73"/>
        <v>S4</v>
      </c>
      <c r="AB77" s="60">
        <f t="shared" si="74"/>
        <v>0</v>
      </c>
      <c r="AC77" s="23">
        <f t="shared" si="75"/>
        <v>7</v>
      </c>
      <c r="AH77" s="158">
        <f t="shared" si="76"/>
        <v>31.76</v>
      </c>
    </row>
    <row r="78" spans="1:34" ht="12.75" customHeight="1" x14ac:dyDescent="0.25">
      <c r="A78" s="23" t="str">
        <f>C71&amp;"x"&amp;B78</f>
        <v>S4x5</v>
      </c>
      <c r="B78" s="42">
        <v>5</v>
      </c>
      <c r="C78" s="60" t="str">
        <f t="shared" si="57"/>
        <v>V</v>
      </c>
      <c r="D78" s="60" t="str">
        <f t="shared" si="58"/>
        <v>NJC15T9</v>
      </c>
      <c r="E78" s="61" t="str">
        <f t="shared" si="59"/>
        <v>Visser-Michelsen, D.</v>
      </c>
      <c r="F78" s="61" t="str">
        <f t="shared" si="60"/>
        <v>Diana</v>
      </c>
      <c r="G78" s="62">
        <f t="shared" si="61"/>
        <v>33777</v>
      </c>
      <c r="H78" s="63">
        <f t="shared" si="62"/>
        <v>31</v>
      </c>
      <c r="I78" s="69"/>
      <c r="J78" s="60" t="str">
        <f t="shared" si="63"/>
        <v>S4</v>
      </c>
      <c r="K78" s="60" t="str">
        <f t="shared" si="64"/>
        <v>S4</v>
      </c>
      <c r="L78" s="60" t="str">
        <f t="shared" si="65"/>
        <v>S4</v>
      </c>
      <c r="M78" s="60" t="str">
        <f t="shared" si="66"/>
        <v>S4</v>
      </c>
      <c r="N78" s="48"/>
      <c r="P78" s="114"/>
      <c r="Q78" s="114"/>
      <c r="R78" s="114"/>
      <c r="S78" s="114">
        <f>IF(OR(LEFT($A78,1)="x",AND(AC73+$AC78=0,$AC73&gt;0)),"",IFERROR(VLOOKUP($A78,Leden2Z,32,0),""))</f>
        <v>0</v>
      </c>
      <c r="T78" s="153">
        <f t="shared" si="67"/>
        <v>1</v>
      </c>
      <c r="U78" s="116">
        <f t="shared" si="68"/>
        <v>1</v>
      </c>
      <c r="V78" s="119">
        <f t="shared" si="69"/>
        <v>999</v>
      </c>
      <c r="W78" s="119">
        <f t="shared" si="70"/>
        <v>999</v>
      </c>
      <c r="X78" s="23">
        <v>9</v>
      </c>
      <c r="Y78" s="60" t="str">
        <f t="shared" si="71"/>
        <v>S4</v>
      </c>
      <c r="Z78" s="60" t="str">
        <f t="shared" si="72"/>
        <v>S4</v>
      </c>
      <c r="AA78" s="60" t="str">
        <f t="shared" si="73"/>
        <v>S4</v>
      </c>
      <c r="AB78" s="60">
        <f t="shared" si="74"/>
        <v>0</v>
      </c>
      <c r="AC78" s="23">
        <f t="shared" si="75"/>
        <v>7</v>
      </c>
      <c r="AH78" s="158">
        <f t="shared" si="76"/>
        <v>31.52</v>
      </c>
    </row>
    <row r="79" spans="1:34" ht="12.75" customHeight="1" x14ac:dyDescent="0.25">
      <c r="A79" s="23" t="str">
        <f>C71&amp;"x"&amp;B79</f>
        <v>S4x6</v>
      </c>
      <c r="B79" s="42">
        <v>6</v>
      </c>
      <c r="C79" s="60" t="str">
        <f t="shared" si="57"/>
        <v>M</v>
      </c>
      <c r="D79" s="60" t="str">
        <f t="shared" si="58"/>
        <v>NFS90V6</v>
      </c>
      <c r="E79" s="61" t="str">
        <f t="shared" si="59"/>
        <v>Wit, de B.</v>
      </c>
      <c r="F79" s="61" t="str">
        <f t="shared" si="60"/>
        <v>Bart</v>
      </c>
      <c r="G79" s="62">
        <f t="shared" si="61"/>
        <v>29031</v>
      </c>
      <c r="H79" s="63">
        <f t="shared" si="62"/>
        <v>44</v>
      </c>
      <c r="I79" s="69"/>
      <c r="J79" s="60" t="str">
        <f t="shared" si="63"/>
        <v>S4</v>
      </c>
      <c r="K79" s="60" t="str">
        <f t="shared" si="64"/>
        <v>S4</v>
      </c>
      <c r="L79" s="60" t="str">
        <f t="shared" si="65"/>
        <v>S4</v>
      </c>
      <c r="M79" s="60" t="str">
        <f t="shared" si="66"/>
        <v>S4</v>
      </c>
      <c r="N79" s="48"/>
      <c r="P79" s="114"/>
      <c r="Q79" s="114"/>
      <c r="R79" s="114"/>
      <c r="S79" s="114">
        <f>IF(OR(LEFT($A79,1)="x",AND(AC73+$AC79=0,$AC73&gt;0)),"",IFERROR(VLOOKUP($A79,Leden2Z,32,0),""))</f>
        <v>0</v>
      </c>
      <c r="T79" s="153">
        <f t="shared" si="67"/>
        <v>1</v>
      </c>
      <c r="U79" s="116">
        <f t="shared" si="68"/>
        <v>1</v>
      </c>
      <c r="V79" s="119">
        <f t="shared" si="69"/>
        <v>999</v>
      </c>
      <c r="W79" s="119">
        <f t="shared" si="70"/>
        <v>999</v>
      </c>
      <c r="X79" s="23">
        <v>10</v>
      </c>
      <c r="Y79" s="60" t="str">
        <f t="shared" si="71"/>
        <v>S4</v>
      </c>
      <c r="Z79" s="60" t="str">
        <f t="shared" si="72"/>
        <v>S4</v>
      </c>
      <c r="AA79" s="60" t="str">
        <f t="shared" si="73"/>
        <v>S4</v>
      </c>
      <c r="AB79" s="60">
        <f t="shared" si="74"/>
        <v>0</v>
      </c>
      <c r="AC79" s="23">
        <f t="shared" si="75"/>
        <v>7</v>
      </c>
      <c r="AH79" s="158">
        <f t="shared" si="76"/>
        <v>44.52</v>
      </c>
    </row>
    <row r="80" spans="1:34" ht="12.75" customHeight="1" x14ac:dyDescent="0.25">
      <c r="A80" s="23" t="str">
        <f>C71&amp;"x"&amp;B80</f>
        <v>S4x7</v>
      </c>
      <c r="B80" s="42">
        <v>7</v>
      </c>
      <c r="C80" s="60" t="str">
        <f t="shared" si="57"/>
        <v>M</v>
      </c>
      <c r="D80" s="60" t="str">
        <f t="shared" si="58"/>
        <v>NFW92M3</v>
      </c>
      <c r="E80" s="61" t="str">
        <f t="shared" si="59"/>
        <v>Laban, A.J.</v>
      </c>
      <c r="F80" s="61" t="str">
        <f t="shared" si="60"/>
        <v>Antjan</v>
      </c>
      <c r="G80" s="62">
        <f t="shared" si="61"/>
        <v>29340</v>
      </c>
      <c r="H80" s="63">
        <f t="shared" si="62"/>
        <v>43</v>
      </c>
      <c r="I80" s="69"/>
      <c r="J80" s="60" t="str">
        <f t="shared" si="63"/>
        <v>S4</v>
      </c>
      <c r="K80" s="60" t="str">
        <f t="shared" si="64"/>
        <v>S4</v>
      </c>
      <c r="L80" s="60" t="str">
        <f t="shared" si="65"/>
        <v>S4</v>
      </c>
      <c r="M80" s="60" t="str">
        <f t="shared" si="66"/>
        <v>S4</v>
      </c>
      <c r="N80" s="48"/>
      <c r="P80" s="114"/>
      <c r="Q80" s="114"/>
      <c r="R80" s="114"/>
      <c r="S80" s="114">
        <f>IF(OR(LEFT($A80,1)="x",AND(AC73+$AC80=0,$AC73&gt;0)),"",IFERROR(VLOOKUP($A80,Leden2Z,32,0),""))</f>
        <v>0</v>
      </c>
      <c r="T80" s="153">
        <f t="shared" si="67"/>
        <v>1</v>
      </c>
      <c r="U80" s="116">
        <f t="shared" si="68"/>
        <v>1</v>
      </c>
      <c r="V80" s="119">
        <f t="shared" si="69"/>
        <v>999</v>
      </c>
      <c r="W80" s="119">
        <f t="shared" si="70"/>
        <v>999</v>
      </c>
      <c r="X80" s="23">
        <v>11</v>
      </c>
      <c r="Y80" s="60" t="str">
        <f t="shared" si="71"/>
        <v>S4</v>
      </c>
      <c r="Z80" s="60" t="str">
        <f t="shared" si="72"/>
        <v>S4</v>
      </c>
      <c r="AA80" s="60" t="str">
        <f t="shared" si="73"/>
        <v>S4</v>
      </c>
      <c r="AB80" s="60">
        <f t="shared" si="74"/>
        <v>0</v>
      </c>
      <c r="AC80" s="23">
        <f t="shared" si="75"/>
        <v>7</v>
      </c>
      <c r="AH80" s="158">
        <f t="shared" si="76"/>
        <v>43.67</v>
      </c>
    </row>
    <row r="81" spans="1:34" ht="12.75" customHeight="1" x14ac:dyDescent="0.25">
      <c r="A81" s="23" t="str">
        <f>C71&amp;"x"&amp;B81</f>
        <v>S4x8</v>
      </c>
      <c r="B81" s="42">
        <v>8</v>
      </c>
      <c r="C81" s="60" t="str">
        <f t="shared" si="57"/>
        <v>M</v>
      </c>
      <c r="D81" s="60" t="str">
        <f t="shared" si="58"/>
        <v>NFW26G8</v>
      </c>
      <c r="E81" s="61" t="str">
        <f t="shared" si="59"/>
        <v>Noels, A.</v>
      </c>
      <c r="F81" s="61" t="str">
        <f t="shared" si="60"/>
        <v>Arjan</v>
      </c>
      <c r="G81" s="62">
        <f t="shared" si="61"/>
        <v>29523</v>
      </c>
      <c r="H81" s="63">
        <f t="shared" si="62"/>
        <v>43</v>
      </c>
      <c r="I81" s="69"/>
      <c r="J81" s="60" t="str">
        <f t="shared" si="63"/>
        <v>S4</v>
      </c>
      <c r="K81" s="60" t="str">
        <f t="shared" si="64"/>
        <v>S4</v>
      </c>
      <c r="L81" s="60" t="str">
        <f t="shared" si="65"/>
        <v>S4</v>
      </c>
      <c r="M81" s="60" t="str">
        <f t="shared" si="66"/>
        <v>S4</v>
      </c>
      <c r="N81" s="48"/>
      <c r="P81" s="114"/>
      <c r="Q81" s="114"/>
      <c r="R81" s="114"/>
      <c r="S81" s="114">
        <f>IF(OR(LEFT($A81,1)="x",AND(AC73+$AC81=0,$AC73&gt;0)),"",IFERROR(VLOOKUP($A81,Leden2Z,32,0),""))</f>
        <v>0</v>
      </c>
      <c r="T81" s="153">
        <f t="shared" si="67"/>
        <v>1</v>
      </c>
      <c r="U81" s="116">
        <f t="shared" si="68"/>
        <v>1</v>
      </c>
      <c r="V81" s="119">
        <f t="shared" si="69"/>
        <v>999</v>
      </c>
      <c r="W81" s="119">
        <f t="shared" si="70"/>
        <v>999</v>
      </c>
      <c r="X81" s="23">
        <v>12</v>
      </c>
      <c r="Y81" s="60" t="str">
        <f t="shared" si="71"/>
        <v>S4</v>
      </c>
      <c r="Z81" s="60" t="str">
        <f t="shared" si="72"/>
        <v>S4</v>
      </c>
      <c r="AA81" s="60" t="str">
        <f t="shared" si="73"/>
        <v>S4</v>
      </c>
      <c r="AB81" s="60">
        <f t="shared" si="74"/>
        <v>0</v>
      </c>
      <c r="AC81" s="23">
        <f t="shared" si="75"/>
        <v>7</v>
      </c>
      <c r="AH81" s="158">
        <f t="shared" si="76"/>
        <v>43.17</v>
      </c>
    </row>
    <row r="82" spans="1:34" ht="12.75" customHeight="1" x14ac:dyDescent="0.25">
      <c r="A82" s="23" t="str">
        <f>C71&amp;"x"&amp;B82</f>
        <v>S4x9</v>
      </c>
      <c r="B82" s="42">
        <v>9</v>
      </c>
      <c r="C82" s="60" t="str">
        <f t="shared" si="57"/>
        <v>M</v>
      </c>
      <c r="D82" s="60" t="str">
        <f t="shared" si="58"/>
        <v>NGW10M4</v>
      </c>
      <c r="E82" s="61" t="str">
        <f t="shared" si="59"/>
        <v>Jong, de B.</v>
      </c>
      <c r="F82" s="61" t="str">
        <f t="shared" si="60"/>
        <v>Bas</v>
      </c>
      <c r="G82" s="62">
        <f t="shared" si="61"/>
        <v>33019</v>
      </c>
      <c r="H82" s="63">
        <f t="shared" si="62"/>
        <v>33</v>
      </c>
      <c r="I82" s="69"/>
      <c r="J82" s="60" t="str">
        <f t="shared" si="63"/>
        <v>S4</v>
      </c>
      <c r="K82" s="60" t="str">
        <f t="shared" si="64"/>
        <v>S4</v>
      </c>
      <c r="L82" s="60" t="str">
        <f t="shared" si="65"/>
        <v>S4</v>
      </c>
      <c r="M82" s="60" t="str">
        <f t="shared" si="66"/>
        <v>S4</v>
      </c>
      <c r="N82" s="48"/>
      <c r="P82" s="114"/>
      <c r="Q82" s="114"/>
      <c r="R82" s="114"/>
      <c r="S82" s="114">
        <f>IF(OR(LEFT($A82,1)="x",AND(AC73+$AC82=0,$AC73&gt;0)),"",IFERROR(VLOOKUP($A82,Leden2Z,32,0),""))</f>
        <v>0</v>
      </c>
      <c r="T82" s="153">
        <f t="shared" si="67"/>
        <v>1</v>
      </c>
      <c r="U82" s="116">
        <f t="shared" si="68"/>
        <v>1</v>
      </c>
      <c r="V82" s="119">
        <f t="shared" si="69"/>
        <v>999</v>
      </c>
      <c r="W82" s="119">
        <f t="shared" si="70"/>
        <v>999</v>
      </c>
      <c r="X82" s="23">
        <v>13</v>
      </c>
      <c r="Y82" s="60" t="str">
        <f t="shared" si="71"/>
        <v>S4</v>
      </c>
      <c r="Z82" s="60" t="str">
        <f t="shared" si="72"/>
        <v>S4</v>
      </c>
      <c r="AA82" s="60" t="str">
        <f t="shared" si="73"/>
        <v>S4</v>
      </c>
      <c r="AB82" s="60">
        <f t="shared" si="74"/>
        <v>0</v>
      </c>
      <c r="AC82" s="23">
        <f t="shared" si="75"/>
        <v>7</v>
      </c>
      <c r="AH82" s="158">
        <f t="shared" si="76"/>
        <v>33.6</v>
      </c>
    </row>
    <row r="83" spans="1:34" ht="12.75" customHeight="1" x14ac:dyDescent="0.25">
      <c r="A83" s="23" t="str">
        <f>C71&amp;"x"&amp;B83</f>
        <v>S4x10</v>
      </c>
      <c r="B83" s="42">
        <v>10</v>
      </c>
      <c r="C83" s="60" t="str">
        <f t="shared" si="57"/>
        <v>M</v>
      </c>
      <c r="D83" s="60" t="str">
        <f t="shared" si="58"/>
        <v>NGT92Q5</v>
      </c>
      <c r="E83" s="61" t="str">
        <f t="shared" si="59"/>
        <v>Kuperus, S.</v>
      </c>
      <c r="F83" s="61" t="str">
        <f t="shared" si="60"/>
        <v>Steven</v>
      </c>
      <c r="G83" s="62">
        <f t="shared" si="61"/>
        <v>33058</v>
      </c>
      <c r="H83" s="63">
        <f t="shared" si="62"/>
        <v>33</v>
      </c>
      <c r="I83" s="69"/>
      <c r="J83" s="60" t="str">
        <f t="shared" si="63"/>
        <v>S4</v>
      </c>
      <c r="K83" s="60" t="str">
        <f t="shared" si="64"/>
        <v>S4</v>
      </c>
      <c r="L83" s="60" t="str">
        <f t="shared" si="65"/>
        <v>S4</v>
      </c>
      <c r="M83" s="60" t="str">
        <f t="shared" si="66"/>
        <v>S4</v>
      </c>
      <c r="N83" s="48"/>
      <c r="P83" s="114"/>
      <c r="Q83" s="114"/>
      <c r="R83" s="114"/>
      <c r="S83" s="114">
        <f>IF(OR(LEFT($A83,1)="x",AND(AC73+$AC83=0,$AC73&gt;0)),"",IFERROR(VLOOKUP($A83,Leden2Z,32,0),""))</f>
        <v>0</v>
      </c>
      <c r="T83" s="153">
        <f t="shared" si="67"/>
        <v>1</v>
      </c>
      <c r="U83" s="116">
        <f t="shared" si="68"/>
        <v>1</v>
      </c>
      <c r="V83" s="119">
        <f t="shared" si="69"/>
        <v>999</v>
      </c>
      <c r="W83" s="119">
        <f t="shared" si="70"/>
        <v>999</v>
      </c>
      <c r="X83" s="23">
        <v>14</v>
      </c>
      <c r="Y83" s="60" t="str">
        <f t="shared" si="71"/>
        <v>S4</v>
      </c>
      <c r="Z83" s="60" t="str">
        <f t="shared" si="72"/>
        <v>S4</v>
      </c>
      <c r="AA83" s="60" t="str">
        <f t="shared" si="73"/>
        <v>S4</v>
      </c>
      <c r="AB83" s="60">
        <f t="shared" si="74"/>
        <v>0</v>
      </c>
      <c r="AC83" s="23">
        <f t="shared" si="75"/>
        <v>7</v>
      </c>
      <c r="AH83" s="158">
        <f t="shared" si="76"/>
        <v>33.49</v>
      </c>
    </row>
    <row r="84" spans="1:34" ht="12.75" customHeight="1" x14ac:dyDescent="0.25">
      <c r="A84" s="23" t="str">
        <f>C71&amp;"x"&amp;B84</f>
        <v>S4x11</v>
      </c>
      <c r="B84" s="42">
        <v>11</v>
      </c>
      <c r="C84" s="60" t="str">
        <f t="shared" si="57"/>
        <v/>
      </c>
      <c r="D84" s="60" t="str">
        <f t="shared" si="58"/>
        <v/>
      </c>
      <c r="E84" s="61" t="str">
        <f t="shared" si="59"/>
        <v/>
      </c>
      <c r="F84" s="61" t="str">
        <f t="shared" si="60"/>
        <v/>
      </c>
      <c r="G84" s="62" t="str">
        <f t="shared" si="61"/>
        <v/>
      </c>
      <c r="H84" s="63" t="str">
        <f t="shared" si="62"/>
        <v/>
      </c>
      <c r="I84" s="69"/>
      <c r="J84" s="60" t="str">
        <f t="shared" si="63"/>
        <v/>
      </c>
      <c r="K84" s="60" t="str">
        <f t="shared" si="64"/>
        <v/>
      </c>
      <c r="L84" s="60" t="str">
        <f t="shared" si="65"/>
        <v/>
      </c>
      <c r="M84" s="60" t="str">
        <f t="shared" si="66"/>
        <v/>
      </c>
      <c r="N84" s="48"/>
      <c r="P84" s="114"/>
      <c r="Q84" s="114"/>
      <c r="R84" s="114"/>
      <c r="S84" s="114" t="str">
        <f>IF(OR(LEFT($A84,1)="x",AND(AC73+$AC84=0,$AC73&gt;0)),"",IFERROR(VLOOKUP($A84,Leden2Z,32,0),""))</f>
        <v/>
      </c>
      <c r="T84" s="153">
        <f t="shared" si="67"/>
        <v>0</v>
      </c>
      <c r="U84" s="116">
        <f t="shared" si="68"/>
        <v>0</v>
      </c>
      <c r="V84" s="119">
        <f t="shared" si="69"/>
        <v>999</v>
      </c>
      <c r="W84" s="119">
        <f t="shared" si="70"/>
        <v>999</v>
      </c>
      <c r="X84" s="23">
        <v>15</v>
      </c>
      <c r="Y84" s="60" t="str">
        <f t="shared" si="71"/>
        <v/>
      </c>
      <c r="Z84" s="60" t="str">
        <f t="shared" si="72"/>
        <v/>
      </c>
      <c r="AA84" s="60" t="str">
        <f t="shared" si="73"/>
        <v/>
      </c>
      <c r="AB84" s="60" t="str">
        <f t="shared" si="74"/>
        <v/>
      </c>
      <c r="AC84" s="23">
        <f t="shared" si="75"/>
        <v>0</v>
      </c>
      <c r="AH84" s="158" t="str">
        <f t="shared" si="76"/>
        <v/>
      </c>
    </row>
    <row r="85" spans="1:34" ht="12.75" customHeight="1" x14ac:dyDescent="0.25">
      <c r="A85" s="23" t="str">
        <f>C71&amp;"x"&amp;B85</f>
        <v>S4x12</v>
      </c>
      <c r="B85" s="42">
        <v>12</v>
      </c>
      <c r="C85" s="60" t="str">
        <f t="shared" si="57"/>
        <v/>
      </c>
      <c r="D85" s="60" t="str">
        <f t="shared" si="58"/>
        <v/>
      </c>
      <c r="E85" s="61" t="str">
        <f t="shared" si="59"/>
        <v/>
      </c>
      <c r="F85" s="61" t="str">
        <f t="shared" si="60"/>
        <v/>
      </c>
      <c r="G85" s="62" t="str">
        <f t="shared" si="61"/>
        <v/>
      </c>
      <c r="H85" s="63" t="str">
        <f t="shared" si="62"/>
        <v/>
      </c>
      <c r="I85" s="69"/>
      <c r="J85" s="60" t="str">
        <f t="shared" si="63"/>
        <v/>
      </c>
      <c r="K85" s="60" t="str">
        <f t="shared" si="64"/>
        <v/>
      </c>
      <c r="L85" s="60" t="str">
        <f t="shared" si="65"/>
        <v/>
      </c>
      <c r="M85" s="60" t="str">
        <f t="shared" si="66"/>
        <v/>
      </c>
      <c r="N85" s="48"/>
      <c r="P85" s="114"/>
      <c r="Q85" s="114"/>
      <c r="R85" s="114"/>
      <c r="S85" s="114" t="str">
        <f>IF(OR(LEFT($A85,1)="x",AND(AC73+$AC85=0,$AC73&gt;0)),"",IFERROR(VLOOKUP($A85,Leden2Z,32,0),""))</f>
        <v/>
      </c>
      <c r="T85" s="153">
        <f t="shared" si="67"/>
        <v>0</v>
      </c>
      <c r="U85" s="116">
        <f t="shared" si="68"/>
        <v>0</v>
      </c>
      <c r="V85" s="119">
        <f t="shared" si="69"/>
        <v>999</v>
      </c>
      <c r="W85" s="119">
        <f t="shared" si="70"/>
        <v>999</v>
      </c>
      <c r="X85" s="23">
        <v>16</v>
      </c>
      <c r="Y85" s="60" t="str">
        <f t="shared" si="71"/>
        <v/>
      </c>
      <c r="Z85" s="60" t="str">
        <f t="shared" si="72"/>
        <v/>
      </c>
      <c r="AA85" s="60" t="str">
        <f t="shared" si="73"/>
        <v/>
      </c>
      <c r="AB85" s="60" t="str">
        <f t="shared" si="74"/>
        <v/>
      </c>
      <c r="AC85" s="23">
        <f t="shared" si="75"/>
        <v>0</v>
      </c>
      <c r="AH85" s="158" t="str">
        <f t="shared" si="76"/>
        <v/>
      </c>
    </row>
    <row r="86" spans="1:34" ht="12.75" customHeight="1" x14ac:dyDescent="0.25">
      <c r="A86" s="23" t="str">
        <f>C71&amp;"x"&amp;B86</f>
        <v>S4x13</v>
      </c>
      <c r="B86" s="42">
        <v>13</v>
      </c>
      <c r="C86" s="60" t="str">
        <f t="shared" si="57"/>
        <v/>
      </c>
      <c r="D86" s="60" t="str">
        <f t="shared" si="58"/>
        <v/>
      </c>
      <c r="E86" s="61" t="str">
        <f t="shared" si="59"/>
        <v/>
      </c>
      <c r="F86" s="61" t="str">
        <f t="shared" si="60"/>
        <v/>
      </c>
      <c r="G86" s="62" t="str">
        <f t="shared" si="61"/>
        <v/>
      </c>
      <c r="H86" s="63" t="str">
        <f t="shared" si="62"/>
        <v/>
      </c>
      <c r="I86" s="69"/>
      <c r="J86" s="60" t="str">
        <f t="shared" si="63"/>
        <v/>
      </c>
      <c r="K86" s="60" t="str">
        <f t="shared" si="64"/>
        <v/>
      </c>
      <c r="L86" s="60" t="str">
        <f t="shared" si="65"/>
        <v/>
      </c>
      <c r="M86" s="60" t="str">
        <f t="shared" si="66"/>
        <v/>
      </c>
      <c r="N86" s="48"/>
      <c r="P86" s="114"/>
      <c r="Q86" s="114"/>
      <c r="R86" s="114"/>
      <c r="S86" s="114" t="str">
        <f>IF(OR(LEFT($A86,1)="x",AND(AC73+$AC86=0,$AC73&gt;0)),"",IFERROR(VLOOKUP($A86,Leden2Z,32,0),""))</f>
        <v/>
      </c>
      <c r="T86" s="153">
        <f t="shared" si="67"/>
        <v>0</v>
      </c>
      <c r="U86" s="116">
        <f t="shared" si="68"/>
        <v>0</v>
      </c>
      <c r="V86" s="119">
        <f t="shared" si="69"/>
        <v>999</v>
      </c>
      <c r="W86" s="119">
        <f t="shared" si="70"/>
        <v>999</v>
      </c>
      <c r="X86" s="23">
        <v>17</v>
      </c>
      <c r="Y86" s="60" t="str">
        <f t="shared" si="71"/>
        <v/>
      </c>
      <c r="Z86" s="60" t="str">
        <f t="shared" si="72"/>
        <v/>
      </c>
      <c r="AA86" s="60" t="str">
        <f t="shared" si="73"/>
        <v/>
      </c>
      <c r="AB86" s="60" t="str">
        <f t="shared" si="74"/>
        <v/>
      </c>
      <c r="AC86" s="23">
        <f t="shared" si="75"/>
        <v>0</v>
      </c>
      <c r="AH86" s="158" t="str">
        <f t="shared" si="76"/>
        <v/>
      </c>
    </row>
    <row r="87" spans="1:34" ht="12.75" customHeight="1" x14ac:dyDescent="0.25">
      <c r="A87" s="23" t="str">
        <f>C71&amp;"x"&amp;B87</f>
        <v>S4x14</v>
      </c>
      <c r="B87" s="42">
        <v>14</v>
      </c>
      <c r="C87" s="60" t="str">
        <f t="shared" si="57"/>
        <v/>
      </c>
      <c r="D87" s="60" t="str">
        <f t="shared" si="58"/>
        <v/>
      </c>
      <c r="E87" s="61" t="str">
        <f t="shared" si="59"/>
        <v/>
      </c>
      <c r="F87" s="61" t="str">
        <f t="shared" si="60"/>
        <v/>
      </c>
      <c r="G87" s="62" t="str">
        <f t="shared" si="61"/>
        <v/>
      </c>
      <c r="H87" s="63" t="str">
        <f t="shared" si="62"/>
        <v/>
      </c>
      <c r="I87" s="69"/>
      <c r="J87" s="60" t="str">
        <f t="shared" si="63"/>
        <v/>
      </c>
      <c r="K87" s="60" t="str">
        <f t="shared" si="64"/>
        <v/>
      </c>
      <c r="L87" s="60" t="str">
        <f t="shared" si="65"/>
        <v/>
      </c>
      <c r="M87" s="60" t="str">
        <f t="shared" si="66"/>
        <v/>
      </c>
      <c r="N87" s="48"/>
      <c r="P87" s="114"/>
      <c r="Q87" s="114"/>
      <c r="R87" s="114"/>
      <c r="S87" s="114" t="str">
        <f>IF(OR(LEFT($A87,1)="x",AND(AC73+$AC87=0,$AC73&gt;0)),"",IFERROR(VLOOKUP($A87,Leden2Z,32,0),""))</f>
        <v/>
      </c>
      <c r="T87" s="153">
        <f t="shared" si="67"/>
        <v>0</v>
      </c>
      <c r="U87" s="116">
        <f t="shared" si="68"/>
        <v>0</v>
      </c>
      <c r="V87" s="119">
        <f t="shared" si="69"/>
        <v>999</v>
      </c>
      <c r="W87" s="119">
        <f t="shared" si="70"/>
        <v>999</v>
      </c>
      <c r="X87" s="23">
        <v>18</v>
      </c>
      <c r="Y87" s="60" t="str">
        <f t="shared" si="71"/>
        <v/>
      </c>
      <c r="Z87" s="60" t="str">
        <f t="shared" si="72"/>
        <v/>
      </c>
      <c r="AA87" s="60" t="str">
        <f t="shared" si="73"/>
        <v/>
      </c>
      <c r="AB87" s="60" t="str">
        <f t="shared" si="74"/>
        <v/>
      </c>
      <c r="AC87" s="23">
        <f t="shared" si="75"/>
        <v>0</v>
      </c>
      <c r="AH87" s="158" t="str">
        <f t="shared" si="76"/>
        <v/>
      </c>
    </row>
    <row r="88" spans="1:34" ht="12.75" customHeight="1" x14ac:dyDescent="0.25">
      <c r="A88" s="23" t="str">
        <f>C71&amp;"x"&amp;B88</f>
        <v>S4x15</v>
      </c>
      <c r="B88" s="42">
        <v>15</v>
      </c>
      <c r="C88" s="60" t="str">
        <f t="shared" si="57"/>
        <v/>
      </c>
      <c r="D88" s="60" t="str">
        <f t="shared" si="58"/>
        <v/>
      </c>
      <c r="E88" s="61" t="str">
        <f t="shared" si="59"/>
        <v/>
      </c>
      <c r="F88" s="61" t="str">
        <f t="shared" si="60"/>
        <v/>
      </c>
      <c r="G88" s="62" t="str">
        <f t="shared" si="61"/>
        <v/>
      </c>
      <c r="H88" s="63" t="str">
        <f t="shared" si="62"/>
        <v/>
      </c>
      <c r="I88" s="69"/>
      <c r="J88" s="60" t="str">
        <f t="shared" si="63"/>
        <v/>
      </c>
      <c r="K88" s="60" t="str">
        <f t="shared" si="64"/>
        <v/>
      </c>
      <c r="L88" s="60" t="str">
        <f t="shared" si="65"/>
        <v/>
      </c>
      <c r="M88" s="60" t="str">
        <f t="shared" si="66"/>
        <v/>
      </c>
      <c r="N88" s="48"/>
      <c r="P88" s="114"/>
      <c r="Q88" s="114"/>
      <c r="R88" s="114"/>
      <c r="S88" s="114" t="str">
        <f>IF(OR(LEFT($A88,1)="x",AND(AC73+$AC88=0,$AC73&gt;0)),"",IFERROR(VLOOKUP($A88,Leden2Z,32,0),""))</f>
        <v/>
      </c>
      <c r="T88" s="153">
        <f t="shared" si="67"/>
        <v>0</v>
      </c>
      <c r="U88" s="116">
        <f t="shared" si="68"/>
        <v>0</v>
      </c>
      <c r="V88" s="119">
        <f t="shared" si="69"/>
        <v>999</v>
      </c>
      <c r="W88" s="119">
        <f t="shared" si="70"/>
        <v>999</v>
      </c>
      <c r="X88" s="23">
        <v>19</v>
      </c>
      <c r="Y88" s="60" t="str">
        <f t="shared" si="71"/>
        <v/>
      </c>
      <c r="Z88" s="60" t="str">
        <f t="shared" si="72"/>
        <v/>
      </c>
      <c r="AA88" s="60" t="str">
        <f t="shared" si="73"/>
        <v/>
      </c>
      <c r="AB88" s="60" t="str">
        <f t="shared" si="74"/>
        <v/>
      </c>
      <c r="AC88" s="23">
        <f t="shared" si="75"/>
        <v>0</v>
      </c>
      <c r="AH88" s="158" t="str">
        <f t="shared" si="76"/>
        <v/>
      </c>
    </row>
    <row r="89" spans="1:34" ht="13" thickBot="1" x14ac:dyDescent="0.3">
      <c r="B89" s="65"/>
      <c r="C89" s="66"/>
      <c r="D89" s="65"/>
      <c r="E89" s="65"/>
      <c r="F89" s="65"/>
      <c r="G89" s="67"/>
      <c r="H89" s="67"/>
      <c r="I89" s="67"/>
      <c r="J89" s="66"/>
      <c r="K89" s="66"/>
      <c r="L89" s="66"/>
      <c r="M89" s="66"/>
      <c r="N89" s="48"/>
      <c r="X89" s="23">
        <v>20</v>
      </c>
    </row>
    <row r="90" spans="1:34" ht="13" thickTop="1" x14ac:dyDescent="0.25">
      <c r="B90" s="42"/>
      <c r="C90" s="369" t="s">
        <v>5165</v>
      </c>
      <c r="D90" s="369"/>
      <c r="E90" s="43" t="s">
        <v>5166</v>
      </c>
      <c r="F90" s="43" t="s">
        <v>5167</v>
      </c>
      <c r="G90" s="44" t="s">
        <v>5168</v>
      </c>
      <c r="H90" s="45"/>
      <c r="I90" s="46"/>
      <c r="J90" s="47" t="s">
        <v>5169</v>
      </c>
      <c r="K90" s="47" t="s">
        <v>5170</v>
      </c>
      <c r="L90" s="47" t="s">
        <v>5171</v>
      </c>
      <c r="M90" s="48"/>
      <c r="N90" s="48"/>
      <c r="P90" s="49">
        <f>COUNT(P94:P108)</f>
        <v>0</v>
      </c>
      <c r="Q90" s="49">
        <f>COUNT(Q94:Q108)</f>
        <v>0</v>
      </c>
      <c r="R90" s="49">
        <f>COUNT(R94:R108)</f>
        <v>0</v>
      </c>
      <c r="S90" s="49">
        <f>COUNT(S94:S108)</f>
        <v>9</v>
      </c>
      <c r="T90" s="96">
        <f>T91-SUM(U94:U108)</f>
        <v>0</v>
      </c>
      <c r="X90" s="23">
        <v>1</v>
      </c>
    </row>
    <row r="91" spans="1:34" ht="13" x14ac:dyDescent="0.3">
      <c r="A91" s="27">
        <f>A71+1</f>
        <v>5</v>
      </c>
      <c r="B91" s="50"/>
      <c r="C91" s="370" t="str">
        <f>Leden!AW10</f>
        <v>S5</v>
      </c>
      <c r="D91" s="370"/>
      <c r="E91" s="100" t="str">
        <f>IF($C91="","",LEFT(IFERROR(VLOOKUP($C91,Teams2Z,2,0),"")&amp;"??",2))</f>
        <v>WK</v>
      </c>
      <c r="F91" s="100" t="str">
        <f>IF($C91="","",IFERROR(VLOOKUP($C91,Teams2Z,3,0),"??"))</f>
        <v>Za</v>
      </c>
      <c r="G91" s="100" t="str">
        <f>IF($C91="","",LEFT(IFERROR(VLOOKUP($C91,Teams2Z,4,0),"")&amp;"?",1))</f>
        <v>8</v>
      </c>
      <c r="H91" s="51"/>
      <c r="I91" s="52"/>
      <c r="J91" s="100">
        <f>COUNTIF(C94:C108,"V")</f>
        <v>4</v>
      </c>
      <c r="K91" s="100">
        <f>COUNTIF(C94:C108,"M")</f>
        <v>5</v>
      </c>
      <c r="L91" s="53">
        <f>IFERROR(AVERAGE(H94:H108),"")</f>
        <v>22</v>
      </c>
      <c r="M91" s="54"/>
      <c r="N91" s="54"/>
      <c r="O91" s="27" t="s">
        <v>5172</v>
      </c>
      <c r="P91" s="163"/>
      <c r="Q91" s="163"/>
      <c r="R91" s="163"/>
      <c r="S91" s="163">
        <v>0</v>
      </c>
      <c r="T91" s="96">
        <f>SUM(T94:T108)</f>
        <v>9</v>
      </c>
      <c r="U91" s="115" t="str">
        <f>MID($C91,1,1)</f>
        <v>S</v>
      </c>
      <c r="V91" s="115" t="str">
        <f>MID($C91,1,1)</f>
        <v>S</v>
      </c>
      <c r="W91" s="115" t="str">
        <f>MID($C91,1,1)</f>
        <v>S</v>
      </c>
      <c r="X91" s="23">
        <v>2</v>
      </c>
      <c r="Y91" s="27"/>
      <c r="Z91" s="27"/>
      <c r="AA91" s="27"/>
      <c r="AB91" s="27"/>
      <c r="AC91" s="27"/>
      <c r="AD91" s="11" t="str">
        <f>IF($C91="","",IFERROR(VLOOKUP($C91,Teams2Z,6,0),""))</f>
        <v>A</v>
      </c>
      <c r="AE91" s="11" t="str">
        <f>TRIM(IF($AD91="","",IFERROR(VLOOKUP($AD91,Teams!$J$5:$O$9,2,0),"")))</f>
        <v>3312 AD</v>
      </c>
      <c r="AF91" s="11" t="str">
        <f>TRIM(IF($AD91="","",IFERROR(VLOOKUP($AD91,Teams!$J$5:$O$9,4,0),"")))</f>
        <v>Dordrecht Oranje Wit Hal</v>
      </c>
      <c r="AG91" s="27"/>
      <c r="AH91" s="159">
        <f>IFERROR(AVERAGE(AH94:AH108),"")</f>
        <v>22.323333333333334</v>
      </c>
    </row>
    <row r="92" spans="1:34" x14ac:dyDescent="0.25">
      <c r="B92" s="42"/>
      <c r="C92" s="43"/>
      <c r="D92" s="42"/>
      <c r="E92" s="42"/>
      <c r="F92" s="42"/>
      <c r="G92" s="46"/>
      <c r="H92" s="46"/>
      <c r="I92" s="46"/>
      <c r="J92" s="43"/>
      <c r="K92" s="43"/>
      <c r="L92" s="43"/>
      <c r="M92" s="48"/>
      <c r="N92" s="48"/>
      <c r="U92" s="116"/>
      <c r="V92" s="116"/>
      <c r="W92" s="116"/>
      <c r="X92" s="23">
        <v>3</v>
      </c>
    </row>
    <row r="93" spans="1:34" x14ac:dyDescent="0.25">
      <c r="A93" s="55"/>
      <c r="B93" s="56"/>
      <c r="C93" s="57" t="s">
        <v>5173</v>
      </c>
      <c r="D93" s="57" t="s">
        <v>5174</v>
      </c>
      <c r="E93" s="58" t="s">
        <v>5175</v>
      </c>
      <c r="F93" s="58" t="s">
        <v>5176</v>
      </c>
      <c r="G93" s="57" t="s">
        <v>5177</v>
      </c>
      <c r="H93" s="57" t="s">
        <v>5178</v>
      </c>
      <c r="I93" s="57" t="s">
        <v>5039</v>
      </c>
      <c r="J93" s="57" t="s">
        <v>7049</v>
      </c>
      <c r="K93" s="57" t="s">
        <v>7598</v>
      </c>
      <c r="L93" s="57" t="s">
        <v>7596</v>
      </c>
      <c r="M93" s="57" t="s">
        <v>7597</v>
      </c>
      <c r="N93" s="59"/>
      <c r="O93" s="55"/>
      <c r="P93" s="117" t="s">
        <v>5048</v>
      </c>
      <c r="Q93" s="117" t="s">
        <v>5047</v>
      </c>
      <c r="R93" s="117" t="s">
        <v>5049</v>
      </c>
      <c r="S93" s="117" t="s">
        <v>5048</v>
      </c>
      <c r="U93" s="115">
        <f>IF(W91="","",VLOOKUP(W91,Leeftijdscat,2,FALSE))</f>
        <v>5</v>
      </c>
      <c r="V93" s="115">
        <f>IF(W91="","",VLOOKUP(W91,Leeftijdscat,3,FALSE))</f>
        <v>999</v>
      </c>
      <c r="W93" s="115">
        <f>IF(W91="","",VLOOKUP(W91,Leeftijdscat,4,FALSE))</f>
        <v>999</v>
      </c>
      <c r="X93" s="23">
        <v>4</v>
      </c>
      <c r="Y93" s="55">
        <f>LEN(Y94&amp;Y95&amp;Y96&amp;Y97&amp;Y98&amp;Y99&amp;Y100&amp;Y101&amp;Y102&amp;Y103&amp;Y104&amp;Y105&amp;Y106&amp;Y107&amp;Y108)</f>
        <v>18</v>
      </c>
      <c r="Z93" s="55">
        <f>LEN(Z94&amp;Z95&amp;Z96&amp;Z97&amp;Z98&amp;Z99&amp;Z100&amp;Z101&amp;Z102&amp;Z103&amp;Z104&amp;Z105&amp;Z106&amp;Z107&amp;Z108)</f>
        <v>18</v>
      </c>
      <c r="AA93" s="55">
        <f>LEN(AA94&amp;AA95&amp;AA96&amp;AA97&amp;AA98&amp;AA99&amp;AA100&amp;AA101&amp;AA102&amp;AA103&amp;AA104&amp;AA105&amp;AA106&amp;AA107&amp;AA108)</f>
        <v>18</v>
      </c>
      <c r="AB93" s="55">
        <f>LEN(AB94&amp;AB95&amp;AB96&amp;AB97&amp;AB98&amp;AB99&amp;AB100&amp;AB101&amp;AB102&amp;AB103&amp;AB104&amp;AB105&amp;AB106&amp;AB107&amp;AB108)</f>
        <v>9</v>
      </c>
      <c r="AC93" s="55">
        <f>SUM(Y93:AA93)</f>
        <v>54</v>
      </c>
      <c r="AD93" s="145"/>
      <c r="AE93" s="145"/>
      <c r="AF93" s="145"/>
      <c r="AG93" s="55"/>
    </row>
    <row r="94" spans="1:34" x14ac:dyDescent="0.25">
      <c r="A94" s="23" t="str">
        <f>C91&amp;"x"&amp;B94</f>
        <v>S5x1</v>
      </c>
      <c r="B94" s="42">
        <v>1</v>
      </c>
      <c r="C94" s="60" t="str">
        <f t="shared" ref="C94:C108" si="77">IF(LEFT($A94,1)="x","",IFERROR(VLOOKUP($A94,Leden2Z,7,0),""))</f>
        <v>V</v>
      </c>
      <c r="D94" s="60" t="str">
        <f t="shared" ref="D94:D108" si="78">IF(LEFT($A94,1)="x","",IFERROR(VLOOKUP($A94,Leden2Z,8,0),""))</f>
        <v>NJH13R4</v>
      </c>
      <c r="E94" s="61" t="str">
        <f t="shared" ref="E94:E108" si="79">IF(LEFT($A94,1)="x","",IFERROR(VLOOKUP($A94,Leden2Z,9,0),""))</f>
        <v>Lacroes, M.J.</v>
      </c>
      <c r="F94" s="61" t="str">
        <f t="shared" ref="F94:F108" si="80">IF(LEFT($A94,1)="x","",IFERROR(VLOOKUP($A94,Leden2Z,10,0),""))</f>
        <v>Jany</v>
      </c>
      <c r="G94" s="62">
        <f t="shared" ref="G94:G108" si="81">IF(LEFT($A94,1)="x","",IFERROR(VLOOKUP($A94,Leden2Z,11,0),""))</f>
        <v>36013</v>
      </c>
      <c r="H94" s="63">
        <f t="shared" ref="H94:H108" si="82">IF(AND(ISNUMBER(G94),G94&lt;&gt;0),DATEDIF(G94,Peildatum,"Y"),"")</f>
        <v>25</v>
      </c>
      <c r="I94" s="69"/>
      <c r="J94" s="60" t="str">
        <f t="shared" ref="J94:J108" si="83">IF(LEFT($A94,1)="x","",IFERROR(VLOOKUP($A94,Leden2Z,16,0),""))</f>
        <v>S5</v>
      </c>
      <c r="K94" s="60" t="str">
        <f t="shared" ref="K94:K108" si="84">IF(LEFT($A94,1)="x","",IFERROR(VLOOKUP($A94,Leden2Z,17,0),""))</f>
        <v>S5</v>
      </c>
      <c r="L94" s="60" t="str">
        <f t="shared" ref="L94:L108" si="85">IF(LEFT($A94,1)="x","",IFERROR(VLOOKUP($A94,Leden2Z,18,0),""))</f>
        <v>S5</v>
      </c>
      <c r="M94" s="60" t="str">
        <f t="shared" ref="M94:M108" si="86">IF(LEFT($A94,1)="x","",IFERROR(VLOOKUP($A94,Leden2Z,19,0),""))</f>
        <v>S5</v>
      </c>
      <c r="N94" s="48"/>
      <c r="P94" s="114"/>
      <c r="Q94" s="114"/>
      <c r="R94" s="114"/>
      <c r="S94" s="114">
        <f>IF(OR(LEFT($A94,1)="x",AND(AC93+$AC94=0,$AC93&gt;0)),"",IFERROR(VLOOKUP($A94,Leden2Z,32,0),""))</f>
        <v>0</v>
      </c>
      <c r="T94" s="153">
        <f t="shared" ref="T94:T108" si="87">IF(LEN(C94&amp;D94&amp;E94&amp;F94)&gt;0,1,0)</f>
        <v>1</v>
      </c>
      <c r="U94" s="116">
        <f t="shared" ref="U94:U108" si="88">MIN(LEN(Y94&amp;Z94&amp;AA94&amp;AB94),1)</f>
        <v>1</v>
      </c>
      <c r="V94" s="119">
        <f t="shared" ref="V94:V108" si="89">V93</f>
        <v>999</v>
      </c>
      <c r="W94" s="119">
        <f t="shared" ref="W94:W108" si="90">W93</f>
        <v>999</v>
      </c>
      <c r="X94" s="23">
        <v>5</v>
      </c>
      <c r="Y94" s="60" t="str">
        <f t="shared" ref="Y94:Y108" si="91">IF(LEFT($A94,1)="x","",IFERROR(VLOOKUP($A94,Leden2Z,36,0),""))</f>
        <v>S5</v>
      </c>
      <c r="Z94" s="60" t="str">
        <f t="shared" ref="Z94:Z108" si="92">IF(LEFT($A94,1)="x","",IFERROR(VLOOKUP($A94,Leden2Z,37,0),""))</f>
        <v>S5</v>
      </c>
      <c r="AA94" s="60" t="str">
        <f t="shared" ref="AA94:AA108" si="93">IF(LEFT($A94,1)="x","",IFERROR(VLOOKUP($A94,Leden2Z,38,0),""))</f>
        <v>S5</v>
      </c>
      <c r="AB94" s="60">
        <f t="shared" ref="AB94:AB108" si="94">IF(LEFT($A94,1)="x","",IFERROR(VLOOKUP($A94,Leden2Z,39,0),""))</f>
        <v>0</v>
      </c>
      <c r="AC94" s="23">
        <f t="shared" ref="AC94:AC108" si="95">LEN(Y94&amp;Z94&amp;AA94&amp;AB94)</f>
        <v>7</v>
      </c>
      <c r="AH94" s="158">
        <f t="shared" ref="AH94:AH108" si="96">lft(G94,Peildatum)</f>
        <v>25.4</v>
      </c>
    </row>
    <row r="95" spans="1:34" x14ac:dyDescent="0.25">
      <c r="A95" s="23" t="str">
        <f>C91&amp;"x"&amp;B95</f>
        <v>S5x2</v>
      </c>
      <c r="B95" s="42">
        <v>2</v>
      </c>
      <c r="C95" s="60" t="str">
        <f t="shared" si="77"/>
        <v>V</v>
      </c>
      <c r="D95" s="60" t="str">
        <f t="shared" si="78"/>
        <v>NJY82Z9</v>
      </c>
      <c r="E95" s="61" t="str">
        <f t="shared" si="79"/>
        <v>Dubbeld, T.</v>
      </c>
      <c r="F95" s="61" t="str">
        <f t="shared" si="80"/>
        <v>Tessa</v>
      </c>
      <c r="G95" s="62">
        <f t="shared" si="81"/>
        <v>36865</v>
      </c>
      <c r="H95" s="63">
        <f t="shared" si="82"/>
        <v>23</v>
      </c>
      <c r="I95" s="69"/>
      <c r="J95" s="60" t="str">
        <f t="shared" si="83"/>
        <v>S6</v>
      </c>
      <c r="K95" s="60" t="str">
        <f t="shared" si="84"/>
        <v>S6</v>
      </c>
      <c r="L95" s="60" t="str">
        <f t="shared" si="85"/>
        <v>S6</v>
      </c>
      <c r="M95" s="60" t="str">
        <f t="shared" si="86"/>
        <v>S6</v>
      </c>
      <c r="N95" s="48"/>
      <c r="P95" s="114"/>
      <c r="Q95" s="114"/>
      <c r="R95" s="114"/>
      <c r="S95" s="114">
        <f>IF(OR(LEFT($A95,1)="x",AND(AC93+$AC95=0,$AC93&gt;0)),"",IFERROR(VLOOKUP($A95,Leden2Z,32,0),""))</f>
        <v>0</v>
      </c>
      <c r="T95" s="153">
        <f t="shared" si="87"/>
        <v>1</v>
      </c>
      <c r="U95" s="116">
        <f t="shared" si="88"/>
        <v>1</v>
      </c>
      <c r="V95" s="119">
        <f t="shared" si="89"/>
        <v>999</v>
      </c>
      <c r="W95" s="119">
        <f t="shared" si="90"/>
        <v>999</v>
      </c>
      <c r="X95" s="23">
        <v>6</v>
      </c>
      <c r="Y95" s="60" t="str">
        <f t="shared" si="91"/>
        <v>S6</v>
      </c>
      <c r="Z95" s="60" t="str">
        <f t="shared" si="92"/>
        <v>S6</v>
      </c>
      <c r="AA95" s="60" t="str">
        <f t="shared" si="93"/>
        <v>S6</v>
      </c>
      <c r="AB95" s="60">
        <f t="shared" si="94"/>
        <v>0</v>
      </c>
      <c r="AC95" s="23">
        <f t="shared" si="95"/>
        <v>7</v>
      </c>
      <c r="AH95" s="158">
        <f t="shared" si="96"/>
        <v>23.07</v>
      </c>
    </row>
    <row r="96" spans="1:34" x14ac:dyDescent="0.25">
      <c r="A96" s="23" t="str">
        <f>C91&amp;"x"&amp;B96</f>
        <v>S5x3</v>
      </c>
      <c r="B96" s="42">
        <v>3</v>
      </c>
      <c r="C96" s="60" t="str">
        <f t="shared" si="77"/>
        <v>V</v>
      </c>
      <c r="D96" s="60" t="str">
        <f t="shared" si="78"/>
        <v>NKC46S7</v>
      </c>
      <c r="E96" s="61" t="str">
        <f t="shared" si="79"/>
        <v>Schram, L.J.</v>
      </c>
      <c r="F96" s="61" t="str">
        <f t="shared" si="80"/>
        <v>Lara</v>
      </c>
      <c r="G96" s="62">
        <f t="shared" si="81"/>
        <v>36887</v>
      </c>
      <c r="H96" s="63">
        <f t="shared" si="82"/>
        <v>23</v>
      </c>
      <c r="I96" s="69"/>
      <c r="J96" s="60" t="str">
        <f t="shared" si="83"/>
        <v>S5</v>
      </c>
      <c r="K96" s="60" t="str">
        <f t="shared" si="84"/>
        <v>S5</v>
      </c>
      <c r="L96" s="60" t="str">
        <f t="shared" si="85"/>
        <v>S5</v>
      </c>
      <c r="M96" s="60" t="str">
        <f t="shared" si="86"/>
        <v>S5</v>
      </c>
      <c r="N96" s="48"/>
      <c r="P96" s="114"/>
      <c r="Q96" s="114"/>
      <c r="R96" s="114"/>
      <c r="S96" s="114">
        <f>IF(OR(LEFT($A96,1)="x",AND(AC93+$AC96=0,$AC93&gt;0)),"",IFERROR(VLOOKUP($A96,Leden2Z,32,0),""))</f>
        <v>0</v>
      </c>
      <c r="T96" s="153">
        <f t="shared" si="87"/>
        <v>1</v>
      </c>
      <c r="U96" s="116">
        <f t="shared" si="88"/>
        <v>1</v>
      </c>
      <c r="V96" s="119">
        <f t="shared" si="89"/>
        <v>999</v>
      </c>
      <c r="W96" s="119">
        <f t="shared" si="90"/>
        <v>999</v>
      </c>
      <c r="X96" s="23">
        <v>7</v>
      </c>
      <c r="Y96" s="60" t="str">
        <f t="shared" si="91"/>
        <v>S5</v>
      </c>
      <c r="Z96" s="60" t="str">
        <f t="shared" si="92"/>
        <v>S5</v>
      </c>
      <c r="AA96" s="60" t="str">
        <f t="shared" si="93"/>
        <v>S5</v>
      </c>
      <c r="AB96" s="60">
        <f t="shared" si="94"/>
        <v>0</v>
      </c>
      <c r="AC96" s="23">
        <f t="shared" si="95"/>
        <v>7</v>
      </c>
      <c r="AH96" s="158">
        <f t="shared" si="96"/>
        <v>23.01</v>
      </c>
    </row>
    <row r="97" spans="1:34" x14ac:dyDescent="0.25">
      <c r="A97" s="23" t="str">
        <f>C91&amp;"x"&amp;B97</f>
        <v>S5x4</v>
      </c>
      <c r="B97" s="42">
        <v>4</v>
      </c>
      <c r="C97" s="60" t="str">
        <f t="shared" si="77"/>
        <v>V</v>
      </c>
      <c r="D97" s="60" t="str">
        <f t="shared" si="78"/>
        <v>NLB70Z9</v>
      </c>
      <c r="E97" s="61" t="str">
        <f t="shared" si="79"/>
        <v>Lievaart, C.A.</v>
      </c>
      <c r="F97" s="61" t="str">
        <f t="shared" si="80"/>
        <v>Carlijn</v>
      </c>
      <c r="G97" s="62">
        <f t="shared" si="81"/>
        <v>38267</v>
      </c>
      <c r="H97" s="63">
        <f t="shared" si="82"/>
        <v>19</v>
      </c>
      <c r="I97" s="69"/>
      <c r="J97" s="60" t="str">
        <f t="shared" si="83"/>
        <v>A2</v>
      </c>
      <c r="K97" s="60" t="str">
        <f t="shared" si="84"/>
        <v>A2</v>
      </c>
      <c r="L97" s="60" t="str">
        <f t="shared" si="85"/>
        <v>A2</v>
      </c>
      <c r="M97" s="60" t="str">
        <f t="shared" si="86"/>
        <v>S6</v>
      </c>
      <c r="N97" s="48"/>
      <c r="P97" s="114"/>
      <c r="Q97" s="114"/>
      <c r="R97" s="114"/>
      <c r="S97" s="114">
        <f>IF(OR(LEFT($A97,1)="x",AND(AC93+$AC97=0,$AC93&gt;0)),"",IFERROR(VLOOKUP($A97,Leden2Z,32,0),""))</f>
        <v>0</v>
      </c>
      <c r="T97" s="153">
        <f t="shared" si="87"/>
        <v>1</v>
      </c>
      <c r="U97" s="116">
        <f t="shared" si="88"/>
        <v>1</v>
      </c>
      <c r="V97" s="119">
        <f t="shared" si="89"/>
        <v>999</v>
      </c>
      <c r="W97" s="119">
        <f t="shared" si="90"/>
        <v>999</v>
      </c>
      <c r="X97" s="23">
        <v>8</v>
      </c>
      <c r="Y97" s="60" t="str">
        <f t="shared" si="91"/>
        <v>A2</v>
      </c>
      <c r="Z97" s="60" t="str">
        <f t="shared" si="92"/>
        <v>A2</v>
      </c>
      <c r="AA97" s="60" t="str">
        <f t="shared" si="93"/>
        <v>A2</v>
      </c>
      <c r="AB97" s="60">
        <f t="shared" si="94"/>
        <v>0</v>
      </c>
      <c r="AC97" s="23">
        <f t="shared" si="95"/>
        <v>7</v>
      </c>
      <c r="AH97" s="158">
        <f t="shared" si="96"/>
        <v>19.23</v>
      </c>
    </row>
    <row r="98" spans="1:34" x14ac:dyDescent="0.25">
      <c r="A98" s="23" t="str">
        <f>C91&amp;"x"&amp;B98</f>
        <v>S5x5</v>
      </c>
      <c r="B98" s="42">
        <v>5</v>
      </c>
      <c r="C98" s="60" t="str">
        <f t="shared" si="77"/>
        <v>M</v>
      </c>
      <c r="D98" s="60" t="str">
        <f t="shared" si="78"/>
        <v>NKT73W8</v>
      </c>
      <c r="E98" s="61" t="str">
        <f t="shared" si="79"/>
        <v>Driel, van Q.</v>
      </c>
      <c r="F98" s="61" t="str">
        <f t="shared" si="80"/>
        <v>Quinten</v>
      </c>
      <c r="G98" s="62">
        <f t="shared" si="81"/>
        <v>36666</v>
      </c>
      <c r="H98" s="63">
        <f t="shared" si="82"/>
        <v>23</v>
      </c>
      <c r="I98" s="69"/>
      <c r="J98" s="60" t="str">
        <f t="shared" si="83"/>
        <v>S5</v>
      </c>
      <c r="K98" s="60" t="str">
        <f t="shared" si="84"/>
        <v>S5</v>
      </c>
      <c r="L98" s="60" t="str">
        <f t="shared" si="85"/>
        <v>S5</v>
      </c>
      <c r="M98" s="60" t="str">
        <f t="shared" si="86"/>
        <v>S5</v>
      </c>
      <c r="N98" s="48"/>
      <c r="P98" s="114"/>
      <c r="Q98" s="114"/>
      <c r="R98" s="114"/>
      <c r="S98" s="114">
        <f>IF(OR(LEFT($A98,1)="x",AND(AC93+$AC98=0,$AC93&gt;0)),"",IFERROR(VLOOKUP($A98,Leden2Z,32,0),""))</f>
        <v>0</v>
      </c>
      <c r="T98" s="153">
        <f t="shared" si="87"/>
        <v>1</v>
      </c>
      <c r="U98" s="116">
        <f t="shared" si="88"/>
        <v>1</v>
      </c>
      <c r="V98" s="119">
        <f t="shared" si="89"/>
        <v>999</v>
      </c>
      <c r="W98" s="119">
        <f t="shared" si="90"/>
        <v>999</v>
      </c>
      <c r="X98" s="23">
        <v>9</v>
      </c>
      <c r="Y98" s="60" t="str">
        <f t="shared" si="91"/>
        <v>S5</v>
      </c>
      <c r="Z98" s="60" t="str">
        <f t="shared" si="92"/>
        <v>S5</v>
      </c>
      <c r="AA98" s="60" t="str">
        <f t="shared" si="93"/>
        <v>S5</v>
      </c>
      <c r="AB98" s="60">
        <f t="shared" si="94"/>
        <v>0</v>
      </c>
      <c r="AC98" s="23">
        <f t="shared" si="95"/>
        <v>7</v>
      </c>
      <c r="AH98" s="158">
        <f t="shared" si="96"/>
        <v>23.61</v>
      </c>
    </row>
    <row r="99" spans="1:34" x14ac:dyDescent="0.25">
      <c r="A99" s="23" t="str">
        <f>C91&amp;"x"&amp;B99</f>
        <v>S5x6</v>
      </c>
      <c r="B99" s="42">
        <v>6</v>
      </c>
      <c r="C99" s="60" t="str">
        <f t="shared" si="77"/>
        <v>M</v>
      </c>
      <c r="D99" s="60" t="str">
        <f t="shared" si="78"/>
        <v>NKN65B6</v>
      </c>
      <c r="E99" s="61" t="str">
        <f t="shared" si="79"/>
        <v>Baars, L.A.</v>
      </c>
      <c r="F99" s="61" t="str">
        <f t="shared" si="80"/>
        <v>Luuk</v>
      </c>
      <c r="G99" s="62">
        <f t="shared" si="81"/>
        <v>36929</v>
      </c>
      <c r="H99" s="63">
        <f t="shared" si="82"/>
        <v>22</v>
      </c>
      <c r="I99" s="69"/>
      <c r="J99" s="60" t="str">
        <f t="shared" si="83"/>
        <v>S5</v>
      </c>
      <c r="K99" s="60" t="str">
        <f t="shared" si="84"/>
        <v>S5</v>
      </c>
      <c r="L99" s="60" t="str">
        <f t="shared" si="85"/>
        <v>S5</v>
      </c>
      <c r="M99" s="60" t="str">
        <f t="shared" si="86"/>
        <v>S5</v>
      </c>
      <c r="N99" s="48"/>
      <c r="P99" s="114"/>
      <c r="Q99" s="114"/>
      <c r="R99" s="114"/>
      <c r="S99" s="114">
        <f>IF(OR(LEFT($A99,1)="x",AND(AC93+$AC99=0,$AC93&gt;0)),"",IFERROR(VLOOKUP($A99,Leden2Z,32,0),""))</f>
        <v>0</v>
      </c>
      <c r="T99" s="153">
        <f t="shared" si="87"/>
        <v>1</v>
      </c>
      <c r="U99" s="116">
        <f t="shared" si="88"/>
        <v>1</v>
      </c>
      <c r="V99" s="119">
        <f t="shared" si="89"/>
        <v>999</v>
      </c>
      <c r="W99" s="119">
        <f t="shared" si="90"/>
        <v>999</v>
      </c>
      <c r="X99" s="23">
        <v>10</v>
      </c>
      <c r="Y99" s="60" t="str">
        <f t="shared" si="91"/>
        <v>S5</v>
      </c>
      <c r="Z99" s="60" t="str">
        <f t="shared" si="92"/>
        <v>S5</v>
      </c>
      <c r="AA99" s="60" t="str">
        <f t="shared" si="93"/>
        <v>S5</v>
      </c>
      <c r="AB99" s="60">
        <f t="shared" si="94"/>
        <v>0</v>
      </c>
      <c r="AC99" s="23">
        <f t="shared" si="95"/>
        <v>7</v>
      </c>
      <c r="AH99" s="158">
        <f t="shared" si="96"/>
        <v>22.89</v>
      </c>
    </row>
    <row r="100" spans="1:34" x14ac:dyDescent="0.25">
      <c r="A100" s="23" t="str">
        <f>C91&amp;"x"&amp;B100</f>
        <v>S5x7</v>
      </c>
      <c r="B100" s="42">
        <v>7</v>
      </c>
      <c r="C100" s="60" t="str">
        <f t="shared" si="77"/>
        <v>M</v>
      </c>
      <c r="D100" s="60" t="str">
        <f t="shared" si="78"/>
        <v>NKV95Q4</v>
      </c>
      <c r="E100" s="61" t="str">
        <f t="shared" si="79"/>
        <v>Fasbender, T.</v>
      </c>
      <c r="F100" s="61" t="str">
        <f t="shared" si="80"/>
        <v>Tijmen</v>
      </c>
      <c r="G100" s="62">
        <f t="shared" si="81"/>
        <v>37810</v>
      </c>
      <c r="H100" s="63">
        <f t="shared" si="82"/>
        <v>20</v>
      </c>
      <c r="I100" s="69"/>
      <c r="J100" s="60" t="str">
        <f t="shared" si="83"/>
        <v>S5</v>
      </c>
      <c r="K100" s="60" t="str">
        <f t="shared" si="84"/>
        <v>S5</v>
      </c>
      <c r="L100" s="60" t="str">
        <f t="shared" si="85"/>
        <v>S5</v>
      </c>
      <c r="M100" s="60" t="str">
        <f t="shared" si="86"/>
        <v>S5</v>
      </c>
      <c r="N100" s="48"/>
      <c r="P100" s="114"/>
      <c r="Q100" s="114"/>
      <c r="R100" s="114"/>
      <c r="S100" s="114">
        <f>IF(OR(LEFT($A100,1)="x",AND(AC93+$AC100=0,$AC93&gt;0)),"",IFERROR(VLOOKUP($A100,Leden2Z,32,0),""))</f>
        <v>0</v>
      </c>
      <c r="T100" s="153">
        <f t="shared" si="87"/>
        <v>1</v>
      </c>
      <c r="U100" s="116">
        <f t="shared" si="88"/>
        <v>1</v>
      </c>
      <c r="V100" s="119">
        <f t="shared" si="89"/>
        <v>999</v>
      </c>
      <c r="W100" s="119">
        <f t="shared" si="90"/>
        <v>999</v>
      </c>
      <c r="X100" s="23">
        <v>11</v>
      </c>
      <c r="Y100" s="60" t="str">
        <f t="shared" si="91"/>
        <v>S5</v>
      </c>
      <c r="Z100" s="60" t="str">
        <f t="shared" si="92"/>
        <v>S5</v>
      </c>
      <c r="AA100" s="60" t="str">
        <f t="shared" si="93"/>
        <v>S5</v>
      </c>
      <c r="AB100" s="60">
        <f t="shared" si="94"/>
        <v>0</v>
      </c>
      <c r="AC100" s="23">
        <f t="shared" si="95"/>
        <v>7</v>
      </c>
      <c r="AH100" s="158">
        <f t="shared" si="96"/>
        <v>20.48</v>
      </c>
    </row>
    <row r="101" spans="1:34" x14ac:dyDescent="0.25">
      <c r="A101" s="23" t="str">
        <f>C91&amp;"x"&amp;B101</f>
        <v>S5x8</v>
      </c>
      <c r="B101" s="42">
        <v>8</v>
      </c>
      <c r="C101" s="60" t="str">
        <f t="shared" si="77"/>
        <v>M</v>
      </c>
      <c r="D101" s="60" t="str">
        <f t="shared" si="78"/>
        <v>NKR20M2</v>
      </c>
      <c r="E101" s="61" t="str">
        <f t="shared" si="79"/>
        <v>Seevinck, T.</v>
      </c>
      <c r="F101" s="61" t="str">
        <f t="shared" si="80"/>
        <v>Tim</v>
      </c>
      <c r="G101" s="62">
        <f t="shared" si="81"/>
        <v>37932</v>
      </c>
      <c r="H101" s="63">
        <f t="shared" si="82"/>
        <v>20</v>
      </c>
      <c r="I101" s="69"/>
      <c r="J101" s="60" t="str">
        <f t="shared" si="83"/>
        <v>S5</v>
      </c>
      <c r="K101" s="60" t="str">
        <f t="shared" si="84"/>
        <v>S5</v>
      </c>
      <c r="L101" s="60" t="str">
        <f t="shared" si="85"/>
        <v>S5</v>
      </c>
      <c r="M101" s="60" t="str">
        <f t="shared" si="86"/>
        <v>S5</v>
      </c>
      <c r="N101" s="48"/>
      <c r="P101" s="114"/>
      <c r="Q101" s="114"/>
      <c r="R101" s="114"/>
      <c r="S101" s="114">
        <f>IF(OR(LEFT($A101,1)="x",AND(AC93+$AC101=0,$AC93&gt;0)),"",IFERROR(VLOOKUP($A101,Leden2Z,32,0),""))</f>
        <v>0</v>
      </c>
      <c r="T101" s="153">
        <f t="shared" si="87"/>
        <v>1</v>
      </c>
      <c r="U101" s="116">
        <f t="shared" si="88"/>
        <v>1</v>
      </c>
      <c r="V101" s="119">
        <f t="shared" si="89"/>
        <v>999</v>
      </c>
      <c r="W101" s="119">
        <f t="shared" si="90"/>
        <v>999</v>
      </c>
      <c r="X101" s="23">
        <v>12</v>
      </c>
      <c r="Y101" s="60" t="str">
        <f t="shared" si="91"/>
        <v>S5</v>
      </c>
      <c r="Z101" s="60" t="str">
        <f t="shared" si="92"/>
        <v>S5</v>
      </c>
      <c r="AA101" s="60" t="str">
        <f t="shared" si="93"/>
        <v>S5</v>
      </c>
      <c r="AB101" s="60">
        <f t="shared" si="94"/>
        <v>0</v>
      </c>
      <c r="AC101" s="23">
        <f t="shared" si="95"/>
        <v>7</v>
      </c>
      <c r="AH101" s="158">
        <f t="shared" si="96"/>
        <v>20.149999999999999</v>
      </c>
    </row>
    <row r="102" spans="1:34" x14ac:dyDescent="0.25">
      <c r="A102" s="23" t="str">
        <f>C91&amp;"x"&amp;B102</f>
        <v>S5x9</v>
      </c>
      <c r="B102" s="42">
        <v>9</v>
      </c>
      <c r="C102" s="60" t="str">
        <f t="shared" si="77"/>
        <v>M</v>
      </c>
      <c r="D102" s="60" t="str">
        <f t="shared" si="78"/>
        <v>NJY83B4</v>
      </c>
      <c r="E102" s="61" t="str">
        <f t="shared" si="79"/>
        <v>Dubbeld, R.</v>
      </c>
      <c r="F102" s="61" t="str">
        <f t="shared" si="80"/>
        <v>Ruben</v>
      </c>
      <c r="G102" s="62">
        <f t="shared" si="81"/>
        <v>36865</v>
      </c>
      <c r="H102" s="63">
        <f t="shared" si="82"/>
        <v>23</v>
      </c>
      <c r="I102" s="69"/>
      <c r="J102" s="60" t="str">
        <f t="shared" si="83"/>
        <v>S6</v>
      </c>
      <c r="K102" s="60" t="str">
        <f t="shared" si="84"/>
        <v>S6</v>
      </c>
      <c r="L102" s="60" t="str">
        <f t="shared" si="85"/>
        <v>S6</v>
      </c>
      <c r="M102" s="60" t="str">
        <f t="shared" si="86"/>
        <v>S6</v>
      </c>
      <c r="N102" s="48"/>
      <c r="P102" s="114"/>
      <c r="Q102" s="114"/>
      <c r="R102" s="114"/>
      <c r="S102" s="114">
        <f>IF(OR(LEFT($A102,1)="x",AND(AC93+$AC102=0,$AC93&gt;0)),"",IFERROR(VLOOKUP($A102,Leden2Z,32,0),""))</f>
        <v>0</v>
      </c>
      <c r="T102" s="153">
        <f t="shared" si="87"/>
        <v>1</v>
      </c>
      <c r="U102" s="116">
        <f t="shared" si="88"/>
        <v>1</v>
      </c>
      <c r="V102" s="119">
        <f t="shared" si="89"/>
        <v>999</v>
      </c>
      <c r="W102" s="119">
        <f t="shared" si="90"/>
        <v>999</v>
      </c>
      <c r="X102" s="23">
        <v>13</v>
      </c>
      <c r="Y102" s="60" t="str">
        <f t="shared" si="91"/>
        <v>S6</v>
      </c>
      <c r="Z102" s="60" t="str">
        <f t="shared" si="92"/>
        <v>S6</v>
      </c>
      <c r="AA102" s="60" t="str">
        <f t="shared" si="93"/>
        <v>S6</v>
      </c>
      <c r="AB102" s="60">
        <f t="shared" si="94"/>
        <v>0</v>
      </c>
      <c r="AC102" s="23">
        <f t="shared" si="95"/>
        <v>7</v>
      </c>
      <c r="AH102" s="158">
        <f t="shared" si="96"/>
        <v>23.07</v>
      </c>
    </row>
    <row r="103" spans="1:34" x14ac:dyDescent="0.25">
      <c r="A103" s="23" t="str">
        <f>C91&amp;"x"&amp;B103</f>
        <v>S5x10</v>
      </c>
      <c r="B103" s="42">
        <v>10</v>
      </c>
      <c r="C103" s="60" t="str">
        <f t="shared" si="77"/>
        <v/>
      </c>
      <c r="D103" s="60" t="str">
        <f t="shared" si="78"/>
        <v/>
      </c>
      <c r="E103" s="61" t="str">
        <f t="shared" si="79"/>
        <v/>
      </c>
      <c r="F103" s="61" t="str">
        <f t="shared" si="80"/>
        <v/>
      </c>
      <c r="G103" s="62" t="str">
        <f t="shared" si="81"/>
        <v/>
      </c>
      <c r="H103" s="63" t="str">
        <f t="shared" si="82"/>
        <v/>
      </c>
      <c r="I103" s="69"/>
      <c r="J103" s="60" t="str">
        <f t="shared" si="83"/>
        <v/>
      </c>
      <c r="K103" s="60" t="str">
        <f t="shared" si="84"/>
        <v/>
      </c>
      <c r="L103" s="60" t="str">
        <f t="shared" si="85"/>
        <v/>
      </c>
      <c r="M103" s="60" t="str">
        <f t="shared" si="86"/>
        <v/>
      </c>
      <c r="N103" s="48"/>
      <c r="P103" s="114"/>
      <c r="Q103" s="114"/>
      <c r="R103" s="114"/>
      <c r="S103" s="114" t="str">
        <f>IF(OR(LEFT($A103,1)="x",AND(AC93+$AC103=0,$AC93&gt;0)),"",IFERROR(VLOOKUP($A103,Leden2Z,32,0),""))</f>
        <v/>
      </c>
      <c r="T103" s="153">
        <f t="shared" si="87"/>
        <v>0</v>
      </c>
      <c r="U103" s="116">
        <f t="shared" si="88"/>
        <v>0</v>
      </c>
      <c r="V103" s="119">
        <f t="shared" si="89"/>
        <v>999</v>
      </c>
      <c r="W103" s="119">
        <f t="shared" si="90"/>
        <v>999</v>
      </c>
      <c r="X103" s="23">
        <v>14</v>
      </c>
      <c r="Y103" s="60" t="str">
        <f t="shared" si="91"/>
        <v/>
      </c>
      <c r="Z103" s="60" t="str">
        <f t="shared" si="92"/>
        <v/>
      </c>
      <c r="AA103" s="60" t="str">
        <f t="shared" si="93"/>
        <v/>
      </c>
      <c r="AB103" s="60" t="str">
        <f t="shared" si="94"/>
        <v/>
      </c>
      <c r="AC103" s="23">
        <f t="shared" si="95"/>
        <v>0</v>
      </c>
      <c r="AH103" s="158" t="str">
        <f t="shared" si="96"/>
        <v/>
      </c>
    </row>
    <row r="104" spans="1:34" x14ac:dyDescent="0.25">
      <c r="A104" s="23" t="str">
        <f>C91&amp;"x"&amp;B104</f>
        <v>S5x11</v>
      </c>
      <c r="B104" s="42">
        <v>11</v>
      </c>
      <c r="C104" s="60" t="str">
        <f t="shared" si="77"/>
        <v/>
      </c>
      <c r="D104" s="60" t="str">
        <f t="shared" si="78"/>
        <v/>
      </c>
      <c r="E104" s="61" t="str">
        <f t="shared" si="79"/>
        <v/>
      </c>
      <c r="F104" s="61" t="str">
        <f t="shared" si="80"/>
        <v/>
      </c>
      <c r="G104" s="62" t="str">
        <f t="shared" si="81"/>
        <v/>
      </c>
      <c r="H104" s="63" t="str">
        <f t="shared" si="82"/>
        <v/>
      </c>
      <c r="I104" s="69"/>
      <c r="J104" s="60" t="str">
        <f t="shared" si="83"/>
        <v/>
      </c>
      <c r="K104" s="60" t="str">
        <f t="shared" si="84"/>
        <v/>
      </c>
      <c r="L104" s="60" t="str">
        <f t="shared" si="85"/>
        <v/>
      </c>
      <c r="M104" s="60" t="str">
        <f t="shared" si="86"/>
        <v/>
      </c>
      <c r="N104" s="48"/>
      <c r="P104" s="114"/>
      <c r="Q104" s="114"/>
      <c r="R104" s="114"/>
      <c r="S104" s="114" t="str">
        <f>IF(OR(LEFT($A104,1)="x",AND(AC93+$AC104=0,$AC93&gt;0)),"",IFERROR(VLOOKUP($A104,Leden2Z,32,0),""))</f>
        <v/>
      </c>
      <c r="T104" s="153">
        <f t="shared" si="87"/>
        <v>0</v>
      </c>
      <c r="U104" s="116">
        <f t="shared" si="88"/>
        <v>0</v>
      </c>
      <c r="V104" s="119">
        <f t="shared" si="89"/>
        <v>999</v>
      </c>
      <c r="W104" s="119">
        <f t="shared" si="90"/>
        <v>999</v>
      </c>
      <c r="X104" s="23">
        <v>15</v>
      </c>
      <c r="Y104" s="60" t="str">
        <f t="shared" si="91"/>
        <v/>
      </c>
      <c r="Z104" s="60" t="str">
        <f t="shared" si="92"/>
        <v/>
      </c>
      <c r="AA104" s="60" t="str">
        <f t="shared" si="93"/>
        <v/>
      </c>
      <c r="AB104" s="60" t="str">
        <f t="shared" si="94"/>
        <v/>
      </c>
      <c r="AC104" s="23">
        <f t="shared" si="95"/>
        <v>0</v>
      </c>
      <c r="AH104" s="158" t="str">
        <f t="shared" si="96"/>
        <v/>
      </c>
    </row>
    <row r="105" spans="1:34" x14ac:dyDescent="0.25">
      <c r="A105" s="23" t="str">
        <f>C91&amp;"x"&amp;B105</f>
        <v>S5x12</v>
      </c>
      <c r="B105" s="42">
        <v>12</v>
      </c>
      <c r="C105" s="60" t="str">
        <f t="shared" si="77"/>
        <v/>
      </c>
      <c r="D105" s="60" t="str">
        <f t="shared" si="78"/>
        <v/>
      </c>
      <c r="E105" s="61" t="str">
        <f t="shared" si="79"/>
        <v/>
      </c>
      <c r="F105" s="61" t="str">
        <f t="shared" si="80"/>
        <v/>
      </c>
      <c r="G105" s="62" t="str">
        <f t="shared" si="81"/>
        <v/>
      </c>
      <c r="H105" s="63" t="str">
        <f t="shared" si="82"/>
        <v/>
      </c>
      <c r="I105" s="69"/>
      <c r="J105" s="60" t="str">
        <f t="shared" si="83"/>
        <v/>
      </c>
      <c r="K105" s="60" t="str">
        <f t="shared" si="84"/>
        <v/>
      </c>
      <c r="L105" s="60" t="str">
        <f t="shared" si="85"/>
        <v/>
      </c>
      <c r="M105" s="60" t="str">
        <f t="shared" si="86"/>
        <v/>
      </c>
      <c r="N105" s="48"/>
      <c r="P105" s="114"/>
      <c r="Q105" s="114"/>
      <c r="R105" s="114"/>
      <c r="S105" s="114" t="str">
        <f>IF(OR(LEFT($A105,1)="x",AND(AC93+$AC105=0,$AC93&gt;0)),"",IFERROR(VLOOKUP($A105,Leden2Z,32,0),""))</f>
        <v/>
      </c>
      <c r="T105" s="153">
        <f t="shared" si="87"/>
        <v>0</v>
      </c>
      <c r="U105" s="116">
        <f t="shared" si="88"/>
        <v>0</v>
      </c>
      <c r="V105" s="119">
        <f t="shared" si="89"/>
        <v>999</v>
      </c>
      <c r="W105" s="119">
        <f t="shared" si="90"/>
        <v>999</v>
      </c>
      <c r="X105" s="23">
        <v>16</v>
      </c>
      <c r="Y105" s="60" t="str">
        <f t="shared" si="91"/>
        <v/>
      </c>
      <c r="Z105" s="60" t="str">
        <f t="shared" si="92"/>
        <v/>
      </c>
      <c r="AA105" s="60" t="str">
        <f t="shared" si="93"/>
        <v/>
      </c>
      <c r="AB105" s="60" t="str">
        <f t="shared" si="94"/>
        <v/>
      </c>
      <c r="AC105" s="23">
        <f t="shared" si="95"/>
        <v>0</v>
      </c>
      <c r="AH105" s="158" t="str">
        <f t="shared" si="96"/>
        <v/>
      </c>
    </row>
    <row r="106" spans="1:34" x14ac:dyDescent="0.25">
      <c r="A106" s="23" t="str">
        <f>C91&amp;"x"&amp;B106</f>
        <v>S5x13</v>
      </c>
      <c r="B106" s="42">
        <v>13</v>
      </c>
      <c r="C106" s="60" t="str">
        <f t="shared" si="77"/>
        <v/>
      </c>
      <c r="D106" s="60" t="str">
        <f t="shared" si="78"/>
        <v/>
      </c>
      <c r="E106" s="61" t="str">
        <f t="shared" si="79"/>
        <v/>
      </c>
      <c r="F106" s="61" t="str">
        <f t="shared" si="80"/>
        <v/>
      </c>
      <c r="G106" s="62" t="str">
        <f t="shared" si="81"/>
        <v/>
      </c>
      <c r="H106" s="63" t="str">
        <f t="shared" si="82"/>
        <v/>
      </c>
      <c r="I106" s="69"/>
      <c r="J106" s="60" t="str">
        <f t="shared" si="83"/>
        <v/>
      </c>
      <c r="K106" s="60" t="str">
        <f t="shared" si="84"/>
        <v/>
      </c>
      <c r="L106" s="60" t="str">
        <f t="shared" si="85"/>
        <v/>
      </c>
      <c r="M106" s="60" t="str">
        <f t="shared" si="86"/>
        <v/>
      </c>
      <c r="N106" s="48"/>
      <c r="P106" s="114"/>
      <c r="Q106" s="114"/>
      <c r="R106" s="114"/>
      <c r="S106" s="114" t="str">
        <f>IF(OR(LEFT($A106,1)="x",AND(AC93+$AC106=0,$AC93&gt;0)),"",IFERROR(VLOOKUP($A106,Leden2Z,32,0),""))</f>
        <v/>
      </c>
      <c r="T106" s="153">
        <f t="shared" si="87"/>
        <v>0</v>
      </c>
      <c r="U106" s="116">
        <f t="shared" si="88"/>
        <v>0</v>
      </c>
      <c r="V106" s="119">
        <f t="shared" si="89"/>
        <v>999</v>
      </c>
      <c r="W106" s="119">
        <f t="shared" si="90"/>
        <v>999</v>
      </c>
      <c r="X106" s="23">
        <v>17</v>
      </c>
      <c r="Y106" s="60" t="str">
        <f t="shared" si="91"/>
        <v/>
      </c>
      <c r="Z106" s="60" t="str">
        <f t="shared" si="92"/>
        <v/>
      </c>
      <c r="AA106" s="60" t="str">
        <f t="shared" si="93"/>
        <v/>
      </c>
      <c r="AB106" s="60" t="str">
        <f t="shared" si="94"/>
        <v/>
      </c>
      <c r="AC106" s="23">
        <f t="shared" si="95"/>
        <v>0</v>
      </c>
      <c r="AH106" s="158" t="str">
        <f t="shared" si="96"/>
        <v/>
      </c>
    </row>
    <row r="107" spans="1:34" x14ac:dyDescent="0.25">
      <c r="A107" s="23" t="str">
        <f>C91&amp;"x"&amp;B107</f>
        <v>S5x14</v>
      </c>
      <c r="B107" s="42">
        <v>14</v>
      </c>
      <c r="C107" s="60" t="str">
        <f t="shared" si="77"/>
        <v/>
      </c>
      <c r="D107" s="60" t="str">
        <f t="shared" si="78"/>
        <v/>
      </c>
      <c r="E107" s="61" t="str">
        <f t="shared" si="79"/>
        <v/>
      </c>
      <c r="F107" s="61" t="str">
        <f t="shared" si="80"/>
        <v/>
      </c>
      <c r="G107" s="62" t="str">
        <f t="shared" si="81"/>
        <v/>
      </c>
      <c r="H107" s="63" t="str">
        <f t="shared" si="82"/>
        <v/>
      </c>
      <c r="I107" s="69"/>
      <c r="J107" s="60" t="str">
        <f t="shared" si="83"/>
        <v/>
      </c>
      <c r="K107" s="60" t="str">
        <f t="shared" si="84"/>
        <v/>
      </c>
      <c r="L107" s="60" t="str">
        <f t="shared" si="85"/>
        <v/>
      </c>
      <c r="M107" s="60" t="str">
        <f t="shared" si="86"/>
        <v/>
      </c>
      <c r="N107" s="48"/>
      <c r="P107" s="114"/>
      <c r="Q107" s="114"/>
      <c r="R107" s="114"/>
      <c r="S107" s="114" t="str">
        <f>IF(OR(LEFT($A107,1)="x",AND(AC93+$AC107=0,$AC93&gt;0)),"",IFERROR(VLOOKUP($A107,Leden2Z,32,0),""))</f>
        <v/>
      </c>
      <c r="T107" s="153">
        <f t="shared" si="87"/>
        <v>0</v>
      </c>
      <c r="U107" s="116">
        <f t="shared" si="88"/>
        <v>0</v>
      </c>
      <c r="V107" s="119">
        <f t="shared" si="89"/>
        <v>999</v>
      </c>
      <c r="W107" s="119">
        <f t="shared" si="90"/>
        <v>999</v>
      </c>
      <c r="X107" s="23">
        <v>18</v>
      </c>
      <c r="Y107" s="60" t="str">
        <f t="shared" si="91"/>
        <v/>
      </c>
      <c r="Z107" s="60" t="str">
        <f t="shared" si="92"/>
        <v/>
      </c>
      <c r="AA107" s="60" t="str">
        <f t="shared" si="93"/>
        <v/>
      </c>
      <c r="AB107" s="60" t="str">
        <f t="shared" si="94"/>
        <v/>
      </c>
      <c r="AC107" s="23">
        <f t="shared" si="95"/>
        <v>0</v>
      </c>
      <c r="AH107" s="158" t="str">
        <f t="shared" si="96"/>
        <v/>
      </c>
    </row>
    <row r="108" spans="1:34" x14ac:dyDescent="0.25">
      <c r="A108" s="23" t="str">
        <f>C91&amp;"x"&amp;B108</f>
        <v>S5x15</v>
      </c>
      <c r="B108" s="42">
        <v>15</v>
      </c>
      <c r="C108" s="60" t="str">
        <f t="shared" si="77"/>
        <v/>
      </c>
      <c r="D108" s="60" t="str">
        <f t="shared" si="78"/>
        <v/>
      </c>
      <c r="E108" s="61" t="str">
        <f t="shared" si="79"/>
        <v/>
      </c>
      <c r="F108" s="61" t="str">
        <f t="shared" si="80"/>
        <v/>
      </c>
      <c r="G108" s="62" t="str">
        <f t="shared" si="81"/>
        <v/>
      </c>
      <c r="H108" s="63" t="str">
        <f t="shared" si="82"/>
        <v/>
      </c>
      <c r="I108" s="69"/>
      <c r="J108" s="60" t="str">
        <f t="shared" si="83"/>
        <v/>
      </c>
      <c r="K108" s="60" t="str">
        <f t="shared" si="84"/>
        <v/>
      </c>
      <c r="L108" s="60" t="str">
        <f t="shared" si="85"/>
        <v/>
      </c>
      <c r="M108" s="60" t="str">
        <f t="shared" si="86"/>
        <v/>
      </c>
      <c r="N108" s="48"/>
      <c r="P108" s="114"/>
      <c r="Q108" s="114"/>
      <c r="R108" s="114"/>
      <c r="S108" s="114" t="str">
        <f>IF(OR(LEFT($A108,1)="x",AND(AC93+$AC108=0,$AC93&gt;0)),"",IFERROR(VLOOKUP($A108,Leden2Z,32,0),""))</f>
        <v/>
      </c>
      <c r="T108" s="153">
        <f t="shared" si="87"/>
        <v>0</v>
      </c>
      <c r="U108" s="116">
        <f t="shared" si="88"/>
        <v>0</v>
      </c>
      <c r="V108" s="119">
        <f t="shared" si="89"/>
        <v>999</v>
      </c>
      <c r="W108" s="119">
        <f t="shared" si="90"/>
        <v>999</v>
      </c>
      <c r="X108" s="23">
        <v>19</v>
      </c>
      <c r="Y108" s="60" t="str">
        <f t="shared" si="91"/>
        <v/>
      </c>
      <c r="Z108" s="60" t="str">
        <f t="shared" si="92"/>
        <v/>
      </c>
      <c r="AA108" s="60" t="str">
        <f t="shared" si="93"/>
        <v/>
      </c>
      <c r="AB108" s="60" t="str">
        <f t="shared" si="94"/>
        <v/>
      </c>
      <c r="AC108" s="23">
        <f t="shared" si="95"/>
        <v>0</v>
      </c>
      <c r="AH108" s="158" t="str">
        <f t="shared" si="96"/>
        <v/>
      </c>
    </row>
    <row r="109" spans="1:34" x14ac:dyDescent="0.25">
      <c r="B109" s="65"/>
      <c r="C109" s="66"/>
      <c r="D109" s="65"/>
      <c r="E109" s="65"/>
      <c r="F109" s="65"/>
      <c r="G109" s="67"/>
      <c r="H109" s="67"/>
      <c r="I109" s="67"/>
      <c r="J109" s="66"/>
      <c r="K109" s="66"/>
      <c r="L109" s="66"/>
      <c r="M109" s="66"/>
      <c r="N109" s="48"/>
      <c r="X109" s="23">
        <v>20</v>
      </c>
    </row>
    <row r="110" spans="1:34" x14ac:dyDescent="0.25">
      <c r="B110" s="42"/>
      <c r="C110" s="369" t="s">
        <v>5165</v>
      </c>
      <c r="D110" s="369"/>
      <c r="E110" s="43" t="s">
        <v>5166</v>
      </c>
      <c r="F110" s="43" t="s">
        <v>5167</v>
      </c>
      <c r="G110" s="44" t="s">
        <v>5168</v>
      </c>
      <c r="H110" s="45"/>
      <c r="I110" s="46"/>
      <c r="J110" s="47" t="s">
        <v>5169</v>
      </c>
      <c r="K110" s="47" t="s">
        <v>5170</v>
      </c>
      <c r="L110" s="47" t="s">
        <v>5171</v>
      </c>
      <c r="M110" s="48"/>
      <c r="N110" s="48"/>
      <c r="P110" s="49">
        <f>COUNT(P114:P128)</f>
        <v>0</v>
      </c>
      <c r="Q110" s="49">
        <f>COUNT(Q114:Q128)</f>
        <v>0</v>
      </c>
      <c r="R110" s="49">
        <f>COUNT(R114:R128)</f>
        <v>0</v>
      </c>
      <c r="S110" s="49">
        <f>COUNT(S114:S128)</f>
        <v>8</v>
      </c>
      <c r="T110" s="96">
        <f>T111-SUM(U114:U128)</f>
        <v>0</v>
      </c>
      <c r="X110" s="23">
        <v>1</v>
      </c>
    </row>
    <row r="111" spans="1:34" ht="13" x14ac:dyDescent="0.3">
      <c r="A111" s="27">
        <f>A91+1</f>
        <v>6</v>
      </c>
      <c r="B111" s="50"/>
      <c r="C111" s="370" t="str">
        <f>Leden!AW11</f>
        <v>S6</v>
      </c>
      <c r="D111" s="370"/>
      <c r="E111" s="100" t="str">
        <f>IF($C111="","",LEFT(IFERROR(VLOOKUP($C111,Teams2Z,2,0),"")&amp;"??",2))</f>
        <v>BK</v>
      </c>
      <c r="F111" s="100" t="str">
        <f>IF($C111="","",IFERROR(VLOOKUP($C111,Teams2Z,3,0),"??"))</f>
        <v>Za</v>
      </c>
      <c r="G111" s="100" t="str">
        <f>IF($C111="","",LEFT(IFERROR(VLOOKUP($C111,Teams2Z,4,0),"")&amp;"?",1))</f>
        <v>8</v>
      </c>
      <c r="H111" s="51"/>
      <c r="I111" s="52"/>
      <c r="J111" s="100">
        <f>COUNTIF(C114:C128,"V")</f>
        <v>4</v>
      </c>
      <c r="K111" s="100">
        <f>COUNTIF(C114:C128,"M")</f>
        <v>4</v>
      </c>
      <c r="L111" s="53">
        <f>IFERROR(AVERAGE(H114:H128),"")</f>
        <v>20</v>
      </c>
      <c r="M111" s="54"/>
      <c r="N111" s="54"/>
      <c r="O111" s="27" t="s">
        <v>5172</v>
      </c>
      <c r="P111" s="163"/>
      <c r="Q111" s="163"/>
      <c r="R111" s="163"/>
      <c r="S111" s="163">
        <v>-1</v>
      </c>
      <c r="T111" s="96">
        <f>SUM(T114:T128)</f>
        <v>8</v>
      </c>
      <c r="U111" s="115" t="str">
        <f>MID($C111,1,1)</f>
        <v>S</v>
      </c>
      <c r="V111" s="115" t="str">
        <f>MID($C111,1,1)</f>
        <v>S</v>
      </c>
      <c r="W111" s="115" t="str">
        <f>MID($C111,1,1)</f>
        <v>S</v>
      </c>
      <c r="X111" s="23">
        <v>2</v>
      </c>
      <c r="Y111" s="27"/>
      <c r="Z111" s="27"/>
      <c r="AA111" s="27"/>
      <c r="AB111" s="27"/>
      <c r="AC111" s="27"/>
      <c r="AD111" s="11" t="str">
        <f>IF($C111="","",IFERROR(VLOOKUP($C111,Teams2Z,6,0),""))</f>
        <v>A</v>
      </c>
      <c r="AE111" s="11" t="str">
        <f>TRIM(IF($AD111="","",IFERROR(VLOOKUP($AD111,Teams!$J$5:$O$9,2,0),"")))</f>
        <v>3312 AD</v>
      </c>
      <c r="AF111" s="11" t="str">
        <f>TRIM(IF($AD111="","",IFERROR(VLOOKUP($AD111,Teams!$J$5:$O$9,4,0),"")))</f>
        <v>Dordrecht Oranje Wit Hal</v>
      </c>
      <c r="AG111" s="27"/>
      <c r="AH111" s="159">
        <f>IFERROR(AVERAGE(AH114:AH128),"")</f>
        <v>20.327500000000001</v>
      </c>
    </row>
    <row r="112" spans="1:34" x14ac:dyDescent="0.25">
      <c r="B112" s="42"/>
      <c r="C112" s="43"/>
      <c r="D112" s="42"/>
      <c r="E112" s="42"/>
      <c r="F112" s="42"/>
      <c r="G112" s="46"/>
      <c r="H112" s="46"/>
      <c r="I112" s="46"/>
      <c r="J112" s="43"/>
      <c r="K112" s="43"/>
      <c r="L112" s="43"/>
      <c r="M112" s="48"/>
      <c r="N112" s="48"/>
      <c r="U112" s="116"/>
      <c r="V112" s="116"/>
      <c r="W112" s="116"/>
      <c r="X112" s="23">
        <v>3</v>
      </c>
    </row>
    <row r="113" spans="1:34" x14ac:dyDescent="0.25">
      <c r="A113" s="55"/>
      <c r="B113" s="56"/>
      <c r="C113" s="57" t="s">
        <v>5173</v>
      </c>
      <c r="D113" s="57" t="s">
        <v>5174</v>
      </c>
      <c r="E113" s="58" t="s">
        <v>5175</v>
      </c>
      <c r="F113" s="58" t="s">
        <v>5176</v>
      </c>
      <c r="G113" s="57" t="s">
        <v>5177</v>
      </c>
      <c r="H113" s="57" t="s">
        <v>5178</v>
      </c>
      <c r="I113" s="57" t="s">
        <v>5039</v>
      </c>
      <c r="J113" s="57" t="s">
        <v>7049</v>
      </c>
      <c r="K113" s="57" t="s">
        <v>7598</v>
      </c>
      <c r="L113" s="57" t="s">
        <v>7596</v>
      </c>
      <c r="M113" s="57" t="s">
        <v>7597</v>
      </c>
      <c r="N113" s="59"/>
      <c r="O113" s="55"/>
      <c r="P113" s="117" t="s">
        <v>5048</v>
      </c>
      <c r="Q113" s="117" t="s">
        <v>5047</v>
      </c>
      <c r="R113" s="117" t="s">
        <v>5049</v>
      </c>
      <c r="S113" s="117" t="s">
        <v>5048</v>
      </c>
      <c r="U113" s="115">
        <f>IF(W111="","",VLOOKUP(W111,Leeftijdscat,2,FALSE))</f>
        <v>5</v>
      </c>
      <c r="V113" s="115">
        <f>IF(W111="","",VLOOKUP(W111,Leeftijdscat,3,FALSE))</f>
        <v>999</v>
      </c>
      <c r="W113" s="115">
        <f>IF(W111="","",VLOOKUP(W111,Leeftijdscat,4,FALSE))</f>
        <v>999</v>
      </c>
      <c r="X113" s="23">
        <v>4</v>
      </c>
      <c r="Y113" s="55">
        <f>LEN(Y114&amp;Y115&amp;Y116&amp;Y117&amp;Y118&amp;Y119&amp;Y120&amp;Y121&amp;Y122&amp;Y123&amp;Y124&amp;Y125&amp;Y126&amp;Y127&amp;Y128)</f>
        <v>16</v>
      </c>
      <c r="Z113" s="55">
        <f>LEN(Z114&amp;Z115&amp;Z116&amp;Z117&amp;Z118&amp;Z119&amp;Z120&amp;Z121&amp;Z122&amp;Z123&amp;Z124&amp;Z125&amp;Z126&amp;Z127&amp;Z128)</f>
        <v>16</v>
      </c>
      <c r="AA113" s="55">
        <f>LEN(AA114&amp;AA115&amp;AA116&amp;AA117&amp;AA118&amp;AA119&amp;AA120&amp;AA121&amp;AA122&amp;AA123&amp;AA124&amp;AA125&amp;AA126&amp;AA127&amp;AA128)</f>
        <v>16</v>
      </c>
      <c r="AB113" s="55">
        <f>LEN(AB114&amp;AB115&amp;AB116&amp;AB117&amp;AB118&amp;AB119&amp;AB120&amp;AB121&amp;AB122&amp;AB123&amp;AB124&amp;AB125&amp;AB126&amp;AB127&amp;AB128)</f>
        <v>8</v>
      </c>
      <c r="AC113" s="55">
        <f>SUM(Y113:AA113)</f>
        <v>48</v>
      </c>
      <c r="AD113" s="145"/>
      <c r="AE113" s="145"/>
      <c r="AF113" s="145"/>
      <c r="AG113" s="55"/>
    </row>
    <row r="114" spans="1:34" x14ac:dyDescent="0.25">
      <c r="A114" s="23" t="str">
        <f>C111&amp;"x"&amp;B114</f>
        <v>S6x1</v>
      </c>
      <c r="B114" s="42">
        <v>1</v>
      </c>
      <c r="C114" s="60" t="str">
        <f t="shared" ref="C114:C128" si="97">IF(LEFT($A114,1)="x","",IFERROR(VLOOKUP($A114,Leden2Z,7,0),""))</f>
        <v>V</v>
      </c>
      <c r="D114" s="60" t="str">
        <f t="shared" ref="D114:D128" si="98">IF(LEFT($A114,1)="x","",IFERROR(VLOOKUP($A114,Leden2Z,8,0),""))</f>
        <v>NLS08G2</v>
      </c>
      <c r="E114" s="61" t="str">
        <f t="shared" ref="E114:E128" si="99">IF(LEFT($A114,1)="x","",IFERROR(VLOOKUP($A114,Leden2Z,9,0),""))</f>
        <v>Dubbeld, S.</v>
      </c>
      <c r="F114" s="61" t="str">
        <f t="shared" ref="F114:F128" si="100">IF(LEFT($A114,1)="x","",IFERROR(VLOOKUP($A114,Leden2Z,10,0),""))</f>
        <v>Sanne</v>
      </c>
      <c r="G114" s="62">
        <f t="shared" ref="G114:G128" si="101">IF(LEFT($A114,1)="x","",IFERROR(VLOOKUP($A114,Leden2Z,11,0),""))</f>
        <v>37295</v>
      </c>
      <c r="H114" s="63">
        <f t="shared" ref="H114:H128" si="102">IF(AND(ISNUMBER(G114),G114&lt;&gt;0),DATEDIF(G114,Peildatum,"Y"),"")</f>
        <v>21</v>
      </c>
      <c r="I114" s="69"/>
      <c r="J114" s="60" t="str">
        <f t="shared" ref="J114:J128" si="103">IF(LEFT($A114,1)="x","",IFERROR(VLOOKUP($A114,Leden2Z,16,0),""))</f>
        <v>S6</v>
      </c>
      <c r="K114" s="60" t="str">
        <f t="shared" ref="K114:K128" si="104">IF(LEFT($A114,1)="x","",IFERROR(VLOOKUP($A114,Leden2Z,17,0),""))</f>
        <v>S6</v>
      </c>
      <c r="L114" s="60" t="str">
        <f t="shared" ref="L114:L128" si="105">IF(LEFT($A114,1)="x","",IFERROR(VLOOKUP($A114,Leden2Z,18,0),""))</f>
        <v>S6</v>
      </c>
      <c r="M114" s="60" t="str">
        <f t="shared" ref="M114:M128" si="106">IF(LEFT($A114,1)="x","",IFERROR(VLOOKUP($A114,Leden2Z,19,0),""))</f>
        <v>S6</v>
      </c>
      <c r="N114" s="48"/>
      <c r="P114" s="114"/>
      <c r="Q114" s="114"/>
      <c r="R114" s="114"/>
      <c r="S114" s="114">
        <f>IF(OR(LEFT($A114,1)="x",AND(AC113+$AC114=0,$AC113&gt;0)),"",IFERROR(VLOOKUP($A114,Leden2Z,32,0),""))</f>
        <v>0</v>
      </c>
      <c r="T114" s="153">
        <f t="shared" ref="T114:T128" si="107">IF(LEN(C114&amp;D114&amp;E114&amp;F114)&gt;0,1,0)</f>
        <v>1</v>
      </c>
      <c r="U114" s="116">
        <f t="shared" ref="U114:U128" si="108">MIN(LEN(Y114&amp;Z114&amp;AA114&amp;AB114),1)</f>
        <v>1</v>
      </c>
      <c r="V114" s="119">
        <f t="shared" ref="V114:V128" si="109">V113</f>
        <v>999</v>
      </c>
      <c r="W114" s="119">
        <f t="shared" ref="W114:W128" si="110">W113</f>
        <v>999</v>
      </c>
      <c r="X114" s="23">
        <v>5</v>
      </c>
      <c r="Y114" s="60" t="str">
        <f t="shared" ref="Y114:Y128" si="111">IF(LEFT($A114,1)="x","",IFERROR(VLOOKUP($A114,Leden2Z,36,0),""))</f>
        <v>S6</v>
      </c>
      <c r="Z114" s="60" t="str">
        <f t="shared" ref="Z114:Z128" si="112">IF(LEFT($A114,1)="x","",IFERROR(VLOOKUP($A114,Leden2Z,37,0),""))</f>
        <v>S6</v>
      </c>
      <c r="AA114" s="60" t="str">
        <f t="shared" ref="AA114:AA128" si="113">IF(LEFT($A114,1)="x","",IFERROR(VLOOKUP($A114,Leden2Z,38,0),""))</f>
        <v>S6</v>
      </c>
      <c r="AB114" s="60">
        <f t="shared" ref="AB114:AB128" si="114">IF(LEFT($A114,1)="x","",IFERROR(VLOOKUP($A114,Leden2Z,39,0),""))</f>
        <v>0</v>
      </c>
      <c r="AC114" s="23">
        <f t="shared" ref="AC114:AC128" si="115">LEN(Y114&amp;Z114&amp;AA114&amp;AB114)</f>
        <v>7</v>
      </c>
      <c r="AH114" s="158">
        <f t="shared" ref="AH114:AH128" si="116">lft(G114,Peildatum)</f>
        <v>21.89</v>
      </c>
    </row>
    <row r="115" spans="1:34" x14ac:dyDescent="0.25">
      <c r="A115" s="23" t="str">
        <f>C111&amp;"x"&amp;B115</f>
        <v>S6x2</v>
      </c>
      <c r="B115" s="42">
        <v>2</v>
      </c>
      <c r="C115" s="60" t="str">
        <f t="shared" si="97"/>
        <v>V</v>
      </c>
      <c r="D115" s="60" t="str">
        <f t="shared" si="98"/>
        <v>NLB70X5</v>
      </c>
      <c r="E115" s="61" t="str">
        <f t="shared" si="99"/>
        <v>Friebel, A.</v>
      </c>
      <c r="F115" s="61" t="str">
        <f t="shared" si="100"/>
        <v>Angela</v>
      </c>
      <c r="G115" s="62">
        <f t="shared" si="101"/>
        <v>37541</v>
      </c>
      <c r="H115" s="63">
        <f t="shared" si="102"/>
        <v>21</v>
      </c>
      <c r="I115" s="69"/>
      <c r="J115" s="60" t="str">
        <f t="shared" si="103"/>
        <v>S6</v>
      </c>
      <c r="K115" s="60" t="str">
        <f t="shared" si="104"/>
        <v>S6</v>
      </c>
      <c r="L115" s="60" t="str">
        <f t="shared" si="105"/>
        <v>S6</v>
      </c>
      <c r="M115" s="60" t="str">
        <f t="shared" si="106"/>
        <v>S6</v>
      </c>
      <c r="N115" s="48"/>
      <c r="P115" s="114"/>
      <c r="Q115" s="114"/>
      <c r="R115" s="114"/>
      <c r="S115" s="114">
        <f>IF(OR(LEFT($A115,1)="x",AND(AC113+$AC115=0,$AC113&gt;0)),"",IFERROR(VLOOKUP($A115,Leden2Z,32,0),""))</f>
        <v>0</v>
      </c>
      <c r="T115" s="153">
        <f t="shared" si="107"/>
        <v>1</v>
      </c>
      <c r="U115" s="116">
        <f t="shared" si="108"/>
        <v>1</v>
      </c>
      <c r="V115" s="119">
        <f t="shared" si="109"/>
        <v>999</v>
      </c>
      <c r="W115" s="119">
        <f t="shared" si="110"/>
        <v>999</v>
      </c>
      <c r="X115" s="23">
        <v>6</v>
      </c>
      <c r="Y115" s="60" t="str">
        <f t="shared" si="111"/>
        <v>S6</v>
      </c>
      <c r="Z115" s="60" t="str">
        <f t="shared" si="112"/>
        <v>S6</v>
      </c>
      <c r="AA115" s="60" t="str">
        <f t="shared" si="113"/>
        <v>S6</v>
      </c>
      <c r="AB115" s="60">
        <f t="shared" si="114"/>
        <v>0</v>
      </c>
      <c r="AC115" s="23">
        <f t="shared" si="115"/>
        <v>7</v>
      </c>
      <c r="AH115" s="158">
        <f t="shared" si="116"/>
        <v>21.22</v>
      </c>
    </row>
    <row r="116" spans="1:34" x14ac:dyDescent="0.25">
      <c r="A116" s="23" t="str">
        <f>C111&amp;"x"&amp;B116</f>
        <v>S6x3</v>
      </c>
      <c r="B116" s="42">
        <v>3</v>
      </c>
      <c r="C116" s="60" t="str">
        <f t="shared" si="97"/>
        <v>V</v>
      </c>
      <c r="D116" s="60" t="str">
        <f t="shared" si="98"/>
        <v>NLF29C4</v>
      </c>
      <c r="E116" s="61" t="str">
        <f t="shared" si="99"/>
        <v>Herremans, J.</v>
      </c>
      <c r="F116" s="61" t="str">
        <f t="shared" si="100"/>
        <v>Jennifer</v>
      </c>
      <c r="G116" s="62">
        <f t="shared" si="101"/>
        <v>37807</v>
      </c>
      <c r="H116" s="63">
        <f t="shared" si="102"/>
        <v>20</v>
      </c>
      <c r="I116" s="69"/>
      <c r="J116" s="60" t="str">
        <f t="shared" si="103"/>
        <v>S6</v>
      </c>
      <c r="K116" s="60" t="str">
        <f t="shared" si="104"/>
        <v>S6</v>
      </c>
      <c r="L116" s="60" t="str">
        <f t="shared" si="105"/>
        <v>S6</v>
      </c>
      <c r="M116" s="60" t="str">
        <f t="shared" si="106"/>
        <v>S6</v>
      </c>
      <c r="N116" s="48"/>
      <c r="P116" s="114"/>
      <c r="Q116" s="114"/>
      <c r="R116" s="114"/>
      <c r="S116" s="114">
        <f>IF(OR(LEFT($A116,1)="x",AND(AC113+$AC116=0,$AC113&gt;0)),"",IFERROR(VLOOKUP($A116,Leden2Z,32,0),""))</f>
        <v>0</v>
      </c>
      <c r="T116" s="153">
        <f t="shared" si="107"/>
        <v>1</v>
      </c>
      <c r="U116" s="116">
        <f t="shared" si="108"/>
        <v>1</v>
      </c>
      <c r="V116" s="119">
        <f t="shared" si="109"/>
        <v>999</v>
      </c>
      <c r="W116" s="119">
        <f t="shared" si="110"/>
        <v>999</v>
      </c>
      <c r="X116" s="23">
        <v>7</v>
      </c>
      <c r="Y116" s="60" t="str">
        <f t="shared" si="111"/>
        <v>S6</v>
      </c>
      <c r="Z116" s="60" t="str">
        <f t="shared" si="112"/>
        <v>S6</v>
      </c>
      <c r="AA116" s="60" t="str">
        <f t="shared" si="113"/>
        <v>S6</v>
      </c>
      <c r="AB116" s="60">
        <f t="shared" si="114"/>
        <v>0</v>
      </c>
      <c r="AC116" s="23">
        <f t="shared" si="115"/>
        <v>7</v>
      </c>
      <c r="AH116" s="158">
        <f t="shared" si="116"/>
        <v>20.49</v>
      </c>
    </row>
    <row r="117" spans="1:34" x14ac:dyDescent="0.25">
      <c r="A117" s="23" t="str">
        <f>C111&amp;"x"&amp;B117</f>
        <v>S6x4</v>
      </c>
      <c r="B117" s="42">
        <v>4</v>
      </c>
      <c r="C117" s="60" t="str">
        <f t="shared" si="97"/>
        <v>V</v>
      </c>
      <c r="D117" s="60" t="str">
        <f t="shared" si="98"/>
        <v>NKX36X8</v>
      </c>
      <c r="E117" s="61" t="str">
        <f t="shared" si="99"/>
        <v>Witman, K.</v>
      </c>
      <c r="F117" s="61" t="str">
        <f t="shared" si="100"/>
        <v>Kimberley</v>
      </c>
      <c r="G117" s="62">
        <f t="shared" si="101"/>
        <v>38163</v>
      </c>
      <c r="H117" s="63">
        <f t="shared" si="102"/>
        <v>19</v>
      </c>
      <c r="I117" s="69"/>
      <c r="J117" s="60" t="str">
        <f t="shared" si="103"/>
        <v>S6</v>
      </c>
      <c r="K117" s="60" t="str">
        <f t="shared" si="104"/>
        <v>S6</v>
      </c>
      <c r="L117" s="60" t="str">
        <f t="shared" si="105"/>
        <v>S6</v>
      </c>
      <c r="M117" s="60" t="str">
        <f t="shared" si="106"/>
        <v>S6</v>
      </c>
      <c r="N117" s="48"/>
      <c r="P117" s="114"/>
      <c r="Q117" s="114"/>
      <c r="R117" s="114"/>
      <c r="S117" s="114">
        <f>IF(OR(LEFT($A117,1)="x",AND(AC113+$AC117=0,$AC113&gt;0)),"",IFERROR(VLOOKUP($A117,Leden2Z,32,0),""))</f>
        <v>0</v>
      </c>
      <c r="T117" s="153">
        <f t="shared" si="107"/>
        <v>1</v>
      </c>
      <c r="U117" s="116">
        <f t="shared" si="108"/>
        <v>1</v>
      </c>
      <c r="V117" s="119">
        <f t="shared" si="109"/>
        <v>999</v>
      </c>
      <c r="W117" s="119">
        <f t="shared" si="110"/>
        <v>999</v>
      </c>
      <c r="X117" s="23">
        <v>8</v>
      </c>
      <c r="Y117" s="60" t="str">
        <f t="shared" si="111"/>
        <v>S6</v>
      </c>
      <c r="Z117" s="60" t="str">
        <f t="shared" si="112"/>
        <v>S6</v>
      </c>
      <c r="AA117" s="60" t="str">
        <f t="shared" si="113"/>
        <v>S6</v>
      </c>
      <c r="AB117" s="60">
        <f t="shared" si="114"/>
        <v>0</v>
      </c>
      <c r="AC117" s="23">
        <f t="shared" si="115"/>
        <v>7</v>
      </c>
      <c r="AH117" s="158">
        <f t="shared" si="116"/>
        <v>19.52</v>
      </c>
    </row>
    <row r="118" spans="1:34" x14ac:dyDescent="0.25">
      <c r="A118" s="23" t="str">
        <f>C111&amp;"x"&amp;B118</f>
        <v>S6x5</v>
      </c>
      <c r="B118" s="42">
        <v>5</v>
      </c>
      <c r="C118" s="60" t="str">
        <f t="shared" si="97"/>
        <v>M</v>
      </c>
      <c r="D118" s="60" t="str">
        <f t="shared" si="98"/>
        <v>NKW50C2</v>
      </c>
      <c r="E118" s="61" t="str">
        <f t="shared" si="99"/>
        <v>Boon, T.</v>
      </c>
      <c r="F118" s="61" t="str">
        <f t="shared" si="100"/>
        <v>Thijs</v>
      </c>
      <c r="G118" s="62">
        <f t="shared" si="101"/>
        <v>37960</v>
      </c>
      <c r="H118" s="63">
        <f t="shared" si="102"/>
        <v>20</v>
      </c>
      <c r="I118" s="69"/>
      <c r="J118" s="60" t="str">
        <f t="shared" si="103"/>
        <v>S6</v>
      </c>
      <c r="K118" s="60" t="str">
        <f t="shared" si="104"/>
        <v>S6</v>
      </c>
      <c r="L118" s="60" t="str">
        <f t="shared" si="105"/>
        <v>S6</v>
      </c>
      <c r="M118" s="60" t="str">
        <f t="shared" si="106"/>
        <v>S6</v>
      </c>
      <c r="N118" s="48"/>
      <c r="P118" s="114"/>
      <c r="Q118" s="114"/>
      <c r="R118" s="114"/>
      <c r="S118" s="114">
        <f>IF(OR(LEFT($A118,1)="x",AND(AC113+$AC118=0,$AC113&gt;0)),"",IFERROR(VLOOKUP($A118,Leden2Z,32,0),""))</f>
        <v>0</v>
      </c>
      <c r="T118" s="153">
        <f t="shared" si="107"/>
        <v>1</v>
      </c>
      <c r="U118" s="116">
        <f t="shared" si="108"/>
        <v>1</v>
      </c>
      <c r="V118" s="119">
        <f t="shared" si="109"/>
        <v>999</v>
      </c>
      <c r="W118" s="119">
        <f t="shared" si="110"/>
        <v>999</v>
      </c>
      <c r="X118" s="23">
        <v>9</v>
      </c>
      <c r="Y118" s="60" t="str">
        <f t="shared" si="111"/>
        <v>S6</v>
      </c>
      <c r="Z118" s="60" t="str">
        <f t="shared" si="112"/>
        <v>S6</v>
      </c>
      <c r="AA118" s="60" t="str">
        <f t="shared" si="113"/>
        <v>S6</v>
      </c>
      <c r="AB118" s="60">
        <f t="shared" si="114"/>
        <v>0</v>
      </c>
      <c r="AC118" s="23">
        <f t="shared" si="115"/>
        <v>7</v>
      </c>
      <c r="AH118" s="158">
        <f t="shared" si="116"/>
        <v>20.07</v>
      </c>
    </row>
    <row r="119" spans="1:34" x14ac:dyDescent="0.25">
      <c r="A119" s="23" t="str">
        <f>C111&amp;"x"&amp;B119</f>
        <v>S6x6</v>
      </c>
      <c r="B119" s="42">
        <v>6</v>
      </c>
      <c r="C119" s="60" t="str">
        <f t="shared" si="97"/>
        <v>M</v>
      </c>
      <c r="D119" s="60" t="str">
        <f t="shared" si="98"/>
        <v>NKW21H5</v>
      </c>
      <c r="E119" s="61" t="str">
        <f t="shared" si="99"/>
        <v>Kuijper, D.V.</v>
      </c>
      <c r="F119" s="61" t="str">
        <f t="shared" si="100"/>
        <v>David</v>
      </c>
      <c r="G119" s="62">
        <f t="shared" si="101"/>
        <v>37971</v>
      </c>
      <c r="H119" s="63">
        <f t="shared" si="102"/>
        <v>20</v>
      </c>
      <c r="I119" s="69"/>
      <c r="J119" s="60" t="str">
        <f t="shared" si="103"/>
        <v>S6</v>
      </c>
      <c r="K119" s="60" t="str">
        <f t="shared" si="104"/>
        <v>S6</v>
      </c>
      <c r="L119" s="60" t="str">
        <f t="shared" si="105"/>
        <v>S6</v>
      </c>
      <c r="M119" s="60" t="str">
        <f t="shared" si="106"/>
        <v>S6</v>
      </c>
      <c r="N119" s="48"/>
      <c r="P119" s="114"/>
      <c r="Q119" s="114"/>
      <c r="R119" s="114"/>
      <c r="S119" s="114">
        <f>IF(OR(LEFT($A119,1)="x",AND(AC113+$AC119=0,$AC113&gt;0)),"",IFERROR(VLOOKUP($A119,Leden2Z,32,0),""))</f>
        <v>0</v>
      </c>
      <c r="T119" s="153">
        <f t="shared" si="107"/>
        <v>1</v>
      </c>
      <c r="U119" s="116">
        <f t="shared" si="108"/>
        <v>1</v>
      </c>
      <c r="V119" s="119">
        <f t="shared" si="109"/>
        <v>999</v>
      </c>
      <c r="W119" s="119">
        <f t="shared" si="110"/>
        <v>999</v>
      </c>
      <c r="X119" s="23">
        <v>10</v>
      </c>
      <c r="Y119" s="60" t="str">
        <f t="shared" si="111"/>
        <v>S6</v>
      </c>
      <c r="Z119" s="60" t="str">
        <f t="shared" si="112"/>
        <v>S6</v>
      </c>
      <c r="AA119" s="60" t="str">
        <f t="shared" si="113"/>
        <v>S6</v>
      </c>
      <c r="AB119" s="60">
        <f t="shared" si="114"/>
        <v>0</v>
      </c>
      <c r="AC119" s="23">
        <f t="shared" si="115"/>
        <v>7</v>
      </c>
      <c r="AH119" s="158">
        <f t="shared" si="116"/>
        <v>20.04</v>
      </c>
    </row>
    <row r="120" spans="1:34" x14ac:dyDescent="0.25">
      <c r="A120" s="23" t="str">
        <f>C111&amp;"x"&amp;B120</f>
        <v>S6x7</v>
      </c>
      <c r="B120" s="42">
        <v>7</v>
      </c>
      <c r="C120" s="60" t="str">
        <f t="shared" si="97"/>
        <v>M</v>
      </c>
      <c r="D120" s="60" t="str">
        <f t="shared" si="98"/>
        <v>NKW30G0</v>
      </c>
      <c r="E120" s="61" t="str">
        <f t="shared" si="99"/>
        <v>Vlaming, de J.C.</v>
      </c>
      <c r="F120" s="61" t="str">
        <f t="shared" si="100"/>
        <v>Jens</v>
      </c>
      <c r="G120" s="62">
        <f t="shared" si="101"/>
        <v>37974</v>
      </c>
      <c r="H120" s="63">
        <f t="shared" si="102"/>
        <v>20</v>
      </c>
      <c r="I120" s="69"/>
      <c r="J120" s="60" t="str">
        <f t="shared" si="103"/>
        <v>S6</v>
      </c>
      <c r="K120" s="60" t="str">
        <f t="shared" si="104"/>
        <v>S6</v>
      </c>
      <c r="L120" s="60" t="str">
        <f t="shared" si="105"/>
        <v>S6</v>
      </c>
      <c r="M120" s="60" t="str">
        <f t="shared" si="106"/>
        <v>S6</v>
      </c>
      <c r="N120" s="48"/>
      <c r="P120" s="114"/>
      <c r="Q120" s="114"/>
      <c r="R120" s="114"/>
      <c r="S120" s="114">
        <f>IF(OR(LEFT($A120,1)="x",AND(AC113+$AC120=0,$AC113&gt;0)),"",IFERROR(VLOOKUP($A120,Leden2Z,32,0),""))</f>
        <v>0</v>
      </c>
      <c r="T120" s="153">
        <f t="shared" si="107"/>
        <v>1</v>
      </c>
      <c r="U120" s="116">
        <f t="shared" si="108"/>
        <v>1</v>
      </c>
      <c r="V120" s="119">
        <f t="shared" si="109"/>
        <v>999</v>
      </c>
      <c r="W120" s="119">
        <f t="shared" si="110"/>
        <v>999</v>
      </c>
      <c r="X120" s="23">
        <v>11</v>
      </c>
      <c r="Y120" s="60" t="str">
        <f t="shared" si="111"/>
        <v>S6</v>
      </c>
      <c r="Z120" s="60" t="str">
        <f t="shared" si="112"/>
        <v>S6</v>
      </c>
      <c r="AA120" s="60" t="str">
        <f t="shared" si="113"/>
        <v>S6</v>
      </c>
      <c r="AB120" s="60">
        <f t="shared" si="114"/>
        <v>0</v>
      </c>
      <c r="AC120" s="23">
        <f t="shared" si="115"/>
        <v>7</v>
      </c>
      <c r="AH120" s="158">
        <f t="shared" si="116"/>
        <v>20.03</v>
      </c>
    </row>
    <row r="121" spans="1:34" x14ac:dyDescent="0.25">
      <c r="A121" s="23" t="str">
        <f>C111&amp;"x"&amp;B121</f>
        <v>S6x8</v>
      </c>
      <c r="B121" s="42">
        <v>8</v>
      </c>
      <c r="C121" s="60" t="str">
        <f t="shared" si="97"/>
        <v>M</v>
      </c>
      <c r="D121" s="60" t="str">
        <f t="shared" si="98"/>
        <v>NMQ44L0</v>
      </c>
      <c r="E121" s="61" t="str">
        <f t="shared" si="99"/>
        <v>Tieleman, C.</v>
      </c>
      <c r="F121" s="61" t="str">
        <f t="shared" si="100"/>
        <v>Cas</v>
      </c>
      <c r="G121" s="62">
        <f t="shared" si="101"/>
        <v>38220</v>
      </c>
      <c r="H121" s="63">
        <f t="shared" si="102"/>
        <v>19</v>
      </c>
      <c r="I121" s="69"/>
      <c r="J121" s="60" t="str">
        <f t="shared" si="103"/>
        <v>S6</v>
      </c>
      <c r="K121" s="60" t="str">
        <f t="shared" si="104"/>
        <v>S6</v>
      </c>
      <c r="L121" s="60" t="str">
        <f t="shared" si="105"/>
        <v>S6</v>
      </c>
      <c r="M121" s="60" t="str">
        <f t="shared" si="106"/>
        <v>S6</v>
      </c>
      <c r="N121" s="48"/>
      <c r="P121" s="114"/>
      <c r="Q121" s="114"/>
      <c r="R121" s="114"/>
      <c r="S121" s="114">
        <f>IF(OR(LEFT($A121,1)="x",AND(AC113+$AC121=0,$AC113&gt;0)),"",IFERROR(VLOOKUP($A121,Leden2Z,32,0),""))</f>
        <v>0</v>
      </c>
      <c r="T121" s="153">
        <f t="shared" si="107"/>
        <v>1</v>
      </c>
      <c r="U121" s="116">
        <f t="shared" si="108"/>
        <v>1</v>
      </c>
      <c r="V121" s="119">
        <f t="shared" si="109"/>
        <v>999</v>
      </c>
      <c r="W121" s="119">
        <f t="shared" si="110"/>
        <v>999</v>
      </c>
      <c r="X121" s="23">
        <v>12</v>
      </c>
      <c r="Y121" s="60" t="str">
        <f t="shared" si="111"/>
        <v>S6</v>
      </c>
      <c r="Z121" s="60" t="str">
        <f t="shared" si="112"/>
        <v>S6</v>
      </c>
      <c r="AA121" s="60" t="str">
        <f t="shared" si="113"/>
        <v>S6</v>
      </c>
      <c r="AB121" s="60">
        <f t="shared" si="114"/>
        <v>0</v>
      </c>
      <c r="AC121" s="23">
        <f t="shared" si="115"/>
        <v>7</v>
      </c>
      <c r="AH121" s="158">
        <f t="shared" si="116"/>
        <v>19.36</v>
      </c>
    </row>
    <row r="122" spans="1:34" x14ac:dyDescent="0.25">
      <c r="A122" s="23" t="str">
        <f>C111&amp;"x"&amp;B122</f>
        <v>S6x9</v>
      </c>
      <c r="B122" s="42">
        <v>9</v>
      </c>
      <c r="C122" s="60" t="str">
        <f t="shared" si="97"/>
        <v/>
      </c>
      <c r="D122" s="60" t="str">
        <f t="shared" si="98"/>
        <v/>
      </c>
      <c r="E122" s="61" t="str">
        <f t="shared" si="99"/>
        <v/>
      </c>
      <c r="F122" s="61" t="str">
        <f t="shared" si="100"/>
        <v/>
      </c>
      <c r="G122" s="62" t="str">
        <f t="shared" si="101"/>
        <v/>
      </c>
      <c r="H122" s="63" t="str">
        <f t="shared" si="102"/>
        <v/>
      </c>
      <c r="I122" s="69"/>
      <c r="J122" s="60" t="str">
        <f t="shared" si="103"/>
        <v/>
      </c>
      <c r="K122" s="60" t="str">
        <f t="shared" si="104"/>
        <v/>
      </c>
      <c r="L122" s="60" t="str">
        <f t="shared" si="105"/>
        <v/>
      </c>
      <c r="M122" s="60" t="str">
        <f t="shared" si="106"/>
        <v/>
      </c>
      <c r="N122" s="48"/>
      <c r="P122" s="114"/>
      <c r="Q122" s="114"/>
      <c r="R122" s="114"/>
      <c r="S122" s="114" t="str">
        <f>IF(OR(LEFT($A122,1)="x",AND(AC113+$AC122=0,$AC113&gt;0)),"",IFERROR(VLOOKUP($A122,Leden2Z,32,0),""))</f>
        <v/>
      </c>
      <c r="T122" s="153">
        <f t="shared" si="107"/>
        <v>0</v>
      </c>
      <c r="U122" s="116">
        <f t="shared" si="108"/>
        <v>0</v>
      </c>
      <c r="V122" s="119">
        <f t="shared" si="109"/>
        <v>999</v>
      </c>
      <c r="W122" s="119">
        <f t="shared" si="110"/>
        <v>999</v>
      </c>
      <c r="X122" s="23">
        <v>13</v>
      </c>
      <c r="Y122" s="60" t="str">
        <f t="shared" si="111"/>
        <v/>
      </c>
      <c r="Z122" s="60" t="str">
        <f t="shared" si="112"/>
        <v/>
      </c>
      <c r="AA122" s="60" t="str">
        <f t="shared" si="113"/>
        <v/>
      </c>
      <c r="AB122" s="60" t="str">
        <f t="shared" si="114"/>
        <v/>
      </c>
      <c r="AC122" s="23">
        <f t="shared" si="115"/>
        <v>0</v>
      </c>
      <c r="AH122" s="158" t="str">
        <f t="shared" si="116"/>
        <v/>
      </c>
    </row>
    <row r="123" spans="1:34" x14ac:dyDescent="0.25">
      <c r="A123" s="23" t="str">
        <f>C111&amp;"x"&amp;B123</f>
        <v>S6x10</v>
      </c>
      <c r="B123" s="42">
        <v>10</v>
      </c>
      <c r="C123" s="60" t="str">
        <f t="shared" si="97"/>
        <v/>
      </c>
      <c r="D123" s="60" t="str">
        <f t="shared" si="98"/>
        <v/>
      </c>
      <c r="E123" s="61" t="str">
        <f t="shared" si="99"/>
        <v/>
      </c>
      <c r="F123" s="61" t="str">
        <f t="shared" si="100"/>
        <v/>
      </c>
      <c r="G123" s="62" t="str">
        <f t="shared" si="101"/>
        <v/>
      </c>
      <c r="H123" s="63" t="str">
        <f t="shared" si="102"/>
        <v/>
      </c>
      <c r="I123" s="69"/>
      <c r="J123" s="60" t="str">
        <f t="shared" si="103"/>
        <v/>
      </c>
      <c r="K123" s="60" t="str">
        <f t="shared" si="104"/>
        <v/>
      </c>
      <c r="L123" s="60" t="str">
        <f t="shared" si="105"/>
        <v/>
      </c>
      <c r="M123" s="60" t="str">
        <f t="shared" si="106"/>
        <v/>
      </c>
      <c r="N123" s="48"/>
      <c r="P123" s="114"/>
      <c r="Q123" s="114"/>
      <c r="R123" s="114"/>
      <c r="S123" s="114" t="str">
        <f>IF(OR(LEFT($A123,1)="x",AND(AC113+$AC123=0,$AC113&gt;0)),"",IFERROR(VLOOKUP($A123,Leden2Z,32,0),""))</f>
        <v/>
      </c>
      <c r="T123" s="153">
        <f t="shared" si="107"/>
        <v>0</v>
      </c>
      <c r="U123" s="116">
        <f t="shared" si="108"/>
        <v>0</v>
      </c>
      <c r="V123" s="119">
        <f t="shared" si="109"/>
        <v>999</v>
      </c>
      <c r="W123" s="119">
        <f t="shared" si="110"/>
        <v>999</v>
      </c>
      <c r="X123" s="23">
        <v>14</v>
      </c>
      <c r="Y123" s="60" t="str">
        <f t="shared" si="111"/>
        <v/>
      </c>
      <c r="Z123" s="60" t="str">
        <f t="shared" si="112"/>
        <v/>
      </c>
      <c r="AA123" s="60" t="str">
        <f t="shared" si="113"/>
        <v/>
      </c>
      <c r="AB123" s="60" t="str">
        <f t="shared" si="114"/>
        <v/>
      </c>
      <c r="AC123" s="23">
        <f t="shared" si="115"/>
        <v>0</v>
      </c>
      <c r="AH123" s="158" t="str">
        <f t="shared" si="116"/>
        <v/>
      </c>
    </row>
    <row r="124" spans="1:34" x14ac:dyDescent="0.25">
      <c r="A124" s="23" t="str">
        <f>C111&amp;"x"&amp;B124</f>
        <v>S6x11</v>
      </c>
      <c r="B124" s="42">
        <v>11</v>
      </c>
      <c r="C124" s="60" t="str">
        <f t="shared" si="97"/>
        <v/>
      </c>
      <c r="D124" s="60" t="str">
        <f t="shared" si="98"/>
        <v/>
      </c>
      <c r="E124" s="61" t="str">
        <f t="shared" si="99"/>
        <v/>
      </c>
      <c r="F124" s="61" t="str">
        <f t="shared" si="100"/>
        <v/>
      </c>
      <c r="G124" s="62" t="str">
        <f t="shared" si="101"/>
        <v/>
      </c>
      <c r="H124" s="63" t="str">
        <f t="shared" si="102"/>
        <v/>
      </c>
      <c r="I124" s="69"/>
      <c r="J124" s="60" t="str">
        <f t="shared" si="103"/>
        <v/>
      </c>
      <c r="K124" s="60" t="str">
        <f t="shared" si="104"/>
        <v/>
      </c>
      <c r="L124" s="60" t="str">
        <f t="shared" si="105"/>
        <v/>
      </c>
      <c r="M124" s="60" t="str">
        <f t="shared" si="106"/>
        <v/>
      </c>
      <c r="N124" s="48"/>
      <c r="P124" s="114"/>
      <c r="Q124" s="114"/>
      <c r="R124" s="114"/>
      <c r="S124" s="114" t="str">
        <f>IF(OR(LEFT($A124,1)="x",AND(AC113+$AC124=0,$AC113&gt;0)),"",IFERROR(VLOOKUP($A124,Leden2Z,32,0),""))</f>
        <v/>
      </c>
      <c r="T124" s="153">
        <f t="shared" si="107"/>
        <v>0</v>
      </c>
      <c r="U124" s="116">
        <f t="shared" si="108"/>
        <v>0</v>
      </c>
      <c r="V124" s="119">
        <f t="shared" si="109"/>
        <v>999</v>
      </c>
      <c r="W124" s="119">
        <f t="shared" si="110"/>
        <v>999</v>
      </c>
      <c r="X124" s="23">
        <v>15</v>
      </c>
      <c r="Y124" s="60" t="str">
        <f t="shared" si="111"/>
        <v/>
      </c>
      <c r="Z124" s="60" t="str">
        <f t="shared" si="112"/>
        <v/>
      </c>
      <c r="AA124" s="60" t="str">
        <f t="shared" si="113"/>
        <v/>
      </c>
      <c r="AB124" s="60" t="str">
        <f t="shared" si="114"/>
        <v/>
      </c>
      <c r="AC124" s="23">
        <f t="shared" si="115"/>
        <v>0</v>
      </c>
      <c r="AH124" s="158" t="str">
        <f t="shared" si="116"/>
        <v/>
      </c>
    </row>
    <row r="125" spans="1:34" x14ac:dyDescent="0.25">
      <c r="A125" s="23" t="str">
        <f>C111&amp;"x"&amp;B125</f>
        <v>S6x12</v>
      </c>
      <c r="B125" s="42">
        <v>12</v>
      </c>
      <c r="C125" s="60" t="str">
        <f t="shared" si="97"/>
        <v/>
      </c>
      <c r="D125" s="60" t="str">
        <f t="shared" si="98"/>
        <v/>
      </c>
      <c r="E125" s="61" t="str">
        <f t="shared" si="99"/>
        <v/>
      </c>
      <c r="F125" s="61" t="str">
        <f t="shared" si="100"/>
        <v/>
      </c>
      <c r="G125" s="62" t="str">
        <f t="shared" si="101"/>
        <v/>
      </c>
      <c r="H125" s="63" t="str">
        <f t="shared" si="102"/>
        <v/>
      </c>
      <c r="I125" s="69"/>
      <c r="J125" s="60" t="str">
        <f t="shared" si="103"/>
        <v/>
      </c>
      <c r="K125" s="60" t="str">
        <f t="shared" si="104"/>
        <v/>
      </c>
      <c r="L125" s="60" t="str">
        <f t="shared" si="105"/>
        <v/>
      </c>
      <c r="M125" s="60" t="str">
        <f t="shared" si="106"/>
        <v/>
      </c>
      <c r="N125" s="48"/>
      <c r="P125" s="114"/>
      <c r="Q125" s="114"/>
      <c r="R125" s="114"/>
      <c r="S125" s="114" t="str">
        <f>IF(OR(LEFT($A125,1)="x",AND(AC113+$AC125=0,$AC113&gt;0)),"",IFERROR(VLOOKUP($A125,Leden2Z,32,0),""))</f>
        <v/>
      </c>
      <c r="T125" s="153">
        <f t="shared" si="107"/>
        <v>0</v>
      </c>
      <c r="U125" s="116">
        <f t="shared" si="108"/>
        <v>0</v>
      </c>
      <c r="V125" s="119">
        <f t="shared" si="109"/>
        <v>999</v>
      </c>
      <c r="W125" s="119">
        <f t="shared" si="110"/>
        <v>999</v>
      </c>
      <c r="X125" s="23">
        <v>16</v>
      </c>
      <c r="Y125" s="60" t="str">
        <f t="shared" si="111"/>
        <v/>
      </c>
      <c r="Z125" s="60" t="str">
        <f t="shared" si="112"/>
        <v/>
      </c>
      <c r="AA125" s="60" t="str">
        <f t="shared" si="113"/>
        <v/>
      </c>
      <c r="AB125" s="60" t="str">
        <f t="shared" si="114"/>
        <v/>
      </c>
      <c r="AC125" s="23">
        <f t="shared" si="115"/>
        <v>0</v>
      </c>
      <c r="AH125" s="158" t="str">
        <f t="shared" si="116"/>
        <v/>
      </c>
    </row>
    <row r="126" spans="1:34" x14ac:dyDescent="0.25">
      <c r="A126" s="23" t="str">
        <f>C111&amp;"x"&amp;B126</f>
        <v>S6x13</v>
      </c>
      <c r="B126" s="42">
        <v>13</v>
      </c>
      <c r="C126" s="60" t="str">
        <f t="shared" si="97"/>
        <v/>
      </c>
      <c r="D126" s="60" t="str">
        <f t="shared" si="98"/>
        <v/>
      </c>
      <c r="E126" s="61" t="str">
        <f t="shared" si="99"/>
        <v/>
      </c>
      <c r="F126" s="61" t="str">
        <f t="shared" si="100"/>
        <v/>
      </c>
      <c r="G126" s="62" t="str">
        <f t="shared" si="101"/>
        <v/>
      </c>
      <c r="H126" s="63" t="str">
        <f t="shared" si="102"/>
        <v/>
      </c>
      <c r="I126" s="69"/>
      <c r="J126" s="60" t="str">
        <f t="shared" si="103"/>
        <v/>
      </c>
      <c r="K126" s="60" t="str">
        <f t="shared" si="104"/>
        <v/>
      </c>
      <c r="L126" s="60" t="str">
        <f t="shared" si="105"/>
        <v/>
      </c>
      <c r="M126" s="60" t="str">
        <f t="shared" si="106"/>
        <v/>
      </c>
      <c r="N126" s="48"/>
      <c r="P126" s="114"/>
      <c r="Q126" s="114"/>
      <c r="R126" s="114"/>
      <c r="S126" s="114" t="str">
        <f>IF(OR(LEFT($A126,1)="x",AND(AC113+$AC126=0,$AC113&gt;0)),"",IFERROR(VLOOKUP($A126,Leden2Z,32,0),""))</f>
        <v/>
      </c>
      <c r="T126" s="153">
        <f t="shared" si="107"/>
        <v>0</v>
      </c>
      <c r="U126" s="116">
        <f t="shared" si="108"/>
        <v>0</v>
      </c>
      <c r="V126" s="119">
        <f t="shared" si="109"/>
        <v>999</v>
      </c>
      <c r="W126" s="119">
        <f t="shared" si="110"/>
        <v>999</v>
      </c>
      <c r="X126" s="23">
        <v>17</v>
      </c>
      <c r="Y126" s="60" t="str">
        <f t="shared" si="111"/>
        <v/>
      </c>
      <c r="Z126" s="60" t="str">
        <f t="shared" si="112"/>
        <v/>
      </c>
      <c r="AA126" s="60" t="str">
        <f t="shared" si="113"/>
        <v/>
      </c>
      <c r="AB126" s="60" t="str">
        <f t="shared" si="114"/>
        <v/>
      </c>
      <c r="AC126" s="23">
        <f t="shared" si="115"/>
        <v>0</v>
      </c>
      <c r="AH126" s="158" t="str">
        <f t="shared" si="116"/>
        <v/>
      </c>
    </row>
    <row r="127" spans="1:34" x14ac:dyDescent="0.25">
      <c r="A127" s="23" t="str">
        <f>C111&amp;"x"&amp;B127</f>
        <v>S6x14</v>
      </c>
      <c r="B127" s="42">
        <v>14</v>
      </c>
      <c r="C127" s="60" t="str">
        <f t="shared" si="97"/>
        <v/>
      </c>
      <c r="D127" s="60" t="str">
        <f t="shared" si="98"/>
        <v/>
      </c>
      <c r="E127" s="61" t="str">
        <f t="shared" si="99"/>
        <v/>
      </c>
      <c r="F127" s="61" t="str">
        <f t="shared" si="100"/>
        <v/>
      </c>
      <c r="G127" s="62" t="str">
        <f t="shared" si="101"/>
        <v/>
      </c>
      <c r="H127" s="63" t="str">
        <f t="shared" si="102"/>
        <v/>
      </c>
      <c r="I127" s="69"/>
      <c r="J127" s="60" t="str">
        <f t="shared" si="103"/>
        <v/>
      </c>
      <c r="K127" s="60" t="str">
        <f t="shared" si="104"/>
        <v/>
      </c>
      <c r="L127" s="60" t="str">
        <f t="shared" si="105"/>
        <v/>
      </c>
      <c r="M127" s="60" t="str">
        <f t="shared" si="106"/>
        <v/>
      </c>
      <c r="N127" s="48"/>
      <c r="P127" s="114"/>
      <c r="Q127" s="114"/>
      <c r="R127" s="114"/>
      <c r="S127" s="114" t="str">
        <f>IF(OR(LEFT($A127,1)="x",AND(AC113+$AC127=0,$AC113&gt;0)),"",IFERROR(VLOOKUP($A127,Leden2Z,32,0),""))</f>
        <v/>
      </c>
      <c r="T127" s="153">
        <f t="shared" si="107"/>
        <v>0</v>
      </c>
      <c r="U127" s="116">
        <f t="shared" si="108"/>
        <v>0</v>
      </c>
      <c r="V127" s="119">
        <f t="shared" si="109"/>
        <v>999</v>
      </c>
      <c r="W127" s="119">
        <f t="shared" si="110"/>
        <v>999</v>
      </c>
      <c r="X127" s="23">
        <v>18</v>
      </c>
      <c r="Y127" s="60" t="str">
        <f t="shared" si="111"/>
        <v/>
      </c>
      <c r="Z127" s="60" t="str">
        <f t="shared" si="112"/>
        <v/>
      </c>
      <c r="AA127" s="60" t="str">
        <f t="shared" si="113"/>
        <v/>
      </c>
      <c r="AB127" s="60" t="str">
        <f t="shared" si="114"/>
        <v/>
      </c>
      <c r="AC127" s="23">
        <f t="shared" si="115"/>
        <v>0</v>
      </c>
      <c r="AH127" s="158" t="str">
        <f t="shared" si="116"/>
        <v/>
      </c>
    </row>
    <row r="128" spans="1:34" x14ac:dyDescent="0.25">
      <c r="A128" s="23" t="str">
        <f>C111&amp;"x"&amp;B128</f>
        <v>S6x15</v>
      </c>
      <c r="B128" s="42">
        <v>15</v>
      </c>
      <c r="C128" s="60" t="str">
        <f t="shared" si="97"/>
        <v/>
      </c>
      <c r="D128" s="60" t="str">
        <f t="shared" si="98"/>
        <v/>
      </c>
      <c r="E128" s="61" t="str">
        <f t="shared" si="99"/>
        <v/>
      </c>
      <c r="F128" s="61" t="str">
        <f t="shared" si="100"/>
        <v/>
      </c>
      <c r="G128" s="62" t="str">
        <f t="shared" si="101"/>
        <v/>
      </c>
      <c r="H128" s="63" t="str">
        <f t="shared" si="102"/>
        <v/>
      </c>
      <c r="I128" s="69"/>
      <c r="J128" s="60" t="str">
        <f t="shared" si="103"/>
        <v/>
      </c>
      <c r="K128" s="60" t="str">
        <f t="shared" si="104"/>
        <v/>
      </c>
      <c r="L128" s="60" t="str">
        <f t="shared" si="105"/>
        <v/>
      </c>
      <c r="M128" s="60" t="str">
        <f t="shared" si="106"/>
        <v/>
      </c>
      <c r="N128" s="48"/>
      <c r="P128" s="114"/>
      <c r="Q128" s="114"/>
      <c r="R128" s="114"/>
      <c r="S128" s="114" t="str">
        <f>IF(OR(LEFT($A128,1)="x",AND(AC113+$AC128=0,$AC113&gt;0)),"",IFERROR(VLOOKUP($A128,Leden2Z,32,0),""))</f>
        <v/>
      </c>
      <c r="T128" s="153">
        <f t="shared" si="107"/>
        <v>0</v>
      </c>
      <c r="U128" s="116">
        <f t="shared" si="108"/>
        <v>0</v>
      </c>
      <c r="V128" s="119">
        <f t="shared" si="109"/>
        <v>999</v>
      </c>
      <c r="W128" s="119">
        <f t="shared" si="110"/>
        <v>999</v>
      </c>
      <c r="X128" s="23">
        <v>19</v>
      </c>
      <c r="Y128" s="60" t="str">
        <f t="shared" si="111"/>
        <v/>
      </c>
      <c r="Z128" s="60" t="str">
        <f t="shared" si="112"/>
        <v/>
      </c>
      <c r="AA128" s="60" t="str">
        <f t="shared" si="113"/>
        <v/>
      </c>
      <c r="AB128" s="60" t="str">
        <f t="shared" si="114"/>
        <v/>
      </c>
      <c r="AC128" s="23">
        <f t="shared" si="115"/>
        <v>0</v>
      </c>
      <c r="AH128" s="158" t="str">
        <f t="shared" si="116"/>
        <v/>
      </c>
    </row>
    <row r="129" spans="1:34" x14ac:dyDescent="0.25">
      <c r="B129" s="65"/>
      <c r="C129" s="66"/>
      <c r="D129" s="65"/>
      <c r="E129" s="65"/>
      <c r="F129" s="65"/>
      <c r="G129" s="67"/>
      <c r="H129" s="67"/>
      <c r="I129" s="67"/>
      <c r="J129" s="66"/>
      <c r="K129" s="66"/>
      <c r="L129" s="66"/>
      <c r="M129" s="66"/>
      <c r="N129" s="48"/>
      <c r="X129" s="23">
        <v>20</v>
      </c>
    </row>
    <row r="130" spans="1:34" x14ac:dyDescent="0.25">
      <c r="B130" s="42"/>
      <c r="C130" s="369" t="s">
        <v>5165</v>
      </c>
      <c r="D130" s="369"/>
      <c r="E130" s="43" t="s">
        <v>5166</v>
      </c>
      <c r="F130" s="43" t="s">
        <v>5167</v>
      </c>
      <c r="G130" s="44" t="s">
        <v>5168</v>
      </c>
      <c r="H130" s="45"/>
      <c r="I130" s="46"/>
      <c r="J130" s="47" t="s">
        <v>5169</v>
      </c>
      <c r="K130" s="47" t="s">
        <v>5170</v>
      </c>
      <c r="L130" s="47" t="s">
        <v>5171</v>
      </c>
      <c r="M130" s="48"/>
      <c r="N130" s="48"/>
      <c r="P130" s="49">
        <f>COUNT(P134:P148)</f>
        <v>0</v>
      </c>
      <c r="Q130" s="49">
        <f>COUNT(Q134:Q148)</f>
        <v>0</v>
      </c>
      <c r="R130" s="49">
        <f>COUNT(R134:R148)</f>
        <v>0</v>
      </c>
      <c r="S130" s="49">
        <f>COUNT(S134:S148)</f>
        <v>9</v>
      </c>
      <c r="T130" s="96">
        <f>T131-SUM(U134:U148)</f>
        <v>0</v>
      </c>
      <c r="X130" s="23">
        <v>1</v>
      </c>
    </row>
    <row r="131" spans="1:34" ht="13" x14ac:dyDescent="0.3">
      <c r="A131" s="27">
        <f>A111+1</f>
        <v>7</v>
      </c>
      <c r="B131" s="50"/>
      <c r="C131" s="370" t="str">
        <f>Leden!AW12</f>
        <v>S7</v>
      </c>
      <c r="D131" s="370"/>
      <c r="E131" s="100" t="str">
        <f>IF($C131="","",LEFT(IFERROR(VLOOKUP($C131,Teams2Z,2,0),"")&amp;"??",2))</f>
        <v>BK</v>
      </c>
      <c r="F131" s="100" t="str">
        <f>IF($C131="","",IFERROR(VLOOKUP($C131,Teams2Z,3,0),"??"))</f>
        <v>Za</v>
      </c>
      <c r="G131" s="100" t="str">
        <f>IF($C131="","",LEFT(IFERROR(VLOOKUP($C131,Teams2Z,4,0),"")&amp;"?",1))</f>
        <v>8</v>
      </c>
      <c r="H131" s="51"/>
      <c r="I131" s="52"/>
      <c r="J131" s="100">
        <f>COUNTIF(C134:C148,"V")</f>
        <v>5</v>
      </c>
      <c r="K131" s="100">
        <f>COUNTIF(C134:C148,"M")</f>
        <v>4</v>
      </c>
      <c r="L131" s="53">
        <f>IFERROR(AVERAGE(H134:H148),"")</f>
        <v>21.666666666666668</v>
      </c>
      <c r="M131" s="54"/>
      <c r="N131" s="54"/>
      <c r="O131" s="27" t="s">
        <v>5172</v>
      </c>
      <c r="P131" s="163"/>
      <c r="Q131" s="163"/>
      <c r="R131" s="163"/>
      <c r="S131" s="163">
        <v>0</v>
      </c>
      <c r="T131" s="96">
        <f>SUM(T134:T148)</f>
        <v>9</v>
      </c>
      <c r="U131" s="115" t="str">
        <f>MID($C131,1,1)</f>
        <v>S</v>
      </c>
      <c r="V131" s="115" t="str">
        <f>MID($C131,1,1)</f>
        <v>S</v>
      </c>
      <c r="W131" s="115" t="str">
        <f>MID($C131,1,1)</f>
        <v>S</v>
      </c>
      <c r="X131" s="23">
        <v>2</v>
      </c>
      <c r="Y131" s="27"/>
      <c r="Z131" s="27"/>
      <c r="AA131" s="27"/>
      <c r="AB131" s="27"/>
      <c r="AC131" s="27"/>
      <c r="AD131" s="11" t="str">
        <f>IF($C131="","",IFERROR(VLOOKUP($C131,Teams2Z,6,0),""))</f>
        <v>A</v>
      </c>
      <c r="AE131" s="11" t="str">
        <f>TRIM(IF($AD131="","",IFERROR(VLOOKUP($AD131,Teams!$J$5:$O$9,2,0),"")))</f>
        <v>3312 AD</v>
      </c>
      <c r="AF131" s="11" t="str">
        <f>TRIM(IF($AD131="","",IFERROR(VLOOKUP($AD131,Teams!$J$5:$O$9,4,0),"")))</f>
        <v>Dordrecht Oranje Wit Hal</v>
      </c>
      <c r="AG131" s="27"/>
      <c r="AH131" s="159">
        <f>IFERROR(AVERAGE(AH134:AH148),"")</f>
        <v>22.164444444444445</v>
      </c>
    </row>
    <row r="132" spans="1:34" x14ac:dyDescent="0.25">
      <c r="B132" s="42"/>
      <c r="C132" s="43"/>
      <c r="D132" s="42"/>
      <c r="E132" s="42"/>
      <c r="F132" s="42"/>
      <c r="G132" s="46"/>
      <c r="H132" s="46"/>
      <c r="I132" s="46"/>
      <c r="J132" s="43"/>
      <c r="K132" s="43"/>
      <c r="L132" s="43"/>
      <c r="M132" s="48"/>
      <c r="N132" s="48"/>
      <c r="U132" s="116"/>
      <c r="V132" s="116"/>
      <c r="W132" s="116"/>
      <c r="X132" s="23">
        <v>3</v>
      </c>
    </row>
    <row r="133" spans="1:34" x14ac:dyDescent="0.25">
      <c r="A133" s="55"/>
      <c r="B133" s="56"/>
      <c r="C133" s="57" t="s">
        <v>5173</v>
      </c>
      <c r="D133" s="57" t="s">
        <v>5174</v>
      </c>
      <c r="E133" s="58" t="s">
        <v>5175</v>
      </c>
      <c r="F133" s="58" t="s">
        <v>5176</v>
      </c>
      <c r="G133" s="57" t="s">
        <v>5177</v>
      </c>
      <c r="H133" s="57" t="s">
        <v>5178</v>
      </c>
      <c r="I133" s="57" t="s">
        <v>5039</v>
      </c>
      <c r="J133" s="57" t="s">
        <v>7049</v>
      </c>
      <c r="K133" s="57" t="s">
        <v>7598</v>
      </c>
      <c r="L133" s="57" t="s">
        <v>7596</v>
      </c>
      <c r="M133" s="57" t="s">
        <v>7597</v>
      </c>
      <c r="N133" s="59"/>
      <c r="O133" s="55"/>
      <c r="P133" s="117" t="s">
        <v>5048</v>
      </c>
      <c r="Q133" s="117" t="s">
        <v>5047</v>
      </c>
      <c r="R133" s="117" t="s">
        <v>5049</v>
      </c>
      <c r="S133" s="117" t="s">
        <v>5048</v>
      </c>
      <c r="U133" s="115">
        <f>IF(W131="","",VLOOKUP(W131,Leeftijdscat,2,FALSE))</f>
        <v>5</v>
      </c>
      <c r="V133" s="115">
        <f>IF(W131="","",VLOOKUP(W131,Leeftijdscat,3,FALSE))</f>
        <v>999</v>
      </c>
      <c r="W133" s="115">
        <f>IF(W131="","",VLOOKUP(W131,Leeftijdscat,4,FALSE))</f>
        <v>999</v>
      </c>
      <c r="X133" s="23">
        <v>4</v>
      </c>
      <c r="Y133" s="55">
        <f>LEN(Y134&amp;Y135&amp;Y136&amp;Y137&amp;Y138&amp;Y139&amp;Y140&amp;Y141&amp;Y142&amp;Y143&amp;Y144&amp;Y145&amp;Y146&amp;Y147&amp;Y148)</f>
        <v>18</v>
      </c>
      <c r="Z133" s="55">
        <f>LEN(Z134&amp;Z135&amp;Z136&amp;Z137&amp;Z138&amp;Z139&amp;Z140&amp;Z141&amp;Z142&amp;Z143&amp;Z144&amp;Z145&amp;Z146&amp;Z147&amp;Z148)</f>
        <v>18</v>
      </c>
      <c r="AA133" s="55">
        <f>LEN(AA134&amp;AA135&amp;AA136&amp;AA137&amp;AA138&amp;AA139&amp;AA140&amp;AA141&amp;AA142&amp;AA143&amp;AA144&amp;AA145&amp;AA146&amp;AA147&amp;AA148)</f>
        <v>18</v>
      </c>
      <c r="AB133" s="55">
        <f>LEN(AB134&amp;AB135&amp;AB136&amp;AB137&amp;AB138&amp;AB139&amp;AB140&amp;AB141&amp;AB142&amp;AB143&amp;AB144&amp;AB145&amp;AB146&amp;AB147&amp;AB148)</f>
        <v>9</v>
      </c>
      <c r="AC133" s="55">
        <f>SUM(Y133:AA133)</f>
        <v>54</v>
      </c>
      <c r="AD133" s="145"/>
      <c r="AE133" s="145"/>
      <c r="AF133" s="145"/>
      <c r="AG133" s="55"/>
    </row>
    <row r="134" spans="1:34" x14ac:dyDescent="0.25">
      <c r="A134" s="23" t="str">
        <f>C131&amp;"x"&amp;B134</f>
        <v>S7x1</v>
      </c>
      <c r="B134" s="42">
        <v>1</v>
      </c>
      <c r="C134" s="60" t="str">
        <f t="shared" ref="C134:C148" si="117">IF(LEFT($A134,1)="x","",IFERROR(VLOOKUP($A134,Leden2Z,7,0),""))</f>
        <v>V</v>
      </c>
      <c r="D134" s="60" t="str">
        <f t="shared" ref="D134:D148" si="118">IF(LEFT($A134,1)="x","",IFERROR(VLOOKUP($A134,Leden2Z,8,0),""))</f>
        <v>NKQ14R3</v>
      </c>
      <c r="E134" s="61" t="str">
        <f t="shared" ref="E134:E148" si="119">IF(LEFT($A134,1)="x","",IFERROR(VLOOKUP($A134,Leden2Z,9,0),""))</f>
        <v>Wit, de N.M.T.</v>
      </c>
      <c r="F134" s="61" t="str">
        <f t="shared" ref="F134:F148" si="120">IF(LEFT($A134,1)="x","",IFERROR(VLOOKUP($A134,Leden2Z,10,0),""))</f>
        <v>Nadia</v>
      </c>
      <c r="G134" s="62">
        <f t="shared" ref="G134:G148" si="121">IF(LEFT($A134,1)="x","",IFERROR(VLOOKUP($A134,Leden2Z,11,0),""))</f>
        <v>37104</v>
      </c>
      <c r="H134" s="63">
        <f t="shared" ref="H134:H148" si="122">IF(AND(ISNUMBER(G134),G134&lt;&gt;0),DATEDIF(G134,Peildatum,"Y"),"")</f>
        <v>22</v>
      </c>
      <c r="I134" s="69"/>
      <c r="J134" s="60" t="str">
        <f t="shared" ref="J134:J148" si="123">IF(LEFT($A134,1)="x","",IFERROR(VLOOKUP($A134,Leden2Z,16,0),""))</f>
        <v>S7</v>
      </c>
      <c r="K134" s="60" t="str">
        <f t="shared" ref="K134:K148" si="124">IF(LEFT($A134,1)="x","",IFERROR(VLOOKUP($A134,Leden2Z,17,0),""))</f>
        <v>S7</v>
      </c>
      <c r="L134" s="60" t="str">
        <f t="shared" ref="L134:L148" si="125">IF(LEFT($A134,1)="x","",IFERROR(VLOOKUP($A134,Leden2Z,18,0),""))</f>
        <v>S7</v>
      </c>
      <c r="M134" s="60" t="str">
        <f t="shared" ref="M134:M148" si="126">IF(LEFT($A134,1)="x","",IFERROR(VLOOKUP($A134,Leden2Z,19,0),""))</f>
        <v>S7</v>
      </c>
      <c r="N134" s="48"/>
      <c r="P134" s="114"/>
      <c r="Q134" s="114"/>
      <c r="R134" s="114"/>
      <c r="S134" s="114">
        <f>IF(OR(LEFT($A134,1)="x",AND(AC133+$AC134=0,$AC133&gt;0)),"",IFERROR(VLOOKUP($A134,Leden2Z,32,0),""))</f>
        <v>0</v>
      </c>
      <c r="T134" s="153">
        <f t="shared" ref="T134:T148" si="127">IF(LEN(C134&amp;D134&amp;E134&amp;F134)&gt;0,1,0)</f>
        <v>1</v>
      </c>
      <c r="U134" s="116">
        <f t="shared" ref="U134:U148" si="128">MIN(LEN(Y134&amp;Z134&amp;AA134&amp;AB134),1)</f>
        <v>1</v>
      </c>
      <c r="V134" s="119">
        <f t="shared" ref="V134:V148" si="129">V133</f>
        <v>999</v>
      </c>
      <c r="W134" s="119">
        <f t="shared" ref="W134:W148" si="130">W133</f>
        <v>999</v>
      </c>
      <c r="X134" s="23">
        <v>5</v>
      </c>
      <c r="Y134" s="60" t="str">
        <f t="shared" ref="Y134:Y148" si="131">IF(LEFT($A134,1)="x","",IFERROR(VLOOKUP($A134,Leden2Z,36,0),""))</f>
        <v>S7</v>
      </c>
      <c r="Z134" s="60" t="str">
        <f t="shared" ref="Z134:Z148" si="132">IF(LEFT($A134,1)="x","",IFERROR(VLOOKUP($A134,Leden2Z,37,0),""))</f>
        <v>S7</v>
      </c>
      <c r="AA134" s="60" t="str">
        <f t="shared" ref="AA134:AA148" si="133">IF(LEFT($A134,1)="x","",IFERROR(VLOOKUP($A134,Leden2Z,38,0),""))</f>
        <v>S7</v>
      </c>
      <c r="AB134" s="60">
        <f t="shared" ref="AB134:AB148" si="134">IF(LEFT($A134,1)="x","",IFERROR(VLOOKUP($A134,Leden2Z,39,0),""))</f>
        <v>0</v>
      </c>
      <c r="AC134" s="23">
        <f t="shared" ref="AC134:AC148" si="135">LEN(Y134&amp;Z134&amp;AA134&amp;AB134)</f>
        <v>7</v>
      </c>
      <c r="AH134" s="158">
        <f t="shared" ref="AH134:AH148" si="136">lft(G134,Peildatum)</f>
        <v>22.41</v>
      </c>
    </row>
    <row r="135" spans="1:34" x14ac:dyDescent="0.25">
      <c r="A135" s="23" t="str">
        <f>C131&amp;"x"&amp;B135</f>
        <v>S7x2</v>
      </c>
      <c r="B135" s="42">
        <v>2</v>
      </c>
      <c r="C135" s="60" t="str">
        <f t="shared" si="117"/>
        <v>V</v>
      </c>
      <c r="D135" s="60" t="str">
        <f t="shared" si="118"/>
        <v>NKQ13Q3</v>
      </c>
      <c r="E135" s="61" t="str">
        <f t="shared" si="119"/>
        <v>Wit, de S.E.E.</v>
      </c>
      <c r="F135" s="61" t="str">
        <f t="shared" si="120"/>
        <v>Syrah</v>
      </c>
      <c r="G135" s="62">
        <f t="shared" si="121"/>
        <v>37104</v>
      </c>
      <c r="H135" s="63">
        <f t="shared" si="122"/>
        <v>22</v>
      </c>
      <c r="I135" s="69"/>
      <c r="J135" s="60" t="str">
        <f t="shared" si="123"/>
        <v>S7</v>
      </c>
      <c r="K135" s="60" t="str">
        <f t="shared" si="124"/>
        <v>S7</v>
      </c>
      <c r="L135" s="60" t="str">
        <f t="shared" si="125"/>
        <v>S7</v>
      </c>
      <c r="M135" s="60" t="str">
        <f t="shared" si="126"/>
        <v>S7</v>
      </c>
      <c r="N135" s="48"/>
      <c r="P135" s="114"/>
      <c r="Q135" s="114"/>
      <c r="R135" s="114"/>
      <c r="S135" s="114">
        <f>IF(OR(LEFT($A135,1)="x",AND(AC133+$AC135=0,$AC133&gt;0)),"",IFERROR(VLOOKUP($A135,Leden2Z,32,0),""))</f>
        <v>0</v>
      </c>
      <c r="T135" s="153">
        <f t="shared" si="127"/>
        <v>1</v>
      </c>
      <c r="U135" s="116">
        <f t="shared" si="128"/>
        <v>1</v>
      </c>
      <c r="V135" s="119">
        <f t="shared" si="129"/>
        <v>999</v>
      </c>
      <c r="W135" s="119">
        <f t="shared" si="130"/>
        <v>999</v>
      </c>
      <c r="X135" s="23">
        <v>6</v>
      </c>
      <c r="Y135" s="60" t="str">
        <f t="shared" si="131"/>
        <v>S7</v>
      </c>
      <c r="Z135" s="60" t="str">
        <f t="shared" si="132"/>
        <v>S7</v>
      </c>
      <c r="AA135" s="60" t="str">
        <f t="shared" si="133"/>
        <v>S7</v>
      </c>
      <c r="AB135" s="60">
        <f t="shared" si="134"/>
        <v>0</v>
      </c>
      <c r="AC135" s="23">
        <f t="shared" si="135"/>
        <v>7</v>
      </c>
      <c r="AH135" s="158">
        <f t="shared" si="136"/>
        <v>22.41</v>
      </c>
    </row>
    <row r="136" spans="1:34" x14ac:dyDescent="0.25">
      <c r="A136" s="23" t="str">
        <f>C131&amp;"x"&amp;B136</f>
        <v>S7x3</v>
      </c>
      <c r="B136" s="42">
        <v>3</v>
      </c>
      <c r="C136" s="60" t="str">
        <f t="shared" si="117"/>
        <v>V</v>
      </c>
      <c r="D136" s="60" t="str">
        <f t="shared" si="118"/>
        <v>NKC46T4</v>
      </c>
      <c r="E136" s="61" t="str">
        <f t="shared" si="119"/>
        <v>Koote, L.D.</v>
      </c>
      <c r="F136" s="61" t="str">
        <f t="shared" si="120"/>
        <v>Laura</v>
      </c>
      <c r="G136" s="62">
        <f t="shared" si="121"/>
        <v>37269</v>
      </c>
      <c r="H136" s="63">
        <f t="shared" si="122"/>
        <v>21</v>
      </c>
      <c r="I136" s="69"/>
      <c r="J136" s="60" t="str">
        <f t="shared" si="123"/>
        <v>S7</v>
      </c>
      <c r="K136" s="60" t="str">
        <f t="shared" si="124"/>
        <v>S7</v>
      </c>
      <c r="L136" s="60" t="str">
        <f t="shared" si="125"/>
        <v>S7</v>
      </c>
      <c r="M136" s="60" t="str">
        <f t="shared" si="126"/>
        <v>S7</v>
      </c>
      <c r="N136" s="48"/>
      <c r="P136" s="114"/>
      <c r="Q136" s="114"/>
      <c r="R136" s="114"/>
      <c r="S136" s="114">
        <f>IF(OR(LEFT($A136,1)="x",AND(AC133+$AC136=0,$AC133&gt;0)),"",IFERROR(VLOOKUP($A136,Leden2Z,32,0),""))</f>
        <v>0</v>
      </c>
      <c r="T136" s="153">
        <f t="shared" si="127"/>
        <v>1</v>
      </c>
      <c r="U136" s="116">
        <f t="shared" si="128"/>
        <v>1</v>
      </c>
      <c r="V136" s="119">
        <f t="shared" si="129"/>
        <v>999</v>
      </c>
      <c r="W136" s="119">
        <f t="shared" si="130"/>
        <v>999</v>
      </c>
      <c r="X136" s="23">
        <v>7</v>
      </c>
      <c r="Y136" s="60" t="str">
        <f t="shared" si="131"/>
        <v>S7</v>
      </c>
      <c r="Z136" s="60" t="str">
        <f t="shared" si="132"/>
        <v>S7</v>
      </c>
      <c r="AA136" s="60" t="str">
        <f t="shared" si="133"/>
        <v>S7</v>
      </c>
      <c r="AB136" s="60">
        <f t="shared" si="134"/>
        <v>0</v>
      </c>
      <c r="AC136" s="23">
        <f t="shared" si="135"/>
        <v>7</v>
      </c>
      <c r="AH136" s="158">
        <f t="shared" si="136"/>
        <v>21.96</v>
      </c>
    </row>
    <row r="137" spans="1:34" x14ac:dyDescent="0.25">
      <c r="A137" s="23" t="str">
        <f>C131&amp;"x"&amp;B137</f>
        <v>S7x4</v>
      </c>
      <c r="B137" s="42">
        <v>4</v>
      </c>
      <c r="C137" s="60" t="str">
        <f t="shared" si="117"/>
        <v>V</v>
      </c>
      <c r="D137" s="60" t="str">
        <f t="shared" si="118"/>
        <v>NKJ29C1</v>
      </c>
      <c r="E137" s="61" t="str">
        <f t="shared" si="119"/>
        <v>Pierse, A.W.</v>
      </c>
      <c r="F137" s="61" t="str">
        <f t="shared" si="120"/>
        <v>Anniek</v>
      </c>
      <c r="G137" s="62">
        <f t="shared" si="121"/>
        <v>37324</v>
      </c>
      <c r="H137" s="63">
        <f t="shared" si="122"/>
        <v>21</v>
      </c>
      <c r="I137" s="69"/>
      <c r="J137" s="60" t="str">
        <f t="shared" si="123"/>
        <v>S7</v>
      </c>
      <c r="K137" s="60" t="str">
        <f t="shared" si="124"/>
        <v>S7</v>
      </c>
      <c r="L137" s="60" t="str">
        <f t="shared" si="125"/>
        <v>S7</v>
      </c>
      <c r="M137" s="60" t="str">
        <f t="shared" si="126"/>
        <v>S7</v>
      </c>
      <c r="N137" s="48"/>
      <c r="P137" s="114"/>
      <c r="Q137" s="114"/>
      <c r="R137" s="114"/>
      <c r="S137" s="114">
        <f>IF(OR(LEFT($A137,1)="x",AND(AC133+$AC137=0,$AC133&gt;0)),"",IFERROR(VLOOKUP($A137,Leden2Z,32,0),""))</f>
        <v>0</v>
      </c>
      <c r="T137" s="153">
        <f t="shared" si="127"/>
        <v>1</v>
      </c>
      <c r="U137" s="116">
        <f t="shared" si="128"/>
        <v>1</v>
      </c>
      <c r="V137" s="119">
        <f t="shared" si="129"/>
        <v>999</v>
      </c>
      <c r="W137" s="119">
        <f t="shared" si="130"/>
        <v>999</v>
      </c>
      <c r="X137" s="23">
        <v>8</v>
      </c>
      <c r="Y137" s="60" t="str">
        <f t="shared" si="131"/>
        <v>S7</v>
      </c>
      <c r="Z137" s="60" t="str">
        <f t="shared" si="132"/>
        <v>S7</v>
      </c>
      <c r="AA137" s="60" t="str">
        <f t="shared" si="133"/>
        <v>S7</v>
      </c>
      <c r="AB137" s="60">
        <f t="shared" si="134"/>
        <v>0</v>
      </c>
      <c r="AC137" s="23">
        <f t="shared" si="135"/>
        <v>7</v>
      </c>
      <c r="AH137" s="158">
        <f t="shared" si="136"/>
        <v>21.81</v>
      </c>
    </row>
    <row r="138" spans="1:34" x14ac:dyDescent="0.25">
      <c r="A138" s="23" t="str">
        <f>C131&amp;"x"&amp;B138</f>
        <v>S7x5</v>
      </c>
      <c r="B138" s="42">
        <v>5</v>
      </c>
      <c r="C138" s="60" t="str">
        <f t="shared" si="117"/>
        <v>V</v>
      </c>
      <c r="D138" s="60" t="str">
        <f t="shared" si="118"/>
        <v>NKK27G4</v>
      </c>
      <c r="E138" s="61" t="str">
        <f t="shared" si="119"/>
        <v>Valk, M.E.</v>
      </c>
      <c r="F138" s="61" t="str">
        <f t="shared" si="120"/>
        <v>Marlies</v>
      </c>
      <c r="G138" s="62">
        <f t="shared" si="121"/>
        <v>37702</v>
      </c>
      <c r="H138" s="63">
        <f t="shared" si="122"/>
        <v>20</v>
      </c>
      <c r="I138" s="69"/>
      <c r="J138" s="60" t="str">
        <f t="shared" si="123"/>
        <v>S7</v>
      </c>
      <c r="K138" s="60" t="str">
        <f t="shared" si="124"/>
        <v>S7</v>
      </c>
      <c r="L138" s="60" t="str">
        <f t="shared" si="125"/>
        <v>S7</v>
      </c>
      <c r="M138" s="60" t="str">
        <f t="shared" si="126"/>
        <v>S7</v>
      </c>
      <c r="N138" s="48"/>
      <c r="P138" s="114"/>
      <c r="Q138" s="114"/>
      <c r="R138" s="114"/>
      <c r="S138" s="114">
        <f>IF(OR(LEFT($A138,1)="x",AND(AC133+$AC138=0,$AC133&gt;0)),"",IFERROR(VLOOKUP($A138,Leden2Z,32,0),""))</f>
        <v>0</v>
      </c>
      <c r="T138" s="153">
        <f t="shared" si="127"/>
        <v>1</v>
      </c>
      <c r="U138" s="116">
        <f t="shared" si="128"/>
        <v>1</v>
      </c>
      <c r="V138" s="119">
        <f t="shared" si="129"/>
        <v>999</v>
      </c>
      <c r="W138" s="119">
        <f t="shared" si="130"/>
        <v>999</v>
      </c>
      <c r="X138" s="23">
        <v>9</v>
      </c>
      <c r="Y138" s="60" t="str">
        <f t="shared" si="131"/>
        <v>S7</v>
      </c>
      <c r="Z138" s="60" t="str">
        <f t="shared" si="132"/>
        <v>S7</v>
      </c>
      <c r="AA138" s="60" t="str">
        <f t="shared" si="133"/>
        <v>S7</v>
      </c>
      <c r="AB138" s="60">
        <f t="shared" si="134"/>
        <v>0</v>
      </c>
      <c r="AC138" s="23">
        <f t="shared" si="135"/>
        <v>7</v>
      </c>
      <c r="AH138" s="158">
        <f t="shared" si="136"/>
        <v>20.78</v>
      </c>
    </row>
    <row r="139" spans="1:34" x14ac:dyDescent="0.25">
      <c r="A139" s="23" t="str">
        <f>C131&amp;"x"&amp;B139</f>
        <v>S7x6</v>
      </c>
      <c r="B139" s="42">
        <v>6</v>
      </c>
      <c r="C139" s="60" t="str">
        <f t="shared" si="117"/>
        <v>M</v>
      </c>
      <c r="D139" s="60" t="str">
        <f t="shared" si="118"/>
        <v>NKD39Q8</v>
      </c>
      <c r="E139" s="61" t="str">
        <f t="shared" si="119"/>
        <v>Schindler, M.</v>
      </c>
      <c r="F139" s="61" t="str">
        <f t="shared" si="120"/>
        <v>Mark</v>
      </c>
      <c r="G139" s="62">
        <f t="shared" si="121"/>
        <v>36308</v>
      </c>
      <c r="H139" s="63">
        <f t="shared" si="122"/>
        <v>24</v>
      </c>
      <c r="I139" s="69"/>
      <c r="J139" s="60" t="str">
        <f t="shared" si="123"/>
        <v>S7</v>
      </c>
      <c r="K139" s="60" t="str">
        <f t="shared" si="124"/>
        <v>S7</v>
      </c>
      <c r="L139" s="60" t="str">
        <f t="shared" si="125"/>
        <v>S7</v>
      </c>
      <c r="M139" s="60" t="str">
        <f t="shared" si="126"/>
        <v>S7</v>
      </c>
      <c r="N139" s="48"/>
      <c r="P139" s="114"/>
      <c r="Q139" s="114"/>
      <c r="R139" s="114"/>
      <c r="S139" s="114">
        <f>IF(OR(LEFT($A139,1)="x",AND(AC133+$AC139=0,$AC133&gt;0)),"",IFERROR(VLOOKUP($A139,Leden2Z,32,0),""))</f>
        <v>0</v>
      </c>
      <c r="T139" s="153">
        <f t="shared" si="127"/>
        <v>1</v>
      </c>
      <c r="U139" s="116">
        <f t="shared" si="128"/>
        <v>1</v>
      </c>
      <c r="V139" s="119">
        <f t="shared" si="129"/>
        <v>999</v>
      </c>
      <c r="W139" s="119">
        <f t="shared" si="130"/>
        <v>999</v>
      </c>
      <c r="X139" s="23">
        <v>10</v>
      </c>
      <c r="Y139" s="60" t="str">
        <f t="shared" si="131"/>
        <v>S7</v>
      </c>
      <c r="Z139" s="60" t="str">
        <f t="shared" si="132"/>
        <v>S7</v>
      </c>
      <c r="AA139" s="60" t="str">
        <f t="shared" si="133"/>
        <v>S7</v>
      </c>
      <c r="AB139" s="60">
        <f t="shared" si="134"/>
        <v>0</v>
      </c>
      <c r="AC139" s="23">
        <f t="shared" si="135"/>
        <v>7</v>
      </c>
      <c r="AH139" s="158">
        <f t="shared" si="136"/>
        <v>24.59</v>
      </c>
    </row>
    <row r="140" spans="1:34" x14ac:dyDescent="0.25">
      <c r="A140" s="23" t="str">
        <f>C131&amp;"x"&amp;B140</f>
        <v>S7x7</v>
      </c>
      <c r="B140" s="42">
        <v>7</v>
      </c>
      <c r="C140" s="60" t="str">
        <f t="shared" si="117"/>
        <v>M</v>
      </c>
      <c r="D140" s="60" t="str">
        <f t="shared" si="118"/>
        <v>NKX56P2</v>
      </c>
      <c r="E140" s="61" t="str">
        <f t="shared" si="119"/>
        <v>Flach, J.H.</v>
      </c>
      <c r="F140" s="61" t="str">
        <f t="shared" si="120"/>
        <v>Joram</v>
      </c>
      <c r="G140" s="62">
        <f t="shared" si="121"/>
        <v>36465</v>
      </c>
      <c r="H140" s="63">
        <f t="shared" si="122"/>
        <v>24</v>
      </c>
      <c r="I140" s="69"/>
      <c r="J140" s="60" t="str">
        <f t="shared" si="123"/>
        <v>S7</v>
      </c>
      <c r="K140" s="60" t="str">
        <f t="shared" si="124"/>
        <v>S7</v>
      </c>
      <c r="L140" s="60" t="str">
        <f t="shared" si="125"/>
        <v>S7</v>
      </c>
      <c r="M140" s="60" t="str">
        <f t="shared" si="126"/>
        <v>S7</v>
      </c>
      <c r="N140" s="48"/>
      <c r="P140" s="114"/>
      <c r="Q140" s="114"/>
      <c r="R140" s="114"/>
      <c r="S140" s="114">
        <f>IF(OR(LEFT($A140,1)="x",AND(AC133+$AC140=0,$AC133&gt;0)),"",IFERROR(VLOOKUP($A140,Leden2Z,32,0),""))</f>
        <v>0</v>
      </c>
      <c r="T140" s="153">
        <f t="shared" si="127"/>
        <v>1</v>
      </c>
      <c r="U140" s="116">
        <f t="shared" si="128"/>
        <v>1</v>
      </c>
      <c r="V140" s="119">
        <f t="shared" si="129"/>
        <v>999</v>
      </c>
      <c r="W140" s="119">
        <f t="shared" si="130"/>
        <v>999</v>
      </c>
      <c r="X140" s="23">
        <v>11</v>
      </c>
      <c r="Y140" s="60" t="str">
        <f t="shared" si="131"/>
        <v>S7</v>
      </c>
      <c r="Z140" s="60" t="str">
        <f t="shared" si="132"/>
        <v>S7</v>
      </c>
      <c r="AA140" s="60" t="str">
        <f t="shared" si="133"/>
        <v>S7</v>
      </c>
      <c r="AB140" s="60">
        <f t="shared" si="134"/>
        <v>0</v>
      </c>
      <c r="AC140" s="23">
        <f t="shared" si="135"/>
        <v>7</v>
      </c>
      <c r="AH140" s="158">
        <f t="shared" si="136"/>
        <v>24.16</v>
      </c>
    </row>
    <row r="141" spans="1:34" x14ac:dyDescent="0.25">
      <c r="A141" s="23" t="str">
        <f>C131&amp;"x"&amp;B141</f>
        <v>S7x8</v>
      </c>
      <c r="B141" s="42">
        <v>8</v>
      </c>
      <c r="C141" s="60" t="str">
        <f t="shared" si="117"/>
        <v>M</v>
      </c>
      <c r="D141" s="60" t="str">
        <f t="shared" si="118"/>
        <v>NJZ26Z2</v>
      </c>
      <c r="E141" s="61" t="str">
        <f t="shared" si="119"/>
        <v>Kooper, C.</v>
      </c>
      <c r="F141" s="61" t="str">
        <f t="shared" si="120"/>
        <v>Ché</v>
      </c>
      <c r="G141" s="62">
        <f t="shared" si="121"/>
        <v>37566</v>
      </c>
      <c r="H141" s="63">
        <f t="shared" si="122"/>
        <v>21</v>
      </c>
      <c r="I141" s="69"/>
      <c r="J141" s="60" t="str">
        <f t="shared" si="123"/>
        <v>S7</v>
      </c>
      <c r="K141" s="60" t="str">
        <f t="shared" si="124"/>
        <v>S7</v>
      </c>
      <c r="L141" s="60" t="str">
        <f t="shared" si="125"/>
        <v>S7</v>
      </c>
      <c r="M141" s="60" t="str">
        <f t="shared" si="126"/>
        <v>S7</v>
      </c>
      <c r="N141" s="48"/>
      <c r="P141" s="114"/>
      <c r="Q141" s="114"/>
      <c r="R141" s="114"/>
      <c r="S141" s="114">
        <f>IF(OR(LEFT($A141,1)="x",AND(AC133+$AC141=0,$AC133&gt;0)),"",IFERROR(VLOOKUP($A141,Leden2Z,32,0),""))</f>
        <v>0</v>
      </c>
      <c r="T141" s="153">
        <f t="shared" si="127"/>
        <v>1</v>
      </c>
      <c r="U141" s="116">
        <f t="shared" si="128"/>
        <v>1</v>
      </c>
      <c r="V141" s="119">
        <f t="shared" si="129"/>
        <v>999</v>
      </c>
      <c r="W141" s="119">
        <f t="shared" si="130"/>
        <v>999</v>
      </c>
      <c r="X141" s="23">
        <v>12</v>
      </c>
      <c r="Y141" s="60" t="str">
        <f t="shared" si="131"/>
        <v>S7</v>
      </c>
      <c r="Z141" s="60" t="str">
        <f t="shared" si="132"/>
        <v>S7</v>
      </c>
      <c r="AA141" s="60" t="str">
        <f t="shared" si="133"/>
        <v>S7</v>
      </c>
      <c r="AB141" s="60">
        <f t="shared" si="134"/>
        <v>0</v>
      </c>
      <c r="AC141" s="23">
        <f t="shared" si="135"/>
        <v>7</v>
      </c>
      <c r="AH141" s="158">
        <f t="shared" si="136"/>
        <v>21.15</v>
      </c>
    </row>
    <row r="142" spans="1:34" x14ac:dyDescent="0.25">
      <c r="A142" s="23" t="str">
        <f>C131&amp;"x"&amp;B142</f>
        <v>S7x9</v>
      </c>
      <c r="B142" s="42">
        <v>9</v>
      </c>
      <c r="C142" s="60" t="str">
        <f t="shared" si="117"/>
        <v>M</v>
      </c>
      <c r="D142" s="60" t="str">
        <f t="shared" si="118"/>
        <v>NLR23F9</v>
      </c>
      <c r="E142" s="61" t="str">
        <f t="shared" si="119"/>
        <v>Wijgaart, van de R.L.H.</v>
      </c>
      <c r="F142" s="61" t="str">
        <f t="shared" si="120"/>
        <v>Rick</v>
      </c>
      <c r="G142" s="62">
        <f t="shared" si="121"/>
        <v>37909</v>
      </c>
      <c r="H142" s="63">
        <f t="shared" si="122"/>
        <v>20</v>
      </c>
      <c r="I142" s="69"/>
      <c r="J142" s="60" t="str">
        <f t="shared" si="123"/>
        <v>S7</v>
      </c>
      <c r="K142" s="60" t="str">
        <f t="shared" si="124"/>
        <v>S7</v>
      </c>
      <c r="L142" s="60" t="str">
        <f t="shared" si="125"/>
        <v>S7</v>
      </c>
      <c r="M142" s="60" t="str">
        <f t="shared" si="126"/>
        <v>S7</v>
      </c>
      <c r="N142" s="48"/>
      <c r="P142" s="114"/>
      <c r="Q142" s="114"/>
      <c r="R142" s="114"/>
      <c r="S142" s="114">
        <f>IF(OR(LEFT($A142,1)="x",AND(AC133+$AC142=0,$AC133&gt;0)),"",IFERROR(VLOOKUP($A142,Leden2Z,32,0),""))</f>
        <v>0</v>
      </c>
      <c r="T142" s="153">
        <f t="shared" si="127"/>
        <v>1</v>
      </c>
      <c r="U142" s="116">
        <f t="shared" si="128"/>
        <v>1</v>
      </c>
      <c r="V142" s="119">
        <f t="shared" si="129"/>
        <v>999</v>
      </c>
      <c r="W142" s="119">
        <f t="shared" si="130"/>
        <v>999</v>
      </c>
      <c r="X142" s="23">
        <v>13</v>
      </c>
      <c r="Y142" s="60" t="str">
        <f t="shared" si="131"/>
        <v>S7</v>
      </c>
      <c r="Z142" s="60" t="str">
        <f t="shared" si="132"/>
        <v>S7</v>
      </c>
      <c r="AA142" s="60" t="str">
        <f t="shared" si="133"/>
        <v>S7</v>
      </c>
      <c r="AB142" s="60">
        <f t="shared" si="134"/>
        <v>0</v>
      </c>
      <c r="AC142" s="23">
        <f t="shared" si="135"/>
        <v>7</v>
      </c>
      <c r="AH142" s="158">
        <f t="shared" si="136"/>
        <v>20.21</v>
      </c>
    </row>
    <row r="143" spans="1:34" x14ac:dyDescent="0.25">
      <c r="A143" s="23" t="str">
        <f>C131&amp;"x"&amp;B143</f>
        <v>S7x10</v>
      </c>
      <c r="B143" s="42">
        <v>10</v>
      </c>
      <c r="C143" s="60" t="str">
        <f t="shared" si="117"/>
        <v/>
      </c>
      <c r="D143" s="60" t="str">
        <f t="shared" si="118"/>
        <v/>
      </c>
      <c r="E143" s="61" t="str">
        <f t="shared" si="119"/>
        <v/>
      </c>
      <c r="F143" s="61" t="str">
        <f t="shared" si="120"/>
        <v/>
      </c>
      <c r="G143" s="62" t="str">
        <f t="shared" si="121"/>
        <v/>
      </c>
      <c r="H143" s="63" t="str">
        <f t="shared" si="122"/>
        <v/>
      </c>
      <c r="I143" s="69"/>
      <c r="J143" s="60" t="str">
        <f t="shared" si="123"/>
        <v/>
      </c>
      <c r="K143" s="60" t="str">
        <f t="shared" si="124"/>
        <v/>
      </c>
      <c r="L143" s="60" t="str">
        <f t="shared" si="125"/>
        <v/>
      </c>
      <c r="M143" s="60" t="str">
        <f t="shared" si="126"/>
        <v/>
      </c>
      <c r="N143" s="48"/>
      <c r="P143" s="114"/>
      <c r="Q143" s="114"/>
      <c r="R143" s="114"/>
      <c r="S143" s="114" t="str">
        <f>IF(OR(LEFT($A143,1)="x",AND(AC133+$AC143=0,$AC133&gt;0)),"",IFERROR(VLOOKUP($A143,Leden2Z,32,0),""))</f>
        <v/>
      </c>
      <c r="T143" s="153">
        <f t="shared" si="127"/>
        <v>0</v>
      </c>
      <c r="U143" s="116">
        <f t="shared" si="128"/>
        <v>0</v>
      </c>
      <c r="V143" s="119">
        <f t="shared" si="129"/>
        <v>999</v>
      </c>
      <c r="W143" s="119">
        <f t="shared" si="130"/>
        <v>999</v>
      </c>
      <c r="X143" s="23">
        <v>14</v>
      </c>
      <c r="Y143" s="60" t="str">
        <f t="shared" si="131"/>
        <v/>
      </c>
      <c r="Z143" s="60" t="str">
        <f t="shared" si="132"/>
        <v/>
      </c>
      <c r="AA143" s="60" t="str">
        <f t="shared" si="133"/>
        <v/>
      </c>
      <c r="AB143" s="60" t="str">
        <f t="shared" si="134"/>
        <v/>
      </c>
      <c r="AC143" s="23">
        <f t="shared" si="135"/>
        <v>0</v>
      </c>
      <c r="AH143" s="158" t="str">
        <f t="shared" si="136"/>
        <v/>
      </c>
    </row>
    <row r="144" spans="1:34" x14ac:dyDescent="0.25">
      <c r="A144" s="23" t="str">
        <f>C131&amp;"x"&amp;B144</f>
        <v>S7x11</v>
      </c>
      <c r="B144" s="42">
        <v>11</v>
      </c>
      <c r="C144" s="60" t="str">
        <f t="shared" si="117"/>
        <v/>
      </c>
      <c r="D144" s="60" t="str">
        <f t="shared" si="118"/>
        <v/>
      </c>
      <c r="E144" s="61" t="str">
        <f t="shared" si="119"/>
        <v/>
      </c>
      <c r="F144" s="61" t="str">
        <f t="shared" si="120"/>
        <v/>
      </c>
      <c r="G144" s="62" t="str">
        <f t="shared" si="121"/>
        <v/>
      </c>
      <c r="H144" s="63" t="str">
        <f t="shared" si="122"/>
        <v/>
      </c>
      <c r="I144" s="69"/>
      <c r="J144" s="60" t="str">
        <f t="shared" si="123"/>
        <v/>
      </c>
      <c r="K144" s="60" t="str">
        <f t="shared" si="124"/>
        <v/>
      </c>
      <c r="L144" s="60" t="str">
        <f t="shared" si="125"/>
        <v/>
      </c>
      <c r="M144" s="60" t="str">
        <f t="shared" si="126"/>
        <v/>
      </c>
      <c r="N144" s="48"/>
      <c r="P144" s="114"/>
      <c r="Q144" s="114"/>
      <c r="R144" s="114"/>
      <c r="S144" s="114" t="str">
        <f>IF(OR(LEFT($A144,1)="x",AND(AC133+$AC144=0,$AC133&gt;0)),"",IFERROR(VLOOKUP($A144,Leden2Z,32,0),""))</f>
        <v/>
      </c>
      <c r="T144" s="153">
        <f t="shared" si="127"/>
        <v>0</v>
      </c>
      <c r="U144" s="116">
        <f t="shared" si="128"/>
        <v>0</v>
      </c>
      <c r="V144" s="119">
        <f t="shared" si="129"/>
        <v>999</v>
      </c>
      <c r="W144" s="119">
        <f t="shared" si="130"/>
        <v>999</v>
      </c>
      <c r="X144" s="23">
        <v>15</v>
      </c>
      <c r="Y144" s="60" t="str">
        <f t="shared" si="131"/>
        <v/>
      </c>
      <c r="Z144" s="60" t="str">
        <f t="shared" si="132"/>
        <v/>
      </c>
      <c r="AA144" s="60" t="str">
        <f t="shared" si="133"/>
        <v/>
      </c>
      <c r="AB144" s="60" t="str">
        <f t="shared" si="134"/>
        <v/>
      </c>
      <c r="AC144" s="23">
        <f t="shared" si="135"/>
        <v>0</v>
      </c>
      <c r="AH144" s="158" t="str">
        <f t="shared" si="136"/>
        <v/>
      </c>
    </row>
    <row r="145" spans="1:34" x14ac:dyDescent="0.25">
      <c r="A145" s="23" t="str">
        <f>C131&amp;"x"&amp;B145</f>
        <v>S7x12</v>
      </c>
      <c r="B145" s="42">
        <v>12</v>
      </c>
      <c r="C145" s="60" t="str">
        <f t="shared" si="117"/>
        <v/>
      </c>
      <c r="D145" s="60" t="str">
        <f t="shared" si="118"/>
        <v/>
      </c>
      <c r="E145" s="61" t="str">
        <f t="shared" si="119"/>
        <v/>
      </c>
      <c r="F145" s="61" t="str">
        <f t="shared" si="120"/>
        <v/>
      </c>
      <c r="G145" s="62" t="str">
        <f t="shared" si="121"/>
        <v/>
      </c>
      <c r="H145" s="63" t="str">
        <f t="shared" si="122"/>
        <v/>
      </c>
      <c r="I145" s="69"/>
      <c r="J145" s="60" t="str">
        <f t="shared" si="123"/>
        <v/>
      </c>
      <c r="K145" s="60" t="str">
        <f t="shared" si="124"/>
        <v/>
      </c>
      <c r="L145" s="60" t="str">
        <f t="shared" si="125"/>
        <v/>
      </c>
      <c r="M145" s="60" t="str">
        <f t="shared" si="126"/>
        <v/>
      </c>
      <c r="N145" s="48"/>
      <c r="P145" s="114"/>
      <c r="Q145" s="114"/>
      <c r="R145" s="114"/>
      <c r="S145" s="114" t="str">
        <f>IF(OR(LEFT($A145,1)="x",AND(AC133+$AC145=0,$AC133&gt;0)),"",IFERROR(VLOOKUP($A145,Leden2Z,32,0),""))</f>
        <v/>
      </c>
      <c r="T145" s="153">
        <f t="shared" si="127"/>
        <v>0</v>
      </c>
      <c r="U145" s="116">
        <f t="shared" si="128"/>
        <v>0</v>
      </c>
      <c r="V145" s="119">
        <f t="shared" si="129"/>
        <v>999</v>
      </c>
      <c r="W145" s="119">
        <f t="shared" si="130"/>
        <v>999</v>
      </c>
      <c r="X145" s="23">
        <v>16</v>
      </c>
      <c r="Y145" s="60" t="str">
        <f t="shared" si="131"/>
        <v/>
      </c>
      <c r="Z145" s="60" t="str">
        <f t="shared" si="132"/>
        <v/>
      </c>
      <c r="AA145" s="60" t="str">
        <f t="shared" si="133"/>
        <v/>
      </c>
      <c r="AB145" s="60" t="str">
        <f t="shared" si="134"/>
        <v/>
      </c>
      <c r="AC145" s="23">
        <f t="shared" si="135"/>
        <v>0</v>
      </c>
      <c r="AH145" s="158" t="str">
        <f t="shared" si="136"/>
        <v/>
      </c>
    </row>
    <row r="146" spans="1:34" x14ac:dyDescent="0.25">
      <c r="A146" s="23" t="str">
        <f>C131&amp;"x"&amp;B146</f>
        <v>S7x13</v>
      </c>
      <c r="B146" s="42">
        <v>13</v>
      </c>
      <c r="C146" s="60" t="str">
        <f t="shared" si="117"/>
        <v/>
      </c>
      <c r="D146" s="60" t="str">
        <f t="shared" si="118"/>
        <v/>
      </c>
      <c r="E146" s="61" t="str">
        <f t="shared" si="119"/>
        <v/>
      </c>
      <c r="F146" s="61" t="str">
        <f t="shared" si="120"/>
        <v/>
      </c>
      <c r="G146" s="62" t="str">
        <f t="shared" si="121"/>
        <v/>
      </c>
      <c r="H146" s="63" t="str">
        <f t="shared" si="122"/>
        <v/>
      </c>
      <c r="I146" s="69"/>
      <c r="J146" s="60" t="str">
        <f t="shared" si="123"/>
        <v/>
      </c>
      <c r="K146" s="60" t="str">
        <f t="shared" si="124"/>
        <v/>
      </c>
      <c r="L146" s="60" t="str">
        <f t="shared" si="125"/>
        <v/>
      </c>
      <c r="M146" s="60" t="str">
        <f t="shared" si="126"/>
        <v/>
      </c>
      <c r="N146" s="48"/>
      <c r="P146" s="114"/>
      <c r="Q146" s="114"/>
      <c r="R146" s="114"/>
      <c r="S146" s="114" t="str">
        <f>IF(OR(LEFT($A146,1)="x",AND(AC133+$AC146=0,$AC133&gt;0)),"",IFERROR(VLOOKUP($A146,Leden2Z,32,0),""))</f>
        <v/>
      </c>
      <c r="T146" s="153">
        <f t="shared" si="127"/>
        <v>0</v>
      </c>
      <c r="U146" s="116">
        <f t="shared" si="128"/>
        <v>0</v>
      </c>
      <c r="V146" s="119">
        <f t="shared" si="129"/>
        <v>999</v>
      </c>
      <c r="W146" s="119">
        <f t="shared" si="130"/>
        <v>999</v>
      </c>
      <c r="X146" s="23">
        <v>17</v>
      </c>
      <c r="Y146" s="60" t="str">
        <f t="shared" si="131"/>
        <v/>
      </c>
      <c r="Z146" s="60" t="str">
        <f t="shared" si="132"/>
        <v/>
      </c>
      <c r="AA146" s="60" t="str">
        <f t="shared" si="133"/>
        <v/>
      </c>
      <c r="AB146" s="60" t="str">
        <f t="shared" si="134"/>
        <v/>
      </c>
      <c r="AC146" s="23">
        <f t="shared" si="135"/>
        <v>0</v>
      </c>
      <c r="AH146" s="158" t="str">
        <f t="shared" si="136"/>
        <v/>
      </c>
    </row>
    <row r="147" spans="1:34" x14ac:dyDescent="0.25">
      <c r="A147" s="23" t="str">
        <f>C131&amp;"x"&amp;B147</f>
        <v>S7x14</v>
      </c>
      <c r="B147" s="42">
        <v>14</v>
      </c>
      <c r="C147" s="60" t="str">
        <f t="shared" si="117"/>
        <v/>
      </c>
      <c r="D147" s="60" t="str">
        <f t="shared" si="118"/>
        <v/>
      </c>
      <c r="E147" s="61" t="str">
        <f t="shared" si="119"/>
        <v/>
      </c>
      <c r="F147" s="61" t="str">
        <f t="shared" si="120"/>
        <v/>
      </c>
      <c r="G147" s="62" t="str">
        <f t="shared" si="121"/>
        <v/>
      </c>
      <c r="H147" s="63" t="str">
        <f t="shared" si="122"/>
        <v/>
      </c>
      <c r="I147" s="69"/>
      <c r="J147" s="60" t="str">
        <f t="shared" si="123"/>
        <v/>
      </c>
      <c r="K147" s="60" t="str">
        <f t="shared" si="124"/>
        <v/>
      </c>
      <c r="L147" s="60" t="str">
        <f t="shared" si="125"/>
        <v/>
      </c>
      <c r="M147" s="60" t="str">
        <f t="shared" si="126"/>
        <v/>
      </c>
      <c r="N147" s="48"/>
      <c r="P147" s="114"/>
      <c r="Q147" s="114"/>
      <c r="R147" s="114"/>
      <c r="S147" s="114" t="str">
        <f>IF(OR(LEFT($A147,1)="x",AND(AC133+$AC147=0,$AC133&gt;0)),"",IFERROR(VLOOKUP($A147,Leden2Z,32,0),""))</f>
        <v/>
      </c>
      <c r="T147" s="153">
        <f t="shared" si="127"/>
        <v>0</v>
      </c>
      <c r="U147" s="116">
        <f t="shared" si="128"/>
        <v>0</v>
      </c>
      <c r="V147" s="119">
        <f t="shared" si="129"/>
        <v>999</v>
      </c>
      <c r="W147" s="119">
        <f t="shared" si="130"/>
        <v>999</v>
      </c>
      <c r="X147" s="23">
        <v>18</v>
      </c>
      <c r="Y147" s="60" t="str">
        <f t="shared" si="131"/>
        <v/>
      </c>
      <c r="Z147" s="60" t="str">
        <f t="shared" si="132"/>
        <v/>
      </c>
      <c r="AA147" s="60" t="str">
        <f t="shared" si="133"/>
        <v/>
      </c>
      <c r="AB147" s="60" t="str">
        <f t="shared" si="134"/>
        <v/>
      </c>
      <c r="AC147" s="23">
        <f t="shared" si="135"/>
        <v>0</v>
      </c>
      <c r="AH147" s="158" t="str">
        <f t="shared" si="136"/>
        <v/>
      </c>
    </row>
    <row r="148" spans="1:34" x14ac:dyDescent="0.25">
      <c r="A148" s="23" t="str">
        <f>C131&amp;"x"&amp;B148</f>
        <v>S7x15</v>
      </c>
      <c r="B148" s="42">
        <v>15</v>
      </c>
      <c r="C148" s="60" t="str">
        <f t="shared" si="117"/>
        <v/>
      </c>
      <c r="D148" s="60" t="str">
        <f t="shared" si="118"/>
        <v/>
      </c>
      <c r="E148" s="61" t="str">
        <f t="shared" si="119"/>
        <v/>
      </c>
      <c r="F148" s="61" t="str">
        <f t="shared" si="120"/>
        <v/>
      </c>
      <c r="G148" s="62" t="str">
        <f t="shared" si="121"/>
        <v/>
      </c>
      <c r="H148" s="63" t="str">
        <f t="shared" si="122"/>
        <v/>
      </c>
      <c r="I148" s="69"/>
      <c r="J148" s="60" t="str">
        <f t="shared" si="123"/>
        <v/>
      </c>
      <c r="K148" s="60" t="str">
        <f t="shared" si="124"/>
        <v/>
      </c>
      <c r="L148" s="60" t="str">
        <f t="shared" si="125"/>
        <v/>
      </c>
      <c r="M148" s="60" t="str">
        <f t="shared" si="126"/>
        <v/>
      </c>
      <c r="N148" s="48"/>
      <c r="P148" s="114"/>
      <c r="Q148" s="114"/>
      <c r="R148" s="114"/>
      <c r="S148" s="114" t="str">
        <f>IF(OR(LEFT($A148,1)="x",AND(AC133+$AC148=0,$AC133&gt;0)),"",IFERROR(VLOOKUP($A148,Leden2Z,32,0),""))</f>
        <v/>
      </c>
      <c r="T148" s="153">
        <f t="shared" si="127"/>
        <v>0</v>
      </c>
      <c r="U148" s="116">
        <f t="shared" si="128"/>
        <v>0</v>
      </c>
      <c r="V148" s="119">
        <f t="shared" si="129"/>
        <v>999</v>
      </c>
      <c r="W148" s="119">
        <f t="shared" si="130"/>
        <v>999</v>
      </c>
      <c r="X148" s="23">
        <v>19</v>
      </c>
      <c r="Y148" s="60" t="str">
        <f t="shared" si="131"/>
        <v/>
      </c>
      <c r="Z148" s="60" t="str">
        <f t="shared" si="132"/>
        <v/>
      </c>
      <c r="AA148" s="60" t="str">
        <f t="shared" si="133"/>
        <v/>
      </c>
      <c r="AB148" s="60" t="str">
        <f t="shared" si="134"/>
        <v/>
      </c>
      <c r="AC148" s="23">
        <f t="shared" si="135"/>
        <v>0</v>
      </c>
      <c r="AH148" s="158" t="str">
        <f t="shared" si="136"/>
        <v/>
      </c>
    </row>
    <row r="149" spans="1:34" x14ac:dyDescent="0.25">
      <c r="B149" s="65"/>
      <c r="C149" s="66"/>
      <c r="D149" s="65"/>
      <c r="E149" s="65"/>
      <c r="F149" s="65"/>
      <c r="G149" s="67"/>
      <c r="H149" s="67"/>
      <c r="I149" s="67"/>
      <c r="J149" s="66"/>
      <c r="K149" s="66"/>
      <c r="L149" s="66"/>
      <c r="M149" s="66"/>
      <c r="N149" s="48"/>
      <c r="X149" s="23">
        <v>20</v>
      </c>
    </row>
    <row r="150" spans="1:34" x14ac:dyDescent="0.25">
      <c r="B150" s="42"/>
      <c r="C150" s="369" t="s">
        <v>5165</v>
      </c>
      <c r="D150" s="369"/>
      <c r="E150" s="43" t="s">
        <v>5166</v>
      </c>
      <c r="F150" s="43" t="s">
        <v>5167</v>
      </c>
      <c r="G150" s="44" t="s">
        <v>5168</v>
      </c>
      <c r="H150" s="45"/>
      <c r="I150" s="46"/>
      <c r="J150" s="47" t="s">
        <v>5169</v>
      </c>
      <c r="K150" s="47" t="s">
        <v>5170</v>
      </c>
      <c r="L150" s="47" t="s">
        <v>5171</v>
      </c>
      <c r="M150" s="48"/>
      <c r="N150" s="48"/>
      <c r="P150" s="49">
        <f>COUNT(P154:P168)</f>
        <v>0</v>
      </c>
      <c r="Q150" s="49">
        <f>COUNT(Q154:Q168)</f>
        <v>0</v>
      </c>
      <c r="R150" s="49">
        <f>COUNT(R154:R168)</f>
        <v>0</v>
      </c>
      <c r="S150" s="49">
        <f>COUNT(S154:S168)</f>
        <v>10</v>
      </c>
      <c r="T150" s="96">
        <f>T151-SUM(U154:U168)</f>
        <v>0</v>
      </c>
      <c r="X150" s="23">
        <v>1</v>
      </c>
    </row>
    <row r="151" spans="1:34" ht="13" x14ac:dyDescent="0.3">
      <c r="A151" s="27">
        <f>A131+1</f>
        <v>8</v>
      </c>
      <c r="B151" s="50"/>
      <c r="C151" s="370" t="str">
        <f>Leden!AW13</f>
        <v>A1</v>
      </c>
      <c r="D151" s="370"/>
      <c r="E151" s="100" t="str">
        <f>IF($C151="","",LEFT(IFERROR(VLOOKUP($C151,Teams2Z,2,0),"")&amp;"??",2))</f>
        <v>WK</v>
      </c>
      <c r="F151" s="100" t="str">
        <f>IF($C151="","",IFERROR(VLOOKUP($C151,Teams2Z,3,0),"??"))</f>
        <v>Za</v>
      </c>
      <c r="G151" s="100" t="str">
        <f>IF($C151="","",LEFT(IFERROR(VLOOKUP($C151,Teams2Z,4,0),"")&amp;"?",1))</f>
        <v>8</v>
      </c>
      <c r="H151" s="51"/>
      <c r="I151" s="52"/>
      <c r="J151" s="100">
        <f>COUNTIF(C154:C168,"V")</f>
        <v>5</v>
      </c>
      <c r="K151" s="100">
        <f>COUNTIF(C154:C168,"M")</f>
        <v>5</v>
      </c>
      <c r="L151" s="53">
        <f>IFERROR(AVERAGE(H154:H168),"")</f>
        <v>17.100000000000001</v>
      </c>
      <c r="M151" s="54"/>
      <c r="N151" s="54"/>
      <c r="O151" s="27" t="s">
        <v>5172</v>
      </c>
      <c r="P151" s="163"/>
      <c r="Q151" s="163"/>
      <c r="R151" s="163"/>
      <c r="S151" s="163">
        <v>0</v>
      </c>
      <c r="T151" s="96">
        <f>SUM(T154:T168)</f>
        <v>10</v>
      </c>
      <c r="U151" s="115" t="str">
        <f>MID($C151,1,1)</f>
        <v>A</v>
      </c>
      <c r="V151" s="115" t="str">
        <f>MID($C151,1,1)</f>
        <v>A</v>
      </c>
      <c r="W151" s="115" t="str">
        <f>MID($C151,1,1)</f>
        <v>A</v>
      </c>
      <c r="X151" s="23">
        <v>2</v>
      </c>
      <c r="Y151" s="27"/>
      <c r="Z151" s="27"/>
      <c r="AA151" s="27"/>
      <c r="AB151" s="27"/>
      <c r="AC151" s="27"/>
      <c r="AD151" s="11" t="str">
        <f>IF($C151="","",IFERROR(VLOOKUP($C151,Teams2Z,6,0),""))</f>
        <v>A</v>
      </c>
      <c r="AE151" s="11" t="str">
        <f>TRIM(IF($AD151="","",IFERROR(VLOOKUP($AD151,Teams!$J$5:$O$9,2,0),"")))</f>
        <v>3312 AD</v>
      </c>
      <c r="AF151" s="11" t="str">
        <f>TRIM(IF($AD151="","",IFERROR(VLOOKUP($AD151,Teams!$J$5:$O$9,4,0),"")))</f>
        <v>Dordrecht Oranje Wit Hal</v>
      </c>
      <c r="AG151" s="27"/>
      <c r="AH151" s="159">
        <f>IFERROR(AVERAGE(AH154:AH168),"")</f>
        <v>17.500999999999998</v>
      </c>
    </row>
    <row r="152" spans="1:34" x14ac:dyDescent="0.25">
      <c r="B152" s="42"/>
      <c r="C152" s="43"/>
      <c r="D152" s="42"/>
      <c r="E152" s="42"/>
      <c r="F152" s="42"/>
      <c r="G152" s="46"/>
      <c r="H152" s="46"/>
      <c r="I152" s="46"/>
      <c r="J152" s="43"/>
      <c r="K152" s="43"/>
      <c r="L152" s="43"/>
      <c r="M152" s="48"/>
      <c r="N152" s="48"/>
      <c r="U152" s="116"/>
      <c r="V152" s="116"/>
      <c r="W152" s="116"/>
      <c r="X152" s="23">
        <v>3</v>
      </c>
    </row>
    <row r="153" spans="1:34" x14ac:dyDescent="0.25">
      <c r="A153" s="55"/>
      <c r="B153" s="56"/>
      <c r="C153" s="57" t="s">
        <v>5173</v>
      </c>
      <c r="D153" s="57" t="s">
        <v>5174</v>
      </c>
      <c r="E153" s="58" t="s">
        <v>5175</v>
      </c>
      <c r="F153" s="58" t="s">
        <v>5176</v>
      </c>
      <c r="G153" s="57" t="s">
        <v>5177</v>
      </c>
      <c r="H153" s="57" t="s">
        <v>5178</v>
      </c>
      <c r="I153" s="57" t="s">
        <v>5039</v>
      </c>
      <c r="J153" s="57" t="s">
        <v>7049</v>
      </c>
      <c r="K153" s="57" t="s">
        <v>7598</v>
      </c>
      <c r="L153" s="57" t="s">
        <v>7596</v>
      </c>
      <c r="M153" s="57" t="s">
        <v>7597</v>
      </c>
      <c r="N153" s="59"/>
      <c r="O153" s="55"/>
      <c r="P153" s="117" t="s">
        <v>5048</v>
      </c>
      <c r="Q153" s="117" t="s">
        <v>5047</v>
      </c>
      <c r="R153" s="117" t="s">
        <v>5049</v>
      </c>
      <c r="S153" s="117" t="s">
        <v>5048</v>
      </c>
      <c r="U153" s="115">
        <f>IF(W151="","",VLOOKUP(W151,Leeftijdscat,2,FALSE))</f>
        <v>15</v>
      </c>
      <c r="V153" s="115">
        <f>IF(W151="","",VLOOKUP(W151,Leeftijdscat,3,FALSE))</f>
        <v>18</v>
      </c>
      <c r="W153" s="115">
        <f>IF(W151="","",VLOOKUP(W151,Leeftijdscat,4,FALSE))</f>
        <v>19</v>
      </c>
      <c r="X153" s="23">
        <v>4</v>
      </c>
      <c r="Y153" s="55">
        <f>LEN(Y154&amp;Y155&amp;Y156&amp;Y157&amp;Y158&amp;Y159&amp;Y160&amp;Y161&amp;Y162&amp;Y163&amp;Y164&amp;Y165&amp;Y166&amp;Y167&amp;Y168)</f>
        <v>20</v>
      </c>
      <c r="Z153" s="55">
        <f>LEN(Z154&amp;Z155&amp;Z156&amp;Z157&amp;Z158&amp;Z159&amp;Z160&amp;Z161&amp;Z162&amp;Z163&amp;Z164&amp;Z165&amp;Z166&amp;Z167&amp;Z168)</f>
        <v>20</v>
      </c>
      <c r="AA153" s="55">
        <f>LEN(AA154&amp;AA155&amp;AA156&amp;AA157&amp;AA158&amp;AA159&amp;AA160&amp;AA161&amp;AA162&amp;AA163&amp;AA164&amp;AA165&amp;AA166&amp;AA167&amp;AA168)</f>
        <v>20</v>
      </c>
      <c r="AB153" s="55">
        <f>LEN(AB154&amp;AB155&amp;AB156&amp;AB157&amp;AB158&amp;AB159&amp;AB160&amp;AB161&amp;AB162&amp;AB163&amp;AB164&amp;AB165&amp;AB166&amp;AB167&amp;AB168)</f>
        <v>10</v>
      </c>
      <c r="AC153" s="55">
        <f>SUM(Y153:AA153)</f>
        <v>60</v>
      </c>
      <c r="AD153" s="145"/>
      <c r="AE153" s="145"/>
      <c r="AF153" s="145"/>
      <c r="AG153" s="55"/>
    </row>
    <row r="154" spans="1:34" x14ac:dyDescent="0.25">
      <c r="A154" s="23" t="str">
        <f>C151&amp;"x"&amp;B154</f>
        <v>A1x1</v>
      </c>
      <c r="B154" s="42">
        <v>1</v>
      </c>
      <c r="C154" s="60" t="str">
        <f t="shared" ref="C154:C168" si="137">IF(LEFT($A154,1)="x","",IFERROR(VLOOKUP($A154,Leden2Z,7,0),""))</f>
        <v>V</v>
      </c>
      <c r="D154" s="60" t="str">
        <f t="shared" ref="D154:D168" si="138">IF(LEFT($A154,1)="x","",IFERROR(VLOOKUP($A154,Leden2Z,8,0),""))</f>
        <v>NKY17P6</v>
      </c>
      <c r="E154" s="61" t="str">
        <f t="shared" ref="E154:E168" si="139">IF(LEFT($A154,1)="x","",IFERROR(VLOOKUP($A154,Leden2Z,9,0),""))</f>
        <v>Groeneweg, R.K.</v>
      </c>
      <c r="F154" s="61" t="str">
        <f t="shared" ref="F154:F168" si="140">IF(LEFT($A154,1)="x","",IFERROR(VLOOKUP($A154,Leden2Z,10,0),""))</f>
        <v>Roos</v>
      </c>
      <c r="G154" s="62">
        <f t="shared" ref="G154:G168" si="141">IF(LEFT($A154,1)="x","",IFERROR(VLOOKUP($A154,Leden2Z,11,0),""))</f>
        <v>38432</v>
      </c>
      <c r="H154" s="63">
        <f t="shared" ref="H154:H168" si="142">IF(AND(ISNUMBER(G154),G154&lt;&gt;0),DATEDIF(G154,Peildatum,"Y"),"")</f>
        <v>18</v>
      </c>
      <c r="I154" s="69"/>
      <c r="J154" s="60" t="str">
        <f t="shared" ref="J154:J168" si="143">IF(LEFT($A154,1)="x","",IFERROR(VLOOKUP($A154,Leden2Z,16,0),""))</f>
        <v>A1</v>
      </c>
      <c r="K154" s="60" t="str">
        <f t="shared" ref="K154:K168" si="144">IF(LEFT($A154,1)="x","",IFERROR(VLOOKUP($A154,Leden2Z,17,0),""))</f>
        <v>A1</v>
      </c>
      <c r="L154" s="60" t="str">
        <f t="shared" ref="L154:L168" si="145">IF(LEFT($A154,1)="x","",IFERROR(VLOOKUP($A154,Leden2Z,18,0),""))</f>
        <v>A1</v>
      </c>
      <c r="M154" s="60" t="str">
        <f t="shared" ref="M154:M168" si="146">IF(LEFT($A154,1)="x","",IFERROR(VLOOKUP($A154,Leden2Z,19,0),""))</f>
        <v>A1</v>
      </c>
      <c r="N154" s="48"/>
      <c r="P154" s="114"/>
      <c r="Q154" s="114"/>
      <c r="R154" s="114"/>
      <c r="S154" s="114">
        <f>IF(OR(LEFT($A154,1)="x",AND(AC153+$AC154=0,$AC153&gt;0)),"",IFERROR(VLOOKUP($A154,Leden2Z,32,0),""))</f>
        <v>0</v>
      </c>
      <c r="T154" s="153">
        <f t="shared" ref="T154:T168" si="147">IF(LEN(C154&amp;D154&amp;E154&amp;F154)&gt;0,1,0)</f>
        <v>1</v>
      </c>
      <c r="U154" s="116">
        <f t="shared" ref="U154:U168" si="148">MIN(LEN(Y154&amp;Z154&amp;AA154&amp;AB154),1)</f>
        <v>1</v>
      </c>
      <c r="V154" s="119">
        <f t="shared" ref="V154:V168" si="149">V153</f>
        <v>18</v>
      </c>
      <c r="W154" s="119">
        <f t="shared" ref="W154:W168" si="150">W153</f>
        <v>19</v>
      </c>
      <c r="X154" s="23">
        <v>5</v>
      </c>
      <c r="Y154" s="60" t="str">
        <f t="shared" ref="Y154:Y168" si="151">IF(LEFT($A154,1)="x","",IFERROR(VLOOKUP($A154,Leden2Z,36,0),""))</f>
        <v>A1</v>
      </c>
      <c r="Z154" s="60" t="str">
        <f t="shared" ref="Z154:Z168" si="152">IF(LEFT($A154,1)="x","",IFERROR(VLOOKUP($A154,Leden2Z,37,0),""))</f>
        <v>A1</v>
      </c>
      <c r="AA154" s="60" t="str">
        <f t="shared" ref="AA154:AA168" si="153">IF(LEFT($A154,1)="x","",IFERROR(VLOOKUP($A154,Leden2Z,38,0),""))</f>
        <v>A1</v>
      </c>
      <c r="AB154" s="60">
        <f t="shared" ref="AB154:AB168" si="154">IF(LEFT($A154,1)="x","",IFERROR(VLOOKUP($A154,Leden2Z,39,0),""))</f>
        <v>0</v>
      </c>
      <c r="AC154" s="23">
        <f t="shared" ref="AC154:AC168" si="155">LEN(Y154&amp;Z154&amp;AA154&amp;AB154)</f>
        <v>7</v>
      </c>
      <c r="AH154" s="158">
        <f t="shared" ref="AH154:AH168" si="156">lft(G154,Peildatum)</f>
        <v>18.78</v>
      </c>
    </row>
    <row r="155" spans="1:34" x14ac:dyDescent="0.25">
      <c r="A155" s="23" t="str">
        <f>C151&amp;"x"&amp;B155</f>
        <v>A1x2</v>
      </c>
      <c r="B155" s="42">
        <v>2</v>
      </c>
      <c r="C155" s="60" t="str">
        <f t="shared" si="137"/>
        <v>V</v>
      </c>
      <c r="D155" s="60" t="str">
        <f t="shared" si="138"/>
        <v>NLL20B6</v>
      </c>
      <c r="E155" s="61" t="str">
        <f t="shared" si="139"/>
        <v>Wensen, van M.</v>
      </c>
      <c r="F155" s="61" t="str">
        <f t="shared" si="140"/>
        <v>Maud</v>
      </c>
      <c r="G155" s="62">
        <f t="shared" si="141"/>
        <v>38451</v>
      </c>
      <c r="H155" s="63">
        <f t="shared" si="142"/>
        <v>18</v>
      </c>
      <c r="I155" s="69"/>
      <c r="J155" s="60" t="str">
        <f t="shared" si="143"/>
        <v>A1</v>
      </c>
      <c r="K155" s="60" t="str">
        <f t="shared" si="144"/>
        <v>A1</v>
      </c>
      <c r="L155" s="60" t="str">
        <f t="shared" si="145"/>
        <v>A1</v>
      </c>
      <c r="M155" s="60" t="str">
        <f t="shared" si="146"/>
        <v>A1</v>
      </c>
      <c r="N155" s="48"/>
      <c r="P155" s="114"/>
      <c r="Q155" s="114"/>
      <c r="R155" s="114"/>
      <c r="S155" s="114">
        <f>IF(OR(LEFT($A155,1)="x",AND(AC153+$AC155=0,$AC153&gt;0)),"",IFERROR(VLOOKUP($A155,Leden2Z,32,0),""))</f>
        <v>0</v>
      </c>
      <c r="T155" s="153">
        <f t="shared" si="147"/>
        <v>1</v>
      </c>
      <c r="U155" s="116">
        <f t="shared" si="148"/>
        <v>1</v>
      </c>
      <c r="V155" s="119">
        <f t="shared" si="149"/>
        <v>18</v>
      </c>
      <c r="W155" s="119">
        <f t="shared" si="150"/>
        <v>19</v>
      </c>
      <c r="X155" s="23">
        <v>6</v>
      </c>
      <c r="Y155" s="60" t="str">
        <f t="shared" si="151"/>
        <v>A1</v>
      </c>
      <c r="Z155" s="60" t="str">
        <f t="shared" si="152"/>
        <v>A1</v>
      </c>
      <c r="AA155" s="60" t="str">
        <f t="shared" si="153"/>
        <v>A1</v>
      </c>
      <c r="AB155" s="60">
        <f t="shared" si="154"/>
        <v>0</v>
      </c>
      <c r="AC155" s="23">
        <f t="shared" si="155"/>
        <v>7</v>
      </c>
      <c r="AH155" s="158">
        <f t="shared" si="156"/>
        <v>18.73</v>
      </c>
    </row>
    <row r="156" spans="1:34" x14ac:dyDescent="0.25">
      <c r="A156" s="23" t="str">
        <f>C151&amp;"x"&amp;B156</f>
        <v>A1x3</v>
      </c>
      <c r="B156" s="42">
        <v>3</v>
      </c>
      <c r="C156" s="60" t="str">
        <f t="shared" si="137"/>
        <v>V</v>
      </c>
      <c r="D156" s="60" t="str">
        <f t="shared" si="138"/>
        <v>NLB71D8</v>
      </c>
      <c r="E156" s="61" t="str">
        <f t="shared" si="139"/>
        <v>Boshoven, S.A.E.</v>
      </c>
      <c r="F156" s="61" t="str">
        <f t="shared" si="140"/>
        <v>Sara</v>
      </c>
      <c r="G156" s="62">
        <f t="shared" si="141"/>
        <v>38635</v>
      </c>
      <c r="H156" s="63">
        <f t="shared" si="142"/>
        <v>18</v>
      </c>
      <c r="I156" s="69"/>
      <c r="J156" s="60" t="str">
        <f t="shared" si="143"/>
        <v>A1</v>
      </c>
      <c r="K156" s="60" t="str">
        <f t="shared" si="144"/>
        <v>A1</v>
      </c>
      <c r="L156" s="60" t="str">
        <f t="shared" si="145"/>
        <v>A1</v>
      </c>
      <c r="M156" s="60" t="str">
        <f t="shared" si="146"/>
        <v>A1</v>
      </c>
      <c r="N156" s="48"/>
      <c r="P156" s="114"/>
      <c r="Q156" s="114"/>
      <c r="R156" s="114"/>
      <c r="S156" s="114">
        <f>IF(OR(LEFT($A156,1)="x",AND(AC153+$AC156=0,$AC153&gt;0)),"",IFERROR(VLOOKUP($A156,Leden2Z,32,0),""))</f>
        <v>0</v>
      </c>
      <c r="T156" s="153">
        <f t="shared" si="147"/>
        <v>1</v>
      </c>
      <c r="U156" s="116">
        <f t="shared" si="148"/>
        <v>1</v>
      </c>
      <c r="V156" s="119">
        <f t="shared" si="149"/>
        <v>18</v>
      </c>
      <c r="W156" s="119">
        <f t="shared" si="150"/>
        <v>19</v>
      </c>
      <c r="X156" s="23">
        <v>7</v>
      </c>
      <c r="Y156" s="60" t="str">
        <f t="shared" si="151"/>
        <v>A1</v>
      </c>
      <c r="Z156" s="60" t="str">
        <f t="shared" si="152"/>
        <v>A1</v>
      </c>
      <c r="AA156" s="60" t="str">
        <f t="shared" si="153"/>
        <v>A1</v>
      </c>
      <c r="AB156" s="60">
        <f t="shared" si="154"/>
        <v>0</v>
      </c>
      <c r="AC156" s="23">
        <f t="shared" si="155"/>
        <v>7</v>
      </c>
      <c r="AH156" s="158">
        <f t="shared" si="156"/>
        <v>18.22</v>
      </c>
    </row>
    <row r="157" spans="1:34" x14ac:dyDescent="0.25">
      <c r="A157" s="23" t="str">
        <f>C151&amp;"x"&amp;B157</f>
        <v>A1x4</v>
      </c>
      <c r="B157" s="42">
        <v>4</v>
      </c>
      <c r="C157" s="60" t="str">
        <f t="shared" si="137"/>
        <v>V</v>
      </c>
      <c r="D157" s="60" t="str">
        <f t="shared" si="138"/>
        <v>NLH27P1</v>
      </c>
      <c r="E157" s="61" t="str">
        <f t="shared" si="139"/>
        <v>Haas, de A.</v>
      </c>
      <c r="F157" s="61" t="str">
        <f t="shared" si="140"/>
        <v>Amber</v>
      </c>
      <c r="G157" s="62">
        <f t="shared" si="141"/>
        <v>39114</v>
      </c>
      <c r="H157" s="63">
        <f t="shared" si="142"/>
        <v>16</v>
      </c>
      <c r="I157" s="69"/>
      <c r="J157" s="60" t="str">
        <f t="shared" si="143"/>
        <v>B1</v>
      </c>
      <c r="K157" s="60" t="str">
        <f t="shared" si="144"/>
        <v>B1</v>
      </c>
      <c r="L157" s="60" t="str">
        <f t="shared" si="145"/>
        <v>B1</v>
      </c>
      <c r="M157" s="60" t="str">
        <f t="shared" si="146"/>
        <v>A1</v>
      </c>
      <c r="N157" s="48"/>
      <c r="P157" s="114"/>
      <c r="Q157" s="114"/>
      <c r="R157" s="114"/>
      <c r="S157" s="114">
        <f>IF(OR(LEFT($A157,1)="x",AND(AC153+$AC157=0,$AC153&gt;0)),"",IFERROR(VLOOKUP($A157,Leden2Z,32,0),""))</f>
        <v>0</v>
      </c>
      <c r="T157" s="153">
        <f t="shared" si="147"/>
        <v>1</v>
      </c>
      <c r="U157" s="116">
        <f t="shared" si="148"/>
        <v>1</v>
      </c>
      <c r="V157" s="119">
        <f t="shared" si="149"/>
        <v>18</v>
      </c>
      <c r="W157" s="119">
        <f t="shared" si="150"/>
        <v>19</v>
      </c>
      <c r="X157" s="23">
        <v>8</v>
      </c>
      <c r="Y157" s="60" t="str">
        <f t="shared" si="151"/>
        <v>B1</v>
      </c>
      <c r="Z157" s="60" t="str">
        <f t="shared" si="152"/>
        <v>B1</v>
      </c>
      <c r="AA157" s="60" t="str">
        <f t="shared" si="153"/>
        <v>B1</v>
      </c>
      <c r="AB157" s="60">
        <f t="shared" si="154"/>
        <v>0</v>
      </c>
      <c r="AC157" s="23">
        <f t="shared" si="155"/>
        <v>7</v>
      </c>
      <c r="AH157" s="158">
        <f t="shared" si="156"/>
        <v>16.91</v>
      </c>
    </row>
    <row r="158" spans="1:34" x14ac:dyDescent="0.25">
      <c r="A158" s="23" t="str">
        <f>C151&amp;"x"&amp;B158</f>
        <v>A1x5</v>
      </c>
      <c r="B158" s="42">
        <v>5</v>
      </c>
      <c r="C158" s="60" t="str">
        <f t="shared" si="137"/>
        <v>V</v>
      </c>
      <c r="D158" s="60" t="str">
        <f t="shared" si="138"/>
        <v>NLP78N3</v>
      </c>
      <c r="E158" s="61" t="str">
        <f t="shared" si="139"/>
        <v>Wolleswinkel, I.M.S.</v>
      </c>
      <c r="F158" s="61" t="str">
        <f t="shared" si="140"/>
        <v>Iza</v>
      </c>
      <c r="G158" s="62">
        <f t="shared" si="141"/>
        <v>39328</v>
      </c>
      <c r="H158" s="63">
        <f t="shared" si="142"/>
        <v>16</v>
      </c>
      <c r="I158" s="69"/>
      <c r="J158" s="60" t="str">
        <f t="shared" si="143"/>
        <v>B1</v>
      </c>
      <c r="K158" s="60" t="str">
        <f t="shared" si="144"/>
        <v>B1</v>
      </c>
      <c r="L158" s="60" t="str">
        <f t="shared" si="145"/>
        <v>B1</v>
      </c>
      <c r="M158" s="60" t="str">
        <f t="shared" si="146"/>
        <v>A1</v>
      </c>
      <c r="N158" s="48"/>
      <c r="P158" s="114"/>
      <c r="Q158" s="114"/>
      <c r="R158" s="114"/>
      <c r="S158" s="114">
        <f>IF(OR(LEFT($A158,1)="x",AND(AC153+$AC158=0,$AC153&gt;0)),"",IFERROR(VLOOKUP($A158,Leden2Z,32,0),""))</f>
        <v>0</v>
      </c>
      <c r="T158" s="153">
        <f t="shared" si="147"/>
        <v>1</v>
      </c>
      <c r="U158" s="116">
        <f t="shared" si="148"/>
        <v>1</v>
      </c>
      <c r="V158" s="119">
        <f t="shared" si="149"/>
        <v>18</v>
      </c>
      <c r="W158" s="119">
        <f t="shared" si="150"/>
        <v>19</v>
      </c>
      <c r="X158" s="23">
        <v>9</v>
      </c>
      <c r="Y158" s="60" t="str">
        <f t="shared" si="151"/>
        <v>B1</v>
      </c>
      <c r="Z158" s="60" t="str">
        <f t="shared" si="152"/>
        <v>B1</v>
      </c>
      <c r="AA158" s="60" t="str">
        <f t="shared" si="153"/>
        <v>B1</v>
      </c>
      <c r="AB158" s="60">
        <f t="shared" si="154"/>
        <v>0</v>
      </c>
      <c r="AC158" s="23">
        <f t="shared" si="155"/>
        <v>7</v>
      </c>
      <c r="AH158" s="158">
        <f t="shared" si="156"/>
        <v>16.329999999999998</v>
      </c>
    </row>
    <row r="159" spans="1:34" x14ac:dyDescent="0.25">
      <c r="A159" s="23" t="str">
        <f>C151&amp;"x"&amp;B159</f>
        <v>A1x6</v>
      </c>
      <c r="B159" s="42">
        <v>6</v>
      </c>
      <c r="C159" s="60" t="str">
        <f t="shared" si="137"/>
        <v>M</v>
      </c>
      <c r="D159" s="60" t="str">
        <f t="shared" si="138"/>
        <v>NLG59F1</v>
      </c>
      <c r="E159" s="61" t="str">
        <f t="shared" si="139"/>
        <v>Lohuis, J.A.</v>
      </c>
      <c r="F159" s="61" t="str">
        <f t="shared" si="140"/>
        <v>Jens</v>
      </c>
      <c r="G159" s="62">
        <f t="shared" si="141"/>
        <v>38578</v>
      </c>
      <c r="H159" s="63">
        <f t="shared" si="142"/>
        <v>18</v>
      </c>
      <c r="I159" s="69"/>
      <c r="J159" s="60" t="str">
        <f t="shared" si="143"/>
        <v>A1</v>
      </c>
      <c r="K159" s="60" t="str">
        <f t="shared" si="144"/>
        <v>A1</v>
      </c>
      <c r="L159" s="60" t="str">
        <f t="shared" si="145"/>
        <v>A1</v>
      </c>
      <c r="M159" s="60" t="str">
        <f t="shared" si="146"/>
        <v>A1</v>
      </c>
      <c r="N159" s="48"/>
      <c r="P159" s="114"/>
      <c r="Q159" s="114"/>
      <c r="R159" s="114"/>
      <c r="S159" s="114">
        <f>IF(OR(LEFT($A159,1)="x",AND(AC153+$AC159=0,$AC153&gt;0)),"",IFERROR(VLOOKUP($A159,Leden2Z,32,0),""))</f>
        <v>0</v>
      </c>
      <c r="T159" s="153">
        <f t="shared" si="147"/>
        <v>1</v>
      </c>
      <c r="U159" s="116">
        <f t="shared" si="148"/>
        <v>1</v>
      </c>
      <c r="V159" s="119">
        <f t="shared" si="149"/>
        <v>18</v>
      </c>
      <c r="W159" s="119">
        <f t="shared" si="150"/>
        <v>19</v>
      </c>
      <c r="X159" s="23">
        <v>10</v>
      </c>
      <c r="Y159" s="60" t="str">
        <f t="shared" si="151"/>
        <v>A1</v>
      </c>
      <c r="Z159" s="60" t="str">
        <f t="shared" si="152"/>
        <v>A1</v>
      </c>
      <c r="AA159" s="60" t="str">
        <f t="shared" si="153"/>
        <v>A1</v>
      </c>
      <c r="AB159" s="60">
        <f t="shared" si="154"/>
        <v>0</v>
      </c>
      <c r="AC159" s="23">
        <f t="shared" si="155"/>
        <v>7</v>
      </c>
      <c r="AH159" s="158">
        <f t="shared" si="156"/>
        <v>18.38</v>
      </c>
    </row>
    <row r="160" spans="1:34" x14ac:dyDescent="0.25">
      <c r="A160" s="23" t="str">
        <f>C151&amp;"x"&amp;B160</f>
        <v>A1x7</v>
      </c>
      <c r="B160" s="42">
        <v>7</v>
      </c>
      <c r="C160" s="60" t="str">
        <f t="shared" si="137"/>
        <v>M</v>
      </c>
      <c r="D160" s="60" t="str">
        <f t="shared" si="138"/>
        <v>NLG59G8</v>
      </c>
      <c r="E160" s="61" t="str">
        <f t="shared" si="139"/>
        <v>Koster, S.</v>
      </c>
      <c r="F160" s="61" t="str">
        <f t="shared" si="140"/>
        <v>Senne</v>
      </c>
      <c r="G160" s="62">
        <f t="shared" si="141"/>
        <v>38657</v>
      </c>
      <c r="H160" s="63">
        <f t="shared" si="142"/>
        <v>18</v>
      </c>
      <c r="I160" s="69"/>
      <c r="J160" s="60" t="str">
        <f t="shared" si="143"/>
        <v>A1</v>
      </c>
      <c r="K160" s="60" t="str">
        <f t="shared" si="144"/>
        <v>A1</v>
      </c>
      <c r="L160" s="60" t="str">
        <f t="shared" si="145"/>
        <v>A1</v>
      </c>
      <c r="M160" s="60" t="str">
        <f t="shared" si="146"/>
        <v>A1</v>
      </c>
      <c r="N160" s="48"/>
      <c r="P160" s="114"/>
      <c r="Q160" s="114"/>
      <c r="R160" s="114"/>
      <c r="S160" s="114">
        <f>IF(OR(LEFT($A160,1)="x",AND(AC153+$AC160=0,$AC153&gt;0)),"",IFERROR(VLOOKUP($A160,Leden2Z,32,0),""))</f>
        <v>0</v>
      </c>
      <c r="T160" s="153">
        <f t="shared" si="147"/>
        <v>1</v>
      </c>
      <c r="U160" s="116">
        <f t="shared" si="148"/>
        <v>1</v>
      </c>
      <c r="V160" s="119">
        <f t="shared" si="149"/>
        <v>18</v>
      </c>
      <c r="W160" s="119">
        <f t="shared" si="150"/>
        <v>19</v>
      </c>
      <c r="X160" s="23">
        <v>11</v>
      </c>
      <c r="Y160" s="60" t="str">
        <f t="shared" si="151"/>
        <v>A1</v>
      </c>
      <c r="Z160" s="60" t="str">
        <f t="shared" si="152"/>
        <v>A1</v>
      </c>
      <c r="AA160" s="60" t="str">
        <f t="shared" si="153"/>
        <v>A1</v>
      </c>
      <c r="AB160" s="60">
        <f t="shared" si="154"/>
        <v>0</v>
      </c>
      <c r="AC160" s="23">
        <f t="shared" si="155"/>
        <v>7</v>
      </c>
      <c r="AH160" s="158">
        <f t="shared" si="156"/>
        <v>18.16</v>
      </c>
    </row>
    <row r="161" spans="1:34" x14ac:dyDescent="0.25">
      <c r="A161" s="23" t="str">
        <f>C151&amp;"x"&amp;B161</f>
        <v>A1x8</v>
      </c>
      <c r="B161" s="42">
        <v>8</v>
      </c>
      <c r="C161" s="60" t="str">
        <f t="shared" si="137"/>
        <v>M</v>
      </c>
      <c r="D161" s="60" t="str">
        <f t="shared" si="138"/>
        <v>NLG58W7</v>
      </c>
      <c r="E161" s="61" t="str">
        <f t="shared" si="139"/>
        <v>Vaartmans, J.A.</v>
      </c>
      <c r="F161" s="61" t="str">
        <f t="shared" si="140"/>
        <v>Jordi</v>
      </c>
      <c r="G161" s="62">
        <f t="shared" si="141"/>
        <v>39069</v>
      </c>
      <c r="H161" s="63">
        <f t="shared" si="142"/>
        <v>17</v>
      </c>
      <c r="I161" s="69"/>
      <c r="J161" s="60" t="str">
        <f t="shared" si="143"/>
        <v>B1</v>
      </c>
      <c r="K161" s="60" t="str">
        <f t="shared" si="144"/>
        <v>B1</v>
      </c>
      <c r="L161" s="60" t="str">
        <f t="shared" si="145"/>
        <v>B1</v>
      </c>
      <c r="M161" s="60" t="str">
        <f t="shared" si="146"/>
        <v>A1</v>
      </c>
      <c r="N161" s="48"/>
      <c r="P161" s="114"/>
      <c r="Q161" s="114"/>
      <c r="R161" s="114"/>
      <c r="S161" s="114">
        <f>IF(OR(LEFT($A161,1)="x",AND(AC153+$AC161=0,$AC153&gt;0)),"",IFERROR(VLOOKUP($A161,Leden2Z,32,0),""))</f>
        <v>0</v>
      </c>
      <c r="T161" s="153">
        <f t="shared" si="147"/>
        <v>1</v>
      </c>
      <c r="U161" s="116">
        <f t="shared" si="148"/>
        <v>1</v>
      </c>
      <c r="V161" s="119">
        <f t="shared" si="149"/>
        <v>18</v>
      </c>
      <c r="W161" s="119">
        <f t="shared" si="150"/>
        <v>19</v>
      </c>
      <c r="X161" s="23">
        <v>12</v>
      </c>
      <c r="Y161" s="60" t="str">
        <f t="shared" si="151"/>
        <v>B1</v>
      </c>
      <c r="Z161" s="60" t="str">
        <f t="shared" si="152"/>
        <v>B1</v>
      </c>
      <c r="AA161" s="60" t="str">
        <f t="shared" si="153"/>
        <v>B1</v>
      </c>
      <c r="AB161" s="60">
        <f t="shared" si="154"/>
        <v>0</v>
      </c>
      <c r="AC161" s="23">
        <f t="shared" si="155"/>
        <v>7</v>
      </c>
      <c r="AH161" s="158">
        <f t="shared" si="156"/>
        <v>17.03</v>
      </c>
    </row>
    <row r="162" spans="1:34" x14ac:dyDescent="0.25">
      <c r="A162" s="23" t="str">
        <f>C151&amp;"x"&amp;B162</f>
        <v>A1x9</v>
      </c>
      <c r="B162" s="42">
        <v>9</v>
      </c>
      <c r="C162" s="60" t="str">
        <f t="shared" si="137"/>
        <v>M</v>
      </c>
      <c r="D162" s="60" t="str">
        <f t="shared" si="138"/>
        <v>NLL19V8</v>
      </c>
      <c r="E162" s="61" t="str">
        <f t="shared" si="139"/>
        <v>Zwanenburg, J.</v>
      </c>
      <c r="F162" s="61" t="str">
        <f t="shared" si="140"/>
        <v>Jack</v>
      </c>
      <c r="G162" s="62">
        <f t="shared" si="141"/>
        <v>39356</v>
      </c>
      <c r="H162" s="63">
        <f t="shared" si="142"/>
        <v>16</v>
      </c>
      <c r="I162" s="69"/>
      <c r="J162" s="60" t="str">
        <f t="shared" si="143"/>
        <v>B1</v>
      </c>
      <c r="K162" s="60" t="str">
        <f t="shared" si="144"/>
        <v>B1</v>
      </c>
      <c r="L162" s="60" t="str">
        <f t="shared" si="145"/>
        <v>B1</v>
      </c>
      <c r="M162" s="60" t="str">
        <f t="shared" si="146"/>
        <v>A1</v>
      </c>
      <c r="N162" s="48"/>
      <c r="P162" s="114"/>
      <c r="Q162" s="114"/>
      <c r="R162" s="114"/>
      <c r="S162" s="114">
        <f>IF(OR(LEFT($A162,1)="x",AND(AC153+$AC162=0,$AC153&gt;0)),"",IFERROR(VLOOKUP($A162,Leden2Z,32,0),""))</f>
        <v>0</v>
      </c>
      <c r="T162" s="153">
        <f t="shared" si="147"/>
        <v>1</v>
      </c>
      <c r="U162" s="116">
        <f t="shared" si="148"/>
        <v>1</v>
      </c>
      <c r="V162" s="119">
        <f t="shared" si="149"/>
        <v>18</v>
      </c>
      <c r="W162" s="119">
        <f t="shared" si="150"/>
        <v>19</v>
      </c>
      <c r="X162" s="23">
        <v>13</v>
      </c>
      <c r="Y162" s="60" t="str">
        <f t="shared" si="151"/>
        <v>B1</v>
      </c>
      <c r="Z162" s="60" t="str">
        <f t="shared" si="152"/>
        <v>B1</v>
      </c>
      <c r="AA162" s="60" t="str">
        <f t="shared" si="153"/>
        <v>B1</v>
      </c>
      <c r="AB162" s="60">
        <f t="shared" si="154"/>
        <v>0</v>
      </c>
      <c r="AC162" s="23">
        <f t="shared" si="155"/>
        <v>7</v>
      </c>
      <c r="AH162" s="158">
        <f t="shared" si="156"/>
        <v>16.25</v>
      </c>
    </row>
    <row r="163" spans="1:34" x14ac:dyDescent="0.25">
      <c r="A163" s="23" t="str">
        <f>C151&amp;"x"&amp;B163</f>
        <v>A1x10</v>
      </c>
      <c r="B163" s="42">
        <v>10</v>
      </c>
      <c r="C163" s="60" t="str">
        <f t="shared" si="137"/>
        <v>M</v>
      </c>
      <c r="D163" s="60" t="str">
        <f t="shared" si="138"/>
        <v>NLG57L7</v>
      </c>
      <c r="E163" s="61" t="str">
        <f t="shared" si="139"/>
        <v>Valk, J.B.</v>
      </c>
      <c r="F163" s="61" t="str">
        <f t="shared" si="140"/>
        <v>Jarno</v>
      </c>
      <c r="G163" s="62">
        <f t="shared" si="141"/>
        <v>39367</v>
      </c>
      <c r="H163" s="63">
        <f t="shared" si="142"/>
        <v>16</v>
      </c>
      <c r="I163" s="69"/>
      <c r="J163" s="60" t="str">
        <f t="shared" si="143"/>
        <v>B1</v>
      </c>
      <c r="K163" s="60" t="str">
        <f t="shared" si="144"/>
        <v>B1</v>
      </c>
      <c r="L163" s="60" t="str">
        <f t="shared" si="145"/>
        <v>B1</v>
      </c>
      <c r="M163" s="60" t="str">
        <f t="shared" si="146"/>
        <v>A1</v>
      </c>
      <c r="N163" s="48"/>
      <c r="P163" s="114"/>
      <c r="Q163" s="114"/>
      <c r="R163" s="114"/>
      <c r="S163" s="114">
        <f>IF(OR(LEFT($A163,1)="x",AND(AC153+$AC163=0,$AC153&gt;0)),"",IFERROR(VLOOKUP($A163,Leden2Z,32,0),""))</f>
        <v>0</v>
      </c>
      <c r="T163" s="153">
        <f t="shared" si="147"/>
        <v>1</v>
      </c>
      <c r="U163" s="116">
        <f t="shared" si="148"/>
        <v>1</v>
      </c>
      <c r="V163" s="119">
        <f t="shared" si="149"/>
        <v>18</v>
      </c>
      <c r="W163" s="119">
        <f t="shared" si="150"/>
        <v>19</v>
      </c>
      <c r="X163" s="23">
        <v>14</v>
      </c>
      <c r="Y163" s="60" t="str">
        <f t="shared" si="151"/>
        <v>B1</v>
      </c>
      <c r="Z163" s="60" t="str">
        <f t="shared" si="152"/>
        <v>B1</v>
      </c>
      <c r="AA163" s="60" t="str">
        <f t="shared" si="153"/>
        <v>B1</v>
      </c>
      <c r="AB163" s="60">
        <f t="shared" si="154"/>
        <v>0</v>
      </c>
      <c r="AC163" s="23">
        <f t="shared" si="155"/>
        <v>7</v>
      </c>
      <c r="AH163" s="158">
        <f t="shared" si="156"/>
        <v>16.22</v>
      </c>
    </row>
    <row r="164" spans="1:34" x14ac:dyDescent="0.25">
      <c r="A164" s="23" t="str">
        <f>C151&amp;"x"&amp;B164</f>
        <v>A1x11</v>
      </c>
      <c r="B164" s="42">
        <v>11</v>
      </c>
      <c r="C164" s="60" t="str">
        <f t="shared" si="137"/>
        <v/>
      </c>
      <c r="D164" s="60" t="str">
        <f t="shared" si="138"/>
        <v/>
      </c>
      <c r="E164" s="61" t="str">
        <f t="shared" si="139"/>
        <v/>
      </c>
      <c r="F164" s="61" t="str">
        <f t="shared" si="140"/>
        <v/>
      </c>
      <c r="G164" s="62" t="str">
        <f t="shared" si="141"/>
        <v/>
      </c>
      <c r="H164" s="63" t="str">
        <f t="shared" si="142"/>
        <v/>
      </c>
      <c r="I164" s="69"/>
      <c r="J164" s="60" t="str">
        <f t="shared" si="143"/>
        <v/>
      </c>
      <c r="K164" s="60" t="str">
        <f t="shared" si="144"/>
        <v/>
      </c>
      <c r="L164" s="60" t="str">
        <f t="shared" si="145"/>
        <v/>
      </c>
      <c r="M164" s="60" t="str">
        <f t="shared" si="146"/>
        <v/>
      </c>
      <c r="N164" s="48"/>
      <c r="P164" s="114"/>
      <c r="Q164" s="114"/>
      <c r="R164" s="114"/>
      <c r="S164" s="114" t="str">
        <f>IF(OR(LEFT($A164,1)="x",AND(AC153+$AC164=0,$AC153&gt;0)),"",IFERROR(VLOOKUP($A164,Leden2Z,32,0),""))</f>
        <v/>
      </c>
      <c r="T164" s="153">
        <f t="shared" si="147"/>
        <v>0</v>
      </c>
      <c r="U164" s="116">
        <f t="shared" si="148"/>
        <v>0</v>
      </c>
      <c r="V164" s="119">
        <f t="shared" si="149"/>
        <v>18</v>
      </c>
      <c r="W164" s="119">
        <f t="shared" si="150"/>
        <v>19</v>
      </c>
      <c r="X164" s="23">
        <v>15</v>
      </c>
      <c r="Y164" s="60" t="str">
        <f t="shared" si="151"/>
        <v/>
      </c>
      <c r="Z164" s="60" t="str">
        <f t="shared" si="152"/>
        <v/>
      </c>
      <c r="AA164" s="60" t="str">
        <f t="shared" si="153"/>
        <v/>
      </c>
      <c r="AB164" s="60" t="str">
        <f t="shared" si="154"/>
        <v/>
      </c>
      <c r="AC164" s="23">
        <f t="shared" si="155"/>
        <v>0</v>
      </c>
      <c r="AH164" s="158" t="str">
        <f t="shared" si="156"/>
        <v/>
      </c>
    </row>
    <row r="165" spans="1:34" x14ac:dyDescent="0.25">
      <c r="A165" s="23" t="str">
        <f>C151&amp;"x"&amp;B165</f>
        <v>A1x12</v>
      </c>
      <c r="B165" s="42">
        <v>12</v>
      </c>
      <c r="C165" s="60" t="str">
        <f t="shared" si="137"/>
        <v/>
      </c>
      <c r="D165" s="60" t="str">
        <f t="shared" si="138"/>
        <v/>
      </c>
      <c r="E165" s="61" t="str">
        <f t="shared" si="139"/>
        <v/>
      </c>
      <c r="F165" s="61" t="str">
        <f t="shared" si="140"/>
        <v/>
      </c>
      <c r="G165" s="62" t="str">
        <f t="shared" si="141"/>
        <v/>
      </c>
      <c r="H165" s="63" t="str">
        <f t="shared" si="142"/>
        <v/>
      </c>
      <c r="I165" s="69"/>
      <c r="J165" s="60" t="str">
        <f t="shared" si="143"/>
        <v/>
      </c>
      <c r="K165" s="60" t="str">
        <f t="shared" si="144"/>
        <v/>
      </c>
      <c r="L165" s="60" t="str">
        <f t="shared" si="145"/>
        <v/>
      </c>
      <c r="M165" s="60" t="str">
        <f t="shared" si="146"/>
        <v/>
      </c>
      <c r="N165" s="48"/>
      <c r="P165" s="114"/>
      <c r="Q165" s="114"/>
      <c r="R165" s="114"/>
      <c r="S165" s="114" t="str">
        <f>IF(OR(LEFT($A165,1)="x",AND(AC153+$AC165=0,$AC153&gt;0)),"",IFERROR(VLOOKUP($A165,Leden2Z,32,0),""))</f>
        <v/>
      </c>
      <c r="T165" s="153">
        <f t="shared" si="147"/>
        <v>0</v>
      </c>
      <c r="U165" s="116">
        <f t="shared" si="148"/>
        <v>0</v>
      </c>
      <c r="V165" s="119">
        <f t="shared" si="149"/>
        <v>18</v>
      </c>
      <c r="W165" s="119">
        <f t="shared" si="150"/>
        <v>19</v>
      </c>
      <c r="X165" s="23">
        <v>16</v>
      </c>
      <c r="Y165" s="60" t="str">
        <f t="shared" si="151"/>
        <v/>
      </c>
      <c r="Z165" s="60" t="str">
        <f t="shared" si="152"/>
        <v/>
      </c>
      <c r="AA165" s="60" t="str">
        <f t="shared" si="153"/>
        <v/>
      </c>
      <c r="AB165" s="60" t="str">
        <f t="shared" si="154"/>
        <v/>
      </c>
      <c r="AC165" s="23">
        <f t="shared" si="155"/>
        <v>0</v>
      </c>
      <c r="AH165" s="158" t="str">
        <f t="shared" si="156"/>
        <v/>
      </c>
    </row>
    <row r="166" spans="1:34" x14ac:dyDescent="0.25">
      <c r="A166" s="23" t="str">
        <f>C151&amp;"x"&amp;B166</f>
        <v>A1x13</v>
      </c>
      <c r="B166" s="42">
        <v>13</v>
      </c>
      <c r="C166" s="60" t="str">
        <f t="shared" si="137"/>
        <v/>
      </c>
      <c r="D166" s="60" t="str">
        <f t="shared" si="138"/>
        <v/>
      </c>
      <c r="E166" s="61" t="str">
        <f t="shared" si="139"/>
        <v/>
      </c>
      <c r="F166" s="61" t="str">
        <f t="shared" si="140"/>
        <v/>
      </c>
      <c r="G166" s="62" t="str">
        <f t="shared" si="141"/>
        <v/>
      </c>
      <c r="H166" s="63" t="str">
        <f t="shared" si="142"/>
        <v/>
      </c>
      <c r="I166" s="69"/>
      <c r="J166" s="60" t="str">
        <f t="shared" si="143"/>
        <v/>
      </c>
      <c r="K166" s="60" t="str">
        <f t="shared" si="144"/>
        <v/>
      </c>
      <c r="L166" s="60" t="str">
        <f t="shared" si="145"/>
        <v/>
      </c>
      <c r="M166" s="60" t="str">
        <f t="shared" si="146"/>
        <v/>
      </c>
      <c r="N166" s="48"/>
      <c r="P166" s="114"/>
      <c r="Q166" s="114"/>
      <c r="R166" s="114"/>
      <c r="S166" s="114" t="str">
        <f>IF(OR(LEFT($A166,1)="x",AND(AC153+$AC166=0,$AC153&gt;0)),"",IFERROR(VLOOKUP($A166,Leden2Z,32,0),""))</f>
        <v/>
      </c>
      <c r="T166" s="153">
        <f t="shared" si="147"/>
        <v>0</v>
      </c>
      <c r="U166" s="116">
        <f t="shared" si="148"/>
        <v>0</v>
      </c>
      <c r="V166" s="119">
        <f t="shared" si="149"/>
        <v>18</v>
      </c>
      <c r="W166" s="119">
        <f t="shared" si="150"/>
        <v>19</v>
      </c>
      <c r="X166" s="23">
        <v>17</v>
      </c>
      <c r="Y166" s="60" t="str">
        <f t="shared" si="151"/>
        <v/>
      </c>
      <c r="Z166" s="60" t="str">
        <f t="shared" si="152"/>
        <v/>
      </c>
      <c r="AA166" s="60" t="str">
        <f t="shared" si="153"/>
        <v/>
      </c>
      <c r="AB166" s="60" t="str">
        <f t="shared" si="154"/>
        <v/>
      </c>
      <c r="AC166" s="23">
        <f t="shared" si="155"/>
        <v>0</v>
      </c>
      <c r="AH166" s="158" t="str">
        <f t="shared" si="156"/>
        <v/>
      </c>
    </row>
    <row r="167" spans="1:34" x14ac:dyDescent="0.25">
      <c r="A167" s="23" t="str">
        <f>C151&amp;"x"&amp;B167</f>
        <v>A1x14</v>
      </c>
      <c r="B167" s="42">
        <v>14</v>
      </c>
      <c r="C167" s="60" t="str">
        <f t="shared" si="137"/>
        <v/>
      </c>
      <c r="D167" s="60" t="str">
        <f t="shared" si="138"/>
        <v/>
      </c>
      <c r="E167" s="61" t="str">
        <f t="shared" si="139"/>
        <v/>
      </c>
      <c r="F167" s="61" t="str">
        <f t="shared" si="140"/>
        <v/>
      </c>
      <c r="G167" s="62" t="str">
        <f t="shared" si="141"/>
        <v/>
      </c>
      <c r="H167" s="63" t="str">
        <f t="shared" si="142"/>
        <v/>
      </c>
      <c r="I167" s="69"/>
      <c r="J167" s="60" t="str">
        <f t="shared" si="143"/>
        <v/>
      </c>
      <c r="K167" s="60" t="str">
        <f t="shared" si="144"/>
        <v/>
      </c>
      <c r="L167" s="60" t="str">
        <f t="shared" si="145"/>
        <v/>
      </c>
      <c r="M167" s="60" t="str">
        <f t="shared" si="146"/>
        <v/>
      </c>
      <c r="N167" s="48"/>
      <c r="P167" s="114"/>
      <c r="Q167" s="114"/>
      <c r="R167" s="114"/>
      <c r="S167" s="114" t="str">
        <f>IF(OR(LEFT($A167,1)="x",AND(AC153+$AC167=0,$AC153&gt;0)),"",IFERROR(VLOOKUP($A167,Leden2Z,32,0),""))</f>
        <v/>
      </c>
      <c r="T167" s="153">
        <f t="shared" si="147"/>
        <v>0</v>
      </c>
      <c r="U167" s="116">
        <f t="shared" si="148"/>
        <v>0</v>
      </c>
      <c r="V167" s="119">
        <f t="shared" si="149"/>
        <v>18</v>
      </c>
      <c r="W167" s="119">
        <f t="shared" si="150"/>
        <v>19</v>
      </c>
      <c r="X167" s="23">
        <v>18</v>
      </c>
      <c r="Y167" s="60" t="str">
        <f t="shared" si="151"/>
        <v/>
      </c>
      <c r="Z167" s="60" t="str">
        <f t="shared" si="152"/>
        <v/>
      </c>
      <c r="AA167" s="60" t="str">
        <f t="shared" si="153"/>
        <v/>
      </c>
      <c r="AB167" s="60" t="str">
        <f t="shared" si="154"/>
        <v/>
      </c>
      <c r="AC167" s="23">
        <f t="shared" si="155"/>
        <v>0</v>
      </c>
      <c r="AH167" s="158" t="str">
        <f t="shared" si="156"/>
        <v/>
      </c>
    </row>
    <row r="168" spans="1:34" x14ac:dyDescent="0.25">
      <c r="A168" s="23" t="str">
        <f>C151&amp;"x"&amp;B168</f>
        <v>A1x15</v>
      </c>
      <c r="B168" s="42">
        <v>15</v>
      </c>
      <c r="C168" s="60" t="str">
        <f t="shared" si="137"/>
        <v/>
      </c>
      <c r="D168" s="60" t="str">
        <f t="shared" si="138"/>
        <v/>
      </c>
      <c r="E168" s="61" t="str">
        <f t="shared" si="139"/>
        <v/>
      </c>
      <c r="F168" s="61" t="str">
        <f t="shared" si="140"/>
        <v/>
      </c>
      <c r="G168" s="62" t="str">
        <f t="shared" si="141"/>
        <v/>
      </c>
      <c r="H168" s="63" t="str">
        <f t="shared" si="142"/>
        <v/>
      </c>
      <c r="I168" s="69"/>
      <c r="J168" s="60" t="str">
        <f t="shared" si="143"/>
        <v/>
      </c>
      <c r="K168" s="60" t="str">
        <f t="shared" si="144"/>
        <v/>
      </c>
      <c r="L168" s="60" t="str">
        <f t="shared" si="145"/>
        <v/>
      </c>
      <c r="M168" s="60" t="str">
        <f t="shared" si="146"/>
        <v/>
      </c>
      <c r="N168" s="48"/>
      <c r="P168" s="114"/>
      <c r="Q168" s="114"/>
      <c r="R168" s="114"/>
      <c r="S168" s="114" t="str">
        <f>IF(OR(LEFT($A168,1)="x",AND(AC153+$AC168=0,$AC153&gt;0)),"",IFERROR(VLOOKUP($A168,Leden2Z,32,0),""))</f>
        <v/>
      </c>
      <c r="T168" s="153">
        <f t="shared" si="147"/>
        <v>0</v>
      </c>
      <c r="U168" s="116">
        <f t="shared" si="148"/>
        <v>0</v>
      </c>
      <c r="V168" s="119">
        <f t="shared" si="149"/>
        <v>18</v>
      </c>
      <c r="W168" s="119">
        <f t="shared" si="150"/>
        <v>19</v>
      </c>
      <c r="X168" s="23">
        <v>19</v>
      </c>
      <c r="Y168" s="60" t="str">
        <f t="shared" si="151"/>
        <v/>
      </c>
      <c r="Z168" s="60" t="str">
        <f t="shared" si="152"/>
        <v/>
      </c>
      <c r="AA168" s="60" t="str">
        <f t="shared" si="153"/>
        <v/>
      </c>
      <c r="AB168" s="60" t="str">
        <f t="shared" si="154"/>
        <v/>
      </c>
      <c r="AC168" s="23">
        <f t="shared" si="155"/>
        <v>0</v>
      </c>
      <c r="AH168" s="158" t="str">
        <f t="shared" si="156"/>
        <v/>
      </c>
    </row>
    <row r="169" spans="1:34" x14ac:dyDescent="0.25">
      <c r="B169" s="65"/>
      <c r="C169" s="66"/>
      <c r="D169" s="65"/>
      <c r="E169" s="65"/>
      <c r="F169" s="65"/>
      <c r="G169" s="67"/>
      <c r="H169" s="67"/>
      <c r="I169" s="67"/>
      <c r="J169" s="66"/>
      <c r="K169" s="66"/>
      <c r="L169" s="66"/>
      <c r="M169" s="66"/>
      <c r="N169" s="48"/>
      <c r="X169" s="23">
        <v>20</v>
      </c>
    </row>
    <row r="170" spans="1:34" x14ac:dyDescent="0.25">
      <c r="B170" s="42"/>
      <c r="C170" s="369" t="s">
        <v>5165</v>
      </c>
      <c r="D170" s="369"/>
      <c r="E170" s="43" t="s">
        <v>5166</v>
      </c>
      <c r="F170" s="43" t="s">
        <v>5167</v>
      </c>
      <c r="G170" s="44" t="s">
        <v>5168</v>
      </c>
      <c r="H170" s="45"/>
      <c r="I170" s="46"/>
      <c r="J170" s="47" t="s">
        <v>5169</v>
      </c>
      <c r="K170" s="47" t="s">
        <v>5170</v>
      </c>
      <c r="L170" s="47" t="s">
        <v>5171</v>
      </c>
      <c r="M170" s="48"/>
      <c r="N170" s="48"/>
      <c r="P170" s="49">
        <f>COUNT(P174:P188)</f>
        <v>0</v>
      </c>
      <c r="Q170" s="49">
        <f>COUNT(Q174:Q188)</f>
        <v>0</v>
      </c>
      <c r="R170" s="49">
        <f>COUNT(R174:R188)</f>
        <v>0</v>
      </c>
      <c r="S170" s="49">
        <f>COUNT(S174:S188)</f>
        <v>10</v>
      </c>
      <c r="T170" s="96">
        <f>T171-SUM(U174:U188)</f>
        <v>0</v>
      </c>
      <c r="X170" s="23">
        <v>1</v>
      </c>
    </row>
    <row r="171" spans="1:34" ht="13" x14ac:dyDescent="0.3">
      <c r="A171" s="27">
        <f>A151+1</f>
        <v>9</v>
      </c>
      <c r="B171" s="50"/>
      <c r="C171" s="370" t="str">
        <f>Leden!AW14</f>
        <v>A2</v>
      </c>
      <c r="D171" s="370"/>
      <c r="E171" s="100" t="str">
        <f>IF($C171="","",LEFT(IFERROR(VLOOKUP($C171,Teams2Z,2,0),"")&amp;"??",2))</f>
        <v>WK</v>
      </c>
      <c r="F171" s="100" t="str">
        <f>IF($C171="","",IFERROR(VLOOKUP($C171,Teams2Z,3,0),"??"))</f>
        <v>Za</v>
      </c>
      <c r="G171" s="100" t="str">
        <f>IF($C171="","",LEFT(IFERROR(VLOOKUP($C171,Teams2Z,4,0),"")&amp;"?",1))</f>
        <v>8</v>
      </c>
      <c r="H171" s="51"/>
      <c r="I171" s="52"/>
      <c r="J171" s="100">
        <f>COUNTIF(C174:C188,"V")</f>
        <v>5</v>
      </c>
      <c r="K171" s="100">
        <f>COUNTIF(C174:C188,"M")</f>
        <v>5</v>
      </c>
      <c r="L171" s="53">
        <f>IFERROR(AVERAGE(H174:H188),"")</f>
        <v>17.100000000000001</v>
      </c>
      <c r="M171" s="54"/>
      <c r="N171" s="54"/>
      <c r="O171" s="27" t="s">
        <v>5172</v>
      </c>
      <c r="P171" s="163"/>
      <c r="Q171" s="163"/>
      <c r="R171" s="163"/>
      <c r="S171" s="163">
        <v>0</v>
      </c>
      <c r="T171" s="96">
        <f>SUM(T174:T188)</f>
        <v>10</v>
      </c>
      <c r="U171" s="115" t="str">
        <f>MID($C171,1,1)</f>
        <v>A</v>
      </c>
      <c r="V171" s="115" t="str">
        <f>MID($C171,1,1)</f>
        <v>A</v>
      </c>
      <c r="W171" s="115" t="str">
        <f>MID($C171,1,1)</f>
        <v>A</v>
      </c>
      <c r="X171" s="23">
        <v>2</v>
      </c>
      <c r="Y171" s="27"/>
      <c r="Z171" s="27"/>
      <c r="AA171" s="27"/>
      <c r="AB171" s="27"/>
      <c r="AC171" s="27"/>
      <c r="AD171" s="11" t="str">
        <f>IF($C171="","",IFERROR(VLOOKUP($C171,Teams2Z,6,0),""))</f>
        <v>A</v>
      </c>
      <c r="AE171" s="11" t="str">
        <f>TRIM(IF($AD171="","",IFERROR(VLOOKUP($AD171,Teams!$J$5:$O$9,2,0),"")))</f>
        <v>3312 AD</v>
      </c>
      <c r="AF171" s="11" t="str">
        <f>TRIM(IF($AD171="","",IFERROR(VLOOKUP($AD171,Teams!$J$5:$O$9,4,0),"")))</f>
        <v>Dordrecht Oranje Wit Hal</v>
      </c>
      <c r="AG171" s="27"/>
      <c r="AH171" s="159">
        <f>IFERROR(AVERAGE(AH174:AH188),"")</f>
        <v>17.460999999999999</v>
      </c>
    </row>
    <row r="172" spans="1:34" x14ac:dyDescent="0.25">
      <c r="B172" s="42"/>
      <c r="C172" s="43"/>
      <c r="D172" s="42"/>
      <c r="E172" s="42"/>
      <c r="F172" s="42"/>
      <c r="G172" s="46"/>
      <c r="H172" s="46"/>
      <c r="I172" s="46"/>
      <c r="J172" s="43"/>
      <c r="K172" s="43"/>
      <c r="L172" s="43"/>
      <c r="M172" s="48"/>
      <c r="N172" s="48"/>
      <c r="U172" s="116"/>
      <c r="V172" s="116"/>
      <c r="W172" s="116"/>
      <c r="X172" s="23">
        <v>3</v>
      </c>
    </row>
    <row r="173" spans="1:34" x14ac:dyDescent="0.25">
      <c r="A173" s="55"/>
      <c r="B173" s="56"/>
      <c r="C173" s="57" t="s">
        <v>5173</v>
      </c>
      <c r="D173" s="57" t="s">
        <v>5174</v>
      </c>
      <c r="E173" s="58" t="s">
        <v>5175</v>
      </c>
      <c r="F173" s="58" t="s">
        <v>5176</v>
      </c>
      <c r="G173" s="57" t="s">
        <v>5177</v>
      </c>
      <c r="H173" s="57" t="s">
        <v>5178</v>
      </c>
      <c r="I173" s="57" t="s">
        <v>5039</v>
      </c>
      <c r="J173" s="57" t="s">
        <v>7049</v>
      </c>
      <c r="K173" s="57" t="s">
        <v>7598</v>
      </c>
      <c r="L173" s="57" t="s">
        <v>7596</v>
      </c>
      <c r="M173" s="57" t="s">
        <v>7597</v>
      </c>
      <c r="N173" s="59"/>
      <c r="O173" s="55"/>
      <c r="P173" s="117" t="s">
        <v>5048</v>
      </c>
      <c r="Q173" s="117" t="s">
        <v>5047</v>
      </c>
      <c r="R173" s="117" t="s">
        <v>5049</v>
      </c>
      <c r="S173" s="117" t="s">
        <v>5048</v>
      </c>
      <c r="U173" s="115">
        <f>IF(W171="","",VLOOKUP(W171,Leeftijdscat,2,FALSE))</f>
        <v>15</v>
      </c>
      <c r="V173" s="115">
        <f>IF(W171="","",VLOOKUP(W171,Leeftijdscat,3,FALSE))</f>
        <v>18</v>
      </c>
      <c r="W173" s="115">
        <f>IF(W171="","",VLOOKUP(W171,Leeftijdscat,4,FALSE))</f>
        <v>19</v>
      </c>
      <c r="X173" s="23">
        <v>4</v>
      </c>
      <c r="Y173" s="55">
        <f>LEN(Y174&amp;Y175&amp;Y176&amp;Y177&amp;Y178&amp;Y179&amp;Y180&amp;Y181&amp;Y182&amp;Y183&amp;Y184&amp;Y185&amp;Y186&amp;Y187&amp;Y188)</f>
        <v>20</v>
      </c>
      <c r="Z173" s="55">
        <f>LEN(Z174&amp;Z175&amp;Z176&amp;Z177&amp;Z178&amp;Z179&amp;Z180&amp;Z181&amp;Z182&amp;Z183&amp;Z184&amp;Z185&amp;Z186&amp;Z187&amp;Z188)</f>
        <v>20</v>
      </c>
      <c r="AA173" s="55">
        <f>LEN(AA174&amp;AA175&amp;AA176&amp;AA177&amp;AA178&amp;AA179&amp;AA180&amp;AA181&amp;AA182&amp;AA183&amp;AA184&amp;AA185&amp;AA186&amp;AA187&amp;AA188)</f>
        <v>20</v>
      </c>
      <c r="AB173" s="55">
        <f>LEN(AB174&amp;AB175&amp;AB176&amp;AB177&amp;AB178&amp;AB179&amp;AB180&amp;AB181&amp;AB182&amp;AB183&amp;AB184&amp;AB185&amp;AB186&amp;AB187&amp;AB188)</f>
        <v>10</v>
      </c>
      <c r="AC173" s="55">
        <f>SUM(Y173:AA173)</f>
        <v>60</v>
      </c>
      <c r="AD173" s="145"/>
      <c r="AE173" s="145"/>
      <c r="AF173" s="145"/>
      <c r="AG173" s="55"/>
    </row>
    <row r="174" spans="1:34" x14ac:dyDescent="0.25">
      <c r="A174" s="23" t="str">
        <f>C171&amp;"x"&amp;B174</f>
        <v>A2x1</v>
      </c>
      <c r="B174" s="42">
        <v>1</v>
      </c>
      <c r="C174" s="60" t="str">
        <f t="shared" ref="C174:C188" si="157">IF(LEFT($A174,1)="x","",IFERROR(VLOOKUP($A174,Leden2Z,7,0),""))</f>
        <v>V</v>
      </c>
      <c r="D174" s="60" t="str">
        <f t="shared" ref="D174:D188" si="158">IF(LEFT($A174,1)="x","",IFERROR(VLOOKUP($A174,Leden2Z,8,0),""))</f>
        <v>NLB70S0</v>
      </c>
      <c r="E174" s="61" t="str">
        <f t="shared" ref="E174:E188" si="159">IF(LEFT($A174,1)="x","",IFERROR(VLOOKUP($A174,Leden2Z,9,0),""))</f>
        <v>Quarré, E.A.</v>
      </c>
      <c r="F174" s="61" t="str">
        <f t="shared" ref="F174:F188" si="160">IF(LEFT($A174,1)="x","",IFERROR(VLOOKUP($A174,Leden2Z,10,0),""))</f>
        <v>Elena</v>
      </c>
      <c r="G174" s="62">
        <f t="shared" ref="G174:G188" si="161">IF(LEFT($A174,1)="x","",IFERROR(VLOOKUP($A174,Leden2Z,11,0),""))</f>
        <v>38509</v>
      </c>
      <c r="H174" s="63">
        <f t="shared" ref="H174:H188" si="162">IF(AND(ISNUMBER(G174),G174&lt;&gt;0),DATEDIF(G174,Peildatum,"Y"),"")</f>
        <v>18</v>
      </c>
      <c r="I174" s="69"/>
      <c r="J174" s="60" t="str">
        <f t="shared" ref="J174:J188" si="163">IF(LEFT($A174,1)="x","",IFERROR(VLOOKUP($A174,Leden2Z,16,0),""))</f>
        <v>A2</v>
      </c>
      <c r="K174" s="60" t="str">
        <f t="shared" ref="K174:K188" si="164">IF(LEFT($A174,1)="x","",IFERROR(VLOOKUP($A174,Leden2Z,17,0),""))</f>
        <v>A2</v>
      </c>
      <c r="L174" s="60" t="str">
        <f t="shared" ref="L174:L188" si="165">IF(LEFT($A174,1)="x","",IFERROR(VLOOKUP($A174,Leden2Z,18,0),""))</f>
        <v>A2</v>
      </c>
      <c r="M174" s="60" t="str">
        <f t="shared" ref="M174:M188" si="166">IF(LEFT($A174,1)="x","",IFERROR(VLOOKUP($A174,Leden2Z,19,0),""))</f>
        <v>A2</v>
      </c>
      <c r="N174" s="48"/>
      <c r="P174" s="114"/>
      <c r="Q174" s="114"/>
      <c r="R174" s="114"/>
      <c r="S174" s="114">
        <f>IF(OR(LEFT($A174,1)="x",AND(AC173+$AC174=0,$AC173&gt;0)),"",IFERROR(VLOOKUP($A174,Leden2Z,32,0),""))</f>
        <v>0</v>
      </c>
      <c r="T174" s="153">
        <f t="shared" ref="T174:T188" si="167">IF(LEN(C174&amp;D174&amp;E174&amp;F174)&gt;0,1,0)</f>
        <v>1</v>
      </c>
      <c r="U174" s="116">
        <f t="shared" ref="U174:U188" si="168">MIN(LEN(Y174&amp;Z174&amp;AA174&amp;AB174),1)</f>
        <v>1</v>
      </c>
      <c r="V174" s="119">
        <f t="shared" ref="V174:V188" si="169">V173</f>
        <v>18</v>
      </c>
      <c r="W174" s="119">
        <f t="shared" ref="W174:W188" si="170">W173</f>
        <v>19</v>
      </c>
      <c r="X174" s="23">
        <v>5</v>
      </c>
      <c r="Y174" s="60" t="str">
        <f t="shared" ref="Y174:Y188" si="171">IF(LEFT($A174,1)="x","",IFERROR(VLOOKUP($A174,Leden2Z,36,0),""))</f>
        <v>A2</v>
      </c>
      <c r="Z174" s="60" t="str">
        <f t="shared" ref="Z174:Z188" si="172">IF(LEFT($A174,1)="x","",IFERROR(VLOOKUP($A174,Leden2Z,37,0),""))</f>
        <v>A2</v>
      </c>
      <c r="AA174" s="60" t="str">
        <f t="shared" ref="AA174:AA188" si="173">IF(LEFT($A174,1)="x","",IFERROR(VLOOKUP($A174,Leden2Z,38,0),""))</f>
        <v>A2</v>
      </c>
      <c r="AB174" s="60">
        <f t="shared" ref="AB174:AB188" si="174">IF(LEFT($A174,1)="x","",IFERROR(VLOOKUP($A174,Leden2Z,39,0),""))</f>
        <v>0</v>
      </c>
      <c r="AC174" s="23">
        <f t="shared" ref="AC174:AC188" si="175">LEN(Y174&amp;Z174&amp;AA174&amp;AB174)</f>
        <v>7</v>
      </c>
      <c r="AH174" s="158">
        <f t="shared" ref="AH174:AH188" si="176">lft(G174,Peildatum)</f>
        <v>18.57</v>
      </c>
    </row>
    <row r="175" spans="1:34" x14ac:dyDescent="0.25">
      <c r="A175" s="23" t="str">
        <f>C171&amp;"x"&amp;B175</f>
        <v>A2x2</v>
      </c>
      <c r="B175" s="42">
        <v>2</v>
      </c>
      <c r="C175" s="60" t="str">
        <f t="shared" si="157"/>
        <v>V</v>
      </c>
      <c r="D175" s="60" t="str">
        <f t="shared" si="158"/>
        <v>NKT92K1</v>
      </c>
      <c r="E175" s="61" t="str">
        <f t="shared" si="159"/>
        <v>Jongh, de A.</v>
      </c>
      <c r="F175" s="61" t="str">
        <f t="shared" si="160"/>
        <v>Anouk</v>
      </c>
      <c r="G175" s="62">
        <f t="shared" si="161"/>
        <v>38597</v>
      </c>
      <c r="H175" s="63">
        <f t="shared" si="162"/>
        <v>18</v>
      </c>
      <c r="I175" s="69"/>
      <c r="J175" s="60" t="str">
        <f t="shared" si="163"/>
        <v>A2</v>
      </c>
      <c r="K175" s="60" t="str">
        <f t="shared" si="164"/>
        <v>A2</v>
      </c>
      <c r="L175" s="60" t="str">
        <f t="shared" si="165"/>
        <v>A2</v>
      </c>
      <c r="M175" s="60" t="str">
        <f t="shared" si="166"/>
        <v>A2</v>
      </c>
      <c r="N175" s="48"/>
      <c r="P175" s="114"/>
      <c r="Q175" s="114"/>
      <c r="R175" s="114"/>
      <c r="S175" s="114">
        <f>IF(OR(LEFT($A175,1)="x",AND(AC173+$AC175=0,$AC173&gt;0)),"",IFERROR(VLOOKUP($A175,Leden2Z,32,0),""))</f>
        <v>0</v>
      </c>
      <c r="T175" s="153">
        <f t="shared" si="167"/>
        <v>1</v>
      </c>
      <c r="U175" s="116">
        <f t="shared" si="168"/>
        <v>1</v>
      </c>
      <c r="V175" s="119">
        <f t="shared" si="169"/>
        <v>18</v>
      </c>
      <c r="W175" s="119">
        <f t="shared" si="170"/>
        <v>19</v>
      </c>
      <c r="X175" s="23">
        <v>6</v>
      </c>
      <c r="Y175" s="60" t="str">
        <f t="shared" si="171"/>
        <v>A2</v>
      </c>
      <c r="Z175" s="60" t="str">
        <f t="shared" si="172"/>
        <v>A2</v>
      </c>
      <c r="AA175" s="60" t="str">
        <f t="shared" si="173"/>
        <v>A2</v>
      </c>
      <c r="AB175" s="60">
        <f t="shared" si="174"/>
        <v>0</v>
      </c>
      <c r="AC175" s="23">
        <f t="shared" si="175"/>
        <v>7</v>
      </c>
      <c r="AH175" s="158">
        <f t="shared" si="176"/>
        <v>18.329999999999998</v>
      </c>
    </row>
    <row r="176" spans="1:34" x14ac:dyDescent="0.25">
      <c r="A176" s="23" t="str">
        <f>C171&amp;"x"&amp;B176</f>
        <v>A2x3</v>
      </c>
      <c r="B176" s="42">
        <v>3</v>
      </c>
      <c r="C176" s="60" t="str">
        <f t="shared" si="157"/>
        <v>V</v>
      </c>
      <c r="D176" s="60" t="str">
        <f t="shared" si="158"/>
        <v>NLF50K8</v>
      </c>
      <c r="E176" s="61" t="str">
        <f t="shared" si="159"/>
        <v>Fasbender, L.</v>
      </c>
      <c r="F176" s="61" t="str">
        <f t="shared" si="160"/>
        <v>Lindi</v>
      </c>
      <c r="G176" s="62">
        <f t="shared" si="161"/>
        <v>38656</v>
      </c>
      <c r="H176" s="63">
        <f t="shared" si="162"/>
        <v>18</v>
      </c>
      <c r="I176" s="69"/>
      <c r="J176" s="60" t="str">
        <f t="shared" si="163"/>
        <v>A2</v>
      </c>
      <c r="K176" s="60" t="str">
        <f t="shared" si="164"/>
        <v>A2</v>
      </c>
      <c r="L176" s="60" t="str">
        <f t="shared" si="165"/>
        <v>A2</v>
      </c>
      <c r="M176" s="60" t="str">
        <f t="shared" si="166"/>
        <v>A2</v>
      </c>
      <c r="N176" s="48"/>
      <c r="P176" s="114"/>
      <c r="Q176" s="114"/>
      <c r="R176" s="114"/>
      <c r="S176" s="114">
        <f>IF(OR(LEFT($A176,1)="x",AND(AC173+$AC176=0,$AC173&gt;0)),"",IFERROR(VLOOKUP($A176,Leden2Z,32,0),""))</f>
        <v>0</v>
      </c>
      <c r="T176" s="153">
        <f t="shared" si="167"/>
        <v>1</v>
      </c>
      <c r="U176" s="116">
        <f t="shared" si="168"/>
        <v>1</v>
      </c>
      <c r="V176" s="119">
        <f t="shared" si="169"/>
        <v>18</v>
      </c>
      <c r="W176" s="119">
        <f t="shared" si="170"/>
        <v>19</v>
      </c>
      <c r="X176" s="23">
        <v>7</v>
      </c>
      <c r="Y176" s="60" t="str">
        <f t="shared" si="171"/>
        <v>A2</v>
      </c>
      <c r="Z176" s="60" t="str">
        <f t="shared" si="172"/>
        <v>A2</v>
      </c>
      <c r="AA176" s="60" t="str">
        <f t="shared" si="173"/>
        <v>A2</v>
      </c>
      <c r="AB176" s="60">
        <f t="shared" si="174"/>
        <v>0</v>
      </c>
      <c r="AC176" s="23">
        <f t="shared" si="175"/>
        <v>7</v>
      </c>
      <c r="AH176" s="158">
        <f t="shared" si="176"/>
        <v>18.170000000000002</v>
      </c>
    </row>
    <row r="177" spans="1:34" x14ac:dyDescent="0.25">
      <c r="A177" s="23" t="str">
        <f>C171&amp;"x"&amp;B177</f>
        <v>A2x4</v>
      </c>
      <c r="B177" s="42">
        <v>4</v>
      </c>
      <c r="C177" s="60" t="str">
        <f t="shared" si="157"/>
        <v>V</v>
      </c>
      <c r="D177" s="60" t="str">
        <f t="shared" si="158"/>
        <v>NLL81G4</v>
      </c>
      <c r="E177" s="61" t="str">
        <f t="shared" si="159"/>
        <v>Manduapessy, M.</v>
      </c>
      <c r="F177" s="61" t="str">
        <f t="shared" si="160"/>
        <v>Merel</v>
      </c>
      <c r="G177" s="62">
        <f t="shared" si="161"/>
        <v>39324</v>
      </c>
      <c r="H177" s="63">
        <f t="shared" si="162"/>
        <v>16</v>
      </c>
      <c r="I177" s="69"/>
      <c r="J177" s="60" t="str">
        <f t="shared" si="163"/>
        <v>B1</v>
      </c>
      <c r="K177" s="60" t="str">
        <f t="shared" si="164"/>
        <v>B1</v>
      </c>
      <c r="L177" s="60" t="str">
        <f t="shared" si="165"/>
        <v>B1</v>
      </c>
      <c r="M177" s="60" t="str">
        <f t="shared" si="166"/>
        <v>A2</v>
      </c>
      <c r="N177" s="48"/>
      <c r="P177" s="114"/>
      <c r="Q177" s="114"/>
      <c r="R177" s="114"/>
      <c r="S177" s="114">
        <f>IF(OR(LEFT($A177,1)="x",AND(AC173+$AC177=0,$AC173&gt;0)),"",IFERROR(VLOOKUP($A177,Leden2Z,32,0),""))</f>
        <v>0</v>
      </c>
      <c r="T177" s="153">
        <f t="shared" si="167"/>
        <v>1</v>
      </c>
      <c r="U177" s="116">
        <f t="shared" si="168"/>
        <v>1</v>
      </c>
      <c r="V177" s="119">
        <f t="shared" si="169"/>
        <v>18</v>
      </c>
      <c r="W177" s="119">
        <f t="shared" si="170"/>
        <v>19</v>
      </c>
      <c r="X177" s="23">
        <v>8</v>
      </c>
      <c r="Y177" s="60" t="str">
        <f t="shared" si="171"/>
        <v>B1</v>
      </c>
      <c r="Z177" s="60" t="str">
        <f t="shared" si="172"/>
        <v>B1</v>
      </c>
      <c r="AA177" s="60" t="str">
        <f t="shared" si="173"/>
        <v>B1</v>
      </c>
      <c r="AB177" s="60">
        <f t="shared" si="174"/>
        <v>0</v>
      </c>
      <c r="AC177" s="23">
        <f t="shared" si="175"/>
        <v>7</v>
      </c>
      <c r="AH177" s="158">
        <f t="shared" si="176"/>
        <v>16.34</v>
      </c>
    </row>
    <row r="178" spans="1:34" x14ac:dyDescent="0.25">
      <c r="A178" s="23" t="str">
        <f>C171&amp;"x"&amp;B178</f>
        <v>A2x5</v>
      </c>
      <c r="B178" s="42">
        <v>5</v>
      </c>
      <c r="C178" s="60" t="str">
        <f t="shared" si="157"/>
        <v>V</v>
      </c>
      <c r="D178" s="60" t="str">
        <f t="shared" si="158"/>
        <v>NLL19T4</v>
      </c>
      <c r="E178" s="61" t="str">
        <f t="shared" si="159"/>
        <v>Wit, de M.</v>
      </c>
      <c r="F178" s="61" t="str">
        <f t="shared" si="160"/>
        <v>Mila</v>
      </c>
      <c r="G178" s="62">
        <f t="shared" si="161"/>
        <v>39433</v>
      </c>
      <c r="H178" s="63">
        <f t="shared" si="162"/>
        <v>16</v>
      </c>
      <c r="I178" s="69"/>
      <c r="J178" s="60" t="str">
        <f t="shared" si="163"/>
        <v>B2</v>
      </c>
      <c r="K178" s="60" t="str">
        <f t="shared" si="164"/>
        <v>B2</v>
      </c>
      <c r="L178" s="60" t="str">
        <f t="shared" si="165"/>
        <v>B2</v>
      </c>
      <c r="M178" s="60" t="str">
        <f t="shared" si="166"/>
        <v>A2</v>
      </c>
      <c r="N178" s="48"/>
      <c r="P178" s="114"/>
      <c r="Q178" s="114"/>
      <c r="R178" s="114"/>
      <c r="S178" s="114">
        <f>IF(OR(LEFT($A178,1)="x",AND(AC173+$AC178=0,$AC173&gt;0)),"",IFERROR(VLOOKUP($A178,Leden2Z,32,0),""))</f>
        <v>0</v>
      </c>
      <c r="T178" s="153">
        <f t="shared" si="167"/>
        <v>1</v>
      </c>
      <c r="U178" s="116">
        <f t="shared" si="168"/>
        <v>1</v>
      </c>
      <c r="V178" s="119">
        <f t="shared" si="169"/>
        <v>18</v>
      </c>
      <c r="W178" s="119">
        <f t="shared" si="170"/>
        <v>19</v>
      </c>
      <c r="X178" s="23">
        <v>9</v>
      </c>
      <c r="Y178" s="60" t="str">
        <f t="shared" si="171"/>
        <v>B2</v>
      </c>
      <c r="Z178" s="60" t="str">
        <f t="shared" si="172"/>
        <v>B2</v>
      </c>
      <c r="AA178" s="60" t="str">
        <f t="shared" si="173"/>
        <v>B2</v>
      </c>
      <c r="AB178" s="60">
        <f t="shared" si="174"/>
        <v>0</v>
      </c>
      <c r="AC178" s="23">
        <f t="shared" si="175"/>
        <v>7</v>
      </c>
      <c r="AH178" s="158">
        <f t="shared" si="176"/>
        <v>16.04</v>
      </c>
    </row>
    <row r="179" spans="1:34" x14ac:dyDescent="0.25">
      <c r="A179" s="23" t="str">
        <f>C171&amp;"x"&amp;B179</f>
        <v>A2x6</v>
      </c>
      <c r="B179" s="42">
        <v>6</v>
      </c>
      <c r="C179" s="60" t="str">
        <f t="shared" si="157"/>
        <v>M</v>
      </c>
      <c r="D179" s="60" t="str">
        <f t="shared" si="158"/>
        <v>NKX66T5</v>
      </c>
      <c r="E179" s="61" t="str">
        <f t="shared" si="159"/>
        <v>Wietses, J.</v>
      </c>
      <c r="F179" s="61" t="str">
        <f t="shared" si="160"/>
        <v>Joël</v>
      </c>
      <c r="G179" s="62">
        <f t="shared" si="161"/>
        <v>38502</v>
      </c>
      <c r="H179" s="63">
        <f t="shared" si="162"/>
        <v>18</v>
      </c>
      <c r="I179" s="69"/>
      <c r="J179" s="60" t="str">
        <f t="shared" si="163"/>
        <v>A2</v>
      </c>
      <c r="K179" s="60" t="str">
        <f t="shared" si="164"/>
        <v>A2</v>
      </c>
      <c r="L179" s="60" t="str">
        <f t="shared" si="165"/>
        <v>A2</v>
      </c>
      <c r="M179" s="60" t="str">
        <f t="shared" si="166"/>
        <v>A2</v>
      </c>
      <c r="N179" s="48"/>
      <c r="P179" s="114"/>
      <c r="Q179" s="114"/>
      <c r="R179" s="114"/>
      <c r="S179" s="114">
        <f>IF(OR(LEFT($A179,1)="x",AND(AC173+$AC179=0,$AC173&gt;0)),"",IFERROR(VLOOKUP($A179,Leden2Z,32,0),""))</f>
        <v>0</v>
      </c>
      <c r="T179" s="153">
        <f t="shared" si="167"/>
        <v>1</v>
      </c>
      <c r="U179" s="116">
        <f t="shared" si="168"/>
        <v>1</v>
      </c>
      <c r="V179" s="119">
        <f t="shared" si="169"/>
        <v>18</v>
      </c>
      <c r="W179" s="119">
        <f t="shared" si="170"/>
        <v>19</v>
      </c>
      <c r="X179" s="23">
        <v>10</v>
      </c>
      <c r="Y179" s="60" t="str">
        <f t="shared" si="171"/>
        <v>A2</v>
      </c>
      <c r="Z179" s="60" t="str">
        <f t="shared" si="172"/>
        <v>A2</v>
      </c>
      <c r="AA179" s="60" t="str">
        <f t="shared" si="173"/>
        <v>A2</v>
      </c>
      <c r="AB179" s="60">
        <f t="shared" si="174"/>
        <v>0</v>
      </c>
      <c r="AC179" s="23">
        <f t="shared" si="175"/>
        <v>7</v>
      </c>
      <c r="AH179" s="158">
        <f t="shared" si="176"/>
        <v>18.59</v>
      </c>
    </row>
    <row r="180" spans="1:34" x14ac:dyDescent="0.25">
      <c r="A180" s="23" t="str">
        <f>C171&amp;"x"&amp;B180</f>
        <v>A2x7</v>
      </c>
      <c r="B180" s="42">
        <v>7</v>
      </c>
      <c r="C180" s="60" t="str">
        <f t="shared" si="157"/>
        <v>M</v>
      </c>
      <c r="D180" s="60" t="str">
        <f t="shared" si="158"/>
        <v>NLB71F2</v>
      </c>
      <c r="E180" s="61" t="str">
        <f t="shared" si="159"/>
        <v>Koornneef, W.J.</v>
      </c>
      <c r="F180" s="61" t="str">
        <f t="shared" si="160"/>
        <v>Wouter</v>
      </c>
      <c r="G180" s="62">
        <f t="shared" si="161"/>
        <v>38517</v>
      </c>
      <c r="H180" s="63">
        <f t="shared" si="162"/>
        <v>18</v>
      </c>
      <c r="I180" s="69"/>
      <c r="J180" s="60" t="str">
        <f t="shared" si="163"/>
        <v>A2</v>
      </c>
      <c r="K180" s="60" t="str">
        <f t="shared" si="164"/>
        <v>A2</v>
      </c>
      <c r="L180" s="60" t="str">
        <f t="shared" si="165"/>
        <v>A2</v>
      </c>
      <c r="M180" s="60" t="str">
        <f t="shared" si="166"/>
        <v>A2</v>
      </c>
      <c r="N180" s="48"/>
      <c r="P180" s="114"/>
      <c r="Q180" s="114"/>
      <c r="R180" s="114"/>
      <c r="S180" s="114">
        <f>IF(OR(LEFT($A180,1)="x",AND(AC173+$AC180=0,$AC173&gt;0)),"",IFERROR(VLOOKUP($A180,Leden2Z,32,0),""))</f>
        <v>0</v>
      </c>
      <c r="T180" s="153">
        <f t="shared" si="167"/>
        <v>1</v>
      </c>
      <c r="U180" s="116">
        <f t="shared" si="168"/>
        <v>1</v>
      </c>
      <c r="V180" s="119">
        <f t="shared" si="169"/>
        <v>18</v>
      </c>
      <c r="W180" s="119">
        <f t="shared" si="170"/>
        <v>19</v>
      </c>
      <c r="X180" s="23">
        <v>11</v>
      </c>
      <c r="Y180" s="60" t="str">
        <f t="shared" si="171"/>
        <v>A2</v>
      </c>
      <c r="Z180" s="60" t="str">
        <f t="shared" si="172"/>
        <v>A2</v>
      </c>
      <c r="AA180" s="60" t="str">
        <f t="shared" si="173"/>
        <v>A2</v>
      </c>
      <c r="AB180" s="60">
        <f t="shared" si="174"/>
        <v>0</v>
      </c>
      <c r="AC180" s="23">
        <f t="shared" si="175"/>
        <v>7</v>
      </c>
      <c r="AH180" s="158">
        <f t="shared" si="176"/>
        <v>18.55</v>
      </c>
    </row>
    <row r="181" spans="1:34" x14ac:dyDescent="0.25">
      <c r="A181" s="23" t="str">
        <f>C171&amp;"x"&amp;B181</f>
        <v>A2x8</v>
      </c>
      <c r="B181" s="42">
        <v>8</v>
      </c>
      <c r="C181" s="60" t="str">
        <f t="shared" si="157"/>
        <v>M</v>
      </c>
      <c r="D181" s="60" t="str">
        <f t="shared" si="158"/>
        <v>NLL20F4</v>
      </c>
      <c r="E181" s="61" t="str">
        <f t="shared" si="159"/>
        <v>Burgt, van de S.</v>
      </c>
      <c r="F181" s="61" t="str">
        <f t="shared" si="160"/>
        <v>Seth</v>
      </c>
      <c r="G181" s="62">
        <f t="shared" si="161"/>
        <v>39018</v>
      </c>
      <c r="H181" s="63">
        <f t="shared" si="162"/>
        <v>17</v>
      </c>
      <c r="I181" s="69"/>
      <c r="J181" s="60" t="str">
        <f t="shared" si="163"/>
        <v>B2</v>
      </c>
      <c r="K181" s="60" t="str">
        <f t="shared" si="164"/>
        <v>B2</v>
      </c>
      <c r="L181" s="60" t="str">
        <f t="shared" si="165"/>
        <v>B2</v>
      </c>
      <c r="M181" s="60" t="str">
        <f t="shared" si="166"/>
        <v>A2</v>
      </c>
      <c r="N181" s="48"/>
      <c r="P181" s="114"/>
      <c r="Q181" s="114"/>
      <c r="R181" s="114"/>
      <c r="S181" s="114">
        <f>IF(OR(LEFT($A181,1)="x",AND(AC173+$AC181=0,$AC173&gt;0)),"",IFERROR(VLOOKUP($A181,Leden2Z,32,0),""))</f>
        <v>0</v>
      </c>
      <c r="T181" s="153">
        <f t="shared" si="167"/>
        <v>1</v>
      </c>
      <c r="U181" s="116">
        <f t="shared" si="168"/>
        <v>1</v>
      </c>
      <c r="V181" s="119">
        <f t="shared" si="169"/>
        <v>18</v>
      </c>
      <c r="W181" s="119">
        <f t="shared" si="170"/>
        <v>19</v>
      </c>
      <c r="X181" s="23">
        <v>12</v>
      </c>
      <c r="Y181" s="60" t="str">
        <f t="shared" si="171"/>
        <v>B2</v>
      </c>
      <c r="Z181" s="60" t="str">
        <f t="shared" si="172"/>
        <v>B2</v>
      </c>
      <c r="AA181" s="60" t="str">
        <f t="shared" si="173"/>
        <v>B2</v>
      </c>
      <c r="AB181" s="60">
        <f t="shared" si="174"/>
        <v>0</v>
      </c>
      <c r="AC181" s="23">
        <f t="shared" si="175"/>
        <v>7</v>
      </c>
      <c r="AH181" s="158">
        <f t="shared" si="176"/>
        <v>17.170000000000002</v>
      </c>
    </row>
    <row r="182" spans="1:34" x14ac:dyDescent="0.25">
      <c r="A182" s="23" t="str">
        <f>C171&amp;"x"&amp;B182</f>
        <v>A2x9</v>
      </c>
      <c r="B182" s="42">
        <v>9</v>
      </c>
      <c r="C182" s="60" t="str">
        <f t="shared" si="157"/>
        <v>M</v>
      </c>
      <c r="D182" s="60" t="str">
        <f t="shared" si="158"/>
        <v>NLG57P5</v>
      </c>
      <c r="E182" s="61" t="str">
        <f t="shared" si="159"/>
        <v>Bäcker, C.J.</v>
      </c>
      <c r="F182" s="61" t="str">
        <f t="shared" si="160"/>
        <v>Tijn</v>
      </c>
      <c r="G182" s="62">
        <f t="shared" si="161"/>
        <v>39239</v>
      </c>
      <c r="H182" s="63">
        <f t="shared" si="162"/>
        <v>16</v>
      </c>
      <c r="I182" s="69"/>
      <c r="J182" s="60" t="str">
        <f t="shared" si="163"/>
        <v>B1</v>
      </c>
      <c r="K182" s="60" t="str">
        <f t="shared" si="164"/>
        <v>B1</v>
      </c>
      <c r="L182" s="60" t="str">
        <f t="shared" si="165"/>
        <v>B1</v>
      </c>
      <c r="M182" s="60" t="str">
        <f t="shared" si="166"/>
        <v>A2</v>
      </c>
      <c r="N182" s="48"/>
      <c r="P182" s="114"/>
      <c r="Q182" s="114"/>
      <c r="R182" s="114"/>
      <c r="S182" s="114">
        <f>IF(OR(LEFT($A182,1)="x",AND(AC173+$AC182=0,$AC173&gt;0)),"",IFERROR(VLOOKUP($A182,Leden2Z,32,0),""))</f>
        <v>0</v>
      </c>
      <c r="T182" s="153">
        <f t="shared" si="167"/>
        <v>1</v>
      </c>
      <c r="U182" s="116">
        <f t="shared" si="168"/>
        <v>1</v>
      </c>
      <c r="V182" s="119">
        <f t="shared" si="169"/>
        <v>18</v>
      </c>
      <c r="W182" s="119">
        <f t="shared" si="170"/>
        <v>19</v>
      </c>
      <c r="X182" s="23">
        <v>13</v>
      </c>
      <c r="Y182" s="60" t="str">
        <f t="shared" si="171"/>
        <v>B1</v>
      </c>
      <c r="Z182" s="60" t="str">
        <f t="shared" si="172"/>
        <v>B1</v>
      </c>
      <c r="AA182" s="60" t="str">
        <f t="shared" si="173"/>
        <v>B1</v>
      </c>
      <c r="AB182" s="60">
        <f t="shared" si="174"/>
        <v>0</v>
      </c>
      <c r="AC182" s="23">
        <f t="shared" si="175"/>
        <v>7</v>
      </c>
      <c r="AH182" s="158">
        <f t="shared" si="176"/>
        <v>16.57</v>
      </c>
    </row>
    <row r="183" spans="1:34" x14ac:dyDescent="0.25">
      <c r="A183" s="23" t="str">
        <f>C171&amp;"x"&amp;B183</f>
        <v>A2x10</v>
      </c>
      <c r="B183" s="42">
        <v>10</v>
      </c>
      <c r="C183" s="60" t="str">
        <f t="shared" si="157"/>
        <v>M</v>
      </c>
      <c r="D183" s="60" t="str">
        <f t="shared" si="158"/>
        <v>NLM05B2</v>
      </c>
      <c r="E183" s="61" t="str">
        <f t="shared" si="159"/>
        <v>Vliet, T.M.</v>
      </c>
      <c r="F183" s="61" t="str">
        <f t="shared" si="160"/>
        <v>Tycho</v>
      </c>
      <c r="G183" s="62">
        <f t="shared" si="161"/>
        <v>39346</v>
      </c>
      <c r="H183" s="63">
        <f t="shared" si="162"/>
        <v>16</v>
      </c>
      <c r="I183" s="69"/>
      <c r="J183" s="60" t="str">
        <f t="shared" si="163"/>
        <v>B2</v>
      </c>
      <c r="K183" s="60" t="str">
        <f t="shared" si="164"/>
        <v>B2</v>
      </c>
      <c r="L183" s="60" t="str">
        <f t="shared" si="165"/>
        <v>B2</v>
      </c>
      <c r="M183" s="60" t="str">
        <f t="shared" si="166"/>
        <v>A2</v>
      </c>
      <c r="N183" s="48"/>
      <c r="P183" s="114"/>
      <c r="Q183" s="114"/>
      <c r="R183" s="114"/>
      <c r="S183" s="114">
        <f>IF(OR(LEFT($A183,1)="x",AND(AC173+$AC183=0,$AC173&gt;0)),"",IFERROR(VLOOKUP($A183,Leden2Z,32,0),""))</f>
        <v>0</v>
      </c>
      <c r="T183" s="153">
        <f t="shared" si="167"/>
        <v>1</v>
      </c>
      <c r="U183" s="116">
        <f t="shared" si="168"/>
        <v>1</v>
      </c>
      <c r="V183" s="119">
        <f t="shared" si="169"/>
        <v>18</v>
      </c>
      <c r="W183" s="119">
        <f t="shared" si="170"/>
        <v>19</v>
      </c>
      <c r="X183" s="23">
        <v>14</v>
      </c>
      <c r="Y183" s="60" t="str">
        <f t="shared" si="171"/>
        <v>B2</v>
      </c>
      <c r="Z183" s="60" t="str">
        <f t="shared" si="172"/>
        <v>B2</v>
      </c>
      <c r="AA183" s="60" t="str">
        <f t="shared" si="173"/>
        <v>B2</v>
      </c>
      <c r="AB183" s="60">
        <f t="shared" si="174"/>
        <v>0</v>
      </c>
      <c r="AC183" s="23">
        <f t="shared" si="175"/>
        <v>7</v>
      </c>
      <c r="AH183" s="158">
        <f t="shared" si="176"/>
        <v>16.28</v>
      </c>
    </row>
    <row r="184" spans="1:34" x14ac:dyDescent="0.25">
      <c r="A184" s="23" t="str">
        <f>C171&amp;"x"&amp;B184</f>
        <v>A2x11</v>
      </c>
      <c r="B184" s="42">
        <v>11</v>
      </c>
      <c r="C184" s="60" t="str">
        <f t="shared" si="157"/>
        <v/>
      </c>
      <c r="D184" s="60" t="str">
        <f t="shared" si="158"/>
        <v/>
      </c>
      <c r="E184" s="61" t="str">
        <f t="shared" si="159"/>
        <v/>
      </c>
      <c r="F184" s="61" t="str">
        <f t="shared" si="160"/>
        <v/>
      </c>
      <c r="G184" s="62" t="str">
        <f t="shared" si="161"/>
        <v/>
      </c>
      <c r="H184" s="63" t="str">
        <f t="shared" si="162"/>
        <v/>
      </c>
      <c r="I184" s="69"/>
      <c r="J184" s="60" t="str">
        <f t="shared" si="163"/>
        <v/>
      </c>
      <c r="K184" s="60" t="str">
        <f t="shared" si="164"/>
        <v/>
      </c>
      <c r="L184" s="60" t="str">
        <f t="shared" si="165"/>
        <v/>
      </c>
      <c r="M184" s="60" t="str">
        <f t="shared" si="166"/>
        <v/>
      </c>
      <c r="N184" s="48"/>
      <c r="P184" s="114"/>
      <c r="Q184" s="114"/>
      <c r="R184" s="114"/>
      <c r="S184" s="114" t="str">
        <f>IF(OR(LEFT($A184,1)="x",AND(AC173+$AC184=0,$AC173&gt;0)),"",IFERROR(VLOOKUP($A184,Leden2Z,32,0),""))</f>
        <v/>
      </c>
      <c r="T184" s="153">
        <f t="shared" si="167"/>
        <v>0</v>
      </c>
      <c r="U184" s="116">
        <f t="shared" si="168"/>
        <v>0</v>
      </c>
      <c r="V184" s="119">
        <f t="shared" si="169"/>
        <v>18</v>
      </c>
      <c r="W184" s="119">
        <f t="shared" si="170"/>
        <v>19</v>
      </c>
      <c r="X184" s="23">
        <v>15</v>
      </c>
      <c r="Y184" s="60" t="str">
        <f t="shared" si="171"/>
        <v/>
      </c>
      <c r="Z184" s="60" t="str">
        <f t="shared" si="172"/>
        <v/>
      </c>
      <c r="AA184" s="60" t="str">
        <f t="shared" si="173"/>
        <v/>
      </c>
      <c r="AB184" s="60" t="str">
        <f t="shared" si="174"/>
        <v/>
      </c>
      <c r="AC184" s="23">
        <f t="shared" si="175"/>
        <v>0</v>
      </c>
      <c r="AH184" s="158" t="str">
        <f t="shared" si="176"/>
        <v/>
      </c>
    </row>
    <row r="185" spans="1:34" x14ac:dyDescent="0.25">
      <c r="A185" s="23" t="str">
        <f>C171&amp;"x"&amp;B185</f>
        <v>A2x12</v>
      </c>
      <c r="B185" s="42">
        <v>12</v>
      </c>
      <c r="C185" s="60" t="str">
        <f t="shared" si="157"/>
        <v/>
      </c>
      <c r="D185" s="60" t="str">
        <f t="shared" si="158"/>
        <v/>
      </c>
      <c r="E185" s="61" t="str">
        <f t="shared" si="159"/>
        <v/>
      </c>
      <c r="F185" s="61" t="str">
        <f t="shared" si="160"/>
        <v/>
      </c>
      <c r="G185" s="62" t="str">
        <f t="shared" si="161"/>
        <v/>
      </c>
      <c r="H185" s="63" t="str">
        <f t="shared" si="162"/>
        <v/>
      </c>
      <c r="I185" s="69"/>
      <c r="J185" s="60" t="str">
        <f t="shared" si="163"/>
        <v/>
      </c>
      <c r="K185" s="60" t="str">
        <f t="shared" si="164"/>
        <v/>
      </c>
      <c r="L185" s="60" t="str">
        <f t="shared" si="165"/>
        <v/>
      </c>
      <c r="M185" s="60" t="str">
        <f t="shared" si="166"/>
        <v/>
      </c>
      <c r="N185" s="48"/>
      <c r="P185" s="114"/>
      <c r="Q185" s="114"/>
      <c r="R185" s="114"/>
      <c r="S185" s="114" t="str">
        <f>IF(OR(LEFT($A185,1)="x",AND(AC173+$AC185=0,$AC173&gt;0)),"",IFERROR(VLOOKUP($A185,Leden2Z,32,0),""))</f>
        <v/>
      </c>
      <c r="T185" s="153">
        <f t="shared" si="167"/>
        <v>0</v>
      </c>
      <c r="U185" s="116">
        <f t="shared" si="168"/>
        <v>0</v>
      </c>
      <c r="V185" s="119">
        <f t="shared" si="169"/>
        <v>18</v>
      </c>
      <c r="W185" s="119">
        <f t="shared" si="170"/>
        <v>19</v>
      </c>
      <c r="X185" s="23">
        <v>16</v>
      </c>
      <c r="Y185" s="60" t="str">
        <f t="shared" si="171"/>
        <v/>
      </c>
      <c r="Z185" s="60" t="str">
        <f t="shared" si="172"/>
        <v/>
      </c>
      <c r="AA185" s="60" t="str">
        <f t="shared" si="173"/>
        <v/>
      </c>
      <c r="AB185" s="60" t="str">
        <f t="shared" si="174"/>
        <v/>
      </c>
      <c r="AC185" s="23">
        <f t="shared" si="175"/>
        <v>0</v>
      </c>
      <c r="AH185" s="158" t="str">
        <f t="shared" si="176"/>
        <v/>
      </c>
    </row>
    <row r="186" spans="1:34" x14ac:dyDescent="0.25">
      <c r="A186" s="23" t="str">
        <f>C171&amp;"x"&amp;B186</f>
        <v>A2x13</v>
      </c>
      <c r="B186" s="42">
        <v>13</v>
      </c>
      <c r="C186" s="60" t="str">
        <f t="shared" si="157"/>
        <v/>
      </c>
      <c r="D186" s="60" t="str">
        <f t="shared" si="158"/>
        <v/>
      </c>
      <c r="E186" s="61" t="str">
        <f t="shared" si="159"/>
        <v/>
      </c>
      <c r="F186" s="61" t="str">
        <f t="shared" si="160"/>
        <v/>
      </c>
      <c r="G186" s="62" t="str">
        <f t="shared" si="161"/>
        <v/>
      </c>
      <c r="H186" s="63" t="str">
        <f t="shared" si="162"/>
        <v/>
      </c>
      <c r="I186" s="69"/>
      <c r="J186" s="60" t="str">
        <f t="shared" si="163"/>
        <v/>
      </c>
      <c r="K186" s="60" t="str">
        <f t="shared" si="164"/>
        <v/>
      </c>
      <c r="L186" s="60" t="str">
        <f t="shared" si="165"/>
        <v/>
      </c>
      <c r="M186" s="60" t="str">
        <f t="shared" si="166"/>
        <v/>
      </c>
      <c r="N186" s="48"/>
      <c r="P186" s="114"/>
      <c r="Q186" s="114"/>
      <c r="R186" s="114"/>
      <c r="S186" s="114" t="str">
        <f>IF(OR(LEFT($A186,1)="x",AND(AC173+$AC186=0,$AC173&gt;0)),"",IFERROR(VLOOKUP($A186,Leden2Z,32,0),""))</f>
        <v/>
      </c>
      <c r="T186" s="153">
        <f t="shared" si="167"/>
        <v>0</v>
      </c>
      <c r="U186" s="116">
        <f t="shared" si="168"/>
        <v>0</v>
      </c>
      <c r="V186" s="119">
        <f t="shared" si="169"/>
        <v>18</v>
      </c>
      <c r="W186" s="119">
        <f t="shared" si="170"/>
        <v>19</v>
      </c>
      <c r="X186" s="23">
        <v>17</v>
      </c>
      <c r="Y186" s="60" t="str">
        <f t="shared" si="171"/>
        <v/>
      </c>
      <c r="Z186" s="60" t="str">
        <f t="shared" si="172"/>
        <v/>
      </c>
      <c r="AA186" s="60" t="str">
        <f t="shared" si="173"/>
        <v/>
      </c>
      <c r="AB186" s="60" t="str">
        <f t="shared" si="174"/>
        <v/>
      </c>
      <c r="AC186" s="23">
        <f t="shared" si="175"/>
        <v>0</v>
      </c>
      <c r="AH186" s="158" t="str">
        <f t="shared" si="176"/>
        <v/>
      </c>
    </row>
    <row r="187" spans="1:34" x14ac:dyDescent="0.25">
      <c r="A187" s="23" t="str">
        <f>C171&amp;"x"&amp;B187</f>
        <v>A2x14</v>
      </c>
      <c r="B187" s="42">
        <v>14</v>
      </c>
      <c r="C187" s="60" t="str">
        <f t="shared" si="157"/>
        <v/>
      </c>
      <c r="D187" s="60" t="str">
        <f t="shared" si="158"/>
        <v/>
      </c>
      <c r="E187" s="61" t="str">
        <f t="shared" si="159"/>
        <v/>
      </c>
      <c r="F187" s="61" t="str">
        <f t="shared" si="160"/>
        <v/>
      </c>
      <c r="G187" s="62" t="str">
        <f t="shared" si="161"/>
        <v/>
      </c>
      <c r="H187" s="63" t="str">
        <f t="shared" si="162"/>
        <v/>
      </c>
      <c r="I187" s="69"/>
      <c r="J187" s="60" t="str">
        <f t="shared" si="163"/>
        <v/>
      </c>
      <c r="K187" s="60" t="str">
        <f t="shared" si="164"/>
        <v/>
      </c>
      <c r="L187" s="60" t="str">
        <f t="shared" si="165"/>
        <v/>
      </c>
      <c r="M187" s="60" t="str">
        <f t="shared" si="166"/>
        <v/>
      </c>
      <c r="N187" s="48"/>
      <c r="P187" s="114"/>
      <c r="Q187" s="114"/>
      <c r="R187" s="114"/>
      <c r="S187" s="114" t="str">
        <f>IF(OR(LEFT($A187,1)="x",AND(AC173+$AC187=0,$AC173&gt;0)),"",IFERROR(VLOOKUP($A187,Leden2Z,32,0),""))</f>
        <v/>
      </c>
      <c r="T187" s="153">
        <f t="shared" si="167"/>
        <v>0</v>
      </c>
      <c r="U187" s="116">
        <f t="shared" si="168"/>
        <v>0</v>
      </c>
      <c r="V187" s="119">
        <f t="shared" si="169"/>
        <v>18</v>
      </c>
      <c r="W187" s="119">
        <f t="shared" si="170"/>
        <v>19</v>
      </c>
      <c r="X187" s="23">
        <v>18</v>
      </c>
      <c r="Y187" s="60" t="str">
        <f t="shared" si="171"/>
        <v/>
      </c>
      <c r="Z187" s="60" t="str">
        <f t="shared" si="172"/>
        <v/>
      </c>
      <c r="AA187" s="60" t="str">
        <f t="shared" si="173"/>
        <v/>
      </c>
      <c r="AB187" s="60" t="str">
        <f t="shared" si="174"/>
        <v/>
      </c>
      <c r="AC187" s="23">
        <f t="shared" si="175"/>
        <v>0</v>
      </c>
      <c r="AH187" s="158" t="str">
        <f t="shared" si="176"/>
        <v/>
      </c>
    </row>
    <row r="188" spans="1:34" x14ac:dyDescent="0.25">
      <c r="A188" s="23" t="str">
        <f>C171&amp;"x"&amp;B188</f>
        <v>A2x15</v>
      </c>
      <c r="B188" s="42">
        <v>15</v>
      </c>
      <c r="C188" s="60" t="str">
        <f t="shared" si="157"/>
        <v/>
      </c>
      <c r="D188" s="60" t="str">
        <f t="shared" si="158"/>
        <v/>
      </c>
      <c r="E188" s="61" t="str">
        <f t="shared" si="159"/>
        <v/>
      </c>
      <c r="F188" s="61" t="str">
        <f t="shared" si="160"/>
        <v/>
      </c>
      <c r="G188" s="62" t="str">
        <f t="shared" si="161"/>
        <v/>
      </c>
      <c r="H188" s="63" t="str">
        <f t="shared" si="162"/>
        <v/>
      </c>
      <c r="I188" s="69"/>
      <c r="J188" s="60" t="str">
        <f t="shared" si="163"/>
        <v/>
      </c>
      <c r="K188" s="60" t="str">
        <f t="shared" si="164"/>
        <v/>
      </c>
      <c r="L188" s="60" t="str">
        <f t="shared" si="165"/>
        <v/>
      </c>
      <c r="M188" s="60" t="str">
        <f t="shared" si="166"/>
        <v/>
      </c>
      <c r="N188" s="48"/>
      <c r="P188" s="114"/>
      <c r="Q188" s="114"/>
      <c r="R188" s="114"/>
      <c r="S188" s="114" t="str">
        <f>IF(OR(LEFT($A188,1)="x",AND(AC173+$AC188=0,$AC173&gt;0)),"",IFERROR(VLOOKUP($A188,Leden2Z,32,0),""))</f>
        <v/>
      </c>
      <c r="T188" s="153">
        <f t="shared" si="167"/>
        <v>0</v>
      </c>
      <c r="U188" s="116">
        <f t="shared" si="168"/>
        <v>0</v>
      </c>
      <c r="V188" s="119">
        <f t="shared" si="169"/>
        <v>18</v>
      </c>
      <c r="W188" s="119">
        <f t="shared" si="170"/>
        <v>19</v>
      </c>
      <c r="X188" s="23">
        <v>19</v>
      </c>
      <c r="Y188" s="60" t="str">
        <f t="shared" si="171"/>
        <v/>
      </c>
      <c r="Z188" s="60" t="str">
        <f t="shared" si="172"/>
        <v/>
      </c>
      <c r="AA188" s="60" t="str">
        <f t="shared" si="173"/>
        <v/>
      </c>
      <c r="AB188" s="60" t="str">
        <f t="shared" si="174"/>
        <v/>
      </c>
      <c r="AC188" s="23">
        <f t="shared" si="175"/>
        <v>0</v>
      </c>
      <c r="AH188" s="158" t="str">
        <f t="shared" si="176"/>
        <v/>
      </c>
    </row>
    <row r="189" spans="1:34" x14ac:dyDescent="0.25">
      <c r="B189" s="65"/>
      <c r="C189" s="66"/>
      <c r="D189" s="65"/>
      <c r="E189" s="65"/>
      <c r="F189" s="65"/>
      <c r="G189" s="67"/>
      <c r="H189" s="67"/>
      <c r="I189" s="67"/>
      <c r="J189" s="66"/>
      <c r="K189" s="66"/>
      <c r="L189" s="66"/>
      <c r="M189" s="66"/>
      <c r="N189" s="48"/>
      <c r="X189" s="23">
        <v>20</v>
      </c>
    </row>
    <row r="190" spans="1:34" x14ac:dyDescent="0.25">
      <c r="B190" s="42"/>
      <c r="C190" s="369" t="s">
        <v>5165</v>
      </c>
      <c r="D190" s="369"/>
      <c r="E190" s="43" t="s">
        <v>5166</v>
      </c>
      <c r="F190" s="43" t="s">
        <v>5167</v>
      </c>
      <c r="G190" s="44" t="s">
        <v>5168</v>
      </c>
      <c r="H190" s="45"/>
      <c r="I190" s="46"/>
      <c r="J190" s="47" t="s">
        <v>5169</v>
      </c>
      <c r="K190" s="47" t="s">
        <v>5170</v>
      </c>
      <c r="L190" s="47" t="s">
        <v>5171</v>
      </c>
      <c r="M190" s="48"/>
      <c r="N190" s="48"/>
      <c r="P190" s="49">
        <f>COUNT(P194:P208)</f>
        <v>0</v>
      </c>
      <c r="Q190" s="49">
        <f>COUNT(Q194:Q208)</f>
        <v>0</v>
      </c>
      <c r="R190" s="49">
        <f>COUNT(R194:R208)</f>
        <v>0</v>
      </c>
      <c r="S190" s="49">
        <f>COUNT(S194:S208)</f>
        <v>9</v>
      </c>
      <c r="T190" s="96">
        <f>T191-SUM(U194:U208)</f>
        <v>0</v>
      </c>
      <c r="X190" s="23">
        <v>1</v>
      </c>
    </row>
    <row r="191" spans="1:34" ht="13" x14ac:dyDescent="0.3">
      <c r="A191" s="27">
        <f>A171+1</f>
        <v>10</v>
      </c>
      <c r="B191" s="50"/>
      <c r="C191" s="370" t="str">
        <f>Leden!AW15</f>
        <v>A3</v>
      </c>
      <c r="D191" s="370"/>
      <c r="E191" s="100" t="str">
        <f>IF($C191="","",LEFT(IFERROR(VLOOKUP($C191,Teams2Z,2,0),"")&amp;"??",2))</f>
        <v>BK</v>
      </c>
      <c r="F191" s="100" t="str">
        <f>IF($C191="","",IFERROR(VLOOKUP($C191,Teams2Z,3,0),"??"))</f>
        <v>Za</v>
      </c>
      <c r="G191" s="100" t="str">
        <f>IF($C191="","",LEFT(IFERROR(VLOOKUP($C191,Teams2Z,4,0),"")&amp;"?",1))</f>
        <v>8</v>
      </c>
      <c r="H191" s="51"/>
      <c r="I191" s="52"/>
      <c r="J191" s="100">
        <f>COUNTIF(C194:C208,"V")</f>
        <v>5</v>
      </c>
      <c r="K191" s="100">
        <f>COUNTIF(C194:C208,"M")</f>
        <v>4</v>
      </c>
      <c r="L191" s="53">
        <f>IFERROR(AVERAGE(H194:H208),"")</f>
        <v>16.777777777777779</v>
      </c>
      <c r="M191" s="54"/>
      <c r="N191" s="54"/>
      <c r="O191" s="27" t="s">
        <v>5172</v>
      </c>
      <c r="P191" s="163"/>
      <c r="Q191" s="163"/>
      <c r="R191" s="163"/>
      <c r="S191" s="163">
        <v>0</v>
      </c>
      <c r="T191" s="96">
        <f>SUM(T194:T208)</f>
        <v>9</v>
      </c>
      <c r="U191" s="115" t="str">
        <f>MID($C191,1,1)</f>
        <v>A</v>
      </c>
      <c r="V191" s="115" t="str">
        <f>MID($C191,1,1)</f>
        <v>A</v>
      </c>
      <c r="W191" s="115" t="str">
        <f>MID($C191,1,1)</f>
        <v>A</v>
      </c>
      <c r="X191" s="23">
        <v>2</v>
      </c>
      <c r="Y191" s="27"/>
      <c r="Z191" s="27"/>
      <c r="AA191" s="27"/>
      <c r="AB191" s="27"/>
      <c r="AC191" s="27"/>
      <c r="AD191" s="11" t="str">
        <f>IF($C191="","",IFERROR(VLOOKUP($C191,Teams2Z,6,0),""))</f>
        <v>A</v>
      </c>
      <c r="AE191" s="11" t="str">
        <f>TRIM(IF($AD191="","",IFERROR(VLOOKUP($AD191,Teams!$J$5:$O$9,2,0),"")))</f>
        <v>3312 AD</v>
      </c>
      <c r="AF191" s="11" t="str">
        <f>TRIM(IF($AD191="","",IFERROR(VLOOKUP($AD191,Teams!$J$5:$O$9,4,0),"")))</f>
        <v>Dordrecht Oranje Wit Hal</v>
      </c>
      <c r="AG191" s="27"/>
      <c r="AH191" s="159">
        <f>IFERROR(AVERAGE(AH194:AH208),"")</f>
        <v>17.36333333333333</v>
      </c>
    </row>
    <row r="192" spans="1:34" x14ac:dyDescent="0.25">
      <c r="B192" s="42"/>
      <c r="C192" s="43"/>
      <c r="D192" s="42"/>
      <c r="E192" s="42"/>
      <c r="F192" s="42"/>
      <c r="G192" s="46"/>
      <c r="H192" s="46"/>
      <c r="I192" s="46"/>
      <c r="J192" s="43"/>
      <c r="K192" s="43"/>
      <c r="L192" s="43"/>
      <c r="M192" s="48"/>
      <c r="N192" s="48"/>
      <c r="U192" s="116"/>
      <c r="V192" s="116"/>
      <c r="W192" s="116"/>
      <c r="X192" s="23">
        <v>3</v>
      </c>
    </row>
    <row r="193" spans="1:34" x14ac:dyDescent="0.25">
      <c r="A193" s="55"/>
      <c r="B193" s="56"/>
      <c r="C193" s="57" t="s">
        <v>5173</v>
      </c>
      <c r="D193" s="57" t="s">
        <v>5174</v>
      </c>
      <c r="E193" s="58" t="s">
        <v>5175</v>
      </c>
      <c r="F193" s="58" t="s">
        <v>5176</v>
      </c>
      <c r="G193" s="57" t="s">
        <v>5177</v>
      </c>
      <c r="H193" s="57" t="s">
        <v>5178</v>
      </c>
      <c r="I193" s="57" t="s">
        <v>5039</v>
      </c>
      <c r="J193" s="57" t="s">
        <v>7049</v>
      </c>
      <c r="K193" s="57" t="s">
        <v>7598</v>
      </c>
      <c r="L193" s="57" t="s">
        <v>7596</v>
      </c>
      <c r="M193" s="57" t="s">
        <v>7597</v>
      </c>
      <c r="N193" s="59"/>
      <c r="O193" s="55"/>
      <c r="P193" s="117" t="s">
        <v>5048</v>
      </c>
      <c r="Q193" s="117" t="s">
        <v>5047</v>
      </c>
      <c r="R193" s="117" t="s">
        <v>5049</v>
      </c>
      <c r="S193" s="117" t="s">
        <v>5048</v>
      </c>
      <c r="U193" s="115">
        <f>IF(W191="","",VLOOKUP(W191,Leeftijdscat,2,FALSE))</f>
        <v>15</v>
      </c>
      <c r="V193" s="115">
        <f>IF(W191="","",VLOOKUP(W191,Leeftijdscat,3,FALSE))</f>
        <v>18</v>
      </c>
      <c r="W193" s="115">
        <f>IF(W191="","",VLOOKUP(W191,Leeftijdscat,4,FALSE))</f>
        <v>19</v>
      </c>
      <c r="X193" s="23">
        <v>4</v>
      </c>
      <c r="Y193" s="55">
        <f>LEN(Y194&amp;Y195&amp;Y196&amp;Y197&amp;Y198&amp;Y199&amp;Y200&amp;Y201&amp;Y202&amp;Y203&amp;Y204&amp;Y205&amp;Y206&amp;Y207&amp;Y208)</f>
        <v>18</v>
      </c>
      <c r="Z193" s="55">
        <f>LEN(Z194&amp;Z195&amp;Z196&amp;Z197&amp;Z198&amp;Z199&amp;Z200&amp;Z201&amp;Z202&amp;Z203&amp;Z204&amp;Z205&amp;Z206&amp;Z207&amp;Z208)</f>
        <v>18</v>
      </c>
      <c r="AA193" s="55">
        <f>LEN(AA194&amp;AA195&amp;AA196&amp;AA197&amp;AA198&amp;AA199&amp;AA200&amp;AA201&amp;AA202&amp;AA203&amp;AA204&amp;AA205&amp;AA206&amp;AA207&amp;AA208)</f>
        <v>18</v>
      </c>
      <c r="AB193" s="55">
        <f>LEN(AB194&amp;AB195&amp;AB196&amp;AB197&amp;AB198&amp;AB199&amp;AB200&amp;AB201&amp;AB202&amp;AB203&amp;AB204&amp;AB205&amp;AB206&amp;AB207&amp;AB208)</f>
        <v>9</v>
      </c>
      <c r="AC193" s="55">
        <f>SUM(Y193:AA193)</f>
        <v>54</v>
      </c>
      <c r="AD193" s="145"/>
      <c r="AE193" s="145"/>
      <c r="AF193" s="145"/>
      <c r="AG193" s="55"/>
    </row>
    <row r="194" spans="1:34" x14ac:dyDescent="0.25">
      <c r="A194" s="23" t="str">
        <f>C191&amp;"x"&amp;B194</f>
        <v>A3x1</v>
      </c>
      <c r="B194" s="42">
        <v>1</v>
      </c>
      <c r="C194" s="60" t="str">
        <f t="shared" ref="C194:C208" si="177">IF(LEFT($A194,1)="x","",IFERROR(VLOOKUP($A194,Leden2Z,7,0),""))</f>
        <v>V</v>
      </c>
      <c r="D194" s="60" t="str">
        <f t="shared" ref="D194:D208" si="178">IF(LEFT($A194,1)="x","",IFERROR(VLOOKUP($A194,Leden2Z,8,0),""))</f>
        <v>NLB70T7</v>
      </c>
      <c r="E194" s="61" t="str">
        <f t="shared" ref="E194:E208" si="179">IF(LEFT($A194,1)="x","",IFERROR(VLOOKUP($A194,Leden2Z,9,0),""))</f>
        <v>Boeije, A.J.</v>
      </c>
      <c r="F194" s="61" t="str">
        <f t="shared" ref="F194:F208" si="180">IF(LEFT($A194,1)="x","",IFERROR(VLOOKUP($A194,Leden2Z,10,0),""))</f>
        <v>Amber</v>
      </c>
      <c r="G194" s="62">
        <f t="shared" ref="G194:G208" si="181">IF(LEFT($A194,1)="x","",IFERROR(VLOOKUP($A194,Leden2Z,11,0),""))</f>
        <v>38480</v>
      </c>
      <c r="H194" s="63">
        <f t="shared" ref="H194:H208" si="182">IF(AND(ISNUMBER(G194),G194&lt;&gt;0),DATEDIF(G194,Peildatum,"Y"),"")</f>
        <v>18</v>
      </c>
      <c r="I194" s="69"/>
      <c r="J194" s="60" t="str">
        <f t="shared" ref="J194:J208" si="183">IF(LEFT($A194,1)="x","",IFERROR(VLOOKUP($A194,Leden2Z,16,0),""))</f>
        <v>A3</v>
      </c>
      <c r="K194" s="60" t="str">
        <f t="shared" ref="K194:K208" si="184">IF(LEFT($A194,1)="x","",IFERROR(VLOOKUP($A194,Leden2Z,17,0),""))</f>
        <v>A3</v>
      </c>
      <c r="L194" s="60" t="str">
        <f t="shared" ref="L194:L208" si="185">IF(LEFT($A194,1)="x","",IFERROR(VLOOKUP($A194,Leden2Z,18,0),""))</f>
        <v>A3</v>
      </c>
      <c r="M194" s="60" t="str">
        <f t="shared" ref="M194:M208" si="186">IF(LEFT($A194,1)="x","",IFERROR(VLOOKUP($A194,Leden2Z,19,0),""))</f>
        <v>A3</v>
      </c>
      <c r="N194" s="48"/>
      <c r="P194" s="114"/>
      <c r="Q194" s="114"/>
      <c r="R194" s="114"/>
      <c r="S194" s="114">
        <f>IF(OR(LEFT($A194,1)="x",AND(AC193+$AC194=0,$AC193&gt;0)),"",IFERROR(VLOOKUP($A194,Leden2Z,32,0),""))</f>
        <v>0</v>
      </c>
      <c r="T194" s="153">
        <f t="shared" ref="T194:T208" si="187">IF(LEN(C194&amp;D194&amp;E194&amp;F194)&gt;0,1,0)</f>
        <v>1</v>
      </c>
      <c r="U194" s="116">
        <f t="shared" ref="U194:U208" si="188">MIN(LEN(Y194&amp;Z194&amp;AA194&amp;AB194),1)</f>
        <v>1</v>
      </c>
      <c r="V194" s="119">
        <f t="shared" ref="V194:V208" si="189">V193</f>
        <v>18</v>
      </c>
      <c r="W194" s="119">
        <f t="shared" ref="W194:W208" si="190">W193</f>
        <v>19</v>
      </c>
      <c r="X194" s="23">
        <v>5</v>
      </c>
      <c r="Y194" s="60" t="str">
        <f t="shared" ref="Y194:Y208" si="191">IF(LEFT($A194,1)="x","",IFERROR(VLOOKUP($A194,Leden2Z,36,0),""))</f>
        <v>A3</v>
      </c>
      <c r="Z194" s="60" t="str">
        <f t="shared" ref="Z194:Z208" si="192">IF(LEFT($A194,1)="x","",IFERROR(VLOOKUP($A194,Leden2Z,37,0),""))</f>
        <v>A3</v>
      </c>
      <c r="AA194" s="60" t="str">
        <f t="shared" ref="AA194:AA208" si="193">IF(LEFT($A194,1)="x","",IFERROR(VLOOKUP($A194,Leden2Z,38,0),""))</f>
        <v>A3</v>
      </c>
      <c r="AB194" s="60">
        <f t="shared" ref="AB194:AB208" si="194">IF(LEFT($A194,1)="x","",IFERROR(VLOOKUP($A194,Leden2Z,39,0),""))</f>
        <v>0</v>
      </c>
      <c r="AC194" s="23">
        <f t="shared" ref="AC194:AC208" si="195">LEN(Y194&amp;Z194&amp;AA194&amp;AB194)</f>
        <v>7</v>
      </c>
      <c r="AH194" s="158">
        <f t="shared" ref="AH194:AH208" si="196">lft(G194,Peildatum)</f>
        <v>18.649999999999999</v>
      </c>
    </row>
    <row r="195" spans="1:34" x14ac:dyDescent="0.25">
      <c r="A195" s="23" t="str">
        <f>C191&amp;"x"&amp;B195</f>
        <v>A3x2</v>
      </c>
      <c r="B195" s="42">
        <v>2</v>
      </c>
      <c r="C195" s="60" t="str">
        <f t="shared" si="177"/>
        <v>V</v>
      </c>
      <c r="D195" s="60" t="str">
        <f t="shared" si="178"/>
        <v>NLJ47P3</v>
      </c>
      <c r="E195" s="61" t="str">
        <f t="shared" si="179"/>
        <v>Everdingen, van T.</v>
      </c>
      <c r="F195" s="61" t="str">
        <f t="shared" si="180"/>
        <v>Tessa</v>
      </c>
      <c r="G195" s="62">
        <f t="shared" si="181"/>
        <v>38900</v>
      </c>
      <c r="H195" s="63">
        <f t="shared" si="182"/>
        <v>17</v>
      </c>
      <c r="I195" s="69"/>
      <c r="J195" s="60" t="str">
        <f t="shared" si="183"/>
        <v>A3</v>
      </c>
      <c r="K195" s="60" t="str">
        <f t="shared" si="184"/>
        <v>A3</v>
      </c>
      <c r="L195" s="60" t="str">
        <f t="shared" si="185"/>
        <v>A3</v>
      </c>
      <c r="M195" s="60" t="str">
        <f t="shared" si="186"/>
        <v>A3</v>
      </c>
      <c r="N195" s="48"/>
      <c r="P195" s="114"/>
      <c r="Q195" s="114"/>
      <c r="R195" s="114"/>
      <c r="S195" s="114">
        <f>IF(OR(LEFT($A195,1)="x",AND(AC193+$AC195=0,$AC193&gt;0)),"",IFERROR(VLOOKUP($A195,Leden2Z,32,0),""))</f>
        <v>0</v>
      </c>
      <c r="T195" s="153">
        <f t="shared" si="187"/>
        <v>1</v>
      </c>
      <c r="U195" s="116">
        <f t="shared" si="188"/>
        <v>1</v>
      </c>
      <c r="V195" s="119">
        <f t="shared" si="189"/>
        <v>18</v>
      </c>
      <c r="W195" s="119">
        <f t="shared" si="190"/>
        <v>19</v>
      </c>
      <c r="X195" s="23">
        <v>6</v>
      </c>
      <c r="Y195" s="60" t="str">
        <f t="shared" si="191"/>
        <v>A3</v>
      </c>
      <c r="Z195" s="60" t="str">
        <f t="shared" si="192"/>
        <v>A3</v>
      </c>
      <c r="AA195" s="60" t="str">
        <f t="shared" si="193"/>
        <v>A3</v>
      </c>
      <c r="AB195" s="60">
        <f t="shared" si="194"/>
        <v>0</v>
      </c>
      <c r="AC195" s="23">
        <f t="shared" si="195"/>
        <v>7</v>
      </c>
      <c r="AH195" s="158">
        <f t="shared" si="196"/>
        <v>17.5</v>
      </c>
    </row>
    <row r="196" spans="1:34" x14ac:dyDescent="0.25">
      <c r="A196" s="23" t="str">
        <f>C191&amp;"x"&amp;B196</f>
        <v>A3x3</v>
      </c>
      <c r="B196" s="42">
        <v>3</v>
      </c>
      <c r="C196" s="60" t="str">
        <f t="shared" si="177"/>
        <v>V</v>
      </c>
      <c r="D196" s="60" t="str">
        <f t="shared" si="178"/>
        <v>NKS24S7</v>
      </c>
      <c r="E196" s="61" t="str">
        <f t="shared" si="179"/>
        <v>Wijngaarden, van B.D.</v>
      </c>
      <c r="F196" s="61" t="str">
        <f t="shared" si="180"/>
        <v>Bente</v>
      </c>
      <c r="G196" s="62">
        <f t="shared" si="181"/>
        <v>38928</v>
      </c>
      <c r="H196" s="63">
        <f t="shared" si="182"/>
        <v>17</v>
      </c>
      <c r="I196" s="69"/>
      <c r="J196" s="60" t="str">
        <f t="shared" si="183"/>
        <v>A3</v>
      </c>
      <c r="K196" s="60" t="str">
        <f t="shared" si="184"/>
        <v>A3</v>
      </c>
      <c r="L196" s="60" t="str">
        <f t="shared" si="185"/>
        <v>A3</v>
      </c>
      <c r="M196" s="60" t="str">
        <f t="shared" si="186"/>
        <v>A3</v>
      </c>
      <c r="N196" s="48"/>
      <c r="P196" s="114"/>
      <c r="Q196" s="114"/>
      <c r="R196" s="114"/>
      <c r="S196" s="114">
        <f>IF(OR(LEFT($A196,1)="x",AND(AC193+$AC196=0,$AC193&gt;0)),"",IFERROR(VLOOKUP($A196,Leden2Z,32,0),""))</f>
        <v>0</v>
      </c>
      <c r="T196" s="153">
        <f t="shared" si="187"/>
        <v>1</v>
      </c>
      <c r="U196" s="116">
        <f t="shared" si="188"/>
        <v>1</v>
      </c>
      <c r="V196" s="119">
        <f t="shared" si="189"/>
        <v>18</v>
      </c>
      <c r="W196" s="119">
        <f t="shared" si="190"/>
        <v>19</v>
      </c>
      <c r="X196" s="23">
        <v>7</v>
      </c>
      <c r="Y196" s="60" t="str">
        <f t="shared" si="191"/>
        <v>A3</v>
      </c>
      <c r="Z196" s="60" t="str">
        <f t="shared" si="192"/>
        <v>A3</v>
      </c>
      <c r="AA196" s="60" t="str">
        <f t="shared" si="193"/>
        <v>A3</v>
      </c>
      <c r="AB196" s="60">
        <f t="shared" si="194"/>
        <v>0</v>
      </c>
      <c r="AC196" s="23">
        <f t="shared" si="195"/>
        <v>7</v>
      </c>
      <c r="AH196" s="158">
        <f t="shared" si="196"/>
        <v>17.420000000000002</v>
      </c>
    </row>
    <row r="197" spans="1:34" x14ac:dyDescent="0.25">
      <c r="A197" s="23" t="str">
        <f>C191&amp;"x"&amp;B197</f>
        <v>A3x4</v>
      </c>
      <c r="B197" s="42">
        <v>4</v>
      </c>
      <c r="C197" s="60" t="str">
        <f t="shared" si="177"/>
        <v>V</v>
      </c>
      <c r="D197" s="60" t="str">
        <f t="shared" si="178"/>
        <v>NKY54N3</v>
      </c>
      <c r="E197" s="61" t="str">
        <f t="shared" si="179"/>
        <v>Bouwknegt, L.V.</v>
      </c>
      <c r="F197" s="61" t="str">
        <f t="shared" si="180"/>
        <v>Lianne</v>
      </c>
      <c r="G197" s="62">
        <f t="shared" si="181"/>
        <v>39199</v>
      </c>
      <c r="H197" s="63">
        <f t="shared" si="182"/>
        <v>16</v>
      </c>
      <c r="I197" s="69"/>
      <c r="J197" s="60" t="str">
        <f t="shared" si="183"/>
        <v>A3</v>
      </c>
      <c r="K197" s="60" t="str">
        <f t="shared" si="184"/>
        <v>A3</v>
      </c>
      <c r="L197" s="60" t="str">
        <f t="shared" si="185"/>
        <v>A3</v>
      </c>
      <c r="M197" s="60" t="str">
        <f t="shared" si="186"/>
        <v>A3</v>
      </c>
      <c r="N197" s="48"/>
      <c r="P197" s="114"/>
      <c r="Q197" s="114"/>
      <c r="R197" s="114"/>
      <c r="S197" s="114">
        <f>IF(OR(LEFT($A197,1)="x",AND(AC193+$AC197=0,$AC193&gt;0)),"",IFERROR(VLOOKUP($A197,Leden2Z,32,0),""))</f>
        <v>0</v>
      </c>
      <c r="T197" s="153">
        <f t="shared" si="187"/>
        <v>1</v>
      </c>
      <c r="U197" s="116">
        <f t="shared" si="188"/>
        <v>1</v>
      </c>
      <c r="V197" s="119">
        <f t="shared" si="189"/>
        <v>18</v>
      </c>
      <c r="W197" s="119">
        <f t="shared" si="190"/>
        <v>19</v>
      </c>
      <c r="X197" s="23">
        <v>8</v>
      </c>
      <c r="Y197" s="60" t="str">
        <f t="shared" si="191"/>
        <v>A3</v>
      </c>
      <c r="Z197" s="60" t="str">
        <f t="shared" si="192"/>
        <v>A3</v>
      </c>
      <c r="AA197" s="60" t="str">
        <f t="shared" si="193"/>
        <v>A3</v>
      </c>
      <c r="AB197" s="60">
        <f t="shared" si="194"/>
        <v>0</v>
      </c>
      <c r="AC197" s="23">
        <f t="shared" si="195"/>
        <v>7</v>
      </c>
      <c r="AH197" s="158">
        <f t="shared" si="196"/>
        <v>16.68</v>
      </c>
    </row>
    <row r="198" spans="1:34" x14ac:dyDescent="0.25">
      <c r="A198" s="23" t="str">
        <f>C191&amp;"x"&amp;B198</f>
        <v>A3x5</v>
      </c>
      <c r="B198" s="42">
        <v>5</v>
      </c>
      <c r="C198" s="60" t="str">
        <f t="shared" si="177"/>
        <v>V</v>
      </c>
      <c r="D198" s="60" t="str">
        <f t="shared" si="178"/>
        <v>NLP78G4</v>
      </c>
      <c r="E198" s="61" t="str">
        <f t="shared" si="179"/>
        <v>Bozuwa, J.</v>
      </c>
      <c r="F198" s="61" t="str">
        <f t="shared" si="180"/>
        <v>Julia</v>
      </c>
      <c r="G198" s="62">
        <f t="shared" si="181"/>
        <v>39274</v>
      </c>
      <c r="H198" s="63">
        <f t="shared" si="182"/>
        <v>16</v>
      </c>
      <c r="I198" s="69"/>
      <c r="J198" s="60" t="str">
        <f t="shared" si="183"/>
        <v>A3</v>
      </c>
      <c r="K198" s="60" t="str">
        <f t="shared" si="184"/>
        <v>A3</v>
      </c>
      <c r="L198" s="60" t="str">
        <f t="shared" si="185"/>
        <v>A3</v>
      </c>
      <c r="M198" s="60" t="str">
        <f t="shared" si="186"/>
        <v>A3</v>
      </c>
      <c r="N198" s="48"/>
      <c r="P198" s="114"/>
      <c r="Q198" s="114"/>
      <c r="R198" s="114"/>
      <c r="S198" s="114">
        <f>IF(OR(LEFT($A198,1)="x",AND(AC193+$AC198=0,$AC193&gt;0)),"",IFERROR(VLOOKUP($A198,Leden2Z,32,0),""))</f>
        <v>0</v>
      </c>
      <c r="T198" s="153">
        <f t="shared" si="187"/>
        <v>1</v>
      </c>
      <c r="U198" s="116">
        <f t="shared" si="188"/>
        <v>1</v>
      </c>
      <c r="V198" s="119">
        <f t="shared" si="189"/>
        <v>18</v>
      </c>
      <c r="W198" s="119">
        <f t="shared" si="190"/>
        <v>19</v>
      </c>
      <c r="X198" s="23">
        <v>9</v>
      </c>
      <c r="Y198" s="60" t="str">
        <f t="shared" si="191"/>
        <v>A3</v>
      </c>
      <c r="Z198" s="60" t="str">
        <f t="shared" si="192"/>
        <v>A3</v>
      </c>
      <c r="AA198" s="60" t="str">
        <f t="shared" si="193"/>
        <v>A3</v>
      </c>
      <c r="AB198" s="60">
        <f t="shared" si="194"/>
        <v>0</v>
      </c>
      <c r="AC198" s="23">
        <f t="shared" si="195"/>
        <v>7</v>
      </c>
      <c r="AH198" s="158">
        <f t="shared" si="196"/>
        <v>16.47</v>
      </c>
    </row>
    <row r="199" spans="1:34" x14ac:dyDescent="0.25">
      <c r="A199" s="23" t="str">
        <f>C191&amp;"x"&amp;B199</f>
        <v>A3x6</v>
      </c>
      <c r="B199" s="42">
        <v>6</v>
      </c>
      <c r="C199" s="60" t="str">
        <f t="shared" si="177"/>
        <v>M</v>
      </c>
      <c r="D199" s="60" t="str">
        <f t="shared" si="178"/>
        <v>NKX56T0</v>
      </c>
      <c r="E199" s="61" t="str">
        <f t="shared" si="179"/>
        <v>Verhagen, L.A.J.</v>
      </c>
      <c r="F199" s="61" t="str">
        <f t="shared" si="180"/>
        <v>Laurens</v>
      </c>
      <c r="G199" s="62">
        <f t="shared" si="181"/>
        <v>38090</v>
      </c>
      <c r="H199" s="63">
        <f t="shared" si="182"/>
        <v>19</v>
      </c>
      <c r="I199" s="69"/>
      <c r="J199" s="60" t="str">
        <f t="shared" si="183"/>
        <v>A3</v>
      </c>
      <c r="K199" s="60" t="str">
        <f t="shared" si="184"/>
        <v>A3</v>
      </c>
      <c r="L199" s="60" t="str">
        <f t="shared" si="185"/>
        <v>A3</v>
      </c>
      <c r="M199" s="60" t="str">
        <f t="shared" si="186"/>
        <v>A3</v>
      </c>
      <c r="N199" s="48"/>
      <c r="P199" s="114"/>
      <c r="Q199" s="114"/>
      <c r="R199" s="114"/>
      <c r="S199" s="114">
        <f>IF(OR(LEFT($A199,1)="x",AND(AC193+$AC199=0,$AC193&gt;0)),"",IFERROR(VLOOKUP($A199,Leden2Z,32,0),""))</f>
        <v>0</v>
      </c>
      <c r="T199" s="153">
        <f t="shared" si="187"/>
        <v>1</v>
      </c>
      <c r="U199" s="116">
        <f t="shared" si="188"/>
        <v>1</v>
      </c>
      <c r="V199" s="119">
        <f t="shared" si="189"/>
        <v>18</v>
      </c>
      <c r="W199" s="119">
        <f t="shared" si="190"/>
        <v>19</v>
      </c>
      <c r="X199" s="23">
        <v>10</v>
      </c>
      <c r="Y199" s="60" t="str">
        <f t="shared" si="191"/>
        <v>A3</v>
      </c>
      <c r="Z199" s="60" t="str">
        <f t="shared" si="192"/>
        <v>A3</v>
      </c>
      <c r="AA199" s="60" t="str">
        <f t="shared" si="193"/>
        <v>A3</v>
      </c>
      <c r="AB199" s="60">
        <f t="shared" si="194"/>
        <v>0</v>
      </c>
      <c r="AC199" s="23">
        <f t="shared" si="195"/>
        <v>7</v>
      </c>
      <c r="AH199" s="158">
        <f t="shared" si="196"/>
        <v>19.72</v>
      </c>
    </row>
    <row r="200" spans="1:34" x14ac:dyDescent="0.25">
      <c r="A200" s="23" t="str">
        <f>C191&amp;"x"&amp;B200</f>
        <v>A3x7</v>
      </c>
      <c r="B200" s="42">
        <v>7</v>
      </c>
      <c r="C200" s="60" t="str">
        <f t="shared" si="177"/>
        <v>M</v>
      </c>
      <c r="D200" s="60" t="str">
        <f t="shared" si="178"/>
        <v>NLB71B4</v>
      </c>
      <c r="E200" s="61" t="str">
        <f t="shared" si="179"/>
        <v>Koornneef, T.J.</v>
      </c>
      <c r="F200" s="61" t="str">
        <f t="shared" si="180"/>
        <v>Tommie</v>
      </c>
      <c r="G200" s="62">
        <f t="shared" si="181"/>
        <v>39123</v>
      </c>
      <c r="H200" s="63">
        <f t="shared" si="182"/>
        <v>16</v>
      </c>
      <c r="I200" s="69"/>
      <c r="J200" s="60" t="str">
        <f t="shared" si="183"/>
        <v>B4</v>
      </c>
      <c r="K200" s="60" t="str">
        <f t="shared" si="184"/>
        <v>A3</v>
      </c>
      <c r="L200" s="60" t="str">
        <f t="shared" si="185"/>
        <v>A3</v>
      </c>
      <c r="M200" s="60" t="str">
        <f t="shared" si="186"/>
        <v>A3</v>
      </c>
      <c r="N200" s="48"/>
      <c r="P200" s="114"/>
      <c r="Q200" s="114"/>
      <c r="R200" s="114"/>
      <c r="S200" s="114">
        <f>IF(OR(LEFT($A200,1)="x",AND(AC193+$AC200=0,$AC193&gt;0)),"",IFERROR(VLOOKUP($A200,Leden2Z,32,0),""))</f>
        <v>0</v>
      </c>
      <c r="T200" s="153">
        <f t="shared" si="187"/>
        <v>1</v>
      </c>
      <c r="U200" s="116">
        <f t="shared" si="188"/>
        <v>1</v>
      </c>
      <c r="V200" s="119">
        <f t="shared" si="189"/>
        <v>18</v>
      </c>
      <c r="W200" s="119">
        <f t="shared" si="190"/>
        <v>19</v>
      </c>
      <c r="X200" s="23">
        <v>11</v>
      </c>
      <c r="Y200" s="60" t="str">
        <f t="shared" si="191"/>
        <v>B4</v>
      </c>
      <c r="Z200" s="60" t="str">
        <f t="shared" si="192"/>
        <v>A3</v>
      </c>
      <c r="AA200" s="60" t="str">
        <f t="shared" si="193"/>
        <v>A3</v>
      </c>
      <c r="AB200" s="60">
        <f t="shared" si="194"/>
        <v>0</v>
      </c>
      <c r="AC200" s="23">
        <f t="shared" si="195"/>
        <v>7</v>
      </c>
      <c r="AH200" s="158">
        <f t="shared" si="196"/>
        <v>16.89</v>
      </c>
    </row>
    <row r="201" spans="1:34" x14ac:dyDescent="0.25">
      <c r="A201" s="23" t="str">
        <f>C191&amp;"x"&amp;B201</f>
        <v>A3x8</v>
      </c>
      <c r="B201" s="42">
        <v>8</v>
      </c>
      <c r="C201" s="60" t="str">
        <f t="shared" si="177"/>
        <v>M</v>
      </c>
      <c r="D201" s="60" t="str">
        <f t="shared" si="178"/>
        <v>NLR06X4</v>
      </c>
      <c r="E201" s="61" t="str">
        <f t="shared" si="179"/>
        <v>Pille, M.A.</v>
      </c>
      <c r="F201" s="61" t="str">
        <f t="shared" si="180"/>
        <v>Menno</v>
      </c>
      <c r="G201" s="62">
        <f t="shared" si="181"/>
        <v>39187</v>
      </c>
      <c r="H201" s="63">
        <f t="shared" si="182"/>
        <v>16</v>
      </c>
      <c r="I201" s="69"/>
      <c r="J201" s="60" t="str">
        <f t="shared" si="183"/>
        <v>B4</v>
      </c>
      <c r="K201" s="60" t="str">
        <f t="shared" si="184"/>
        <v>A3</v>
      </c>
      <c r="L201" s="60" t="str">
        <f t="shared" si="185"/>
        <v>A3</v>
      </c>
      <c r="M201" s="60" t="str">
        <f t="shared" si="186"/>
        <v>A3</v>
      </c>
      <c r="N201" s="48"/>
      <c r="P201" s="114"/>
      <c r="Q201" s="114"/>
      <c r="R201" s="114"/>
      <c r="S201" s="114">
        <f>IF(OR(LEFT($A201,1)="x",AND(AC193+$AC201=0,$AC193&gt;0)),"",IFERROR(VLOOKUP($A201,Leden2Z,32,0),""))</f>
        <v>0</v>
      </c>
      <c r="T201" s="153">
        <f t="shared" si="187"/>
        <v>1</v>
      </c>
      <c r="U201" s="116">
        <f t="shared" si="188"/>
        <v>1</v>
      </c>
      <c r="V201" s="119">
        <f t="shared" si="189"/>
        <v>18</v>
      </c>
      <c r="W201" s="119">
        <f t="shared" si="190"/>
        <v>19</v>
      </c>
      <c r="X201" s="23">
        <v>12</v>
      </c>
      <c r="Y201" s="60" t="str">
        <f t="shared" si="191"/>
        <v>B4</v>
      </c>
      <c r="Z201" s="60" t="str">
        <f t="shared" si="192"/>
        <v>A3</v>
      </c>
      <c r="AA201" s="60" t="str">
        <f t="shared" si="193"/>
        <v>A3</v>
      </c>
      <c r="AB201" s="60">
        <f t="shared" si="194"/>
        <v>0</v>
      </c>
      <c r="AC201" s="23">
        <f t="shared" si="195"/>
        <v>7</v>
      </c>
      <c r="AH201" s="158">
        <f t="shared" si="196"/>
        <v>16.71</v>
      </c>
    </row>
    <row r="202" spans="1:34" x14ac:dyDescent="0.25">
      <c r="A202" s="23" t="str">
        <f>C191&amp;"x"&amp;B202</f>
        <v>A3x9</v>
      </c>
      <c r="B202" s="42">
        <v>9</v>
      </c>
      <c r="C202" s="60" t="str">
        <f t="shared" si="177"/>
        <v>M</v>
      </c>
      <c r="D202" s="60" t="str">
        <f t="shared" si="178"/>
        <v>NKZ28R9</v>
      </c>
      <c r="E202" s="61" t="str">
        <f t="shared" si="179"/>
        <v>Jongh, de M.</v>
      </c>
      <c r="F202" s="61" t="str">
        <f t="shared" si="180"/>
        <v>Matthijs</v>
      </c>
      <c r="G202" s="62">
        <f t="shared" si="181"/>
        <v>39363</v>
      </c>
      <c r="H202" s="63">
        <f t="shared" si="182"/>
        <v>16</v>
      </c>
      <c r="I202" s="69"/>
      <c r="J202" s="60" t="str">
        <f t="shared" si="183"/>
        <v>B4</v>
      </c>
      <c r="K202" s="60" t="str">
        <f t="shared" si="184"/>
        <v>B3</v>
      </c>
      <c r="L202" s="60" t="str">
        <f t="shared" si="185"/>
        <v>B3</v>
      </c>
      <c r="M202" s="60" t="str">
        <f t="shared" si="186"/>
        <v>A3</v>
      </c>
      <c r="N202" s="48"/>
      <c r="P202" s="114"/>
      <c r="Q202" s="114"/>
      <c r="R202" s="114"/>
      <c r="S202" s="114">
        <f>IF(OR(LEFT($A202,1)="x",AND(AC193+$AC202=0,$AC193&gt;0)),"",IFERROR(VLOOKUP($A202,Leden2Z,32,0),""))</f>
        <v>0</v>
      </c>
      <c r="T202" s="153">
        <f t="shared" si="187"/>
        <v>1</v>
      </c>
      <c r="U202" s="116">
        <f t="shared" si="188"/>
        <v>1</v>
      </c>
      <c r="V202" s="119">
        <f t="shared" si="189"/>
        <v>18</v>
      </c>
      <c r="W202" s="119">
        <f t="shared" si="190"/>
        <v>19</v>
      </c>
      <c r="X202" s="23">
        <v>13</v>
      </c>
      <c r="Y202" s="60" t="str">
        <f t="shared" si="191"/>
        <v>B4</v>
      </c>
      <c r="Z202" s="60" t="str">
        <f t="shared" si="192"/>
        <v>B3</v>
      </c>
      <c r="AA202" s="60" t="str">
        <f t="shared" si="193"/>
        <v>B3</v>
      </c>
      <c r="AB202" s="60">
        <f t="shared" si="194"/>
        <v>0</v>
      </c>
      <c r="AC202" s="23">
        <f t="shared" si="195"/>
        <v>7</v>
      </c>
      <c r="AH202" s="158">
        <f t="shared" si="196"/>
        <v>16.23</v>
      </c>
    </row>
    <row r="203" spans="1:34" x14ac:dyDescent="0.25">
      <c r="A203" s="23" t="str">
        <f>C191&amp;"x"&amp;B203</f>
        <v>A3x10</v>
      </c>
      <c r="B203" s="42">
        <v>10</v>
      </c>
      <c r="C203" s="60" t="str">
        <f t="shared" si="177"/>
        <v/>
      </c>
      <c r="D203" s="60" t="str">
        <f t="shared" si="178"/>
        <v/>
      </c>
      <c r="E203" s="61" t="str">
        <f t="shared" si="179"/>
        <v/>
      </c>
      <c r="F203" s="61" t="str">
        <f t="shared" si="180"/>
        <v/>
      </c>
      <c r="G203" s="62" t="str">
        <f t="shared" si="181"/>
        <v/>
      </c>
      <c r="H203" s="63" t="str">
        <f t="shared" si="182"/>
        <v/>
      </c>
      <c r="I203" s="69"/>
      <c r="J203" s="60" t="str">
        <f t="shared" si="183"/>
        <v/>
      </c>
      <c r="K203" s="60" t="str">
        <f t="shared" si="184"/>
        <v/>
      </c>
      <c r="L203" s="60" t="str">
        <f t="shared" si="185"/>
        <v/>
      </c>
      <c r="M203" s="60" t="str">
        <f t="shared" si="186"/>
        <v/>
      </c>
      <c r="N203" s="48"/>
      <c r="P203" s="114"/>
      <c r="Q203" s="114"/>
      <c r="R203" s="114"/>
      <c r="S203" s="114" t="str">
        <f>IF(OR(LEFT($A203,1)="x",AND(AC193+$AC203=0,$AC193&gt;0)),"",IFERROR(VLOOKUP($A203,Leden2Z,32,0),""))</f>
        <v/>
      </c>
      <c r="T203" s="153">
        <f t="shared" si="187"/>
        <v>0</v>
      </c>
      <c r="U203" s="116">
        <f t="shared" si="188"/>
        <v>0</v>
      </c>
      <c r="V203" s="119">
        <f t="shared" si="189"/>
        <v>18</v>
      </c>
      <c r="W203" s="119">
        <f t="shared" si="190"/>
        <v>19</v>
      </c>
      <c r="X203" s="23">
        <v>14</v>
      </c>
      <c r="Y203" s="60" t="str">
        <f t="shared" si="191"/>
        <v/>
      </c>
      <c r="Z203" s="60" t="str">
        <f t="shared" si="192"/>
        <v/>
      </c>
      <c r="AA203" s="60" t="str">
        <f t="shared" si="193"/>
        <v/>
      </c>
      <c r="AB203" s="60" t="str">
        <f t="shared" si="194"/>
        <v/>
      </c>
      <c r="AC203" s="23">
        <f t="shared" si="195"/>
        <v>0</v>
      </c>
      <c r="AH203" s="158" t="str">
        <f t="shared" si="196"/>
        <v/>
      </c>
    </row>
    <row r="204" spans="1:34" x14ac:dyDescent="0.25">
      <c r="A204" s="23" t="str">
        <f>C191&amp;"x"&amp;B204</f>
        <v>A3x11</v>
      </c>
      <c r="B204" s="42">
        <v>11</v>
      </c>
      <c r="C204" s="60" t="str">
        <f t="shared" si="177"/>
        <v/>
      </c>
      <c r="D204" s="60" t="str">
        <f t="shared" si="178"/>
        <v/>
      </c>
      <c r="E204" s="61" t="str">
        <f t="shared" si="179"/>
        <v/>
      </c>
      <c r="F204" s="61" t="str">
        <f t="shared" si="180"/>
        <v/>
      </c>
      <c r="G204" s="62" t="str">
        <f t="shared" si="181"/>
        <v/>
      </c>
      <c r="H204" s="63" t="str">
        <f t="shared" si="182"/>
        <v/>
      </c>
      <c r="I204" s="69"/>
      <c r="J204" s="60" t="str">
        <f t="shared" si="183"/>
        <v/>
      </c>
      <c r="K204" s="60" t="str">
        <f t="shared" si="184"/>
        <v/>
      </c>
      <c r="L204" s="60" t="str">
        <f t="shared" si="185"/>
        <v/>
      </c>
      <c r="M204" s="60" t="str">
        <f t="shared" si="186"/>
        <v/>
      </c>
      <c r="N204" s="48"/>
      <c r="P204" s="114"/>
      <c r="Q204" s="114"/>
      <c r="R204" s="114"/>
      <c r="S204" s="114" t="str">
        <f>IF(OR(LEFT($A204,1)="x",AND(AC193+$AC204=0,$AC193&gt;0)),"",IFERROR(VLOOKUP($A204,Leden2Z,32,0),""))</f>
        <v/>
      </c>
      <c r="T204" s="153">
        <f t="shared" si="187"/>
        <v>0</v>
      </c>
      <c r="U204" s="116">
        <f t="shared" si="188"/>
        <v>0</v>
      </c>
      <c r="V204" s="119">
        <f t="shared" si="189"/>
        <v>18</v>
      </c>
      <c r="W204" s="119">
        <f t="shared" si="190"/>
        <v>19</v>
      </c>
      <c r="X204" s="23">
        <v>15</v>
      </c>
      <c r="Y204" s="60" t="str">
        <f t="shared" si="191"/>
        <v/>
      </c>
      <c r="Z204" s="60" t="str">
        <f t="shared" si="192"/>
        <v/>
      </c>
      <c r="AA204" s="60" t="str">
        <f t="shared" si="193"/>
        <v/>
      </c>
      <c r="AB204" s="60" t="str">
        <f t="shared" si="194"/>
        <v/>
      </c>
      <c r="AC204" s="23">
        <f t="shared" si="195"/>
        <v>0</v>
      </c>
      <c r="AH204" s="158" t="str">
        <f t="shared" si="196"/>
        <v/>
      </c>
    </row>
    <row r="205" spans="1:34" x14ac:dyDescent="0.25">
      <c r="A205" s="23" t="str">
        <f>C191&amp;"x"&amp;B205</f>
        <v>A3x12</v>
      </c>
      <c r="B205" s="42">
        <v>12</v>
      </c>
      <c r="C205" s="60" t="str">
        <f t="shared" si="177"/>
        <v/>
      </c>
      <c r="D205" s="60" t="str">
        <f t="shared" si="178"/>
        <v/>
      </c>
      <c r="E205" s="61" t="str">
        <f t="shared" si="179"/>
        <v/>
      </c>
      <c r="F205" s="61" t="str">
        <f t="shared" si="180"/>
        <v/>
      </c>
      <c r="G205" s="62" t="str">
        <f t="shared" si="181"/>
        <v/>
      </c>
      <c r="H205" s="63" t="str">
        <f t="shared" si="182"/>
        <v/>
      </c>
      <c r="I205" s="69"/>
      <c r="J205" s="60" t="str">
        <f t="shared" si="183"/>
        <v/>
      </c>
      <c r="K205" s="60" t="str">
        <f t="shared" si="184"/>
        <v/>
      </c>
      <c r="L205" s="60" t="str">
        <f t="shared" si="185"/>
        <v/>
      </c>
      <c r="M205" s="60" t="str">
        <f t="shared" si="186"/>
        <v/>
      </c>
      <c r="N205" s="48"/>
      <c r="P205" s="114"/>
      <c r="Q205" s="114"/>
      <c r="R205" s="114"/>
      <c r="S205" s="114" t="str">
        <f>IF(OR(LEFT($A205,1)="x",AND(AC193+$AC205=0,$AC193&gt;0)),"",IFERROR(VLOOKUP($A205,Leden2Z,32,0),""))</f>
        <v/>
      </c>
      <c r="T205" s="153">
        <f t="shared" si="187"/>
        <v>0</v>
      </c>
      <c r="U205" s="116">
        <f t="shared" si="188"/>
        <v>0</v>
      </c>
      <c r="V205" s="119">
        <f t="shared" si="189"/>
        <v>18</v>
      </c>
      <c r="W205" s="119">
        <f t="shared" si="190"/>
        <v>19</v>
      </c>
      <c r="X205" s="23">
        <v>16</v>
      </c>
      <c r="Y205" s="60" t="str">
        <f t="shared" si="191"/>
        <v/>
      </c>
      <c r="Z205" s="60" t="str">
        <f t="shared" si="192"/>
        <v/>
      </c>
      <c r="AA205" s="60" t="str">
        <f t="shared" si="193"/>
        <v/>
      </c>
      <c r="AB205" s="60" t="str">
        <f t="shared" si="194"/>
        <v/>
      </c>
      <c r="AC205" s="23">
        <f t="shared" si="195"/>
        <v>0</v>
      </c>
      <c r="AH205" s="158" t="str">
        <f t="shared" si="196"/>
        <v/>
      </c>
    </row>
    <row r="206" spans="1:34" x14ac:dyDescent="0.25">
      <c r="A206" s="23" t="str">
        <f>C191&amp;"x"&amp;B206</f>
        <v>A3x13</v>
      </c>
      <c r="B206" s="42">
        <v>13</v>
      </c>
      <c r="C206" s="60" t="str">
        <f t="shared" si="177"/>
        <v/>
      </c>
      <c r="D206" s="60" t="str">
        <f t="shared" si="178"/>
        <v/>
      </c>
      <c r="E206" s="61" t="str">
        <f t="shared" si="179"/>
        <v/>
      </c>
      <c r="F206" s="61" t="str">
        <f t="shared" si="180"/>
        <v/>
      </c>
      <c r="G206" s="62" t="str">
        <f t="shared" si="181"/>
        <v/>
      </c>
      <c r="H206" s="63" t="str">
        <f t="shared" si="182"/>
        <v/>
      </c>
      <c r="I206" s="69"/>
      <c r="J206" s="60" t="str">
        <f t="shared" si="183"/>
        <v/>
      </c>
      <c r="K206" s="60" t="str">
        <f t="shared" si="184"/>
        <v/>
      </c>
      <c r="L206" s="60" t="str">
        <f t="shared" si="185"/>
        <v/>
      </c>
      <c r="M206" s="60" t="str">
        <f t="shared" si="186"/>
        <v/>
      </c>
      <c r="N206" s="48"/>
      <c r="P206" s="114"/>
      <c r="Q206" s="114"/>
      <c r="R206" s="114"/>
      <c r="S206" s="114" t="str">
        <f>IF(OR(LEFT($A206,1)="x",AND(AC193+$AC206=0,$AC193&gt;0)),"",IFERROR(VLOOKUP($A206,Leden2Z,32,0),""))</f>
        <v/>
      </c>
      <c r="T206" s="153">
        <f t="shared" si="187"/>
        <v>0</v>
      </c>
      <c r="U206" s="116">
        <f t="shared" si="188"/>
        <v>0</v>
      </c>
      <c r="V206" s="119">
        <f t="shared" si="189"/>
        <v>18</v>
      </c>
      <c r="W206" s="119">
        <f t="shared" si="190"/>
        <v>19</v>
      </c>
      <c r="X206" s="23">
        <v>17</v>
      </c>
      <c r="Y206" s="60" t="str">
        <f t="shared" si="191"/>
        <v/>
      </c>
      <c r="Z206" s="60" t="str">
        <f t="shared" si="192"/>
        <v/>
      </c>
      <c r="AA206" s="60" t="str">
        <f t="shared" si="193"/>
        <v/>
      </c>
      <c r="AB206" s="60" t="str">
        <f t="shared" si="194"/>
        <v/>
      </c>
      <c r="AC206" s="23">
        <f t="shared" si="195"/>
        <v>0</v>
      </c>
      <c r="AH206" s="158" t="str">
        <f t="shared" si="196"/>
        <v/>
      </c>
    </row>
    <row r="207" spans="1:34" x14ac:dyDescent="0.25">
      <c r="A207" s="23" t="str">
        <f>C191&amp;"x"&amp;B207</f>
        <v>A3x14</v>
      </c>
      <c r="B207" s="42">
        <v>14</v>
      </c>
      <c r="C207" s="60" t="str">
        <f t="shared" si="177"/>
        <v/>
      </c>
      <c r="D207" s="60" t="str">
        <f t="shared" si="178"/>
        <v/>
      </c>
      <c r="E207" s="61" t="str">
        <f t="shared" si="179"/>
        <v/>
      </c>
      <c r="F207" s="61" t="str">
        <f t="shared" si="180"/>
        <v/>
      </c>
      <c r="G207" s="62" t="str">
        <f t="shared" si="181"/>
        <v/>
      </c>
      <c r="H207" s="63" t="str">
        <f t="shared" si="182"/>
        <v/>
      </c>
      <c r="I207" s="69"/>
      <c r="J207" s="60" t="str">
        <f t="shared" si="183"/>
        <v/>
      </c>
      <c r="K207" s="60" t="str">
        <f t="shared" si="184"/>
        <v/>
      </c>
      <c r="L207" s="60" t="str">
        <f t="shared" si="185"/>
        <v/>
      </c>
      <c r="M207" s="60" t="str">
        <f t="shared" si="186"/>
        <v/>
      </c>
      <c r="N207" s="48"/>
      <c r="P207" s="114"/>
      <c r="Q207" s="114"/>
      <c r="R207" s="114"/>
      <c r="S207" s="114" t="str">
        <f>IF(OR(LEFT($A207,1)="x",AND(AC193+$AC207=0,$AC193&gt;0)),"",IFERROR(VLOOKUP($A207,Leden2Z,32,0),""))</f>
        <v/>
      </c>
      <c r="T207" s="153">
        <f t="shared" si="187"/>
        <v>0</v>
      </c>
      <c r="U207" s="116">
        <f t="shared" si="188"/>
        <v>0</v>
      </c>
      <c r="V207" s="119">
        <f t="shared" si="189"/>
        <v>18</v>
      </c>
      <c r="W207" s="119">
        <f t="shared" si="190"/>
        <v>19</v>
      </c>
      <c r="X207" s="23">
        <v>18</v>
      </c>
      <c r="Y207" s="60" t="str">
        <f t="shared" si="191"/>
        <v/>
      </c>
      <c r="Z207" s="60" t="str">
        <f t="shared" si="192"/>
        <v/>
      </c>
      <c r="AA207" s="60" t="str">
        <f t="shared" si="193"/>
        <v/>
      </c>
      <c r="AB207" s="60" t="str">
        <f t="shared" si="194"/>
        <v/>
      </c>
      <c r="AC207" s="23">
        <f t="shared" si="195"/>
        <v>0</v>
      </c>
      <c r="AH207" s="158" t="str">
        <f t="shared" si="196"/>
        <v/>
      </c>
    </row>
    <row r="208" spans="1:34" x14ac:dyDescent="0.25">
      <c r="A208" s="23" t="str">
        <f>C191&amp;"x"&amp;B208</f>
        <v>A3x15</v>
      </c>
      <c r="B208" s="42">
        <v>15</v>
      </c>
      <c r="C208" s="60" t="str">
        <f t="shared" si="177"/>
        <v/>
      </c>
      <c r="D208" s="60" t="str">
        <f t="shared" si="178"/>
        <v/>
      </c>
      <c r="E208" s="61" t="str">
        <f t="shared" si="179"/>
        <v/>
      </c>
      <c r="F208" s="61" t="str">
        <f t="shared" si="180"/>
        <v/>
      </c>
      <c r="G208" s="62" t="str">
        <f t="shared" si="181"/>
        <v/>
      </c>
      <c r="H208" s="63" t="str">
        <f t="shared" si="182"/>
        <v/>
      </c>
      <c r="I208" s="69"/>
      <c r="J208" s="60" t="str">
        <f t="shared" si="183"/>
        <v/>
      </c>
      <c r="K208" s="60" t="str">
        <f t="shared" si="184"/>
        <v/>
      </c>
      <c r="L208" s="60" t="str">
        <f t="shared" si="185"/>
        <v/>
      </c>
      <c r="M208" s="60" t="str">
        <f t="shared" si="186"/>
        <v/>
      </c>
      <c r="N208" s="48"/>
      <c r="P208" s="114"/>
      <c r="Q208" s="114"/>
      <c r="R208" s="114"/>
      <c r="S208" s="114" t="str">
        <f>IF(OR(LEFT($A208,1)="x",AND(AC193+$AC208=0,$AC193&gt;0)),"",IFERROR(VLOOKUP($A208,Leden2Z,32,0),""))</f>
        <v/>
      </c>
      <c r="T208" s="153">
        <f t="shared" si="187"/>
        <v>0</v>
      </c>
      <c r="U208" s="116">
        <f t="shared" si="188"/>
        <v>0</v>
      </c>
      <c r="V208" s="119">
        <f t="shared" si="189"/>
        <v>18</v>
      </c>
      <c r="W208" s="119">
        <f t="shared" si="190"/>
        <v>19</v>
      </c>
      <c r="X208" s="23">
        <v>19</v>
      </c>
      <c r="Y208" s="60" t="str">
        <f t="shared" si="191"/>
        <v/>
      </c>
      <c r="Z208" s="60" t="str">
        <f t="shared" si="192"/>
        <v/>
      </c>
      <c r="AA208" s="60" t="str">
        <f t="shared" si="193"/>
        <v/>
      </c>
      <c r="AB208" s="60" t="str">
        <f t="shared" si="194"/>
        <v/>
      </c>
      <c r="AC208" s="23">
        <f t="shared" si="195"/>
        <v>0</v>
      </c>
      <c r="AH208" s="158" t="str">
        <f t="shared" si="196"/>
        <v/>
      </c>
    </row>
    <row r="209" spans="1:34" x14ac:dyDescent="0.25">
      <c r="B209" s="65"/>
      <c r="C209" s="66"/>
      <c r="D209" s="65"/>
      <c r="E209" s="65"/>
      <c r="F209" s="65"/>
      <c r="G209" s="67"/>
      <c r="H209" s="67"/>
      <c r="I209" s="67"/>
      <c r="J209" s="66"/>
      <c r="K209" s="66"/>
      <c r="L209" s="66"/>
      <c r="M209" s="66"/>
      <c r="N209" s="48"/>
      <c r="X209" s="23">
        <v>20</v>
      </c>
    </row>
    <row r="210" spans="1:34" x14ac:dyDescent="0.25">
      <c r="B210" s="42"/>
      <c r="C210" s="369" t="s">
        <v>5165</v>
      </c>
      <c r="D210" s="369"/>
      <c r="E210" s="43" t="s">
        <v>5166</v>
      </c>
      <c r="F210" s="43" t="s">
        <v>5167</v>
      </c>
      <c r="G210" s="44" t="s">
        <v>5168</v>
      </c>
      <c r="H210" s="45"/>
      <c r="I210" s="46"/>
      <c r="J210" s="47" t="s">
        <v>5169</v>
      </c>
      <c r="K210" s="47" t="s">
        <v>5170</v>
      </c>
      <c r="L210" s="47" t="s">
        <v>5171</v>
      </c>
      <c r="M210" s="48"/>
      <c r="N210" s="48"/>
      <c r="P210" s="49">
        <f>COUNT(P214:P228)</f>
        <v>0</v>
      </c>
      <c r="Q210" s="49">
        <f>COUNT(Q214:Q228)</f>
        <v>0</v>
      </c>
      <c r="R210" s="49">
        <f>COUNT(R214:R228)</f>
        <v>0</v>
      </c>
      <c r="S210" s="49">
        <f>COUNT(S214:S228)</f>
        <v>9</v>
      </c>
      <c r="T210" s="96">
        <f>T211-SUM(U214:U228)</f>
        <v>0</v>
      </c>
      <c r="X210" s="23">
        <v>1</v>
      </c>
    </row>
    <row r="211" spans="1:34" ht="13" x14ac:dyDescent="0.3">
      <c r="A211" s="27">
        <f>A191+1</f>
        <v>11</v>
      </c>
      <c r="B211" s="50"/>
      <c r="C211" s="370" t="str">
        <f>Leden!AW16</f>
        <v>B1</v>
      </c>
      <c r="D211" s="370"/>
      <c r="E211" s="100" t="str">
        <f>IF($C211="","",LEFT(IFERROR(VLOOKUP($C211,Teams2Z,2,0),"")&amp;"??",2))</f>
        <v>WK</v>
      </c>
      <c r="F211" s="100" t="str">
        <f>IF($C211="","",IFERROR(VLOOKUP($C211,Teams2Z,3,0),"??"))</f>
        <v>Za</v>
      </c>
      <c r="G211" s="100" t="str">
        <f>IF($C211="","",LEFT(IFERROR(VLOOKUP($C211,Teams2Z,4,0),"")&amp;"?",1))</f>
        <v>8</v>
      </c>
      <c r="H211" s="51"/>
      <c r="I211" s="52"/>
      <c r="J211" s="100">
        <f>COUNTIF(C214:C228,"V")</f>
        <v>4</v>
      </c>
      <c r="K211" s="100">
        <f>COUNTIF(C214:C228,"M")</f>
        <v>5</v>
      </c>
      <c r="L211" s="53">
        <f>IFERROR(AVERAGE(H214:H228),"")</f>
        <v>14.888888888888889</v>
      </c>
      <c r="M211" s="54"/>
      <c r="N211" s="54"/>
      <c r="O211" s="27" t="s">
        <v>5172</v>
      </c>
      <c r="P211" s="163"/>
      <c r="Q211" s="163"/>
      <c r="R211" s="163"/>
      <c r="S211" s="163">
        <v>0</v>
      </c>
      <c r="T211" s="96">
        <f>SUM(T214:T228)</f>
        <v>9</v>
      </c>
      <c r="U211" s="115" t="str">
        <f>MID($C211,1,1)</f>
        <v>B</v>
      </c>
      <c r="V211" s="115" t="str">
        <f>MID($C211,1,1)</f>
        <v>B</v>
      </c>
      <c r="W211" s="115" t="str">
        <f>MID($C211,1,1)</f>
        <v>B</v>
      </c>
      <c r="X211" s="23">
        <v>2</v>
      </c>
      <c r="Y211" s="27"/>
      <c r="Z211" s="27"/>
      <c r="AA211" s="27"/>
      <c r="AB211" s="27"/>
      <c r="AC211" s="27"/>
      <c r="AD211" s="11" t="str">
        <f>IF($C211="","",IFERROR(VLOOKUP($C211,Teams2Z,6,0),""))</f>
        <v>A</v>
      </c>
      <c r="AE211" s="11" t="str">
        <f>TRIM(IF($AD211="","",IFERROR(VLOOKUP($AD211,Teams!$J$5:$O$9,2,0),"")))</f>
        <v>3312 AD</v>
      </c>
      <c r="AF211" s="11" t="str">
        <f>TRIM(IF($AD211="","",IFERROR(VLOOKUP($AD211,Teams!$J$5:$O$9,4,0),"")))</f>
        <v>Dordrecht Oranje Wit Hal</v>
      </c>
      <c r="AG211" s="27"/>
      <c r="AH211" s="159">
        <f>IFERROR(AVERAGE(AH214:AH228),"")</f>
        <v>15.323333333333332</v>
      </c>
    </row>
    <row r="212" spans="1:34" x14ac:dyDescent="0.25">
      <c r="B212" s="42"/>
      <c r="C212" s="43"/>
      <c r="D212" s="42"/>
      <c r="E212" s="42"/>
      <c r="F212" s="42"/>
      <c r="G212" s="46"/>
      <c r="H212" s="46"/>
      <c r="I212" s="46"/>
      <c r="J212" s="43"/>
      <c r="K212" s="43"/>
      <c r="L212" s="43"/>
      <c r="M212" s="48"/>
      <c r="N212" s="48"/>
      <c r="U212" s="116"/>
      <c r="V212" s="116"/>
      <c r="W212" s="116"/>
      <c r="X212" s="23">
        <v>3</v>
      </c>
    </row>
    <row r="213" spans="1:34" x14ac:dyDescent="0.25">
      <c r="A213" s="55"/>
      <c r="B213" s="56"/>
      <c r="C213" s="57" t="s">
        <v>5173</v>
      </c>
      <c r="D213" s="57" t="s">
        <v>5174</v>
      </c>
      <c r="E213" s="58" t="s">
        <v>5175</v>
      </c>
      <c r="F213" s="58" t="s">
        <v>5176</v>
      </c>
      <c r="G213" s="57" t="s">
        <v>5177</v>
      </c>
      <c r="H213" s="57" t="s">
        <v>5178</v>
      </c>
      <c r="I213" s="57" t="s">
        <v>5039</v>
      </c>
      <c r="J213" s="57" t="s">
        <v>7049</v>
      </c>
      <c r="K213" s="57" t="s">
        <v>7598</v>
      </c>
      <c r="L213" s="57" t="s">
        <v>7596</v>
      </c>
      <c r="M213" s="57" t="s">
        <v>7597</v>
      </c>
      <c r="N213" s="59"/>
      <c r="O213" s="55"/>
      <c r="P213" s="117" t="s">
        <v>5048</v>
      </c>
      <c r="Q213" s="117" t="s">
        <v>5047</v>
      </c>
      <c r="R213" s="117" t="s">
        <v>5049</v>
      </c>
      <c r="S213" s="117" t="s">
        <v>5048</v>
      </c>
      <c r="U213" s="115">
        <f>IF(W211="","",VLOOKUP(W211,Leeftijdscat,2,FALSE))</f>
        <v>13</v>
      </c>
      <c r="V213" s="115">
        <f>IF(W211="","",VLOOKUP(W211,Leeftijdscat,3,FALSE))</f>
        <v>15</v>
      </c>
      <c r="W213" s="115">
        <f>IF(W211="","",VLOOKUP(W211,Leeftijdscat,4,FALSE))</f>
        <v>16</v>
      </c>
      <c r="X213" s="23">
        <v>4</v>
      </c>
      <c r="Y213" s="55">
        <f>LEN(Y214&amp;Y215&amp;Y216&amp;Y217&amp;Y218&amp;Y219&amp;Y220&amp;Y221&amp;Y222&amp;Y223&amp;Y224&amp;Y225&amp;Y226&amp;Y227&amp;Y228)</f>
        <v>18</v>
      </c>
      <c r="Z213" s="55">
        <f>LEN(Z214&amp;Z215&amp;Z216&amp;Z217&amp;Z218&amp;Z219&amp;Z220&amp;Z221&amp;Z222&amp;Z223&amp;Z224&amp;Z225&amp;Z226&amp;Z227&amp;Z228)</f>
        <v>18</v>
      </c>
      <c r="AA213" s="55">
        <f>LEN(AA214&amp;AA215&amp;AA216&amp;AA217&amp;AA218&amp;AA219&amp;AA220&amp;AA221&amp;AA222&amp;AA223&amp;AA224&amp;AA225&amp;AA226&amp;AA227&amp;AA228)</f>
        <v>18</v>
      </c>
      <c r="AB213" s="55">
        <f>LEN(AB214&amp;AB215&amp;AB216&amp;AB217&amp;AB218&amp;AB219&amp;AB220&amp;AB221&amp;AB222&amp;AB223&amp;AB224&amp;AB225&amp;AB226&amp;AB227&amp;AB228)</f>
        <v>9</v>
      </c>
      <c r="AC213" s="55">
        <f>SUM(Y213:AA213)</f>
        <v>54</v>
      </c>
      <c r="AD213" s="145"/>
      <c r="AE213" s="145"/>
      <c r="AF213" s="145"/>
      <c r="AG213" s="55"/>
    </row>
    <row r="214" spans="1:34" x14ac:dyDescent="0.25">
      <c r="A214" s="23" t="str">
        <f>C211&amp;"x"&amp;B214</f>
        <v>B1x1</v>
      </c>
      <c r="B214" s="42">
        <v>1</v>
      </c>
      <c r="C214" s="60" t="str">
        <f t="shared" ref="C214:C228" si="197">IF(LEFT($A214,1)="x","",IFERROR(VLOOKUP($A214,Leden2Z,7,0),""))</f>
        <v>V</v>
      </c>
      <c r="D214" s="60" t="str">
        <f t="shared" ref="D214:D228" si="198">IF(LEFT($A214,1)="x","",IFERROR(VLOOKUP($A214,Leden2Z,8,0),""))</f>
        <v>NLS45N2</v>
      </c>
      <c r="E214" s="61" t="str">
        <f t="shared" ref="E214:E228" si="199">IF(LEFT($A214,1)="x","",IFERROR(VLOOKUP($A214,Leden2Z,9,0),""))</f>
        <v>Kilsdonk, S.A</v>
      </c>
      <c r="F214" s="61" t="str">
        <f t="shared" ref="F214:F228" si="200">IF(LEFT($A214,1)="x","",IFERROR(VLOOKUP($A214,Leden2Z,10,0),""))</f>
        <v>Sophie</v>
      </c>
      <c r="G214" s="62">
        <f t="shared" ref="G214:G228" si="201">IF(LEFT($A214,1)="x","",IFERROR(VLOOKUP($A214,Leden2Z,11,0),""))</f>
        <v>39538</v>
      </c>
      <c r="H214" s="63">
        <f t="shared" ref="H214:H228" si="202">IF(AND(ISNUMBER(G214),G214&lt;&gt;0),DATEDIF(G214,Peildatum,"Y"),"")</f>
        <v>15</v>
      </c>
      <c r="I214" s="69"/>
      <c r="J214" s="60" t="str">
        <f t="shared" ref="J214:J228" si="203">IF(LEFT($A214,1)="x","",IFERROR(VLOOKUP($A214,Leden2Z,16,0),""))</f>
        <v>B2</v>
      </c>
      <c r="K214" s="60" t="str">
        <f t="shared" ref="K214:K228" si="204">IF(LEFT($A214,1)="x","",IFERROR(VLOOKUP($A214,Leden2Z,17,0),""))</f>
        <v>B2</v>
      </c>
      <c r="L214" s="60" t="str">
        <f t="shared" ref="L214:L228" si="205">IF(LEFT($A214,1)="x","",IFERROR(VLOOKUP($A214,Leden2Z,18,0),""))</f>
        <v>B2</v>
      </c>
      <c r="M214" s="60" t="str">
        <f t="shared" ref="M214:M228" si="206">IF(LEFT($A214,1)="x","",IFERROR(VLOOKUP($A214,Leden2Z,19,0),""))</f>
        <v>B1</v>
      </c>
      <c r="N214" s="48"/>
      <c r="P214" s="114"/>
      <c r="Q214" s="114"/>
      <c r="R214" s="114"/>
      <c r="S214" s="114">
        <f>IF(OR(LEFT($A214,1)="x",AND(AC213+$AC214=0,$AC213&gt;0)),"",IFERROR(VLOOKUP($A214,Leden2Z,32,0),""))</f>
        <v>0</v>
      </c>
      <c r="T214" s="153">
        <f t="shared" ref="T214:T228" si="207">IF(LEN(C214&amp;D214&amp;E214&amp;F214)&gt;0,1,0)</f>
        <v>1</v>
      </c>
      <c r="U214" s="116">
        <f t="shared" ref="U214:U228" si="208">MIN(LEN(Y214&amp;Z214&amp;AA214&amp;AB214),1)</f>
        <v>1</v>
      </c>
      <c r="V214" s="119">
        <f t="shared" ref="V214:V228" si="209">V213</f>
        <v>15</v>
      </c>
      <c r="W214" s="119">
        <f t="shared" ref="W214:W228" si="210">W213</f>
        <v>16</v>
      </c>
      <c r="X214" s="23">
        <v>5</v>
      </c>
      <c r="Y214" s="60" t="str">
        <f t="shared" ref="Y214:Y228" si="211">IF(LEFT($A214,1)="x","",IFERROR(VLOOKUP($A214,Leden2Z,36,0),""))</f>
        <v>B2</v>
      </c>
      <c r="Z214" s="60" t="str">
        <f t="shared" ref="Z214:Z228" si="212">IF(LEFT($A214,1)="x","",IFERROR(VLOOKUP($A214,Leden2Z,37,0),""))</f>
        <v>B2</v>
      </c>
      <c r="AA214" s="60" t="str">
        <f t="shared" ref="AA214:AA228" si="213">IF(LEFT($A214,1)="x","",IFERROR(VLOOKUP($A214,Leden2Z,38,0),""))</f>
        <v>B2</v>
      </c>
      <c r="AB214" s="60">
        <f t="shared" ref="AB214:AB228" si="214">IF(LEFT($A214,1)="x","",IFERROR(VLOOKUP($A214,Leden2Z,39,0),""))</f>
        <v>0</v>
      </c>
      <c r="AC214" s="23">
        <f t="shared" ref="AC214:AC228" si="215">LEN(Y214&amp;Z214&amp;AA214&amp;AB214)</f>
        <v>7</v>
      </c>
      <c r="AH214" s="158">
        <f t="shared" ref="AH214:AH228" si="216">lft(G214,Peildatum)</f>
        <v>15.75</v>
      </c>
    </row>
    <row r="215" spans="1:34" x14ac:dyDescent="0.25">
      <c r="A215" s="23" t="str">
        <f>C211&amp;"x"&amp;B215</f>
        <v>B1x2</v>
      </c>
      <c r="B215" s="42">
        <v>2</v>
      </c>
      <c r="C215" s="60" t="str">
        <f t="shared" si="197"/>
        <v>V</v>
      </c>
      <c r="D215" s="60" t="str">
        <f t="shared" si="198"/>
        <v>NLP78D3</v>
      </c>
      <c r="E215" s="61" t="str">
        <f t="shared" si="199"/>
        <v>Linden, van der B.S.</v>
      </c>
      <c r="F215" s="61" t="str">
        <f t="shared" si="200"/>
        <v>Benthe</v>
      </c>
      <c r="G215" s="62">
        <f t="shared" si="201"/>
        <v>39629</v>
      </c>
      <c r="H215" s="63">
        <f t="shared" si="202"/>
        <v>15</v>
      </c>
      <c r="I215" s="69"/>
      <c r="J215" s="60" t="str">
        <f t="shared" si="203"/>
        <v>B2</v>
      </c>
      <c r="K215" s="60" t="str">
        <f t="shared" si="204"/>
        <v>B2</v>
      </c>
      <c r="L215" s="60" t="str">
        <f t="shared" si="205"/>
        <v>B2</v>
      </c>
      <c r="M215" s="60" t="str">
        <f t="shared" si="206"/>
        <v>B1</v>
      </c>
      <c r="N215" s="48"/>
      <c r="P215" s="114"/>
      <c r="Q215" s="114"/>
      <c r="R215" s="114"/>
      <c r="S215" s="114">
        <f>IF(OR(LEFT($A215,1)="x",AND(AC213+$AC215=0,$AC213&gt;0)),"",IFERROR(VLOOKUP($A215,Leden2Z,32,0),""))</f>
        <v>0</v>
      </c>
      <c r="T215" s="153">
        <f t="shared" si="207"/>
        <v>1</v>
      </c>
      <c r="U215" s="116">
        <f t="shared" si="208"/>
        <v>1</v>
      </c>
      <c r="V215" s="119">
        <f t="shared" si="209"/>
        <v>15</v>
      </c>
      <c r="W215" s="119">
        <f t="shared" si="210"/>
        <v>16</v>
      </c>
      <c r="X215" s="23">
        <v>6</v>
      </c>
      <c r="Y215" s="60" t="str">
        <f t="shared" si="211"/>
        <v>B2</v>
      </c>
      <c r="Z215" s="60" t="str">
        <f t="shared" si="212"/>
        <v>B2</v>
      </c>
      <c r="AA215" s="60" t="str">
        <f t="shared" si="213"/>
        <v>B2</v>
      </c>
      <c r="AB215" s="60">
        <f t="shared" si="214"/>
        <v>0</v>
      </c>
      <c r="AC215" s="23">
        <f t="shared" si="215"/>
        <v>7</v>
      </c>
      <c r="AH215" s="158">
        <f t="shared" si="216"/>
        <v>15.5</v>
      </c>
    </row>
    <row r="216" spans="1:34" x14ac:dyDescent="0.25">
      <c r="A216" s="23" t="str">
        <f>C211&amp;"x"&amp;B216</f>
        <v>B1x3</v>
      </c>
      <c r="B216" s="42">
        <v>3</v>
      </c>
      <c r="C216" s="60" t="str">
        <f t="shared" si="197"/>
        <v>V</v>
      </c>
      <c r="D216" s="60" t="str">
        <f t="shared" si="198"/>
        <v>NLN05N7</v>
      </c>
      <c r="E216" s="61" t="str">
        <f t="shared" si="199"/>
        <v>Klooster, van der C.</v>
      </c>
      <c r="F216" s="61" t="str">
        <f t="shared" si="200"/>
        <v>Carmen</v>
      </c>
      <c r="G216" s="62">
        <f t="shared" si="201"/>
        <v>39760</v>
      </c>
      <c r="H216" s="63">
        <f t="shared" si="202"/>
        <v>15</v>
      </c>
      <c r="I216" s="69"/>
      <c r="J216" s="60" t="str">
        <f t="shared" si="203"/>
        <v>B1</v>
      </c>
      <c r="K216" s="60" t="str">
        <f t="shared" si="204"/>
        <v>B1</v>
      </c>
      <c r="L216" s="60" t="str">
        <f t="shared" si="205"/>
        <v>B1</v>
      </c>
      <c r="M216" s="60" t="str">
        <f t="shared" si="206"/>
        <v>B1</v>
      </c>
      <c r="N216" s="48"/>
      <c r="P216" s="114"/>
      <c r="Q216" s="114"/>
      <c r="R216" s="114"/>
      <c r="S216" s="114">
        <f>IF(OR(LEFT($A216,1)="x",AND(AC213+$AC216=0,$AC213&gt;0)),"",IFERROR(VLOOKUP($A216,Leden2Z,32,0),""))</f>
        <v>0</v>
      </c>
      <c r="T216" s="153">
        <f t="shared" si="207"/>
        <v>1</v>
      </c>
      <c r="U216" s="116">
        <f t="shared" si="208"/>
        <v>1</v>
      </c>
      <c r="V216" s="119">
        <f t="shared" si="209"/>
        <v>15</v>
      </c>
      <c r="W216" s="119">
        <f t="shared" si="210"/>
        <v>16</v>
      </c>
      <c r="X216" s="23">
        <v>7</v>
      </c>
      <c r="Y216" s="60" t="str">
        <f t="shared" si="211"/>
        <v>B1</v>
      </c>
      <c r="Z216" s="60" t="str">
        <f t="shared" si="212"/>
        <v>B1</v>
      </c>
      <c r="AA216" s="60" t="str">
        <f t="shared" si="213"/>
        <v>B1</v>
      </c>
      <c r="AB216" s="60">
        <f t="shared" si="214"/>
        <v>0</v>
      </c>
      <c r="AC216" s="23">
        <f t="shared" si="215"/>
        <v>7</v>
      </c>
      <c r="AH216" s="158">
        <f t="shared" si="216"/>
        <v>15.14</v>
      </c>
    </row>
    <row r="217" spans="1:34" x14ac:dyDescent="0.25">
      <c r="A217" s="23" t="str">
        <f>C211&amp;"x"&amp;B217</f>
        <v>B1x4</v>
      </c>
      <c r="B217" s="42">
        <v>4</v>
      </c>
      <c r="C217" s="60" t="str">
        <f t="shared" si="197"/>
        <v>V</v>
      </c>
      <c r="D217" s="60" t="str">
        <f t="shared" si="198"/>
        <v>NLS08H9</v>
      </c>
      <c r="E217" s="61" t="str">
        <f t="shared" si="199"/>
        <v>Reuvers, L.</v>
      </c>
      <c r="F217" s="61" t="str">
        <f t="shared" si="200"/>
        <v>Lisa</v>
      </c>
      <c r="G217" s="62">
        <f t="shared" si="201"/>
        <v>39993</v>
      </c>
      <c r="H217" s="63">
        <f t="shared" si="202"/>
        <v>14</v>
      </c>
      <c r="I217" s="69"/>
      <c r="J217" s="60" t="str">
        <f t="shared" si="203"/>
        <v>C1</v>
      </c>
      <c r="K217" s="60" t="str">
        <f t="shared" si="204"/>
        <v>C1</v>
      </c>
      <c r="L217" s="60" t="str">
        <f t="shared" si="205"/>
        <v>C1</v>
      </c>
      <c r="M217" s="60" t="str">
        <f t="shared" si="206"/>
        <v>B1</v>
      </c>
      <c r="N217" s="48"/>
      <c r="P217" s="114"/>
      <c r="Q217" s="114"/>
      <c r="R217" s="114"/>
      <c r="S217" s="114">
        <f>IF(OR(LEFT($A217,1)="x",AND(AC213+$AC217=0,$AC213&gt;0)),"",IFERROR(VLOOKUP($A217,Leden2Z,32,0),""))</f>
        <v>0</v>
      </c>
      <c r="T217" s="153">
        <f t="shared" si="207"/>
        <v>1</v>
      </c>
      <c r="U217" s="116">
        <f t="shared" si="208"/>
        <v>1</v>
      </c>
      <c r="V217" s="119">
        <f t="shared" si="209"/>
        <v>15</v>
      </c>
      <c r="W217" s="119">
        <f t="shared" si="210"/>
        <v>16</v>
      </c>
      <c r="X217" s="23">
        <v>8</v>
      </c>
      <c r="Y217" s="60" t="str">
        <f t="shared" si="211"/>
        <v>C1</v>
      </c>
      <c r="Z217" s="60" t="str">
        <f t="shared" si="212"/>
        <v>C1</v>
      </c>
      <c r="AA217" s="60" t="str">
        <f t="shared" si="213"/>
        <v>C1</v>
      </c>
      <c r="AB217" s="60">
        <f t="shared" si="214"/>
        <v>0</v>
      </c>
      <c r="AC217" s="23">
        <f t="shared" si="215"/>
        <v>7</v>
      </c>
      <c r="AH217" s="158">
        <f t="shared" si="216"/>
        <v>14.51</v>
      </c>
    </row>
    <row r="218" spans="1:34" x14ac:dyDescent="0.25">
      <c r="A218" s="23" t="str">
        <f>C211&amp;"x"&amp;B218</f>
        <v>B1x5</v>
      </c>
      <c r="B218" s="42">
        <v>5</v>
      </c>
      <c r="C218" s="60" t="str">
        <f t="shared" si="197"/>
        <v>M</v>
      </c>
      <c r="D218" s="60" t="str">
        <f t="shared" si="198"/>
        <v>NLG58X4</v>
      </c>
      <c r="E218" s="61" t="str">
        <f t="shared" si="199"/>
        <v>Dongen, van F.P.B.</v>
      </c>
      <c r="F218" s="61" t="str">
        <f t="shared" si="200"/>
        <v>Freek</v>
      </c>
      <c r="G218" s="62">
        <f t="shared" si="201"/>
        <v>39196</v>
      </c>
      <c r="H218" s="63">
        <f t="shared" si="202"/>
        <v>16</v>
      </c>
      <c r="I218" s="69"/>
      <c r="J218" s="60" t="str">
        <f t="shared" si="203"/>
        <v>B2</v>
      </c>
      <c r="K218" s="60" t="str">
        <f t="shared" si="204"/>
        <v>B2</v>
      </c>
      <c r="L218" s="60" t="str">
        <f t="shared" si="205"/>
        <v>B2</v>
      </c>
      <c r="M218" s="60" t="str">
        <f t="shared" si="206"/>
        <v>B1</v>
      </c>
      <c r="N218" s="48"/>
      <c r="P218" s="114"/>
      <c r="Q218" s="114"/>
      <c r="R218" s="114"/>
      <c r="S218" s="114">
        <f>IF(OR(LEFT($A218,1)="x",AND(AC213+$AC218=0,$AC213&gt;0)),"",IFERROR(VLOOKUP($A218,Leden2Z,32,0),""))</f>
        <v>0</v>
      </c>
      <c r="T218" s="153">
        <f t="shared" si="207"/>
        <v>1</v>
      </c>
      <c r="U218" s="116">
        <f t="shared" si="208"/>
        <v>1</v>
      </c>
      <c r="V218" s="119">
        <f t="shared" si="209"/>
        <v>15</v>
      </c>
      <c r="W218" s="119">
        <f t="shared" si="210"/>
        <v>16</v>
      </c>
      <c r="X218" s="23">
        <v>9</v>
      </c>
      <c r="Y218" s="60" t="str">
        <f t="shared" si="211"/>
        <v>B2</v>
      </c>
      <c r="Z218" s="60" t="str">
        <f t="shared" si="212"/>
        <v>B2</v>
      </c>
      <c r="AA218" s="60" t="str">
        <f t="shared" si="213"/>
        <v>B2</v>
      </c>
      <c r="AB218" s="60">
        <f t="shared" si="214"/>
        <v>0</v>
      </c>
      <c r="AC218" s="23">
        <f t="shared" si="215"/>
        <v>7</v>
      </c>
      <c r="AH218" s="158">
        <f t="shared" si="216"/>
        <v>16.690000000000001</v>
      </c>
    </row>
    <row r="219" spans="1:34" x14ac:dyDescent="0.25">
      <c r="A219" s="23" t="str">
        <f>C211&amp;"x"&amp;B219</f>
        <v>B1x6</v>
      </c>
      <c r="B219" s="42">
        <v>6</v>
      </c>
      <c r="C219" s="60" t="str">
        <f t="shared" si="197"/>
        <v>M</v>
      </c>
      <c r="D219" s="60" t="str">
        <f t="shared" si="198"/>
        <v>NLS85H0</v>
      </c>
      <c r="E219" s="61" t="str">
        <f t="shared" si="199"/>
        <v>Dekker, den O.C.</v>
      </c>
      <c r="F219" s="61" t="str">
        <f t="shared" si="200"/>
        <v>Onno</v>
      </c>
      <c r="G219" s="62">
        <f t="shared" si="201"/>
        <v>39623</v>
      </c>
      <c r="H219" s="63">
        <f t="shared" si="202"/>
        <v>15</v>
      </c>
      <c r="I219" s="69"/>
      <c r="J219" s="60" t="str">
        <f t="shared" si="203"/>
        <v>C1</v>
      </c>
      <c r="K219" s="60" t="str">
        <f t="shared" si="204"/>
        <v>C1</v>
      </c>
      <c r="L219" s="60" t="str">
        <f t="shared" si="205"/>
        <v>C1</v>
      </c>
      <c r="M219" s="60" t="str">
        <f t="shared" si="206"/>
        <v>B1</v>
      </c>
      <c r="N219" s="48"/>
      <c r="P219" s="114"/>
      <c r="Q219" s="114"/>
      <c r="R219" s="114"/>
      <c r="S219" s="114">
        <f>IF(OR(LEFT($A219,1)="x",AND(AC213+$AC219=0,$AC213&gt;0)),"",IFERROR(VLOOKUP($A219,Leden2Z,32,0),""))</f>
        <v>0</v>
      </c>
      <c r="T219" s="153">
        <f t="shared" si="207"/>
        <v>1</v>
      </c>
      <c r="U219" s="116">
        <f t="shared" si="208"/>
        <v>1</v>
      </c>
      <c r="V219" s="119">
        <f t="shared" si="209"/>
        <v>15</v>
      </c>
      <c r="W219" s="119">
        <f t="shared" si="210"/>
        <v>16</v>
      </c>
      <c r="X219" s="23">
        <v>10</v>
      </c>
      <c r="Y219" s="60" t="str">
        <f t="shared" si="211"/>
        <v>C1</v>
      </c>
      <c r="Z219" s="60" t="str">
        <f t="shared" si="212"/>
        <v>C1</v>
      </c>
      <c r="AA219" s="60" t="str">
        <f t="shared" si="213"/>
        <v>C1</v>
      </c>
      <c r="AB219" s="60">
        <f t="shared" si="214"/>
        <v>0</v>
      </c>
      <c r="AC219" s="23">
        <f t="shared" si="215"/>
        <v>7</v>
      </c>
      <c r="AH219" s="158">
        <f t="shared" si="216"/>
        <v>15.52</v>
      </c>
    </row>
    <row r="220" spans="1:34" x14ac:dyDescent="0.25">
      <c r="A220" s="23" t="str">
        <f>C211&amp;"x"&amp;B220</f>
        <v>B1x7</v>
      </c>
      <c r="B220" s="42">
        <v>7</v>
      </c>
      <c r="C220" s="60" t="str">
        <f t="shared" si="197"/>
        <v>M</v>
      </c>
      <c r="D220" s="60" t="str">
        <f t="shared" si="198"/>
        <v>NLD36P9</v>
      </c>
      <c r="E220" s="61" t="str">
        <f t="shared" si="199"/>
        <v>Driesprong, N.</v>
      </c>
      <c r="F220" s="61" t="str">
        <f t="shared" si="200"/>
        <v>Niek</v>
      </c>
      <c r="G220" s="62">
        <f t="shared" si="201"/>
        <v>39655</v>
      </c>
      <c r="H220" s="63">
        <f t="shared" si="202"/>
        <v>15</v>
      </c>
      <c r="I220" s="69"/>
      <c r="J220" s="60" t="str">
        <f t="shared" si="203"/>
        <v>B2</v>
      </c>
      <c r="K220" s="60" t="str">
        <f t="shared" si="204"/>
        <v>B2</v>
      </c>
      <c r="L220" s="60" t="str">
        <f t="shared" si="205"/>
        <v>B2</v>
      </c>
      <c r="M220" s="60" t="str">
        <f t="shared" si="206"/>
        <v>B1</v>
      </c>
      <c r="N220" s="48"/>
      <c r="P220" s="114"/>
      <c r="Q220" s="114"/>
      <c r="R220" s="114"/>
      <c r="S220" s="114">
        <f>IF(OR(LEFT($A220,1)="x",AND(AC213+$AC220=0,$AC213&gt;0)),"",IFERROR(VLOOKUP($A220,Leden2Z,32,0),""))</f>
        <v>0</v>
      </c>
      <c r="T220" s="153">
        <f t="shared" si="207"/>
        <v>1</v>
      </c>
      <c r="U220" s="116">
        <f t="shared" si="208"/>
        <v>1</v>
      </c>
      <c r="V220" s="119">
        <f t="shared" si="209"/>
        <v>15</v>
      </c>
      <c r="W220" s="119">
        <f t="shared" si="210"/>
        <v>16</v>
      </c>
      <c r="X220" s="23">
        <v>11</v>
      </c>
      <c r="Y220" s="60" t="str">
        <f t="shared" si="211"/>
        <v>B2</v>
      </c>
      <c r="Z220" s="60" t="str">
        <f t="shared" si="212"/>
        <v>B2</v>
      </c>
      <c r="AA220" s="60" t="str">
        <f t="shared" si="213"/>
        <v>B2</v>
      </c>
      <c r="AB220" s="60">
        <f t="shared" si="214"/>
        <v>0</v>
      </c>
      <c r="AC220" s="23">
        <f t="shared" si="215"/>
        <v>7</v>
      </c>
      <c r="AH220" s="158">
        <f t="shared" si="216"/>
        <v>15.43</v>
      </c>
    </row>
    <row r="221" spans="1:34" x14ac:dyDescent="0.25">
      <c r="A221" s="23" t="str">
        <f>C211&amp;"x"&amp;B221</f>
        <v>B1x8</v>
      </c>
      <c r="B221" s="42">
        <v>8</v>
      </c>
      <c r="C221" s="60" t="str">
        <f t="shared" si="197"/>
        <v>M</v>
      </c>
      <c r="D221" s="60" t="str">
        <f t="shared" si="198"/>
        <v>NLP78Q4</v>
      </c>
      <c r="E221" s="61" t="str">
        <f t="shared" si="199"/>
        <v>Sas, M.</v>
      </c>
      <c r="F221" s="61" t="str">
        <f t="shared" si="200"/>
        <v>Maarten</v>
      </c>
      <c r="G221" s="62">
        <f t="shared" si="201"/>
        <v>39686</v>
      </c>
      <c r="H221" s="63">
        <f t="shared" si="202"/>
        <v>15</v>
      </c>
      <c r="I221" s="69"/>
      <c r="J221" s="60" t="str">
        <f t="shared" si="203"/>
        <v>B1</v>
      </c>
      <c r="K221" s="60" t="str">
        <f t="shared" si="204"/>
        <v>B1</v>
      </c>
      <c r="L221" s="60" t="str">
        <f t="shared" si="205"/>
        <v>B1</v>
      </c>
      <c r="M221" s="60" t="str">
        <f t="shared" si="206"/>
        <v>B1</v>
      </c>
      <c r="N221" s="48"/>
      <c r="P221" s="114"/>
      <c r="Q221" s="114"/>
      <c r="R221" s="114"/>
      <c r="S221" s="114">
        <f>IF(OR(LEFT($A221,1)="x",AND(AC213+$AC221=0,$AC213&gt;0)),"",IFERROR(VLOOKUP($A221,Leden2Z,32,0),""))</f>
        <v>0</v>
      </c>
      <c r="T221" s="153">
        <f t="shared" si="207"/>
        <v>1</v>
      </c>
      <c r="U221" s="116">
        <f t="shared" si="208"/>
        <v>1</v>
      </c>
      <c r="V221" s="119">
        <f t="shared" si="209"/>
        <v>15</v>
      </c>
      <c r="W221" s="119">
        <f t="shared" si="210"/>
        <v>16</v>
      </c>
      <c r="X221" s="23">
        <v>12</v>
      </c>
      <c r="Y221" s="60" t="str">
        <f t="shared" si="211"/>
        <v>B1</v>
      </c>
      <c r="Z221" s="60" t="str">
        <f t="shared" si="212"/>
        <v>B1</v>
      </c>
      <c r="AA221" s="60" t="str">
        <f t="shared" si="213"/>
        <v>B1</v>
      </c>
      <c r="AB221" s="60">
        <f t="shared" si="214"/>
        <v>0</v>
      </c>
      <c r="AC221" s="23">
        <f t="shared" si="215"/>
        <v>7</v>
      </c>
      <c r="AH221" s="158">
        <f t="shared" si="216"/>
        <v>15.35</v>
      </c>
    </row>
    <row r="222" spans="1:34" x14ac:dyDescent="0.25">
      <c r="A222" s="23" t="str">
        <f>C211&amp;"x"&amp;B222</f>
        <v>B1x9</v>
      </c>
      <c r="B222" s="42">
        <v>9</v>
      </c>
      <c r="C222" s="60" t="str">
        <f t="shared" si="197"/>
        <v>M</v>
      </c>
      <c r="D222" s="60" t="str">
        <f t="shared" si="198"/>
        <v>NMJ72N6</v>
      </c>
      <c r="E222" s="61" t="str">
        <f t="shared" si="199"/>
        <v>Bemer, J.L.E.</v>
      </c>
      <c r="F222" s="61" t="str">
        <f t="shared" si="200"/>
        <v>Jarno</v>
      </c>
      <c r="G222" s="62">
        <f t="shared" si="201"/>
        <v>40169</v>
      </c>
      <c r="H222" s="63">
        <f t="shared" si="202"/>
        <v>14</v>
      </c>
      <c r="I222" s="69"/>
      <c r="J222" s="60" t="str">
        <f t="shared" si="203"/>
        <v>C1</v>
      </c>
      <c r="K222" s="60" t="str">
        <f t="shared" si="204"/>
        <v>C1</v>
      </c>
      <c r="L222" s="60" t="str">
        <f t="shared" si="205"/>
        <v>C1</v>
      </c>
      <c r="M222" s="60" t="str">
        <f t="shared" si="206"/>
        <v>B1</v>
      </c>
      <c r="N222" s="48"/>
      <c r="P222" s="114"/>
      <c r="Q222" s="114"/>
      <c r="R222" s="114"/>
      <c r="S222" s="114">
        <f>IF(OR(LEFT($A222,1)="x",AND(AC213+$AC222=0,$AC213&gt;0)),"",IFERROR(VLOOKUP($A222,Leden2Z,32,0),""))</f>
        <v>0</v>
      </c>
      <c r="T222" s="153">
        <f t="shared" si="207"/>
        <v>1</v>
      </c>
      <c r="U222" s="116">
        <f t="shared" si="208"/>
        <v>1</v>
      </c>
      <c r="V222" s="119">
        <f t="shared" si="209"/>
        <v>15</v>
      </c>
      <c r="W222" s="119">
        <f t="shared" si="210"/>
        <v>16</v>
      </c>
      <c r="X222" s="23">
        <v>13</v>
      </c>
      <c r="Y222" s="60" t="str">
        <f t="shared" si="211"/>
        <v>C1</v>
      </c>
      <c r="Z222" s="60" t="str">
        <f t="shared" si="212"/>
        <v>C1</v>
      </c>
      <c r="AA222" s="60" t="str">
        <f t="shared" si="213"/>
        <v>C1</v>
      </c>
      <c r="AB222" s="60">
        <f t="shared" si="214"/>
        <v>0</v>
      </c>
      <c r="AC222" s="23">
        <f t="shared" si="215"/>
        <v>7</v>
      </c>
      <c r="AH222" s="158">
        <f t="shared" si="216"/>
        <v>14.02</v>
      </c>
    </row>
    <row r="223" spans="1:34" x14ac:dyDescent="0.25">
      <c r="A223" s="23" t="str">
        <f>C211&amp;"x"&amp;B223</f>
        <v>B1x10</v>
      </c>
      <c r="B223" s="42">
        <v>10</v>
      </c>
      <c r="C223" s="60" t="str">
        <f t="shared" si="197"/>
        <v/>
      </c>
      <c r="D223" s="60" t="str">
        <f t="shared" si="198"/>
        <v/>
      </c>
      <c r="E223" s="61" t="str">
        <f t="shared" si="199"/>
        <v/>
      </c>
      <c r="F223" s="61" t="str">
        <f t="shared" si="200"/>
        <v/>
      </c>
      <c r="G223" s="62" t="str">
        <f t="shared" si="201"/>
        <v/>
      </c>
      <c r="H223" s="63" t="str">
        <f t="shared" si="202"/>
        <v/>
      </c>
      <c r="I223" s="69"/>
      <c r="J223" s="60" t="str">
        <f t="shared" si="203"/>
        <v/>
      </c>
      <c r="K223" s="60" t="str">
        <f t="shared" si="204"/>
        <v/>
      </c>
      <c r="L223" s="60" t="str">
        <f t="shared" si="205"/>
        <v/>
      </c>
      <c r="M223" s="60" t="str">
        <f t="shared" si="206"/>
        <v/>
      </c>
      <c r="N223" s="48"/>
      <c r="P223" s="114"/>
      <c r="Q223" s="114"/>
      <c r="R223" s="114"/>
      <c r="S223" s="114" t="str">
        <f>IF(OR(LEFT($A223,1)="x",AND(AC213+$AC223=0,$AC213&gt;0)),"",IFERROR(VLOOKUP($A223,Leden2Z,32,0),""))</f>
        <v/>
      </c>
      <c r="T223" s="153">
        <f t="shared" si="207"/>
        <v>0</v>
      </c>
      <c r="U223" s="116">
        <f t="shared" si="208"/>
        <v>0</v>
      </c>
      <c r="V223" s="119">
        <f t="shared" si="209"/>
        <v>15</v>
      </c>
      <c r="W223" s="119">
        <f t="shared" si="210"/>
        <v>16</v>
      </c>
      <c r="X223" s="23">
        <v>14</v>
      </c>
      <c r="Y223" s="60" t="str">
        <f t="shared" si="211"/>
        <v/>
      </c>
      <c r="Z223" s="60" t="str">
        <f t="shared" si="212"/>
        <v/>
      </c>
      <c r="AA223" s="60" t="str">
        <f t="shared" si="213"/>
        <v/>
      </c>
      <c r="AB223" s="60" t="str">
        <f t="shared" si="214"/>
        <v/>
      </c>
      <c r="AC223" s="23">
        <f t="shared" si="215"/>
        <v>0</v>
      </c>
      <c r="AH223" s="158" t="str">
        <f t="shared" si="216"/>
        <v/>
      </c>
    </row>
    <row r="224" spans="1:34" x14ac:dyDescent="0.25">
      <c r="A224" s="23" t="str">
        <f>C211&amp;"x"&amp;B224</f>
        <v>B1x11</v>
      </c>
      <c r="B224" s="42">
        <v>11</v>
      </c>
      <c r="C224" s="60" t="str">
        <f t="shared" si="197"/>
        <v/>
      </c>
      <c r="D224" s="60" t="str">
        <f t="shared" si="198"/>
        <v/>
      </c>
      <c r="E224" s="61" t="str">
        <f t="shared" si="199"/>
        <v/>
      </c>
      <c r="F224" s="61" t="str">
        <f t="shared" si="200"/>
        <v/>
      </c>
      <c r="G224" s="62" t="str">
        <f t="shared" si="201"/>
        <v/>
      </c>
      <c r="H224" s="63" t="str">
        <f t="shared" si="202"/>
        <v/>
      </c>
      <c r="I224" s="69"/>
      <c r="J224" s="60" t="str">
        <f t="shared" si="203"/>
        <v/>
      </c>
      <c r="K224" s="60" t="str">
        <f t="shared" si="204"/>
        <v/>
      </c>
      <c r="L224" s="60" t="str">
        <f t="shared" si="205"/>
        <v/>
      </c>
      <c r="M224" s="60" t="str">
        <f t="shared" si="206"/>
        <v/>
      </c>
      <c r="N224" s="48"/>
      <c r="P224" s="114"/>
      <c r="Q224" s="114"/>
      <c r="R224" s="114"/>
      <c r="S224" s="114" t="str">
        <f>IF(OR(LEFT($A224,1)="x",AND(AC213+$AC224=0,$AC213&gt;0)),"",IFERROR(VLOOKUP($A224,Leden2Z,32,0),""))</f>
        <v/>
      </c>
      <c r="T224" s="153">
        <f t="shared" si="207"/>
        <v>0</v>
      </c>
      <c r="U224" s="116">
        <f t="shared" si="208"/>
        <v>0</v>
      </c>
      <c r="V224" s="119">
        <f t="shared" si="209"/>
        <v>15</v>
      </c>
      <c r="W224" s="119">
        <f t="shared" si="210"/>
        <v>16</v>
      </c>
      <c r="X224" s="23">
        <v>15</v>
      </c>
      <c r="Y224" s="60" t="str">
        <f t="shared" si="211"/>
        <v/>
      </c>
      <c r="Z224" s="60" t="str">
        <f t="shared" si="212"/>
        <v/>
      </c>
      <c r="AA224" s="60" t="str">
        <f t="shared" si="213"/>
        <v/>
      </c>
      <c r="AB224" s="60" t="str">
        <f t="shared" si="214"/>
        <v/>
      </c>
      <c r="AC224" s="23">
        <f t="shared" si="215"/>
        <v>0</v>
      </c>
      <c r="AH224" s="158" t="str">
        <f t="shared" si="216"/>
        <v/>
      </c>
    </row>
    <row r="225" spans="1:34" x14ac:dyDescent="0.25">
      <c r="A225" s="23" t="str">
        <f>C211&amp;"x"&amp;B225</f>
        <v>B1x12</v>
      </c>
      <c r="B225" s="42">
        <v>12</v>
      </c>
      <c r="C225" s="60" t="str">
        <f t="shared" si="197"/>
        <v/>
      </c>
      <c r="D225" s="60" t="str">
        <f t="shared" si="198"/>
        <v/>
      </c>
      <c r="E225" s="61" t="str">
        <f t="shared" si="199"/>
        <v/>
      </c>
      <c r="F225" s="61" t="str">
        <f t="shared" si="200"/>
        <v/>
      </c>
      <c r="G225" s="62" t="str">
        <f t="shared" si="201"/>
        <v/>
      </c>
      <c r="H225" s="63" t="str">
        <f t="shared" si="202"/>
        <v/>
      </c>
      <c r="I225" s="69"/>
      <c r="J225" s="60" t="str">
        <f t="shared" si="203"/>
        <v/>
      </c>
      <c r="K225" s="60" t="str">
        <f t="shared" si="204"/>
        <v/>
      </c>
      <c r="L225" s="60" t="str">
        <f t="shared" si="205"/>
        <v/>
      </c>
      <c r="M225" s="60" t="str">
        <f t="shared" si="206"/>
        <v/>
      </c>
      <c r="N225" s="48"/>
      <c r="P225" s="114"/>
      <c r="Q225" s="114"/>
      <c r="R225" s="114"/>
      <c r="S225" s="114" t="str">
        <f>IF(OR(LEFT($A225,1)="x",AND(AC213+$AC225=0,$AC213&gt;0)),"",IFERROR(VLOOKUP($A225,Leden2Z,32,0),""))</f>
        <v/>
      </c>
      <c r="T225" s="153">
        <f t="shared" si="207"/>
        <v>0</v>
      </c>
      <c r="U225" s="116">
        <f t="shared" si="208"/>
        <v>0</v>
      </c>
      <c r="V225" s="119">
        <f t="shared" si="209"/>
        <v>15</v>
      </c>
      <c r="W225" s="119">
        <f t="shared" si="210"/>
        <v>16</v>
      </c>
      <c r="X225" s="23">
        <v>16</v>
      </c>
      <c r="Y225" s="60" t="str">
        <f t="shared" si="211"/>
        <v/>
      </c>
      <c r="Z225" s="60" t="str">
        <f t="shared" si="212"/>
        <v/>
      </c>
      <c r="AA225" s="60" t="str">
        <f t="shared" si="213"/>
        <v/>
      </c>
      <c r="AB225" s="60" t="str">
        <f t="shared" si="214"/>
        <v/>
      </c>
      <c r="AC225" s="23">
        <f t="shared" si="215"/>
        <v>0</v>
      </c>
      <c r="AH225" s="158" t="str">
        <f t="shared" si="216"/>
        <v/>
      </c>
    </row>
    <row r="226" spans="1:34" x14ac:dyDescent="0.25">
      <c r="A226" s="23" t="str">
        <f>C211&amp;"x"&amp;B226</f>
        <v>B1x13</v>
      </c>
      <c r="B226" s="42">
        <v>13</v>
      </c>
      <c r="C226" s="60" t="str">
        <f t="shared" si="197"/>
        <v/>
      </c>
      <c r="D226" s="60" t="str">
        <f t="shared" si="198"/>
        <v/>
      </c>
      <c r="E226" s="61" t="str">
        <f t="shared" si="199"/>
        <v/>
      </c>
      <c r="F226" s="61" t="str">
        <f t="shared" si="200"/>
        <v/>
      </c>
      <c r="G226" s="62" t="str">
        <f t="shared" si="201"/>
        <v/>
      </c>
      <c r="H226" s="63" t="str">
        <f t="shared" si="202"/>
        <v/>
      </c>
      <c r="I226" s="69"/>
      <c r="J226" s="60" t="str">
        <f t="shared" si="203"/>
        <v/>
      </c>
      <c r="K226" s="60" t="str">
        <f t="shared" si="204"/>
        <v/>
      </c>
      <c r="L226" s="60" t="str">
        <f t="shared" si="205"/>
        <v/>
      </c>
      <c r="M226" s="60" t="str">
        <f t="shared" si="206"/>
        <v/>
      </c>
      <c r="N226" s="48"/>
      <c r="P226" s="114"/>
      <c r="Q226" s="114"/>
      <c r="R226" s="114"/>
      <c r="S226" s="114" t="str">
        <f>IF(OR(LEFT($A226,1)="x",AND(AC213+$AC226=0,$AC213&gt;0)),"",IFERROR(VLOOKUP($A226,Leden2Z,32,0),""))</f>
        <v/>
      </c>
      <c r="T226" s="153">
        <f t="shared" si="207"/>
        <v>0</v>
      </c>
      <c r="U226" s="116">
        <f t="shared" si="208"/>
        <v>0</v>
      </c>
      <c r="V226" s="119">
        <f t="shared" si="209"/>
        <v>15</v>
      </c>
      <c r="W226" s="119">
        <f t="shared" si="210"/>
        <v>16</v>
      </c>
      <c r="X226" s="23">
        <v>17</v>
      </c>
      <c r="Y226" s="60" t="str">
        <f t="shared" si="211"/>
        <v/>
      </c>
      <c r="Z226" s="60" t="str">
        <f t="shared" si="212"/>
        <v/>
      </c>
      <c r="AA226" s="60" t="str">
        <f t="shared" si="213"/>
        <v/>
      </c>
      <c r="AB226" s="60" t="str">
        <f t="shared" si="214"/>
        <v/>
      </c>
      <c r="AC226" s="23">
        <f t="shared" si="215"/>
        <v>0</v>
      </c>
      <c r="AH226" s="158" t="str">
        <f t="shared" si="216"/>
        <v/>
      </c>
    </row>
    <row r="227" spans="1:34" x14ac:dyDescent="0.25">
      <c r="A227" s="23" t="str">
        <f>C211&amp;"x"&amp;B227</f>
        <v>B1x14</v>
      </c>
      <c r="B227" s="42">
        <v>14</v>
      </c>
      <c r="C227" s="60" t="str">
        <f t="shared" si="197"/>
        <v/>
      </c>
      <c r="D227" s="60" t="str">
        <f t="shared" si="198"/>
        <v/>
      </c>
      <c r="E227" s="61" t="str">
        <f t="shared" si="199"/>
        <v/>
      </c>
      <c r="F227" s="61" t="str">
        <f t="shared" si="200"/>
        <v/>
      </c>
      <c r="G227" s="62" t="str">
        <f t="shared" si="201"/>
        <v/>
      </c>
      <c r="H227" s="63" t="str">
        <f t="shared" si="202"/>
        <v/>
      </c>
      <c r="I227" s="69"/>
      <c r="J227" s="60" t="str">
        <f t="shared" si="203"/>
        <v/>
      </c>
      <c r="K227" s="60" t="str">
        <f t="shared" si="204"/>
        <v/>
      </c>
      <c r="L227" s="60" t="str">
        <f t="shared" si="205"/>
        <v/>
      </c>
      <c r="M227" s="60" t="str">
        <f t="shared" si="206"/>
        <v/>
      </c>
      <c r="N227" s="48"/>
      <c r="P227" s="114"/>
      <c r="Q227" s="114"/>
      <c r="R227" s="114"/>
      <c r="S227" s="114" t="str">
        <f>IF(OR(LEFT($A227,1)="x",AND(AC213+$AC227=0,$AC213&gt;0)),"",IFERROR(VLOOKUP($A227,Leden2Z,32,0),""))</f>
        <v/>
      </c>
      <c r="T227" s="153">
        <f t="shared" si="207"/>
        <v>0</v>
      </c>
      <c r="U227" s="116">
        <f t="shared" si="208"/>
        <v>0</v>
      </c>
      <c r="V227" s="119">
        <f t="shared" si="209"/>
        <v>15</v>
      </c>
      <c r="W227" s="119">
        <f t="shared" si="210"/>
        <v>16</v>
      </c>
      <c r="X227" s="23">
        <v>18</v>
      </c>
      <c r="Y227" s="60" t="str">
        <f t="shared" si="211"/>
        <v/>
      </c>
      <c r="Z227" s="60" t="str">
        <f t="shared" si="212"/>
        <v/>
      </c>
      <c r="AA227" s="60" t="str">
        <f t="shared" si="213"/>
        <v/>
      </c>
      <c r="AB227" s="60" t="str">
        <f t="shared" si="214"/>
        <v/>
      </c>
      <c r="AC227" s="23">
        <f t="shared" si="215"/>
        <v>0</v>
      </c>
      <c r="AH227" s="158" t="str">
        <f t="shared" si="216"/>
        <v/>
      </c>
    </row>
    <row r="228" spans="1:34" x14ac:dyDescent="0.25">
      <c r="A228" s="23" t="str">
        <f>C211&amp;"x"&amp;B228</f>
        <v>B1x15</v>
      </c>
      <c r="B228" s="42">
        <v>15</v>
      </c>
      <c r="C228" s="60" t="str">
        <f t="shared" si="197"/>
        <v/>
      </c>
      <c r="D228" s="60" t="str">
        <f t="shared" si="198"/>
        <v/>
      </c>
      <c r="E228" s="61" t="str">
        <f t="shared" si="199"/>
        <v/>
      </c>
      <c r="F228" s="61" t="str">
        <f t="shared" si="200"/>
        <v/>
      </c>
      <c r="G228" s="62" t="str">
        <f t="shared" si="201"/>
        <v/>
      </c>
      <c r="H228" s="63" t="str">
        <f t="shared" si="202"/>
        <v/>
      </c>
      <c r="I228" s="69"/>
      <c r="J228" s="60" t="str">
        <f t="shared" si="203"/>
        <v/>
      </c>
      <c r="K228" s="60" t="str">
        <f t="shared" si="204"/>
        <v/>
      </c>
      <c r="L228" s="60" t="str">
        <f t="shared" si="205"/>
        <v/>
      </c>
      <c r="M228" s="60" t="str">
        <f t="shared" si="206"/>
        <v/>
      </c>
      <c r="N228" s="48"/>
      <c r="P228" s="114"/>
      <c r="Q228" s="114"/>
      <c r="R228" s="114"/>
      <c r="S228" s="114" t="str">
        <f>IF(OR(LEFT($A228,1)="x",AND(AC213+$AC228=0,$AC213&gt;0)),"",IFERROR(VLOOKUP($A228,Leden2Z,32,0),""))</f>
        <v/>
      </c>
      <c r="T228" s="153">
        <f t="shared" si="207"/>
        <v>0</v>
      </c>
      <c r="U228" s="116">
        <f t="shared" si="208"/>
        <v>0</v>
      </c>
      <c r="V228" s="119">
        <f t="shared" si="209"/>
        <v>15</v>
      </c>
      <c r="W228" s="119">
        <f t="shared" si="210"/>
        <v>16</v>
      </c>
      <c r="X228" s="23">
        <v>19</v>
      </c>
      <c r="Y228" s="60" t="str">
        <f t="shared" si="211"/>
        <v/>
      </c>
      <c r="Z228" s="60" t="str">
        <f t="shared" si="212"/>
        <v/>
      </c>
      <c r="AA228" s="60" t="str">
        <f t="shared" si="213"/>
        <v/>
      </c>
      <c r="AB228" s="60" t="str">
        <f t="shared" si="214"/>
        <v/>
      </c>
      <c r="AC228" s="23">
        <f t="shared" si="215"/>
        <v>0</v>
      </c>
      <c r="AH228" s="158" t="str">
        <f t="shared" si="216"/>
        <v/>
      </c>
    </row>
    <row r="229" spans="1:34" x14ac:dyDescent="0.25">
      <c r="B229" s="65"/>
      <c r="C229" s="66"/>
      <c r="D229" s="65"/>
      <c r="E229" s="65"/>
      <c r="F229" s="65"/>
      <c r="G229" s="67"/>
      <c r="H229" s="67"/>
      <c r="I229" s="67"/>
      <c r="J229" s="66"/>
      <c r="K229" s="66"/>
      <c r="L229" s="66"/>
      <c r="M229" s="66"/>
      <c r="N229" s="48"/>
      <c r="X229" s="23">
        <v>20</v>
      </c>
    </row>
    <row r="230" spans="1:34" x14ac:dyDescent="0.25">
      <c r="B230" s="42"/>
      <c r="C230" s="369" t="s">
        <v>5165</v>
      </c>
      <c r="D230" s="369"/>
      <c r="E230" s="43" t="s">
        <v>5166</v>
      </c>
      <c r="F230" s="43" t="s">
        <v>5167</v>
      </c>
      <c r="G230" s="44" t="s">
        <v>5168</v>
      </c>
      <c r="H230" s="45"/>
      <c r="I230" s="46"/>
      <c r="J230" s="47" t="s">
        <v>5169</v>
      </c>
      <c r="K230" s="47" t="s">
        <v>5170</v>
      </c>
      <c r="L230" s="47" t="s">
        <v>5171</v>
      </c>
      <c r="M230" s="48"/>
      <c r="N230" s="48"/>
      <c r="P230" s="49">
        <f>COUNT(P234:P248)</f>
        <v>0</v>
      </c>
      <c r="Q230" s="49">
        <f>COUNT(Q234:Q248)</f>
        <v>0</v>
      </c>
      <c r="R230" s="49">
        <f>COUNT(R234:R248)</f>
        <v>0</v>
      </c>
      <c r="S230" s="49">
        <f>COUNT(S234:S248)</f>
        <v>9</v>
      </c>
      <c r="T230" s="96">
        <f>T231-SUM(U234:U248)</f>
        <v>0</v>
      </c>
      <c r="X230" s="23">
        <v>1</v>
      </c>
    </row>
    <row r="231" spans="1:34" ht="13" x14ac:dyDescent="0.3">
      <c r="A231" s="27">
        <f>A211+1</f>
        <v>12</v>
      </c>
      <c r="B231" s="50"/>
      <c r="C231" s="370" t="str">
        <f>Leden!AW17</f>
        <v>B2</v>
      </c>
      <c r="D231" s="370"/>
      <c r="E231" s="100" t="str">
        <f>IF($C231="","",LEFT(IFERROR(VLOOKUP($C231,Teams2Z,2,0),"")&amp;"??",2))</f>
        <v>WK</v>
      </c>
      <c r="F231" s="100" t="str">
        <f>IF($C231="","",IFERROR(VLOOKUP($C231,Teams2Z,3,0),"??"))</f>
        <v>Za</v>
      </c>
      <c r="G231" s="100" t="str">
        <f>IF($C231="","",LEFT(IFERROR(VLOOKUP($C231,Teams2Z,4,0),"")&amp;"?",1))</f>
        <v>8</v>
      </c>
      <c r="H231" s="51"/>
      <c r="I231" s="52"/>
      <c r="J231" s="100">
        <f>COUNTIF(C234:C248,"V")</f>
        <v>5</v>
      </c>
      <c r="K231" s="100">
        <f>COUNTIF(C234:C248,"M")</f>
        <v>4</v>
      </c>
      <c r="L231" s="53">
        <f>IFERROR(AVERAGE(H234:H248),"")</f>
        <v>14.444444444444445</v>
      </c>
      <c r="M231" s="54"/>
      <c r="N231" s="54"/>
      <c r="O231" s="27" t="s">
        <v>5172</v>
      </c>
      <c r="P231" s="163"/>
      <c r="Q231" s="163"/>
      <c r="R231" s="163"/>
      <c r="S231" s="163">
        <v>0</v>
      </c>
      <c r="T231" s="96">
        <f>SUM(T234:T248)</f>
        <v>9</v>
      </c>
      <c r="U231" s="115" t="str">
        <f>MID($C231,1,1)</f>
        <v>B</v>
      </c>
      <c r="V231" s="115" t="str">
        <f>MID($C231,1,1)</f>
        <v>B</v>
      </c>
      <c r="W231" s="115" t="str">
        <f>MID($C231,1,1)</f>
        <v>B</v>
      </c>
      <c r="X231" s="23">
        <v>2</v>
      </c>
      <c r="Y231" s="27"/>
      <c r="Z231" s="27"/>
      <c r="AA231" s="27"/>
      <c r="AB231" s="27"/>
      <c r="AC231" s="27"/>
      <c r="AD231" s="11" t="str">
        <f>IF($C231="","",IFERROR(VLOOKUP($C231,Teams2Z,6,0),""))</f>
        <v>A</v>
      </c>
      <c r="AE231" s="11" t="str">
        <f>TRIM(IF($AD231="","",IFERROR(VLOOKUP($AD231,Teams!$J$5:$O$9,2,0),"")))</f>
        <v>3312 AD</v>
      </c>
      <c r="AF231" s="11" t="str">
        <f>TRIM(IF($AD231="","",IFERROR(VLOOKUP($AD231,Teams!$J$5:$O$9,4,0),"")))</f>
        <v>Dordrecht Oranje Wit Hal</v>
      </c>
      <c r="AG231" s="27"/>
      <c r="AH231" s="159">
        <f>IFERROR(AVERAGE(AH234:AH248),"")</f>
        <v>14.723333333333333</v>
      </c>
    </row>
    <row r="232" spans="1:34" x14ac:dyDescent="0.25">
      <c r="B232" s="42"/>
      <c r="C232" s="43"/>
      <c r="D232" s="42"/>
      <c r="E232" s="42"/>
      <c r="F232" s="42"/>
      <c r="G232" s="46"/>
      <c r="H232" s="46"/>
      <c r="I232" s="46"/>
      <c r="J232" s="43"/>
      <c r="K232" s="43"/>
      <c r="L232" s="43"/>
      <c r="M232" s="48"/>
      <c r="N232" s="48"/>
      <c r="U232" s="116"/>
      <c r="V232" s="116"/>
      <c r="W232" s="116"/>
      <c r="X232" s="23">
        <v>3</v>
      </c>
    </row>
    <row r="233" spans="1:34" x14ac:dyDescent="0.25">
      <c r="A233" s="55"/>
      <c r="B233" s="56"/>
      <c r="C233" s="57" t="s">
        <v>5173</v>
      </c>
      <c r="D233" s="57" t="s">
        <v>5174</v>
      </c>
      <c r="E233" s="58" t="s">
        <v>5175</v>
      </c>
      <c r="F233" s="58" t="s">
        <v>5176</v>
      </c>
      <c r="G233" s="57" t="s">
        <v>5177</v>
      </c>
      <c r="H233" s="57" t="s">
        <v>5178</v>
      </c>
      <c r="I233" s="57" t="s">
        <v>5039</v>
      </c>
      <c r="J233" s="57" t="s">
        <v>7049</v>
      </c>
      <c r="K233" s="57" t="s">
        <v>7598</v>
      </c>
      <c r="L233" s="57" t="s">
        <v>7596</v>
      </c>
      <c r="M233" s="57" t="s">
        <v>7597</v>
      </c>
      <c r="N233" s="59"/>
      <c r="O233" s="55"/>
      <c r="P233" s="117" t="s">
        <v>5048</v>
      </c>
      <c r="Q233" s="117" t="s">
        <v>5047</v>
      </c>
      <c r="R233" s="117" t="s">
        <v>5049</v>
      </c>
      <c r="S233" s="117" t="s">
        <v>5048</v>
      </c>
      <c r="U233" s="115">
        <f>IF(W231="","",VLOOKUP(W231,Leeftijdscat,2,FALSE))</f>
        <v>13</v>
      </c>
      <c r="V233" s="115">
        <f>IF(W231="","",VLOOKUP(W231,Leeftijdscat,3,FALSE))</f>
        <v>15</v>
      </c>
      <c r="W233" s="115">
        <f>IF(W231="","",VLOOKUP(W231,Leeftijdscat,4,FALSE))</f>
        <v>16</v>
      </c>
      <c r="X233" s="23">
        <v>4</v>
      </c>
      <c r="Y233" s="55">
        <f>LEN(Y234&amp;Y235&amp;Y236&amp;Y237&amp;Y238&amp;Y239&amp;Y240&amp;Y241&amp;Y242&amp;Y243&amp;Y244&amp;Y245&amp;Y246&amp;Y247&amp;Y248)</f>
        <v>18</v>
      </c>
      <c r="Z233" s="55">
        <f>LEN(Z234&amp;Z235&amp;Z236&amp;Z237&amp;Z238&amp;Z239&amp;Z240&amp;Z241&amp;Z242&amp;Z243&amp;Z244&amp;Z245&amp;Z246&amp;Z247&amp;Z248)</f>
        <v>18</v>
      </c>
      <c r="AA233" s="55">
        <f>LEN(AA234&amp;AA235&amp;AA236&amp;AA237&amp;AA238&amp;AA239&amp;AA240&amp;AA241&amp;AA242&amp;AA243&amp;AA244&amp;AA245&amp;AA246&amp;AA247&amp;AA248)</f>
        <v>18</v>
      </c>
      <c r="AB233" s="55">
        <f>LEN(AB234&amp;AB235&amp;AB236&amp;AB237&amp;AB238&amp;AB239&amp;AB240&amp;AB241&amp;AB242&amp;AB243&amp;AB244&amp;AB245&amp;AB246&amp;AB247&amp;AB248)</f>
        <v>9</v>
      </c>
      <c r="AC233" s="55">
        <f>SUM(Y233:AA233)</f>
        <v>54</v>
      </c>
      <c r="AD233" s="145"/>
      <c r="AE233" s="145"/>
      <c r="AF233" s="145"/>
      <c r="AG233" s="55"/>
    </row>
    <row r="234" spans="1:34" x14ac:dyDescent="0.25">
      <c r="A234" s="23" t="str">
        <f>C231&amp;"x"&amp;B234</f>
        <v>B2x1</v>
      </c>
      <c r="B234" s="42">
        <v>1</v>
      </c>
      <c r="C234" s="60" t="str">
        <f t="shared" ref="C234:C248" si="217">IF(LEFT($A234,1)="x","",IFERROR(VLOOKUP($A234,Leden2Z,7,0),""))</f>
        <v>V</v>
      </c>
      <c r="D234" s="60" t="str">
        <f t="shared" ref="D234:D248" si="218">IF(LEFT($A234,1)="x","",IFERROR(VLOOKUP($A234,Leden2Z,8,0),""))</f>
        <v>NLT96R9</v>
      </c>
      <c r="E234" s="61" t="str">
        <f t="shared" ref="E234:E248" si="219">IF(LEFT($A234,1)="x","",IFERROR(VLOOKUP($A234,Leden2Z,9,0),""))</f>
        <v>Voorbij, D.M.</v>
      </c>
      <c r="F234" s="61" t="str">
        <f t="shared" ref="F234:F248" si="220">IF(LEFT($A234,1)="x","",IFERROR(VLOOKUP($A234,Leden2Z,10,0),""))</f>
        <v>Doeska</v>
      </c>
      <c r="G234" s="62">
        <f t="shared" ref="G234:G248" si="221">IF(LEFT($A234,1)="x","",IFERROR(VLOOKUP($A234,Leden2Z,11,0),""))</f>
        <v>39751</v>
      </c>
      <c r="H234" s="63">
        <f t="shared" ref="H234:H248" si="222">IF(AND(ISNUMBER(G234),G234&lt;&gt;0),DATEDIF(G234,Peildatum,"Y"),"")</f>
        <v>15</v>
      </c>
      <c r="I234" s="69"/>
      <c r="J234" s="60" t="str">
        <f t="shared" ref="J234:J248" si="223">IF(LEFT($A234,1)="x","",IFERROR(VLOOKUP($A234,Leden2Z,16,0),""))</f>
        <v>B2</v>
      </c>
      <c r="K234" s="60" t="str">
        <f t="shared" ref="K234:K248" si="224">IF(LEFT($A234,1)="x","",IFERROR(VLOOKUP($A234,Leden2Z,17,0),""))</f>
        <v>B2</v>
      </c>
      <c r="L234" s="60" t="str">
        <f t="shared" ref="L234:L248" si="225">IF(LEFT($A234,1)="x","",IFERROR(VLOOKUP($A234,Leden2Z,18,0),""))</f>
        <v>B2</v>
      </c>
      <c r="M234" s="60" t="str">
        <f t="shared" ref="M234:M248" si="226">IF(LEFT($A234,1)="x","",IFERROR(VLOOKUP($A234,Leden2Z,19,0),""))</f>
        <v>B2</v>
      </c>
      <c r="N234" s="48"/>
      <c r="P234" s="114"/>
      <c r="Q234" s="114"/>
      <c r="R234" s="114"/>
      <c r="S234" s="114">
        <f>IF(OR(LEFT($A234,1)="x",AND(AC233+$AC234=0,$AC233&gt;0)),"",IFERROR(VLOOKUP($A234,Leden2Z,32,0),""))</f>
        <v>0</v>
      </c>
      <c r="T234" s="153">
        <f t="shared" ref="T234:T248" si="227">IF(LEN(C234&amp;D234&amp;E234&amp;F234)&gt;0,1,0)</f>
        <v>1</v>
      </c>
      <c r="U234" s="116">
        <f t="shared" ref="U234:U248" si="228">MIN(LEN(Y234&amp;Z234&amp;AA234&amp;AB234),1)</f>
        <v>1</v>
      </c>
      <c r="V234" s="119">
        <f t="shared" ref="V234:V248" si="229">V233</f>
        <v>15</v>
      </c>
      <c r="W234" s="119">
        <f t="shared" ref="W234:W248" si="230">W233</f>
        <v>16</v>
      </c>
      <c r="X234" s="23">
        <v>5</v>
      </c>
      <c r="Y234" s="60" t="str">
        <f t="shared" ref="Y234:Y248" si="231">IF(LEFT($A234,1)="x","",IFERROR(VLOOKUP($A234,Leden2Z,36,0),""))</f>
        <v>B2</v>
      </c>
      <c r="Z234" s="60" t="str">
        <f t="shared" ref="Z234:Z248" si="232">IF(LEFT($A234,1)="x","",IFERROR(VLOOKUP($A234,Leden2Z,37,0),""))</f>
        <v>B2</v>
      </c>
      <c r="AA234" s="60" t="str">
        <f t="shared" ref="AA234:AA248" si="233">IF(LEFT($A234,1)="x","",IFERROR(VLOOKUP($A234,Leden2Z,38,0),""))</f>
        <v>B2</v>
      </c>
      <c r="AB234" s="60">
        <f t="shared" ref="AB234:AB248" si="234">IF(LEFT($A234,1)="x","",IFERROR(VLOOKUP($A234,Leden2Z,39,0),""))</f>
        <v>0</v>
      </c>
      <c r="AC234" s="23">
        <f t="shared" ref="AC234:AC248" si="235">LEN(Y234&amp;Z234&amp;AA234&amp;AB234)</f>
        <v>7</v>
      </c>
      <c r="AH234" s="158">
        <f t="shared" ref="AH234:AH248" si="236">lft(G234,Peildatum)</f>
        <v>15.17</v>
      </c>
    </row>
    <row r="235" spans="1:34" x14ac:dyDescent="0.25">
      <c r="A235" s="23" t="str">
        <f>C231&amp;"x"&amp;B235</f>
        <v>B2x2</v>
      </c>
      <c r="B235" s="42">
        <v>2</v>
      </c>
      <c r="C235" s="60" t="str">
        <f t="shared" si="217"/>
        <v>V</v>
      </c>
      <c r="D235" s="60" t="str">
        <f t="shared" si="218"/>
        <v>NLL20G1</v>
      </c>
      <c r="E235" s="61" t="str">
        <f t="shared" si="219"/>
        <v>Burgt, van de E.</v>
      </c>
      <c r="F235" s="61" t="str">
        <f t="shared" si="220"/>
        <v>Elize</v>
      </c>
      <c r="G235" s="62">
        <f t="shared" si="221"/>
        <v>39804</v>
      </c>
      <c r="H235" s="63">
        <f t="shared" si="222"/>
        <v>15</v>
      </c>
      <c r="I235" s="69"/>
      <c r="J235" s="60" t="str">
        <f t="shared" si="223"/>
        <v>B2</v>
      </c>
      <c r="K235" s="60" t="str">
        <f t="shared" si="224"/>
        <v>B2</v>
      </c>
      <c r="L235" s="60" t="str">
        <f t="shared" si="225"/>
        <v>B2</v>
      </c>
      <c r="M235" s="60" t="str">
        <f t="shared" si="226"/>
        <v>B2</v>
      </c>
      <c r="N235" s="48"/>
      <c r="P235" s="114"/>
      <c r="Q235" s="114"/>
      <c r="R235" s="114"/>
      <c r="S235" s="114">
        <f>IF(OR(LEFT($A235,1)="x",AND(AC233+$AC235=0,$AC233&gt;0)),"",IFERROR(VLOOKUP($A235,Leden2Z,32,0),""))</f>
        <v>0</v>
      </c>
      <c r="T235" s="153">
        <f t="shared" si="227"/>
        <v>1</v>
      </c>
      <c r="U235" s="116">
        <f t="shared" si="228"/>
        <v>1</v>
      </c>
      <c r="V235" s="119">
        <f t="shared" si="229"/>
        <v>15</v>
      </c>
      <c r="W235" s="119">
        <f t="shared" si="230"/>
        <v>16</v>
      </c>
      <c r="X235" s="23">
        <v>6</v>
      </c>
      <c r="Y235" s="60" t="str">
        <f t="shared" si="231"/>
        <v>B2</v>
      </c>
      <c r="Z235" s="60" t="str">
        <f t="shared" si="232"/>
        <v>B2</v>
      </c>
      <c r="AA235" s="60" t="str">
        <f t="shared" si="233"/>
        <v>B2</v>
      </c>
      <c r="AB235" s="60">
        <f t="shared" si="234"/>
        <v>0</v>
      </c>
      <c r="AC235" s="23">
        <f t="shared" si="235"/>
        <v>7</v>
      </c>
      <c r="AH235" s="158">
        <f t="shared" si="236"/>
        <v>15.02</v>
      </c>
    </row>
    <row r="236" spans="1:34" x14ac:dyDescent="0.25">
      <c r="A236" s="23" t="str">
        <f>C231&amp;"x"&amp;B236</f>
        <v>B2x3</v>
      </c>
      <c r="B236" s="42">
        <v>3</v>
      </c>
      <c r="C236" s="60" t="str">
        <f t="shared" si="217"/>
        <v>V</v>
      </c>
      <c r="D236" s="60" t="str">
        <f t="shared" si="218"/>
        <v>NLJ04Z4</v>
      </c>
      <c r="E236" s="61" t="str">
        <f t="shared" si="219"/>
        <v>Lohuis, F.A.C.</v>
      </c>
      <c r="F236" s="61" t="str">
        <f t="shared" si="220"/>
        <v>Floor</v>
      </c>
      <c r="G236" s="62">
        <f t="shared" si="221"/>
        <v>39878</v>
      </c>
      <c r="H236" s="63">
        <f t="shared" si="222"/>
        <v>14</v>
      </c>
      <c r="I236" s="69"/>
      <c r="J236" s="60" t="str">
        <f t="shared" si="223"/>
        <v>C2</v>
      </c>
      <c r="K236" s="60" t="str">
        <f t="shared" si="224"/>
        <v>C2</v>
      </c>
      <c r="L236" s="60" t="str">
        <f t="shared" si="225"/>
        <v>C2</v>
      </c>
      <c r="M236" s="60" t="str">
        <f t="shared" si="226"/>
        <v>B2</v>
      </c>
      <c r="N236" s="48"/>
      <c r="P236" s="114"/>
      <c r="Q236" s="114"/>
      <c r="R236" s="114"/>
      <c r="S236" s="114">
        <f>IF(OR(LEFT($A236,1)="x",AND(AC233+$AC236=0,$AC233&gt;0)),"",IFERROR(VLOOKUP($A236,Leden2Z,32,0),""))</f>
        <v>0</v>
      </c>
      <c r="T236" s="153">
        <f t="shared" si="227"/>
        <v>1</v>
      </c>
      <c r="U236" s="116">
        <f t="shared" si="228"/>
        <v>1</v>
      </c>
      <c r="V236" s="119">
        <f t="shared" si="229"/>
        <v>15</v>
      </c>
      <c r="W236" s="119">
        <f t="shared" si="230"/>
        <v>16</v>
      </c>
      <c r="X236" s="23">
        <v>7</v>
      </c>
      <c r="Y236" s="60" t="str">
        <f t="shared" si="231"/>
        <v>C2</v>
      </c>
      <c r="Z236" s="60" t="str">
        <f t="shared" si="232"/>
        <v>C2</v>
      </c>
      <c r="AA236" s="60" t="str">
        <f t="shared" si="233"/>
        <v>C2</v>
      </c>
      <c r="AB236" s="60">
        <f t="shared" si="234"/>
        <v>0</v>
      </c>
      <c r="AC236" s="23">
        <f t="shared" si="235"/>
        <v>7</v>
      </c>
      <c r="AH236" s="158">
        <f t="shared" si="236"/>
        <v>14.82</v>
      </c>
    </row>
    <row r="237" spans="1:34" x14ac:dyDescent="0.25">
      <c r="A237" s="23" t="str">
        <f>C231&amp;"x"&amp;B237</f>
        <v>B2x4</v>
      </c>
      <c r="B237" s="42">
        <v>4</v>
      </c>
      <c r="C237" s="60" t="str">
        <f t="shared" si="217"/>
        <v>V</v>
      </c>
      <c r="D237" s="60" t="str">
        <f t="shared" si="218"/>
        <v>NLY40X3</v>
      </c>
      <c r="E237" s="61" t="str">
        <f t="shared" si="219"/>
        <v>Matena, A.</v>
      </c>
      <c r="F237" s="61" t="str">
        <f t="shared" si="220"/>
        <v>Anjanette</v>
      </c>
      <c r="G237" s="62">
        <f t="shared" si="221"/>
        <v>39961</v>
      </c>
      <c r="H237" s="63">
        <f t="shared" si="222"/>
        <v>14</v>
      </c>
      <c r="I237" s="69"/>
      <c r="J237" s="60" t="str">
        <f t="shared" si="223"/>
        <v>C1</v>
      </c>
      <c r="K237" s="60" t="str">
        <f t="shared" si="224"/>
        <v>C1</v>
      </c>
      <c r="L237" s="60" t="str">
        <f t="shared" si="225"/>
        <v>C1</v>
      </c>
      <c r="M237" s="60" t="str">
        <f t="shared" si="226"/>
        <v>B2</v>
      </c>
      <c r="N237" s="48"/>
      <c r="P237" s="114"/>
      <c r="Q237" s="114"/>
      <c r="R237" s="114"/>
      <c r="S237" s="114">
        <f>IF(OR(LEFT($A237,1)="x",AND(AC233+$AC237=0,$AC233&gt;0)),"",IFERROR(VLOOKUP($A237,Leden2Z,32,0),""))</f>
        <v>0</v>
      </c>
      <c r="T237" s="153">
        <f t="shared" si="227"/>
        <v>1</v>
      </c>
      <c r="U237" s="116">
        <f t="shared" si="228"/>
        <v>1</v>
      </c>
      <c r="V237" s="119">
        <f t="shared" si="229"/>
        <v>15</v>
      </c>
      <c r="W237" s="119">
        <f t="shared" si="230"/>
        <v>16</v>
      </c>
      <c r="X237" s="23">
        <v>8</v>
      </c>
      <c r="Y237" s="60" t="str">
        <f t="shared" si="231"/>
        <v>C1</v>
      </c>
      <c r="Z237" s="60" t="str">
        <f t="shared" si="232"/>
        <v>C1</v>
      </c>
      <c r="AA237" s="60" t="str">
        <f t="shared" si="233"/>
        <v>C1</v>
      </c>
      <c r="AB237" s="60">
        <f t="shared" si="234"/>
        <v>0</v>
      </c>
      <c r="AC237" s="23">
        <f t="shared" si="235"/>
        <v>7</v>
      </c>
      <c r="AH237" s="158">
        <f t="shared" si="236"/>
        <v>14.59</v>
      </c>
    </row>
    <row r="238" spans="1:34" x14ac:dyDescent="0.25">
      <c r="A238" s="23" t="str">
        <f>C231&amp;"x"&amp;B238</f>
        <v>B2x5</v>
      </c>
      <c r="B238" s="42">
        <v>5</v>
      </c>
      <c r="C238" s="60" t="str">
        <f t="shared" si="217"/>
        <v>V</v>
      </c>
      <c r="D238" s="60" t="str">
        <f t="shared" si="218"/>
        <v>NLX00H0</v>
      </c>
      <c r="E238" s="61" t="str">
        <f t="shared" si="219"/>
        <v>Bemer, G.M.E.</v>
      </c>
      <c r="F238" s="61" t="str">
        <f t="shared" si="220"/>
        <v>Githa</v>
      </c>
      <c r="G238" s="62">
        <f t="shared" si="221"/>
        <v>40169</v>
      </c>
      <c r="H238" s="63">
        <f t="shared" si="222"/>
        <v>14</v>
      </c>
      <c r="I238" s="69"/>
      <c r="J238" s="60" t="str">
        <f t="shared" si="223"/>
        <v>C1</v>
      </c>
      <c r="K238" s="60" t="str">
        <f t="shared" si="224"/>
        <v>C1</v>
      </c>
      <c r="L238" s="60" t="str">
        <f t="shared" si="225"/>
        <v>C1</v>
      </c>
      <c r="M238" s="60" t="str">
        <f t="shared" si="226"/>
        <v>B2</v>
      </c>
      <c r="N238" s="48"/>
      <c r="P238" s="114"/>
      <c r="Q238" s="114"/>
      <c r="R238" s="114"/>
      <c r="S238" s="114">
        <f>IF(OR(LEFT($A238,1)="x",AND(AC233+$AC238=0,$AC233&gt;0)),"",IFERROR(VLOOKUP($A238,Leden2Z,32,0),""))</f>
        <v>0</v>
      </c>
      <c r="T238" s="153">
        <f t="shared" si="227"/>
        <v>1</v>
      </c>
      <c r="U238" s="116">
        <f t="shared" si="228"/>
        <v>1</v>
      </c>
      <c r="V238" s="119">
        <f t="shared" si="229"/>
        <v>15</v>
      </c>
      <c r="W238" s="119">
        <f t="shared" si="230"/>
        <v>16</v>
      </c>
      <c r="X238" s="23">
        <v>9</v>
      </c>
      <c r="Y238" s="60" t="str">
        <f t="shared" si="231"/>
        <v>C1</v>
      </c>
      <c r="Z238" s="60" t="str">
        <f t="shared" si="232"/>
        <v>C1</v>
      </c>
      <c r="AA238" s="60" t="str">
        <f t="shared" si="233"/>
        <v>C1</v>
      </c>
      <c r="AB238" s="60">
        <f t="shared" si="234"/>
        <v>0</v>
      </c>
      <c r="AC238" s="23">
        <f t="shared" si="235"/>
        <v>7</v>
      </c>
      <c r="AH238" s="158">
        <f t="shared" si="236"/>
        <v>14.02</v>
      </c>
    </row>
    <row r="239" spans="1:34" x14ac:dyDescent="0.25">
      <c r="A239" s="23" t="str">
        <f>C231&amp;"x"&amp;B239</f>
        <v>B2x6</v>
      </c>
      <c r="B239" s="42">
        <v>6</v>
      </c>
      <c r="C239" s="60" t="str">
        <f t="shared" si="217"/>
        <v>M</v>
      </c>
      <c r="D239" s="60" t="str">
        <f t="shared" si="218"/>
        <v>NLL37S1</v>
      </c>
      <c r="E239" s="61" t="str">
        <f t="shared" si="219"/>
        <v>Camphens, T.</v>
      </c>
      <c r="F239" s="61" t="str">
        <f t="shared" si="220"/>
        <v>Tijn</v>
      </c>
      <c r="G239" s="62">
        <f t="shared" si="221"/>
        <v>39744</v>
      </c>
      <c r="H239" s="63">
        <f t="shared" si="222"/>
        <v>15</v>
      </c>
      <c r="I239" s="69"/>
      <c r="J239" s="60" t="str">
        <f t="shared" si="223"/>
        <v>B2</v>
      </c>
      <c r="K239" s="60" t="str">
        <f t="shared" si="224"/>
        <v>B2</v>
      </c>
      <c r="L239" s="60" t="str">
        <f t="shared" si="225"/>
        <v>B2</v>
      </c>
      <c r="M239" s="60" t="str">
        <f t="shared" si="226"/>
        <v>B2</v>
      </c>
      <c r="N239" s="48"/>
      <c r="P239" s="114"/>
      <c r="Q239" s="114"/>
      <c r="R239" s="114"/>
      <c r="S239" s="114">
        <f>IF(OR(LEFT($A239,1)="x",AND(AC233+$AC239=0,$AC233&gt;0)),"",IFERROR(VLOOKUP($A239,Leden2Z,32,0),""))</f>
        <v>0</v>
      </c>
      <c r="T239" s="153">
        <f t="shared" si="227"/>
        <v>1</v>
      </c>
      <c r="U239" s="116">
        <f t="shared" si="228"/>
        <v>1</v>
      </c>
      <c r="V239" s="119">
        <f t="shared" si="229"/>
        <v>15</v>
      </c>
      <c r="W239" s="119">
        <f t="shared" si="230"/>
        <v>16</v>
      </c>
      <c r="X239" s="23">
        <v>10</v>
      </c>
      <c r="Y239" s="60" t="str">
        <f t="shared" si="231"/>
        <v>B2</v>
      </c>
      <c r="Z239" s="60" t="str">
        <f t="shared" si="232"/>
        <v>B2</v>
      </c>
      <c r="AA239" s="60" t="str">
        <f t="shared" si="233"/>
        <v>B2</v>
      </c>
      <c r="AB239" s="60">
        <f t="shared" si="234"/>
        <v>0</v>
      </c>
      <c r="AC239" s="23">
        <f t="shared" si="235"/>
        <v>7</v>
      </c>
      <c r="AH239" s="158">
        <f t="shared" si="236"/>
        <v>15.19</v>
      </c>
    </row>
    <row r="240" spans="1:34" x14ac:dyDescent="0.25">
      <c r="A240" s="23" t="str">
        <f>C231&amp;"x"&amp;B240</f>
        <v>B2x7</v>
      </c>
      <c r="B240" s="42">
        <v>7</v>
      </c>
      <c r="C240" s="60" t="str">
        <f t="shared" si="217"/>
        <v>M</v>
      </c>
      <c r="D240" s="60" t="str">
        <f t="shared" si="218"/>
        <v>NLS75Y4</v>
      </c>
      <c r="E240" s="61" t="str">
        <f t="shared" si="219"/>
        <v>Heersping, D.B.A.C.</v>
      </c>
      <c r="F240" s="61" t="str">
        <f t="shared" si="220"/>
        <v>Dani</v>
      </c>
      <c r="G240" s="62">
        <f t="shared" si="221"/>
        <v>39753</v>
      </c>
      <c r="H240" s="63">
        <f t="shared" si="222"/>
        <v>15</v>
      </c>
      <c r="I240" s="69"/>
      <c r="J240" s="60" t="str">
        <f t="shared" si="223"/>
        <v>B3</v>
      </c>
      <c r="K240" s="60" t="str">
        <f t="shared" si="224"/>
        <v>B3</v>
      </c>
      <c r="L240" s="60" t="str">
        <f t="shared" si="225"/>
        <v>B3</v>
      </c>
      <c r="M240" s="60" t="str">
        <f t="shared" si="226"/>
        <v>B2</v>
      </c>
      <c r="N240" s="48"/>
      <c r="P240" s="114"/>
      <c r="Q240" s="114"/>
      <c r="R240" s="114"/>
      <c r="S240" s="114">
        <f>IF(OR(LEFT($A240,1)="x",AND(AC233+$AC240=0,$AC233&gt;0)),"",IFERROR(VLOOKUP($A240,Leden2Z,32,0),""))</f>
        <v>0</v>
      </c>
      <c r="T240" s="153">
        <f t="shared" si="227"/>
        <v>1</v>
      </c>
      <c r="U240" s="116">
        <f t="shared" si="228"/>
        <v>1</v>
      </c>
      <c r="V240" s="119">
        <f t="shared" si="229"/>
        <v>15</v>
      </c>
      <c r="W240" s="119">
        <f t="shared" si="230"/>
        <v>16</v>
      </c>
      <c r="X240" s="23">
        <v>11</v>
      </c>
      <c r="Y240" s="60" t="str">
        <f t="shared" si="231"/>
        <v>B3</v>
      </c>
      <c r="Z240" s="60" t="str">
        <f t="shared" si="232"/>
        <v>B3</v>
      </c>
      <c r="AA240" s="60" t="str">
        <f t="shared" si="233"/>
        <v>B3</v>
      </c>
      <c r="AB240" s="60">
        <f t="shared" si="234"/>
        <v>0</v>
      </c>
      <c r="AC240" s="23">
        <f t="shared" si="235"/>
        <v>7</v>
      </c>
      <c r="AH240" s="158">
        <f t="shared" si="236"/>
        <v>15.16</v>
      </c>
    </row>
    <row r="241" spans="1:34" x14ac:dyDescent="0.25">
      <c r="A241" s="23" t="str">
        <f>C231&amp;"x"&amp;B241</f>
        <v>B2x8</v>
      </c>
      <c r="B241" s="42">
        <v>8</v>
      </c>
      <c r="C241" s="60" t="str">
        <f t="shared" si="217"/>
        <v>M</v>
      </c>
      <c r="D241" s="60" t="str">
        <f t="shared" si="218"/>
        <v>NLS85J4</v>
      </c>
      <c r="E241" s="61" t="str">
        <f t="shared" si="219"/>
        <v>Vliet, K.M.</v>
      </c>
      <c r="F241" s="61" t="str">
        <f t="shared" si="220"/>
        <v>Kian</v>
      </c>
      <c r="G241" s="62">
        <f t="shared" si="221"/>
        <v>40058</v>
      </c>
      <c r="H241" s="63">
        <f t="shared" si="222"/>
        <v>14</v>
      </c>
      <c r="I241" s="69"/>
      <c r="J241" s="60" t="str">
        <f t="shared" si="223"/>
        <v>C2</v>
      </c>
      <c r="K241" s="60" t="str">
        <f t="shared" si="224"/>
        <v>C2</v>
      </c>
      <c r="L241" s="60" t="str">
        <f t="shared" si="225"/>
        <v>C2</v>
      </c>
      <c r="M241" s="60" t="str">
        <f t="shared" si="226"/>
        <v>B2</v>
      </c>
      <c r="N241" s="48"/>
      <c r="P241" s="114"/>
      <c r="Q241" s="114"/>
      <c r="R241" s="114"/>
      <c r="S241" s="114">
        <f>IF(OR(LEFT($A241,1)="x",AND(AC233+$AC241=0,$AC233&gt;0)),"",IFERROR(VLOOKUP($A241,Leden2Z,32,0),""))</f>
        <v>0</v>
      </c>
      <c r="T241" s="153">
        <f t="shared" si="227"/>
        <v>1</v>
      </c>
      <c r="U241" s="116">
        <f t="shared" si="228"/>
        <v>1</v>
      </c>
      <c r="V241" s="119">
        <f t="shared" si="229"/>
        <v>15</v>
      </c>
      <c r="W241" s="119">
        <f t="shared" si="230"/>
        <v>16</v>
      </c>
      <c r="X241" s="23">
        <v>12</v>
      </c>
      <c r="Y241" s="60" t="str">
        <f t="shared" si="231"/>
        <v>C2</v>
      </c>
      <c r="Z241" s="60" t="str">
        <f t="shared" si="232"/>
        <v>C2</v>
      </c>
      <c r="AA241" s="60" t="str">
        <f t="shared" si="233"/>
        <v>C2</v>
      </c>
      <c r="AB241" s="60">
        <f t="shared" si="234"/>
        <v>0</v>
      </c>
      <c r="AC241" s="23">
        <f t="shared" si="235"/>
        <v>7</v>
      </c>
      <c r="AH241" s="158">
        <f t="shared" si="236"/>
        <v>14.33</v>
      </c>
    </row>
    <row r="242" spans="1:34" x14ac:dyDescent="0.25">
      <c r="A242" s="23" t="str">
        <f>C231&amp;"x"&amp;B242</f>
        <v>B2x9</v>
      </c>
      <c r="B242" s="42">
        <v>9</v>
      </c>
      <c r="C242" s="60" t="str">
        <f t="shared" si="217"/>
        <v>M</v>
      </c>
      <c r="D242" s="60" t="str">
        <f t="shared" si="218"/>
        <v>NLX00G3</v>
      </c>
      <c r="E242" s="61" t="str">
        <f t="shared" si="219"/>
        <v>Sempel, J.D.</v>
      </c>
      <c r="F242" s="61" t="str">
        <f t="shared" si="220"/>
        <v>Jasper</v>
      </c>
      <c r="G242" s="62">
        <f t="shared" si="221"/>
        <v>40100</v>
      </c>
      <c r="H242" s="63">
        <f t="shared" si="222"/>
        <v>14</v>
      </c>
      <c r="I242" s="69"/>
      <c r="J242" s="60" t="str">
        <f t="shared" si="223"/>
        <v>C2</v>
      </c>
      <c r="K242" s="60" t="str">
        <f t="shared" si="224"/>
        <v>C2</v>
      </c>
      <c r="L242" s="60" t="str">
        <f t="shared" si="225"/>
        <v>C2</v>
      </c>
      <c r="M242" s="60" t="str">
        <f t="shared" si="226"/>
        <v>B2</v>
      </c>
      <c r="N242" s="48"/>
      <c r="P242" s="114"/>
      <c r="Q242" s="114"/>
      <c r="R242" s="114"/>
      <c r="S242" s="114">
        <f>IF(OR(LEFT($A242,1)="x",AND(AC233+$AC242=0,$AC233&gt;0)),"",IFERROR(VLOOKUP($A242,Leden2Z,32,0),""))</f>
        <v>0</v>
      </c>
      <c r="T242" s="153">
        <f t="shared" si="227"/>
        <v>1</v>
      </c>
      <c r="U242" s="116">
        <f t="shared" si="228"/>
        <v>1</v>
      </c>
      <c r="V242" s="119">
        <f t="shared" si="229"/>
        <v>15</v>
      </c>
      <c r="W242" s="119">
        <f t="shared" si="230"/>
        <v>16</v>
      </c>
      <c r="X242" s="23">
        <v>13</v>
      </c>
      <c r="Y242" s="60" t="str">
        <f t="shared" si="231"/>
        <v>C2</v>
      </c>
      <c r="Z242" s="60" t="str">
        <f t="shared" si="232"/>
        <v>C2</v>
      </c>
      <c r="AA242" s="60" t="str">
        <f t="shared" si="233"/>
        <v>C2</v>
      </c>
      <c r="AB242" s="60">
        <f t="shared" si="234"/>
        <v>0</v>
      </c>
      <c r="AC242" s="23">
        <f t="shared" si="235"/>
        <v>7</v>
      </c>
      <c r="AH242" s="158">
        <f t="shared" si="236"/>
        <v>14.21</v>
      </c>
    </row>
    <row r="243" spans="1:34" x14ac:dyDescent="0.25">
      <c r="A243" s="23" t="str">
        <f>C231&amp;"x"&amp;B243</f>
        <v>B2x10</v>
      </c>
      <c r="B243" s="42">
        <v>10</v>
      </c>
      <c r="C243" s="60" t="str">
        <f t="shared" si="217"/>
        <v/>
      </c>
      <c r="D243" s="60" t="str">
        <f t="shared" si="218"/>
        <v/>
      </c>
      <c r="E243" s="61" t="str">
        <f t="shared" si="219"/>
        <v/>
      </c>
      <c r="F243" s="61" t="str">
        <f t="shared" si="220"/>
        <v/>
      </c>
      <c r="G243" s="62" t="str">
        <f t="shared" si="221"/>
        <v/>
      </c>
      <c r="H243" s="63" t="str">
        <f t="shared" si="222"/>
        <v/>
      </c>
      <c r="I243" s="69"/>
      <c r="J243" s="60" t="str">
        <f t="shared" si="223"/>
        <v/>
      </c>
      <c r="K243" s="60" t="str">
        <f t="shared" si="224"/>
        <v/>
      </c>
      <c r="L243" s="60" t="str">
        <f t="shared" si="225"/>
        <v/>
      </c>
      <c r="M243" s="60" t="str">
        <f t="shared" si="226"/>
        <v/>
      </c>
      <c r="N243" s="48"/>
      <c r="P243" s="114"/>
      <c r="Q243" s="114"/>
      <c r="R243" s="114"/>
      <c r="S243" s="114" t="str">
        <f>IF(OR(LEFT($A243,1)="x",AND(AC233+$AC243=0,$AC233&gt;0)),"",IFERROR(VLOOKUP($A243,Leden2Z,32,0),""))</f>
        <v/>
      </c>
      <c r="T243" s="153">
        <f t="shared" si="227"/>
        <v>0</v>
      </c>
      <c r="U243" s="116">
        <f t="shared" si="228"/>
        <v>0</v>
      </c>
      <c r="V243" s="119">
        <f t="shared" si="229"/>
        <v>15</v>
      </c>
      <c r="W243" s="119">
        <f t="shared" si="230"/>
        <v>16</v>
      </c>
      <c r="X243" s="23">
        <v>14</v>
      </c>
      <c r="Y243" s="60" t="str">
        <f t="shared" si="231"/>
        <v/>
      </c>
      <c r="Z243" s="60" t="str">
        <f t="shared" si="232"/>
        <v/>
      </c>
      <c r="AA243" s="60" t="str">
        <f t="shared" si="233"/>
        <v/>
      </c>
      <c r="AB243" s="60" t="str">
        <f t="shared" si="234"/>
        <v/>
      </c>
      <c r="AC243" s="23">
        <f t="shared" si="235"/>
        <v>0</v>
      </c>
      <c r="AH243" s="158" t="str">
        <f t="shared" si="236"/>
        <v/>
      </c>
    </row>
    <row r="244" spans="1:34" x14ac:dyDescent="0.25">
      <c r="A244" s="23" t="str">
        <f>C231&amp;"x"&amp;B244</f>
        <v>B2x11</v>
      </c>
      <c r="B244" s="42">
        <v>11</v>
      </c>
      <c r="C244" s="60" t="str">
        <f t="shared" si="217"/>
        <v/>
      </c>
      <c r="D244" s="60" t="str">
        <f t="shared" si="218"/>
        <v/>
      </c>
      <c r="E244" s="61" t="str">
        <f t="shared" si="219"/>
        <v/>
      </c>
      <c r="F244" s="61" t="str">
        <f t="shared" si="220"/>
        <v/>
      </c>
      <c r="G244" s="62" t="str">
        <f t="shared" si="221"/>
        <v/>
      </c>
      <c r="H244" s="63" t="str">
        <f t="shared" si="222"/>
        <v/>
      </c>
      <c r="I244" s="69"/>
      <c r="J244" s="60" t="str">
        <f t="shared" si="223"/>
        <v/>
      </c>
      <c r="K244" s="60" t="str">
        <f t="shared" si="224"/>
        <v/>
      </c>
      <c r="L244" s="60" t="str">
        <f t="shared" si="225"/>
        <v/>
      </c>
      <c r="M244" s="60" t="str">
        <f t="shared" si="226"/>
        <v/>
      </c>
      <c r="N244" s="48"/>
      <c r="P244" s="114"/>
      <c r="Q244" s="114"/>
      <c r="R244" s="114"/>
      <c r="S244" s="114" t="str">
        <f>IF(OR(LEFT($A244,1)="x",AND(AC233+$AC244=0,$AC233&gt;0)),"",IFERROR(VLOOKUP($A244,Leden2Z,32,0),""))</f>
        <v/>
      </c>
      <c r="T244" s="153">
        <f t="shared" si="227"/>
        <v>0</v>
      </c>
      <c r="U244" s="116">
        <f t="shared" si="228"/>
        <v>0</v>
      </c>
      <c r="V244" s="119">
        <f t="shared" si="229"/>
        <v>15</v>
      </c>
      <c r="W244" s="119">
        <f t="shared" si="230"/>
        <v>16</v>
      </c>
      <c r="X244" s="23">
        <v>15</v>
      </c>
      <c r="Y244" s="60" t="str">
        <f t="shared" si="231"/>
        <v/>
      </c>
      <c r="Z244" s="60" t="str">
        <f t="shared" si="232"/>
        <v/>
      </c>
      <c r="AA244" s="60" t="str">
        <f t="shared" si="233"/>
        <v/>
      </c>
      <c r="AB244" s="60" t="str">
        <f t="shared" si="234"/>
        <v/>
      </c>
      <c r="AC244" s="23">
        <f t="shared" si="235"/>
        <v>0</v>
      </c>
      <c r="AH244" s="158" t="str">
        <f t="shared" si="236"/>
        <v/>
      </c>
    </row>
    <row r="245" spans="1:34" x14ac:dyDescent="0.25">
      <c r="A245" s="23" t="str">
        <f>C231&amp;"x"&amp;B245</f>
        <v>B2x12</v>
      </c>
      <c r="B245" s="42">
        <v>12</v>
      </c>
      <c r="C245" s="60" t="str">
        <f t="shared" si="217"/>
        <v/>
      </c>
      <c r="D245" s="60" t="str">
        <f t="shared" si="218"/>
        <v/>
      </c>
      <c r="E245" s="61" t="str">
        <f t="shared" si="219"/>
        <v/>
      </c>
      <c r="F245" s="61" t="str">
        <f t="shared" si="220"/>
        <v/>
      </c>
      <c r="G245" s="62" t="str">
        <f t="shared" si="221"/>
        <v/>
      </c>
      <c r="H245" s="63" t="str">
        <f t="shared" si="222"/>
        <v/>
      </c>
      <c r="I245" s="69"/>
      <c r="J245" s="60" t="str">
        <f t="shared" si="223"/>
        <v/>
      </c>
      <c r="K245" s="60" t="str">
        <f t="shared" si="224"/>
        <v/>
      </c>
      <c r="L245" s="60" t="str">
        <f t="shared" si="225"/>
        <v/>
      </c>
      <c r="M245" s="60" t="str">
        <f t="shared" si="226"/>
        <v/>
      </c>
      <c r="N245" s="48"/>
      <c r="P245" s="114"/>
      <c r="Q245" s="114"/>
      <c r="R245" s="114"/>
      <c r="S245" s="114" t="str">
        <f>IF(OR(LEFT($A245,1)="x",AND(AC233+$AC245=0,$AC233&gt;0)),"",IFERROR(VLOOKUP($A245,Leden2Z,32,0),""))</f>
        <v/>
      </c>
      <c r="T245" s="153">
        <f t="shared" si="227"/>
        <v>0</v>
      </c>
      <c r="U245" s="116">
        <f t="shared" si="228"/>
        <v>0</v>
      </c>
      <c r="V245" s="119">
        <f t="shared" si="229"/>
        <v>15</v>
      </c>
      <c r="W245" s="119">
        <f t="shared" si="230"/>
        <v>16</v>
      </c>
      <c r="X245" s="23">
        <v>16</v>
      </c>
      <c r="Y245" s="60" t="str">
        <f t="shared" si="231"/>
        <v/>
      </c>
      <c r="Z245" s="60" t="str">
        <f t="shared" si="232"/>
        <v/>
      </c>
      <c r="AA245" s="60" t="str">
        <f t="shared" si="233"/>
        <v/>
      </c>
      <c r="AB245" s="60" t="str">
        <f t="shared" si="234"/>
        <v/>
      </c>
      <c r="AC245" s="23">
        <f t="shared" si="235"/>
        <v>0</v>
      </c>
      <c r="AH245" s="158" t="str">
        <f t="shared" si="236"/>
        <v/>
      </c>
    </row>
    <row r="246" spans="1:34" x14ac:dyDescent="0.25">
      <c r="A246" s="23" t="str">
        <f>C231&amp;"x"&amp;B246</f>
        <v>B2x13</v>
      </c>
      <c r="B246" s="42">
        <v>13</v>
      </c>
      <c r="C246" s="60" t="str">
        <f t="shared" si="217"/>
        <v/>
      </c>
      <c r="D246" s="60" t="str">
        <f t="shared" si="218"/>
        <v/>
      </c>
      <c r="E246" s="61" t="str">
        <f t="shared" si="219"/>
        <v/>
      </c>
      <c r="F246" s="61" t="str">
        <f t="shared" si="220"/>
        <v/>
      </c>
      <c r="G246" s="62" t="str">
        <f t="shared" si="221"/>
        <v/>
      </c>
      <c r="H246" s="63" t="str">
        <f t="shared" si="222"/>
        <v/>
      </c>
      <c r="I246" s="69"/>
      <c r="J246" s="60" t="str">
        <f t="shared" si="223"/>
        <v/>
      </c>
      <c r="K246" s="60" t="str">
        <f t="shared" si="224"/>
        <v/>
      </c>
      <c r="L246" s="60" t="str">
        <f t="shared" si="225"/>
        <v/>
      </c>
      <c r="M246" s="60" t="str">
        <f t="shared" si="226"/>
        <v/>
      </c>
      <c r="N246" s="48"/>
      <c r="P246" s="114"/>
      <c r="Q246" s="114"/>
      <c r="R246" s="114"/>
      <c r="S246" s="114" t="str">
        <f>IF(OR(LEFT($A246,1)="x",AND(AC233+$AC246=0,$AC233&gt;0)),"",IFERROR(VLOOKUP($A246,Leden2Z,32,0),""))</f>
        <v/>
      </c>
      <c r="T246" s="153">
        <f t="shared" si="227"/>
        <v>0</v>
      </c>
      <c r="U246" s="116">
        <f t="shared" si="228"/>
        <v>0</v>
      </c>
      <c r="V246" s="119">
        <f t="shared" si="229"/>
        <v>15</v>
      </c>
      <c r="W246" s="119">
        <f t="shared" si="230"/>
        <v>16</v>
      </c>
      <c r="X246" s="23">
        <v>17</v>
      </c>
      <c r="Y246" s="60" t="str">
        <f t="shared" si="231"/>
        <v/>
      </c>
      <c r="Z246" s="60" t="str">
        <f t="shared" si="232"/>
        <v/>
      </c>
      <c r="AA246" s="60" t="str">
        <f t="shared" si="233"/>
        <v/>
      </c>
      <c r="AB246" s="60" t="str">
        <f t="shared" si="234"/>
        <v/>
      </c>
      <c r="AC246" s="23">
        <f t="shared" si="235"/>
        <v>0</v>
      </c>
      <c r="AH246" s="158" t="str">
        <f t="shared" si="236"/>
        <v/>
      </c>
    </row>
    <row r="247" spans="1:34" x14ac:dyDescent="0.25">
      <c r="A247" s="23" t="str">
        <f>C231&amp;"x"&amp;B247</f>
        <v>B2x14</v>
      </c>
      <c r="B247" s="42">
        <v>14</v>
      </c>
      <c r="C247" s="60" t="str">
        <f t="shared" si="217"/>
        <v/>
      </c>
      <c r="D247" s="60" t="str">
        <f t="shared" si="218"/>
        <v/>
      </c>
      <c r="E247" s="61" t="str">
        <f t="shared" si="219"/>
        <v/>
      </c>
      <c r="F247" s="61" t="str">
        <f t="shared" si="220"/>
        <v/>
      </c>
      <c r="G247" s="62" t="str">
        <f t="shared" si="221"/>
        <v/>
      </c>
      <c r="H247" s="63" t="str">
        <f t="shared" si="222"/>
        <v/>
      </c>
      <c r="I247" s="69"/>
      <c r="J247" s="60" t="str">
        <f t="shared" si="223"/>
        <v/>
      </c>
      <c r="K247" s="60" t="str">
        <f t="shared" si="224"/>
        <v/>
      </c>
      <c r="L247" s="60" t="str">
        <f t="shared" si="225"/>
        <v/>
      </c>
      <c r="M247" s="60" t="str">
        <f t="shared" si="226"/>
        <v/>
      </c>
      <c r="N247" s="48"/>
      <c r="P247" s="114"/>
      <c r="Q247" s="114"/>
      <c r="R247" s="114"/>
      <c r="S247" s="114" t="str">
        <f>IF(OR(LEFT($A247,1)="x",AND(AC233+$AC247=0,$AC233&gt;0)),"",IFERROR(VLOOKUP($A247,Leden2Z,32,0),""))</f>
        <v/>
      </c>
      <c r="T247" s="153">
        <f t="shared" si="227"/>
        <v>0</v>
      </c>
      <c r="U247" s="116">
        <f t="shared" si="228"/>
        <v>0</v>
      </c>
      <c r="V247" s="119">
        <f t="shared" si="229"/>
        <v>15</v>
      </c>
      <c r="W247" s="119">
        <f t="shared" si="230"/>
        <v>16</v>
      </c>
      <c r="X247" s="23">
        <v>18</v>
      </c>
      <c r="Y247" s="60" t="str">
        <f t="shared" si="231"/>
        <v/>
      </c>
      <c r="Z247" s="60" t="str">
        <f t="shared" si="232"/>
        <v/>
      </c>
      <c r="AA247" s="60" t="str">
        <f t="shared" si="233"/>
        <v/>
      </c>
      <c r="AB247" s="60" t="str">
        <f t="shared" si="234"/>
        <v/>
      </c>
      <c r="AC247" s="23">
        <f t="shared" si="235"/>
        <v>0</v>
      </c>
      <c r="AH247" s="158" t="str">
        <f t="shared" si="236"/>
        <v/>
      </c>
    </row>
    <row r="248" spans="1:34" x14ac:dyDescent="0.25">
      <c r="A248" s="23" t="str">
        <f>C231&amp;"x"&amp;B248</f>
        <v>B2x15</v>
      </c>
      <c r="B248" s="42">
        <v>15</v>
      </c>
      <c r="C248" s="60" t="str">
        <f t="shared" si="217"/>
        <v/>
      </c>
      <c r="D248" s="60" t="str">
        <f t="shared" si="218"/>
        <v/>
      </c>
      <c r="E248" s="61" t="str">
        <f t="shared" si="219"/>
        <v/>
      </c>
      <c r="F248" s="61" t="str">
        <f t="shared" si="220"/>
        <v/>
      </c>
      <c r="G248" s="62" t="str">
        <f t="shared" si="221"/>
        <v/>
      </c>
      <c r="H248" s="63" t="str">
        <f t="shared" si="222"/>
        <v/>
      </c>
      <c r="I248" s="69"/>
      <c r="J248" s="60" t="str">
        <f t="shared" si="223"/>
        <v/>
      </c>
      <c r="K248" s="60" t="str">
        <f t="shared" si="224"/>
        <v/>
      </c>
      <c r="L248" s="60" t="str">
        <f t="shared" si="225"/>
        <v/>
      </c>
      <c r="M248" s="60" t="str">
        <f t="shared" si="226"/>
        <v/>
      </c>
      <c r="N248" s="48"/>
      <c r="P248" s="114"/>
      <c r="Q248" s="114"/>
      <c r="R248" s="114"/>
      <c r="S248" s="114" t="str">
        <f>IF(OR(LEFT($A248,1)="x",AND(AC233+$AC248=0,$AC233&gt;0)),"",IFERROR(VLOOKUP($A248,Leden2Z,32,0),""))</f>
        <v/>
      </c>
      <c r="T248" s="153">
        <f t="shared" si="227"/>
        <v>0</v>
      </c>
      <c r="U248" s="116">
        <f t="shared" si="228"/>
        <v>0</v>
      </c>
      <c r="V248" s="119">
        <f t="shared" si="229"/>
        <v>15</v>
      </c>
      <c r="W248" s="119">
        <f t="shared" si="230"/>
        <v>16</v>
      </c>
      <c r="X248" s="23">
        <v>19</v>
      </c>
      <c r="Y248" s="60" t="str">
        <f t="shared" si="231"/>
        <v/>
      </c>
      <c r="Z248" s="60" t="str">
        <f t="shared" si="232"/>
        <v/>
      </c>
      <c r="AA248" s="60" t="str">
        <f t="shared" si="233"/>
        <v/>
      </c>
      <c r="AB248" s="60" t="str">
        <f t="shared" si="234"/>
        <v/>
      </c>
      <c r="AC248" s="23">
        <f t="shared" si="235"/>
        <v>0</v>
      </c>
      <c r="AH248" s="158" t="str">
        <f t="shared" si="236"/>
        <v/>
      </c>
    </row>
    <row r="249" spans="1:34" x14ac:dyDescent="0.25">
      <c r="B249" s="65"/>
      <c r="C249" s="66"/>
      <c r="D249" s="65"/>
      <c r="E249" s="65"/>
      <c r="F249" s="65"/>
      <c r="G249" s="67"/>
      <c r="H249" s="67"/>
      <c r="I249" s="67"/>
      <c r="J249" s="66"/>
      <c r="K249" s="66"/>
      <c r="L249" s="66"/>
      <c r="M249" s="66"/>
      <c r="N249" s="48"/>
      <c r="X249" s="23">
        <v>20</v>
      </c>
    </row>
    <row r="250" spans="1:34" x14ac:dyDescent="0.25">
      <c r="B250" s="42"/>
      <c r="C250" s="369" t="s">
        <v>5165</v>
      </c>
      <c r="D250" s="369"/>
      <c r="E250" s="43" t="s">
        <v>5166</v>
      </c>
      <c r="F250" s="43" t="s">
        <v>5167</v>
      </c>
      <c r="G250" s="44" t="s">
        <v>5168</v>
      </c>
      <c r="H250" s="45"/>
      <c r="I250" s="46"/>
      <c r="J250" s="47" t="s">
        <v>5169</v>
      </c>
      <c r="K250" s="47" t="s">
        <v>5170</v>
      </c>
      <c r="L250" s="47" t="s">
        <v>5171</v>
      </c>
      <c r="M250" s="48"/>
      <c r="N250" s="48"/>
      <c r="P250" s="49">
        <f>COUNT(P254:P268)</f>
        <v>0</v>
      </c>
      <c r="Q250" s="49">
        <f>COUNT(Q254:Q268)</f>
        <v>0</v>
      </c>
      <c r="R250" s="49">
        <f>COUNT(R254:R268)</f>
        <v>0</v>
      </c>
      <c r="S250" s="49">
        <f>COUNT(S254:S268)</f>
        <v>8</v>
      </c>
      <c r="T250" s="96">
        <f>T251-SUM(U254:U268)</f>
        <v>0</v>
      </c>
      <c r="X250" s="23">
        <v>1</v>
      </c>
    </row>
    <row r="251" spans="1:34" ht="13" x14ac:dyDescent="0.3">
      <c r="A251" s="27">
        <f>A231+1</f>
        <v>13</v>
      </c>
      <c r="B251" s="50"/>
      <c r="C251" s="370" t="str">
        <f>Leden!AW18</f>
        <v>B3</v>
      </c>
      <c r="D251" s="370"/>
      <c r="E251" s="100" t="str">
        <f>IF($C251="","",LEFT(IFERROR(VLOOKUP($C251,Teams2Z,2,0),"")&amp;"??",2))</f>
        <v>BK</v>
      </c>
      <c r="F251" s="100" t="str">
        <f>IF($C251="","",IFERROR(VLOOKUP($C251,Teams2Z,3,0),"??"))</f>
        <v>Za</v>
      </c>
      <c r="G251" s="100" t="str">
        <f>IF($C251="","",LEFT(IFERROR(VLOOKUP($C251,Teams2Z,4,0),"")&amp;"?",1))</f>
        <v>8</v>
      </c>
      <c r="H251" s="51"/>
      <c r="I251" s="52"/>
      <c r="J251" s="100">
        <f>COUNTIF(C254:C268,"V")</f>
        <v>4</v>
      </c>
      <c r="K251" s="100">
        <f>COUNTIF(C254:C268,"M")</f>
        <v>4</v>
      </c>
      <c r="L251" s="53">
        <f>IFERROR(AVERAGE(H254:H268),"")</f>
        <v>14.375</v>
      </c>
      <c r="M251" s="54"/>
      <c r="N251" s="54"/>
      <c r="O251" s="27" t="s">
        <v>5172</v>
      </c>
      <c r="P251" s="163"/>
      <c r="Q251" s="163"/>
      <c r="R251" s="163"/>
      <c r="S251" s="163">
        <v>0</v>
      </c>
      <c r="T251" s="96">
        <f>SUM(T254:T268)</f>
        <v>8</v>
      </c>
      <c r="U251" s="115" t="str">
        <f>MID($C251,1,1)</f>
        <v>B</v>
      </c>
      <c r="V251" s="115" t="str">
        <f>MID($C251,1,1)</f>
        <v>B</v>
      </c>
      <c r="W251" s="115" t="str">
        <f>MID($C251,1,1)</f>
        <v>B</v>
      </c>
      <c r="X251" s="23">
        <v>2</v>
      </c>
      <c r="Y251" s="27"/>
      <c r="Z251" s="27"/>
      <c r="AA251" s="27"/>
      <c r="AB251" s="27"/>
      <c r="AC251" s="27"/>
      <c r="AD251" s="11" t="str">
        <f>IF($C251="","",IFERROR(VLOOKUP($C251,Teams2Z,6,0),""))</f>
        <v>A</v>
      </c>
      <c r="AE251" s="11" t="str">
        <f>TRIM(IF($AD251="","",IFERROR(VLOOKUP($AD251,Teams!$J$5:$O$9,2,0),"")))</f>
        <v>3312 AD</v>
      </c>
      <c r="AF251" s="11" t="str">
        <f>TRIM(IF($AD251="","",IFERROR(VLOOKUP($AD251,Teams!$J$5:$O$9,4,0),"")))</f>
        <v>Dordrecht Oranje Wit Hal</v>
      </c>
      <c r="AG251" s="27"/>
      <c r="AH251" s="159">
        <f>IFERROR(AVERAGE(AH254:AH268),"")</f>
        <v>14.942500000000001</v>
      </c>
    </row>
    <row r="252" spans="1:34" x14ac:dyDescent="0.25">
      <c r="B252" s="42"/>
      <c r="C252" s="43"/>
      <c r="D252" s="42"/>
      <c r="E252" s="42"/>
      <c r="F252" s="42"/>
      <c r="G252" s="46"/>
      <c r="H252" s="46"/>
      <c r="I252" s="46"/>
      <c r="J252" s="43"/>
      <c r="K252" s="43"/>
      <c r="L252" s="43"/>
      <c r="M252" s="48"/>
      <c r="N252" s="48"/>
      <c r="U252" s="116"/>
      <c r="V252" s="116"/>
      <c r="W252" s="116"/>
      <c r="X252" s="23">
        <v>3</v>
      </c>
    </row>
    <row r="253" spans="1:34" x14ac:dyDescent="0.25">
      <c r="A253" s="55"/>
      <c r="B253" s="56"/>
      <c r="C253" s="57" t="s">
        <v>5173</v>
      </c>
      <c r="D253" s="57" t="s">
        <v>5174</v>
      </c>
      <c r="E253" s="58" t="s">
        <v>5175</v>
      </c>
      <c r="F253" s="58" t="s">
        <v>5176</v>
      </c>
      <c r="G253" s="57" t="s">
        <v>5177</v>
      </c>
      <c r="H253" s="57" t="s">
        <v>5178</v>
      </c>
      <c r="I253" s="57" t="s">
        <v>5039</v>
      </c>
      <c r="J253" s="57" t="s">
        <v>7049</v>
      </c>
      <c r="K253" s="57" t="s">
        <v>7598</v>
      </c>
      <c r="L253" s="57" t="s">
        <v>7596</v>
      </c>
      <c r="M253" s="57" t="s">
        <v>7597</v>
      </c>
      <c r="N253" s="59"/>
      <c r="O253" s="55"/>
      <c r="P253" s="117" t="s">
        <v>5048</v>
      </c>
      <c r="Q253" s="117" t="s">
        <v>5047</v>
      </c>
      <c r="R253" s="117" t="s">
        <v>5049</v>
      </c>
      <c r="S253" s="117" t="s">
        <v>5048</v>
      </c>
      <c r="U253" s="115">
        <f>IF(W251="","",VLOOKUP(W251,Leeftijdscat,2,FALSE))</f>
        <v>13</v>
      </c>
      <c r="V253" s="115">
        <f>IF(W251="","",VLOOKUP(W251,Leeftijdscat,3,FALSE))</f>
        <v>15</v>
      </c>
      <c r="W253" s="115">
        <f>IF(W251="","",VLOOKUP(W251,Leeftijdscat,4,FALSE))</f>
        <v>16</v>
      </c>
      <c r="X253" s="23">
        <v>4</v>
      </c>
      <c r="Y253" s="55">
        <f>LEN(Y254&amp;Y255&amp;Y256&amp;Y257&amp;Y258&amp;Y259&amp;Y260&amp;Y261&amp;Y262&amp;Y263&amp;Y264&amp;Y265&amp;Y266&amp;Y267&amp;Y268)</f>
        <v>16</v>
      </c>
      <c r="Z253" s="55">
        <f>LEN(Z254&amp;Z255&amp;Z256&amp;Z257&amp;Z258&amp;Z259&amp;Z260&amp;Z261&amp;Z262&amp;Z263&amp;Z264&amp;Z265&amp;Z266&amp;Z267&amp;Z268)</f>
        <v>16</v>
      </c>
      <c r="AA253" s="55">
        <f>LEN(AA254&amp;AA255&amp;AA256&amp;AA257&amp;AA258&amp;AA259&amp;AA260&amp;AA261&amp;AA262&amp;AA263&amp;AA264&amp;AA265&amp;AA266&amp;AA267&amp;AA268)</f>
        <v>16</v>
      </c>
      <c r="AB253" s="55">
        <f>LEN(AB254&amp;AB255&amp;AB256&amp;AB257&amp;AB258&amp;AB259&amp;AB260&amp;AB261&amp;AB262&amp;AB263&amp;AB264&amp;AB265&amp;AB266&amp;AB267&amp;AB268)</f>
        <v>8</v>
      </c>
      <c r="AC253" s="55">
        <f>SUM(Y253:AA253)</f>
        <v>48</v>
      </c>
      <c r="AD253" s="145"/>
      <c r="AE253" s="145"/>
      <c r="AF253" s="145"/>
      <c r="AG253" s="55"/>
    </row>
    <row r="254" spans="1:34" x14ac:dyDescent="0.25">
      <c r="A254" s="23" t="str">
        <f>C251&amp;"x"&amp;B254</f>
        <v>B3x1</v>
      </c>
      <c r="B254" s="42">
        <v>1</v>
      </c>
      <c r="C254" s="60" t="str">
        <f t="shared" ref="C254:C268" si="237">IF(LEFT($A254,1)="x","",IFERROR(VLOOKUP($A254,Leden2Z,7,0),""))</f>
        <v>V</v>
      </c>
      <c r="D254" s="60" t="str">
        <f t="shared" ref="D254:D268" si="238">IF(LEFT($A254,1)="x","",IFERROR(VLOOKUP($A254,Leden2Z,8,0),""))</f>
        <v>NLP78C6</v>
      </c>
      <c r="E254" s="61" t="str">
        <f t="shared" ref="E254:E268" si="239">IF(LEFT($A254,1)="x","",IFERROR(VLOOKUP($A254,Leden2Z,9,0),""))</f>
        <v>Verboom, S.</v>
      </c>
      <c r="F254" s="61" t="str">
        <f t="shared" ref="F254:F268" si="240">IF(LEFT($A254,1)="x","",IFERROR(VLOOKUP($A254,Leden2Z,10,0),""))</f>
        <v>Stella</v>
      </c>
      <c r="G254" s="62">
        <f t="shared" ref="G254:G268" si="241">IF(LEFT($A254,1)="x","",IFERROR(VLOOKUP($A254,Leden2Z,11,0),""))</f>
        <v>39562</v>
      </c>
      <c r="H254" s="63">
        <f t="shared" ref="H254:H268" si="242">IF(AND(ISNUMBER(G254),G254&lt;&gt;0),DATEDIF(G254,Peildatum,"Y"),"")</f>
        <v>15</v>
      </c>
      <c r="I254" s="69"/>
      <c r="J254" s="60" t="str">
        <f t="shared" ref="J254:J268" si="243">IF(LEFT($A254,1)="x","",IFERROR(VLOOKUP($A254,Leden2Z,16,0),""))</f>
        <v>B3</v>
      </c>
      <c r="K254" s="60" t="str">
        <f t="shared" ref="K254:K268" si="244">IF(LEFT($A254,1)="x","",IFERROR(VLOOKUP($A254,Leden2Z,17,0),""))</f>
        <v>B3</v>
      </c>
      <c r="L254" s="60" t="str">
        <f t="shared" ref="L254:L268" si="245">IF(LEFT($A254,1)="x","",IFERROR(VLOOKUP($A254,Leden2Z,18,0),""))</f>
        <v>B3</v>
      </c>
      <c r="M254" s="60" t="str">
        <f t="shared" ref="M254:M268" si="246">IF(LEFT($A254,1)="x","",IFERROR(VLOOKUP($A254,Leden2Z,19,0),""))</f>
        <v>B3</v>
      </c>
      <c r="N254" s="48"/>
      <c r="P254" s="114"/>
      <c r="Q254" s="114"/>
      <c r="R254" s="114"/>
      <c r="S254" s="114">
        <f>IF(OR(LEFT($A254,1)="x",AND(AC253+$AC254=0,$AC253&gt;0)),"",IFERROR(VLOOKUP($A254,Leden2Z,32,0),""))</f>
        <v>0</v>
      </c>
      <c r="T254" s="153">
        <f t="shared" ref="T254:T268" si="247">IF(LEN(C254&amp;D254&amp;E254&amp;F254)&gt;0,1,0)</f>
        <v>1</v>
      </c>
      <c r="U254" s="116">
        <f t="shared" ref="U254:U268" si="248">MIN(LEN(Y254&amp;Z254&amp;AA254&amp;AB254),1)</f>
        <v>1</v>
      </c>
      <c r="V254" s="119">
        <f t="shared" ref="V254:V268" si="249">V253</f>
        <v>15</v>
      </c>
      <c r="W254" s="119">
        <f t="shared" ref="W254:W268" si="250">W253</f>
        <v>16</v>
      </c>
      <c r="X254" s="23">
        <v>5</v>
      </c>
      <c r="Y254" s="60" t="str">
        <f t="shared" ref="Y254:Y268" si="251">IF(LEFT($A254,1)="x","",IFERROR(VLOOKUP($A254,Leden2Z,36,0),""))</f>
        <v>B3</v>
      </c>
      <c r="Z254" s="60" t="str">
        <f t="shared" ref="Z254:Z268" si="252">IF(LEFT($A254,1)="x","",IFERROR(VLOOKUP($A254,Leden2Z,37,0),""))</f>
        <v>B3</v>
      </c>
      <c r="AA254" s="60" t="str">
        <f t="shared" ref="AA254:AA268" si="253">IF(LEFT($A254,1)="x","",IFERROR(VLOOKUP($A254,Leden2Z,38,0),""))</f>
        <v>B3</v>
      </c>
      <c r="AB254" s="60">
        <f t="shared" ref="AB254:AB268" si="254">IF(LEFT($A254,1)="x","",IFERROR(VLOOKUP($A254,Leden2Z,39,0),""))</f>
        <v>0</v>
      </c>
      <c r="AC254" s="23">
        <f t="shared" ref="AC254:AC268" si="255">LEN(Y254&amp;Z254&amp;AA254&amp;AB254)</f>
        <v>7</v>
      </c>
      <c r="AH254" s="158">
        <f t="shared" ref="AH254:AH268" si="256">lft(G254,Peildatum)</f>
        <v>15.69</v>
      </c>
    </row>
    <row r="255" spans="1:34" x14ac:dyDescent="0.25">
      <c r="A255" s="23" t="str">
        <f>C251&amp;"x"&amp;B255</f>
        <v>B3x2</v>
      </c>
      <c r="B255" s="42">
        <v>2</v>
      </c>
      <c r="C255" s="60" t="str">
        <f t="shared" si="237"/>
        <v>V</v>
      </c>
      <c r="D255" s="60" t="str">
        <f t="shared" si="238"/>
        <v>NLX08D6</v>
      </c>
      <c r="E255" s="61" t="str">
        <f t="shared" si="239"/>
        <v>Reijerkerk, S.F.</v>
      </c>
      <c r="F255" s="61" t="str">
        <f t="shared" si="240"/>
        <v>Sterre</v>
      </c>
      <c r="G255" s="62">
        <f t="shared" si="241"/>
        <v>39861</v>
      </c>
      <c r="H255" s="63">
        <f t="shared" si="242"/>
        <v>14</v>
      </c>
      <c r="I255" s="69"/>
      <c r="J255" s="60" t="str">
        <f t="shared" si="243"/>
        <v>B3</v>
      </c>
      <c r="K255" s="60" t="str">
        <f t="shared" si="244"/>
        <v>B3</v>
      </c>
      <c r="L255" s="60" t="str">
        <f t="shared" si="245"/>
        <v>B3</v>
      </c>
      <c r="M255" s="60" t="str">
        <f t="shared" si="246"/>
        <v>B3</v>
      </c>
      <c r="N255" s="48"/>
      <c r="P255" s="114"/>
      <c r="Q255" s="114"/>
      <c r="R255" s="114"/>
      <c r="S255" s="114">
        <f>IF(OR(LEFT($A255,1)="x",AND(AC253+$AC255=0,$AC253&gt;0)),"",IFERROR(VLOOKUP($A255,Leden2Z,32,0),""))</f>
        <v>0</v>
      </c>
      <c r="T255" s="153">
        <f t="shared" si="247"/>
        <v>1</v>
      </c>
      <c r="U255" s="116">
        <f t="shared" si="248"/>
        <v>1</v>
      </c>
      <c r="V255" s="119">
        <f t="shared" si="249"/>
        <v>15</v>
      </c>
      <c r="W255" s="119">
        <f t="shared" si="250"/>
        <v>16</v>
      </c>
      <c r="X255" s="23">
        <v>6</v>
      </c>
      <c r="Y255" s="60" t="str">
        <f t="shared" si="251"/>
        <v>B3</v>
      </c>
      <c r="Z255" s="60" t="str">
        <f t="shared" si="252"/>
        <v>B3</v>
      </c>
      <c r="AA255" s="60" t="str">
        <f t="shared" si="253"/>
        <v>B3</v>
      </c>
      <c r="AB255" s="60">
        <f t="shared" si="254"/>
        <v>0</v>
      </c>
      <c r="AC255" s="23">
        <f t="shared" si="255"/>
        <v>7</v>
      </c>
      <c r="AH255" s="158">
        <f t="shared" si="256"/>
        <v>14.87</v>
      </c>
    </row>
    <row r="256" spans="1:34" x14ac:dyDescent="0.25">
      <c r="A256" s="23" t="str">
        <f>C251&amp;"x"&amp;B256</f>
        <v>B3x3</v>
      </c>
      <c r="B256" s="42">
        <v>3</v>
      </c>
      <c r="C256" s="60" t="str">
        <f t="shared" si="237"/>
        <v>V</v>
      </c>
      <c r="D256" s="60" t="str">
        <f t="shared" si="238"/>
        <v>NLX08G7</v>
      </c>
      <c r="E256" s="61" t="str">
        <f t="shared" si="239"/>
        <v>Kamerman, Z.</v>
      </c>
      <c r="F256" s="61" t="str">
        <f t="shared" si="240"/>
        <v>Zoë</v>
      </c>
      <c r="G256" s="62">
        <f t="shared" si="241"/>
        <v>40015</v>
      </c>
      <c r="H256" s="63">
        <f t="shared" si="242"/>
        <v>14</v>
      </c>
      <c r="I256" s="69"/>
      <c r="J256" s="60" t="str">
        <f t="shared" si="243"/>
        <v>B3</v>
      </c>
      <c r="K256" s="60" t="str">
        <f t="shared" si="244"/>
        <v>B3</v>
      </c>
      <c r="L256" s="60" t="str">
        <f t="shared" si="245"/>
        <v>B3</v>
      </c>
      <c r="M256" s="60" t="str">
        <f t="shared" si="246"/>
        <v>B3</v>
      </c>
      <c r="N256" s="48"/>
      <c r="P256" s="114"/>
      <c r="Q256" s="114"/>
      <c r="R256" s="114"/>
      <c r="S256" s="114">
        <f>IF(OR(LEFT($A256,1)="x",AND(AC253+$AC256=0,$AC253&gt;0)),"",IFERROR(VLOOKUP($A256,Leden2Z,32,0),""))</f>
        <v>0</v>
      </c>
      <c r="T256" s="153">
        <f t="shared" si="247"/>
        <v>1</v>
      </c>
      <c r="U256" s="116">
        <f t="shared" si="248"/>
        <v>1</v>
      </c>
      <c r="V256" s="119">
        <f t="shared" si="249"/>
        <v>15</v>
      </c>
      <c r="W256" s="119">
        <f t="shared" si="250"/>
        <v>16</v>
      </c>
      <c r="X256" s="23">
        <v>7</v>
      </c>
      <c r="Y256" s="60" t="str">
        <f t="shared" si="251"/>
        <v>B3</v>
      </c>
      <c r="Z256" s="60" t="str">
        <f t="shared" si="252"/>
        <v>B3</v>
      </c>
      <c r="AA256" s="60" t="str">
        <f t="shared" si="253"/>
        <v>B3</v>
      </c>
      <c r="AB256" s="60">
        <f t="shared" si="254"/>
        <v>0</v>
      </c>
      <c r="AC256" s="23">
        <f t="shared" si="255"/>
        <v>7</v>
      </c>
      <c r="AH256" s="158">
        <f t="shared" si="256"/>
        <v>14.44</v>
      </c>
    </row>
    <row r="257" spans="1:34" x14ac:dyDescent="0.25">
      <c r="A257" s="23" t="str">
        <f>C251&amp;"x"&amp;B257</f>
        <v>B3x4</v>
      </c>
      <c r="B257" s="42">
        <v>4</v>
      </c>
      <c r="C257" s="60" t="str">
        <f t="shared" si="237"/>
        <v>V</v>
      </c>
      <c r="D257" s="60" t="str">
        <f t="shared" si="238"/>
        <v>NLS76C3</v>
      </c>
      <c r="E257" s="61" t="str">
        <f t="shared" si="239"/>
        <v>Zwanenburg, R.J.</v>
      </c>
      <c r="F257" s="61" t="str">
        <f t="shared" si="240"/>
        <v>Robin</v>
      </c>
      <c r="G257" s="62">
        <f t="shared" si="241"/>
        <v>40097</v>
      </c>
      <c r="H257" s="63">
        <f t="shared" si="242"/>
        <v>14</v>
      </c>
      <c r="I257" s="69"/>
      <c r="J257" s="60" t="str">
        <f t="shared" si="243"/>
        <v>B3</v>
      </c>
      <c r="K257" s="60" t="str">
        <f t="shared" si="244"/>
        <v>B3</v>
      </c>
      <c r="L257" s="60" t="str">
        <f t="shared" si="245"/>
        <v>B3</v>
      </c>
      <c r="M257" s="60" t="str">
        <f t="shared" si="246"/>
        <v>B3</v>
      </c>
      <c r="N257" s="48"/>
      <c r="P257" s="114"/>
      <c r="Q257" s="114"/>
      <c r="R257" s="114"/>
      <c r="S257" s="114">
        <f>IF(OR(LEFT($A257,1)="x",AND(AC253+$AC257=0,$AC253&gt;0)),"",IFERROR(VLOOKUP($A257,Leden2Z,32,0),""))</f>
        <v>0</v>
      </c>
      <c r="T257" s="153">
        <f t="shared" si="247"/>
        <v>1</v>
      </c>
      <c r="U257" s="116">
        <f t="shared" si="248"/>
        <v>1</v>
      </c>
      <c r="V257" s="119">
        <f t="shared" si="249"/>
        <v>15</v>
      </c>
      <c r="W257" s="119">
        <f t="shared" si="250"/>
        <v>16</v>
      </c>
      <c r="X257" s="23">
        <v>8</v>
      </c>
      <c r="Y257" s="60" t="str">
        <f t="shared" si="251"/>
        <v>B3</v>
      </c>
      <c r="Z257" s="60" t="str">
        <f t="shared" si="252"/>
        <v>B3</v>
      </c>
      <c r="AA257" s="60" t="str">
        <f t="shared" si="253"/>
        <v>B3</v>
      </c>
      <c r="AB257" s="60">
        <f t="shared" si="254"/>
        <v>0</v>
      </c>
      <c r="AC257" s="23">
        <f t="shared" si="255"/>
        <v>7</v>
      </c>
      <c r="AH257" s="158">
        <f t="shared" si="256"/>
        <v>14.22</v>
      </c>
    </row>
    <row r="258" spans="1:34" x14ac:dyDescent="0.25">
      <c r="A258" s="23" t="str">
        <f>C251&amp;"x"&amp;B258</f>
        <v>B3x5</v>
      </c>
      <c r="B258" s="42">
        <v>5</v>
      </c>
      <c r="C258" s="60" t="str">
        <f t="shared" si="237"/>
        <v>M</v>
      </c>
      <c r="D258" s="60" t="str">
        <f t="shared" si="238"/>
        <v>NLN28Y3</v>
      </c>
      <c r="E258" s="61" t="str">
        <f t="shared" si="239"/>
        <v>Kuijper, R.A.</v>
      </c>
      <c r="F258" s="61" t="str">
        <f t="shared" si="240"/>
        <v>Raoul</v>
      </c>
      <c r="G258" s="62">
        <f t="shared" si="241"/>
        <v>39629</v>
      </c>
      <c r="H258" s="63">
        <f t="shared" si="242"/>
        <v>15</v>
      </c>
      <c r="I258" s="69"/>
      <c r="J258" s="60" t="str">
        <f t="shared" si="243"/>
        <v>B3</v>
      </c>
      <c r="K258" s="60" t="str">
        <f t="shared" si="244"/>
        <v>B3</v>
      </c>
      <c r="L258" s="60" t="str">
        <f t="shared" si="245"/>
        <v>B3</v>
      </c>
      <c r="M258" s="60" t="str">
        <f t="shared" si="246"/>
        <v>B3</v>
      </c>
      <c r="N258" s="48"/>
      <c r="P258" s="114"/>
      <c r="Q258" s="114"/>
      <c r="R258" s="114"/>
      <c r="S258" s="114">
        <f>IF(OR(LEFT($A258,1)="x",AND(AC253+$AC258=0,$AC253&gt;0)),"",IFERROR(VLOOKUP($A258,Leden2Z,32,0),""))</f>
        <v>0</v>
      </c>
      <c r="T258" s="153">
        <f t="shared" si="247"/>
        <v>1</v>
      </c>
      <c r="U258" s="116">
        <f t="shared" si="248"/>
        <v>1</v>
      </c>
      <c r="V258" s="119">
        <f t="shared" si="249"/>
        <v>15</v>
      </c>
      <c r="W258" s="119">
        <f t="shared" si="250"/>
        <v>16</v>
      </c>
      <c r="X258" s="23">
        <v>9</v>
      </c>
      <c r="Y258" s="60" t="str">
        <f t="shared" si="251"/>
        <v>B3</v>
      </c>
      <c r="Z258" s="60" t="str">
        <f t="shared" si="252"/>
        <v>B3</v>
      </c>
      <c r="AA258" s="60" t="str">
        <f t="shared" si="253"/>
        <v>B3</v>
      </c>
      <c r="AB258" s="60">
        <f t="shared" si="254"/>
        <v>0</v>
      </c>
      <c r="AC258" s="23">
        <f t="shared" si="255"/>
        <v>7</v>
      </c>
      <c r="AH258" s="158">
        <f t="shared" si="256"/>
        <v>15.5</v>
      </c>
    </row>
    <row r="259" spans="1:34" x14ac:dyDescent="0.25">
      <c r="A259" s="23" t="str">
        <f>C251&amp;"x"&amp;B259</f>
        <v>B3x6</v>
      </c>
      <c r="B259" s="42">
        <v>6</v>
      </c>
      <c r="C259" s="60" t="str">
        <f t="shared" si="237"/>
        <v>M</v>
      </c>
      <c r="D259" s="60" t="str">
        <f t="shared" si="238"/>
        <v>NMJ10P4</v>
      </c>
      <c r="E259" s="61" t="str">
        <f t="shared" si="239"/>
        <v>Boshoven, C.</v>
      </c>
      <c r="F259" s="61" t="str">
        <f t="shared" si="240"/>
        <v>Casper</v>
      </c>
      <c r="G259" s="62">
        <f t="shared" si="241"/>
        <v>39676</v>
      </c>
      <c r="H259" s="63">
        <f t="shared" si="242"/>
        <v>15</v>
      </c>
      <c r="I259" s="69"/>
      <c r="J259" s="60" t="str">
        <f t="shared" si="243"/>
        <v>B4</v>
      </c>
      <c r="K259" s="60" t="str">
        <f t="shared" si="244"/>
        <v>B3</v>
      </c>
      <c r="L259" s="60" t="str">
        <f t="shared" si="245"/>
        <v>B3</v>
      </c>
      <c r="M259" s="60" t="str">
        <f t="shared" si="246"/>
        <v>B3</v>
      </c>
      <c r="N259" s="48"/>
      <c r="P259" s="114"/>
      <c r="Q259" s="114"/>
      <c r="R259" s="114"/>
      <c r="S259" s="114">
        <f>IF(OR(LEFT($A259,1)="x",AND(AC253+$AC259=0,$AC253&gt;0)),"",IFERROR(VLOOKUP($A259,Leden2Z,32,0),""))</f>
        <v>0</v>
      </c>
      <c r="T259" s="153">
        <f t="shared" si="247"/>
        <v>1</v>
      </c>
      <c r="U259" s="116">
        <f t="shared" si="248"/>
        <v>1</v>
      </c>
      <c r="V259" s="119">
        <f t="shared" si="249"/>
        <v>15</v>
      </c>
      <c r="W259" s="119">
        <f t="shared" si="250"/>
        <v>16</v>
      </c>
      <c r="X259" s="23">
        <v>10</v>
      </c>
      <c r="Y259" s="60" t="str">
        <f t="shared" si="251"/>
        <v>B4</v>
      </c>
      <c r="Z259" s="60" t="str">
        <f t="shared" si="252"/>
        <v>B3</v>
      </c>
      <c r="AA259" s="60" t="str">
        <f t="shared" si="253"/>
        <v>B3</v>
      </c>
      <c r="AB259" s="60">
        <f t="shared" si="254"/>
        <v>0</v>
      </c>
      <c r="AC259" s="23">
        <f t="shared" si="255"/>
        <v>7</v>
      </c>
      <c r="AH259" s="158">
        <f t="shared" si="256"/>
        <v>15.37</v>
      </c>
    </row>
    <row r="260" spans="1:34" x14ac:dyDescent="0.25">
      <c r="A260" s="23" t="str">
        <f>C251&amp;"x"&amp;B260</f>
        <v>B3x7</v>
      </c>
      <c r="B260" s="42">
        <v>7</v>
      </c>
      <c r="C260" s="60" t="str">
        <f t="shared" si="237"/>
        <v>M</v>
      </c>
      <c r="D260" s="60" t="str">
        <f t="shared" si="238"/>
        <v>NLY54F4</v>
      </c>
      <c r="E260" s="61" t="str">
        <f t="shared" si="239"/>
        <v>Vos, J.</v>
      </c>
      <c r="F260" s="61" t="str">
        <f t="shared" si="240"/>
        <v>Justin</v>
      </c>
      <c r="G260" s="62">
        <f t="shared" si="241"/>
        <v>39829</v>
      </c>
      <c r="H260" s="63">
        <f t="shared" si="242"/>
        <v>14</v>
      </c>
      <c r="I260" s="69"/>
      <c r="J260" s="60" t="str">
        <f t="shared" si="243"/>
        <v>B3</v>
      </c>
      <c r="K260" s="60" t="str">
        <f t="shared" si="244"/>
        <v>B3</v>
      </c>
      <c r="L260" s="60" t="str">
        <f t="shared" si="245"/>
        <v>B3</v>
      </c>
      <c r="M260" s="60" t="str">
        <f t="shared" si="246"/>
        <v>B3</v>
      </c>
      <c r="N260" s="48"/>
      <c r="P260" s="114"/>
      <c r="Q260" s="114"/>
      <c r="R260" s="114"/>
      <c r="S260" s="114">
        <f>IF(OR(LEFT($A260,1)="x",AND(AC253+$AC260=0,$AC253&gt;0)),"",IFERROR(VLOOKUP($A260,Leden2Z,32,0),""))</f>
        <v>0</v>
      </c>
      <c r="T260" s="153">
        <f t="shared" si="247"/>
        <v>1</v>
      </c>
      <c r="U260" s="116">
        <f t="shared" si="248"/>
        <v>1</v>
      </c>
      <c r="V260" s="119">
        <f t="shared" si="249"/>
        <v>15</v>
      </c>
      <c r="W260" s="119">
        <f t="shared" si="250"/>
        <v>16</v>
      </c>
      <c r="X260" s="23">
        <v>11</v>
      </c>
      <c r="Y260" s="60" t="str">
        <f t="shared" si="251"/>
        <v>B3</v>
      </c>
      <c r="Z260" s="60" t="str">
        <f t="shared" si="252"/>
        <v>B3</v>
      </c>
      <c r="AA260" s="60" t="str">
        <f t="shared" si="253"/>
        <v>B3</v>
      </c>
      <c r="AB260" s="60">
        <f t="shared" si="254"/>
        <v>0</v>
      </c>
      <c r="AC260" s="23">
        <f t="shared" si="255"/>
        <v>7</v>
      </c>
      <c r="AH260" s="158">
        <f t="shared" si="256"/>
        <v>14.95</v>
      </c>
    </row>
    <row r="261" spans="1:34" x14ac:dyDescent="0.25">
      <c r="A261" s="23" t="str">
        <f>C251&amp;"x"&amp;B261</f>
        <v>B3x8</v>
      </c>
      <c r="B261" s="42">
        <v>8</v>
      </c>
      <c r="C261" s="60" t="str">
        <f t="shared" si="237"/>
        <v>M</v>
      </c>
      <c r="D261" s="60" t="str">
        <f t="shared" si="238"/>
        <v>NMK85P5</v>
      </c>
      <c r="E261" s="61" t="str">
        <f t="shared" si="239"/>
        <v>Pichel, T.</v>
      </c>
      <c r="F261" s="61" t="str">
        <f t="shared" si="240"/>
        <v>Timo</v>
      </c>
      <c r="G261" s="62">
        <f t="shared" si="241"/>
        <v>39996</v>
      </c>
      <c r="H261" s="63">
        <f t="shared" si="242"/>
        <v>14</v>
      </c>
      <c r="I261" s="69"/>
      <c r="J261" s="60" t="str">
        <f t="shared" si="243"/>
        <v>B3</v>
      </c>
      <c r="K261" s="60" t="str">
        <f t="shared" si="244"/>
        <v>B3</v>
      </c>
      <c r="L261" s="60" t="str">
        <f t="shared" si="245"/>
        <v>B3</v>
      </c>
      <c r="M261" s="60" t="str">
        <f t="shared" si="246"/>
        <v>B3</v>
      </c>
      <c r="N261" s="48"/>
      <c r="P261" s="114"/>
      <c r="Q261" s="114"/>
      <c r="R261" s="114"/>
      <c r="S261" s="114">
        <f>IF(OR(LEFT($A261,1)="x",AND(AC253+$AC261=0,$AC253&gt;0)),"",IFERROR(VLOOKUP($A261,Leden2Z,32,0),""))</f>
        <v>0</v>
      </c>
      <c r="T261" s="153">
        <f t="shared" si="247"/>
        <v>1</v>
      </c>
      <c r="U261" s="116">
        <f t="shared" si="248"/>
        <v>1</v>
      </c>
      <c r="V261" s="119">
        <f t="shared" si="249"/>
        <v>15</v>
      </c>
      <c r="W261" s="119">
        <f t="shared" si="250"/>
        <v>16</v>
      </c>
      <c r="X261" s="23">
        <v>12</v>
      </c>
      <c r="Y261" s="60" t="str">
        <f t="shared" si="251"/>
        <v>B3</v>
      </c>
      <c r="Z261" s="60" t="str">
        <f t="shared" si="252"/>
        <v>B3</v>
      </c>
      <c r="AA261" s="60" t="str">
        <f t="shared" si="253"/>
        <v>B3</v>
      </c>
      <c r="AB261" s="60">
        <f t="shared" si="254"/>
        <v>0</v>
      </c>
      <c r="AC261" s="23">
        <f t="shared" si="255"/>
        <v>7</v>
      </c>
      <c r="AH261" s="158">
        <f t="shared" si="256"/>
        <v>14.5</v>
      </c>
    </row>
    <row r="262" spans="1:34" x14ac:dyDescent="0.25">
      <c r="A262" s="23" t="str">
        <f>C251&amp;"x"&amp;B262</f>
        <v>B3x9</v>
      </c>
      <c r="B262" s="42">
        <v>9</v>
      </c>
      <c r="C262" s="60" t="str">
        <f t="shared" si="237"/>
        <v/>
      </c>
      <c r="D262" s="60" t="str">
        <f t="shared" si="238"/>
        <v/>
      </c>
      <c r="E262" s="61" t="str">
        <f t="shared" si="239"/>
        <v/>
      </c>
      <c r="F262" s="61" t="str">
        <f t="shared" si="240"/>
        <v/>
      </c>
      <c r="G262" s="62" t="str">
        <f t="shared" si="241"/>
        <v/>
      </c>
      <c r="H262" s="63" t="str">
        <f t="shared" si="242"/>
        <v/>
      </c>
      <c r="I262" s="69"/>
      <c r="J262" s="60" t="str">
        <f t="shared" si="243"/>
        <v/>
      </c>
      <c r="K262" s="60" t="str">
        <f t="shared" si="244"/>
        <v/>
      </c>
      <c r="L262" s="60" t="str">
        <f t="shared" si="245"/>
        <v/>
      </c>
      <c r="M262" s="60" t="str">
        <f t="shared" si="246"/>
        <v/>
      </c>
      <c r="N262" s="48"/>
      <c r="P262" s="114"/>
      <c r="Q262" s="114"/>
      <c r="R262" s="114"/>
      <c r="S262" s="114" t="str">
        <f>IF(OR(LEFT($A262,1)="x",AND(AC253+$AC262=0,$AC253&gt;0)),"",IFERROR(VLOOKUP($A262,Leden2Z,32,0),""))</f>
        <v/>
      </c>
      <c r="T262" s="153">
        <f t="shared" si="247"/>
        <v>0</v>
      </c>
      <c r="U262" s="116">
        <f t="shared" si="248"/>
        <v>0</v>
      </c>
      <c r="V262" s="119">
        <f t="shared" si="249"/>
        <v>15</v>
      </c>
      <c r="W262" s="119">
        <f t="shared" si="250"/>
        <v>16</v>
      </c>
      <c r="X262" s="23">
        <v>13</v>
      </c>
      <c r="Y262" s="60" t="str">
        <f t="shared" si="251"/>
        <v/>
      </c>
      <c r="Z262" s="60" t="str">
        <f t="shared" si="252"/>
        <v/>
      </c>
      <c r="AA262" s="60" t="str">
        <f t="shared" si="253"/>
        <v/>
      </c>
      <c r="AB262" s="60" t="str">
        <f t="shared" si="254"/>
        <v/>
      </c>
      <c r="AC262" s="23">
        <f t="shared" si="255"/>
        <v>0</v>
      </c>
      <c r="AH262" s="158" t="str">
        <f t="shared" si="256"/>
        <v/>
      </c>
    </row>
    <row r="263" spans="1:34" x14ac:dyDescent="0.25">
      <c r="A263" s="23" t="str">
        <f>C251&amp;"x"&amp;B263</f>
        <v>B3x10</v>
      </c>
      <c r="B263" s="42">
        <v>10</v>
      </c>
      <c r="C263" s="60" t="str">
        <f t="shared" si="237"/>
        <v/>
      </c>
      <c r="D263" s="60" t="str">
        <f t="shared" si="238"/>
        <v/>
      </c>
      <c r="E263" s="61" t="str">
        <f t="shared" si="239"/>
        <v/>
      </c>
      <c r="F263" s="61" t="str">
        <f t="shared" si="240"/>
        <v/>
      </c>
      <c r="G263" s="62" t="str">
        <f t="shared" si="241"/>
        <v/>
      </c>
      <c r="H263" s="63" t="str">
        <f t="shared" si="242"/>
        <v/>
      </c>
      <c r="I263" s="69"/>
      <c r="J263" s="60" t="str">
        <f t="shared" si="243"/>
        <v/>
      </c>
      <c r="K263" s="60" t="str">
        <f t="shared" si="244"/>
        <v/>
      </c>
      <c r="L263" s="60" t="str">
        <f t="shared" si="245"/>
        <v/>
      </c>
      <c r="M263" s="60" t="str">
        <f t="shared" si="246"/>
        <v/>
      </c>
      <c r="N263" s="48"/>
      <c r="P263" s="114"/>
      <c r="Q263" s="114"/>
      <c r="R263" s="114"/>
      <c r="S263" s="114" t="str">
        <f>IF(OR(LEFT($A263,1)="x",AND(AC253+$AC263=0,$AC253&gt;0)),"",IFERROR(VLOOKUP($A263,Leden2Z,32,0),""))</f>
        <v/>
      </c>
      <c r="T263" s="153">
        <f t="shared" si="247"/>
        <v>0</v>
      </c>
      <c r="U263" s="116">
        <f t="shared" si="248"/>
        <v>0</v>
      </c>
      <c r="V263" s="119">
        <f t="shared" si="249"/>
        <v>15</v>
      </c>
      <c r="W263" s="119">
        <f t="shared" si="250"/>
        <v>16</v>
      </c>
      <c r="X263" s="23">
        <v>14</v>
      </c>
      <c r="Y263" s="60" t="str">
        <f t="shared" si="251"/>
        <v/>
      </c>
      <c r="Z263" s="60" t="str">
        <f t="shared" si="252"/>
        <v/>
      </c>
      <c r="AA263" s="60" t="str">
        <f t="shared" si="253"/>
        <v/>
      </c>
      <c r="AB263" s="60" t="str">
        <f t="shared" si="254"/>
        <v/>
      </c>
      <c r="AC263" s="23">
        <f t="shared" si="255"/>
        <v>0</v>
      </c>
      <c r="AH263" s="158" t="str">
        <f t="shared" si="256"/>
        <v/>
      </c>
    </row>
    <row r="264" spans="1:34" x14ac:dyDescent="0.25">
      <c r="A264" s="23" t="str">
        <f>C251&amp;"x"&amp;B264</f>
        <v>B3x11</v>
      </c>
      <c r="B264" s="42">
        <v>11</v>
      </c>
      <c r="C264" s="60" t="str">
        <f t="shared" si="237"/>
        <v/>
      </c>
      <c r="D264" s="60" t="str">
        <f t="shared" si="238"/>
        <v/>
      </c>
      <c r="E264" s="61" t="str">
        <f t="shared" si="239"/>
        <v/>
      </c>
      <c r="F264" s="61" t="str">
        <f t="shared" si="240"/>
        <v/>
      </c>
      <c r="G264" s="62" t="str">
        <f t="shared" si="241"/>
        <v/>
      </c>
      <c r="H264" s="63" t="str">
        <f t="shared" si="242"/>
        <v/>
      </c>
      <c r="I264" s="69"/>
      <c r="J264" s="60" t="str">
        <f t="shared" si="243"/>
        <v/>
      </c>
      <c r="K264" s="60" t="str">
        <f t="shared" si="244"/>
        <v/>
      </c>
      <c r="L264" s="60" t="str">
        <f t="shared" si="245"/>
        <v/>
      </c>
      <c r="M264" s="60" t="str">
        <f t="shared" si="246"/>
        <v/>
      </c>
      <c r="N264" s="48"/>
      <c r="P264" s="114"/>
      <c r="Q264" s="114"/>
      <c r="R264" s="114"/>
      <c r="S264" s="114" t="str">
        <f>IF(OR(LEFT($A264,1)="x",AND(AC253+$AC264=0,$AC253&gt;0)),"",IFERROR(VLOOKUP($A264,Leden2Z,32,0),""))</f>
        <v/>
      </c>
      <c r="T264" s="153">
        <f t="shared" si="247"/>
        <v>0</v>
      </c>
      <c r="U264" s="116">
        <f t="shared" si="248"/>
        <v>0</v>
      </c>
      <c r="V264" s="119">
        <f t="shared" si="249"/>
        <v>15</v>
      </c>
      <c r="W264" s="119">
        <f t="shared" si="250"/>
        <v>16</v>
      </c>
      <c r="X264" s="23">
        <v>15</v>
      </c>
      <c r="Y264" s="60" t="str">
        <f t="shared" si="251"/>
        <v/>
      </c>
      <c r="Z264" s="60" t="str">
        <f t="shared" si="252"/>
        <v/>
      </c>
      <c r="AA264" s="60" t="str">
        <f t="shared" si="253"/>
        <v/>
      </c>
      <c r="AB264" s="60" t="str">
        <f t="shared" si="254"/>
        <v/>
      </c>
      <c r="AC264" s="23">
        <f t="shared" si="255"/>
        <v>0</v>
      </c>
      <c r="AH264" s="158" t="str">
        <f t="shared" si="256"/>
        <v/>
      </c>
    </row>
    <row r="265" spans="1:34" x14ac:dyDescent="0.25">
      <c r="A265" s="23" t="str">
        <f>C251&amp;"x"&amp;B265</f>
        <v>B3x12</v>
      </c>
      <c r="B265" s="42">
        <v>12</v>
      </c>
      <c r="C265" s="60" t="str">
        <f t="shared" si="237"/>
        <v/>
      </c>
      <c r="D265" s="60" t="str">
        <f t="shared" si="238"/>
        <v/>
      </c>
      <c r="E265" s="61" t="str">
        <f t="shared" si="239"/>
        <v/>
      </c>
      <c r="F265" s="61" t="str">
        <f t="shared" si="240"/>
        <v/>
      </c>
      <c r="G265" s="62" t="str">
        <f t="shared" si="241"/>
        <v/>
      </c>
      <c r="H265" s="63" t="str">
        <f t="shared" si="242"/>
        <v/>
      </c>
      <c r="I265" s="69"/>
      <c r="J265" s="60" t="str">
        <f t="shared" si="243"/>
        <v/>
      </c>
      <c r="K265" s="60" t="str">
        <f t="shared" si="244"/>
        <v/>
      </c>
      <c r="L265" s="60" t="str">
        <f t="shared" si="245"/>
        <v/>
      </c>
      <c r="M265" s="60" t="str">
        <f t="shared" si="246"/>
        <v/>
      </c>
      <c r="N265" s="48"/>
      <c r="P265" s="114"/>
      <c r="Q265" s="114"/>
      <c r="R265" s="114"/>
      <c r="S265" s="114" t="str">
        <f>IF(OR(LEFT($A265,1)="x",AND(AC253+$AC265=0,$AC253&gt;0)),"",IFERROR(VLOOKUP($A265,Leden2Z,32,0),""))</f>
        <v/>
      </c>
      <c r="T265" s="153">
        <f t="shared" si="247"/>
        <v>0</v>
      </c>
      <c r="U265" s="116">
        <f t="shared" si="248"/>
        <v>0</v>
      </c>
      <c r="V265" s="119">
        <f t="shared" si="249"/>
        <v>15</v>
      </c>
      <c r="W265" s="119">
        <f t="shared" si="250"/>
        <v>16</v>
      </c>
      <c r="X265" s="23">
        <v>16</v>
      </c>
      <c r="Y265" s="60" t="str">
        <f t="shared" si="251"/>
        <v/>
      </c>
      <c r="Z265" s="60" t="str">
        <f t="shared" si="252"/>
        <v/>
      </c>
      <c r="AA265" s="60" t="str">
        <f t="shared" si="253"/>
        <v/>
      </c>
      <c r="AB265" s="60" t="str">
        <f t="shared" si="254"/>
        <v/>
      </c>
      <c r="AC265" s="23">
        <f t="shared" si="255"/>
        <v>0</v>
      </c>
      <c r="AH265" s="158" t="str">
        <f t="shared" si="256"/>
        <v/>
      </c>
    </row>
    <row r="266" spans="1:34" x14ac:dyDescent="0.25">
      <c r="A266" s="23" t="str">
        <f>C251&amp;"x"&amp;B266</f>
        <v>B3x13</v>
      </c>
      <c r="B266" s="42">
        <v>13</v>
      </c>
      <c r="C266" s="60" t="str">
        <f t="shared" si="237"/>
        <v/>
      </c>
      <c r="D266" s="60" t="str">
        <f t="shared" si="238"/>
        <v/>
      </c>
      <c r="E266" s="61" t="str">
        <f t="shared" si="239"/>
        <v/>
      </c>
      <c r="F266" s="61" t="str">
        <f t="shared" si="240"/>
        <v/>
      </c>
      <c r="G266" s="62" t="str">
        <f t="shared" si="241"/>
        <v/>
      </c>
      <c r="H266" s="63" t="str">
        <f t="shared" si="242"/>
        <v/>
      </c>
      <c r="I266" s="69"/>
      <c r="J266" s="60" t="str">
        <f t="shared" si="243"/>
        <v/>
      </c>
      <c r="K266" s="60" t="str">
        <f t="shared" si="244"/>
        <v/>
      </c>
      <c r="L266" s="60" t="str">
        <f t="shared" si="245"/>
        <v/>
      </c>
      <c r="M266" s="60" t="str">
        <f t="shared" si="246"/>
        <v/>
      </c>
      <c r="N266" s="48"/>
      <c r="P266" s="114"/>
      <c r="Q266" s="114"/>
      <c r="R266" s="114"/>
      <c r="S266" s="114" t="str">
        <f>IF(OR(LEFT($A266,1)="x",AND(AC253+$AC266=0,$AC253&gt;0)),"",IFERROR(VLOOKUP($A266,Leden2Z,32,0),""))</f>
        <v/>
      </c>
      <c r="T266" s="153">
        <f t="shared" si="247"/>
        <v>0</v>
      </c>
      <c r="U266" s="116">
        <f t="shared" si="248"/>
        <v>0</v>
      </c>
      <c r="V266" s="119">
        <f t="shared" si="249"/>
        <v>15</v>
      </c>
      <c r="W266" s="119">
        <f t="shared" si="250"/>
        <v>16</v>
      </c>
      <c r="X266" s="23">
        <v>17</v>
      </c>
      <c r="Y266" s="60" t="str">
        <f t="shared" si="251"/>
        <v/>
      </c>
      <c r="Z266" s="60" t="str">
        <f t="shared" si="252"/>
        <v/>
      </c>
      <c r="AA266" s="60" t="str">
        <f t="shared" si="253"/>
        <v/>
      </c>
      <c r="AB266" s="60" t="str">
        <f t="shared" si="254"/>
        <v/>
      </c>
      <c r="AC266" s="23">
        <f t="shared" si="255"/>
        <v>0</v>
      </c>
      <c r="AH266" s="158" t="str">
        <f t="shared" si="256"/>
        <v/>
      </c>
    </row>
    <row r="267" spans="1:34" x14ac:dyDescent="0.25">
      <c r="A267" s="23" t="str">
        <f>C251&amp;"x"&amp;B267</f>
        <v>B3x14</v>
      </c>
      <c r="B267" s="42">
        <v>14</v>
      </c>
      <c r="C267" s="60" t="str">
        <f t="shared" si="237"/>
        <v/>
      </c>
      <c r="D267" s="60" t="str">
        <f t="shared" si="238"/>
        <v/>
      </c>
      <c r="E267" s="61" t="str">
        <f t="shared" si="239"/>
        <v/>
      </c>
      <c r="F267" s="61" t="str">
        <f t="shared" si="240"/>
        <v/>
      </c>
      <c r="G267" s="62" t="str">
        <f t="shared" si="241"/>
        <v/>
      </c>
      <c r="H267" s="63" t="str">
        <f t="shared" si="242"/>
        <v/>
      </c>
      <c r="I267" s="69"/>
      <c r="J267" s="60" t="str">
        <f t="shared" si="243"/>
        <v/>
      </c>
      <c r="K267" s="60" t="str">
        <f t="shared" si="244"/>
        <v/>
      </c>
      <c r="L267" s="60" t="str">
        <f t="shared" si="245"/>
        <v/>
      </c>
      <c r="M267" s="60" t="str">
        <f t="shared" si="246"/>
        <v/>
      </c>
      <c r="N267" s="48"/>
      <c r="P267" s="114"/>
      <c r="Q267" s="114"/>
      <c r="R267" s="114"/>
      <c r="S267" s="114" t="str">
        <f>IF(OR(LEFT($A267,1)="x",AND(AC253+$AC267=0,$AC253&gt;0)),"",IFERROR(VLOOKUP($A267,Leden2Z,32,0),""))</f>
        <v/>
      </c>
      <c r="T267" s="153">
        <f t="shared" si="247"/>
        <v>0</v>
      </c>
      <c r="U267" s="116">
        <f t="shared" si="248"/>
        <v>0</v>
      </c>
      <c r="V267" s="119">
        <f t="shared" si="249"/>
        <v>15</v>
      </c>
      <c r="W267" s="119">
        <f t="shared" si="250"/>
        <v>16</v>
      </c>
      <c r="X267" s="23">
        <v>18</v>
      </c>
      <c r="Y267" s="60" t="str">
        <f t="shared" si="251"/>
        <v/>
      </c>
      <c r="Z267" s="60" t="str">
        <f t="shared" si="252"/>
        <v/>
      </c>
      <c r="AA267" s="60" t="str">
        <f t="shared" si="253"/>
        <v/>
      </c>
      <c r="AB267" s="60" t="str">
        <f t="shared" si="254"/>
        <v/>
      </c>
      <c r="AC267" s="23">
        <f t="shared" si="255"/>
        <v>0</v>
      </c>
      <c r="AH267" s="158" t="str">
        <f t="shared" si="256"/>
        <v/>
      </c>
    </row>
    <row r="268" spans="1:34" x14ac:dyDescent="0.25">
      <c r="A268" s="23" t="str">
        <f>C251&amp;"x"&amp;B268</f>
        <v>B3x15</v>
      </c>
      <c r="B268" s="42">
        <v>15</v>
      </c>
      <c r="C268" s="60" t="str">
        <f t="shared" si="237"/>
        <v/>
      </c>
      <c r="D268" s="60" t="str">
        <f t="shared" si="238"/>
        <v/>
      </c>
      <c r="E268" s="61" t="str">
        <f t="shared" si="239"/>
        <v/>
      </c>
      <c r="F268" s="61" t="str">
        <f t="shared" si="240"/>
        <v/>
      </c>
      <c r="G268" s="62" t="str">
        <f t="shared" si="241"/>
        <v/>
      </c>
      <c r="H268" s="63" t="str">
        <f t="shared" si="242"/>
        <v/>
      </c>
      <c r="I268" s="69"/>
      <c r="J268" s="60" t="str">
        <f t="shared" si="243"/>
        <v/>
      </c>
      <c r="K268" s="60" t="str">
        <f t="shared" si="244"/>
        <v/>
      </c>
      <c r="L268" s="60" t="str">
        <f t="shared" si="245"/>
        <v/>
      </c>
      <c r="M268" s="60" t="str">
        <f t="shared" si="246"/>
        <v/>
      </c>
      <c r="N268" s="48"/>
      <c r="P268" s="114"/>
      <c r="Q268" s="114"/>
      <c r="R268" s="114"/>
      <c r="S268" s="114" t="str">
        <f>IF(OR(LEFT($A268,1)="x",AND(AC253+$AC268=0,$AC253&gt;0)),"",IFERROR(VLOOKUP($A268,Leden2Z,32,0),""))</f>
        <v/>
      </c>
      <c r="T268" s="153">
        <f t="shared" si="247"/>
        <v>0</v>
      </c>
      <c r="U268" s="116">
        <f t="shared" si="248"/>
        <v>0</v>
      </c>
      <c r="V268" s="119">
        <f t="shared" si="249"/>
        <v>15</v>
      </c>
      <c r="W268" s="119">
        <f t="shared" si="250"/>
        <v>16</v>
      </c>
      <c r="X268" s="23">
        <v>19</v>
      </c>
      <c r="Y268" s="60" t="str">
        <f t="shared" si="251"/>
        <v/>
      </c>
      <c r="Z268" s="60" t="str">
        <f t="shared" si="252"/>
        <v/>
      </c>
      <c r="AA268" s="60" t="str">
        <f t="shared" si="253"/>
        <v/>
      </c>
      <c r="AB268" s="60" t="str">
        <f t="shared" si="254"/>
        <v/>
      </c>
      <c r="AC268" s="23">
        <f t="shared" si="255"/>
        <v>0</v>
      </c>
      <c r="AH268" s="158" t="str">
        <f t="shared" si="256"/>
        <v/>
      </c>
    </row>
    <row r="269" spans="1:34" x14ac:dyDescent="0.25">
      <c r="B269" s="65"/>
      <c r="C269" s="66"/>
      <c r="D269" s="65"/>
      <c r="E269" s="65"/>
      <c r="F269" s="65"/>
      <c r="G269" s="67"/>
      <c r="H269" s="67"/>
      <c r="I269" s="67"/>
      <c r="J269" s="66"/>
      <c r="K269" s="66"/>
      <c r="L269" s="66"/>
      <c r="M269" s="66"/>
      <c r="N269" s="48"/>
      <c r="X269" s="23">
        <v>20</v>
      </c>
    </row>
    <row r="270" spans="1:34" x14ac:dyDescent="0.25">
      <c r="B270" s="42"/>
      <c r="C270" s="369" t="s">
        <v>5165</v>
      </c>
      <c r="D270" s="369"/>
      <c r="E270" s="43" t="s">
        <v>5166</v>
      </c>
      <c r="F270" s="43" t="s">
        <v>5167</v>
      </c>
      <c r="G270" s="44" t="s">
        <v>5168</v>
      </c>
      <c r="H270" s="45"/>
      <c r="I270" s="46"/>
      <c r="J270" s="47" t="s">
        <v>5169</v>
      </c>
      <c r="K270" s="47" t="s">
        <v>5170</v>
      </c>
      <c r="L270" s="47" t="s">
        <v>5171</v>
      </c>
      <c r="M270" s="48"/>
      <c r="N270" s="48"/>
      <c r="P270" s="49">
        <f>COUNT(P274:P288)</f>
        <v>0</v>
      </c>
      <c r="Q270" s="49">
        <f>COUNT(Q274:Q288)</f>
        <v>0</v>
      </c>
      <c r="R270" s="49">
        <f>COUNT(R274:R288)</f>
        <v>0</v>
      </c>
      <c r="S270" s="49">
        <f>COUNT(S274:S288)</f>
        <v>9</v>
      </c>
      <c r="T270" s="96">
        <f>T271-SUM(U274:U288)</f>
        <v>0</v>
      </c>
      <c r="X270" s="23">
        <v>1</v>
      </c>
    </row>
    <row r="271" spans="1:34" ht="13" x14ac:dyDescent="0.3">
      <c r="A271" s="27">
        <f>A251+1</f>
        <v>14</v>
      </c>
      <c r="B271" s="50"/>
      <c r="C271" s="370" t="str">
        <f>Leden!AW19</f>
        <v>C1</v>
      </c>
      <c r="D271" s="370"/>
      <c r="E271" s="100" t="str">
        <f>IF($C271="","",LEFT(IFERROR(VLOOKUP($C271,Teams2Z,2,0),"")&amp;"??",2))</f>
        <v>WK</v>
      </c>
      <c r="F271" s="100" t="str">
        <f>IF($C271="","",IFERROR(VLOOKUP($C271,Teams2Z,3,0),"??"))</f>
        <v>Za</v>
      </c>
      <c r="G271" s="100" t="str">
        <f>IF($C271="","",LEFT(IFERROR(VLOOKUP($C271,Teams2Z,4,0),"")&amp;"?",1))</f>
        <v>8</v>
      </c>
      <c r="H271" s="51"/>
      <c r="I271" s="52"/>
      <c r="J271" s="100">
        <f>COUNTIF(C274:C288,"V")</f>
        <v>5</v>
      </c>
      <c r="K271" s="100">
        <f>COUNTIF(C274:C288,"M")</f>
        <v>4</v>
      </c>
      <c r="L271" s="53">
        <f>IFERROR(AVERAGE(H274:H288),"")</f>
        <v>12.777777777777779</v>
      </c>
      <c r="M271" s="54"/>
      <c r="N271" s="54"/>
      <c r="O271" s="27" t="s">
        <v>5172</v>
      </c>
      <c r="P271" s="163"/>
      <c r="Q271" s="163"/>
      <c r="R271" s="163"/>
      <c r="S271" s="163">
        <v>0</v>
      </c>
      <c r="T271" s="96">
        <f>SUM(T274:T288)</f>
        <v>9</v>
      </c>
      <c r="U271" s="115" t="str">
        <f>MID($C271,1,1)</f>
        <v>C</v>
      </c>
      <c r="V271" s="115" t="str">
        <f>MID($C271,1,1)</f>
        <v>C</v>
      </c>
      <c r="W271" s="115" t="str">
        <f>MID($C271,1,1)</f>
        <v>C</v>
      </c>
      <c r="X271" s="23">
        <v>2</v>
      </c>
      <c r="Y271" s="27"/>
      <c r="Z271" s="27"/>
      <c r="AA271" s="27"/>
      <c r="AB271" s="27"/>
      <c r="AC271" s="27"/>
      <c r="AD271" s="11" t="str">
        <f>IF($C271="","",IFERROR(VLOOKUP($C271,Teams2Z,6,0),""))</f>
        <v>A</v>
      </c>
      <c r="AE271" s="11" t="str">
        <f>TRIM(IF($AD271="","",IFERROR(VLOOKUP($AD271,Teams!$J$5:$O$9,2,0),"")))</f>
        <v>3312 AD</v>
      </c>
      <c r="AF271" s="11" t="str">
        <f>TRIM(IF($AD271="","",IFERROR(VLOOKUP($AD271,Teams!$J$5:$O$9,4,0),"")))</f>
        <v>Dordrecht Oranje Wit Hal</v>
      </c>
      <c r="AG271" s="27"/>
      <c r="AH271" s="159">
        <f>IFERROR(AVERAGE(AH274:AH288),"")</f>
        <v>13.407777777777778</v>
      </c>
    </row>
    <row r="272" spans="1:34" x14ac:dyDescent="0.25">
      <c r="B272" s="42"/>
      <c r="C272" s="43"/>
      <c r="D272" s="42"/>
      <c r="E272" s="42"/>
      <c r="F272" s="42"/>
      <c r="G272" s="46"/>
      <c r="H272" s="46"/>
      <c r="I272" s="46"/>
      <c r="J272" s="43"/>
      <c r="K272" s="43"/>
      <c r="L272" s="43"/>
      <c r="M272" s="48"/>
      <c r="N272" s="48"/>
      <c r="U272" s="116"/>
      <c r="V272" s="116"/>
      <c r="W272" s="116"/>
      <c r="X272" s="23">
        <v>3</v>
      </c>
    </row>
    <row r="273" spans="1:34" x14ac:dyDescent="0.25">
      <c r="A273" s="55"/>
      <c r="B273" s="56"/>
      <c r="C273" s="57" t="s">
        <v>5173</v>
      </c>
      <c r="D273" s="57" t="s">
        <v>5174</v>
      </c>
      <c r="E273" s="58" t="s">
        <v>5175</v>
      </c>
      <c r="F273" s="58" t="s">
        <v>5176</v>
      </c>
      <c r="G273" s="57" t="s">
        <v>5177</v>
      </c>
      <c r="H273" s="57" t="s">
        <v>5178</v>
      </c>
      <c r="I273" s="57" t="s">
        <v>5039</v>
      </c>
      <c r="J273" s="57" t="s">
        <v>7049</v>
      </c>
      <c r="K273" s="57" t="s">
        <v>7598</v>
      </c>
      <c r="L273" s="57" t="s">
        <v>7596</v>
      </c>
      <c r="M273" s="57" t="s">
        <v>7597</v>
      </c>
      <c r="N273" s="59"/>
      <c r="O273" s="55"/>
      <c r="P273" s="117" t="s">
        <v>5048</v>
      </c>
      <c r="Q273" s="117" t="s">
        <v>5047</v>
      </c>
      <c r="R273" s="117" t="s">
        <v>5049</v>
      </c>
      <c r="S273" s="117" t="s">
        <v>5048</v>
      </c>
      <c r="U273" s="115">
        <f>IF(W271="","",VLOOKUP(W271,Leeftijdscat,2,FALSE))</f>
        <v>11</v>
      </c>
      <c r="V273" s="115">
        <f>IF(W271="","",VLOOKUP(W271,Leeftijdscat,3,FALSE))</f>
        <v>13</v>
      </c>
      <c r="W273" s="115">
        <f>IF(W271="","",VLOOKUP(W271,Leeftijdscat,4,FALSE))</f>
        <v>14</v>
      </c>
      <c r="X273" s="23">
        <v>4</v>
      </c>
      <c r="Y273" s="55">
        <f>LEN(Y274&amp;Y275&amp;Y276&amp;Y277&amp;Y278&amp;Y279&amp;Y280&amp;Y281&amp;Y282&amp;Y283&amp;Y284&amp;Y285&amp;Y286&amp;Y287&amp;Y288)</f>
        <v>18</v>
      </c>
      <c r="Z273" s="55">
        <f>LEN(Z274&amp;Z275&amp;Z276&amp;Z277&amp;Z278&amp;Z279&amp;Z280&amp;Z281&amp;Z282&amp;Z283&amp;Z284&amp;Z285&amp;Z286&amp;Z287&amp;Z288)</f>
        <v>18</v>
      </c>
      <c r="AA273" s="55">
        <f>LEN(AA274&amp;AA275&amp;AA276&amp;AA277&amp;AA278&amp;AA279&amp;AA280&amp;AA281&amp;AA282&amp;AA283&amp;AA284&amp;AA285&amp;AA286&amp;AA287&amp;AA288)</f>
        <v>18</v>
      </c>
      <c r="AB273" s="55">
        <f>LEN(AB274&amp;AB275&amp;AB276&amp;AB277&amp;AB278&amp;AB279&amp;AB280&amp;AB281&amp;AB282&amp;AB283&amp;AB284&amp;AB285&amp;AB286&amp;AB287&amp;AB288)</f>
        <v>9</v>
      </c>
      <c r="AC273" s="55">
        <f>SUM(Y273:AA273)</f>
        <v>54</v>
      </c>
      <c r="AD273" s="145"/>
      <c r="AE273" s="145"/>
      <c r="AF273" s="145"/>
      <c r="AG273" s="55"/>
    </row>
    <row r="274" spans="1:34" x14ac:dyDescent="0.25">
      <c r="A274" s="23" t="str">
        <f>C271&amp;"x"&amp;B274</f>
        <v>C1x1</v>
      </c>
      <c r="B274" s="42">
        <v>1</v>
      </c>
      <c r="C274" s="60" t="str">
        <f t="shared" ref="C274:C288" si="257">IF(LEFT($A274,1)="x","",IFERROR(VLOOKUP($A274,Leden2Z,7,0),""))</f>
        <v>V</v>
      </c>
      <c r="D274" s="60" t="str">
        <f t="shared" ref="D274:D288" si="258">IF(LEFT($A274,1)="x","",IFERROR(VLOOKUP($A274,Leden2Z,8,0),""))</f>
        <v>NMB60Y4</v>
      </c>
      <c r="E274" s="61" t="str">
        <f t="shared" ref="E274:E288" si="259">IF(LEFT($A274,1)="x","",IFERROR(VLOOKUP($A274,Leden2Z,9,0),""))</f>
        <v>Lindhout, D.</v>
      </c>
      <c r="F274" s="61" t="str">
        <f t="shared" ref="F274:F288" si="260">IF(LEFT($A274,1)="x","",IFERROR(VLOOKUP($A274,Leden2Z,10,0),""))</f>
        <v>Demi</v>
      </c>
      <c r="G274" s="62">
        <f t="shared" ref="G274:G288" si="261">IF(LEFT($A274,1)="x","",IFERROR(VLOOKUP($A274,Leden2Z,11,0),""))</f>
        <v>40189</v>
      </c>
      <c r="H274" s="63">
        <f t="shared" ref="H274:H288" si="262">IF(AND(ISNUMBER(G274),G274&lt;&gt;0),DATEDIF(G274,Peildatum,"Y"),"")</f>
        <v>13</v>
      </c>
      <c r="I274" s="69"/>
      <c r="J274" s="60" t="str">
        <f t="shared" ref="J274:J288" si="263">IF(LEFT($A274,1)="x","",IFERROR(VLOOKUP($A274,Leden2Z,16,0),""))</f>
        <v>C1</v>
      </c>
      <c r="K274" s="60" t="str">
        <f t="shared" ref="K274:K288" si="264">IF(LEFT($A274,1)="x","",IFERROR(VLOOKUP($A274,Leden2Z,17,0),""))</f>
        <v>C1</v>
      </c>
      <c r="L274" s="60" t="str">
        <f t="shared" ref="L274:L288" si="265">IF(LEFT($A274,1)="x","",IFERROR(VLOOKUP($A274,Leden2Z,18,0),""))</f>
        <v>C1</v>
      </c>
      <c r="M274" s="60" t="str">
        <f t="shared" ref="M274:M288" si="266">IF(LEFT($A274,1)="x","",IFERROR(VLOOKUP($A274,Leden2Z,19,0),""))</f>
        <v>C1</v>
      </c>
      <c r="N274" s="48"/>
      <c r="P274" s="114"/>
      <c r="Q274" s="114"/>
      <c r="R274" s="114"/>
      <c r="S274" s="114">
        <f>IF(OR(LEFT($A274,1)="x",AND(AC273+$AC274=0,$AC273&gt;0)),"",IFERROR(VLOOKUP($A274,Leden2Z,32,0),""))</f>
        <v>0</v>
      </c>
      <c r="T274" s="153">
        <f t="shared" ref="T274:T288" si="267">IF(LEN(C274&amp;D274&amp;E274&amp;F274)&gt;0,1,0)</f>
        <v>1</v>
      </c>
      <c r="U274" s="116">
        <f t="shared" ref="U274:U288" si="268">MIN(LEN(Y274&amp;Z274&amp;AA274&amp;AB274),1)</f>
        <v>1</v>
      </c>
      <c r="V274" s="119">
        <f t="shared" ref="V274:V288" si="269">V273</f>
        <v>13</v>
      </c>
      <c r="W274" s="119">
        <f t="shared" ref="W274:W288" si="270">W273</f>
        <v>14</v>
      </c>
      <c r="X274" s="23">
        <v>5</v>
      </c>
      <c r="Y274" s="60" t="str">
        <f t="shared" ref="Y274:Y288" si="271">IF(LEFT($A274,1)="x","",IFERROR(VLOOKUP($A274,Leden2Z,36,0),""))</f>
        <v>C1</v>
      </c>
      <c r="Z274" s="60" t="str">
        <f t="shared" ref="Z274:Z288" si="272">IF(LEFT($A274,1)="x","",IFERROR(VLOOKUP($A274,Leden2Z,37,0),""))</f>
        <v>C1</v>
      </c>
      <c r="AA274" s="60" t="str">
        <f t="shared" ref="AA274:AA288" si="273">IF(LEFT($A274,1)="x","",IFERROR(VLOOKUP($A274,Leden2Z,38,0),""))</f>
        <v>C1</v>
      </c>
      <c r="AB274" s="60">
        <f t="shared" ref="AB274:AB288" si="274">IF(LEFT($A274,1)="x","",IFERROR(VLOOKUP($A274,Leden2Z,39,0),""))</f>
        <v>0</v>
      </c>
      <c r="AC274" s="23">
        <f t="shared" ref="AC274:AC288" si="275">LEN(Y274&amp;Z274&amp;AA274&amp;AB274)</f>
        <v>7</v>
      </c>
      <c r="AH274" s="158">
        <f t="shared" ref="AH274:AH288" si="276">lft(G274,Peildatum)</f>
        <v>13.97</v>
      </c>
    </row>
    <row r="275" spans="1:34" x14ac:dyDescent="0.25">
      <c r="A275" s="23" t="str">
        <f>C271&amp;"x"&amp;B275</f>
        <v>C1x2</v>
      </c>
      <c r="B275" s="42">
        <v>2</v>
      </c>
      <c r="C275" s="60" t="str">
        <f t="shared" si="257"/>
        <v>V</v>
      </c>
      <c r="D275" s="60" t="str">
        <f t="shared" si="258"/>
        <v>NLP77Z4</v>
      </c>
      <c r="E275" s="61" t="str">
        <f t="shared" si="259"/>
        <v>Klooster, van der D.</v>
      </c>
      <c r="F275" s="61" t="str">
        <f t="shared" si="260"/>
        <v>Danique</v>
      </c>
      <c r="G275" s="62">
        <f t="shared" si="261"/>
        <v>40239</v>
      </c>
      <c r="H275" s="63">
        <f t="shared" si="262"/>
        <v>13</v>
      </c>
      <c r="I275" s="69"/>
      <c r="J275" s="60" t="str">
        <f t="shared" si="263"/>
        <v>C1</v>
      </c>
      <c r="K275" s="60" t="str">
        <f t="shared" si="264"/>
        <v>C1</v>
      </c>
      <c r="L275" s="60" t="str">
        <f t="shared" si="265"/>
        <v>C1</v>
      </c>
      <c r="M275" s="60" t="str">
        <f t="shared" si="266"/>
        <v>C1</v>
      </c>
      <c r="N275" s="48"/>
      <c r="P275" s="114"/>
      <c r="Q275" s="114"/>
      <c r="R275" s="114"/>
      <c r="S275" s="114">
        <f>IF(OR(LEFT($A275,1)="x",AND(AC273+$AC275=0,$AC273&gt;0)),"",IFERROR(VLOOKUP($A275,Leden2Z,32,0),""))</f>
        <v>0</v>
      </c>
      <c r="T275" s="153">
        <f t="shared" si="267"/>
        <v>1</v>
      </c>
      <c r="U275" s="116">
        <f t="shared" si="268"/>
        <v>1</v>
      </c>
      <c r="V275" s="119">
        <f t="shared" si="269"/>
        <v>13</v>
      </c>
      <c r="W275" s="119">
        <f t="shared" si="270"/>
        <v>14</v>
      </c>
      <c r="X275" s="23">
        <v>6</v>
      </c>
      <c r="Y275" s="60" t="str">
        <f t="shared" si="271"/>
        <v>C1</v>
      </c>
      <c r="Z275" s="60" t="str">
        <f t="shared" si="272"/>
        <v>C1</v>
      </c>
      <c r="AA275" s="60" t="str">
        <f t="shared" si="273"/>
        <v>C1</v>
      </c>
      <c r="AB275" s="60">
        <f t="shared" si="274"/>
        <v>0</v>
      </c>
      <c r="AC275" s="23">
        <f t="shared" si="275"/>
        <v>7</v>
      </c>
      <c r="AH275" s="158">
        <f t="shared" si="276"/>
        <v>13.83</v>
      </c>
    </row>
    <row r="276" spans="1:34" x14ac:dyDescent="0.25">
      <c r="A276" s="23" t="str">
        <f>C271&amp;"x"&amp;B276</f>
        <v>C1x3</v>
      </c>
      <c r="B276" s="42">
        <v>3</v>
      </c>
      <c r="C276" s="60" t="str">
        <f t="shared" si="257"/>
        <v>V</v>
      </c>
      <c r="D276" s="60" t="str">
        <f t="shared" si="258"/>
        <v>NLX25R5</v>
      </c>
      <c r="E276" s="61" t="str">
        <f t="shared" si="259"/>
        <v>Engelfriet, D.</v>
      </c>
      <c r="F276" s="61" t="str">
        <f t="shared" si="260"/>
        <v>Demi</v>
      </c>
      <c r="G276" s="62">
        <f t="shared" si="261"/>
        <v>40327</v>
      </c>
      <c r="H276" s="63">
        <f t="shared" si="262"/>
        <v>13</v>
      </c>
      <c r="I276" s="69"/>
      <c r="J276" s="60" t="str">
        <f t="shared" si="263"/>
        <v>C2</v>
      </c>
      <c r="K276" s="60" t="str">
        <f t="shared" si="264"/>
        <v>C2</v>
      </c>
      <c r="L276" s="60" t="str">
        <f t="shared" si="265"/>
        <v>C2</v>
      </c>
      <c r="M276" s="60" t="str">
        <f t="shared" si="266"/>
        <v>C1</v>
      </c>
      <c r="N276" s="48"/>
      <c r="P276" s="114"/>
      <c r="Q276" s="114"/>
      <c r="R276" s="114"/>
      <c r="S276" s="114">
        <f>IF(OR(LEFT($A276,1)="x",AND(AC273+$AC276=0,$AC273&gt;0)),"",IFERROR(VLOOKUP($A276,Leden2Z,32,0),""))</f>
        <v>0</v>
      </c>
      <c r="T276" s="153">
        <f t="shared" si="267"/>
        <v>1</v>
      </c>
      <c r="U276" s="116">
        <f t="shared" si="268"/>
        <v>1</v>
      </c>
      <c r="V276" s="119">
        <f t="shared" si="269"/>
        <v>13</v>
      </c>
      <c r="W276" s="119">
        <f t="shared" si="270"/>
        <v>14</v>
      </c>
      <c r="X276" s="23">
        <v>7</v>
      </c>
      <c r="Y276" s="60" t="str">
        <f t="shared" si="271"/>
        <v>C2</v>
      </c>
      <c r="Z276" s="60" t="str">
        <f t="shared" si="272"/>
        <v>C2</v>
      </c>
      <c r="AA276" s="60" t="str">
        <f t="shared" si="273"/>
        <v>C2</v>
      </c>
      <c r="AB276" s="60">
        <f t="shared" si="274"/>
        <v>0</v>
      </c>
      <c r="AC276" s="23">
        <f t="shared" si="275"/>
        <v>7</v>
      </c>
      <c r="AH276" s="158">
        <f t="shared" si="276"/>
        <v>13.59</v>
      </c>
    </row>
    <row r="277" spans="1:34" x14ac:dyDescent="0.25">
      <c r="A277" s="23" t="str">
        <f>C271&amp;"x"&amp;B277</f>
        <v>C1x4</v>
      </c>
      <c r="B277" s="42">
        <v>4</v>
      </c>
      <c r="C277" s="60" t="str">
        <f t="shared" si="257"/>
        <v>V</v>
      </c>
      <c r="D277" s="60" t="str">
        <f t="shared" si="258"/>
        <v>NLX64V0</v>
      </c>
      <c r="E277" s="61" t="str">
        <f t="shared" si="259"/>
        <v>Boer, de E.M.</v>
      </c>
      <c r="F277" s="61" t="str">
        <f t="shared" si="260"/>
        <v>Esmée</v>
      </c>
      <c r="G277" s="62">
        <f t="shared" si="261"/>
        <v>40328</v>
      </c>
      <c r="H277" s="63">
        <f t="shared" si="262"/>
        <v>13</v>
      </c>
      <c r="I277" s="69"/>
      <c r="J277" s="60" t="str">
        <f t="shared" si="263"/>
        <v>C2</v>
      </c>
      <c r="K277" s="60" t="str">
        <f t="shared" si="264"/>
        <v>C2</v>
      </c>
      <c r="L277" s="60" t="str">
        <f t="shared" si="265"/>
        <v>C2</v>
      </c>
      <c r="M277" s="60" t="str">
        <f t="shared" si="266"/>
        <v>C1</v>
      </c>
      <c r="N277" s="48"/>
      <c r="P277" s="114"/>
      <c r="Q277" s="114"/>
      <c r="R277" s="114"/>
      <c r="S277" s="114">
        <f>IF(OR(LEFT($A277,1)="x",AND(AC273+$AC277=0,$AC273&gt;0)),"",IFERROR(VLOOKUP($A277,Leden2Z,32,0),""))</f>
        <v>0</v>
      </c>
      <c r="T277" s="153">
        <f t="shared" si="267"/>
        <v>1</v>
      </c>
      <c r="U277" s="116">
        <f t="shared" si="268"/>
        <v>1</v>
      </c>
      <c r="V277" s="119">
        <f t="shared" si="269"/>
        <v>13</v>
      </c>
      <c r="W277" s="119">
        <f t="shared" si="270"/>
        <v>14</v>
      </c>
      <c r="X277" s="23">
        <v>8</v>
      </c>
      <c r="Y277" s="60" t="str">
        <f t="shared" si="271"/>
        <v>C2</v>
      </c>
      <c r="Z277" s="60" t="str">
        <f t="shared" si="272"/>
        <v>C2</v>
      </c>
      <c r="AA277" s="60" t="str">
        <f t="shared" si="273"/>
        <v>C2</v>
      </c>
      <c r="AB277" s="60">
        <f t="shared" si="274"/>
        <v>0</v>
      </c>
      <c r="AC277" s="23">
        <f t="shared" si="275"/>
        <v>7</v>
      </c>
      <c r="AH277" s="158">
        <f t="shared" si="276"/>
        <v>13.59</v>
      </c>
    </row>
    <row r="278" spans="1:34" x14ac:dyDescent="0.25">
      <c r="A278" s="23" t="str">
        <f>C271&amp;"x"&amp;B278</f>
        <v>C1x5</v>
      </c>
      <c r="B278" s="42">
        <v>5</v>
      </c>
      <c r="C278" s="60" t="str">
        <f t="shared" si="257"/>
        <v>V</v>
      </c>
      <c r="D278" s="60" t="str">
        <f t="shared" si="258"/>
        <v>NKT65Z0</v>
      </c>
      <c r="E278" s="61" t="str">
        <f t="shared" si="259"/>
        <v>Kleingeld, J.N.</v>
      </c>
      <c r="F278" s="61" t="str">
        <f t="shared" si="260"/>
        <v>Julia</v>
      </c>
      <c r="G278" s="62">
        <f t="shared" si="261"/>
        <v>40446</v>
      </c>
      <c r="H278" s="63">
        <f t="shared" si="262"/>
        <v>13</v>
      </c>
      <c r="I278" s="69"/>
      <c r="J278" s="60" t="str">
        <f t="shared" si="263"/>
        <v>C2</v>
      </c>
      <c r="K278" s="60" t="str">
        <f t="shared" si="264"/>
        <v>C2</v>
      </c>
      <c r="L278" s="60" t="str">
        <f t="shared" si="265"/>
        <v>C2</v>
      </c>
      <c r="M278" s="60" t="str">
        <f t="shared" si="266"/>
        <v>C1</v>
      </c>
      <c r="N278" s="48"/>
      <c r="P278" s="114"/>
      <c r="Q278" s="114"/>
      <c r="R278" s="114"/>
      <c r="S278" s="114">
        <f>IF(OR(LEFT($A278,1)="x",AND(AC273+$AC278=0,$AC273&gt;0)),"",IFERROR(VLOOKUP($A278,Leden2Z,32,0),""))</f>
        <v>0</v>
      </c>
      <c r="T278" s="153">
        <f t="shared" si="267"/>
        <v>1</v>
      </c>
      <c r="U278" s="116">
        <f t="shared" si="268"/>
        <v>1</v>
      </c>
      <c r="V278" s="119">
        <f t="shared" si="269"/>
        <v>13</v>
      </c>
      <c r="W278" s="119">
        <f t="shared" si="270"/>
        <v>14</v>
      </c>
      <c r="X278" s="23">
        <v>9</v>
      </c>
      <c r="Y278" s="60" t="str">
        <f t="shared" si="271"/>
        <v>C2</v>
      </c>
      <c r="Z278" s="60" t="str">
        <f t="shared" si="272"/>
        <v>C2</v>
      </c>
      <c r="AA278" s="60" t="str">
        <f t="shared" si="273"/>
        <v>C2</v>
      </c>
      <c r="AB278" s="60">
        <f t="shared" si="274"/>
        <v>0</v>
      </c>
      <c r="AC278" s="23">
        <f t="shared" si="275"/>
        <v>7</v>
      </c>
      <c r="AH278" s="158">
        <f t="shared" si="276"/>
        <v>13.26</v>
      </c>
    </row>
    <row r="279" spans="1:34" x14ac:dyDescent="0.25">
      <c r="A279" s="23" t="str">
        <f>C271&amp;"x"&amp;B279</f>
        <v>C1x6</v>
      </c>
      <c r="B279" s="42">
        <v>6</v>
      </c>
      <c r="C279" s="60" t="str">
        <f t="shared" si="257"/>
        <v>M</v>
      </c>
      <c r="D279" s="60" t="str">
        <f t="shared" si="258"/>
        <v>NLP78P7</v>
      </c>
      <c r="E279" s="61" t="str">
        <f t="shared" si="259"/>
        <v>Sas, N.</v>
      </c>
      <c r="F279" s="61" t="str">
        <f t="shared" si="260"/>
        <v>Niek</v>
      </c>
      <c r="G279" s="62">
        <f t="shared" si="261"/>
        <v>40381</v>
      </c>
      <c r="H279" s="63">
        <f t="shared" si="262"/>
        <v>13</v>
      </c>
      <c r="I279" s="69"/>
      <c r="J279" s="60" t="str">
        <f t="shared" si="263"/>
        <v>C1</v>
      </c>
      <c r="K279" s="60" t="str">
        <f t="shared" si="264"/>
        <v>C1</v>
      </c>
      <c r="L279" s="60" t="str">
        <f t="shared" si="265"/>
        <v>C1</v>
      </c>
      <c r="M279" s="60" t="str">
        <f t="shared" si="266"/>
        <v>C1</v>
      </c>
      <c r="N279" s="48"/>
      <c r="P279" s="114"/>
      <c r="Q279" s="114"/>
      <c r="R279" s="114"/>
      <c r="S279" s="114">
        <f>IF(OR(LEFT($A279,1)="x",AND(AC273+$AC279=0,$AC273&gt;0)),"",IFERROR(VLOOKUP($A279,Leden2Z,32,0),""))</f>
        <v>0</v>
      </c>
      <c r="T279" s="153">
        <f t="shared" si="267"/>
        <v>1</v>
      </c>
      <c r="U279" s="116">
        <f t="shared" si="268"/>
        <v>1</v>
      </c>
      <c r="V279" s="119">
        <f t="shared" si="269"/>
        <v>13</v>
      </c>
      <c r="W279" s="119">
        <f t="shared" si="270"/>
        <v>14</v>
      </c>
      <c r="X279" s="23">
        <v>10</v>
      </c>
      <c r="Y279" s="60" t="str">
        <f t="shared" si="271"/>
        <v>C1</v>
      </c>
      <c r="Z279" s="60" t="str">
        <f t="shared" si="272"/>
        <v>C1</v>
      </c>
      <c r="AA279" s="60" t="str">
        <f t="shared" si="273"/>
        <v>C1</v>
      </c>
      <c r="AB279" s="60">
        <f t="shared" si="274"/>
        <v>0</v>
      </c>
      <c r="AC279" s="23">
        <f t="shared" si="275"/>
        <v>7</v>
      </c>
      <c r="AH279" s="158">
        <f t="shared" si="276"/>
        <v>13.44</v>
      </c>
    </row>
    <row r="280" spans="1:34" x14ac:dyDescent="0.25">
      <c r="A280" s="23" t="str">
        <f>C271&amp;"x"&amp;B280</f>
        <v>C1x7</v>
      </c>
      <c r="B280" s="42">
        <v>7</v>
      </c>
      <c r="C280" s="60" t="str">
        <f t="shared" si="257"/>
        <v>M</v>
      </c>
      <c r="D280" s="60" t="str">
        <f t="shared" si="258"/>
        <v>NMD51K6</v>
      </c>
      <c r="E280" s="61" t="str">
        <f t="shared" si="259"/>
        <v>Vos, T.</v>
      </c>
      <c r="F280" s="61" t="str">
        <f t="shared" si="260"/>
        <v>Thomas</v>
      </c>
      <c r="G280" s="62">
        <f t="shared" si="261"/>
        <v>40446</v>
      </c>
      <c r="H280" s="63">
        <f t="shared" si="262"/>
        <v>13</v>
      </c>
      <c r="I280" s="69"/>
      <c r="J280" s="60" t="str">
        <f t="shared" si="263"/>
        <v>C1</v>
      </c>
      <c r="K280" s="60" t="str">
        <f t="shared" si="264"/>
        <v>C1</v>
      </c>
      <c r="L280" s="60" t="str">
        <f t="shared" si="265"/>
        <v>C1</v>
      </c>
      <c r="M280" s="60" t="str">
        <f t="shared" si="266"/>
        <v>C1</v>
      </c>
      <c r="N280" s="48"/>
      <c r="P280" s="114"/>
      <c r="Q280" s="114"/>
      <c r="R280" s="114"/>
      <c r="S280" s="114">
        <f>IF(OR(LEFT($A280,1)="x",AND(AC273+$AC280=0,$AC273&gt;0)),"",IFERROR(VLOOKUP($A280,Leden2Z,32,0),""))</f>
        <v>0</v>
      </c>
      <c r="T280" s="153">
        <f t="shared" si="267"/>
        <v>1</v>
      </c>
      <c r="U280" s="116">
        <f t="shared" si="268"/>
        <v>1</v>
      </c>
      <c r="V280" s="119">
        <f t="shared" si="269"/>
        <v>13</v>
      </c>
      <c r="W280" s="119">
        <f t="shared" si="270"/>
        <v>14</v>
      </c>
      <c r="X280" s="23">
        <v>11</v>
      </c>
      <c r="Y280" s="60" t="str">
        <f t="shared" si="271"/>
        <v>C1</v>
      </c>
      <c r="Z280" s="60" t="str">
        <f t="shared" si="272"/>
        <v>C1</v>
      </c>
      <c r="AA280" s="60" t="str">
        <f t="shared" si="273"/>
        <v>C1</v>
      </c>
      <c r="AB280" s="60">
        <f t="shared" si="274"/>
        <v>0</v>
      </c>
      <c r="AC280" s="23">
        <f t="shared" si="275"/>
        <v>7</v>
      </c>
      <c r="AH280" s="158">
        <f t="shared" si="276"/>
        <v>13.26</v>
      </c>
    </row>
    <row r="281" spans="1:34" x14ac:dyDescent="0.25">
      <c r="A281" s="23" t="str">
        <f>C271&amp;"x"&amp;B281</f>
        <v>C1x8</v>
      </c>
      <c r="B281" s="42">
        <v>8</v>
      </c>
      <c r="C281" s="60" t="str">
        <f t="shared" si="257"/>
        <v>M</v>
      </c>
      <c r="D281" s="60" t="str">
        <f t="shared" si="258"/>
        <v>NMG18G2</v>
      </c>
      <c r="E281" s="61" t="str">
        <f t="shared" si="259"/>
        <v>Belder, L.</v>
      </c>
      <c r="F281" s="61" t="str">
        <f t="shared" si="260"/>
        <v>Lenn</v>
      </c>
      <c r="G281" s="62">
        <f t="shared" si="261"/>
        <v>40557</v>
      </c>
      <c r="H281" s="63">
        <f t="shared" si="262"/>
        <v>12</v>
      </c>
      <c r="I281" s="69"/>
      <c r="J281" s="60" t="str">
        <f t="shared" si="263"/>
        <v>D1</v>
      </c>
      <c r="K281" s="60" t="str">
        <f t="shared" si="264"/>
        <v>D1</v>
      </c>
      <c r="L281" s="60" t="str">
        <f t="shared" si="265"/>
        <v>D1</v>
      </c>
      <c r="M281" s="60" t="str">
        <f t="shared" si="266"/>
        <v>C1</v>
      </c>
      <c r="N281" s="48"/>
      <c r="P281" s="114"/>
      <c r="Q281" s="114"/>
      <c r="R281" s="114"/>
      <c r="S281" s="114">
        <f>IF(OR(LEFT($A281,1)="x",AND(AC273+$AC281=0,$AC273&gt;0)),"",IFERROR(VLOOKUP($A281,Leden2Z,32,0),""))</f>
        <v>0</v>
      </c>
      <c r="T281" s="153">
        <f t="shared" si="267"/>
        <v>1</v>
      </c>
      <c r="U281" s="116">
        <f t="shared" si="268"/>
        <v>1</v>
      </c>
      <c r="V281" s="119">
        <f t="shared" si="269"/>
        <v>13</v>
      </c>
      <c r="W281" s="119">
        <f t="shared" si="270"/>
        <v>14</v>
      </c>
      <c r="X281" s="23">
        <v>12</v>
      </c>
      <c r="Y281" s="60" t="str">
        <f t="shared" si="271"/>
        <v>D1</v>
      </c>
      <c r="Z281" s="60" t="str">
        <f t="shared" si="272"/>
        <v>D1</v>
      </c>
      <c r="AA281" s="60" t="str">
        <f t="shared" si="273"/>
        <v>D1</v>
      </c>
      <c r="AB281" s="60">
        <f t="shared" si="274"/>
        <v>0</v>
      </c>
      <c r="AC281" s="23">
        <f t="shared" si="275"/>
        <v>7</v>
      </c>
      <c r="AH281" s="158">
        <f t="shared" si="276"/>
        <v>12.96</v>
      </c>
    </row>
    <row r="282" spans="1:34" x14ac:dyDescent="0.25">
      <c r="A282" s="23" t="str">
        <f>C271&amp;"x"&amp;B282</f>
        <v>C1x9</v>
      </c>
      <c r="B282" s="42">
        <v>9</v>
      </c>
      <c r="C282" s="60" t="str">
        <f t="shared" si="257"/>
        <v>M</v>
      </c>
      <c r="D282" s="60" t="str">
        <f t="shared" si="258"/>
        <v>NMC61P5</v>
      </c>
      <c r="E282" s="61" t="str">
        <f t="shared" si="259"/>
        <v>Dekker, den T.J.</v>
      </c>
      <c r="F282" s="61" t="str">
        <f t="shared" si="260"/>
        <v>Tiemen</v>
      </c>
      <c r="G282" s="62">
        <f t="shared" si="261"/>
        <v>40626</v>
      </c>
      <c r="H282" s="63">
        <f t="shared" si="262"/>
        <v>12</v>
      </c>
      <c r="I282" s="69"/>
      <c r="J282" s="60" t="str">
        <f t="shared" si="263"/>
        <v>D1</v>
      </c>
      <c r="K282" s="60" t="str">
        <f t="shared" si="264"/>
        <v>D1</v>
      </c>
      <c r="L282" s="60" t="str">
        <f t="shared" si="265"/>
        <v>D1</v>
      </c>
      <c r="M282" s="60" t="str">
        <f t="shared" si="266"/>
        <v>C1</v>
      </c>
      <c r="N282" s="48"/>
      <c r="P282" s="114"/>
      <c r="Q282" s="114"/>
      <c r="R282" s="114"/>
      <c r="S282" s="114">
        <f>IF(OR(LEFT($A282,1)="x",AND(AC273+$AC282=0,$AC273&gt;0)),"",IFERROR(VLOOKUP($A282,Leden2Z,32,0),""))</f>
        <v>0</v>
      </c>
      <c r="T282" s="153">
        <f t="shared" si="267"/>
        <v>1</v>
      </c>
      <c r="U282" s="116">
        <f t="shared" si="268"/>
        <v>1</v>
      </c>
      <c r="V282" s="119">
        <f t="shared" si="269"/>
        <v>13</v>
      </c>
      <c r="W282" s="119">
        <f t="shared" si="270"/>
        <v>14</v>
      </c>
      <c r="X282" s="23">
        <v>13</v>
      </c>
      <c r="Y282" s="60" t="str">
        <f t="shared" si="271"/>
        <v>D1</v>
      </c>
      <c r="Z282" s="60" t="str">
        <f t="shared" si="272"/>
        <v>D1</v>
      </c>
      <c r="AA282" s="60" t="str">
        <f t="shared" si="273"/>
        <v>D1</v>
      </c>
      <c r="AB282" s="60">
        <f t="shared" si="274"/>
        <v>0</v>
      </c>
      <c r="AC282" s="23">
        <f t="shared" si="275"/>
        <v>7</v>
      </c>
      <c r="AH282" s="158">
        <f t="shared" si="276"/>
        <v>12.77</v>
      </c>
    </row>
    <row r="283" spans="1:34" x14ac:dyDescent="0.25">
      <c r="A283" s="23" t="str">
        <f>C271&amp;"x"&amp;B283</f>
        <v>C1x10</v>
      </c>
      <c r="B283" s="42">
        <v>10</v>
      </c>
      <c r="C283" s="60" t="str">
        <f t="shared" si="257"/>
        <v/>
      </c>
      <c r="D283" s="60" t="str">
        <f t="shared" si="258"/>
        <v/>
      </c>
      <c r="E283" s="61" t="str">
        <f t="shared" si="259"/>
        <v/>
      </c>
      <c r="F283" s="61" t="str">
        <f t="shared" si="260"/>
        <v/>
      </c>
      <c r="G283" s="62" t="str">
        <f t="shared" si="261"/>
        <v/>
      </c>
      <c r="H283" s="63" t="str">
        <f t="shared" si="262"/>
        <v/>
      </c>
      <c r="I283" s="69"/>
      <c r="J283" s="60" t="str">
        <f t="shared" si="263"/>
        <v/>
      </c>
      <c r="K283" s="60" t="str">
        <f t="shared" si="264"/>
        <v/>
      </c>
      <c r="L283" s="60" t="str">
        <f t="shared" si="265"/>
        <v/>
      </c>
      <c r="M283" s="60" t="str">
        <f t="shared" si="266"/>
        <v/>
      </c>
      <c r="N283" s="48"/>
      <c r="P283" s="114"/>
      <c r="Q283" s="114"/>
      <c r="R283" s="114"/>
      <c r="S283" s="114" t="str">
        <f>IF(OR(LEFT($A283,1)="x",AND(AC273+$AC283=0,$AC273&gt;0)),"",IFERROR(VLOOKUP($A283,Leden2Z,32,0),""))</f>
        <v/>
      </c>
      <c r="T283" s="153">
        <f t="shared" si="267"/>
        <v>0</v>
      </c>
      <c r="U283" s="116">
        <f t="shared" si="268"/>
        <v>0</v>
      </c>
      <c r="V283" s="119">
        <f t="shared" si="269"/>
        <v>13</v>
      </c>
      <c r="W283" s="119">
        <f t="shared" si="270"/>
        <v>14</v>
      </c>
      <c r="X283" s="23">
        <v>14</v>
      </c>
      <c r="Y283" s="60" t="str">
        <f t="shared" si="271"/>
        <v/>
      </c>
      <c r="Z283" s="60" t="str">
        <f t="shared" si="272"/>
        <v/>
      </c>
      <c r="AA283" s="60" t="str">
        <f t="shared" si="273"/>
        <v/>
      </c>
      <c r="AB283" s="60" t="str">
        <f t="shared" si="274"/>
        <v/>
      </c>
      <c r="AC283" s="23">
        <f t="shared" si="275"/>
        <v>0</v>
      </c>
      <c r="AH283" s="158" t="str">
        <f t="shared" si="276"/>
        <v/>
      </c>
    </row>
    <row r="284" spans="1:34" x14ac:dyDescent="0.25">
      <c r="A284" s="23" t="str">
        <f>C271&amp;"x"&amp;B284</f>
        <v>C1x11</v>
      </c>
      <c r="B284" s="42">
        <v>11</v>
      </c>
      <c r="C284" s="60" t="str">
        <f t="shared" si="257"/>
        <v/>
      </c>
      <c r="D284" s="60" t="str">
        <f t="shared" si="258"/>
        <v/>
      </c>
      <c r="E284" s="61" t="str">
        <f t="shared" si="259"/>
        <v/>
      </c>
      <c r="F284" s="61" t="str">
        <f t="shared" si="260"/>
        <v/>
      </c>
      <c r="G284" s="62" t="str">
        <f t="shared" si="261"/>
        <v/>
      </c>
      <c r="H284" s="63" t="str">
        <f t="shared" si="262"/>
        <v/>
      </c>
      <c r="I284" s="69"/>
      <c r="J284" s="60" t="str">
        <f t="shared" si="263"/>
        <v/>
      </c>
      <c r="K284" s="60" t="str">
        <f t="shared" si="264"/>
        <v/>
      </c>
      <c r="L284" s="60" t="str">
        <f t="shared" si="265"/>
        <v/>
      </c>
      <c r="M284" s="60" t="str">
        <f t="shared" si="266"/>
        <v/>
      </c>
      <c r="N284" s="48"/>
      <c r="P284" s="114"/>
      <c r="Q284" s="114"/>
      <c r="R284" s="114"/>
      <c r="S284" s="114" t="str">
        <f>IF(OR(LEFT($A284,1)="x",AND(AC273+$AC284=0,$AC273&gt;0)),"",IFERROR(VLOOKUP($A284,Leden2Z,32,0),""))</f>
        <v/>
      </c>
      <c r="T284" s="153">
        <f t="shared" si="267"/>
        <v>0</v>
      </c>
      <c r="U284" s="116">
        <f t="shared" si="268"/>
        <v>0</v>
      </c>
      <c r="V284" s="119">
        <f t="shared" si="269"/>
        <v>13</v>
      </c>
      <c r="W284" s="119">
        <f t="shared" si="270"/>
        <v>14</v>
      </c>
      <c r="X284" s="23">
        <v>15</v>
      </c>
      <c r="Y284" s="60" t="str">
        <f t="shared" si="271"/>
        <v/>
      </c>
      <c r="Z284" s="60" t="str">
        <f t="shared" si="272"/>
        <v/>
      </c>
      <c r="AA284" s="60" t="str">
        <f t="shared" si="273"/>
        <v/>
      </c>
      <c r="AB284" s="60" t="str">
        <f t="shared" si="274"/>
        <v/>
      </c>
      <c r="AC284" s="23">
        <f t="shared" si="275"/>
        <v>0</v>
      </c>
      <c r="AH284" s="158" t="str">
        <f t="shared" si="276"/>
        <v/>
      </c>
    </row>
    <row r="285" spans="1:34" x14ac:dyDescent="0.25">
      <c r="A285" s="23" t="str">
        <f>C271&amp;"x"&amp;B285</f>
        <v>C1x12</v>
      </c>
      <c r="B285" s="42">
        <v>12</v>
      </c>
      <c r="C285" s="60" t="str">
        <f t="shared" si="257"/>
        <v/>
      </c>
      <c r="D285" s="60" t="str">
        <f t="shared" si="258"/>
        <v/>
      </c>
      <c r="E285" s="61" t="str">
        <f t="shared" si="259"/>
        <v/>
      </c>
      <c r="F285" s="61" t="str">
        <f t="shared" si="260"/>
        <v/>
      </c>
      <c r="G285" s="62" t="str">
        <f t="shared" si="261"/>
        <v/>
      </c>
      <c r="H285" s="63" t="str">
        <f t="shared" si="262"/>
        <v/>
      </c>
      <c r="I285" s="69"/>
      <c r="J285" s="60" t="str">
        <f t="shared" si="263"/>
        <v/>
      </c>
      <c r="K285" s="60" t="str">
        <f t="shared" si="264"/>
        <v/>
      </c>
      <c r="L285" s="60" t="str">
        <f t="shared" si="265"/>
        <v/>
      </c>
      <c r="M285" s="60" t="str">
        <f t="shared" si="266"/>
        <v/>
      </c>
      <c r="N285" s="48"/>
      <c r="P285" s="114"/>
      <c r="Q285" s="114"/>
      <c r="R285" s="114"/>
      <c r="S285" s="114" t="str">
        <f>IF(OR(LEFT($A285,1)="x",AND(AC273+$AC285=0,$AC273&gt;0)),"",IFERROR(VLOOKUP($A285,Leden2Z,32,0),""))</f>
        <v/>
      </c>
      <c r="T285" s="153">
        <f t="shared" si="267"/>
        <v>0</v>
      </c>
      <c r="U285" s="116">
        <f t="shared" si="268"/>
        <v>0</v>
      </c>
      <c r="V285" s="119">
        <f t="shared" si="269"/>
        <v>13</v>
      </c>
      <c r="W285" s="119">
        <f t="shared" si="270"/>
        <v>14</v>
      </c>
      <c r="X285" s="23">
        <v>16</v>
      </c>
      <c r="Y285" s="60" t="str">
        <f t="shared" si="271"/>
        <v/>
      </c>
      <c r="Z285" s="60" t="str">
        <f t="shared" si="272"/>
        <v/>
      </c>
      <c r="AA285" s="60" t="str">
        <f t="shared" si="273"/>
        <v/>
      </c>
      <c r="AB285" s="60" t="str">
        <f t="shared" si="274"/>
        <v/>
      </c>
      <c r="AC285" s="23">
        <f t="shared" si="275"/>
        <v>0</v>
      </c>
      <c r="AH285" s="158" t="str">
        <f t="shared" si="276"/>
        <v/>
      </c>
    </row>
    <row r="286" spans="1:34" x14ac:dyDescent="0.25">
      <c r="A286" s="23" t="str">
        <f>C271&amp;"x"&amp;B286</f>
        <v>C1x13</v>
      </c>
      <c r="B286" s="42">
        <v>13</v>
      </c>
      <c r="C286" s="60" t="str">
        <f t="shared" si="257"/>
        <v/>
      </c>
      <c r="D286" s="60" t="str">
        <f t="shared" si="258"/>
        <v/>
      </c>
      <c r="E286" s="61" t="str">
        <f t="shared" si="259"/>
        <v/>
      </c>
      <c r="F286" s="61" t="str">
        <f t="shared" si="260"/>
        <v/>
      </c>
      <c r="G286" s="62" t="str">
        <f t="shared" si="261"/>
        <v/>
      </c>
      <c r="H286" s="63" t="str">
        <f t="shared" si="262"/>
        <v/>
      </c>
      <c r="I286" s="69"/>
      <c r="J286" s="60" t="str">
        <f t="shared" si="263"/>
        <v/>
      </c>
      <c r="K286" s="60" t="str">
        <f t="shared" si="264"/>
        <v/>
      </c>
      <c r="L286" s="60" t="str">
        <f t="shared" si="265"/>
        <v/>
      </c>
      <c r="M286" s="60" t="str">
        <f t="shared" si="266"/>
        <v/>
      </c>
      <c r="N286" s="48"/>
      <c r="P286" s="114"/>
      <c r="Q286" s="114"/>
      <c r="R286" s="114"/>
      <c r="S286" s="114" t="str">
        <f>IF(OR(LEFT($A286,1)="x",AND(AC273+$AC286=0,$AC273&gt;0)),"",IFERROR(VLOOKUP($A286,Leden2Z,32,0),""))</f>
        <v/>
      </c>
      <c r="T286" s="153">
        <f t="shared" si="267"/>
        <v>0</v>
      </c>
      <c r="U286" s="116">
        <f t="shared" si="268"/>
        <v>0</v>
      </c>
      <c r="V286" s="119">
        <f t="shared" si="269"/>
        <v>13</v>
      </c>
      <c r="W286" s="119">
        <f t="shared" si="270"/>
        <v>14</v>
      </c>
      <c r="X286" s="23">
        <v>17</v>
      </c>
      <c r="Y286" s="60" t="str">
        <f t="shared" si="271"/>
        <v/>
      </c>
      <c r="Z286" s="60" t="str">
        <f t="shared" si="272"/>
        <v/>
      </c>
      <c r="AA286" s="60" t="str">
        <f t="shared" si="273"/>
        <v/>
      </c>
      <c r="AB286" s="60" t="str">
        <f t="shared" si="274"/>
        <v/>
      </c>
      <c r="AC286" s="23">
        <f t="shared" si="275"/>
        <v>0</v>
      </c>
      <c r="AH286" s="158" t="str">
        <f t="shared" si="276"/>
        <v/>
      </c>
    </row>
    <row r="287" spans="1:34" x14ac:dyDescent="0.25">
      <c r="A287" s="23" t="str">
        <f>C271&amp;"x"&amp;B287</f>
        <v>C1x14</v>
      </c>
      <c r="B287" s="42">
        <v>14</v>
      </c>
      <c r="C287" s="60" t="str">
        <f t="shared" si="257"/>
        <v/>
      </c>
      <c r="D287" s="60" t="str">
        <f t="shared" si="258"/>
        <v/>
      </c>
      <c r="E287" s="61" t="str">
        <f t="shared" si="259"/>
        <v/>
      </c>
      <c r="F287" s="61" t="str">
        <f t="shared" si="260"/>
        <v/>
      </c>
      <c r="G287" s="62" t="str">
        <f t="shared" si="261"/>
        <v/>
      </c>
      <c r="H287" s="63" t="str">
        <f t="shared" si="262"/>
        <v/>
      </c>
      <c r="I287" s="69"/>
      <c r="J287" s="60" t="str">
        <f t="shared" si="263"/>
        <v/>
      </c>
      <c r="K287" s="60" t="str">
        <f t="shared" si="264"/>
        <v/>
      </c>
      <c r="L287" s="60" t="str">
        <f t="shared" si="265"/>
        <v/>
      </c>
      <c r="M287" s="60" t="str">
        <f t="shared" si="266"/>
        <v/>
      </c>
      <c r="N287" s="48"/>
      <c r="P287" s="114"/>
      <c r="Q287" s="114"/>
      <c r="R287" s="114"/>
      <c r="S287" s="114" t="str">
        <f>IF(OR(LEFT($A287,1)="x",AND(AC273+$AC287=0,$AC273&gt;0)),"",IFERROR(VLOOKUP($A287,Leden2Z,32,0),""))</f>
        <v/>
      </c>
      <c r="T287" s="153">
        <f t="shared" si="267"/>
        <v>0</v>
      </c>
      <c r="U287" s="116">
        <f t="shared" si="268"/>
        <v>0</v>
      </c>
      <c r="V287" s="119">
        <f t="shared" si="269"/>
        <v>13</v>
      </c>
      <c r="W287" s="119">
        <f t="shared" si="270"/>
        <v>14</v>
      </c>
      <c r="X287" s="23">
        <v>18</v>
      </c>
      <c r="Y287" s="60" t="str">
        <f t="shared" si="271"/>
        <v/>
      </c>
      <c r="Z287" s="60" t="str">
        <f t="shared" si="272"/>
        <v/>
      </c>
      <c r="AA287" s="60" t="str">
        <f t="shared" si="273"/>
        <v/>
      </c>
      <c r="AB287" s="60" t="str">
        <f t="shared" si="274"/>
        <v/>
      </c>
      <c r="AC287" s="23">
        <f t="shared" si="275"/>
        <v>0</v>
      </c>
      <c r="AH287" s="158" t="str">
        <f t="shared" si="276"/>
        <v/>
      </c>
    </row>
    <row r="288" spans="1:34" x14ac:dyDescent="0.25">
      <c r="A288" s="23" t="str">
        <f>C271&amp;"x"&amp;B288</f>
        <v>C1x15</v>
      </c>
      <c r="B288" s="42">
        <v>15</v>
      </c>
      <c r="C288" s="60" t="str">
        <f t="shared" si="257"/>
        <v/>
      </c>
      <c r="D288" s="60" t="str">
        <f t="shared" si="258"/>
        <v/>
      </c>
      <c r="E288" s="61" t="str">
        <f t="shared" si="259"/>
        <v/>
      </c>
      <c r="F288" s="61" t="str">
        <f t="shared" si="260"/>
        <v/>
      </c>
      <c r="G288" s="62" t="str">
        <f t="shared" si="261"/>
        <v/>
      </c>
      <c r="H288" s="63" t="str">
        <f t="shared" si="262"/>
        <v/>
      </c>
      <c r="I288" s="69"/>
      <c r="J288" s="60" t="str">
        <f t="shared" si="263"/>
        <v/>
      </c>
      <c r="K288" s="60" t="str">
        <f t="shared" si="264"/>
        <v/>
      </c>
      <c r="L288" s="60" t="str">
        <f t="shared" si="265"/>
        <v/>
      </c>
      <c r="M288" s="60" t="str">
        <f t="shared" si="266"/>
        <v/>
      </c>
      <c r="N288" s="48"/>
      <c r="P288" s="114"/>
      <c r="Q288" s="114"/>
      <c r="R288" s="114"/>
      <c r="S288" s="114" t="str">
        <f>IF(OR(LEFT($A288,1)="x",AND(AC273+$AC288=0,$AC273&gt;0)),"",IFERROR(VLOOKUP($A288,Leden2Z,32,0),""))</f>
        <v/>
      </c>
      <c r="T288" s="153">
        <f t="shared" si="267"/>
        <v>0</v>
      </c>
      <c r="U288" s="116">
        <f t="shared" si="268"/>
        <v>0</v>
      </c>
      <c r="V288" s="119">
        <f t="shared" si="269"/>
        <v>13</v>
      </c>
      <c r="W288" s="119">
        <f t="shared" si="270"/>
        <v>14</v>
      </c>
      <c r="X288" s="23">
        <v>19</v>
      </c>
      <c r="Y288" s="60" t="str">
        <f t="shared" si="271"/>
        <v/>
      </c>
      <c r="Z288" s="60" t="str">
        <f t="shared" si="272"/>
        <v/>
      </c>
      <c r="AA288" s="60" t="str">
        <f t="shared" si="273"/>
        <v/>
      </c>
      <c r="AB288" s="60" t="str">
        <f t="shared" si="274"/>
        <v/>
      </c>
      <c r="AC288" s="23">
        <f t="shared" si="275"/>
        <v>0</v>
      </c>
      <c r="AH288" s="158" t="str">
        <f t="shared" si="276"/>
        <v/>
      </c>
    </row>
    <row r="289" spans="1:34" x14ac:dyDescent="0.25">
      <c r="B289" s="65"/>
      <c r="C289" s="66"/>
      <c r="D289" s="65"/>
      <c r="E289" s="65"/>
      <c r="F289" s="65"/>
      <c r="G289" s="67"/>
      <c r="H289" s="67"/>
      <c r="I289" s="67"/>
      <c r="J289" s="66"/>
      <c r="K289" s="66"/>
      <c r="L289" s="66"/>
      <c r="M289" s="66"/>
      <c r="N289" s="48"/>
      <c r="X289" s="23">
        <v>20</v>
      </c>
    </row>
    <row r="290" spans="1:34" x14ac:dyDescent="0.25">
      <c r="B290" s="42"/>
      <c r="C290" s="369" t="s">
        <v>5165</v>
      </c>
      <c r="D290" s="369"/>
      <c r="E290" s="43" t="s">
        <v>5166</v>
      </c>
      <c r="F290" s="43" t="s">
        <v>5167</v>
      </c>
      <c r="G290" s="44" t="s">
        <v>5168</v>
      </c>
      <c r="H290" s="45"/>
      <c r="I290" s="46"/>
      <c r="J290" s="47" t="s">
        <v>5169</v>
      </c>
      <c r="K290" s="47" t="s">
        <v>5170</v>
      </c>
      <c r="L290" s="47" t="s">
        <v>5171</v>
      </c>
      <c r="M290" s="48"/>
      <c r="N290" s="48"/>
      <c r="P290" s="49">
        <f>COUNT(P294:P308)</f>
        <v>0</v>
      </c>
      <c r="Q290" s="49">
        <f>COUNT(Q294:Q308)</f>
        <v>0</v>
      </c>
      <c r="R290" s="49">
        <f>COUNT(R294:R308)</f>
        <v>0</v>
      </c>
      <c r="S290" s="49">
        <f>COUNT(S294:S308)</f>
        <v>9</v>
      </c>
      <c r="T290" s="96">
        <f>T291-SUM(U294:U308)</f>
        <v>0</v>
      </c>
      <c r="X290" s="23">
        <v>1</v>
      </c>
    </row>
    <row r="291" spans="1:34" ht="13" x14ac:dyDescent="0.3">
      <c r="A291" s="27">
        <f>A271+1</f>
        <v>15</v>
      </c>
      <c r="B291" s="50"/>
      <c r="C291" s="370" t="str">
        <f>Leden!AW20</f>
        <v>C2</v>
      </c>
      <c r="D291" s="370"/>
      <c r="E291" s="100" t="str">
        <f>IF($C291="","",LEFT(IFERROR(VLOOKUP($C291,Teams2Z,2,0),"")&amp;"??",2))</f>
        <v>WK</v>
      </c>
      <c r="F291" s="100" t="str">
        <f>IF($C291="","",IFERROR(VLOOKUP($C291,Teams2Z,3,0),"??"))</f>
        <v>Za</v>
      </c>
      <c r="G291" s="100" t="str">
        <f>IF($C291="","",LEFT(IFERROR(VLOOKUP($C291,Teams2Z,4,0),"")&amp;"?",1))</f>
        <v>8</v>
      </c>
      <c r="H291" s="51"/>
      <c r="I291" s="52"/>
      <c r="J291" s="100">
        <f>COUNTIF(C294:C308,"V")</f>
        <v>5</v>
      </c>
      <c r="K291" s="100">
        <f>COUNTIF(C294:C308,"M")</f>
        <v>4</v>
      </c>
      <c r="L291" s="53">
        <f>IFERROR(AVERAGE(H294:H308),"")</f>
        <v>12.444444444444445</v>
      </c>
      <c r="M291" s="54"/>
      <c r="N291" s="54"/>
      <c r="O291" s="27" t="s">
        <v>5172</v>
      </c>
      <c r="P291" s="163"/>
      <c r="Q291" s="163"/>
      <c r="R291" s="163"/>
      <c r="S291" s="163">
        <v>0</v>
      </c>
      <c r="T291" s="96">
        <f>SUM(T294:T308)</f>
        <v>9</v>
      </c>
      <c r="U291" s="115" t="str">
        <f>MID($C291,1,1)</f>
        <v>C</v>
      </c>
      <c r="V291" s="115" t="str">
        <f>MID($C291,1,1)</f>
        <v>C</v>
      </c>
      <c r="W291" s="115" t="str">
        <f>MID($C291,1,1)</f>
        <v>C</v>
      </c>
      <c r="X291" s="23">
        <v>2</v>
      </c>
      <c r="Y291" s="27"/>
      <c r="Z291" s="27"/>
      <c r="AA291" s="27"/>
      <c r="AB291" s="27"/>
      <c r="AC291" s="27"/>
      <c r="AD291" s="11" t="str">
        <f>IF($C291="","",IFERROR(VLOOKUP($C291,Teams2Z,6,0),""))</f>
        <v>A</v>
      </c>
      <c r="AE291" s="11" t="str">
        <f>TRIM(IF($AD291="","",IFERROR(VLOOKUP($AD291,Teams!$J$5:$O$9,2,0),"")))</f>
        <v>3312 AD</v>
      </c>
      <c r="AF291" s="11" t="str">
        <f>TRIM(IF($AD291="","",IFERROR(VLOOKUP($AD291,Teams!$J$5:$O$9,4,0),"")))</f>
        <v>Dordrecht Oranje Wit Hal</v>
      </c>
      <c r="AG291" s="27"/>
      <c r="AH291" s="159">
        <f>IFERROR(AVERAGE(AH294:AH308),"")</f>
        <v>12.835555555555555</v>
      </c>
    </row>
    <row r="292" spans="1:34" x14ac:dyDescent="0.25">
      <c r="B292" s="42"/>
      <c r="C292" s="43"/>
      <c r="D292" s="42"/>
      <c r="E292" s="42"/>
      <c r="F292" s="42"/>
      <c r="G292" s="46"/>
      <c r="H292" s="46"/>
      <c r="I292" s="46"/>
      <c r="J292" s="43"/>
      <c r="K292" s="43"/>
      <c r="L292" s="43"/>
      <c r="M292" s="48"/>
      <c r="N292" s="48"/>
      <c r="U292" s="116"/>
      <c r="V292" s="116"/>
      <c r="W292" s="116"/>
      <c r="X292" s="23">
        <v>3</v>
      </c>
    </row>
    <row r="293" spans="1:34" x14ac:dyDescent="0.25">
      <c r="A293" s="55"/>
      <c r="B293" s="56"/>
      <c r="C293" s="57" t="s">
        <v>5173</v>
      </c>
      <c r="D293" s="57" t="s">
        <v>5174</v>
      </c>
      <c r="E293" s="58" t="s">
        <v>5175</v>
      </c>
      <c r="F293" s="58" t="s">
        <v>5176</v>
      </c>
      <c r="G293" s="57" t="s">
        <v>5177</v>
      </c>
      <c r="H293" s="57" t="s">
        <v>5178</v>
      </c>
      <c r="I293" s="57" t="s">
        <v>5039</v>
      </c>
      <c r="J293" s="57" t="s">
        <v>7049</v>
      </c>
      <c r="K293" s="57" t="s">
        <v>7598</v>
      </c>
      <c r="L293" s="57" t="s">
        <v>7596</v>
      </c>
      <c r="M293" s="57" t="s">
        <v>7597</v>
      </c>
      <c r="N293" s="59"/>
      <c r="O293" s="55"/>
      <c r="P293" s="117" t="s">
        <v>5048</v>
      </c>
      <c r="Q293" s="117" t="s">
        <v>5047</v>
      </c>
      <c r="R293" s="117" t="s">
        <v>5049</v>
      </c>
      <c r="S293" s="117" t="s">
        <v>5048</v>
      </c>
      <c r="U293" s="115">
        <f>IF(W291="","",VLOOKUP(W291,Leeftijdscat,2,FALSE))</f>
        <v>11</v>
      </c>
      <c r="V293" s="115">
        <f>IF(W291="","",VLOOKUP(W291,Leeftijdscat,3,FALSE))</f>
        <v>13</v>
      </c>
      <c r="W293" s="115">
        <f>IF(W291="","",VLOOKUP(W291,Leeftijdscat,4,FALSE))</f>
        <v>14</v>
      </c>
      <c r="X293" s="23">
        <v>4</v>
      </c>
      <c r="Y293" s="55">
        <f>LEN(Y294&amp;Y295&amp;Y296&amp;Y297&amp;Y298&amp;Y299&amp;Y300&amp;Y301&amp;Y302&amp;Y303&amp;Y304&amp;Y305&amp;Y306&amp;Y307&amp;Y308)</f>
        <v>18</v>
      </c>
      <c r="Z293" s="55">
        <f>LEN(Z294&amp;Z295&amp;Z296&amp;Z297&amp;Z298&amp;Z299&amp;Z300&amp;Z301&amp;Z302&amp;Z303&amp;Z304&amp;Z305&amp;Z306&amp;Z307&amp;Z308)</f>
        <v>18</v>
      </c>
      <c r="AA293" s="55">
        <f>LEN(AA294&amp;AA295&amp;AA296&amp;AA297&amp;AA298&amp;AA299&amp;AA300&amp;AA301&amp;AA302&amp;AA303&amp;AA304&amp;AA305&amp;AA306&amp;AA307&amp;AA308)</f>
        <v>18</v>
      </c>
      <c r="AB293" s="55">
        <f>LEN(AB294&amp;AB295&amp;AB296&amp;AB297&amp;AB298&amp;AB299&amp;AB300&amp;AB301&amp;AB302&amp;AB303&amp;AB304&amp;AB305&amp;AB306&amp;AB307&amp;AB308)</f>
        <v>9</v>
      </c>
      <c r="AC293" s="55">
        <f>SUM(Y293:AA293)</f>
        <v>54</v>
      </c>
      <c r="AD293" s="145"/>
      <c r="AE293" s="145"/>
      <c r="AF293" s="145"/>
      <c r="AG293" s="55"/>
    </row>
    <row r="294" spans="1:34" x14ac:dyDescent="0.25">
      <c r="A294" s="23" t="str">
        <f>C291&amp;"x"&amp;B294</f>
        <v>C2x1</v>
      </c>
      <c r="B294" s="42">
        <v>1</v>
      </c>
      <c r="C294" s="60" t="str">
        <f t="shared" ref="C294:C308" si="277">IF(LEFT($A294,1)="x","",IFERROR(VLOOKUP($A294,Leden2Z,7,0),""))</f>
        <v>V</v>
      </c>
      <c r="D294" s="60" t="str">
        <f t="shared" ref="D294:D308" si="278">IF(LEFT($A294,1)="x","",IFERROR(VLOOKUP($A294,Leden2Z,8,0),""))</f>
        <v>NLP89W4</v>
      </c>
      <c r="E294" s="61" t="str">
        <f t="shared" ref="E294:E308" si="279">IF(LEFT($A294,1)="x","",IFERROR(VLOOKUP($A294,Leden2Z,9,0),""))</f>
        <v>Volker, T.N.</v>
      </c>
      <c r="F294" s="61" t="str">
        <f t="shared" ref="F294:F308" si="280">IF(LEFT($A294,1)="x","",IFERROR(VLOOKUP($A294,Leden2Z,10,0),""))</f>
        <v>Tess</v>
      </c>
      <c r="G294" s="62">
        <f t="shared" ref="G294:G308" si="281">IF(LEFT($A294,1)="x","",IFERROR(VLOOKUP($A294,Leden2Z,11,0),""))</f>
        <v>40227</v>
      </c>
      <c r="H294" s="63">
        <f t="shared" ref="H294:H308" si="282">IF(AND(ISNUMBER(G294),G294&lt;&gt;0),DATEDIF(G294,Peildatum,"Y"),"")</f>
        <v>13</v>
      </c>
      <c r="I294" s="69"/>
      <c r="J294" s="60" t="str">
        <f t="shared" ref="J294:J308" si="283">IF(LEFT($A294,1)="x","",IFERROR(VLOOKUP($A294,Leden2Z,16,0),""))</f>
        <v>C2</v>
      </c>
      <c r="K294" s="60" t="str">
        <f t="shared" ref="K294:K308" si="284">IF(LEFT($A294,1)="x","",IFERROR(VLOOKUP($A294,Leden2Z,17,0),""))</f>
        <v>C2</v>
      </c>
      <c r="L294" s="60" t="str">
        <f t="shared" ref="L294:L308" si="285">IF(LEFT($A294,1)="x","",IFERROR(VLOOKUP($A294,Leden2Z,18,0),""))</f>
        <v>C2</v>
      </c>
      <c r="M294" s="60" t="str">
        <f t="shared" ref="M294:M308" si="286">IF(LEFT($A294,1)="x","",IFERROR(VLOOKUP($A294,Leden2Z,19,0),""))</f>
        <v>C2</v>
      </c>
      <c r="N294" s="48"/>
      <c r="P294" s="114"/>
      <c r="Q294" s="114"/>
      <c r="R294" s="114"/>
      <c r="S294" s="114">
        <f>IF(OR(LEFT($A294,1)="x",AND(AC293+$AC294=0,$AC293&gt;0)),"",IFERROR(VLOOKUP($A294,Leden2Z,32,0),""))</f>
        <v>0</v>
      </c>
      <c r="T294" s="153">
        <f t="shared" ref="T294:T308" si="287">IF(LEN(C294&amp;D294&amp;E294&amp;F294)&gt;0,1,0)</f>
        <v>1</v>
      </c>
      <c r="U294" s="116">
        <f t="shared" ref="U294:U308" si="288">MIN(LEN(Y294&amp;Z294&amp;AA294&amp;AB294),1)</f>
        <v>1</v>
      </c>
      <c r="V294" s="119">
        <f t="shared" ref="V294:V308" si="289">V293</f>
        <v>13</v>
      </c>
      <c r="W294" s="119">
        <f t="shared" ref="W294:W308" si="290">W293</f>
        <v>14</v>
      </c>
      <c r="X294" s="23">
        <v>5</v>
      </c>
      <c r="Y294" s="60" t="str">
        <f t="shared" ref="Y294:Y308" si="291">IF(LEFT($A294,1)="x","",IFERROR(VLOOKUP($A294,Leden2Z,36,0),""))</f>
        <v>C2</v>
      </c>
      <c r="Z294" s="60" t="str">
        <f t="shared" ref="Z294:Z308" si="292">IF(LEFT($A294,1)="x","",IFERROR(VLOOKUP($A294,Leden2Z,37,0),""))</f>
        <v>C2</v>
      </c>
      <c r="AA294" s="60" t="str">
        <f t="shared" ref="AA294:AA308" si="293">IF(LEFT($A294,1)="x","",IFERROR(VLOOKUP($A294,Leden2Z,38,0),""))</f>
        <v>C2</v>
      </c>
      <c r="AB294" s="60">
        <f t="shared" ref="AB294:AB308" si="294">IF(LEFT($A294,1)="x","",IFERROR(VLOOKUP($A294,Leden2Z,39,0),""))</f>
        <v>0</v>
      </c>
      <c r="AC294" s="23">
        <f t="shared" ref="AC294:AC308" si="295">LEN(Y294&amp;Z294&amp;AA294&amp;AB294)</f>
        <v>7</v>
      </c>
      <c r="AH294" s="158">
        <f t="shared" ref="AH294:AH308" si="296">lft(G294,Peildatum)</f>
        <v>13.86</v>
      </c>
    </row>
    <row r="295" spans="1:34" x14ac:dyDescent="0.25">
      <c r="A295" s="23" t="str">
        <f>C291&amp;"x"&amp;B295</f>
        <v>C2x2</v>
      </c>
      <c r="B295" s="42">
        <v>2</v>
      </c>
      <c r="C295" s="60" t="str">
        <f t="shared" si="277"/>
        <v>V</v>
      </c>
      <c r="D295" s="60" t="str">
        <f t="shared" si="278"/>
        <v>NLL20H8</v>
      </c>
      <c r="E295" s="61" t="str">
        <f t="shared" si="279"/>
        <v>Burgt, van de F.</v>
      </c>
      <c r="F295" s="61" t="str">
        <f t="shared" si="280"/>
        <v>Feline</v>
      </c>
      <c r="G295" s="62">
        <f t="shared" si="281"/>
        <v>40429</v>
      </c>
      <c r="H295" s="63">
        <f t="shared" si="282"/>
        <v>13</v>
      </c>
      <c r="I295" s="69"/>
      <c r="J295" s="60" t="str">
        <f t="shared" si="283"/>
        <v>C2</v>
      </c>
      <c r="K295" s="60" t="str">
        <f t="shared" si="284"/>
        <v>C2</v>
      </c>
      <c r="L295" s="60" t="str">
        <f t="shared" si="285"/>
        <v>C2</v>
      </c>
      <c r="M295" s="60" t="str">
        <f t="shared" si="286"/>
        <v>C2</v>
      </c>
      <c r="N295" s="48"/>
      <c r="P295" s="114"/>
      <c r="Q295" s="114"/>
      <c r="R295" s="114"/>
      <c r="S295" s="114">
        <f>IF(OR(LEFT($A295,1)="x",AND(AC293+$AC295=0,$AC293&gt;0)),"",IFERROR(VLOOKUP($A295,Leden2Z,32,0),""))</f>
        <v>0</v>
      </c>
      <c r="T295" s="153">
        <f t="shared" si="287"/>
        <v>1</v>
      </c>
      <c r="U295" s="116">
        <f t="shared" si="288"/>
        <v>1</v>
      </c>
      <c r="V295" s="119">
        <f t="shared" si="289"/>
        <v>13</v>
      </c>
      <c r="W295" s="119">
        <f t="shared" si="290"/>
        <v>14</v>
      </c>
      <c r="X295" s="23">
        <v>6</v>
      </c>
      <c r="Y295" s="60" t="str">
        <f t="shared" si="291"/>
        <v>C2</v>
      </c>
      <c r="Z295" s="60" t="str">
        <f t="shared" si="292"/>
        <v>C2</v>
      </c>
      <c r="AA295" s="60" t="str">
        <f t="shared" si="293"/>
        <v>C2</v>
      </c>
      <c r="AB295" s="60">
        <f t="shared" si="294"/>
        <v>0</v>
      </c>
      <c r="AC295" s="23">
        <f t="shared" si="295"/>
        <v>7</v>
      </c>
      <c r="AH295" s="158">
        <f t="shared" si="296"/>
        <v>13.31</v>
      </c>
    </row>
    <row r="296" spans="1:34" x14ac:dyDescent="0.25">
      <c r="A296" s="23" t="str">
        <f>C291&amp;"x"&amp;B296</f>
        <v>C2x3</v>
      </c>
      <c r="B296" s="42">
        <v>3</v>
      </c>
      <c r="C296" s="60" t="str">
        <f t="shared" si="277"/>
        <v>V</v>
      </c>
      <c r="D296" s="60" t="str">
        <f t="shared" si="278"/>
        <v>NLN41L1</v>
      </c>
      <c r="E296" s="61" t="str">
        <f t="shared" si="279"/>
        <v>Stomp, N.</v>
      </c>
      <c r="F296" s="61" t="str">
        <f t="shared" si="280"/>
        <v>Noa</v>
      </c>
      <c r="G296" s="62">
        <f t="shared" si="281"/>
        <v>40439</v>
      </c>
      <c r="H296" s="63">
        <f t="shared" si="282"/>
        <v>13</v>
      </c>
      <c r="I296" s="69"/>
      <c r="J296" s="60" t="str">
        <f t="shared" si="283"/>
        <v>C2</v>
      </c>
      <c r="K296" s="60" t="str">
        <f t="shared" si="284"/>
        <v>C2</v>
      </c>
      <c r="L296" s="60" t="str">
        <f t="shared" si="285"/>
        <v>C2</v>
      </c>
      <c r="M296" s="60" t="str">
        <f t="shared" si="286"/>
        <v>C2</v>
      </c>
      <c r="N296" s="48"/>
      <c r="P296" s="114"/>
      <c r="Q296" s="114"/>
      <c r="R296" s="114"/>
      <c r="S296" s="114">
        <f>IF(OR(LEFT($A296,1)="x",AND(AC293+$AC296=0,$AC293&gt;0)),"",IFERROR(VLOOKUP($A296,Leden2Z,32,0),""))</f>
        <v>0</v>
      </c>
      <c r="T296" s="153">
        <f t="shared" si="287"/>
        <v>1</v>
      </c>
      <c r="U296" s="116">
        <f t="shared" si="288"/>
        <v>1</v>
      </c>
      <c r="V296" s="119">
        <f t="shared" si="289"/>
        <v>13</v>
      </c>
      <c r="W296" s="119">
        <f t="shared" si="290"/>
        <v>14</v>
      </c>
      <c r="X296" s="23">
        <v>7</v>
      </c>
      <c r="Y296" s="60" t="str">
        <f t="shared" si="291"/>
        <v>C2</v>
      </c>
      <c r="Z296" s="60" t="str">
        <f t="shared" si="292"/>
        <v>C2</v>
      </c>
      <c r="AA296" s="60" t="str">
        <f t="shared" si="293"/>
        <v>C2</v>
      </c>
      <c r="AB296" s="60">
        <f t="shared" si="294"/>
        <v>0</v>
      </c>
      <c r="AC296" s="23">
        <f t="shared" si="295"/>
        <v>7</v>
      </c>
      <c r="AH296" s="158">
        <f t="shared" si="296"/>
        <v>13.28</v>
      </c>
    </row>
    <row r="297" spans="1:34" x14ac:dyDescent="0.25">
      <c r="A297" s="23" t="str">
        <f>C291&amp;"x"&amp;B297</f>
        <v>C2x4</v>
      </c>
      <c r="B297" s="42">
        <v>4</v>
      </c>
      <c r="C297" s="60" t="str">
        <f t="shared" si="277"/>
        <v>V</v>
      </c>
      <c r="D297" s="60" t="str">
        <f t="shared" si="278"/>
        <v>NLS34M7</v>
      </c>
      <c r="E297" s="61" t="str">
        <f t="shared" si="279"/>
        <v>Camphens, S.</v>
      </c>
      <c r="F297" s="61" t="str">
        <f t="shared" si="280"/>
        <v>Saar</v>
      </c>
      <c r="G297" s="62">
        <f t="shared" si="281"/>
        <v>40786</v>
      </c>
      <c r="H297" s="63">
        <f t="shared" si="282"/>
        <v>12</v>
      </c>
      <c r="I297" s="69"/>
      <c r="J297" s="60" t="str">
        <f t="shared" si="283"/>
        <v>D1</v>
      </c>
      <c r="K297" s="60" t="str">
        <f t="shared" si="284"/>
        <v>D1</v>
      </c>
      <c r="L297" s="60" t="str">
        <f t="shared" si="285"/>
        <v>D1</v>
      </c>
      <c r="M297" s="60" t="str">
        <f t="shared" si="286"/>
        <v>C2</v>
      </c>
      <c r="N297" s="48"/>
      <c r="P297" s="114"/>
      <c r="Q297" s="114"/>
      <c r="R297" s="114"/>
      <c r="S297" s="114">
        <f>IF(OR(LEFT($A297,1)="x",AND(AC293+$AC297=0,$AC293&gt;0)),"",IFERROR(VLOOKUP($A297,Leden2Z,32,0),""))</f>
        <v>0</v>
      </c>
      <c r="T297" s="153">
        <f t="shared" si="287"/>
        <v>1</v>
      </c>
      <c r="U297" s="116">
        <f t="shared" si="288"/>
        <v>1</v>
      </c>
      <c r="V297" s="119">
        <f t="shared" si="289"/>
        <v>13</v>
      </c>
      <c r="W297" s="119">
        <f t="shared" si="290"/>
        <v>14</v>
      </c>
      <c r="X297" s="23">
        <v>8</v>
      </c>
      <c r="Y297" s="60" t="str">
        <f t="shared" si="291"/>
        <v>D1</v>
      </c>
      <c r="Z297" s="60" t="str">
        <f t="shared" si="292"/>
        <v>D1</v>
      </c>
      <c r="AA297" s="60" t="str">
        <f t="shared" si="293"/>
        <v>D1</v>
      </c>
      <c r="AB297" s="60">
        <f t="shared" si="294"/>
        <v>0</v>
      </c>
      <c r="AC297" s="23">
        <f t="shared" si="295"/>
        <v>7</v>
      </c>
      <c r="AH297" s="158">
        <f t="shared" si="296"/>
        <v>12.33</v>
      </c>
    </row>
    <row r="298" spans="1:34" x14ac:dyDescent="0.25">
      <c r="A298" s="23" t="str">
        <f>C291&amp;"x"&amp;B298</f>
        <v>C2x5</v>
      </c>
      <c r="B298" s="42">
        <v>5</v>
      </c>
      <c r="C298" s="60" t="str">
        <f t="shared" si="277"/>
        <v>V</v>
      </c>
      <c r="D298" s="60" t="str">
        <f t="shared" si="278"/>
        <v>NMJ53F3</v>
      </c>
      <c r="E298" s="61" t="str">
        <f t="shared" si="279"/>
        <v>Rooij, van E.J.</v>
      </c>
      <c r="F298" s="61" t="str">
        <f t="shared" si="280"/>
        <v>Eva</v>
      </c>
      <c r="G298" s="62">
        <f t="shared" si="281"/>
        <v>41167</v>
      </c>
      <c r="H298" s="63">
        <f t="shared" si="282"/>
        <v>11</v>
      </c>
      <c r="I298" s="69"/>
      <c r="J298" s="60" t="str">
        <f t="shared" si="283"/>
        <v>D1</v>
      </c>
      <c r="K298" s="60" t="str">
        <f t="shared" si="284"/>
        <v>D1</v>
      </c>
      <c r="L298" s="60" t="str">
        <f t="shared" si="285"/>
        <v>D1</v>
      </c>
      <c r="M298" s="60" t="str">
        <f t="shared" si="286"/>
        <v>C2</v>
      </c>
      <c r="N298" s="48"/>
      <c r="P298" s="114"/>
      <c r="Q298" s="114"/>
      <c r="R298" s="114"/>
      <c r="S298" s="114">
        <f>IF(OR(LEFT($A298,1)="x",AND(AC293+$AC298=0,$AC293&gt;0)),"",IFERROR(VLOOKUP($A298,Leden2Z,32,0),""))</f>
        <v>0</v>
      </c>
      <c r="T298" s="153">
        <f t="shared" si="287"/>
        <v>1</v>
      </c>
      <c r="U298" s="116">
        <f t="shared" si="288"/>
        <v>1</v>
      </c>
      <c r="V298" s="119">
        <f t="shared" si="289"/>
        <v>13</v>
      </c>
      <c r="W298" s="119">
        <f t="shared" si="290"/>
        <v>14</v>
      </c>
      <c r="X298" s="23">
        <v>9</v>
      </c>
      <c r="Y298" s="60" t="str">
        <f t="shared" si="291"/>
        <v>D1</v>
      </c>
      <c r="Z298" s="60" t="str">
        <f t="shared" si="292"/>
        <v>D1</v>
      </c>
      <c r="AA298" s="60" t="str">
        <f t="shared" si="293"/>
        <v>D1</v>
      </c>
      <c r="AB298" s="60">
        <f t="shared" si="294"/>
        <v>0</v>
      </c>
      <c r="AC298" s="23">
        <f t="shared" si="295"/>
        <v>7</v>
      </c>
      <c r="AH298" s="158">
        <f t="shared" si="296"/>
        <v>11.29</v>
      </c>
    </row>
    <row r="299" spans="1:34" x14ac:dyDescent="0.25">
      <c r="A299" s="23" t="str">
        <f>C291&amp;"x"&amp;B299</f>
        <v>C2x6</v>
      </c>
      <c r="B299" s="42">
        <v>6</v>
      </c>
      <c r="C299" s="60" t="str">
        <f t="shared" si="277"/>
        <v>M</v>
      </c>
      <c r="D299" s="60" t="str">
        <f t="shared" si="278"/>
        <v>NMG85H5</v>
      </c>
      <c r="E299" s="61" t="str">
        <f t="shared" si="279"/>
        <v>Hovestadt, D.</v>
      </c>
      <c r="F299" s="61" t="str">
        <f t="shared" si="280"/>
        <v>Diederik</v>
      </c>
      <c r="G299" s="62">
        <f t="shared" si="281"/>
        <v>40112</v>
      </c>
      <c r="H299" s="63">
        <f t="shared" si="282"/>
        <v>14</v>
      </c>
      <c r="I299" s="69"/>
      <c r="J299" s="60" t="str">
        <f t="shared" si="283"/>
        <v>C3</v>
      </c>
      <c r="K299" s="60" t="str">
        <f t="shared" si="284"/>
        <v>C3</v>
      </c>
      <c r="L299" s="60" t="str">
        <f t="shared" si="285"/>
        <v>C3</v>
      </c>
      <c r="M299" s="60" t="str">
        <f t="shared" si="286"/>
        <v>C2</v>
      </c>
      <c r="N299" s="48"/>
      <c r="P299" s="114"/>
      <c r="Q299" s="114"/>
      <c r="R299" s="114"/>
      <c r="S299" s="114">
        <f>IF(OR(LEFT($A299,1)="x",AND(AC293+$AC299=0,$AC293&gt;0)),"",IFERROR(VLOOKUP($A299,Leden2Z,32,0),""))</f>
        <v>0</v>
      </c>
      <c r="T299" s="153">
        <f t="shared" si="287"/>
        <v>1</v>
      </c>
      <c r="U299" s="116">
        <f t="shared" si="288"/>
        <v>1</v>
      </c>
      <c r="V299" s="119">
        <f t="shared" si="289"/>
        <v>13</v>
      </c>
      <c r="W299" s="119">
        <f t="shared" si="290"/>
        <v>14</v>
      </c>
      <c r="X299" s="23">
        <v>10</v>
      </c>
      <c r="Y299" s="60" t="str">
        <f t="shared" si="291"/>
        <v>C3</v>
      </c>
      <c r="Z299" s="60" t="str">
        <f t="shared" si="292"/>
        <v>C3</v>
      </c>
      <c r="AA299" s="60" t="str">
        <f t="shared" si="293"/>
        <v>C3</v>
      </c>
      <c r="AB299" s="60">
        <f t="shared" si="294"/>
        <v>0</v>
      </c>
      <c r="AC299" s="23">
        <f t="shared" si="295"/>
        <v>7</v>
      </c>
      <c r="AH299" s="158">
        <f t="shared" si="296"/>
        <v>14.18</v>
      </c>
    </row>
    <row r="300" spans="1:34" x14ac:dyDescent="0.25">
      <c r="A300" s="23" t="str">
        <f>C291&amp;"x"&amp;B300</f>
        <v>C2x7</v>
      </c>
      <c r="B300" s="42">
        <v>7</v>
      </c>
      <c r="C300" s="60" t="str">
        <f t="shared" si="277"/>
        <v>M</v>
      </c>
      <c r="D300" s="60" t="str">
        <f t="shared" si="278"/>
        <v>NLY32T6</v>
      </c>
      <c r="E300" s="61" t="str">
        <f t="shared" si="279"/>
        <v>Ven, van de J.</v>
      </c>
      <c r="F300" s="61" t="str">
        <f t="shared" si="280"/>
        <v>Jonas</v>
      </c>
      <c r="G300" s="62">
        <f t="shared" si="281"/>
        <v>40413</v>
      </c>
      <c r="H300" s="63">
        <f t="shared" si="282"/>
        <v>13</v>
      </c>
      <c r="I300" s="69"/>
      <c r="J300" s="60" t="str">
        <f t="shared" si="283"/>
        <v>C2</v>
      </c>
      <c r="K300" s="60" t="str">
        <f t="shared" si="284"/>
        <v>C2</v>
      </c>
      <c r="L300" s="60" t="str">
        <f t="shared" si="285"/>
        <v>C2</v>
      </c>
      <c r="M300" s="60" t="str">
        <f t="shared" si="286"/>
        <v>C2</v>
      </c>
      <c r="N300" s="48"/>
      <c r="P300" s="114"/>
      <c r="Q300" s="114"/>
      <c r="R300" s="114"/>
      <c r="S300" s="114">
        <f>IF(OR(LEFT($A300,1)="x",AND(AC293+$AC300=0,$AC293&gt;0)),"",IFERROR(VLOOKUP($A300,Leden2Z,32,0),""))</f>
        <v>0</v>
      </c>
      <c r="T300" s="153">
        <f t="shared" si="287"/>
        <v>1</v>
      </c>
      <c r="U300" s="116">
        <f t="shared" si="288"/>
        <v>1</v>
      </c>
      <c r="V300" s="119">
        <f t="shared" si="289"/>
        <v>13</v>
      </c>
      <c r="W300" s="119">
        <f t="shared" si="290"/>
        <v>14</v>
      </c>
      <c r="X300" s="23">
        <v>11</v>
      </c>
      <c r="Y300" s="60" t="str">
        <f t="shared" si="291"/>
        <v>C2</v>
      </c>
      <c r="Z300" s="60" t="str">
        <f t="shared" si="292"/>
        <v>C2</v>
      </c>
      <c r="AA300" s="60" t="str">
        <f t="shared" si="293"/>
        <v>C2</v>
      </c>
      <c r="AB300" s="60">
        <f t="shared" si="294"/>
        <v>0</v>
      </c>
      <c r="AC300" s="23">
        <f t="shared" si="295"/>
        <v>7</v>
      </c>
      <c r="AH300" s="158">
        <f t="shared" si="296"/>
        <v>13.36</v>
      </c>
    </row>
    <row r="301" spans="1:34" x14ac:dyDescent="0.25">
      <c r="A301" s="23" t="str">
        <f>C291&amp;"x"&amp;B301</f>
        <v>C2x8</v>
      </c>
      <c r="B301" s="42">
        <v>8</v>
      </c>
      <c r="C301" s="60" t="str">
        <f t="shared" si="277"/>
        <v>M</v>
      </c>
      <c r="D301" s="60" t="str">
        <f t="shared" si="278"/>
        <v>NLV80P4</v>
      </c>
      <c r="E301" s="61" t="str">
        <f t="shared" si="279"/>
        <v>Heersping, S.</v>
      </c>
      <c r="F301" s="61" t="str">
        <f t="shared" si="280"/>
        <v>Sander</v>
      </c>
      <c r="G301" s="62">
        <f t="shared" si="281"/>
        <v>40806</v>
      </c>
      <c r="H301" s="63">
        <f t="shared" si="282"/>
        <v>12</v>
      </c>
      <c r="I301" s="69"/>
      <c r="J301" s="60" t="str">
        <f t="shared" si="283"/>
        <v>D1</v>
      </c>
      <c r="K301" s="60" t="str">
        <f t="shared" si="284"/>
        <v>D1</v>
      </c>
      <c r="L301" s="60" t="str">
        <f t="shared" si="285"/>
        <v>D1</v>
      </c>
      <c r="M301" s="60" t="str">
        <f t="shared" si="286"/>
        <v>C2</v>
      </c>
      <c r="N301" s="48"/>
      <c r="P301" s="114"/>
      <c r="Q301" s="114"/>
      <c r="R301" s="114"/>
      <c r="S301" s="114">
        <f>IF(OR(LEFT($A301,1)="x",AND(AC293+$AC301=0,$AC293&gt;0)),"",IFERROR(VLOOKUP($A301,Leden2Z,32,0),""))</f>
        <v>0</v>
      </c>
      <c r="T301" s="153">
        <f t="shared" si="287"/>
        <v>1</v>
      </c>
      <c r="U301" s="116">
        <f t="shared" si="288"/>
        <v>1</v>
      </c>
      <c r="V301" s="119">
        <f t="shared" si="289"/>
        <v>13</v>
      </c>
      <c r="W301" s="119">
        <f t="shared" si="290"/>
        <v>14</v>
      </c>
      <c r="X301" s="23">
        <v>12</v>
      </c>
      <c r="Y301" s="60" t="str">
        <f t="shared" si="291"/>
        <v>D1</v>
      </c>
      <c r="Z301" s="60" t="str">
        <f t="shared" si="292"/>
        <v>D1</v>
      </c>
      <c r="AA301" s="60" t="str">
        <f t="shared" si="293"/>
        <v>D1</v>
      </c>
      <c r="AB301" s="60">
        <f t="shared" si="294"/>
        <v>0</v>
      </c>
      <c r="AC301" s="23">
        <f t="shared" si="295"/>
        <v>7</v>
      </c>
      <c r="AH301" s="158">
        <f t="shared" si="296"/>
        <v>12.28</v>
      </c>
    </row>
    <row r="302" spans="1:34" x14ac:dyDescent="0.25">
      <c r="A302" s="23" t="str">
        <f>C291&amp;"x"&amp;B302</f>
        <v>C2x9</v>
      </c>
      <c r="B302" s="42">
        <v>9</v>
      </c>
      <c r="C302" s="60" t="str">
        <f t="shared" si="277"/>
        <v>M</v>
      </c>
      <c r="D302" s="60" t="str">
        <f t="shared" si="278"/>
        <v>NLV80M3</v>
      </c>
      <c r="E302" s="61" t="str">
        <f t="shared" si="279"/>
        <v>Laban, F.C.</v>
      </c>
      <c r="F302" s="61" t="str">
        <f t="shared" si="280"/>
        <v>Freek</v>
      </c>
      <c r="G302" s="62">
        <f t="shared" si="281"/>
        <v>41044</v>
      </c>
      <c r="H302" s="63">
        <f t="shared" si="282"/>
        <v>11</v>
      </c>
      <c r="I302" s="69"/>
      <c r="J302" s="60" t="str">
        <f t="shared" si="283"/>
        <v>D1</v>
      </c>
      <c r="K302" s="60" t="str">
        <f t="shared" si="284"/>
        <v>D1</v>
      </c>
      <c r="L302" s="60" t="str">
        <f t="shared" si="285"/>
        <v>D1</v>
      </c>
      <c r="M302" s="60" t="str">
        <f t="shared" si="286"/>
        <v>C2</v>
      </c>
      <c r="N302" s="48"/>
      <c r="P302" s="114"/>
      <c r="Q302" s="114"/>
      <c r="R302" s="114"/>
      <c r="S302" s="114">
        <f>IF(OR(LEFT($A302,1)="x",AND(AC293+$AC302=0,$AC293&gt;0)),"",IFERROR(VLOOKUP($A302,Leden2Z,32,0),""))</f>
        <v>0</v>
      </c>
      <c r="T302" s="153">
        <f t="shared" si="287"/>
        <v>1</v>
      </c>
      <c r="U302" s="116">
        <f t="shared" si="288"/>
        <v>1</v>
      </c>
      <c r="V302" s="119">
        <f t="shared" si="289"/>
        <v>13</v>
      </c>
      <c r="W302" s="119">
        <f t="shared" si="290"/>
        <v>14</v>
      </c>
      <c r="X302" s="23">
        <v>13</v>
      </c>
      <c r="Y302" s="60" t="str">
        <f t="shared" si="291"/>
        <v>D1</v>
      </c>
      <c r="Z302" s="60" t="str">
        <f t="shared" si="292"/>
        <v>D1</v>
      </c>
      <c r="AA302" s="60" t="str">
        <f t="shared" si="293"/>
        <v>D1</v>
      </c>
      <c r="AB302" s="60">
        <f t="shared" si="294"/>
        <v>0</v>
      </c>
      <c r="AC302" s="23">
        <f t="shared" si="295"/>
        <v>7</v>
      </c>
      <c r="AH302" s="158">
        <f t="shared" si="296"/>
        <v>11.63</v>
      </c>
    </row>
    <row r="303" spans="1:34" x14ac:dyDescent="0.25">
      <c r="A303" s="23" t="str">
        <f>C291&amp;"x"&amp;B303</f>
        <v>C2x10</v>
      </c>
      <c r="B303" s="42">
        <v>10</v>
      </c>
      <c r="C303" s="60" t="str">
        <f t="shared" si="277"/>
        <v/>
      </c>
      <c r="D303" s="60" t="str">
        <f t="shared" si="278"/>
        <v/>
      </c>
      <c r="E303" s="61" t="str">
        <f t="shared" si="279"/>
        <v/>
      </c>
      <c r="F303" s="61" t="str">
        <f t="shared" si="280"/>
        <v/>
      </c>
      <c r="G303" s="62" t="str">
        <f t="shared" si="281"/>
        <v/>
      </c>
      <c r="H303" s="63" t="str">
        <f t="shared" si="282"/>
        <v/>
      </c>
      <c r="I303" s="69"/>
      <c r="J303" s="60" t="str">
        <f t="shared" si="283"/>
        <v/>
      </c>
      <c r="K303" s="60" t="str">
        <f t="shared" si="284"/>
        <v/>
      </c>
      <c r="L303" s="60" t="str">
        <f t="shared" si="285"/>
        <v/>
      </c>
      <c r="M303" s="60" t="str">
        <f t="shared" si="286"/>
        <v/>
      </c>
      <c r="N303" s="48"/>
      <c r="P303" s="114"/>
      <c r="Q303" s="114"/>
      <c r="R303" s="114"/>
      <c r="S303" s="114" t="str">
        <f>IF(OR(LEFT($A303,1)="x",AND(AC293+$AC303=0,$AC293&gt;0)),"",IFERROR(VLOOKUP($A303,Leden2Z,32,0),""))</f>
        <v/>
      </c>
      <c r="T303" s="153">
        <f t="shared" si="287"/>
        <v>0</v>
      </c>
      <c r="U303" s="116">
        <f t="shared" si="288"/>
        <v>0</v>
      </c>
      <c r="V303" s="119">
        <f t="shared" si="289"/>
        <v>13</v>
      </c>
      <c r="W303" s="119">
        <f t="shared" si="290"/>
        <v>14</v>
      </c>
      <c r="X303" s="23">
        <v>14</v>
      </c>
      <c r="Y303" s="60" t="str">
        <f t="shared" si="291"/>
        <v/>
      </c>
      <c r="Z303" s="60" t="str">
        <f t="shared" si="292"/>
        <v/>
      </c>
      <c r="AA303" s="60" t="str">
        <f t="shared" si="293"/>
        <v/>
      </c>
      <c r="AB303" s="60" t="str">
        <f t="shared" si="294"/>
        <v/>
      </c>
      <c r="AC303" s="23">
        <f t="shared" si="295"/>
        <v>0</v>
      </c>
      <c r="AH303" s="158" t="str">
        <f t="shared" si="296"/>
        <v/>
      </c>
    </row>
    <row r="304" spans="1:34" x14ac:dyDescent="0.25">
      <c r="A304" s="23" t="str">
        <f>C291&amp;"x"&amp;B304</f>
        <v>C2x11</v>
      </c>
      <c r="B304" s="42">
        <v>11</v>
      </c>
      <c r="C304" s="60" t="str">
        <f t="shared" si="277"/>
        <v/>
      </c>
      <c r="D304" s="60" t="str">
        <f t="shared" si="278"/>
        <v/>
      </c>
      <c r="E304" s="61" t="str">
        <f t="shared" si="279"/>
        <v/>
      </c>
      <c r="F304" s="61" t="str">
        <f t="shared" si="280"/>
        <v/>
      </c>
      <c r="G304" s="62" t="str">
        <f t="shared" si="281"/>
        <v/>
      </c>
      <c r="H304" s="63" t="str">
        <f t="shared" si="282"/>
        <v/>
      </c>
      <c r="I304" s="69"/>
      <c r="J304" s="60" t="str">
        <f t="shared" si="283"/>
        <v/>
      </c>
      <c r="K304" s="60" t="str">
        <f t="shared" si="284"/>
        <v/>
      </c>
      <c r="L304" s="60" t="str">
        <f t="shared" si="285"/>
        <v/>
      </c>
      <c r="M304" s="60" t="str">
        <f t="shared" si="286"/>
        <v/>
      </c>
      <c r="N304" s="48"/>
      <c r="P304" s="114"/>
      <c r="Q304" s="114"/>
      <c r="R304" s="114"/>
      <c r="S304" s="114" t="str">
        <f>IF(OR(LEFT($A304,1)="x",AND(AC293+$AC304=0,$AC293&gt;0)),"",IFERROR(VLOOKUP($A304,Leden2Z,32,0),""))</f>
        <v/>
      </c>
      <c r="T304" s="153">
        <f t="shared" si="287"/>
        <v>0</v>
      </c>
      <c r="U304" s="116">
        <f t="shared" si="288"/>
        <v>0</v>
      </c>
      <c r="V304" s="119">
        <f t="shared" si="289"/>
        <v>13</v>
      </c>
      <c r="W304" s="119">
        <f t="shared" si="290"/>
        <v>14</v>
      </c>
      <c r="X304" s="23">
        <v>15</v>
      </c>
      <c r="Y304" s="60" t="str">
        <f t="shared" si="291"/>
        <v/>
      </c>
      <c r="Z304" s="60" t="str">
        <f t="shared" si="292"/>
        <v/>
      </c>
      <c r="AA304" s="60" t="str">
        <f t="shared" si="293"/>
        <v/>
      </c>
      <c r="AB304" s="60" t="str">
        <f t="shared" si="294"/>
        <v/>
      </c>
      <c r="AC304" s="23">
        <f t="shared" si="295"/>
        <v>0</v>
      </c>
      <c r="AH304" s="158" t="str">
        <f t="shared" si="296"/>
        <v/>
      </c>
    </row>
    <row r="305" spans="1:34" x14ac:dyDescent="0.25">
      <c r="A305" s="23" t="str">
        <f>C291&amp;"x"&amp;B305</f>
        <v>C2x12</v>
      </c>
      <c r="B305" s="42">
        <v>12</v>
      </c>
      <c r="C305" s="60" t="str">
        <f t="shared" si="277"/>
        <v/>
      </c>
      <c r="D305" s="60" t="str">
        <f t="shared" si="278"/>
        <v/>
      </c>
      <c r="E305" s="61" t="str">
        <f t="shared" si="279"/>
        <v/>
      </c>
      <c r="F305" s="61" t="str">
        <f t="shared" si="280"/>
        <v/>
      </c>
      <c r="G305" s="62" t="str">
        <f t="shared" si="281"/>
        <v/>
      </c>
      <c r="H305" s="63" t="str">
        <f t="shared" si="282"/>
        <v/>
      </c>
      <c r="I305" s="69"/>
      <c r="J305" s="60" t="str">
        <f t="shared" si="283"/>
        <v/>
      </c>
      <c r="K305" s="60" t="str">
        <f t="shared" si="284"/>
        <v/>
      </c>
      <c r="L305" s="60" t="str">
        <f t="shared" si="285"/>
        <v/>
      </c>
      <c r="M305" s="60" t="str">
        <f t="shared" si="286"/>
        <v/>
      </c>
      <c r="N305" s="48"/>
      <c r="P305" s="114"/>
      <c r="Q305" s="114"/>
      <c r="R305" s="114"/>
      <c r="S305" s="114" t="str">
        <f>IF(OR(LEFT($A305,1)="x",AND(AC293+$AC305=0,$AC293&gt;0)),"",IFERROR(VLOOKUP($A305,Leden2Z,32,0),""))</f>
        <v/>
      </c>
      <c r="T305" s="153">
        <f t="shared" si="287"/>
        <v>0</v>
      </c>
      <c r="U305" s="116">
        <f t="shared" si="288"/>
        <v>0</v>
      </c>
      <c r="V305" s="119">
        <f t="shared" si="289"/>
        <v>13</v>
      </c>
      <c r="W305" s="119">
        <f t="shared" si="290"/>
        <v>14</v>
      </c>
      <c r="X305" s="23">
        <v>16</v>
      </c>
      <c r="Y305" s="60" t="str">
        <f t="shared" si="291"/>
        <v/>
      </c>
      <c r="Z305" s="60" t="str">
        <f t="shared" si="292"/>
        <v/>
      </c>
      <c r="AA305" s="60" t="str">
        <f t="shared" si="293"/>
        <v/>
      </c>
      <c r="AB305" s="60" t="str">
        <f t="shared" si="294"/>
        <v/>
      </c>
      <c r="AC305" s="23">
        <f t="shared" si="295"/>
        <v>0</v>
      </c>
      <c r="AH305" s="158" t="str">
        <f t="shared" si="296"/>
        <v/>
      </c>
    </row>
    <row r="306" spans="1:34" x14ac:dyDescent="0.25">
      <c r="A306" s="23" t="str">
        <f>C291&amp;"x"&amp;B306</f>
        <v>C2x13</v>
      </c>
      <c r="B306" s="42">
        <v>13</v>
      </c>
      <c r="C306" s="60" t="str">
        <f t="shared" si="277"/>
        <v/>
      </c>
      <c r="D306" s="60" t="str">
        <f t="shared" si="278"/>
        <v/>
      </c>
      <c r="E306" s="61" t="str">
        <f t="shared" si="279"/>
        <v/>
      </c>
      <c r="F306" s="61" t="str">
        <f t="shared" si="280"/>
        <v/>
      </c>
      <c r="G306" s="62" t="str">
        <f t="shared" si="281"/>
        <v/>
      </c>
      <c r="H306" s="63" t="str">
        <f t="shared" si="282"/>
        <v/>
      </c>
      <c r="I306" s="69"/>
      <c r="J306" s="60" t="str">
        <f t="shared" si="283"/>
        <v/>
      </c>
      <c r="K306" s="60" t="str">
        <f t="shared" si="284"/>
        <v/>
      </c>
      <c r="L306" s="60" t="str">
        <f t="shared" si="285"/>
        <v/>
      </c>
      <c r="M306" s="60" t="str">
        <f t="shared" si="286"/>
        <v/>
      </c>
      <c r="N306" s="48"/>
      <c r="P306" s="114"/>
      <c r="Q306" s="114"/>
      <c r="R306" s="114"/>
      <c r="S306" s="114" t="str">
        <f>IF(OR(LEFT($A306,1)="x",AND(AC293+$AC306=0,$AC293&gt;0)),"",IFERROR(VLOOKUP($A306,Leden2Z,32,0),""))</f>
        <v/>
      </c>
      <c r="T306" s="153">
        <f t="shared" si="287"/>
        <v>0</v>
      </c>
      <c r="U306" s="116">
        <f t="shared" si="288"/>
        <v>0</v>
      </c>
      <c r="V306" s="119">
        <f t="shared" si="289"/>
        <v>13</v>
      </c>
      <c r="W306" s="119">
        <f t="shared" si="290"/>
        <v>14</v>
      </c>
      <c r="X306" s="23">
        <v>17</v>
      </c>
      <c r="Y306" s="60" t="str">
        <f t="shared" si="291"/>
        <v/>
      </c>
      <c r="Z306" s="60" t="str">
        <f t="shared" si="292"/>
        <v/>
      </c>
      <c r="AA306" s="60" t="str">
        <f t="shared" si="293"/>
        <v/>
      </c>
      <c r="AB306" s="60" t="str">
        <f t="shared" si="294"/>
        <v/>
      </c>
      <c r="AC306" s="23">
        <f t="shared" si="295"/>
        <v>0</v>
      </c>
      <c r="AH306" s="158" t="str">
        <f t="shared" si="296"/>
        <v/>
      </c>
    </row>
    <row r="307" spans="1:34" x14ac:dyDescent="0.25">
      <c r="A307" s="23" t="str">
        <f>C291&amp;"x"&amp;B307</f>
        <v>C2x14</v>
      </c>
      <c r="B307" s="42">
        <v>14</v>
      </c>
      <c r="C307" s="60" t="str">
        <f t="shared" si="277"/>
        <v/>
      </c>
      <c r="D307" s="60" t="str">
        <f t="shared" si="278"/>
        <v/>
      </c>
      <c r="E307" s="61" t="str">
        <f t="shared" si="279"/>
        <v/>
      </c>
      <c r="F307" s="61" t="str">
        <f t="shared" si="280"/>
        <v/>
      </c>
      <c r="G307" s="62" t="str">
        <f t="shared" si="281"/>
        <v/>
      </c>
      <c r="H307" s="63" t="str">
        <f t="shared" si="282"/>
        <v/>
      </c>
      <c r="I307" s="69"/>
      <c r="J307" s="60" t="str">
        <f t="shared" si="283"/>
        <v/>
      </c>
      <c r="K307" s="60" t="str">
        <f t="shared" si="284"/>
        <v/>
      </c>
      <c r="L307" s="60" t="str">
        <f t="shared" si="285"/>
        <v/>
      </c>
      <c r="M307" s="60" t="str">
        <f t="shared" si="286"/>
        <v/>
      </c>
      <c r="N307" s="48"/>
      <c r="P307" s="114"/>
      <c r="Q307" s="114"/>
      <c r="R307" s="114"/>
      <c r="S307" s="114" t="str">
        <f>IF(OR(LEFT($A307,1)="x",AND(AC293+$AC307=0,$AC293&gt;0)),"",IFERROR(VLOOKUP($A307,Leden2Z,32,0),""))</f>
        <v/>
      </c>
      <c r="T307" s="153">
        <f t="shared" si="287"/>
        <v>0</v>
      </c>
      <c r="U307" s="116">
        <f t="shared" si="288"/>
        <v>0</v>
      </c>
      <c r="V307" s="119">
        <f t="shared" si="289"/>
        <v>13</v>
      </c>
      <c r="W307" s="119">
        <f t="shared" si="290"/>
        <v>14</v>
      </c>
      <c r="X307" s="23">
        <v>18</v>
      </c>
      <c r="Y307" s="60" t="str">
        <f t="shared" si="291"/>
        <v/>
      </c>
      <c r="Z307" s="60" t="str">
        <f t="shared" si="292"/>
        <v/>
      </c>
      <c r="AA307" s="60" t="str">
        <f t="shared" si="293"/>
        <v/>
      </c>
      <c r="AB307" s="60" t="str">
        <f t="shared" si="294"/>
        <v/>
      </c>
      <c r="AC307" s="23">
        <f t="shared" si="295"/>
        <v>0</v>
      </c>
      <c r="AH307" s="158" t="str">
        <f t="shared" si="296"/>
        <v/>
      </c>
    </row>
    <row r="308" spans="1:34" x14ac:dyDescent="0.25">
      <c r="A308" s="23" t="str">
        <f>C291&amp;"x"&amp;B308</f>
        <v>C2x15</v>
      </c>
      <c r="B308" s="42">
        <v>15</v>
      </c>
      <c r="C308" s="60" t="str">
        <f t="shared" si="277"/>
        <v/>
      </c>
      <c r="D308" s="60" t="str">
        <f t="shared" si="278"/>
        <v/>
      </c>
      <c r="E308" s="61" t="str">
        <f t="shared" si="279"/>
        <v/>
      </c>
      <c r="F308" s="61" t="str">
        <f t="shared" si="280"/>
        <v/>
      </c>
      <c r="G308" s="62" t="str">
        <f t="shared" si="281"/>
        <v/>
      </c>
      <c r="H308" s="63" t="str">
        <f t="shared" si="282"/>
        <v/>
      </c>
      <c r="I308" s="69"/>
      <c r="J308" s="60" t="str">
        <f t="shared" si="283"/>
        <v/>
      </c>
      <c r="K308" s="60" t="str">
        <f t="shared" si="284"/>
        <v/>
      </c>
      <c r="L308" s="60" t="str">
        <f t="shared" si="285"/>
        <v/>
      </c>
      <c r="M308" s="60" t="str">
        <f t="shared" si="286"/>
        <v/>
      </c>
      <c r="N308" s="48"/>
      <c r="P308" s="114"/>
      <c r="Q308" s="114"/>
      <c r="R308" s="114"/>
      <c r="S308" s="114" t="str">
        <f>IF(OR(LEFT($A308,1)="x",AND(AC293+$AC308=0,$AC293&gt;0)),"",IFERROR(VLOOKUP($A308,Leden2Z,32,0),""))</f>
        <v/>
      </c>
      <c r="T308" s="153">
        <f t="shared" si="287"/>
        <v>0</v>
      </c>
      <c r="U308" s="116">
        <f t="shared" si="288"/>
        <v>0</v>
      </c>
      <c r="V308" s="119">
        <f t="shared" si="289"/>
        <v>13</v>
      </c>
      <c r="W308" s="119">
        <f t="shared" si="290"/>
        <v>14</v>
      </c>
      <c r="X308" s="23">
        <v>19</v>
      </c>
      <c r="Y308" s="60" t="str">
        <f t="shared" si="291"/>
        <v/>
      </c>
      <c r="Z308" s="60" t="str">
        <f t="shared" si="292"/>
        <v/>
      </c>
      <c r="AA308" s="60" t="str">
        <f t="shared" si="293"/>
        <v/>
      </c>
      <c r="AB308" s="60" t="str">
        <f t="shared" si="294"/>
        <v/>
      </c>
      <c r="AC308" s="23">
        <f t="shared" si="295"/>
        <v>0</v>
      </c>
      <c r="AH308" s="158" t="str">
        <f t="shared" si="296"/>
        <v/>
      </c>
    </row>
    <row r="309" spans="1:34" x14ac:dyDescent="0.25">
      <c r="B309" s="65"/>
      <c r="C309" s="66"/>
      <c r="D309" s="65"/>
      <c r="E309" s="65"/>
      <c r="F309" s="65"/>
      <c r="G309" s="67"/>
      <c r="H309" s="67"/>
      <c r="I309" s="67"/>
      <c r="J309" s="66"/>
      <c r="K309" s="66"/>
      <c r="L309" s="66"/>
      <c r="M309" s="66"/>
      <c r="N309" s="48"/>
      <c r="X309" s="23">
        <v>20</v>
      </c>
    </row>
    <row r="310" spans="1:34" x14ac:dyDescent="0.25">
      <c r="B310" s="42"/>
      <c r="C310" s="369" t="s">
        <v>5165</v>
      </c>
      <c r="D310" s="369"/>
      <c r="E310" s="43" t="s">
        <v>5166</v>
      </c>
      <c r="F310" s="43" t="s">
        <v>5167</v>
      </c>
      <c r="G310" s="44" t="s">
        <v>5168</v>
      </c>
      <c r="H310" s="45"/>
      <c r="I310" s="46"/>
      <c r="J310" s="47" t="s">
        <v>5169</v>
      </c>
      <c r="K310" s="47" t="s">
        <v>5170</v>
      </c>
      <c r="L310" s="47" t="s">
        <v>5171</v>
      </c>
      <c r="M310" s="48"/>
      <c r="N310" s="48"/>
      <c r="P310" s="49">
        <f>COUNT(P314:P328)</f>
        <v>0</v>
      </c>
      <c r="Q310" s="49">
        <f>COUNT(Q314:Q328)</f>
        <v>0</v>
      </c>
      <c r="R310" s="49">
        <f>COUNT(R314:R328)</f>
        <v>0</v>
      </c>
      <c r="S310" s="49">
        <f>COUNT(S314:S328)</f>
        <v>13</v>
      </c>
      <c r="T310" s="96">
        <f>T311-SUM(U314:U328)</f>
        <v>0</v>
      </c>
      <c r="X310" s="23">
        <v>1</v>
      </c>
    </row>
    <row r="311" spans="1:34" ht="13" x14ac:dyDescent="0.3">
      <c r="A311" s="27">
        <f>A291+1</f>
        <v>16</v>
      </c>
      <c r="B311" s="50"/>
      <c r="C311" s="370" t="str">
        <f>Leden!AW21</f>
        <v>C3</v>
      </c>
      <c r="D311" s="370"/>
      <c r="E311" s="100" t="str">
        <f>IF($C311="","",LEFT(IFERROR(VLOOKUP($C311,Teams2Z,2,0),"")&amp;"??",2))</f>
        <v>BK</v>
      </c>
      <c r="F311" s="100" t="str">
        <f>IF($C311="","",IFERROR(VLOOKUP($C311,Teams2Z,3,0),"??"))</f>
        <v>Za</v>
      </c>
      <c r="G311" s="100" t="str">
        <f>IF($C311="","",LEFT(IFERROR(VLOOKUP($C311,Teams2Z,4,0),"")&amp;"?",1))</f>
        <v>8</v>
      </c>
      <c r="H311" s="51"/>
      <c r="I311" s="52"/>
      <c r="J311" s="100">
        <f>COUNTIF(C314:C328,"V")</f>
        <v>8</v>
      </c>
      <c r="K311" s="100">
        <f>COUNTIF(C314:C328,"M")</f>
        <v>5</v>
      </c>
      <c r="L311" s="53">
        <f>IFERROR(AVERAGE(H314:H328),"")</f>
        <v>12.846153846153847</v>
      </c>
      <c r="M311" s="54"/>
      <c r="N311" s="54"/>
      <c r="O311" s="27" t="s">
        <v>5172</v>
      </c>
      <c r="P311" s="163"/>
      <c r="Q311" s="163"/>
      <c r="R311" s="163"/>
      <c r="S311" s="163">
        <v>0</v>
      </c>
      <c r="T311" s="96">
        <f>SUM(T314:T328)</f>
        <v>13</v>
      </c>
      <c r="U311" s="115" t="str">
        <f>MID($C311,1,1)</f>
        <v>C</v>
      </c>
      <c r="V311" s="115" t="str">
        <f>MID($C311,1,1)</f>
        <v>C</v>
      </c>
      <c r="W311" s="115" t="str">
        <f>MID($C311,1,1)</f>
        <v>C</v>
      </c>
      <c r="X311" s="23">
        <v>2</v>
      </c>
      <c r="Y311" s="27"/>
      <c r="Z311" s="27"/>
      <c r="AA311" s="27"/>
      <c r="AB311" s="27"/>
      <c r="AC311" s="27"/>
      <c r="AD311" s="11" t="str">
        <f>IF($C311="","",IFERROR(VLOOKUP($C311,Teams2Z,6,0),""))</f>
        <v>A</v>
      </c>
      <c r="AE311" s="11" t="str">
        <f>TRIM(IF($AD311="","",IFERROR(VLOOKUP($AD311,Teams!$J$5:$O$9,2,0),"")))</f>
        <v>3312 AD</v>
      </c>
      <c r="AF311" s="11" t="str">
        <f>TRIM(IF($AD311="","",IFERROR(VLOOKUP($AD311,Teams!$J$5:$O$9,4,0),"")))</f>
        <v>Dordrecht Oranje Wit Hal</v>
      </c>
      <c r="AG311" s="27"/>
      <c r="AH311" s="159">
        <f>IFERROR(AVERAGE(AH314:AH328),"")</f>
        <v>13.293076923076923</v>
      </c>
    </row>
    <row r="312" spans="1:34" x14ac:dyDescent="0.25">
      <c r="B312" s="42"/>
      <c r="C312" s="43"/>
      <c r="D312" s="42"/>
      <c r="E312" s="42"/>
      <c r="F312" s="42"/>
      <c r="G312" s="46"/>
      <c r="H312" s="46"/>
      <c r="I312" s="46"/>
      <c r="J312" s="43"/>
      <c r="K312" s="43"/>
      <c r="L312" s="43"/>
      <c r="M312" s="48"/>
      <c r="N312" s="48"/>
      <c r="U312" s="116"/>
      <c r="V312" s="116"/>
      <c r="W312" s="116"/>
      <c r="X312" s="23">
        <v>3</v>
      </c>
    </row>
    <row r="313" spans="1:34" x14ac:dyDescent="0.25">
      <c r="A313" s="55"/>
      <c r="B313" s="56"/>
      <c r="C313" s="57" t="s">
        <v>5173</v>
      </c>
      <c r="D313" s="57" t="s">
        <v>5174</v>
      </c>
      <c r="E313" s="58" t="s">
        <v>5175</v>
      </c>
      <c r="F313" s="58" t="s">
        <v>5176</v>
      </c>
      <c r="G313" s="57" t="s">
        <v>5177</v>
      </c>
      <c r="H313" s="57" t="s">
        <v>5178</v>
      </c>
      <c r="I313" s="57" t="s">
        <v>5039</v>
      </c>
      <c r="J313" s="57" t="s">
        <v>7049</v>
      </c>
      <c r="K313" s="57" t="s">
        <v>7598</v>
      </c>
      <c r="L313" s="57" t="s">
        <v>7596</v>
      </c>
      <c r="M313" s="57" t="s">
        <v>7597</v>
      </c>
      <c r="N313" s="59"/>
      <c r="O313" s="55"/>
      <c r="P313" s="117" t="s">
        <v>5048</v>
      </c>
      <c r="Q313" s="117" t="s">
        <v>5047</v>
      </c>
      <c r="R313" s="117" t="s">
        <v>5049</v>
      </c>
      <c r="S313" s="117" t="s">
        <v>5048</v>
      </c>
      <c r="U313" s="115">
        <f>IF(W311="","",VLOOKUP(W311,Leeftijdscat,2,FALSE))</f>
        <v>11</v>
      </c>
      <c r="V313" s="115">
        <f>IF(W311="","",VLOOKUP(W311,Leeftijdscat,3,FALSE))</f>
        <v>13</v>
      </c>
      <c r="W313" s="115">
        <f>IF(W311="","",VLOOKUP(W311,Leeftijdscat,4,FALSE))</f>
        <v>14</v>
      </c>
      <c r="X313" s="23">
        <v>4</v>
      </c>
      <c r="Y313" s="55">
        <f>LEN(Y314&amp;Y315&amp;Y316&amp;Y317&amp;Y318&amp;Y319&amp;Y320&amp;Y321&amp;Y322&amp;Y323&amp;Y324&amp;Y325&amp;Y326&amp;Y327&amp;Y328)</f>
        <v>26</v>
      </c>
      <c r="Z313" s="55">
        <f>LEN(Z314&amp;Z315&amp;Z316&amp;Z317&amp;Z318&amp;Z319&amp;Z320&amp;Z321&amp;Z322&amp;Z323&amp;Z324&amp;Z325&amp;Z326&amp;Z327&amp;Z328)</f>
        <v>26</v>
      </c>
      <c r="AA313" s="55">
        <f>LEN(AA314&amp;AA315&amp;AA316&amp;AA317&amp;AA318&amp;AA319&amp;AA320&amp;AA321&amp;AA322&amp;AA323&amp;AA324&amp;AA325&amp;AA326&amp;AA327&amp;AA328)</f>
        <v>26</v>
      </c>
      <c r="AB313" s="55">
        <f>LEN(AB314&amp;AB315&amp;AB316&amp;AB317&amp;AB318&amp;AB319&amp;AB320&amp;AB321&amp;AB322&amp;AB323&amp;AB324&amp;AB325&amp;AB326&amp;AB327&amp;AB328)</f>
        <v>13</v>
      </c>
      <c r="AC313" s="55">
        <f>SUM(Y313:AA313)</f>
        <v>78</v>
      </c>
      <c r="AD313" s="145"/>
      <c r="AE313" s="145"/>
      <c r="AF313" s="145"/>
      <c r="AG313" s="55"/>
    </row>
    <row r="314" spans="1:34" x14ac:dyDescent="0.25">
      <c r="A314" s="23" t="str">
        <f>C311&amp;"x"&amp;B314</f>
        <v>C3x1</v>
      </c>
      <c r="B314" s="42">
        <v>1</v>
      </c>
      <c r="C314" s="60" t="str">
        <f t="shared" ref="C314:C328" si="297">IF(LEFT($A314,1)="x","",IFERROR(VLOOKUP($A314,Leden2Z,7,0),""))</f>
        <v>V</v>
      </c>
      <c r="D314" s="60" t="str">
        <f t="shared" ref="D314:D328" si="298">IF(LEFT($A314,1)="x","",IFERROR(VLOOKUP($A314,Leden2Z,8,0),""))</f>
        <v>NLL53K3</v>
      </c>
      <c r="E314" s="61" t="str">
        <f t="shared" ref="E314:E328" si="299">IF(LEFT($A314,1)="x","",IFERROR(VLOOKUP($A314,Leden2Z,9,0),""))</f>
        <v>Dongen, van M.J.</v>
      </c>
      <c r="F314" s="61" t="str">
        <f t="shared" ref="F314:F328" si="300">IF(LEFT($A314,1)="x","",IFERROR(VLOOKUP($A314,Leden2Z,10,0),""))</f>
        <v>Madelief</v>
      </c>
      <c r="G314" s="62">
        <f t="shared" ref="G314:G328" si="301">IF(LEFT($A314,1)="x","",IFERROR(VLOOKUP($A314,Leden2Z,11,0),""))</f>
        <v>40143</v>
      </c>
      <c r="H314" s="63">
        <f t="shared" ref="H314:H328" si="302">IF(AND(ISNUMBER(G314),G314&lt;&gt;0),DATEDIF(G314,Peildatum,"Y"),"")</f>
        <v>14</v>
      </c>
      <c r="I314" s="69"/>
      <c r="J314" s="60" t="str">
        <f t="shared" ref="J314:J328" si="303">IF(LEFT($A314,1)="x","",IFERROR(VLOOKUP($A314,Leden2Z,16,0),""))</f>
        <v>C3</v>
      </c>
      <c r="K314" s="60" t="str">
        <f t="shared" ref="K314:K328" si="304">IF(LEFT($A314,1)="x","",IFERROR(VLOOKUP($A314,Leden2Z,17,0),""))</f>
        <v>C3</v>
      </c>
      <c r="L314" s="60" t="str">
        <f t="shared" ref="L314:L328" si="305">IF(LEFT($A314,1)="x","",IFERROR(VLOOKUP($A314,Leden2Z,18,0),""))</f>
        <v>C3</v>
      </c>
      <c r="M314" s="60" t="str">
        <f t="shared" ref="M314:M328" si="306">IF(LEFT($A314,1)="x","",IFERROR(VLOOKUP($A314,Leden2Z,19,0),""))</f>
        <v>C3</v>
      </c>
      <c r="N314" s="48"/>
      <c r="P314" s="114"/>
      <c r="Q314" s="114"/>
      <c r="R314" s="114"/>
      <c r="S314" s="114">
        <f>IF(OR(LEFT($A314,1)="x",AND(AC313+$AC314=0,$AC313&gt;0)),"",IFERROR(VLOOKUP($A314,Leden2Z,32,0),""))</f>
        <v>0</v>
      </c>
      <c r="T314" s="153">
        <f t="shared" ref="T314:T328" si="307">IF(LEN(C314&amp;D314&amp;E314&amp;F314)&gt;0,1,0)</f>
        <v>1</v>
      </c>
      <c r="U314" s="116">
        <f t="shared" ref="U314:U328" si="308">MIN(LEN(Y314&amp;Z314&amp;AA314&amp;AB314),1)</f>
        <v>1</v>
      </c>
      <c r="V314" s="119">
        <f t="shared" ref="V314:V328" si="309">V313</f>
        <v>13</v>
      </c>
      <c r="W314" s="119">
        <f t="shared" ref="W314:W328" si="310">W313</f>
        <v>14</v>
      </c>
      <c r="X314" s="23">
        <v>5</v>
      </c>
      <c r="Y314" s="60" t="str">
        <f t="shared" ref="Y314:Y328" si="311">IF(LEFT($A314,1)="x","",IFERROR(VLOOKUP($A314,Leden2Z,36,0),""))</f>
        <v>C3</v>
      </c>
      <c r="Z314" s="60" t="str">
        <f t="shared" ref="Z314:Z328" si="312">IF(LEFT($A314,1)="x","",IFERROR(VLOOKUP($A314,Leden2Z,37,0),""))</f>
        <v>C3</v>
      </c>
      <c r="AA314" s="60" t="str">
        <f t="shared" ref="AA314:AA328" si="313">IF(LEFT($A314,1)="x","",IFERROR(VLOOKUP($A314,Leden2Z,38,0),""))</f>
        <v>C3</v>
      </c>
      <c r="AB314" s="60">
        <f t="shared" ref="AB314:AB328" si="314">IF(LEFT($A314,1)="x","",IFERROR(VLOOKUP($A314,Leden2Z,39,0),""))</f>
        <v>0</v>
      </c>
      <c r="AC314" s="23">
        <f t="shared" ref="AC314:AC328" si="315">LEN(Y314&amp;Z314&amp;AA314&amp;AB314)</f>
        <v>7</v>
      </c>
      <c r="AH314" s="158">
        <f t="shared" ref="AH314:AH328" si="316">lft(G314,Peildatum)</f>
        <v>14.09</v>
      </c>
    </row>
    <row r="315" spans="1:34" x14ac:dyDescent="0.25">
      <c r="A315" s="23" t="str">
        <f>C311&amp;"x"&amp;B315</f>
        <v>C3x2</v>
      </c>
      <c r="B315" s="42">
        <v>2</v>
      </c>
      <c r="C315" s="60" t="str">
        <f t="shared" si="297"/>
        <v>V</v>
      </c>
      <c r="D315" s="60" t="str">
        <f t="shared" si="298"/>
        <v>NLR34F7</v>
      </c>
      <c r="E315" s="61" t="str">
        <f t="shared" si="299"/>
        <v>Jongkind, F.W.J.</v>
      </c>
      <c r="F315" s="61" t="str">
        <f t="shared" si="300"/>
        <v>Floortje</v>
      </c>
      <c r="G315" s="62">
        <f t="shared" si="301"/>
        <v>40243</v>
      </c>
      <c r="H315" s="63">
        <f t="shared" si="302"/>
        <v>13</v>
      </c>
      <c r="I315" s="69"/>
      <c r="J315" s="60" t="str">
        <f t="shared" si="303"/>
        <v>C3</v>
      </c>
      <c r="K315" s="60" t="str">
        <f t="shared" si="304"/>
        <v>C3</v>
      </c>
      <c r="L315" s="60" t="str">
        <f t="shared" si="305"/>
        <v>C3</v>
      </c>
      <c r="M315" s="60" t="str">
        <f t="shared" si="306"/>
        <v>C3</v>
      </c>
      <c r="N315" s="48"/>
      <c r="P315" s="114"/>
      <c r="Q315" s="114"/>
      <c r="R315" s="114"/>
      <c r="S315" s="114">
        <f>IF(OR(LEFT($A315,1)="x",AND(AC313+$AC315=0,$AC313&gt;0)),"",IFERROR(VLOOKUP($A315,Leden2Z,32,0),""))</f>
        <v>0</v>
      </c>
      <c r="T315" s="153">
        <f t="shared" si="307"/>
        <v>1</v>
      </c>
      <c r="U315" s="116">
        <f t="shared" si="308"/>
        <v>1</v>
      </c>
      <c r="V315" s="119">
        <f t="shared" si="309"/>
        <v>13</v>
      </c>
      <c r="W315" s="119">
        <f t="shared" si="310"/>
        <v>14</v>
      </c>
      <c r="X315" s="23">
        <v>6</v>
      </c>
      <c r="Y315" s="60" t="str">
        <f t="shared" si="311"/>
        <v>C3</v>
      </c>
      <c r="Z315" s="60" t="str">
        <f t="shared" si="312"/>
        <v>C3</v>
      </c>
      <c r="AA315" s="60" t="str">
        <f t="shared" si="313"/>
        <v>C3</v>
      </c>
      <c r="AB315" s="60">
        <f t="shared" si="314"/>
        <v>0</v>
      </c>
      <c r="AC315" s="23">
        <f t="shared" si="315"/>
        <v>7</v>
      </c>
      <c r="AH315" s="158">
        <f t="shared" si="316"/>
        <v>13.82</v>
      </c>
    </row>
    <row r="316" spans="1:34" x14ac:dyDescent="0.25">
      <c r="A316" s="23" t="str">
        <f>C311&amp;"x"&amp;B316</f>
        <v>C3x3</v>
      </c>
      <c r="B316" s="42">
        <v>3</v>
      </c>
      <c r="C316" s="60" t="str">
        <f t="shared" si="297"/>
        <v>V</v>
      </c>
      <c r="D316" s="60" t="str">
        <f t="shared" si="298"/>
        <v>NLQ98H2</v>
      </c>
      <c r="E316" s="61" t="str">
        <f t="shared" si="299"/>
        <v>Bakker, F.</v>
      </c>
      <c r="F316" s="61" t="str">
        <f t="shared" si="300"/>
        <v>Femke</v>
      </c>
      <c r="G316" s="62">
        <f t="shared" si="301"/>
        <v>40344</v>
      </c>
      <c r="H316" s="63">
        <f t="shared" si="302"/>
        <v>13</v>
      </c>
      <c r="I316" s="69"/>
      <c r="J316" s="60" t="str">
        <f t="shared" si="303"/>
        <v>C3</v>
      </c>
      <c r="K316" s="60" t="str">
        <f t="shared" si="304"/>
        <v>C3</v>
      </c>
      <c r="L316" s="60" t="str">
        <f t="shared" si="305"/>
        <v>C3</v>
      </c>
      <c r="M316" s="60" t="str">
        <f t="shared" si="306"/>
        <v>C3</v>
      </c>
      <c r="N316" s="48"/>
      <c r="P316" s="114"/>
      <c r="Q316" s="114"/>
      <c r="R316" s="114"/>
      <c r="S316" s="114">
        <f>IF(OR(LEFT($A316,1)="x",AND(AC313+$AC316=0,$AC313&gt;0)),"",IFERROR(VLOOKUP($A316,Leden2Z,32,0),""))</f>
        <v>0</v>
      </c>
      <c r="T316" s="153">
        <f t="shared" si="307"/>
        <v>1</v>
      </c>
      <c r="U316" s="116">
        <f t="shared" si="308"/>
        <v>1</v>
      </c>
      <c r="V316" s="119">
        <f t="shared" si="309"/>
        <v>13</v>
      </c>
      <c r="W316" s="119">
        <f t="shared" si="310"/>
        <v>14</v>
      </c>
      <c r="X316" s="23">
        <v>7</v>
      </c>
      <c r="Y316" s="60" t="str">
        <f t="shared" si="311"/>
        <v>C3</v>
      </c>
      <c r="Z316" s="60" t="str">
        <f t="shared" si="312"/>
        <v>C3</v>
      </c>
      <c r="AA316" s="60" t="str">
        <f t="shared" si="313"/>
        <v>C3</v>
      </c>
      <c r="AB316" s="60">
        <f t="shared" si="314"/>
        <v>0</v>
      </c>
      <c r="AC316" s="23">
        <f t="shared" si="315"/>
        <v>7</v>
      </c>
      <c r="AH316" s="158">
        <f t="shared" si="316"/>
        <v>13.54</v>
      </c>
    </row>
    <row r="317" spans="1:34" x14ac:dyDescent="0.25">
      <c r="A317" s="23" t="str">
        <f>C311&amp;"x"&amp;B317</f>
        <v>C3x4</v>
      </c>
      <c r="B317" s="42">
        <v>4</v>
      </c>
      <c r="C317" s="60" t="str">
        <f t="shared" si="297"/>
        <v>V</v>
      </c>
      <c r="D317" s="60" t="str">
        <f t="shared" si="298"/>
        <v>NLS54M7</v>
      </c>
      <c r="E317" s="61" t="str">
        <f t="shared" si="299"/>
        <v>Baas, N.J.</v>
      </c>
      <c r="F317" s="61" t="str">
        <f t="shared" si="300"/>
        <v>Nikki</v>
      </c>
      <c r="G317" s="62">
        <f t="shared" si="301"/>
        <v>40498</v>
      </c>
      <c r="H317" s="63">
        <f t="shared" si="302"/>
        <v>13</v>
      </c>
      <c r="I317" s="69"/>
      <c r="J317" s="60" t="str">
        <f t="shared" si="303"/>
        <v>C3</v>
      </c>
      <c r="K317" s="60" t="str">
        <f t="shared" si="304"/>
        <v>C3</v>
      </c>
      <c r="L317" s="60" t="str">
        <f t="shared" si="305"/>
        <v>C3</v>
      </c>
      <c r="M317" s="60" t="str">
        <f t="shared" si="306"/>
        <v>C3</v>
      </c>
      <c r="N317" s="48"/>
      <c r="P317" s="114"/>
      <c r="Q317" s="114"/>
      <c r="R317" s="114"/>
      <c r="S317" s="114">
        <f>IF(OR(LEFT($A317,1)="x",AND(AC313+$AC317=0,$AC313&gt;0)),"",IFERROR(VLOOKUP($A317,Leden2Z,32,0),""))</f>
        <v>0</v>
      </c>
      <c r="T317" s="153">
        <f t="shared" si="307"/>
        <v>1</v>
      </c>
      <c r="U317" s="116">
        <f t="shared" si="308"/>
        <v>1</v>
      </c>
      <c r="V317" s="119">
        <f t="shared" si="309"/>
        <v>13</v>
      </c>
      <c r="W317" s="119">
        <f t="shared" si="310"/>
        <v>14</v>
      </c>
      <c r="X317" s="23">
        <v>8</v>
      </c>
      <c r="Y317" s="60" t="str">
        <f t="shared" si="311"/>
        <v>C3</v>
      </c>
      <c r="Z317" s="60" t="str">
        <f t="shared" si="312"/>
        <v>C3</v>
      </c>
      <c r="AA317" s="60" t="str">
        <f t="shared" si="313"/>
        <v>C3</v>
      </c>
      <c r="AB317" s="60">
        <f t="shared" si="314"/>
        <v>0</v>
      </c>
      <c r="AC317" s="23">
        <f t="shared" si="315"/>
        <v>7</v>
      </c>
      <c r="AH317" s="158">
        <f t="shared" si="316"/>
        <v>13.12</v>
      </c>
    </row>
    <row r="318" spans="1:34" x14ac:dyDescent="0.25">
      <c r="A318" s="23" t="str">
        <f>C311&amp;"x"&amp;B318</f>
        <v>C3x5</v>
      </c>
      <c r="B318" s="42">
        <v>5</v>
      </c>
      <c r="C318" s="60" t="str">
        <f t="shared" si="297"/>
        <v>V</v>
      </c>
      <c r="D318" s="60" t="str">
        <f t="shared" si="298"/>
        <v>NLM40K0</v>
      </c>
      <c r="E318" s="61" t="str">
        <f t="shared" si="299"/>
        <v>Bouwknegt, E.L.</v>
      </c>
      <c r="F318" s="61" t="str">
        <f t="shared" si="300"/>
        <v>Enora</v>
      </c>
      <c r="G318" s="62">
        <f t="shared" si="301"/>
        <v>40512</v>
      </c>
      <c r="H318" s="63">
        <f t="shared" si="302"/>
        <v>13</v>
      </c>
      <c r="I318" s="69"/>
      <c r="J318" s="60" t="str">
        <f t="shared" si="303"/>
        <v>D3</v>
      </c>
      <c r="K318" s="60" t="str">
        <f t="shared" si="304"/>
        <v>D2</v>
      </c>
      <c r="L318" s="60" t="str">
        <f t="shared" si="305"/>
        <v>D2</v>
      </c>
      <c r="M318" s="60" t="str">
        <f t="shared" si="306"/>
        <v>C3</v>
      </c>
      <c r="N318" s="48"/>
      <c r="P318" s="114"/>
      <c r="Q318" s="114"/>
      <c r="R318" s="114"/>
      <c r="S318" s="114">
        <f>IF(OR(LEFT($A318,1)="x",AND(AC313+$AC318=0,$AC313&gt;0)),"",IFERROR(VLOOKUP($A318,Leden2Z,32,0),""))</f>
        <v>0</v>
      </c>
      <c r="T318" s="153">
        <f t="shared" si="307"/>
        <v>1</v>
      </c>
      <c r="U318" s="116">
        <f t="shared" si="308"/>
        <v>1</v>
      </c>
      <c r="V318" s="119">
        <f t="shared" si="309"/>
        <v>13</v>
      </c>
      <c r="W318" s="119">
        <f t="shared" si="310"/>
        <v>14</v>
      </c>
      <c r="X318" s="23">
        <v>9</v>
      </c>
      <c r="Y318" s="60" t="str">
        <f t="shared" si="311"/>
        <v>D3</v>
      </c>
      <c r="Z318" s="60" t="str">
        <f t="shared" si="312"/>
        <v>D2</v>
      </c>
      <c r="AA318" s="60" t="str">
        <f t="shared" si="313"/>
        <v>D2</v>
      </c>
      <c r="AB318" s="60">
        <f t="shared" si="314"/>
        <v>0</v>
      </c>
      <c r="AC318" s="23">
        <f t="shared" si="315"/>
        <v>7</v>
      </c>
      <c r="AH318" s="158">
        <f t="shared" si="316"/>
        <v>13.08</v>
      </c>
    </row>
    <row r="319" spans="1:34" x14ac:dyDescent="0.25">
      <c r="A319" s="23" t="str">
        <f>C311&amp;"x"&amp;B319</f>
        <v>C3x6</v>
      </c>
      <c r="B319" s="42">
        <v>6</v>
      </c>
      <c r="C319" s="60" t="str">
        <f t="shared" si="297"/>
        <v>V</v>
      </c>
      <c r="D319" s="60" t="str">
        <f t="shared" si="298"/>
        <v>NLP78L9</v>
      </c>
      <c r="E319" s="61" t="str">
        <f t="shared" si="299"/>
        <v>Wiel, van der D.N.</v>
      </c>
      <c r="F319" s="61" t="str">
        <f t="shared" si="300"/>
        <v>Danique</v>
      </c>
      <c r="G319" s="62">
        <f t="shared" si="301"/>
        <v>40538</v>
      </c>
      <c r="H319" s="63">
        <f t="shared" si="302"/>
        <v>13</v>
      </c>
      <c r="I319" s="69"/>
      <c r="J319" s="60" t="str">
        <f t="shared" si="303"/>
        <v>C3</v>
      </c>
      <c r="K319" s="60" t="str">
        <f t="shared" si="304"/>
        <v>C3</v>
      </c>
      <c r="L319" s="60" t="str">
        <f t="shared" si="305"/>
        <v>C3</v>
      </c>
      <c r="M319" s="60" t="str">
        <f t="shared" si="306"/>
        <v>C3</v>
      </c>
      <c r="N319" s="48"/>
      <c r="P319" s="114"/>
      <c r="Q319" s="114"/>
      <c r="R319" s="114"/>
      <c r="S319" s="114">
        <f>IF(OR(LEFT($A319,1)="x",AND(AC313+$AC319=0,$AC313&gt;0)),"",IFERROR(VLOOKUP($A319,Leden2Z,32,0),""))</f>
        <v>0</v>
      </c>
      <c r="T319" s="153">
        <f t="shared" si="307"/>
        <v>1</v>
      </c>
      <c r="U319" s="116">
        <f t="shared" si="308"/>
        <v>1</v>
      </c>
      <c r="V319" s="119">
        <f t="shared" si="309"/>
        <v>13</v>
      </c>
      <c r="W319" s="119">
        <f t="shared" si="310"/>
        <v>14</v>
      </c>
      <c r="X319" s="23">
        <v>10</v>
      </c>
      <c r="Y319" s="60" t="str">
        <f t="shared" si="311"/>
        <v>C3</v>
      </c>
      <c r="Z319" s="60" t="str">
        <f t="shared" si="312"/>
        <v>C3</v>
      </c>
      <c r="AA319" s="60" t="str">
        <f t="shared" si="313"/>
        <v>C3</v>
      </c>
      <c r="AB319" s="60">
        <f t="shared" si="314"/>
        <v>0</v>
      </c>
      <c r="AC319" s="23">
        <f t="shared" si="315"/>
        <v>7</v>
      </c>
      <c r="AH319" s="158">
        <f t="shared" si="316"/>
        <v>13.01</v>
      </c>
    </row>
    <row r="320" spans="1:34" x14ac:dyDescent="0.25">
      <c r="A320" s="23" t="str">
        <f>C311&amp;"x"&amp;B320</f>
        <v>C3x7</v>
      </c>
      <c r="B320" s="42">
        <v>7</v>
      </c>
      <c r="C320" s="60" t="str">
        <f t="shared" si="297"/>
        <v>V</v>
      </c>
      <c r="D320" s="60" t="str">
        <f t="shared" si="298"/>
        <v>NMQ57X8</v>
      </c>
      <c r="E320" s="61" t="str">
        <f t="shared" si="299"/>
        <v>Driel, van S.</v>
      </c>
      <c r="F320" s="61" t="str">
        <f t="shared" si="300"/>
        <v>Sanne</v>
      </c>
      <c r="G320" s="62">
        <f t="shared" si="301"/>
        <v>40700</v>
      </c>
      <c r="H320" s="63">
        <f t="shared" si="302"/>
        <v>12</v>
      </c>
      <c r="I320" s="69"/>
      <c r="J320" s="60" t="str">
        <f t="shared" si="303"/>
        <v>D3</v>
      </c>
      <c r="K320" s="60" t="str">
        <f t="shared" si="304"/>
        <v>D2</v>
      </c>
      <c r="L320" s="60" t="str">
        <f t="shared" si="305"/>
        <v>D2</v>
      </c>
      <c r="M320" s="60" t="str">
        <f t="shared" si="306"/>
        <v>C3</v>
      </c>
      <c r="N320" s="48"/>
      <c r="P320" s="114"/>
      <c r="Q320" s="114"/>
      <c r="R320" s="114"/>
      <c r="S320" s="114">
        <f>IF(OR(LEFT($A320,1)="x",AND(AC313+$AC320=0,$AC313&gt;0)),"",IFERROR(VLOOKUP($A320,Leden2Z,32,0),""))</f>
        <v>0</v>
      </c>
      <c r="T320" s="153">
        <f t="shared" si="307"/>
        <v>1</v>
      </c>
      <c r="U320" s="116">
        <f t="shared" si="308"/>
        <v>1</v>
      </c>
      <c r="V320" s="119">
        <f t="shared" si="309"/>
        <v>13</v>
      </c>
      <c r="W320" s="119">
        <f t="shared" si="310"/>
        <v>14</v>
      </c>
      <c r="X320" s="23">
        <v>11</v>
      </c>
      <c r="Y320" s="60" t="str">
        <f t="shared" si="311"/>
        <v>D3</v>
      </c>
      <c r="Z320" s="60" t="str">
        <f t="shared" si="312"/>
        <v>D2</v>
      </c>
      <c r="AA320" s="60" t="str">
        <f t="shared" si="313"/>
        <v>D2</v>
      </c>
      <c r="AB320" s="60">
        <f t="shared" si="314"/>
        <v>0</v>
      </c>
      <c r="AC320" s="23">
        <f t="shared" si="315"/>
        <v>7</v>
      </c>
      <c r="AH320" s="158">
        <f t="shared" si="316"/>
        <v>12.57</v>
      </c>
    </row>
    <row r="321" spans="1:34" x14ac:dyDescent="0.25">
      <c r="A321" s="23" t="str">
        <f>C311&amp;"x"&amp;B321</f>
        <v>C3x8</v>
      </c>
      <c r="B321" s="42">
        <v>8</v>
      </c>
      <c r="C321" s="60" t="str">
        <f t="shared" si="297"/>
        <v>V</v>
      </c>
      <c r="D321" s="60" t="str">
        <f t="shared" si="298"/>
        <v>NMK74C6</v>
      </c>
      <c r="E321" s="61" t="str">
        <f t="shared" si="299"/>
        <v>Nijman, F.J.J.</v>
      </c>
      <c r="F321" s="61" t="str">
        <f t="shared" si="300"/>
        <v>Famke</v>
      </c>
      <c r="G321" s="62">
        <f t="shared" si="301"/>
        <v>40722</v>
      </c>
      <c r="H321" s="63">
        <f t="shared" si="302"/>
        <v>12</v>
      </c>
      <c r="I321" s="69"/>
      <c r="J321" s="60" t="str">
        <f t="shared" si="303"/>
        <v>D2</v>
      </c>
      <c r="K321" s="60" t="str">
        <f t="shared" si="304"/>
        <v>D2</v>
      </c>
      <c r="L321" s="60" t="str">
        <f t="shared" si="305"/>
        <v>D2</v>
      </c>
      <c r="M321" s="60" t="str">
        <f t="shared" si="306"/>
        <v>C3</v>
      </c>
      <c r="N321" s="48"/>
      <c r="P321" s="114"/>
      <c r="Q321" s="114"/>
      <c r="R321" s="114"/>
      <c r="S321" s="114">
        <f>IF(OR(LEFT($A321,1)="x",AND(AC313+$AC321=0,$AC313&gt;0)),"",IFERROR(VLOOKUP($A321,Leden2Z,32,0),""))</f>
        <v>0</v>
      </c>
      <c r="T321" s="153">
        <f t="shared" si="307"/>
        <v>1</v>
      </c>
      <c r="U321" s="116">
        <f t="shared" si="308"/>
        <v>1</v>
      </c>
      <c r="V321" s="119">
        <f t="shared" si="309"/>
        <v>13</v>
      </c>
      <c r="W321" s="119">
        <f t="shared" si="310"/>
        <v>14</v>
      </c>
      <c r="X321" s="23">
        <v>12</v>
      </c>
      <c r="Y321" s="60" t="str">
        <f t="shared" si="311"/>
        <v>D2</v>
      </c>
      <c r="Z321" s="60" t="str">
        <f t="shared" si="312"/>
        <v>D2</v>
      </c>
      <c r="AA321" s="60" t="str">
        <f t="shared" si="313"/>
        <v>D2</v>
      </c>
      <c r="AB321" s="60">
        <f t="shared" si="314"/>
        <v>0</v>
      </c>
      <c r="AC321" s="23">
        <f t="shared" si="315"/>
        <v>7</v>
      </c>
      <c r="AH321" s="158">
        <f t="shared" si="316"/>
        <v>12.51</v>
      </c>
    </row>
    <row r="322" spans="1:34" x14ac:dyDescent="0.25">
      <c r="A322" s="23" t="str">
        <f>C311&amp;"x"&amp;B322</f>
        <v>C3x9</v>
      </c>
      <c r="B322" s="42">
        <v>9</v>
      </c>
      <c r="C322" s="60" t="str">
        <f t="shared" si="297"/>
        <v>M</v>
      </c>
      <c r="D322" s="60" t="str">
        <f t="shared" si="298"/>
        <v>NLV35B6</v>
      </c>
      <c r="E322" s="61" t="str">
        <f t="shared" si="299"/>
        <v>Quarre, S.M.</v>
      </c>
      <c r="F322" s="61" t="str">
        <f t="shared" si="300"/>
        <v>Stephan</v>
      </c>
      <c r="G322" s="62">
        <f t="shared" si="301"/>
        <v>39878</v>
      </c>
      <c r="H322" s="63">
        <f t="shared" si="302"/>
        <v>14</v>
      </c>
      <c r="I322" s="69"/>
      <c r="J322" s="60" t="str">
        <f t="shared" si="303"/>
        <v>C3</v>
      </c>
      <c r="K322" s="60" t="str">
        <f t="shared" si="304"/>
        <v>C3</v>
      </c>
      <c r="L322" s="60" t="str">
        <f t="shared" si="305"/>
        <v>C3</v>
      </c>
      <c r="M322" s="60" t="str">
        <f t="shared" si="306"/>
        <v>C3</v>
      </c>
      <c r="N322" s="48"/>
      <c r="P322" s="114"/>
      <c r="Q322" s="114"/>
      <c r="R322" s="114"/>
      <c r="S322" s="114">
        <f>IF(OR(LEFT($A322,1)="x",AND(AC313+$AC322=0,$AC313&gt;0)),"",IFERROR(VLOOKUP($A322,Leden2Z,32,0),""))</f>
        <v>0</v>
      </c>
      <c r="T322" s="153">
        <f t="shared" si="307"/>
        <v>1</v>
      </c>
      <c r="U322" s="116">
        <f t="shared" si="308"/>
        <v>1</v>
      </c>
      <c r="V322" s="119">
        <f t="shared" si="309"/>
        <v>13</v>
      </c>
      <c r="W322" s="119">
        <f t="shared" si="310"/>
        <v>14</v>
      </c>
      <c r="X322" s="23">
        <v>13</v>
      </c>
      <c r="Y322" s="60" t="str">
        <f t="shared" si="311"/>
        <v>C3</v>
      </c>
      <c r="Z322" s="60" t="str">
        <f t="shared" si="312"/>
        <v>C3</v>
      </c>
      <c r="AA322" s="60" t="str">
        <f t="shared" si="313"/>
        <v>C3</v>
      </c>
      <c r="AB322" s="60">
        <f t="shared" si="314"/>
        <v>0</v>
      </c>
      <c r="AC322" s="23">
        <f t="shared" si="315"/>
        <v>7</v>
      </c>
      <c r="AH322" s="158">
        <f t="shared" si="316"/>
        <v>14.82</v>
      </c>
    </row>
    <row r="323" spans="1:34" x14ac:dyDescent="0.25">
      <c r="A323" s="23" t="str">
        <f>C311&amp;"x"&amp;B323</f>
        <v>C3x10</v>
      </c>
      <c r="B323" s="42">
        <v>10</v>
      </c>
      <c r="C323" s="60" t="str">
        <f t="shared" si="297"/>
        <v>M</v>
      </c>
      <c r="D323" s="60" t="str">
        <f t="shared" si="298"/>
        <v>NML47R6</v>
      </c>
      <c r="E323" s="61" t="str">
        <f t="shared" si="299"/>
        <v>Rutten, M.</v>
      </c>
      <c r="F323" s="61" t="str">
        <f t="shared" si="300"/>
        <v>Maarten</v>
      </c>
      <c r="G323" s="62">
        <f t="shared" si="301"/>
        <v>40227</v>
      </c>
      <c r="H323" s="63">
        <f t="shared" si="302"/>
        <v>13</v>
      </c>
      <c r="I323" s="69"/>
      <c r="J323" s="60" t="str">
        <f t="shared" si="303"/>
        <v>C3</v>
      </c>
      <c r="K323" s="60" t="str">
        <f t="shared" si="304"/>
        <v>C3</v>
      </c>
      <c r="L323" s="60" t="str">
        <f t="shared" si="305"/>
        <v>C3</v>
      </c>
      <c r="M323" s="60" t="str">
        <f t="shared" si="306"/>
        <v>C3</v>
      </c>
      <c r="N323" s="48"/>
      <c r="P323" s="114"/>
      <c r="Q323" s="114"/>
      <c r="R323" s="114"/>
      <c r="S323" s="114">
        <f>IF(OR(LEFT($A323,1)="x",AND(AC313+$AC323=0,$AC313&gt;0)),"",IFERROR(VLOOKUP($A323,Leden2Z,32,0),""))</f>
        <v>0</v>
      </c>
      <c r="T323" s="153">
        <f t="shared" si="307"/>
        <v>1</v>
      </c>
      <c r="U323" s="116">
        <f t="shared" si="308"/>
        <v>1</v>
      </c>
      <c r="V323" s="119">
        <f t="shared" si="309"/>
        <v>13</v>
      </c>
      <c r="W323" s="119">
        <f t="shared" si="310"/>
        <v>14</v>
      </c>
      <c r="X323" s="23">
        <v>14</v>
      </c>
      <c r="Y323" s="60" t="str">
        <f t="shared" si="311"/>
        <v>C3</v>
      </c>
      <c r="Z323" s="60" t="str">
        <f t="shared" si="312"/>
        <v>C3</v>
      </c>
      <c r="AA323" s="60" t="str">
        <f t="shared" si="313"/>
        <v>C3</v>
      </c>
      <c r="AB323" s="60">
        <f t="shared" si="314"/>
        <v>0</v>
      </c>
      <c r="AC323" s="23">
        <f t="shared" si="315"/>
        <v>7</v>
      </c>
      <c r="AH323" s="158">
        <f t="shared" si="316"/>
        <v>13.86</v>
      </c>
    </row>
    <row r="324" spans="1:34" x14ac:dyDescent="0.25">
      <c r="A324" s="23" t="str">
        <f>C311&amp;"x"&amp;B324</f>
        <v>C3x11</v>
      </c>
      <c r="B324" s="42">
        <v>11</v>
      </c>
      <c r="C324" s="60" t="str">
        <f t="shared" si="297"/>
        <v>M</v>
      </c>
      <c r="D324" s="60" t="str">
        <f t="shared" si="298"/>
        <v>NLX04H2</v>
      </c>
      <c r="E324" s="61" t="str">
        <f t="shared" si="299"/>
        <v>Post, J.M.</v>
      </c>
      <c r="F324" s="61" t="str">
        <f t="shared" si="300"/>
        <v>Joaz</v>
      </c>
      <c r="G324" s="62">
        <f t="shared" si="301"/>
        <v>40309</v>
      </c>
      <c r="H324" s="63">
        <f t="shared" si="302"/>
        <v>13</v>
      </c>
      <c r="I324" s="69"/>
      <c r="J324" s="60" t="str">
        <f t="shared" si="303"/>
        <v>C3</v>
      </c>
      <c r="K324" s="60" t="str">
        <f t="shared" si="304"/>
        <v>C3</v>
      </c>
      <c r="L324" s="60" t="str">
        <f t="shared" si="305"/>
        <v>C3</v>
      </c>
      <c r="M324" s="60" t="str">
        <f t="shared" si="306"/>
        <v>C3</v>
      </c>
      <c r="N324" s="48"/>
      <c r="P324" s="114"/>
      <c r="Q324" s="114"/>
      <c r="R324" s="114"/>
      <c r="S324" s="114">
        <f>IF(OR(LEFT($A324,1)="x",AND(AC313+$AC324=0,$AC313&gt;0)),"",IFERROR(VLOOKUP($A324,Leden2Z,32,0),""))</f>
        <v>0</v>
      </c>
      <c r="T324" s="153">
        <f t="shared" si="307"/>
        <v>1</v>
      </c>
      <c r="U324" s="116">
        <f t="shared" si="308"/>
        <v>1</v>
      </c>
      <c r="V324" s="119">
        <f t="shared" si="309"/>
        <v>13</v>
      </c>
      <c r="W324" s="119">
        <f t="shared" si="310"/>
        <v>14</v>
      </c>
      <c r="X324" s="23">
        <v>15</v>
      </c>
      <c r="Y324" s="60" t="str">
        <f t="shared" si="311"/>
        <v>C3</v>
      </c>
      <c r="Z324" s="60" t="str">
        <f t="shared" si="312"/>
        <v>C3</v>
      </c>
      <c r="AA324" s="60" t="str">
        <f t="shared" si="313"/>
        <v>C3</v>
      </c>
      <c r="AB324" s="60">
        <f t="shared" si="314"/>
        <v>0</v>
      </c>
      <c r="AC324" s="23">
        <f t="shared" si="315"/>
        <v>7</v>
      </c>
      <c r="AH324" s="158">
        <f t="shared" si="316"/>
        <v>13.64</v>
      </c>
    </row>
    <row r="325" spans="1:34" x14ac:dyDescent="0.25">
      <c r="A325" s="23" t="str">
        <f>C311&amp;"x"&amp;B325</f>
        <v>C3x12</v>
      </c>
      <c r="B325" s="42">
        <v>12</v>
      </c>
      <c r="C325" s="60" t="str">
        <f t="shared" si="297"/>
        <v>M</v>
      </c>
      <c r="D325" s="60" t="str">
        <f t="shared" si="298"/>
        <v>NMF22Q8</v>
      </c>
      <c r="E325" s="61" t="str">
        <f t="shared" si="299"/>
        <v>Jacobs, X.</v>
      </c>
      <c r="F325" s="61" t="str">
        <f t="shared" si="300"/>
        <v>Xavi</v>
      </c>
      <c r="G325" s="62">
        <f t="shared" si="301"/>
        <v>40750</v>
      </c>
      <c r="H325" s="63">
        <f t="shared" si="302"/>
        <v>12</v>
      </c>
      <c r="I325" s="69"/>
      <c r="J325" s="60" t="str">
        <f t="shared" si="303"/>
        <v>D2</v>
      </c>
      <c r="K325" s="60" t="str">
        <f t="shared" si="304"/>
        <v>D2</v>
      </c>
      <c r="L325" s="60" t="str">
        <f t="shared" si="305"/>
        <v>D2</v>
      </c>
      <c r="M325" s="60" t="str">
        <f t="shared" si="306"/>
        <v>C3</v>
      </c>
      <c r="N325" s="48"/>
      <c r="P325" s="114"/>
      <c r="Q325" s="114"/>
      <c r="R325" s="114"/>
      <c r="S325" s="114">
        <f>IF(OR(LEFT($A325,1)="x",AND(AC313+$AC325=0,$AC313&gt;0)),"",IFERROR(VLOOKUP($A325,Leden2Z,32,0),""))</f>
        <v>0</v>
      </c>
      <c r="T325" s="153">
        <f t="shared" si="307"/>
        <v>1</v>
      </c>
      <c r="U325" s="116">
        <f t="shared" si="308"/>
        <v>1</v>
      </c>
      <c r="V325" s="119">
        <f t="shared" si="309"/>
        <v>13</v>
      </c>
      <c r="W325" s="119">
        <f t="shared" si="310"/>
        <v>14</v>
      </c>
      <c r="X325" s="23">
        <v>16</v>
      </c>
      <c r="Y325" s="60" t="str">
        <f t="shared" si="311"/>
        <v>D2</v>
      </c>
      <c r="Z325" s="60" t="str">
        <f t="shared" si="312"/>
        <v>D2</v>
      </c>
      <c r="AA325" s="60" t="str">
        <f t="shared" si="313"/>
        <v>D2</v>
      </c>
      <c r="AB325" s="60">
        <f t="shared" si="314"/>
        <v>0</v>
      </c>
      <c r="AC325" s="23">
        <f t="shared" si="315"/>
        <v>7</v>
      </c>
      <c r="AH325" s="158">
        <f t="shared" si="316"/>
        <v>12.43</v>
      </c>
    </row>
    <row r="326" spans="1:34" x14ac:dyDescent="0.25">
      <c r="A326" s="23" t="str">
        <f>C311&amp;"x"&amp;B326</f>
        <v>C3x13</v>
      </c>
      <c r="B326" s="42">
        <v>13</v>
      </c>
      <c r="C326" s="60" t="str">
        <f t="shared" si="297"/>
        <v>M</v>
      </c>
      <c r="D326" s="60" t="str">
        <f t="shared" si="298"/>
        <v>NMK12K6</v>
      </c>
      <c r="E326" s="61" t="str">
        <f t="shared" si="299"/>
        <v>Vos, T.</v>
      </c>
      <c r="F326" s="61" t="str">
        <f t="shared" si="300"/>
        <v>Thijs</v>
      </c>
      <c r="G326" s="62">
        <f t="shared" si="301"/>
        <v>40790</v>
      </c>
      <c r="H326" s="63">
        <f t="shared" si="302"/>
        <v>12</v>
      </c>
      <c r="I326" s="69"/>
      <c r="J326" s="60" t="str">
        <f t="shared" si="303"/>
        <v>D2</v>
      </c>
      <c r="K326" s="60" t="str">
        <f t="shared" si="304"/>
        <v>D2</v>
      </c>
      <c r="L326" s="60" t="str">
        <f t="shared" si="305"/>
        <v>D2</v>
      </c>
      <c r="M326" s="60" t="str">
        <f t="shared" si="306"/>
        <v>C3</v>
      </c>
      <c r="N326" s="48"/>
      <c r="P326" s="114"/>
      <c r="Q326" s="114"/>
      <c r="R326" s="114"/>
      <c r="S326" s="114">
        <f>IF(OR(LEFT($A326,1)="x",AND(AC313+$AC326=0,$AC313&gt;0)),"",IFERROR(VLOOKUP($A326,Leden2Z,32,0),""))</f>
        <v>0</v>
      </c>
      <c r="T326" s="153">
        <f t="shared" si="307"/>
        <v>1</v>
      </c>
      <c r="U326" s="116">
        <f t="shared" si="308"/>
        <v>1</v>
      </c>
      <c r="V326" s="119">
        <f t="shared" si="309"/>
        <v>13</v>
      </c>
      <c r="W326" s="119">
        <f t="shared" si="310"/>
        <v>14</v>
      </c>
      <c r="X326" s="23">
        <v>17</v>
      </c>
      <c r="Y326" s="60" t="str">
        <f t="shared" si="311"/>
        <v>D2</v>
      </c>
      <c r="Z326" s="60" t="str">
        <f t="shared" si="312"/>
        <v>D2</v>
      </c>
      <c r="AA326" s="60" t="str">
        <f t="shared" si="313"/>
        <v>D2</v>
      </c>
      <c r="AB326" s="60">
        <f t="shared" si="314"/>
        <v>0</v>
      </c>
      <c r="AC326" s="23">
        <f t="shared" si="315"/>
        <v>7</v>
      </c>
      <c r="AH326" s="158">
        <f t="shared" si="316"/>
        <v>12.32</v>
      </c>
    </row>
    <row r="327" spans="1:34" x14ac:dyDescent="0.25">
      <c r="A327" s="23" t="str">
        <f>C311&amp;"x"&amp;B327</f>
        <v>C3x14</v>
      </c>
      <c r="B327" s="42">
        <v>14</v>
      </c>
      <c r="C327" s="60" t="str">
        <f t="shared" si="297"/>
        <v/>
      </c>
      <c r="D327" s="60" t="str">
        <f t="shared" si="298"/>
        <v/>
      </c>
      <c r="E327" s="61" t="str">
        <f t="shared" si="299"/>
        <v/>
      </c>
      <c r="F327" s="61" t="str">
        <f t="shared" si="300"/>
        <v/>
      </c>
      <c r="G327" s="62" t="str">
        <f t="shared" si="301"/>
        <v/>
      </c>
      <c r="H327" s="63" t="str">
        <f t="shared" si="302"/>
        <v/>
      </c>
      <c r="I327" s="69"/>
      <c r="J327" s="60" t="str">
        <f t="shared" si="303"/>
        <v/>
      </c>
      <c r="K327" s="60" t="str">
        <f t="shared" si="304"/>
        <v/>
      </c>
      <c r="L327" s="60" t="str">
        <f t="shared" si="305"/>
        <v/>
      </c>
      <c r="M327" s="60" t="str">
        <f t="shared" si="306"/>
        <v/>
      </c>
      <c r="N327" s="48"/>
      <c r="P327" s="114"/>
      <c r="Q327" s="114"/>
      <c r="R327" s="114"/>
      <c r="S327" s="114" t="str">
        <f>IF(OR(LEFT($A327,1)="x",AND(AC313+$AC327=0,$AC313&gt;0)),"",IFERROR(VLOOKUP($A327,Leden2Z,32,0),""))</f>
        <v/>
      </c>
      <c r="T327" s="153">
        <f t="shared" si="307"/>
        <v>0</v>
      </c>
      <c r="U327" s="116">
        <f t="shared" si="308"/>
        <v>0</v>
      </c>
      <c r="V327" s="119">
        <f t="shared" si="309"/>
        <v>13</v>
      </c>
      <c r="W327" s="119">
        <f t="shared" si="310"/>
        <v>14</v>
      </c>
      <c r="X327" s="23">
        <v>18</v>
      </c>
      <c r="Y327" s="60" t="str">
        <f t="shared" si="311"/>
        <v/>
      </c>
      <c r="Z327" s="60" t="str">
        <f t="shared" si="312"/>
        <v/>
      </c>
      <c r="AA327" s="60" t="str">
        <f t="shared" si="313"/>
        <v/>
      </c>
      <c r="AB327" s="60" t="str">
        <f t="shared" si="314"/>
        <v/>
      </c>
      <c r="AC327" s="23">
        <f t="shared" si="315"/>
        <v>0</v>
      </c>
      <c r="AH327" s="158" t="str">
        <f t="shared" si="316"/>
        <v/>
      </c>
    </row>
    <row r="328" spans="1:34" x14ac:dyDescent="0.25">
      <c r="A328" s="23" t="str">
        <f>C311&amp;"x"&amp;B328</f>
        <v>C3x15</v>
      </c>
      <c r="B328" s="42">
        <v>15</v>
      </c>
      <c r="C328" s="60" t="str">
        <f t="shared" si="297"/>
        <v/>
      </c>
      <c r="D328" s="60" t="str">
        <f t="shared" si="298"/>
        <v/>
      </c>
      <c r="E328" s="61" t="str">
        <f t="shared" si="299"/>
        <v/>
      </c>
      <c r="F328" s="61" t="str">
        <f t="shared" si="300"/>
        <v/>
      </c>
      <c r="G328" s="62" t="str">
        <f t="shared" si="301"/>
        <v/>
      </c>
      <c r="H328" s="63" t="str">
        <f t="shared" si="302"/>
        <v/>
      </c>
      <c r="I328" s="69"/>
      <c r="J328" s="60" t="str">
        <f t="shared" si="303"/>
        <v/>
      </c>
      <c r="K328" s="60" t="str">
        <f t="shared" si="304"/>
        <v/>
      </c>
      <c r="L328" s="60" t="str">
        <f t="shared" si="305"/>
        <v/>
      </c>
      <c r="M328" s="60" t="str">
        <f t="shared" si="306"/>
        <v/>
      </c>
      <c r="N328" s="48"/>
      <c r="P328" s="114"/>
      <c r="Q328" s="114"/>
      <c r="R328" s="114"/>
      <c r="S328" s="114" t="str">
        <f>IF(OR(LEFT($A328,1)="x",AND(AC313+$AC328=0,$AC313&gt;0)),"",IFERROR(VLOOKUP($A328,Leden2Z,32,0),""))</f>
        <v/>
      </c>
      <c r="T328" s="153">
        <f t="shared" si="307"/>
        <v>0</v>
      </c>
      <c r="U328" s="116">
        <f t="shared" si="308"/>
        <v>0</v>
      </c>
      <c r="V328" s="119">
        <f t="shared" si="309"/>
        <v>13</v>
      </c>
      <c r="W328" s="119">
        <f t="shared" si="310"/>
        <v>14</v>
      </c>
      <c r="X328" s="23">
        <v>19</v>
      </c>
      <c r="Y328" s="60" t="str">
        <f t="shared" si="311"/>
        <v/>
      </c>
      <c r="Z328" s="60" t="str">
        <f t="shared" si="312"/>
        <v/>
      </c>
      <c r="AA328" s="60" t="str">
        <f t="shared" si="313"/>
        <v/>
      </c>
      <c r="AB328" s="60" t="str">
        <f t="shared" si="314"/>
        <v/>
      </c>
      <c r="AC328" s="23">
        <f t="shared" si="315"/>
        <v>0</v>
      </c>
      <c r="AH328" s="158" t="str">
        <f t="shared" si="316"/>
        <v/>
      </c>
    </row>
    <row r="329" spans="1:34" x14ac:dyDescent="0.25">
      <c r="B329" s="65"/>
      <c r="C329" s="66"/>
      <c r="D329" s="65"/>
      <c r="E329" s="65"/>
      <c r="F329" s="65"/>
      <c r="G329" s="67"/>
      <c r="H329" s="67"/>
      <c r="I329" s="67"/>
      <c r="J329" s="66"/>
      <c r="K329" s="66"/>
      <c r="L329" s="66"/>
      <c r="M329" s="66"/>
      <c r="N329" s="48"/>
      <c r="X329" s="23">
        <v>20</v>
      </c>
    </row>
    <row r="330" spans="1:34" x14ac:dyDescent="0.25">
      <c r="B330" s="42"/>
      <c r="C330" s="369" t="s">
        <v>5165</v>
      </c>
      <c r="D330" s="369"/>
      <c r="E330" s="43" t="s">
        <v>5166</v>
      </c>
      <c r="F330" s="43" t="s">
        <v>5167</v>
      </c>
      <c r="G330" s="44" t="s">
        <v>5168</v>
      </c>
      <c r="H330" s="45"/>
      <c r="I330" s="46"/>
      <c r="J330" s="47" t="s">
        <v>5169</v>
      </c>
      <c r="K330" s="47" t="s">
        <v>5170</v>
      </c>
      <c r="L330" s="47" t="s">
        <v>5171</v>
      </c>
      <c r="M330" s="48"/>
      <c r="N330" s="48"/>
      <c r="P330" s="49">
        <f>COUNT(P334:P348)</f>
        <v>0</v>
      </c>
      <c r="Q330" s="49">
        <f>COUNT(Q334:Q348)</f>
        <v>0</v>
      </c>
      <c r="R330" s="49">
        <f>COUNT(R334:R348)</f>
        <v>0</v>
      </c>
      <c r="S330" s="49">
        <f>COUNT(S334:S348)</f>
        <v>13</v>
      </c>
      <c r="T330" s="96">
        <f>T331-SUM(U334:U348)</f>
        <v>0</v>
      </c>
      <c r="X330" s="23">
        <v>1</v>
      </c>
    </row>
    <row r="331" spans="1:34" ht="13" x14ac:dyDescent="0.3">
      <c r="A331" s="27">
        <f>A311+1</f>
        <v>17</v>
      </c>
      <c r="B331" s="50"/>
      <c r="C331" s="370" t="str">
        <f>Leden!AW22</f>
        <v>C4</v>
      </c>
      <c r="D331" s="370"/>
      <c r="E331" s="100" t="str">
        <f>IF($C331="","",LEFT(IFERROR(VLOOKUP($C331,Teams2Z,2,0),"")&amp;"??",2))</f>
        <v>BK</v>
      </c>
      <c r="F331" s="100" t="str">
        <f>IF($C331="","",IFERROR(VLOOKUP($C331,Teams2Z,3,0),"??"))</f>
        <v>Za</v>
      </c>
      <c r="G331" s="100" t="str">
        <f>IF($C331="","",LEFT(IFERROR(VLOOKUP($C331,Teams2Z,4,0),"")&amp;"?",1))</f>
        <v>8</v>
      </c>
      <c r="H331" s="51"/>
      <c r="I331" s="52"/>
      <c r="J331" s="100">
        <f>COUNTIF(C334:C348,"V")</f>
        <v>8</v>
      </c>
      <c r="K331" s="100">
        <f>COUNTIF(C334:C348,"M")</f>
        <v>5</v>
      </c>
      <c r="L331" s="53">
        <f>IFERROR(AVERAGE(H334:H348),"")</f>
        <v>12.846153846153847</v>
      </c>
      <c r="M331" s="54"/>
      <c r="N331" s="54"/>
      <c r="O331" s="27" t="s">
        <v>5172</v>
      </c>
      <c r="P331" s="163"/>
      <c r="Q331" s="163"/>
      <c r="R331" s="163"/>
      <c r="S331" s="163">
        <v>0</v>
      </c>
      <c r="T331" s="96">
        <f>SUM(T334:T348)</f>
        <v>13</v>
      </c>
      <c r="U331" s="115" t="str">
        <f>MID($C331,1,1)</f>
        <v>C</v>
      </c>
      <c r="V331" s="115" t="str">
        <f>MID($C331,1,1)</f>
        <v>C</v>
      </c>
      <c r="W331" s="115" t="str">
        <f>MID($C331,1,1)</f>
        <v>C</v>
      </c>
      <c r="X331" s="23">
        <v>2</v>
      </c>
      <c r="Y331" s="27"/>
      <c r="Z331" s="27"/>
      <c r="AA331" s="27"/>
      <c r="AB331" s="27"/>
      <c r="AC331" s="27"/>
      <c r="AD331" s="11" t="str">
        <f>IF($C331="","",IFERROR(VLOOKUP($C331,Teams2Z,6,0),""))</f>
        <v>A</v>
      </c>
      <c r="AE331" s="11" t="str">
        <f>TRIM(IF($AD331="","",IFERROR(VLOOKUP($AD331,Teams!$J$5:$O$9,2,0),"")))</f>
        <v>3312 AD</v>
      </c>
      <c r="AF331" s="11" t="str">
        <f>TRIM(IF($AD331="","",IFERROR(VLOOKUP($AD331,Teams!$J$5:$O$9,4,0),"")))</f>
        <v>Dordrecht Oranje Wit Hal</v>
      </c>
      <c r="AG331" s="27"/>
      <c r="AH331" s="159">
        <f>IFERROR(AVERAGE(AH334:AH348),"")</f>
        <v>13.393076923076924</v>
      </c>
    </row>
    <row r="332" spans="1:34" x14ac:dyDescent="0.25">
      <c r="B332" s="42"/>
      <c r="C332" s="43"/>
      <c r="D332" s="42"/>
      <c r="E332" s="42"/>
      <c r="F332" s="42"/>
      <c r="G332" s="46"/>
      <c r="H332" s="46"/>
      <c r="I332" s="46"/>
      <c r="J332" s="43"/>
      <c r="K332" s="43"/>
      <c r="L332" s="43"/>
      <c r="M332" s="48"/>
      <c r="N332" s="48"/>
      <c r="U332" s="116"/>
      <c r="V332" s="116"/>
      <c r="W332" s="116"/>
      <c r="X332" s="23">
        <v>3</v>
      </c>
    </row>
    <row r="333" spans="1:34" x14ac:dyDescent="0.25">
      <c r="A333" s="55"/>
      <c r="B333" s="56"/>
      <c r="C333" s="57" t="s">
        <v>5173</v>
      </c>
      <c r="D333" s="57" t="s">
        <v>5174</v>
      </c>
      <c r="E333" s="58" t="s">
        <v>5175</v>
      </c>
      <c r="F333" s="58" t="s">
        <v>5176</v>
      </c>
      <c r="G333" s="57" t="s">
        <v>5177</v>
      </c>
      <c r="H333" s="57" t="s">
        <v>5178</v>
      </c>
      <c r="I333" s="57" t="s">
        <v>5039</v>
      </c>
      <c r="J333" s="57" t="s">
        <v>7049</v>
      </c>
      <c r="K333" s="57" t="s">
        <v>7598</v>
      </c>
      <c r="L333" s="57" t="s">
        <v>7596</v>
      </c>
      <c r="M333" s="57" t="s">
        <v>7597</v>
      </c>
      <c r="N333" s="59"/>
      <c r="O333" s="55"/>
      <c r="P333" s="117" t="s">
        <v>5048</v>
      </c>
      <c r="Q333" s="117" t="s">
        <v>5047</v>
      </c>
      <c r="R333" s="117" t="s">
        <v>5049</v>
      </c>
      <c r="S333" s="117" t="s">
        <v>5048</v>
      </c>
      <c r="U333" s="115">
        <f>IF(W331="","",VLOOKUP(W331,Leeftijdscat,2,FALSE))</f>
        <v>11</v>
      </c>
      <c r="V333" s="115">
        <f>IF(W331="","",VLOOKUP(W331,Leeftijdscat,3,FALSE))</f>
        <v>13</v>
      </c>
      <c r="W333" s="115">
        <f>IF(W331="","",VLOOKUP(W331,Leeftijdscat,4,FALSE))</f>
        <v>14</v>
      </c>
      <c r="X333" s="23">
        <v>4</v>
      </c>
      <c r="Y333" s="55">
        <f>LEN(Y334&amp;Y335&amp;Y336&amp;Y337&amp;Y338&amp;Y339&amp;Y340&amp;Y341&amp;Y342&amp;Y343&amp;Y344&amp;Y345&amp;Y346&amp;Y347&amp;Y348)</f>
        <v>26</v>
      </c>
      <c r="Z333" s="55">
        <f>LEN(Z334&amp;Z335&amp;Z336&amp;Z337&amp;Z338&amp;Z339&amp;Z340&amp;Z341&amp;Z342&amp;Z343&amp;Z344&amp;Z345&amp;Z346&amp;Z347&amp;Z348)</f>
        <v>26</v>
      </c>
      <c r="AA333" s="55">
        <f>LEN(AA334&amp;AA335&amp;AA336&amp;AA337&amp;AA338&amp;AA339&amp;AA340&amp;AA341&amp;AA342&amp;AA343&amp;AA344&amp;AA345&amp;AA346&amp;AA347&amp;AA348)</f>
        <v>26</v>
      </c>
      <c r="AB333" s="55">
        <f>LEN(AB334&amp;AB335&amp;AB336&amp;AB337&amp;AB338&amp;AB339&amp;AB340&amp;AB341&amp;AB342&amp;AB343&amp;AB344&amp;AB345&amp;AB346&amp;AB347&amp;AB348)</f>
        <v>13</v>
      </c>
      <c r="AC333" s="55">
        <f>SUM(Y333:AA333)</f>
        <v>78</v>
      </c>
      <c r="AD333" s="145"/>
      <c r="AE333" s="145"/>
      <c r="AF333" s="145"/>
      <c r="AG333" s="55"/>
    </row>
    <row r="334" spans="1:34" x14ac:dyDescent="0.25">
      <c r="A334" s="23" t="str">
        <f>C331&amp;"x"&amp;B334</f>
        <v>C4x1</v>
      </c>
      <c r="B334" s="42">
        <v>1</v>
      </c>
      <c r="C334" s="60" t="str">
        <f t="shared" ref="C334:C348" si="317">IF(LEFT($A334,1)="x","",IFERROR(VLOOKUP($A334,Leden2Z,7,0),""))</f>
        <v>V</v>
      </c>
      <c r="D334" s="60" t="str">
        <f t="shared" ref="D334:D348" si="318">IF(LEFT($A334,1)="x","",IFERROR(VLOOKUP($A334,Leden2Z,8,0),""))</f>
        <v>NMN23N8</v>
      </c>
      <c r="E334" s="61" t="str">
        <f t="shared" ref="E334:E348" si="319">IF(LEFT($A334,1)="x","",IFERROR(VLOOKUP($A334,Leden2Z,9,0),""))</f>
        <v>Veenendaal, E.</v>
      </c>
      <c r="F334" s="61" t="str">
        <f t="shared" ref="F334:F348" si="320">IF(LEFT($A334,1)="x","",IFERROR(VLOOKUP($A334,Leden2Z,10,0),""))</f>
        <v>Eline</v>
      </c>
      <c r="G334" s="62">
        <f t="shared" ref="G334:G348" si="321">IF(LEFT($A334,1)="x","",IFERROR(VLOOKUP($A334,Leden2Z,11,0),""))</f>
        <v>40075</v>
      </c>
      <c r="H334" s="63">
        <f t="shared" ref="H334:H348" si="322">IF(AND(ISNUMBER(G334),G334&lt;&gt;0),DATEDIF(G334,Peildatum,"Y"),"")</f>
        <v>14</v>
      </c>
      <c r="I334" s="69"/>
      <c r="J334" s="60" t="str">
        <f t="shared" ref="J334:J348" si="323">IF(LEFT($A334,1)="x","",IFERROR(VLOOKUP($A334,Leden2Z,16,0),""))</f>
        <v>C4</v>
      </c>
      <c r="K334" s="60" t="str">
        <f t="shared" ref="K334:K348" si="324">IF(LEFT($A334,1)="x","",IFERROR(VLOOKUP($A334,Leden2Z,17,0),""))</f>
        <v>C4</v>
      </c>
      <c r="L334" s="60" t="str">
        <f t="shared" ref="L334:L348" si="325">IF(LEFT($A334,1)="x","",IFERROR(VLOOKUP($A334,Leden2Z,18,0),""))</f>
        <v>C4</v>
      </c>
      <c r="M334" s="60" t="str">
        <f t="shared" ref="M334:M348" si="326">IF(LEFT($A334,1)="x","",IFERROR(VLOOKUP($A334,Leden2Z,19,0),""))</f>
        <v>C4</v>
      </c>
      <c r="N334" s="48"/>
      <c r="P334" s="114"/>
      <c r="Q334" s="114"/>
      <c r="R334" s="114"/>
      <c r="S334" s="114">
        <f>IF(OR(LEFT($A334,1)="x",AND(AC333+$AC334=0,$AC333&gt;0)),"",IFERROR(VLOOKUP($A334,Leden2Z,32,0),""))</f>
        <v>0</v>
      </c>
      <c r="T334" s="153">
        <f t="shared" ref="T334:T348" si="327">IF(LEN(C334&amp;D334&amp;E334&amp;F334)&gt;0,1,0)</f>
        <v>1</v>
      </c>
      <c r="U334" s="116">
        <f t="shared" ref="U334:U348" si="328">MIN(LEN(Y334&amp;Z334&amp;AA334&amp;AB334),1)</f>
        <v>1</v>
      </c>
      <c r="V334" s="119">
        <f t="shared" ref="V334:V348" si="329">V333</f>
        <v>13</v>
      </c>
      <c r="W334" s="119">
        <f t="shared" ref="W334:W348" si="330">W333</f>
        <v>14</v>
      </c>
      <c r="X334" s="23">
        <v>5</v>
      </c>
      <c r="Y334" s="60" t="str">
        <f t="shared" ref="Y334:Y348" si="331">IF(LEFT($A334,1)="x","",IFERROR(VLOOKUP($A334,Leden2Z,36,0),""))</f>
        <v>C4</v>
      </c>
      <c r="Z334" s="60" t="str">
        <f t="shared" ref="Z334:Z348" si="332">IF(LEFT($A334,1)="x","",IFERROR(VLOOKUP($A334,Leden2Z,37,0),""))</f>
        <v>C4</v>
      </c>
      <c r="AA334" s="60" t="str">
        <f t="shared" ref="AA334:AA348" si="333">IF(LEFT($A334,1)="x","",IFERROR(VLOOKUP($A334,Leden2Z,38,0),""))</f>
        <v>C4</v>
      </c>
      <c r="AB334" s="60">
        <f t="shared" ref="AB334:AB348" si="334">IF(LEFT($A334,1)="x","",IFERROR(VLOOKUP($A334,Leden2Z,39,0),""))</f>
        <v>0</v>
      </c>
      <c r="AC334" s="23">
        <f t="shared" ref="AC334:AC348" si="335">LEN(Y334&amp;Z334&amp;AA334&amp;AB334)</f>
        <v>7</v>
      </c>
      <c r="AH334" s="158">
        <f t="shared" ref="AH334:AH348" si="336">lft(G334,Peildatum)</f>
        <v>14.28</v>
      </c>
    </row>
    <row r="335" spans="1:34" x14ac:dyDescent="0.25">
      <c r="A335" s="23" t="str">
        <f>C331&amp;"x"&amp;B335</f>
        <v>C4x2</v>
      </c>
      <c r="B335" s="42">
        <v>2</v>
      </c>
      <c r="C335" s="60" t="str">
        <f t="shared" si="317"/>
        <v>V</v>
      </c>
      <c r="D335" s="60" t="str">
        <f t="shared" si="318"/>
        <v>NLV84L8</v>
      </c>
      <c r="E335" s="61" t="str">
        <f t="shared" si="319"/>
        <v>Vercouteren, N.</v>
      </c>
      <c r="F335" s="61" t="str">
        <f t="shared" si="320"/>
        <v>Noortje</v>
      </c>
      <c r="G335" s="62">
        <f t="shared" si="321"/>
        <v>40226</v>
      </c>
      <c r="H335" s="63">
        <f t="shared" si="322"/>
        <v>13</v>
      </c>
      <c r="I335" s="69"/>
      <c r="J335" s="60" t="str">
        <f t="shared" si="323"/>
        <v>C4</v>
      </c>
      <c r="K335" s="60" t="str">
        <f t="shared" si="324"/>
        <v>C4</v>
      </c>
      <c r="L335" s="60" t="str">
        <f t="shared" si="325"/>
        <v>C4</v>
      </c>
      <c r="M335" s="60" t="str">
        <f t="shared" si="326"/>
        <v>C4</v>
      </c>
      <c r="N335" s="48"/>
      <c r="P335" s="114"/>
      <c r="Q335" s="114"/>
      <c r="R335" s="114"/>
      <c r="S335" s="114">
        <f>IF(OR(LEFT($A335,1)="x",AND(AC333+$AC335=0,$AC333&gt;0)),"",IFERROR(VLOOKUP($A335,Leden2Z,32,0),""))</f>
        <v>0</v>
      </c>
      <c r="T335" s="153">
        <f t="shared" si="327"/>
        <v>1</v>
      </c>
      <c r="U335" s="116">
        <f t="shared" si="328"/>
        <v>1</v>
      </c>
      <c r="V335" s="119">
        <f t="shared" si="329"/>
        <v>13</v>
      </c>
      <c r="W335" s="119">
        <f t="shared" si="330"/>
        <v>14</v>
      </c>
      <c r="X335" s="23">
        <v>6</v>
      </c>
      <c r="Y335" s="60" t="str">
        <f t="shared" si="331"/>
        <v>C4</v>
      </c>
      <c r="Z335" s="60" t="str">
        <f t="shared" si="332"/>
        <v>C4</v>
      </c>
      <c r="AA335" s="60" t="str">
        <f t="shared" si="333"/>
        <v>C4</v>
      </c>
      <c r="AB335" s="60">
        <f t="shared" si="334"/>
        <v>0</v>
      </c>
      <c r="AC335" s="23">
        <f t="shared" si="335"/>
        <v>7</v>
      </c>
      <c r="AH335" s="158">
        <f t="shared" si="336"/>
        <v>13.87</v>
      </c>
    </row>
    <row r="336" spans="1:34" x14ac:dyDescent="0.25">
      <c r="A336" s="23" t="str">
        <f>C331&amp;"x"&amp;B336</f>
        <v>C4x3</v>
      </c>
      <c r="B336" s="42">
        <v>3</v>
      </c>
      <c r="C336" s="60" t="str">
        <f t="shared" si="317"/>
        <v>V</v>
      </c>
      <c r="D336" s="60" t="str">
        <f t="shared" si="318"/>
        <v>NMT44W0</v>
      </c>
      <c r="E336" s="61" t="str">
        <f t="shared" si="319"/>
        <v>Peters, S.N.</v>
      </c>
      <c r="F336" s="61" t="str">
        <f t="shared" si="320"/>
        <v>Sanne</v>
      </c>
      <c r="G336" s="62">
        <f t="shared" si="321"/>
        <v>40273</v>
      </c>
      <c r="H336" s="63">
        <f t="shared" si="322"/>
        <v>13</v>
      </c>
      <c r="I336" s="69"/>
      <c r="J336" s="60" t="str">
        <f t="shared" si="323"/>
        <v>C4</v>
      </c>
      <c r="K336" s="60" t="str">
        <f t="shared" si="324"/>
        <v>C4</v>
      </c>
      <c r="L336" s="60" t="str">
        <f t="shared" si="325"/>
        <v>C4</v>
      </c>
      <c r="M336" s="60" t="str">
        <f t="shared" si="326"/>
        <v>C4</v>
      </c>
      <c r="N336" s="48"/>
      <c r="P336" s="114"/>
      <c r="Q336" s="114"/>
      <c r="R336" s="114"/>
      <c r="S336" s="114">
        <f>IF(OR(LEFT($A336,1)="x",AND(AC333+$AC336=0,$AC333&gt;0)),"",IFERROR(VLOOKUP($A336,Leden2Z,32,0),""))</f>
        <v>0</v>
      </c>
      <c r="T336" s="153">
        <f t="shared" si="327"/>
        <v>1</v>
      </c>
      <c r="U336" s="116">
        <f t="shared" si="328"/>
        <v>1</v>
      </c>
      <c r="V336" s="119">
        <f t="shared" si="329"/>
        <v>13</v>
      </c>
      <c r="W336" s="119">
        <f t="shared" si="330"/>
        <v>14</v>
      </c>
      <c r="X336" s="23">
        <v>7</v>
      </c>
      <c r="Y336" s="60" t="str">
        <f t="shared" si="331"/>
        <v>C4</v>
      </c>
      <c r="Z336" s="60" t="str">
        <f t="shared" si="332"/>
        <v>C4</v>
      </c>
      <c r="AA336" s="60" t="str">
        <f t="shared" si="333"/>
        <v>C4</v>
      </c>
      <c r="AB336" s="60">
        <f t="shared" si="334"/>
        <v>0</v>
      </c>
      <c r="AC336" s="23">
        <f t="shared" si="335"/>
        <v>7</v>
      </c>
      <c r="AH336" s="158">
        <f t="shared" si="336"/>
        <v>13.74</v>
      </c>
    </row>
    <row r="337" spans="1:34" x14ac:dyDescent="0.25">
      <c r="A337" s="23" t="str">
        <f>C331&amp;"x"&amp;B337</f>
        <v>C4x4</v>
      </c>
      <c r="B337" s="42">
        <v>4</v>
      </c>
      <c r="C337" s="60" t="str">
        <f t="shared" si="317"/>
        <v>V</v>
      </c>
      <c r="D337" s="60" t="str">
        <f t="shared" si="318"/>
        <v>NMK12F1</v>
      </c>
      <c r="E337" s="61" t="str">
        <f t="shared" si="319"/>
        <v>Groen, E.</v>
      </c>
      <c r="F337" s="61" t="str">
        <f t="shared" si="320"/>
        <v>Evie</v>
      </c>
      <c r="G337" s="62">
        <f t="shared" si="321"/>
        <v>40329</v>
      </c>
      <c r="H337" s="63">
        <f t="shared" si="322"/>
        <v>13</v>
      </c>
      <c r="I337" s="69"/>
      <c r="J337" s="60" t="str">
        <f t="shared" si="323"/>
        <v>C4</v>
      </c>
      <c r="K337" s="60" t="str">
        <f t="shared" si="324"/>
        <v>C4</v>
      </c>
      <c r="L337" s="60" t="str">
        <f t="shared" si="325"/>
        <v>C4</v>
      </c>
      <c r="M337" s="60" t="str">
        <f t="shared" si="326"/>
        <v>C4</v>
      </c>
      <c r="N337" s="48"/>
      <c r="P337" s="114"/>
      <c r="Q337" s="114"/>
      <c r="R337" s="114"/>
      <c r="S337" s="114">
        <f>IF(OR(LEFT($A337,1)="x",AND(AC333+$AC337=0,$AC333&gt;0)),"",IFERROR(VLOOKUP($A337,Leden2Z,32,0),""))</f>
        <v>0</v>
      </c>
      <c r="T337" s="153">
        <f t="shared" si="327"/>
        <v>1</v>
      </c>
      <c r="U337" s="116">
        <f t="shared" si="328"/>
        <v>1</v>
      </c>
      <c r="V337" s="119">
        <f t="shared" si="329"/>
        <v>13</v>
      </c>
      <c r="W337" s="119">
        <f t="shared" si="330"/>
        <v>14</v>
      </c>
      <c r="X337" s="23">
        <v>8</v>
      </c>
      <c r="Y337" s="60" t="str">
        <f t="shared" si="331"/>
        <v>C4</v>
      </c>
      <c r="Z337" s="60" t="str">
        <f t="shared" si="332"/>
        <v>C4</v>
      </c>
      <c r="AA337" s="60" t="str">
        <f t="shared" si="333"/>
        <v>C4</v>
      </c>
      <c r="AB337" s="60">
        <f t="shared" si="334"/>
        <v>0</v>
      </c>
      <c r="AC337" s="23">
        <f t="shared" si="335"/>
        <v>7</v>
      </c>
      <c r="AH337" s="158">
        <f t="shared" si="336"/>
        <v>13.59</v>
      </c>
    </row>
    <row r="338" spans="1:34" x14ac:dyDescent="0.25">
      <c r="A338" s="23" t="str">
        <f>C331&amp;"x"&amp;B338</f>
        <v>C4x5</v>
      </c>
      <c r="B338" s="42">
        <v>5</v>
      </c>
      <c r="C338" s="60" t="str">
        <f t="shared" si="317"/>
        <v>V</v>
      </c>
      <c r="D338" s="60" t="str">
        <f t="shared" si="318"/>
        <v>NML00R5</v>
      </c>
      <c r="E338" s="61" t="str">
        <f t="shared" si="319"/>
        <v>Bos, B.M.</v>
      </c>
      <c r="F338" s="61" t="str">
        <f t="shared" si="320"/>
        <v>Bryanna</v>
      </c>
      <c r="G338" s="62">
        <f t="shared" si="321"/>
        <v>40373</v>
      </c>
      <c r="H338" s="63">
        <f t="shared" si="322"/>
        <v>13</v>
      </c>
      <c r="I338" s="69"/>
      <c r="J338" s="60" t="str">
        <f t="shared" si="323"/>
        <v>C4</v>
      </c>
      <c r="K338" s="60" t="str">
        <f t="shared" si="324"/>
        <v>C4</v>
      </c>
      <c r="L338" s="60" t="str">
        <f t="shared" si="325"/>
        <v>C4</v>
      </c>
      <c r="M338" s="60" t="str">
        <f t="shared" si="326"/>
        <v>C4</v>
      </c>
      <c r="N338" s="48"/>
      <c r="P338" s="114"/>
      <c r="Q338" s="114"/>
      <c r="R338" s="114"/>
      <c r="S338" s="114">
        <f>IF(OR(LEFT($A338,1)="x",AND(AC333+$AC338=0,$AC333&gt;0)),"",IFERROR(VLOOKUP($A338,Leden2Z,32,0),""))</f>
        <v>0</v>
      </c>
      <c r="T338" s="153">
        <f t="shared" si="327"/>
        <v>1</v>
      </c>
      <c r="U338" s="116">
        <f t="shared" si="328"/>
        <v>1</v>
      </c>
      <c r="V338" s="119">
        <f t="shared" si="329"/>
        <v>13</v>
      </c>
      <c r="W338" s="119">
        <f t="shared" si="330"/>
        <v>14</v>
      </c>
      <c r="X338" s="23">
        <v>9</v>
      </c>
      <c r="Y338" s="60" t="str">
        <f t="shared" si="331"/>
        <v>C4</v>
      </c>
      <c r="Z338" s="60" t="str">
        <f t="shared" si="332"/>
        <v>C4</v>
      </c>
      <c r="AA338" s="60" t="str">
        <f t="shared" si="333"/>
        <v>C4</v>
      </c>
      <c r="AB338" s="60">
        <f t="shared" si="334"/>
        <v>0</v>
      </c>
      <c r="AC338" s="23">
        <f t="shared" si="335"/>
        <v>7</v>
      </c>
      <c r="AH338" s="158">
        <f t="shared" si="336"/>
        <v>13.46</v>
      </c>
    </row>
    <row r="339" spans="1:34" x14ac:dyDescent="0.25">
      <c r="A339" s="23" t="str">
        <f>C331&amp;"x"&amp;B339</f>
        <v>C4x6</v>
      </c>
      <c r="B339" s="42">
        <v>6</v>
      </c>
      <c r="C339" s="60" t="str">
        <f t="shared" si="317"/>
        <v>V</v>
      </c>
      <c r="D339" s="60" t="str">
        <f t="shared" si="318"/>
        <v>NMP10M9</v>
      </c>
      <c r="E339" s="61" t="str">
        <f t="shared" si="319"/>
        <v>Bergh, van den M.J.</v>
      </c>
      <c r="F339" s="61" t="str">
        <f t="shared" si="320"/>
        <v>Marit</v>
      </c>
      <c r="G339" s="62">
        <f t="shared" si="321"/>
        <v>40541</v>
      </c>
      <c r="H339" s="63">
        <f t="shared" si="322"/>
        <v>13</v>
      </c>
      <c r="I339" s="69"/>
      <c r="J339" s="60" t="str">
        <f t="shared" si="323"/>
        <v>D3</v>
      </c>
      <c r="K339" s="60" t="str">
        <f t="shared" si="324"/>
        <v>C4</v>
      </c>
      <c r="L339" s="60" t="str">
        <f t="shared" si="325"/>
        <v>C4</v>
      </c>
      <c r="M339" s="60" t="str">
        <f t="shared" si="326"/>
        <v>C4</v>
      </c>
      <c r="N339" s="48"/>
      <c r="P339" s="114"/>
      <c r="Q339" s="114"/>
      <c r="R339" s="114"/>
      <c r="S339" s="114">
        <f>IF(OR(LEFT($A339,1)="x",AND(AC333+$AC339=0,$AC333&gt;0)),"",IFERROR(VLOOKUP($A339,Leden2Z,32,0),""))</f>
        <v>0</v>
      </c>
      <c r="T339" s="153">
        <f t="shared" si="327"/>
        <v>1</v>
      </c>
      <c r="U339" s="116">
        <f t="shared" si="328"/>
        <v>1</v>
      </c>
      <c r="V339" s="119">
        <f t="shared" si="329"/>
        <v>13</v>
      </c>
      <c r="W339" s="119">
        <f t="shared" si="330"/>
        <v>14</v>
      </c>
      <c r="X339" s="23">
        <v>10</v>
      </c>
      <c r="Y339" s="60" t="str">
        <f t="shared" si="331"/>
        <v>D3</v>
      </c>
      <c r="Z339" s="60" t="str">
        <f t="shared" si="332"/>
        <v>C4</v>
      </c>
      <c r="AA339" s="60" t="str">
        <f t="shared" si="333"/>
        <v>C4</v>
      </c>
      <c r="AB339" s="60">
        <f t="shared" si="334"/>
        <v>0</v>
      </c>
      <c r="AC339" s="23">
        <f t="shared" si="335"/>
        <v>7</v>
      </c>
      <c r="AH339" s="158">
        <f t="shared" si="336"/>
        <v>13</v>
      </c>
    </row>
    <row r="340" spans="1:34" x14ac:dyDescent="0.25">
      <c r="A340" s="23" t="str">
        <f>C331&amp;"x"&amp;B340</f>
        <v>C4x7</v>
      </c>
      <c r="B340" s="42">
        <v>7</v>
      </c>
      <c r="C340" s="60" t="str">
        <f t="shared" si="317"/>
        <v>V</v>
      </c>
      <c r="D340" s="60" t="str">
        <f t="shared" si="318"/>
        <v>NMN07F4</v>
      </c>
      <c r="E340" s="61" t="str">
        <f t="shared" si="319"/>
        <v>Barbaroux, M.N.</v>
      </c>
      <c r="F340" s="61" t="str">
        <f t="shared" si="320"/>
        <v>Manon</v>
      </c>
      <c r="G340" s="62">
        <f t="shared" si="321"/>
        <v>40637</v>
      </c>
      <c r="H340" s="63">
        <f t="shared" si="322"/>
        <v>12</v>
      </c>
      <c r="I340" s="69"/>
      <c r="J340" s="60" t="str">
        <f t="shared" si="323"/>
        <v>C4</v>
      </c>
      <c r="K340" s="60" t="str">
        <f t="shared" si="324"/>
        <v>C4</v>
      </c>
      <c r="L340" s="60" t="str">
        <f t="shared" si="325"/>
        <v>C4</v>
      </c>
      <c r="M340" s="60" t="str">
        <f t="shared" si="326"/>
        <v>C4</v>
      </c>
      <c r="N340" s="48"/>
      <c r="P340" s="114"/>
      <c r="Q340" s="114"/>
      <c r="R340" s="114"/>
      <c r="S340" s="114">
        <f>IF(OR(LEFT($A340,1)="x",AND(AC333+$AC340=0,$AC333&gt;0)),"",IFERROR(VLOOKUP($A340,Leden2Z,32,0),""))</f>
        <v>0</v>
      </c>
      <c r="T340" s="153">
        <f t="shared" si="327"/>
        <v>1</v>
      </c>
      <c r="U340" s="116">
        <f t="shared" si="328"/>
        <v>1</v>
      </c>
      <c r="V340" s="119">
        <f t="shared" si="329"/>
        <v>13</v>
      </c>
      <c r="W340" s="119">
        <f t="shared" si="330"/>
        <v>14</v>
      </c>
      <c r="X340" s="23">
        <v>11</v>
      </c>
      <c r="Y340" s="60" t="str">
        <f t="shared" si="331"/>
        <v>C4</v>
      </c>
      <c r="Z340" s="60" t="str">
        <f t="shared" si="332"/>
        <v>C4</v>
      </c>
      <c r="AA340" s="60" t="str">
        <f t="shared" si="333"/>
        <v>C4</v>
      </c>
      <c r="AB340" s="60">
        <f t="shared" si="334"/>
        <v>0</v>
      </c>
      <c r="AC340" s="23">
        <f t="shared" si="335"/>
        <v>7</v>
      </c>
      <c r="AH340" s="158">
        <f t="shared" si="336"/>
        <v>12.74</v>
      </c>
    </row>
    <row r="341" spans="1:34" x14ac:dyDescent="0.25">
      <c r="A341" s="23" t="str">
        <f>C331&amp;"x"&amp;B341</f>
        <v>C4x8</v>
      </c>
      <c r="B341" s="42">
        <v>8</v>
      </c>
      <c r="C341" s="60" t="str">
        <f t="shared" si="317"/>
        <v>V</v>
      </c>
      <c r="D341" s="60" t="str">
        <f t="shared" si="318"/>
        <v>NMN06Y4</v>
      </c>
      <c r="E341" s="61" t="str">
        <f t="shared" si="319"/>
        <v>Jongkind, P.</v>
      </c>
      <c r="F341" s="61" t="str">
        <f t="shared" si="320"/>
        <v>Pippa</v>
      </c>
      <c r="G341" s="62">
        <f t="shared" si="321"/>
        <v>40796</v>
      </c>
      <c r="H341" s="63">
        <f t="shared" si="322"/>
        <v>12</v>
      </c>
      <c r="I341" s="69"/>
      <c r="J341" s="60" t="str">
        <f t="shared" si="323"/>
        <v>C4</v>
      </c>
      <c r="K341" s="60" t="str">
        <f t="shared" si="324"/>
        <v>C4</v>
      </c>
      <c r="L341" s="60" t="str">
        <f t="shared" si="325"/>
        <v>C4</v>
      </c>
      <c r="M341" s="60" t="str">
        <f t="shared" si="326"/>
        <v>C4</v>
      </c>
      <c r="N341" s="48"/>
      <c r="P341" s="114"/>
      <c r="Q341" s="114"/>
      <c r="R341" s="114"/>
      <c r="S341" s="114">
        <f>IF(OR(LEFT($A341,1)="x",AND(AC333+$AC341=0,$AC333&gt;0)),"",IFERROR(VLOOKUP($A341,Leden2Z,32,0),""))</f>
        <v>0</v>
      </c>
      <c r="T341" s="153">
        <f t="shared" si="327"/>
        <v>1</v>
      </c>
      <c r="U341" s="116">
        <f t="shared" si="328"/>
        <v>1</v>
      </c>
      <c r="V341" s="119">
        <f t="shared" si="329"/>
        <v>13</v>
      </c>
      <c r="W341" s="119">
        <f t="shared" si="330"/>
        <v>14</v>
      </c>
      <c r="X341" s="23">
        <v>12</v>
      </c>
      <c r="Y341" s="60" t="str">
        <f t="shared" si="331"/>
        <v>C4</v>
      </c>
      <c r="Z341" s="60" t="str">
        <f t="shared" si="332"/>
        <v>C4</v>
      </c>
      <c r="AA341" s="60" t="str">
        <f t="shared" si="333"/>
        <v>C4</v>
      </c>
      <c r="AB341" s="60">
        <f t="shared" si="334"/>
        <v>0</v>
      </c>
      <c r="AC341" s="23">
        <f t="shared" si="335"/>
        <v>7</v>
      </c>
      <c r="AH341" s="158">
        <f t="shared" si="336"/>
        <v>12.31</v>
      </c>
    </row>
    <row r="342" spans="1:34" x14ac:dyDescent="0.25">
      <c r="A342" s="23" t="str">
        <f>C331&amp;"x"&amp;B342</f>
        <v>C4x9</v>
      </c>
      <c r="B342" s="42">
        <v>9</v>
      </c>
      <c r="C342" s="60" t="str">
        <f t="shared" si="317"/>
        <v>M</v>
      </c>
      <c r="D342" s="60" t="str">
        <f t="shared" si="318"/>
        <v>NMC41D1</v>
      </c>
      <c r="E342" s="61" t="str">
        <f t="shared" si="319"/>
        <v>Afsharbegloe, P.</v>
      </c>
      <c r="F342" s="61" t="str">
        <f t="shared" si="320"/>
        <v>Parham</v>
      </c>
      <c r="G342" s="62">
        <f t="shared" si="321"/>
        <v>40093</v>
      </c>
      <c r="H342" s="63">
        <f t="shared" si="322"/>
        <v>14</v>
      </c>
      <c r="I342" s="69"/>
      <c r="J342" s="60" t="str">
        <f t="shared" si="323"/>
        <v>C4</v>
      </c>
      <c r="K342" s="60" t="str">
        <f t="shared" si="324"/>
        <v>C4</v>
      </c>
      <c r="L342" s="60" t="str">
        <f t="shared" si="325"/>
        <v>C4</v>
      </c>
      <c r="M342" s="60" t="str">
        <f t="shared" si="326"/>
        <v>C4</v>
      </c>
      <c r="N342" s="48"/>
      <c r="P342" s="114"/>
      <c r="Q342" s="114"/>
      <c r="R342" s="114"/>
      <c r="S342" s="114">
        <f>IF(OR(LEFT($A342,1)="x",AND(AC333+$AC342=0,$AC333&gt;0)),"",IFERROR(VLOOKUP($A342,Leden2Z,32,0),""))</f>
        <v>0</v>
      </c>
      <c r="T342" s="153">
        <f t="shared" si="327"/>
        <v>1</v>
      </c>
      <c r="U342" s="116">
        <f t="shared" si="328"/>
        <v>1</v>
      </c>
      <c r="V342" s="119">
        <f t="shared" si="329"/>
        <v>13</v>
      </c>
      <c r="W342" s="119">
        <f t="shared" si="330"/>
        <v>14</v>
      </c>
      <c r="X342" s="23">
        <v>13</v>
      </c>
      <c r="Y342" s="60" t="str">
        <f t="shared" si="331"/>
        <v>C4</v>
      </c>
      <c r="Z342" s="60" t="str">
        <f t="shared" si="332"/>
        <v>C4</v>
      </c>
      <c r="AA342" s="60" t="str">
        <f t="shared" si="333"/>
        <v>C4</v>
      </c>
      <c r="AB342" s="60">
        <f t="shared" si="334"/>
        <v>0</v>
      </c>
      <c r="AC342" s="23">
        <f t="shared" si="335"/>
        <v>7</v>
      </c>
      <c r="AH342" s="158">
        <f t="shared" si="336"/>
        <v>14.23</v>
      </c>
    </row>
    <row r="343" spans="1:34" x14ac:dyDescent="0.25">
      <c r="A343" s="23" t="str">
        <f>C331&amp;"x"&amp;B343</f>
        <v>C4x10</v>
      </c>
      <c r="B343" s="42">
        <v>10</v>
      </c>
      <c r="C343" s="60" t="str">
        <f t="shared" si="317"/>
        <v>M</v>
      </c>
      <c r="D343" s="60" t="str">
        <f t="shared" si="318"/>
        <v>NMB42C6</v>
      </c>
      <c r="E343" s="61" t="str">
        <f t="shared" si="319"/>
        <v>Heeren, van D.</v>
      </c>
      <c r="F343" s="61" t="str">
        <f t="shared" si="320"/>
        <v>Djess</v>
      </c>
      <c r="G343" s="62">
        <f t="shared" si="321"/>
        <v>40253</v>
      </c>
      <c r="H343" s="63">
        <f t="shared" si="322"/>
        <v>13</v>
      </c>
      <c r="I343" s="69"/>
      <c r="J343" s="60" t="str">
        <f t="shared" si="323"/>
        <v>C4</v>
      </c>
      <c r="K343" s="60" t="str">
        <f t="shared" si="324"/>
        <v>C4</v>
      </c>
      <c r="L343" s="60" t="str">
        <f t="shared" si="325"/>
        <v>C4</v>
      </c>
      <c r="M343" s="60" t="str">
        <f t="shared" si="326"/>
        <v>C4</v>
      </c>
      <c r="N343" s="48"/>
      <c r="P343" s="114"/>
      <c r="Q343" s="114"/>
      <c r="R343" s="114"/>
      <c r="S343" s="114">
        <f>IF(OR(LEFT($A343,1)="x",AND(AC333+$AC343=0,$AC333&gt;0)),"",IFERROR(VLOOKUP($A343,Leden2Z,32,0),""))</f>
        <v>0</v>
      </c>
      <c r="T343" s="153">
        <f t="shared" si="327"/>
        <v>1</v>
      </c>
      <c r="U343" s="116">
        <f t="shared" si="328"/>
        <v>1</v>
      </c>
      <c r="V343" s="119">
        <f t="shared" si="329"/>
        <v>13</v>
      </c>
      <c r="W343" s="119">
        <f t="shared" si="330"/>
        <v>14</v>
      </c>
      <c r="X343" s="23">
        <v>14</v>
      </c>
      <c r="Y343" s="60" t="str">
        <f t="shared" si="331"/>
        <v>C4</v>
      </c>
      <c r="Z343" s="60" t="str">
        <f t="shared" si="332"/>
        <v>C4</v>
      </c>
      <c r="AA343" s="60" t="str">
        <f t="shared" si="333"/>
        <v>C4</v>
      </c>
      <c r="AB343" s="60">
        <f t="shared" si="334"/>
        <v>0</v>
      </c>
      <c r="AC343" s="23">
        <f t="shared" si="335"/>
        <v>7</v>
      </c>
      <c r="AH343" s="158">
        <f t="shared" si="336"/>
        <v>13.79</v>
      </c>
    </row>
    <row r="344" spans="1:34" x14ac:dyDescent="0.25">
      <c r="A344" s="23" t="str">
        <f>C331&amp;"x"&amp;B344</f>
        <v>C4x11</v>
      </c>
      <c r="B344" s="42">
        <v>11</v>
      </c>
      <c r="C344" s="60" t="str">
        <f t="shared" si="317"/>
        <v>M</v>
      </c>
      <c r="D344" s="60" t="str">
        <f t="shared" si="318"/>
        <v>NMV37K2</v>
      </c>
      <c r="E344" s="61" t="str">
        <f t="shared" si="319"/>
        <v>Linden, van der J.W.P.</v>
      </c>
      <c r="F344" s="61" t="str">
        <f t="shared" si="320"/>
        <v>Jurre</v>
      </c>
      <c r="G344" s="62">
        <f t="shared" si="321"/>
        <v>40307</v>
      </c>
      <c r="H344" s="63">
        <f t="shared" si="322"/>
        <v>13</v>
      </c>
      <c r="I344" s="69"/>
      <c r="J344" s="60" t="str">
        <f t="shared" si="323"/>
        <v>C4</v>
      </c>
      <c r="K344" s="60" t="str">
        <f t="shared" si="324"/>
        <v>C4</v>
      </c>
      <c r="L344" s="60" t="str">
        <f t="shared" si="325"/>
        <v>C4</v>
      </c>
      <c r="M344" s="60" t="str">
        <f t="shared" si="326"/>
        <v>C4</v>
      </c>
      <c r="N344" s="48"/>
      <c r="P344" s="114"/>
      <c r="Q344" s="114"/>
      <c r="R344" s="114"/>
      <c r="S344" s="114">
        <f>IF(OR(LEFT($A344,1)="x",AND(AC333+$AC344=0,$AC333&gt;0)),"",IFERROR(VLOOKUP($A344,Leden2Z,32,0),""))</f>
        <v>0</v>
      </c>
      <c r="T344" s="153">
        <f t="shared" si="327"/>
        <v>1</v>
      </c>
      <c r="U344" s="116">
        <f t="shared" si="328"/>
        <v>1</v>
      </c>
      <c r="V344" s="119">
        <f t="shared" si="329"/>
        <v>13</v>
      </c>
      <c r="W344" s="119">
        <f t="shared" si="330"/>
        <v>14</v>
      </c>
      <c r="X344" s="23">
        <v>15</v>
      </c>
      <c r="Y344" s="60" t="str">
        <f t="shared" si="331"/>
        <v>C4</v>
      </c>
      <c r="Z344" s="60" t="str">
        <f t="shared" si="332"/>
        <v>C4</v>
      </c>
      <c r="AA344" s="60" t="str">
        <f t="shared" si="333"/>
        <v>C4</v>
      </c>
      <c r="AB344" s="60">
        <f t="shared" si="334"/>
        <v>0</v>
      </c>
      <c r="AC344" s="23">
        <f t="shared" si="335"/>
        <v>7</v>
      </c>
      <c r="AH344" s="158">
        <f t="shared" si="336"/>
        <v>13.65</v>
      </c>
    </row>
    <row r="345" spans="1:34" x14ac:dyDescent="0.25">
      <c r="A345" s="23" t="str">
        <f>C331&amp;"x"&amp;B345</f>
        <v>C4x12</v>
      </c>
      <c r="B345" s="42">
        <v>12</v>
      </c>
      <c r="C345" s="60" t="str">
        <f t="shared" si="317"/>
        <v>M</v>
      </c>
      <c r="D345" s="60" t="str">
        <f t="shared" si="318"/>
        <v>NMQ51D0</v>
      </c>
      <c r="E345" s="61" t="str">
        <f t="shared" si="319"/>
        <v>Kerschkamp, M.</v>
      </c>
      <c r="F345" s="61" t="str">
        <f t="shared" si="320"/>
        <v>Mika</v>
      </c>
      <c r="G345" s="62">
        <f t="shared" si="321"/>
        <v>40547</v>
      </c>
      <c r="H345" s="63">
        <f t="shared" si="322"/>
        <v>12</v>
      </c>
      <c r="I345" s="69"/>
      <c r="J345" s="60" t="str">
        <f t="shared" si="323"/>
        <v>D2</v>
      </c>
      <c r="K345" s="60" t="str">
        <f t="shared" si="324"/>
        <v>D2</v>
      </c>
      <c r="L345" s="60" t="str">
        <f t="shared" si="325"/>
        <v>D2</v>
      </c>
      <c r="M345" s="60" t="str">
        <f t="shared" si="326"/>
        <v>C4</v>
      </c>
      <c r="N345" s="48"/>
      <c r="P345" s="114"/>
      <c r="Q345" s="114"/>
      <c r="R345" s="114"/>
      <c r="S345" s="114">
        <f>IF(OR(LEFT($A345,1)="x",AND(AC333+$AC345=0,$AC333&gt;0)),"",IFERROR(VLOOKUP($A345,Leden2Z,32,0),""))</f>
        <v>0</v>
      </c>
      <c r="T345" s="153">
        <f t="shared" si="327"/>
        <v>1</v>
      </c>
      <c r="U345" s="116">
        <f t="shared" si="328"/>
        <v>1</v>
      </c>
      <c r="V345" s="119">
        <f t="shared" si="329"/>
        <v>13</v>
      </c>
      <c r="W345" s="119">
        <f t="shared" si="330"/>
        <v>14</v>
      </c>
      <c r="X345" s="23">
        <v>16</v>
      </c>
      <c r="Y345" s="60" t="str">
        <f t="shared" si="331"/>
        <v>D2</v>
      </c>
      <c r="Z345" s="60" t="str">
        <f t="shared" si="332"/>
        <v>D2</v>
      </c>
      <c r="AA345" s="60" t="str">
        <f t="shared" si="333"/>
        <v>D2</v>
      </c>
      <c r="AB345" s="60">
        <f t="shared" si="334"/>
        <v>0</v>
      </c>
      <c r="AC345" s="23">
        <f t="shared" si="335"/>
        <v>7</v>
      </c>
      <c r="AH345" s="158">
        <f t="shared" si="336"/>
        <v>12.99</v>
      </c>
    </row>
    <row r="346" spans="1:34" x14ac:dyDescent="0.25">
      <c r="A346" s="23" t="str">
        <f>C331&amp;"x"&amp;B346</f>
        <v>C4x13</v>
      </c>
      <c r="B346" s="42">
        <v>13</v>
      </c>
      <c r="C346" s="60" t="str">
        <f t="shared" si="317"/>
        <v>M</v>
      </c>
      <c r="D346" s="60" t="str">
        <f t="shared" si="318"/>
        <v>NMP90X6</v>
      </c>
      <c r="E346" s="61" t="str">
        <f t="shared" si="319"/>
        <v>Molendijk, L.</v>
      </c>
      <c r="F346" s="61" t="str">
        <f t="shared" si="320"/>
        <v>Levi</v>
      </c>
      <c r="G346" s="62">
        <f t="shared" si="321"/>
        <v>40741</v>
      </c>
      <c r="H346" s="63">
        <f t="shared" si="322"/>
        <v>12</v>
      </c>
      <c r="I346" s="69"/>
      <c r="J346" s="60" t="str">
        <f t="shared" si="323"/>
        <v>D3</v>
      </c>
      <c r="K346" s="60" t="str">
        <f t="shared" si="324"/>
        <v>D2</v>
      </c>
      <c r="L346" s="60" t="str">
        <f t="shared" si="325"/>
        <v>D2</v>
      </c>
      <c r="M346" s="60" t="str">
        <f t="shared" si="326"/>
        <v>C4</v>
      </c>
      <c r="N346" s="48"/>
      <c r="P346" s="114"/>
      <c r="Q346" s="114"/>
      <c r="R346" s="114"/>
      <c r="S346" s="114">
        <f>IF(OR(LEFT($A346,1)="x",AND(AC333+$AC346=0,$AC333&gt;0)),"",IFERROR(VLOOKUP($A346,Leden2Z,32,0),""))</f>
        <v>0</v>
      </c>
      <c r="T346" s="153">
        <f t="shared" si="327"/>
        <v>1</v>
      </c>
      <c r="U346" s="116">
        <f t="shared" si="328"/>
        <v>1</v>
      </c>
      <c r="V346" s="119">
        <f t="shared" si="329"/>
        <v>13</v>
      </c>
      <c r="W346" s="119">
        <f t="shared" si="330"/>
        <v>14</v>
      </c>
      <c r="X346" s="23">
        <v>17</v>
      </c>
      <c r="Y346" s="60" t="str">
        <f t="shared" si="331"/>
        <v>D3</v>
      </c>
      <c r="Z346" s="60" t="str">
        <f t="shared" si="332"/>
        <v>D2</v>
      </c>
      <c r="AA346" s="60" t="str">
        <f t="shared" si="333"/>
        <v>D2</v>
      </c>
      <c r="AB346" s="60">
        <f t="shared" si="334"/>
        <v>0</v>
      </c>
      <c r="AC346" s="23">
        <f t="shared" si="335"/>
        <v>7</v>
      </c>
      <c r="AH346" s="158">
        <f t="shared" si="336"/>
        <v>12.46</v>
      </c>
    </row>
    <row r="347" spans="1:34" x14ac:dyDescent="0.25">
      <c r="A347" s="23" t="str">
        <f>C331&amp;"x"&amp;B347</f>
        <v>C4x14</v>
      </c>
      <c r="B347" s="42">
        <v>14</v>
      </c>
      <c r="C347" s="60" t="str">
        <f t="shared" si="317"/>
        <v/>
      </c>
      <c r="D347" s="60" t="str">
        <f t="shared" si="318"/>
        <v/>
      </c>
      <c r="E347" s="61" t="str">
        <f t="shared" si="319"/>
        <v/>
      </c>
      <c r="F347" s="61" t="str">
        <f t="shared" si="320"/>
        <v/>
      </c>
      <c r="G347" s="62" t="str">
        <f t="shared" si="321"/>
        <v/>
      </c>
      <c r="H347" s="63" t="str">
        <f t="shared" si="322"/>
        <v/>
      </c>
      <c r="I347" s="69"/>
      <c r="J347" s="60" t="str">
        <f t="shared" si="323"/>
        <v/>
      </c>
      <c r="K347" s="60" t="str">
        <f t="shared" si="324"/>
        <v/>
      </c>
      <c r="L347" s="60" t="str">
        <f t="shared" si="325"/>
        <v/>
      </c>
      <c r="M347" s="60" t="str">
        <f t="shared" si="326"/>
        <v/>
      </c>
      <c r="N347" s="48"/>
      <c r="P347" s="114"/>
      <c r="Q347" s="114"/>
      <c r="R347" s="114"/>
      <c r="S347" s="114" t="str">
        <f>IF(OR(LEFT($A347,1)="x",AND(AC333+$AC347=0,$AC333&gt;0)),"",IFERROR(VLOOKUP($A347,Leden2Z,32,0),""))</f>
        <v/>
      </c>
      <c r="T347" s="153">
        <f t="shared" si="327"/>
        <v>0</v>
      </c>
      <c r="U347" s="116">
        <f t="shared" si="328"/>
        <v>0</v>
      </c>
      <c r="V347" s="119">
        <f t="shared" si="329"/>
        <v>13</v>
      </c>
      <c r="W347" s="119">
        <f t="shared" si="330"/>
        <v>14</v>
      </c>
      <c r="X347" s="23">
        <v>18</v>
      </c>
      <c r="Y347" s="60" t="str">
        <f t="shared" si="331"/>
        <v/>
      </c>
      <c r="Z347" s="60" t="str">
        <f t="shared" si="332"/>
        <v/>
      </c>
      <c r="AA347" s="60" t="str">
        <f t="shared" si="333"/>
        <v/>
      </c>
      <c r="AB347" s="60" t="str">
        <f t="shared" si="334"/>
        <v/>
      </c>
      <c r="AC347" s="23">
        <f t="shared" si="335"/>
        <v>0</v>
      </c>
      <c r="AH347" s="158" t="str">
        <f t="shared" si="336"/>
        <v/>
      </c>
    </row>
    <row r="348" spans="1:34" x14ac:dyDescent="0.25">
      <c r="A348" s="23" t="str">
        <f>C331&amp;"x"&amp;B348</f>
        <v>C4x15</v>
      </c>
      <c r="B348" s="42">
        <v>15</v>
      </c>
      <c r="C348" s="60" t="str">
        <f t="shared" si="317"/>
        <v/>
      </c>
      <c r="D348" s="60" t="str">
        <f t="shared" si="318"/>
        <v/>
      </c>
      <c r="E348" s="61" t="str">
        <f t="shared" si="319"/>
        <v/>
      </c>
      <c r="F348" s="61" t="str">
        <f t="shared" si="320"/>
        <v/>
      </c>
      <c r="G348" s="62" t="str">
        <f t="shared" si="321"/>
        <v/>
      </c>
      <c r="H348" s="63" t="str">
        <f t="shared" si="322"/>
        <v/>
      </c>
      <c r="I348" s="69"/>
      <c r="J348" s="60" t="str">
        <f t="shared" si="323"/>
        <v/>
      </c>
      <c r="K348" s="60" t="str">
        <f t="shared" si="324"/>
        <v/>
      </c>
      <c r="L348" s="60" t="str">
        <f t="shared" si="325"/>
        <v/>
      </c>
      <c r="M348" s="60" t="str">
        <f t="shared" si="326"/>
        <v/>
      </c>
      <c r="N348" s="48"/>
      <c r="P348" s="114"/>
      <c r="Q348" s="114"/>
      <c r="R348" s="114"/>
      <c r="S348" s="114" t="str">
        <f>IF(OR(LEFT($A348,1)="x",AND(AC333+$AC348=0,$AC333&gt;0)),"",IFERROR(VLOOKUP($A348,Leden2Z,32,0),""))</f>
        <v/>
      </c>
      <c r="T348" s="153">
        <f t="shared" si="327"/>
        <v>0</v>
      </c>
      <c r="U348" s="116">
        <f t="shared" si="328"/>
        <v>0</v>
      </c>
      <c r="V348" s="119">
        <f t="shared" si="329"/>
        <v>13</v>
      </c>
      <c r="W348" s="119">
        <f t="shared" si="330"/>
        <v>14</v>
      </c>
      <c r="X348" s="23">
        <v>19</v>
      </c>
      <c r="Y348" s="60" t="str">
        <f t="shared" si="331"/>
        <v/>
      </c>
      <c r="Z348" s="60" t="str">
        <f t="shared" si="332"/>
        <v/>
      </c>
      <c r="AA348" s="60" t="str">
        <f t="shared" si="333"/>
        <v/>
      </c>
      <c r="AB348" s="60" t="str">
        <f t="shared" si="334"/>
        <v/>
      </c>
      <c r="AC348" s="23">
        <f t="shared" si="335"/>
        <v>0</v>
      </c>
      <c r="AH348" s="158" t="str">
        <f t="shared" si="336"/>
        <v/>
      </c>
    </row>
    <row r="349" spans="1:34" x14ac:dyDescent="0.25">
      <c r="B349" s="65"/>
      <c r="C349" s="66"/>
      <c r="D349" s="65"/>
      <c r="E349" s="65"/>
      <c r="F349" s="65"/>
      <c r="G349" s="67"/>
      <c r="H349" s="67"/>
      <c r="I349" s="67"/>
      <c r="J349" s="66"/>
      <c r="K349" s="66"/>
      <c r="L349" s="66"/>
      <c r="M349" s="66"/>
      <c r="N349" s="48"/>
      <c r="X349" s="23">
        <v>20</v>
      </c>
    </row>
    <row r="350" spans="1:34" x14ac:dyDescent="0.25">
      <c r="B350" s="42"/>
      <c r="C350" s="369" t="s">
        <v>5165</v>
      </c>
      <c r="D350" s="369"/>
      <c r="E350" s="43" t="s">
        <v>5166</v>
      </c>
      <c r="F350" s="43" t="s">
        <v>5167</v>
      </c>
      <c r="G350" s="44" t="s">
        <v>5168</v>
      </c>
      <c r="H350" s="45"/>
      <c r="I350" s="46"/>
      <c r="J350" s="47" t="s">
        <v>5169</v>
      </c>
      <c r="K350" s="47" t="s">
        <v>5170</v>
      </c>
      <c r="L350" s="47" t="s">
        <v>5171</v>
      </c>
      <c r="M350" s="48"/>
      <c r="N350" s="48"/>
      <c r="P350" s="49">
        <f>COUNT(P354:P368)</f>
        <v>0</v>
      </c>
      <c r="Q350" s="49">
        <f>COUNT(Q354:Q368)</f>
        <v>0</v>
      </c>
      <c r="R350" s="49">
        <f>COUNT(R354:R368)</f>
        <v>0</v>
      </c>
      <c r="S350" s="49">
        <f>COUNT(S354:S368)</f>
        <v>10</v>
      </c>
      <c r="T350" s="96">
        <f>T351-SUM(U354:U368)</f>
        <v>0</v>
      </c>
      <c r="X350" s="23">
        <v>1</v>
      </c>
    </row>
    <row r="351" spans="1:34" ht="13" x14ac:dyDescent="0.3">
      <c r="A351" s="27">
        <f>A331+1</f>
        <v>18</v>
      </c>
      <c r="B351" s="50"/>
      <c r="C351" s="370" t="str">
        <f>Leden!AW23</f>
        <v>D1</v>
      </c>
      <c r="D351" s="370"/>
      <c r="E351" s="100" t="str">
        <f>IF($C351="","",LEFT(IFERROR(VLOOKUP($C351,Teams2Z,2,0),"")&amp;"??",2))</f>
        <v>BK</v>
      </c>
      <c r="F351" s="100" t="str">
        <f>IF($C351="","",IFERROR(VLOOKUP($C351,Teams2Z,3,0),"??"))</f>
        <v>Za</v>
      </c>
      <c r="G351" s="100" t="str">
        <f>IF($C351="","",LEFT(IFERROR(VLOOKUP($C351,Teams2Z,4,0),"")&amp;"?",1))</f>
        <v>8</v>
      </c>
      <c r="H351" s="51"/>
      <c r="I351" s="52"/>
      <c r="J351" s="100">
        <f>COUNTIF(C354:C368,"V")</f>
        <v>6</v>
      </c>
      <c r="K351" s="100">
        <f>COUNTIF(C354:C368,"M")</f>
        <v>4</v>
      </c>
      <c r="L351" s="53">
        <f>IFERROR(AVERAGE(H354:H368),"")</f>
        <v>10.9</v>
      </c>
      <c r="M351" s="54"/>
      <c r="N351" s="54"/>
      <c r="O351" s="27" t="s">
        <v>5172</v>
      </c>
      <c r="P351" s="163"/>
      <c r="Q351" s="163"/>
      <c r="R351" s="163"/>
      <c r="S351" s="163">
        <v>0</v>
      </c>
      <c r="T351" s="96">
        <f>SUM(T354:T368)</f>
        <v>10</v>
      </c>
      <c r="U351" s="115" t="str">
        <f>MID($C351,1,1)</f>
        <v>D</v>
      </c>
      <c r="V351" s="115" t="str">
        <f>MID($C351,1,1)</f>
        <v>D</v>
      </c>
      <c r="W351" s="115" t="str">
        <f>MID($C351,1,1)</f>
        <v>D</v>
      </c>
      <c r="X351" s="23">
        <v>2</v>
      </c>
      <c r="Y351" s="27"/>
      <c r="Z351" s="27"/>
      <c r="AA351" s="27"/>
      <c r="AB351" s="27"/>
      <c r="AC351" s="27"/>
      <c r="AD351" s="11" t="str">
        <f>IF($C351="","",IFERROR(VLOOKUP($C351,Teams2Z,6,0),""))</f>
        <v>A</v>
      </c>
      <c r="AE351" s="11" t="str">
        <f>TRIM(IF($AD351="","",IFERROR(VLOOKUP($AD351,Teams!$J$5:$O$9,2,0),"")))</f>
        <v>3312 AD</v>
      </c>
      <c r="AF351" s="11" t="str">
        <f>TRIM(IF($AD351="","",IFERROR(VLOOKUP($AD351,Teams!$J$5:$O$9,4,0),"")))</f>
        <v>Dordrecht Oranje Wit Hal</v>
      </c>
      <c r="AG351" s="27"/>
      <c r="AH351" s="159">
        <f>IFERROR(AVERAGE(AH354:AH368),"")</f>
        <v>11.532999999999999</v>
      </c>
    </row>
    <row r="352" spans="1:34" x14ac:dyDescent="0.25">
      <c r="B352" s="42"/>
      <c r="C352" s="43"/>
      <c r="D352" s="42"/>
      <c r="E352" s="42"/>
      <c r="F352" s="42"/>
      <c r="G352" s="46"/>
      <c r="H352" s="46"/>
      <c r="I352" s="46"/>
      <c r="J352" s="43"/>
      <c r="K352" s="43"/>
      <c r="L352" s="43"/>
      <c r="M352" s="48"/>
      <c r="N352" s="48"/>
      <c r="U352" s="116"/>
      <c r="V352" s="116"/>
      <c r="W352" s="116"/>
      <c r="X352" s="23">
        <v>3</v>
      </c>
    </row>
    <row r="353" spans="1:34" x14ac:dyDescent="0.25">
      <c r="A353" s="55"/>
      <c r="B353" s="56"/>
      <c r="C353" s="57" t="s">
        <v>5173</v>
      </c>
      <c r="D353" s="57" t="s">
        <v>5174</v>
      </c>
      <c r="E353" s="58" t="s">
        <v>5175</v>
      </c>
      <c r="F353" s="58" t="s">
        <v>5176</v>
      </c>
      <c r="G353" s="57" t="s">
        <v>5177</v>
      </c>
      <c r="H353" s="57" t="s">
        <v>5178</v>
      </c>
      <c r="I353" s="57" t="s">
        <v>5039</v>
      </c>
      <c r="J353" s="57" t="s">
        <v>7049</v>
      </c>
      <c r="K353" s="57" t="s">
        <v>7598</v>
      </c>
      <c r="L353" s="57" t="s">
        <v>7596</v>
      </c>
      <c r="M353" s="57" t="s">
        <v>7597</v>
      </c>
      <c r="N353" s="59"/>
      <c r="O353" s="55"/>
      <c r="P353" s="117" t="s">
        <v>5048</v>
      </c>
      <c r="Q353" s="117" t="s">
        <v>5047</v>
      </c>
      <c r="R353" s="117" t="s">
        <v>5049</v>
      </c>
      <c r="S353" s="117" t="s">
        <v>5048</v>
      </c>
      <c r="U353" s="115">
        <f>IF(W351="","",VLOOKUP(W351,Leeftijdscat,2,FALSE))</f>
        <v>9</v>
      </c>
      <c r="V353" s="115">
        <f>IF(W351="","",VLOOKUP(W351,Leeftijdscat,3,FALSE))</f>
        <v>11</v>
      </c>
      <c r="W353" s="115">
        <f>IF(W351="","",VLOOKUP(W351,Leeftijdscat,4,FALSE))</f>
        <v>12</v>
      </c>
      <c r="X353" s="23">
        <v>4</v>
      </c>
      <c r="Y353" s="55">
        <f>LEN(Y354&amp;Y355&amp;Y356&amp;Y357&amp;Y358&amp;Y359&amp;Y360&amp;Y361&amp;Y362&amp;Y363&amp;Y364&amp;Y365&amp;Y366&amp;Y367&amp;Y368)</f>
        <v>20</v>
      </c>
      <c r="Z353" s="55">
        <f>LEN(Z354&amp;Z355&amp;Z356&amp;Z357&amp;Z358&amp;Z359&amp;Z360&amp;Z361&amp;Z362&amp;Z363&amp;Z364&amp;Z365&amp;Z366&amp;Z367&amp;Z368)</f>
        <v>20</v>
      </c>
      <c r="AA353" s="55">
        <f>LEN(AA354&amp;AA355&amp;AA356&amp;AA357&amp;AA358&amp;AA359&amp;AA360&amp;AA361&amp;AA362&amp;AA363&amp;AA364&amp;AA365&amp;AA366&amp;AA367&amp;AA368)</f>
        <v>20</v>
      </c>
      <c r="AB353" s="55">
        <f>LEN(AB354&amp;AB355&amp;AB356&amp;AB357&amp;AB358&amp;AB359&amp;AB360&amp;AB361&amp;AB362&amp;AB363&amp;AB364&amp;AB365&amp;AB366&amp;AB367&amp;AB368)</f>
        <v>10</v>
      </c>
      <c r="AC353" s="55">
        <f>SUM(Y353:AA353)</f>
        <v>60</v>
      </c>
      <c r="AD353" s="145"/>
      <c r="AE353" s="145"/>
      <c r="AF353" s="145"/>
      <c r="AG353" s="55"/>
    </row>
    <row r="354" spans="1:34" x14ac:dyDescent="0.25">
      <c r="A354" s="23" t="str">
        <f>C351&amp;"x"&amp;B354</f>
        <v>D1x1</v>
      </c>
      <c r="B354" s="42">
        <v>1</v>
      </c>
      <c r="C354" s="60" t="str">
        <f t="shared" ref="C354:C368" si="337">IF(LEFT($A354,1)="x","",IFERROR(VLOOKUP($A354,Leden2Z,7,0),""))</f>
        <v>V</v>
      </c>
      <c r="D354" s="60" t="str">
        <f t="shared" ref="D354:D368" si="338">IF(LEFT($A354,1)="x","",IFERROR(VLOOKUP($A354,Leden2Z,8,0),""))</f>
        <v>NML06D5</v>
      </c>
      <c r="E354" s="61" t="str">
        <f t="shared" ref="E354:E368" si="339">IF(LEFT($A354,1)="x","",IFERROR(VLOOKUP($A354,Leden2Z,9,0),""))</f>
        <v>Waard, de O.J.</v>
      </c>
      <c r="F354" s="61" t="str">
        <f t="shared" ref="F354:F368" si="340">IF(LEFT($A354,1)="x","",IFERROR(VLOOKUP($A354,Leden2Z,10,0),""))</f>
        <v>Olivia</v>
      </c>
      <c r="G354" s="62">
        <f t="shared" ref="G354:G368" si="341">IF(LEFT($A354,1)="x","",IFERROR(VLOOKUP($A354,Leden2Z,11,0),""))</f>
        <v>40937</v>
      </c>
      <c r="H354" s="63">
        <f t="shared" ref="H354:H368" si="342">IF(AND(ISNUMBER(G354),G354&lt;&gt;0),DATEDIF(G354,Peildatum,"Y"),"")</f>
        <v>11</v>
      </c>
      <c r="I354" s="69"/>
      <c r="J354" s="60" t="str">
        <f t="shared" ref="J354:J368" si="343">IF(LEFT($A354,1)="x","",IFERROR(VLOOKUP($A354,Leden2Z,16,0),""))</f>
        <v>D2</v>
      </c>
      <c r="K354" s="60" t="str">
        <f t="shared" ref="K354:K368" si="344">IF(LEFT($A354,1)="x","",IFERROR(VLOOKUP($A354,Leden2Z,17,0),""))</f>
        <v>D2</v>
      </c>
      <c r="L354" s="60" t="str">
        <f t="shared" ref="L354:L368" si="345">IF(LEFT($A354,1)="x","",IFERROR(VLOOKUP($A354,Leden2Z,18,0),""))</f>
        <v>D2</v>
      </c>
      <c r="M354" s="60" t="str">
        <f t="shared" ref="M354:M368" si="346">IF(LEFT($A354,1)="x","",IFERROR(VLOOKUP($A354,Leden2Z,19,0),""))</f>
        <v>D1</v>
      </c>
      <c r="N354" s="48"/>
      <c r="P354" s="114"/>
      <c r="Q354" s="114"/>
      <c r="R354" s="114"/>
      <c r="S354" s="114">
        <f>IF(OR(LEFT($A354,1)="x",AND(AC353+$AC354=0,$AC353&gt;0)),"",IFERROR(VLOOKUP($A354,Leden2Z,32,0),""))</f>
        <v>0</v>
      </c>
      <c r="T354" s="153">
        <f t="shared" ref="T354:T368" si="347">IF(LEN(C354&amp;D354&amp;E354&amp;F354)&gt;0,1,0)</f>
        <v>1</v>
      </c>
      <c r="U354" s="116">
        <f t="shared" ref="U354:U368" si="348">MIN(LEN(Y354&amp;Z354&amp;AA354&amp;AB354),1)</f>
        <v>1</v>
      </c>
      <c r="V354" s="119">
        <f t="shared" ref="V354:V368" si="349">V353</f>
        <v>11</v>
      </c>
      <c r="W354" s="119">
        <f t="shared" ref="W354:W368" si="350">W353</f>
        <v>12</v>
      </c>
      <c r="X354" s="23">
        <v>5</v>
      </c>
      <c r="Y354" s="60" t="str">
        <f t="shared" ref="Y354:Y368" si="351">IF(LEFT($A354,1)="x","",IFERROR(VLOOKUP($A354,Leden2Z,36,0),""))</f>
        <v>D2</v>
      </c>
      <c r="Z354" s="60" t="str">
        <f t="shared" ref="Z354:Z368" si="352">IF(LEFT($A354,1)="x","",IFERROR(VLOOKUP($A354,Leden2Z,37,0),""))</f>
        <v>D2</v>
      </c>
      <c r="AA354" s="60" t="str">
        <f t="shared" ref="AA354:AA368" si="353">IF(LEFT($A354,1)="x","",IFERROR(VLOOKUP($A354,Leden2Z,38,0),""))</f>
        <v>D2</v>
      </c>
      <c r="AB354" s="60">
        <f t="shared" ref="AB354:AB368" si="354">IF(LEFT($A354,1)="x","",IFERROR(VLOOKUP($A354,Leden2Z,39,0),""))</f>
        <v>0</v>
      </c>
      <c r="AC354" s="23">
        <f t="shared" ref="AC354:AC368" si="355">LEN(Y354&amp;Z354&amp;AA354&amp;AB354)</f>
        <v>7</v>
      </c>
      <c r="AH354" s="158">
        <f t="shared" ref="AH354:AH368" si="356">lft(G354,Peildatum)</f>
        <v>11.92</v>
      </c>
    </row>
    <row r="355" spans="1:34" x14ac:dyDescent="0.25">
      <c r="A355" s="23" t="str">
        <f>C351&amp;"x"&amp;B355</f>
        <v>D1x2</v>
      </c>
      <c r="B355" s="42">
        <v>2</v>
      </c>
      <c r="C355" s="60" t="str">
        <f t="shared" si="337"/>
        <v>V</v>
      </c>
      <c r="D355" s="60" t="str">
        <f t="shared" si="338"/>
        <v>NMD22V1</v>
      </c>
      <c r="E355" s="61" t="str">
        <f t="shared" si="339"/>
        <v>Bezemer, E.R.</v>
      </c>
      <c r="F355" s="61" t="str">
        <f t="shared" si="340"/>
        <v>Eva</v>
      </c>
      <c r="G355" s="62">
        <f t="shared" si="341"/>
        <v>41014</v>
      </c>
      <c r="H355" s="63">
        <f t="shared" si="342"/>
        <v>11</v>
      </c>
      <c r="I355" s="69"/>
      <c r="J355" s="60" t="str">
        <f t="shared" si="343"/>
        <v>D2</v>
      </c>
      <c r="K355" s="60" t="str">
        <f t="shared" si="344"/>
        <v>D2</v>
      </c>
      <c r="L355" s="60" t="str">
        <f t="shared" si="345"/>
        <v>D2</v>
      </c>
      <c r="M355" s="60" t="str">
        <f t="shared" si="346"/>
        <v>D1</v>
      </c>
      <c r="N355" s="48"/>
      <c r="P355" s="114"/>
      <c r="Q355" s="114"/>
      <c r="R355" s="114"/>
      <c r="S355" s="114">
        <f>IF(OR(LEFT($A355,1)="x",AND(AC353+$AC355=0,$AC353&gt;0)),"",IFERROR(VLOOKUP($A355,Leden2Z,32,0),""))</f>
        <v>0</v>
      </c>
      <c r="T355" s="153">
        <f t="shared" si="347"/>
        <v>1</v>
      </c>
      <c r="U355" s="116">
        <f t="shared" si="348"/>
        <v>1</v>
      </c>
      <c r="V355" s="119">
        <f t="shared" si="349"/>
        <v>11</v>
      </c>
      <c r="W355" s="119">
        <f t="shared" si="350"/>
        <v>12</v>
      </c>
      <c r="X355" s="23">
        <v>6</v>
      </c>
      <c r="Y355" s="60" t="str">
        <f t="shared" si="351"/>
        <v>D2</v>
      </c>
      <c r="Z355" s="60" t="str">
        <f t="shared" si="352"/>
        <v>D2</v>
      </c>
      <c r="AA355" s="60" t="str">
        <f t="shared" si="353"/>
        <v>D2</v>
      </c>
      <c r="AB355" s="60">
        <f t="shared" si="354"/>
        <v>0</v>
      </c>
      <c r="AC355" s="23">
        <f t="shared" si="355"/>
        <v>7</v>
      </c>
      <c r="AH355" s="158">
        <f t="shared" si="356"/>
        <v>11.71</v>
      </c>
    </row>
    <row r="356" spans="1:34" x14ac:dyDescent="0.25">
      <c r="A356" s="23" t="str">
        <f>C351&amp;"x"&amp;B356</f>
        <v>D1x3</v>
      </c>
      <c r="B356" s="42">
        <v>3</v>
      </c>
      <c r="C356" s="60" t="str">
        <f t="shared" si="337"/>
        <v>V</v>
      </c>
      <c r="D356" s="60" t="str">
        <f t="shared" si="338"/>
        <v>NMB03R4</v>
      </c>
      <c r="E356" s="61" t="str">
        <f t="shared" si="339"/>
        <v>Exalto, L.</v>
      </c>
      <c r="F356" s="61" t="str">
        <f t="shared" si="340"/>
        <v>Laura</v>
      </c>
      <c r="G356" s="62">
        <f t="shared" si="341"/>
        <v>41047</v>
      </c>
      <c r="H356" s="63">
        <f t="shared" si="342"/>
        <v>11</v>
      </c>
      <c r="I356" s="69"/>
      <c r="J356" s="60" t="str">
        <f t="shared" si="343"/>
        <v>D2</v>
      </c>
      <c r="K356" s="60" t="str">
        <f t="shared" si="344"/>
        <v>D3</v>
      </c>
      <c r="L356" s="60" t="str">
        <f t="shared" si="345"/>
        <v>D3</v>
      </c>
      <c r="M356" s="60" t="str">
        <f t="shared" si="346"/>
        <v>D1</v>
      </c>
      <c r="N356" s="48"/>
      <c r="P356" s="114"/>
      <c r="Q356" s="114"/>
      <c r="R356" s="114"/>
      <c r="S356" s="114">
        <f>IF(OR(LEFT($A356,1)="x",AND(AC353+$AC356=0,$AC353&gt;0)),"",IFERROR(VLOOKUP($A356,Leden2Z,32,0),""))</f>
        <v>0</v>
      </c>
      <c r="T356" s="153">
        <f t="shared" si="347"/>
        <v>1</v>
      </c>
      <c r="U356" s="116">
        <f t="shared" si="348"/>
        <v>1</v>
      </c>
      <c r="V356" s="119">
        <f t="shared" si="349"/>
        <v>11</v>
      </c>
      <c r="W356" s="119">
        <f t="shared" si="350"/>
        <v>12</v>
      </c>
      <c r="X356" s="23">
        <v>7</v>
      </c>
      <c r="Y356" s="60" t="str">
        <f t="shared" si="351"/>
        <v>D2</v>
      </c>
      <c r="Z356" s="60" t="str">
        <f t="shared" si="352"/>
        <v>D3</v>
      </c>
      <c r="AA356" s="60" t="str">
        <f t="shared" si="353"/>
        <v>D3</v>
      </c>
      <c r="AB356" s="60">
        <f t="shared" si="354"/>
        <v>0</v>
      </c>
      <c r="AC356" s="23">
        <f t="shared" si="355"/>
        <v>7</v>
      </c>
      <c r="AH356" s="158">
        <f t="shared" si="356"/>
        <v>11.62</v>
      </c>
    </row>
    <row r="357" spans="1:34" x14ac:dyDescent="0.25">
      <c r="A357" s="23" t="str">
        <f>C351&amp;"x"&amp;B357</f>
        <v>D1x4</v>
      </c>
      <c r="B357" s="42">
        <v>4</v>
      </c>
      <c r="C357" s="60" t="str">
        <f t="shared" si="337"/>
        <v>V</v>
      </c>
      <c r="D357" s="60" t="str">
        <f t="shared" si="338"/>
        <v>NLZ39C9</v>
      </c>
      <c r="E357" s="61" t="str">
        <f t="shared" si="339"/>
        <v>Bakker, A.</v>
      </c>
      <c r="F357" s="61" t="str">
        <f t="shared" si="340"/>
        <v>Anouk</v>
      </c>
      <c r="G357" s="62">
        <f t="shared" si="341"/>
        <v>41214</v>
      </c>
      <c r="H357" s="63">
        <f t="shared" si="342"/>
        <v>11</v>
      </c>
      <c r="I357" s="69"/>
      <c r="J357" s="60" t="str">
        <f t="shared" si="343"/>
        <v>D2</v>
      </c>
      <c r="K357" s="60" t="str">
        <f t="shared" si="344"/>
        <v>D3</v>
      </c>
      <c r="L357" s="60" t="str">
        <f t="shared" si="345"/>
        <v>D3</v>
      </c>
      <c r="M357" s="60" t="str">
        <f t="shared" si="346"/>
        <v>D1</v>
      </c>
      <c r="N357" s="48"/>
      <c r="P357" s="114"/>
      <c r="Q357" s="114"/>
      <c r="R357" s="114"/>
      <c r="S357" s="114">
        <f>IF(OR(LEFT($A357,1)="x",AND(AC353+$AC357=0,$AC353&gt;0)),"",IFERROR(VLOOKUP($A357,Leden2Z,32,0),""))</f>
        <v>0</v>
      </c>
      <c r="T357" s="153">
        <f t="shared" si="347"/>
        <v>1</v>
      </c>
      <c r="U357" s="116">
        <f t="shared" si="348"/>
        <v>1</v>
      </c>
      <c r="V357" s="119">
        <f t="shared" si="349"/>
        <v>11</v>
      </c>
      <c r="W357" s="119">
        <f t="shared" si="350"/>
        <v>12</v>
      </c>
      <c r="X357" s="23">
        <v>8</v>
      </c>
      <c r="Y357" s="60" t="str">
        <f t="shared" si="351"/>
        <v>D2</v>
      </c>
      <c r="Z357" s="60" t="str">
        <f t="shared" si="352"/>
        <v>D3</v>
      </c>
      <c r="AA357" s="60" t="str">
        <f t="shared" si="353"/>
        <v>D3</v>
      </c>
      <c r="AB357" s="60">
        <f t="shared" si="354"/>
        <v>0</v>
      </c>
      <c r="AC357" s="23">
        <f t="shared" si="355"/>
        <v>7</v>
      </c>
      <c r="AH357" s="158">
        <f t="shared" si="356"/>
        <v>11.16</v>
      </c>
    </row>
    <row r="358" spans="1:34" x14ac:dyDescent="0.25">
      <c r="A358" s="23" t="str">
        <f>C351&amp;"x"&amp;B358</f>
        <v>D1x5</v>
      </c>
      <c r="B358" s="42">
        <v>5</v>
      </c>
      <c r="C358" s="60" t="str">
        <f t="shared" si="337"/>
        <v>V</v>
      </c>
      <c r="D358" s="60" t="str">
        <f t="shared" si="338"/>
        <v>NMP92X2</v>
      </c>
      <c r="E358" s="61" t="str">
        <f t="shared" si="339"/>
        <v>Geldrop, van I.I.</v>
      </c>
      <c r="F358" s="61" t="str">
        <f t="shared" si="340"/>
        <v>Imke</v>
      </c>
      <c r="G358" s="62">
        <f t="shared" si="341"/>
        <v>41303</v>
      </c>
      <c r="H358" s="63">
        <f t="shared" si="342"/>
        <v>10</v>
      </c>
      <c r="I358" s="69"/>
      <c r="J358" s="60" t="str">
        <f t="shared" si="343"/>
        <v>E2</v>
      </c>
      <c r="K358" s="60" t="str">
        <f t="shared" si="344"/>
        <v>E2</v>
      </c>
      <c r="L358" s="60" t="str">
        <f t="shared" si="345"/>
        <v>E2</v>
      </c>
      <c r="M358" s="60" t="str">
        <f t="shared" si="346"/>
        <v>D1</v>
      </c>
      <c r="N358" s="48"/>
      <c r="P358" s="114"/>
      <c r="Q358" s="114"/>
      <c r="R358" s="114"/>
      <c r="S358" s="114">
        <f>IF(OR(LEFT($A358,1)="x",AND(AC353+$AC358=0,$AC353&gt;0)),"",IFERROR(VLOOKUP($A358,Leden2Z,32,0),""))</f>
        <v>0</v>
      </c>
      <c r="T358" s="153">
        <f t="shared" si="347"/>
        <v>1</v>
      </c>
      <c r="U358" s="116">
        <f t="shared" si="348"/>
        <v>1</v>
      </c>
      <c r="V358" s="119">
        <f t="shared" si="349"/>
        <v>11</v>
      </c>
      <c r="W358" s="119">
        <f t="shared" si="350"/>
        <v>12</v>
      </c>
      <c r="X358" s="23">
        <v>9</v>
      </c>
      <c r="Y358" s="60" t="str">
        <f t="shared" si="351"/>
        <v>E2</v>
      </c>
      <c r="Z358" s="60" t="str">
        <f t="shared" si="352"/>
        <v>E2</v>
      </c>
      <c r="AA358" s="60" t="str">
        <f t="shared" si="353"/>
        <v>E2</v>
      </c>
      <c r="AB358" s="60">
        <f t="shared" si="354"/>
        <v>0</v>
      </c>
      <c r="AC358" s="23">
        <f t="shared" si="355"/>
        <v>7</v>
      </c>
      <c r="AH358" s="158">
        <f t="shared" si="356"/>
        <v>10.92</v>
      </c>
    </row>
    <row r="359" spans="1:34" x14ac:dyDescent="0.25">
      <c r="A359" s="23" t="str">
        <f>C351&amp;"x"&amp;B359</f>
        <v>D1x6</v>
      </c>
      <c r="B359" s="42">
        <v>6</v>
      </c>
      <c r="C359" s="60" t="str">
        <f t="shared" si="337"/>
        <v>V</v>
      </c>
      <c r="D359" s="60" t="str">
        <f t="shared" si="338"/>
        <v>NMN23K7</v>
      </c>
      <c r="E359" s="61" t="str">
        <f t="shared" si="339"/>
        <v>Moniz, D.</v>
      </c>
      <c r="F359" s="61" t="str">
        <f t="shared" si="340"/>
        <v>Davina</v>
      </c>
      <c r="G359" s="62">
        <f t="shared" si="341"/>
        <v>41398</v>
      </c>
      <c r="H359" s="63">
        <f t="shared" si="342"/>
        <v>10</v>
      </c>
      <c r="I359" s="69"/>
      <c r="J359" s="60" t="str">
        <f t="shared" si="343"/>
        <v>E2</v>
      </c>
      <c r="K359" s="60" t="str">
        <f t="shared" si="344"/>
        <v>E2</v>
      </c>
      <c r="L359" s="60" t="str">
        <f t="shared" si="345"/>
        <v>E2</v>
      </c>
      <c r="M359" s="60" t="str">
        <f t="shared" si="346"/>
        <v>D1</v>
      </c>
      <c r="N359" s="48"/>
      <c r="P359" s="114"/>
      <c r="Q359" s="114"/>
      <c r="R359" s="114"/>
      <c r="S359" s="114">
        <f>IF(OR(LEFT($A359,1)="x",AND(AC353+$AC359=0,$AC353&gt;0)),"",IFERROR(VLOOKUP($A359,Leden2Z,32,0),""))</f>
        <v>0</v>
      </c>
      <c r="T359" s="153">
        <f t="shared" si="347"/>
        <v>1</v>
      </c>
      <c r="U359" s="116">
        <f t="shared" si="348"/>
        <v>1</v>
      </c>
      <c r="V359" s="119">
        <f t="shared" si="349"/>
        <v>11</v>
      </c>
      <c r="W359" s="119">
        <f t="shared" si="350"/>
        <v>12</v>
      </c>
      <c r="X359" s="23">
        <v>10</v>
      </c>
      <c r="Y359" s="60" t="str">
        <f t="shared" si="351"/>
        <v>E2</v>
      </c>
      <c r="Z359" s="60" t="str">
        <f t="shared" si="352"/>
        <v>E2</v>
      </c>
      <c r="AA359" s="60" t="str">
        <f t="shared" si="353"/>
        <v>E2</v>
      </c>
      <c r="AB359" s="60">
        <f t="shared" si="354"/>
        <v>0</v>
      </c>
      <c r="AC359" s="23">
        <f t="shared" si="355"/>
        <v>7</v>
      </c>
      <c r="AH359" s="158">
        <f t="shared" si="356"/>
        <v>10.66</v>
      </c>
    </row>
    <row r="360" spans="1:34" x14ac:dyDescent="0.25">
      <c r="A360" s="23" t="str">
        <f>C351&amp;"x"&amp;B360</f>
        <v>D1x7</v>
      </c>
      <c r="B360" s="42">
        <v>7</v>
      </c>
      <c r="C360" s="60" t="str">
        <f t="shared" si="337"/>
        <v>M</v>
      </c>
      <c r="D360" s="60" t="str">
        <f t="shared" si="338"/>
        <v>NMT18Q5</v>
      </c>
      <c r="E360" s="61" t="str">
        <f t="shared" si="339"/>
        <v>Reus, de M.F.</v>
      </c>
      <c r="F360" s="61" t="str">
        <f t="shared" si="340"/>
        <v>Matthijs</v>
      </c>
      <c r="G360" s="62">
        <f t="shared" si="341"/>
        <v>40848</v>
      </c>
      <c r="H360" s="63">
        <f t="shared" si="342"/>
        <v>12</v>
      </c>
      <c r="I360" s="69"/>
      <c r="J360" s="60" t="str">
        <f t="shared" si="343"/>
        <v>D3</v>
      </c>
      <c r="K360" s="60" t="str">
        <f t="shared" si="344"/>
        <v>D3</v>
      </c>
      <c r="L360" s="60" t="str">
        <f t="shared" si="345"/>
        <v>D3</v>
      </c>
      <c r="M360" s="60" t="str">
        <f t="shared" si="346"/>
        <v>D1</v>
      </c>
      <c r="N360" s="48"/>
      <c r="P360" s="114"/>
      <c r="Q360" s="114"/>
      <c r="R360" s="114"/>
      <c r="S360" s="114">
        <f>IF(OR(LEFT($A360,1)="x",AND(AC353+$AC360=0,$AC353&gt;0)),"",IFERROR(VLOOKUP($A360,Leden2Z,32,0),""))</f>
        <v>0</v>
      </c>
      <c r="T360" s="153">
        <f t="shared" si="347"/>
        <v>1</v>
      </c>
      <c r="U360" s="116">
        <f t="shared" si="348"/>
        <v>1</v>
      </c>
      <c r="V360" s="119">
        <f t="shared" si="349"/>
        <v>11</v>
      </c>
      <c r="W360" s="119">
        <f t="shared" si="350"/>
        <v>12</v>
      </c>
      <c r="X360" s="23">
        <v>11</v>
      </c>
      <c r="Y360" s="60" t="str">
        <f t="shared" si="351"/>
        <v>D3</v>
      </c>
      <c r="Z360" s="60" t="str">
        <f t="shared" si="352"/>
        <v>D3</v>
      </c>
      <c r="AA360" s="60" t="str">
        <f t="shared" si="353"/>
        <v>D3</v>
      </c>
      <c r="AB360" s="60">
        <f t="shared" si="354"/>
        <v>0</v>
      </c>
      <c r="AC360" s="23">
        <f t="shared" si="355"/>
        <v>7</v>
      </c>
      <c r="AH360" s="158">
        <f t="shared" si="356"/>
        <v>12.16</v>
      </c>
    </row>
    <row r="361" spans="1:34" x14ac:dyDescent="0.25">
      <c r="A361" s="23" t="str">
        <f>C351&amp;"x"&amp;B361</f>
        <v>D1x8</v>
      </c>
      <c r="B361" s="42">
        <v>8</v>
      </c>
      <c r="C361" s="60" t="str">
        <f t="shared" si="337"/>
        <v>M</v>
      </c>
      <c r="D361" s="60" t="str">
        <f t="shared" si="338"/>
        <v>NMC41W4</v>
      </c>
      <c r="E361" s="61" t="str">
        <f t="shared" si="339"/>
        <v>Ameijden, van J.</v>
      </c>
      <c r="F361" s="61" t="str">
        <f t="shared" si="340"/>
        <v>Joep</v>
      </c>
      <c r="G361" s="62">
        <f t="shared" si="341"/>
        <v>40929</v>
      </c>
      <c r="H361" s="63">
        <f t="shared" si="342"/>
        <v>11</v>
      </c>
      <c r="I361" s="69"/>
      <c r="J361" s="60" t="str">
        <f t="shared" si="343"/>
        <v>D3</v>
      </c>
      <c r="K361" s="60" t="str">
        <f t="shared" si="344"/>
        <v>D3</v>
      </c>
      <c r="L361" s="60" t="str">
        <f t="shared" si="345"/>
        <v>D3</v>
      </c>
      <c r="M361" s="60" t="str">
        <f t="shared" si="346"/>
        <v>D1</v>
      </c>
      <c r="N361" s="48"/>
      <c r="P361" s="114"/>
      <c r="Q361" s="114"/>
      <c r="R361" s="114"/>
      <c r="S361" s="114">
        <f>IF(OR(LEFT($A361,1)="x",AND(AC353+$AC361=0,$AC353&gt;0)),"",IFERROR(VLOOKUP($A361,Leden2Z,32,0),""))</f>
        <v>0</v>
      </c>
      <c r="T361" s="153">
        <f t="shared" si="347"/>
        <v>1</v>
      </c>
      <c r="U361" s="116">
        <f t="shared" si="348"/>
        <v>1</v>
      </c>
      <c r="V361" s="119">
        <f t="shared" si="349"/>
        <v>11</v>
      </c>
      <c r="W361" s="119">
        <f t="shared" si="350"/>
        <v>12</v>
      </c>
      <c r="X361" s="23">
        <v>12</v>
      </c>
      <c r="Y361" s="60" t="str">
        <f t="shared" si="351"/>
        <v>D3</v>
      </c>
      <c r="Z361" s="60" t="str">
        <f t="shared" si="352"/>
        <v>D3</v>
      </c>
      <c r="AA361" s="60" t="str">
        <f t="shared" si="353"/>
        <v>D3</v>
      </c>
      <c r="AB361" s="60">
        <f t="shared" si="354"/>
        <v>0</v>
      </c>
      <c r="AC361" s="23">
        <f t="shared" si="355"/>
        <v>7</v>
      </c>
      <c r="AH361" s="158">
        <f t="shared" si="356"/>
        <v>11.94</v>
      </c>
    </row>
    <row r="362" spans="1:34" x14ac:dyDescent="0.25">
      <c r="A362" s="23" t="str">
        <f>C351&amp;"x"&amp;B362</f>
        <v>D1x9</v>
      </c>
      <c r="B362" s="42">
        <v>9</v>
      </c>
      <c r="C362" s="60" t="str">
        <f t="shared" si="337"/>
        <v>M</v>
      </c>
      <c r="D362" s="60" t="str">
        <f t="shared" si="338"/>
        <v>NMG03C4</v>
      </c>
      <c r="E362" s="61" t="str">
        <f t="shared" si="339"/>
        <v>Verboom, F.</v>
      </c>
      <c r="F362" s="61" t="str">
        <f t="shared" si="340"/>
        <v>Finn</v>
      </c>
      <c r="G362" s="62">
        <f t="shared" si="341"/>
        <v>40974</v>
      </c>
      <c r="H362" s="63">
        <f t="shared" si="342"/>
        <v>11</v>
      </c>
      <c r="I362" s="69"/>
      <c r="J362" s="60" t="str">
        <f t="shared" si="343"/>
        <v>D3</v>
      </c>
      <c r="K362" s="60" t="str">
        <f t="shared" si="344"/>
        <v>D3</v>
      </c>
      <c r="L362" s="60" t="str">
        <f t="shared" si="345"/>
        <v>D3</v>
      </c>
      <c r="M362" s="60" t="str">
        <f t="shared" si="346"/>
        <v>D1</v>
      </c>
      <c r="N362" s="48"/>
      <c r="P362" s="114"/>
      <c r="Q362" s="114"/>
      <c r="R362" s="114"/>
      <c r="S362" s="114">
        <f>IF(OR(LEFT($A362,1)="x",AND(AC353+$AC362=0,$AC353&gt;0)),"",IFERROR(VLOOKUP($A362,Leden2Z,32,0),""))</f>
        <v>0</v>
      </c>
      <c r="T362" s="153">
        <f t="shared" si="347"/>
        <v>1</v>
      </c>
      <c r="U362" s="116">
        <f t="shared" si="348"/>
        <v>1</v>
      </c>
      <c r="V362" s="119">
        <f t="shared" si="349"/>
        <v>11</v>
      </c>
      <c r="W362" s="119">
        <f t="shared" si="350"/>
        <v>12</v>
      </c>
      <c r="X362" s="23">
        <v>13</v>
      </c>
      <c r="Y362" s="60" t="str">
        <f t="shared" si="351"/>
        <v>D3</v>
      </c>
      <c r="Z362" s="60" t="str">
        <f t="shared" si="352"/>
        <v>D3</v>
      </c>
      <c r="AA362" s="60" t="str">
        <f t="shared" si="353"/>
        <v>D3</v>
      </c>
      <c r="AB362" s="60">
        <f t="shared" si="354"/>
        <v>0</v>
      </c>
      <c r="AC362" s="23">
        <f t="shared" si="355"/>
        <v>7</v>
      </c>
      <c r="AH362" s="158">
        <f t="shared" si="356"/>
        <v>11.82</v>
      </c>
    </row>
    <row r="363" spans="1:34" x14ac:dyDescent="0.25">
      <c r="A363" s="23" t="str">
        <f>C351&amp;"x"&amp;B363</f>
        <v>D1x10</v>
      </c>
      <c r="B363" s="42">
        <v>10</v>
      </c>
      <c r="C363" s="60" t="str">
        <f t="shared" si="337"/>
        <v>M</v>
      </c>
      <c r="D363" s="60" t="str">
        <f t="shared" si="338"/>
        <v>NMC29Z9</v>
      </c>
      <c r="E363" s="61" t="str">
        <f t="shared" si="339"/>
        <v>Vos, J.</v>
      </c>
      <c r="F363" s="61" t="str">
        <f t="shared" si="340"/>
        <v>Juda</v>
      </c>
      <c r="G363" s="62">
        <f t="shared" si="341"/>
        <v>41121</v>
      </c>
      <c r="H363" s="63">
        <f t="shared" si="342"/>
        <v>11</v>
      </c>
      <c r="I363" s="69"/>
      <c r="J363" s="60" t="str">
        <f t="shared" si="343"/>
        <v>D3</v>
      </c>
      <c r="K363" s="60" t="str">
        <f t="shared" si="344"/>
        <v>D3</v>
      </c>
      <c r="L363" s="60" t="str">
        <f t="shared" si="345"/>
        <v>D3</v>
      </c>
      <c r="M363" s="60" t="str">
        <f t="shared" si="346"/>
        <v>D1</v>
      </c>
      <c r="N363" s="48"/>
      <c r="P363" s="114"/>
      <c r="Q363" s="114"/>
      <c r="R363" s="114"/>
      <c r="S363" s="114">
        <f>IF(OR(LEFT($A363,1)="x",AND(AC353+$AC363=0,$AC353&gt;0)),"",IFERROR(VLOOKUP($A363,Leden2Z,32,0),""))</f>
        <v>0</v>
      </c>
      <c r="T363" s="153">
        <f t="shared" si="347"/>
        <v>1</v>
      </c>
      <c r="U363" s="116">
        <f t="shared" si="348"/>
        <v>1</v>
      </c>
      <c r="V363" s="119">
        <f t="shared" si="349"/>
        <v>11</v>
      </c>
      <c r="W363" s="119">
        <f t="shared" si="350"/>
        <v>12</v>
      </c>
      <c r="X363" s="23">
        <v>14</v>
      </c>
      <c r="Y363" s="60" t="str">
        <f t="shared" si="351"/>
        <v>D3</v>
      </c>
      <c r="Z363" s="60" t="str">
        <f t="shared" si="352"/>
        <v>D3</v>
      </c>
      <c r="AA363" s="60" t="str">
        <f t="shared" si="353"/>
        <v>D3</v>
      </c>
      <c r="AB363" s="60">
        <f t="shared" si="354"/>
        <v>0</v>
      </c>
      <c r="AC363" s="23">
        <f t="shared" si="355"/>
        <v>7</v>
      </c>
      <c r="AH363" s="158">
        <f t="shared" si="356"/>
        <v>11.42</v>
      </c>
    </row>
    <row r="364" spans="1:34" x14ac:dyDescent="0.25">
      <c r="A364" s="23" t="str">
        <f>C351&amp;"x"&amp;B364</f>
        <v>D1x11</v>
      </c>
      <c r="B364" s="42">
        <v>11</v>
      </c>
      <c r="C364" s="60" t="str">
        <f t="shared" si="337"/>
        <v/>
      </c>
      <c r="D364" s="60" t="str">
        <f t="shared" si="338"/>
        <v/>
      </c>
      <c r="E364" s="61" t="str">
        <f t="shared" si="339"/>
        <v/>
      </c>
      <c r="F364" s="61" t="str">
        <f t="shared" si="340"/>
        <v/>
      </c>
      <c r="G364" s="62" t="str">
        <f t="shared" si="341"/>
        <v/>
      </c>
      <c r="H364" s="63" t="str">
        <f t="shared" si="342"/>
        <v/>
      </c>
      <c r="I364" s="69"/>
      <c r="J364" s="60" t="str">
        <f t="shared" si="343"/>
        <v/>
      </c>
      <c r="K364" s="60" t="str">
        <f t="shared" si="344"/>
        <v/>
      </c>
      <c r="L364" s="60" t="str">
        <f t="shared" si="345"/>
        <v/>
      </c>
      <c r="M364" s="60" t="str">
        <f t="shared" si="346"/>
        <v/>
      </c>
      <c r="N364" s="48"/>
      <c r="P364" s="114"/>
      <c r="Q364" s="114"/>
      <c r="R364" s="114"/>
      <c r="S364" s="114" t="str">
        <f>IF(OR(LEFT($A364,1)="x",AND(AC353+$AC364=0,$AC353&gt;0)),"",IFERROR(VLOOKUP($A364,Leden2Z,32,0),""))</f>
        <v/>
      </c>
      <c r="T364" s="153">
        <f t="shared" si="347"/>
        <v>0</v>
      </c>
      <c r="U364" s="116">
        <f t="shared" si="348"/>
        <v>0</v>
      </c>
      <c r="V364" s="119">
        <f t="shared" si="349"/>
        <v>11</v>
      </c>
      <c r="W364" s="119">
        <f t="shared" si="350"/>
        <v>12</v>
      </c>
      <c r="X364" s="23">
        <v>15</v>
      </c>
      <c r="Y364" s="60" t="str">
        <f t="shared" si="351"/>
        <v/>
      </c>
      <c r="Z364" s="60" t="str">
        <f t="shared" si="352"/>
        <v/>
      </c>
      <c r="AA364" s="60" t="str">
        <f t="shared" si="353"/>
        <v/>
      </c>
      <c r="AB364" s="60" t="str">
        <f t="shared" si="354"/>
        <v/>
      </c>
      <c r="AC364" s="23">
        <f t="shared" si="355"/>
        <v>0</v>
      </c>
      <c r="AH364" s="158" t="str">
        <f t="shared" si="356"/>
        <v/>
      </c>
    </row>
    <row r="365" spans="1:34" x14ac:dyDescent="0.25">
      <c r="A365" s="23" t="str">
        <f>C351&amp;"x"&amp;B365</f>
        <v>D1x12</v>
      </c>
      <c r="B365" s="42">
        <v>12</v>
      </c>
      <c r="C365" s="60" t="str">
        <f t="shared" si="337"/>
        <v/>
      </c>
      <c r="D365" s="60" t="str">
        <f t="shared" si="338"/>
        <v/>
      </c>
      <c r="E365" s="61" t="str">
        <f t="shared" si="339"/>
        <v/>
      </c>
      <c r="F365" s="61" t="str">
        <f t="shared" si="340"/>
        <v/>
      </c>
      <c r="G365" s="62" t="str">
        <f t="shared" si="341"/>
        <v/>
      </c>
      <c r="H365" s="63" t="str">
        <f t="shared" si="342"/>
        <v/>
      </c>
      <c r="I365" s="69"/>
      <c r="J365" s="60" t="str">
        <f t="shared" si="343"/>
        <v/>
      </c>
      <c r="K365" s="60" t="str">
        <f t="shared" si="344"/>
        <v/>
      </c>
      <c r="L365" s="60" t="str">
        <f t="shared" si="345"/>
        <v/>
      </c>
      <c r="M365" s="60" t="str">
        <f t="shared" si="346"/>
        <v/>
      </c>
      <c r="N365" s="48"/>
      <c r="P365" s="114"/>
      <c r="Q365" s="114"/>
      <c r="R365" s="114"/>
      <c r="S365" s="114" t="str">
        <f>IF(OR(LEFT($A365,1)="x",AND(AC353+$AC365=0,$AC353&gt;0)),"",IFERROR(VLOOKUP($A365,Leden2Z,32,0),""))</f>
        <v/>
      </c>
      <c r="T365" s="153">
        <f t="shared" si="347"/>
        <v>0</v>
      </c>
      <c r="U365" s="116">
        <f t="shared" si="348"/>
        <v>0</v>
      </c>
      <c r="V365" s="119">
        <f t="shared" si="349"/>
        <v>11</v>
      </c>
      <c r="W365" s="119">
        <f t="shared" si="350"/>
        <v>12</v>
      </c>
      <c r="X365" s="23">
        <v>16</v>
      </c>
      <c r="Y365" s="60" t="str">
        <f t="shared" si="351"/>
        <v/>
      </c>
      <c r="Z365" s="60" t="str">
        <f t="shared" si="352"/>
        <v/>
      </c>
      <c r="AA365" s="60" t="str">
        <f t="shared" si="353"/>
        <v/>
      </c>
      <c r="AB365" s="60" t="str">
        <f t="shared" si="354"/>
        <v/>
      </c>
      <c r="AC365" s="23">
        <f t="shared" si="355"/>
        <v>0</v>
      </c>
      <c r="AH365" s="158" t="str">
        <f t="shared" si="356"/>
        <v/>
      </c>
    </row>
    <row r="366" spans="1:34" x14ac:dyDescent="0.25">
      <c r="A366" s="23" t="str">
        <f>C351&amp;"x"&amp;B366</f>
        <v>D1x13</v>
      </c>
      <c r="B366" s="42">
        <v>13</v>
      </c>
      <c r="C366" s="60" t="str">
        <f t="shared" si="337"/>
        <v/>
      </c>
      <c r="D366" s="60" t="str">
        <f t="shared" si="338"/>
        <v/>
      </c>
      <c r="E366" s="61" t="str">
        <f t="shared" si="339"/>
        <v/>
      </c>
      <c r="F366" s="61" t="str">
        <f t="shared" si="340"/>
        <v/>
      </c>
      <c r="G366" s="62" t="str">
        <f t="shared" si="341"/>
        <v/>
      </c>
      <c r="H366" s="63" t="str">
        <f t="shared" si="342"/>
        <v/>
      </c>
      <c r="I366" s="69"/>
      <c r="J366" s="60" t="str">
        <f t="shared" si="343"/>
        <v/>
      </c>
      <c r="K366" s="60" t="str">
        <f t="shared" si="344"/>
        <v/>
      </c>
      <c r="L366" s="60" t="str">
        <f t="shared" si="345"/>
        <v/>
      </c>
      <c r="M366" s="60" t="str">
        <f t="shared" si="346"/>
        <v/>
      </c>
      <c r="N366" s="48"/>
      <c r="P366" s="114"/>
      <c r="Q366" s="114"/>
      <c r="R366" s="114"/>
      <c r="S366" s="114" t="str">
        <f>IF(OR(LEFT($A366,1)="x",AND(AC353+$AC366=0,$AC353&gt;0)),"",IFERROR(VLOOKUP($A366,Leden2Z,32,0),""))</f>
        <v/>
      </c>
      <c r="T366" s="153">
        <f t="shared" si="347"/>
        <v>0</v>
      </c>
      <c r="U366" s="116">
        <f t="shared" si="348"/>
        <v>0</v>
      </c>
      <c r="V366" s="119">
        <f t="shared" si="349"/>
        <v>11</v>
      </c>
      <c r="W366" s="119">
        <f t="shared" si="350"/>
        <v>12</v>
      </c>
      <c r="X366" s="23">
        <v>17</v>
      </c>
      <c r="Y366" s="60" t="str">
        <f t="shared" si="351"/>
        <v/>
      </c>
      <c r="Z366" s="60" t="str">
        <f t="shared" si="352"/>
        <v/>
      </c>
      <c r="AA366" s="60" t="str">
        <f t="shared" si="353"/>
        <v/>
      </c>
      <c r="AB366" s="60" t="str">
        <f t="shared" si="354"/>
        <v/>
      </c>
      <c r="AC366" s="23">
        <f t="shared" si="355"/>
        <v>0</v>
      </c>
      <c r="AH366" s="158" t="str">
        <f t="shared" si="356"/>
        <v/>
      </c>
    </row>
    <row r="367" spans="1:34" x14ac:dyDescent="0.25">
      <c r="A367" s="23" t="str">
        <f>C351&amp;"x"&amp;B367</f>
        <v>D1x14</v>
      </c>
      <c r="B367" s="42">
        <v>14</v>
      </c>
      <c r="C367" s="60" t="str">
        <f t="shared" si="337"/>
        <v/>
      </c>
      <c r="D367" s="60" t="str">
        <f t="shared" si="338"/>
        <v/>
      </c>
      <c r="E367" s="61" t="str">
        <f t="shared" si="339"/>
        <v/>
      </c>
      <c r="F367" s="61" t="str">
        <f t="shared" si="340"/>
        <v/>
      </c>
      <c r="G367" s="62" t="str">
        <f t="shared" si="341"/>
        <v/>
      </c>
      <c r="H367" s="63" t="str">
        <f t="shared" si="342"/>
        <v/>
      </c>
      <c r="I367" s="69"/>
      <c r="J367" s="60" t="str">
        <f t="shared" si="343"/>
        <v/>
      </c>
      <c r="K367" s="60" t="str">
        <f t="shared" si="344"/>
        <v/>
      </c>
      <c r="L367" s="60" t="str">
        <f t="shared" si="345"/>
        <v/>
      </c>
      <c r="M367" s="60" t="str">
        <f t="shared" si="346"/>
        <v/>
      </c>
      <c r="N367" s="48"/>
      <c r="P367" s="114"/>
      <c r="Q367" s="114"/>
      <c r="R367" s="114"/>
      <c r="S367" s="114" t="str">
        <f>IF(OR(LEFT($A367,1)="x",AND(AC353+$AC367=0,$AC353&gt;0)),"",IFERROR(VLOOKUP($A367,Leden2Z,32,0),""))</f>
        <v/>
      </c>
      <c r="T367" s="153">
        <f t="shared" si="347"/>
        <v>0</v>
      </c>
      <c r="U367" s="116">
        <f t="shared" si="348"/>
        <v>0</v>
      </c>
      <c r="V367" s="119">
        <f t="shared" si="349"/>
        <v>11</v>
      </c>
      <c r="W367" s="119">
        <f t="shared" si="350"/>
        <v>12</v>
      </c>
      <c r="X367" s="23">
        <v>18</v>
      </c>
      <c r="Y367" s="60" t="str">
        <f t="shared" si="351"/>
        <v/>
      </c>
      <c r="Z367" s="60" t="str">
        <f t="shared" si="352"/>
        <v/>
      </c>
      <c r="AA367" s="60" t="str">
        <f t="shared" si="353"/>
        <v/>
      </c>
      <c r="AB367" s="60" t="str">
        <f t="shared" si="354"/>
        <v/>
      </c>
      <c r="AC367" s="23">
        <f t="shared" si="355"/>
        <v>0</v>
      </c>
      <c r="AH367" s="158" t="str">
        <f t="shared" si="356"/>
        <v/>
      </c>
    </row>
    <row r="368" spans="1:34" x14ac:dyDescent="0.25">
      <c r="A368" s="23" t="str">
        <f>C351&amp;"x"&amp;B368</f>
        <v>D1x15</v>
      </c>
      <c r="B368" s="42">
        <v>15</v>
      </c>
      <c r="C368" s="60" t="str">
        <f t="shared" si="337"/>
        <v/>
      </c>
      <c r="D368" s="60" t="str">
        <f t="shared" si="338"/>
        <v/>
      </c>
      <c r="E368" s="61" t="str">
        <f t="shared" si="339"/>
        <v/>
      </c>
      <c r="F368" s="61" t="str">
        <f t="shared" si="340"/>
        <v/>
      </c>
      <c r="G368" s="62" t="str">
        <f t="shared" si="341"/>
        <v/>
      </c>
      <c r="H368" s="63" t="str">
        <f t="shared" si="342"/>
        <v/>
      </c>
      <c r="I368" s="69"/>
      <c r="J368" s="60" t="str">
        <f t="shared" si="343"/>
        <v/>
      </c>
      <c r="K368" s="60" t="str">
        <f t="shared" si="344"/>
        <v/>
      </c>
      <c r="L368" s="60" t="str">
        <f t="shared" si="345"/>
        <v/>
      </c>
      <c r="M368" s="60" t="str">
        <f t="shared" si="346"/>
        <v/>
      </c>
      <c r="N368" s="48"/>
      <c r="P368" s="114"/>
      <c r="Q368" s="114"/>
      <c r="R368" s="114"/>
      <c r="S368" s="114" t="str">
        <f>IF(OR(LEFT($A368,1)="x",AND(AC353+$AC368=0,$AC353&gt;0)),"",IFERROR(VLOOKUP($A368,Leden2Z,32,0),""))</f>
        <v/>
      </c>
      <c r="T368" s="153">
        <f t="shared" si="347"/>
        <v>0</v>
      </c>
      <c r="U368" s="116">
        <f t="shared" si="348"/>
        <v>0</v>
      </c>
      <c r="V368" s="119">
        <f t="shared" si="349"/>
        <v>11</v>
      </c>
      <c r="W368" s="119">
        <f t="shared" si="350"/>
        <v>12</v>
      </c>
      <c r="X368" s="23">
        <v>19</v>
      </c>
      <c r="Y368" s="60" t="str">
        <f t="shared" si="351"/>
        <v/>
      </c>
      <c r="Z368" s="60" t="str">
        <f t="shared" si="352"/>
        <v/>
      </c>
      <c r="AA368" s="60" t="str">
        <f t="shared" si="353"/>
        <v/>
      </c>
      <c r="AB368" s="60" t="str">
        <f t="shared" si="354"/>
        <v/>
      </c>
      <c r="AC368" s="23">
        <f t="shared" si="355"/>
        <v>0</v>
      </c>
      <c r="AH368" s="158" t="str">
        <f t="shared" si="356"/>
        <v/>
      </c>
    </row>
    <row r="369" spans="1:34" x14ac:dyDescent="0.25">
      <c r="B369" s="65"/>
      <c r="C369" s="66"/>
      <c r="D369" s="65"/>
      <c r="E369" s="65"/>
      <c r="F369" s="65"/>
      <c r="G369" s="67"/>
      <c r="H369" s="67"/>
      <c r="I369" s="67"/>
      <c r="J369" s="66"/>
      <c r="K369" s="66"/>
      <c r="L369" s="66"/>
      <c r="M369" s="66"/>
      <c r="N369" s="48"/>
      <c r="X369" s="23">
        <v>20</v>
      </c>
    </row>
    <row r="370" spans="1:34" x14ac:dyDescent="0.25">
      <c r="B370" s="42"/>
      <c r="C370" s="369" t="s">
        <v>5165</v>
      </c>
      <c r="D370" s="369"/>
      <c r="E370" s="43" t="s">
        <v>5166</v>
      </c>
      <c r="F370" s="43" t="s">
        <v>5167</v>
      </c>
      <c r="G370" s="44" t="s">
        <v>5168</v>
      </c>
      <c r="H370" s="45"/>
      <c r="I370" s="46"/>
      <c r="J370" s="47" t="s">
        <v>5169</v>
      </c>
      <c r="K370" s="47" t="s">
        <v>5170</v>
      </c>
      <c r="L370" s="47" t="s">
        <v>5171</v>
      </c>
      <c r="M370" s="48"/>
      <c r="N370" s="48"/>
      <c r="P370" s="49">
        <f>COUNT(P374:P388)</f>
        <v>0</v>
      </c>
      <c r="Q370" s="49">
        <f>COUNT(Q374:Q388)</f>
        <v>0</v>
      </c>
      <c r="R370" s="49">
        <f>COUNT(R374:R388)</f>
        <v>0</v>
      </c>
      <c r="S370" s="49">
        <f>COUNT(S374:S388)</f>
        <v>10</v>
      </c>
      <c r="T370" s="96">
        <f>T371-SUM(U374:U388)</f>
        <v>0</v>
      </c>
      <c r="X370" s="23">
        <v>1</v>
      </c>
    </row>
    <row r="371" spans="1:34" ht="13" x14ac:dyDescent="0.3">
      <c r="A371" s="27">
        <f>A351+1</f>
        <v>19</v>
      </c>
      <c r="B371" s="50"/>
      <c r="C371" s="370" t="str">
        <f>Leden!AW24</f>
        <v>D2</v>
      </c>
      <c r="D371" s="370"/>
      <c r="E371" s="100" t="str">
        <f>IF($C371="","",LEFT(IFERROR(VLOOKUP($C371,Teams2Z,2,0),"")&amp;"??",2))</f>
        <v>BK</v>
      </c>
      <c r="F371" s="100" t="str">
        <f>IF($C371="","",IFERROR(VLOOKUP($C371,Teams2Z,3,0),"??"))</f>
        <v>Za</v>
      </c>
      <c r="G371" s="100" t="str">
        <f>IF($C371="","",LEFT(IFERROR(VLOOKUP($C371,Teams2Z,4,0),"")&amp;"?",1))</f>
        <v>8</v>
      </c>
      <c r="H371" s="51"/>
      <c r="I371" s="52"/>
      <c r="J371" s="100">
        <f>COUNTIF(C374:C388,"V")</f>
        <v>6</v>
      </c>
      <c r="K371" s="100">
        <f>COUNTIF(C374:C388,"M")</f>
        <v>4</v>
      </c>
      <c r="L371" s="53">
        <f>IFERROR(AVERAGE(H374:H388),"")</f>
        <v>10.1</v>
      </c>
      <c r="M371" s="54"/>
      <c r="N371" s="54"/>
      <c r="O371" s="27" t="s">
        <v>5172</v>
      </c>
      <c r="P371" s="163"/>
      <c r="Q371" s="163"/>
      <c r="R371" s="163"/>
      <c r="S371" s="163">
        <v>0</v>
      </c>
      <c r="T371" s="96">
        <f>SUM(T374:T388)</f>
        <v>10</v>
      </c>
      <c r="U371" s="115" t="str">
        <f>MID($C371,1,1)</f>
        <v>D</v>
      </c>
      <c r="V371" s="115" t="str">
        <f>MID($C371,1,1)</f>
        <v>D</v>
      </c>
      <c r="W371" s="115" t="str">
        <f>MID($C371,1,1)</f>
        <v>D</v>
      </c>
      <c r="X371" s="23">
        <v>2</v>
      </c>
      <c r="Y371" s="27"/>
      <c r="Z371" s="27"/>
      <c r="AA371" s="27"/>
      <c r="AB371" s="27"/>
      <c r="AC371" s="27"/>
      <c r="AD371" s="11" t="str">
        <f>IF($C371="","",IFERROR(VLOOKUP($C371,Teams2Z,6,0),""))</f>
        <v>A</v>
      </c>
      <c r="AE371" s="11" t="str">
        <f>TRIM(IF($AD371="","",IFERROR(VLOOKUP($AD371,Teams!$J$5:$O$9,2,0),"")))</f>
        <v>3312 AD</v>
      </c>
      <c r="AF371" s="11" t="str">
        <f>TRIM(IF($AD371="","",IFERROR(VLOOKUP($AD371,Teams!$J$5:$O$9,4,0),"")))</f>
        <v>Dordrecht Oranje Wit Hal</v>
      </c>
      <c r="AG371" s="27"/>
      <c r="AH371" s="159">
        <f>IFERROR(AVERAGE(AH374:AH388),"")</f>
        <v>10.757000000000001</v>
      </c>
    </row>
    <row r="372" spans="1:34" x14ac:dyDescent="0.25">
      <c r="B372" s="42"/>
      <c r="C372" s="43"/>
      <c r="D372" s="42"/>
      <c r="E372" s="42"/>
      <c r="F372" s="42"/>
      <c r="G372" s="46"/>
      <c r="H372" s="46"/>
      <c r="I372" s="46"/>
      <c r="J372" s="43"/>
      <c r="K372" s="43"/>
      <c r="L372" s="43"/>
      <c r="M372" s="48"/>
      <c r="N372" s="48"/>
      <c r="U372" s="116"/>
      <c r="V372" s="116"/>
      <c r="W372" s="116"/>
      <c r="X372" s="23">
        <v>3</v>
      </c>
    </row>
    <row r="373" spans="1:34" x14ac:dyDescent="0.25">
      <c r="A373" s="55"/>
      <c r="B373" s="56"/>
      <c r="C373" s="57" t="s">
        <v>5173</v>
      </c>
      <c r="D373" s="57" t="s">
        <v>5174</v>
      </c>
      <c r="E373" s="58" t="s">
        <v>5175</v>
      </c>
      <c r="F373" s="58" t="s">
        <v>5176</v>
      </c>
      <c r="G373" s="57" t="s">
        <v>5177</v>
      </c>
      <c r="H373" s="57" t="s">
        <v>5178</v>
      </c>
      <c r="I373" s="57" t="s">
        <v>5039</v>
      </c>
      <c r="J373" s="57" t="s">
        <v>7049</v>
      </c>
      <c r="K373" s="57" t="s">
        <v>7598</v>
      </c>
      <c r="L373" s="57" t="s">
        <v>7596</v>
      </c>
      <c r="M373" s="57" t="s">
        <v>7597</v>
      </c>
      <c r="N373" s="59"/>
      <c r="O373" s="55"/>
      <c r="P373" s="117" t="s">
        <v>5048</v>
      </c>
      <c r="Q373" s="117" t="s">
        <v>5047</v>
      </c>
      <c r="R373" s="117" t="s">
        <v>5049</v>
      </c>
      <c r="S373" s="117" t="s">
        <v>5048</v>
      </c>
      <c r="U373" s="115">
        <f>IF(W371="","",VLOOKUP(W371,Leeftijdscat,2,FALSE))</f>
        <v>9</v>
      </c>
      <c r="V373" s="115">
        <f>IF(W371="","",VLOOKUP(W371,Leeftijdscat,3,FALSE))</f>
        <v>11</v>
      </c>
      <c r="W373" s="115">
        <f>IF(W371="","",VLOOKUP(W371,Leeftijdscat,4,FALSE))</f>
        <v>12</v>
      </c>
      <c r="X373" s="23">
        <v>4</v>
      </c>
      <c r="Y373" s="55">
        <f>LEN(Y374&amp;Y375&amp;Y376&amp;Y377&amp;Y378&amp;Y379&amp;Y380&amp;Y381&amp;Y382&amp;Y383&amp;Y384&amp;Y385&amp;Y386&amp;Y387&amp;Y388)</f>
        <v>20</v>
      </c>
      <c r="Z373" s="55">
        <f>LEN(Z374&amp;Z375&amp;Z376&amp;Z377&amp;Z378&amp;Z379&amp;Z380&amp;Z381&amp;Z382&amp;Z383&amp;Z384&amp;Z385&amp;Z386&amp;Z387&amp;Z388)</f>
        <v>20</v>
      </c>
      <c r="AA373" s="55">
        <f>LEN(AA374&amp;AA375&amp;AA376&amp;AA377&amp;AA378&amp;AA379&amp;AA380&amp;AA381&amp;AA382&amp;AA383&amp;AA384&amp;AA385&amp;AA386&amp;AA387&amp;AA388)</f>
        <v>20</v>
      </c>
      <c r="AB373" s="55">
        <f>LEN(AB374&amp;AB375&amp;AB376&amp;AB377&amp;AB378&amp;AB379&amp;AB380&amp;AB381&amp;AB382&amp;AB383&amp;AB384&amp;AB385&amp;AB386&amp;AB387&amp;AB388)</f>
        <v>10</v>
      </c>
      <c r="AC373" s="55">
        <f>SUM(Y373:AA373)</f>
        <v>60</v>
      </c>
      <c r="AD373" s="145"/>
      <c r="AE373" s="145"/>
      <c r="AF373" s="145"/>
      <c r="AG373" s="55"/>
    </row>
    <row r="374" spans="1:34" x14ac:dyDescent="0.25">
      <c r="A374" s="23" t="str">
        <f>C371&amp;"x"&amp;B374</f>
        <v>D2x1</v>
      </c>
      <c r="B374" s="42">
        <v>1</v>
      </c>
      <c r="C374" s="60" t="str">
        <f t="shared" ref="C374:C388" si="357">IF(LEFT($A374,1)="x","",IFERROR(VLOOKUP($A374,Leden2Z,7,0),""))</f>
        <v>V</v>
      </c>
      <c r="D374" s="60" t="str">
        <f t="shared" ref="D374:D388" si="358">IF(LEFT($A374,1)="x","",IFERROR(VLOOKUP($A374,Leden2Z,8,0),""))</f>
        <v>NMN85P8</v>
      </c>
      <c r="E374" s="61" t="str">
        <f t="shared" ref="E374:E388" si="359">IF(LEFT($A374,1)="x","",IFERROR(VLOOKUP($A374,Leden2Z,9,0),""))</f>
        <v>Rijswijk, van F.</v>
      </c>
      <c r="F374" s="61" t="str">
        <f t="shared" ref="F374:F388" si="360">IF(LEFT($A374,1)="x","",IFERROR(VLOOKUP($A374,Leden2Z,10,0),""))</f>
        <v>Fenna</v>
      </c>
      <c r="G374" s="62">
        <f t="shared" ref="G374:G388" si="361">IF(LEFT($A374,1)="x","",IFERROR(VLOOKUP($A374,Leden2Z,11,0),""))</f>
        <v>41068</v>
      </c>
      <c r="H374" s="63">
        <f t="shared" ref="H374:H388" si="362">IF(AND(ISNUMBER(G374),G374&lt;&gt;0),DATEDIF(G374,Peildatum,"Y"),"")</f>
        <v>11</v>
      </c>
      <c r="I374" s="69"/>
      <c r="J374" s="60" t="str">
        <f t="shared" ref="J374:J388" si="363">IF(LEFT($A374,1)="x","",IFERROR(VLOOKUP($A374,Leden2Z,16,0),""))</f>
        <v>D2</v>
      </c>
      <c r="K374" s="60" t="str">
        <f t="shared" ref="K374:K388" si="364">IF(LEFT($A374,1)="x","",IFERROR(VLOOKUP($A374,Leden2Z,17,0),""))</f>
        <v>D2</v>
      </c>
      <c r="L374" s="60" t="str">
        <f t="shared" ref="L374:L388" si="365">IF(LEFT($A374,1)="x","",IFERROR(VLOOKUP($A374,Leden2Z,18,0),""))</f>
        <v>D2</v>
      </c>
      <c r="M374" s="60" t="str">
        <f t="shared" ref="M374:M388" si="366">IF(LEFT($A374,1)="x","",IFERROR(VLOOKUP($A374,Leden2Z,19,0),""))</f>
        <v>D2</v>
      </c>
      <c r="N374" s="48"/>
      <c r="P374" s="114"/>
      <c r="Q374" s="114"/>
      <c r="R374" s="114"/>
      <c r="S374" s="114">
        <f>IF(OR(LEFT($A374,1)="x",AND(AC373+$AC374=0,$AC373&gt;0)),"",IFERROR(VLOOKUP($A374,Leden2Z,32,0),""))</f>
        <v>0</v>
      </c>
      <c r="T374" s="153">
        <f t="shared" ref="T374:T388" si="367">IF(LEN(C374&amp;D374&amp;E374&amp;F374)&gt;0,1,0)</f>
        <v>1</v>
      </c>
      <c r="U374" s="116">
        <f t="shared" ref="U374:U388" si="368">MIN(LEN(Y374&amp;Z374&amp;AA374&amp;AB374),1)</f>
        <v>1</v>
      </c>
      <c r="V374" s="119">
        <f t="shared" ref="V374:V388" si="369">V373</f>
        <v>11</v>
      </c>
      <c r="W374" s="119">
        <f t="shared" ref="W374:W388" si="370">W373</f>
        <v>12</v>
      </c>
      <c r="X374" s="23">
        <v>5</v>
      </c>
      <c r="Y374" s="60" t="str">
        <f t="shared" ref="Y374:Y388" si="371">IF(LEFT($A374,1)="x","",IFERROR(VLOOKUP($A374,Leden2Z,36,0),""))</f>
        <v>D2</v>
      </c>
      <c r="Z374" s="60" t="str">
        <f t="shared" ref="Z374:Z388" si="372">IF(LEFT($A374,1)="x","",IFERROR(VLOOKUP($A374,Leden2Z,37,0),""))</f>
        <v>D2</v>
      </c>
      <c r="AA374" s="60" t="str">
        <f t="shared" ref="AA374:AA388" si="373">IF(LEFT($A374,1)="x","",IFERROR(VLOOKUP($A374,Leden2Z,38,0),""))</f>
        <v>D2</v>
      </c>
      <c r="AB374" s="60">
        <f t="shared" ref="AB374:AB388" si="374">IF(LEFT($A374,1)="x","",IFERROR(VLOOKUP($A374,Leden2Z,39,0),""))</f>
        <v>0</v>
      </c>
      <c r="AC374" s="23">
        <f t="shared" ref="AC374:AC388" si="375">LEN(Y374&amp;Z374&amp;AA374&amp;AB374)</f>
        <v>7</v>
      </c>
      <c r="AH374" s="158">
        <f t="shared" ref="AH374:AH388" si="376">lft(G374,Peildatum)</f>
        <v>11.56</v>
      </c>
    </row>
    <row r="375" spans="1:34" x14ac:dyDescent="0.25">
      <c r="A375" s="23" t="str">
        <f>C371&amp;"x"&amp;B375</f>
        <v>D2x2</v>
      </c>
      <c r="B375" s="42">
        <v>2</v>
      </c>
      <c r="C375" s="60" t="str">
        <f t="shared" si="357"/>
        <v>V</v>
      </c>
      <c r="D375" s="60" t="str">
        <f t="shared" si="358"/>
        <v>NMK01M2</v>
      </c>
      <c r="E375" s="61" t="str">
        <f t="shared" si="359"/>
        <v>Ehmila, J.</v>
      </c>
      <c r="F375" s="61" t="str">
        <f t="shared" si="360"/>
        <v>Jenna</v>
      </c>
      <c r="G375" s="62">
        <f t="shared" si="361"/>
        <v>41108</v>
      </c>
      <c r="H375" s="63">
        <f t="shared" si="362"/>
        <v>11</v>
      </c>
      <c r="I375" s="69"/>
      <c r="J375" s="60" t="str">
        <f t="shared" si="363"/>
        <v>D3</v>
      </c>
      <c r="K375" s="60" t="str">
        <f t="shared" si="364"/>
        <v>D3</v>
      </c>
      <c r="L375" s="60" t="str">
        <f t="shared" si="365"/>
        <v>D3</v>
      </c>
      <c r="M375" s="60" t="str">
        <f t="shared" si="366"/>
        <v>D2</v>
      </c>
      <c r="N375" s="48"/>
      <c r="P375" s="114"/>
      <c r="Q375" s="114"/>
      <c r="R375" s="114"/>
      <c r="S375" s="114">
        <f>IF(OR(LEFT($A375,1)="x",AND(AC373+$AC375=0,$AC373&gt;0)),"",IFERROR(VLOOKUP($A375,Leden2Z,32,0),""))</f>
        <v>0</v>
      </c>
      <c r="T375" s="153">
        <f t="shared" si="367"/>
        <v>1</v>
      </c>
      <c r="U375" s="116">
        <f t="shared" si="368"/>
        <v>1</v>
      </c>
      <c r="V375" s="119">
        <f t="shared" si="369"/>
        <v>11</v>
      </c>
      <c r="W375" s="119">
        <f t="shared" si="370"/>
        <v>12</v>
      </c>
      <c r="X375" s="23">
        <v>6</v>
      </c>
      <c r="Y375" s="60" t="str">
        <f t="shared" si="371"/>
        <v>D3</v>
      </c>
      <c r="Z375" s="60" t="str">
        <f t="shared" si="372"/>
        <v>D3</v>
      </c>
      <c r="AA375" s="60" t="str">
        <f t="shared" si="373"/>
        <v>D3</v>
      </c>
      <c r="AB375" s="60">
        <f t="shared" si="374"/>
        <v>0</v>
      </c>
      <c r="AC375" s="23">
        <f t="shared" si="375"/>
        <v>7</v>
      </c>
      <c r="AH375" s="158">
        <f t="shared" si="376"/>
        <v>11.45</v>
      </c>
    </row>
    <row r="376" spans="1:34" x14ac:dyDescent="0.25">
      <c r="A376" s="23" t="str">
        <f>C371&amp;"x"&amp;B376</f>
        <v>D2x3</v>
      </c>
      <c r="B376" s="42">
        <v>3</v>
      </c>
      <c r="C376" s="60" t="str">
        <f t="shared" si="357"/>
        <v>V</v>
      </c>
      <c r="D376" s="60" t="str">
        <f t="shared" si="358"/>
        <v>NMD71P1</v>
      </c>
      <c r="E376" s="61" t="str">
        <f t="shared" si="359"/>
        <v>Kleingeld, E.</v>
      </c>
      <c r="F376" s="61" t="str">
        <f t="shared" si="360"/>
        <v>Evi</v>
      </c>
      <c r="G376" s="62">
        <f t="shared" si="361"/>
        <v>41407</v>
      </c>
      <c r="H376" s="63">
        <f t="shared" si="362"/>
        <v>10</v>
      </c>
      <c r="I376" s="69"/>
      <c r="J376" s="60" t="str">
        <f t="shared" si="363"/>
        <v>E1</v>
      </c>
      <c r="K376" s="60" t="str">
        <f t="shared" si="364"/>
        <v>E1</v>
      </c>
      <c r="L376" s="60" t="str">
        <f t="shared" si="365"/>
        <v>E1</v>
      </c>
      <c r="M376" s="60" t="str">
        <f t="shared" si="366"/>
        <v>D2</v>
      </c>
      <c r="N376" s="48"/>
      <c r="P376" s="114"/>
      <c r="Q376" s="114"/>
      <c r="R376" s="114"/>
      <c r="S376" s="114">
        <f>IF(OR(LEFT($A376,1)="x",AND(AC373+$AC376=0,$AC373&gt;0)),"",IFERROR(VLOOKUP($A376,Leden2Z,32,0),""))</f>
        <v>0</v>
      </c>
      <c r="T376" s="153">
        <f t="shared" si="367"/>
        <v>1</v>
      </c>
      <c r="U376" s="116">
        <f t="shared" si="368"/>
        <v>1</v>
      </c>
      <c r="V376" s="119">
        <f t="shared" si="369"/>
        <v>11</v>
      </c>
      <c r="W376" s="119">
        <f t="shared" si="370"/>
        <v>12</v>
      </c>
      <c r="X376" s="23">
        <v>7</v>
      </c>
      <c r="Y376" s="60" t="str">
        <f t="shared" si="371"/>
        <v>E1</v>
      </c>
      <c r="Z376" s="60" t="str">
        <f t="shared" si="372"/>
        <v>E1</v>
      </c>
      <c r="AA376" s="60" t="str">
        <f t="shared" si="373"/>
        <v>E1</v>
      </c>
      <c r="AB376" s="60">
        <f t="shared" si="374"/>
        <v>0</v>
      </c>
      <c r="AC376" s="23">
        <f t="shared" si="375"/>
        <v>7</v>
      </c>
      <c r="AH376" s="158">
        <f t="shared" si="376"/>
        <v>10.63</v>
      </c>
    </row>
    <row r="377" spans="1:34" x14ac:dyDescent="0.25">
      <c r="A377" s="23" t="str">
        <f>C371&amp;"x"&amp;B377</f>
        <v>D2x4</v>
      </c>
      <c r="B377" s="42">
        <v>4</v>
      </c>
      <c r="C377" s="60" t="str">
        <f t="shared" si="357"/>
        <v>V</v>
      </c>
      <c r="D377" s="60" t="str">
        <f t="shared" si="358"/>
        <v>NMG13P0</v>
      </c>
      <c r="E377" s="61" t="str">
        <f t="shared" si="359"/>
        <v>Boer, de L.</v>
      </c>
      <c r="F377" s="61" t="str">
        <f t="shared" si="360"/>
        <v>Layla</v>
      </c>
      <c r="G377" s="62">
        <f t="shared" si="361"/>
        <v>41474</v>
      </c>
      <c r="H377" s="63">
        <f t="shared" si="362"/>
        <v>10</v>
      </c>
      <c r="I377" s="69"/>
      <c r="J377" s="60" t="str">
        <f t="shared" si="363"/>
        <v>E1</v>
      </c>
      <c r="K377" s="60" t="str">
        <f t="shared" si="364"/>
        <v>E1</v>
      </c>
      <c r="L377" s="60" t="str">
        <f t="shared" si="365"/>
        <v>E1</v>
      </c>
      <c r="M377" s="60" t="str">
        <f t="shared" si="366"/>
        <v>D2</v>
      </c>
      <c r="N377" s="48"/>
      <c r="P377" s="114"/>
      <c r="Q377" s="114"/>
      <c r="R377" s="114"/>
      <c r="S377" s="114">
        <f>IF(OR(LEFT($A377,1)="x",AND(AC373+$AC377=0,$AC373&gt;0)),"",IFERROR(VLOOKUP($A377,Leden2Z,32,0),""))</f>
        <v>0</v>
      </c>
      <c r="T377" s="153">
        <f t="shared" si="367"/>
        <v>1</v>
      </c>
      <c r="U377" s="116">
        <f t="shared" si="368"/>
        <v>1</v>
      </c>
      <c r="V377" s="119">
        <f t="shared" si="369"/>
        <v>11</v>
      </c>
      <c r="W377" s="119">
        <f t="shared" si="370"/>
        <v>12</v>
      </c>
      <c r="X377" s="23">
        <v>8</v>
      </c>
      <c r="Y377" s="60" t="str">
        <f t="shared" si="371"/>
        <v>E1</v>
      </c>
      <c r="Z377" s="60" t="str">
        <f t="shared" si="372"/>
        <v>E1</v>
      </c>
      <c r="AA377" s="60" t="str">
        <f t="shared" si="373"/>
        <v>E1</v>
      </c>
      <c r="AB377" s="60">
        <f t="shared" si="374"/>
        <v>0</v>
      </c>
      <c r="AC377" s="23">
        <f t="shared" si="375"/>
        <v>7</v>
      </c>
      <c r="AH377" s="158">
        <f t="shared" si="376"/>
        <v>10.45</v>
      </c>
    </row>
    <row r="378" spans="1:34" x14ac:dyDescent="0.25">
      <c r="A378" s="23" t="str">
        <f>C371&amp;"x"&amp;B378</f>
        <v>D2x5</v>
      </c>
      <c r="B378" s="42">
        <v>5</v>
      </c>
      <c r="C378" s="60" t="str">
        <f t="shared" si="357"/>
        <v>V</v>
      </c>
      <c r="D378" s="60" t="str">
        <f t="shared" si="358"/>
        <v>NMK12D7</v>
      </c>
      <c r="E378" s="61" t="str">
        <f t="shared" si="359"/>
        <v>Tims, F.</v>
      </c>
      <c r="F378" s="61" t="str">
        <f t="shared" si="360"/>
        <v>Fay</v>
      </c>
      <c r="G378" s="62">
        <f t="shared" si="361"/>
        <v>41477</v>
      </c>
      <c r="H378" s="63">
        <f t="shared" si="362"/>
        <v>10</v>
      </c>
      <c r="I378" s="69"/>
      <c r="J378" s="60" t="str">
        <f t="shared" si="363"/>
        <v>E1</v>
      </c>
      <c r="K378" s="60" t="str">
        <f t="shared" si="364"/>
        <v>E1</v>
      </c>
      <c r="L378" s="60" t="str">
        <f t="shared" si="365"/>
        <v>E1</v>
      </c>
      <c r="M378" s="60" t="str">
        <f t="shared" si="366"/>
        <v>D2</v>
      </c>
      <c r="N378" s="48"/>
      <c r="P378" s="114"/>
      <c r="Q378" s="114"/>
      <c r="R378" s="114"/>
      <c r="S378" s="114">
        <f>IF(OR(LEFT($A378,1)="x",AND(AC373+$AC378=0,$AC373&gt;0)),"",IFERROR(VLOOKUP($A378,Leden2Z,32,0),""))</f>
        <v>0</v>
      </c>
      <c r="T378" s="153">
        <f t="shared" si="367"/>
        <v>1</v>
      </c>
      <c r="U378" s="116">
        <f t="shared" si="368"/>
        <v>1</v>
      </c>
      <c r="V378" s="119">
        <f t="shared" si="369"/>
        <v>11</v>
      </c>
      <c r="W378" s="119">
        <f t="shared" si="370"/>
        <v>12</v>
      </c>
      <c r="X378" s="23">
        <v>9</v>
      </c>
      <c r="Y378" s="60" t="str">
        <f t="shared" si="371"/>
        <v>E1</v>
      </c>
      <c r="Z378" s="60" t="str">
        <f t="shared" si="372"/>
        <v>E1</v>
      </c>
      <c r="AA378" s="60" t="str">
        <f t="shared" si="373"/>
        <v>E1</v>
      </c>
      <c r="AB378" s="60">
        <f t="shared" si="374"/>
        <v>0</v>
      </c>
      <c r="AC378" s="23">
        <f t="shared" si="375"/>
        <v>7</v>
      </c>
      <c r="AH378" s="158">
        <f t="shared" si="376"/>
        <v>10.44</v>
      </c>
    </row>
    <row r="379" spans="1:34" x14ac:dyDescent="0.25">
      <c r="A379" s="23" t="str">
        <f>C371&amp;"x"&amp;B379</f>
        <v>D2x6</v>
      </c>
      <c r="B379" s="42">
        <v>6</v>
      </c>
      <c r="C379" s="60" t="str">
        <f t="shared" si="357"/>
        <v>V</v>
      </c>
      <c r="D379" s="60" t="str">
        <f t="shared" si="358"/>
        <v>NMC85Q4</v>
      </c>
      <c r="E379" s="61" t="str">
        <f t="shared" si="359"/>
        <v>Wiel, van der Y.J.</v>
      </c>
      <c r="F379" s="61" t="str">
        <f t="shared" si="360"/>
        <v>Yara</v>
      </c>
      <c r="G379" s="62">
        <f t="shared" si="361"/>
        <v>41537</v>
      </c>
      <c r="H379" s="63">
        <f t="shared" si="362"/>
        <v>10</v>
      </c>
      <c r="I379" s="69"/>
      <c r="J379" s="60" t="str">
        <f t="shared" si="363"/>
        <v>E1</v>
      </c>
      <c r="K379" s="60" t="str">
        <f t="shared" si="364"/>
        <v>E1</v>
      </c>
      <c r="L379" s="60" t="str">
        <f t="shared" si="365"/>
        <v>E1</v>
      </c>
      <c r="M379" s="60" t="str">
        <f t="shared" si="366"/>
        <v>D2</v>
      </c>
      <c r="N379" s="48"/>
      <c r="P379" s="114"/>
      <c r="Q379" s="114"/>
      <c r="R379" s="114"/>
      <c r="S379" s="114">
        <f>IF(OR(LEFT($A379,1)="x",AND(AC373+$AC379=0,$AC373&gt;0)),"",IFERROR(VLOOKUP($A379,Leden2Z,32,0),""))</f>
        <v>0</v>
      </c>
      <c r="T379" s="153">
        <f t="shared" si="367"/>
        <v>1</v>
      </c>
      <c r="U379" s="116">
        <f t="shared" si="368"/>
        <v>1</v>
      </c>
      <c r="V379" s="119">
        <f t="shared" si="369"/>
        <v>11</v>
      </c>
      <c r="W379" s="119">
        <f t="shared" si="370"/>
        <v>12</v>
      </c>
      <c r="X379" s="23">
        <v>10</v>
      </c>
      <c r="Y379" s="60" t="str">
        <f t="shared" si="371"/>
        <v>E1</v>
      </c>
      <c r="Z379" s="60" t="str">
        <f t="shared" si="372"/>
        <v>E1</v>
      </c>
      <c r="AA379" s="60" t="str">
        <f t="shared" si="373"/>
        <v>E1</v>
      </c>
      <c r="AB379" s="60">
        <f t="shared" si="374"/>
        <v>0</v>
      </c>
      <c r="AC379" s="23">
        <f t="shared" si="375"/>
        <v>7</v>
      </c>
      <c r="AH379" s="158">
        <f t="shared" si="376"/>
        <v>10.28</v>
      </c>
    </row>
    <row r="380" spans="1:34" x14ac:dyDescent="0.25">
      <c r="A380" s="23" t="str">
        <f>C371&amp;"x"&amp;B380</f>
        <v>D2x7</v>
      </c>
      <c r="B380" s="42">
        <v>7</v>
      </c>
      <c r="C380" s="60" t="str">
        <f t="shared" si="357"/>
        <v>M</v>
      </c>
      <c r="D380" s="60" t="str">
        <f t="shared" si="358"/>
        <v>NMN49T8</v>
      </c>
      <c r="E380" s="61" t="str">
        <f t="shared" si="359"/>
        <v>Verberkt, N.</v>
      </c>
      <c r="F380" s="61" t="str">
        <f t="shared" si="360"/>
        <v>Nathan</v>
      </c>
      <c r="G380" s="62">
        <f t="shared" si="361"/>
        <v>41282</v>
      </c>
      <c r="H380" s="63">
        <f t="shared" si="362"/>
        <v>10</v>
      </c>
      <c r="I380" s="69"/>
      <c r="J380" s="60" t="str">
        <f t="shared" si="363"/>
        <v>E2</v>
      </c>
      <c r="K380" s="60" t="str">
        <f t="shared" si="364"/>
        <v>E2</v>
      </c>
      <c r="L380" s="60" t="str">
        <f t="shared" si="365"/>
        <v>E2</v>
      </c>
      <c r="M380" s="60" t="str">
        <f t="shared" si="366"/>
        <v>D2</v>
      </c>
      <c r="N380" s="48"/>
      <c r="P380" s="114"/>
      <c r="Q380" s="114"/>
      <c r="R380" s="114"/>
      <c r="S380" s="114">
        <f>IF(OR(LEFT($A380,1)="x",AND(AC373+$AC380=0,$AC373&gt;0)),"",IFERROR(VLOOKUP($A380,Leden2Z,32,0),""))</f>
        <v>0</v>
      </c>
      <c r="T380" s="153">
        <f t="shared" si="367"/>
        <v>1</v>
      </c>
      <c r="U380" s="116">
        <f t="shared" si="368"/>
        <v>1</v>
      </c>
      <c r="V380" s="119">
        <f t="shared" si="369"/>
        <v>11</v>
      </c>
      <c r="W380" s="119">
        <f t="shared" si="370"/>
        <v>12</v>
      </c>
      <c r="X380" s="23">
        <v>11</v>
      </c>
      <c r="Y380" s="60" t="str">
        <f t="shared" si="371"/>
        <v>E2</v>
      </c>
      <c r="Z380" s="60" t="str">
        <f t="shared" si="372"/>
        <v>E2</v>
      </c>
      <c r="AA380" s="60" t="str">
        <f t="shared" si="373"/>
        <v>E2</v>
      </c>
      <c r="AB380" s="60">
        <f t="shared" si="374"/>
        <v>0</v>
      </c>
      <c r="AC380" s="23">
        <f t="shared" si="375"/>
        <v>7</v>
      </c>
      <c r="AH380" s="158">
        <f t="shared" si="376"/>
        <v>10.98</v>
      </c>
    </row>
    <row r="381" spans="1:34" x14ac:dyDescent="0.25">
      <c r="A381" s="23" t="str">
        <f>C371&amp;"x"&amp;B381</f>
        <v>D2x8</v>
      </c>
      <c r="B381" s="42">
        <v>8</v>
      </c>
      <c r="C381" s="60" t="str">
        <f t="shared" si="357"/>
        <v>M</v>
      </c>
      <c r="D381" s="60" t="str">
        <f t="shared" si="358"/>
        <v>NMJ72R4</v>
      </c>
      <c r="E381" s="61" t="str">
        <f t="shared" si="359"/>
        <v>Bemer, F.G.L.</v>
      </c>
      <c r="F381" s="61" t="str">
        <f t="shared" si="360"/>
        <v>Falco</v>
      </c>
      <c r="G381" s="62">
        <f t="shared" si="361"/>
        <v>41299</v>
      </c>
      <c r="H381" s="63">
        <f t="shared" si="362"/>
        <v>10</v>
      </c>
      <c r="I381" s="69"/>
      <c r="J381" s="60" t="str">
        <f t="shared" si="363"/>
        <v>E1</v>
      </c>
      <c r="K381" s="60" t="str">
        <f t="shared" si="364"/>
        <v>E1</v>
      </c>
      <c r="L381" s="60" t="str">
        <f t="shared" si="365"/>
        <v>E1</v>
      </c>
      <c r="M381" s="60" t="str">
        <f t="shared" si="366"/>
        <v>D2</v>
      </c>
      <c r="N381" s="48"/>
      <c r="P381" s="114"/>
      <c r="Q381" s="114"/>
      <c r="R381" s="114"/>
      <c r="S381" s="114">
        <f>IF(OR(LEFT($A381,1)="x",AND(AC373+$AC381=0,$AC373&gt;0)),"",IFERROR(VLOOKUP($A381,Leden2Z,32,0),""))</f>
        <v>0</v>
      </c>
      <c r="T381" s="153">
        <f t="shared" si="367"/>
        <v>1</v>
      </c>
      <c r="U381" s="116">
        <f t="shared" si="368"/>
        <v>1</v>
      </c>
      <c r="V381" s="119">
        <f t="shared" si="369"/>
        <v>11</v>
      </c>
      <c r="W381" s="119">
        <f t="shared" si="370"/>
        <v>12</v>
      </c>
      <c r="X381" s="23">
        <v>12</v>
      </c>
      <c r="Y381" s="60" t="str">
        <f t="shared" si="371"/>
        <v>E1</v>
      </c>
      <c r="Z381" s="60" t="str">
        <f t="shared" si="372"/>
        <v>E1</v>
      </c>
      <c r="AA381" s="60" t="str">
        <f t="shared" si="373"/>
        <v>E1</v>
      </c>
      <c r="AB381" s="60">
        <f t="shared" si="374"/>
        <v>0</v>
      </c>
      <c r="AC381" s="23">
        <f t="shared" si="375"/>
        <v>7</v>
      </c>
      <c r="AH381" s="158">
        <f t="shared" si="376"/>
        <v>10.93</v>
      </c>
    </row>
    <row r="382" spans="1:34" x14ac:dyDescent="0.25">
      <c r="A382" s="23" t="str">
        <f>C371&amp;"x"&amp;B382</f>
        <v>D2x9</v>
      </c>
      <c r="B382" s="42">
        <v>9</v>
      </c>
      <c r="C382" s="60" t="str">
        <f t="shared" si="357"/>
        <v>M</v>
      </c>
      <c r="D382" s="60" t="str">
        <f t="shared" si="358"/>
        <v>NMJ72P0</v>
      </c>
      <c r="E382" s="61" t="str">
        <f t="shared" si="359"/>
        <v>Bemer, T.R.S</v>
      </c>
      <c r="F382" s="61" t="str">
        <f t="shared" si="360"/>
        <v>Tygo</v>
      </c>
      <c r="G382" s="62">
        <f t="shared" si="361"/>
        <v>41299</v>
      </c>
      <c r="H382" s="63">
        <f t="shared" si="362"/>
        <v>10</v>
      </c>
      <c r="I382" s="69"/>
      <c r="J382" s="60" t="str">
        <f t="shared" si="363"/>
        <v>E1</v>
      </c>
      <c r="K382" s="60" t="str">
        <f t="shared" si="364"/>
        <v>E1</v>
      </c>
      <c r="L382" s="60" t="str">
        <f t="shared" si="365"/>
        <v>E1</v>
      </c>
      <c r="M382" s="60" t="str">
        <f t="shared" si="366"/>
        <v>D2</v>
      </c>
      <c r="N382" s="48"/>
      <c r="P382" s="114"/>
      <c r="Q382" s="114"/>
      <c r="R382" s="114"/>
      <c r="S382" s="114">
        <f>IF(OR(LEFT($A382,1)="x",AND(AC373+$AC382=0,$AC373&gt;0)),"",IFERROR(VLOOKUP($A382,Leden2Z,32,0),""))</f>
        <v>0</v>
      </c>
      <c r="T382" s="153">
        <f t="shared" si="367"/>
        <v>1</v>
      </c>
      <c r="U382" s="116">
        <f t="shared" si="368"/>
        <v>1</v>
      </c>
      <c r="V382" s="119">
        <f t="shared" si="369"/>
        <v>11</v>
      </c>
      <c r="W382" s="119">
        <f t="shared" si="370"/>
        <v>12</v>
      </c>
      <c r="X382" s="23">
        <v>13</v>
      </c>
      <c r="Y382" s="60" t="str">
        <f t="shared" si="371"/>
        <v>E1</v>
      </c>
      <c r="Z382" s="60" t="str">
        <f t="shared" si="372"/>
        <v>E1</v>
      </c>
      <c r="AA382" s="60" t="str">
        <f t="shared" si="373"/>
        <v>E1</v>
      </c>
      <c r="AB382" s="60">
        <f t="shared" si="374"/>
        <v>0</v>
      </c>
      <c r="AC382" s="23">
        <f t="shared" si="375"/>
        <v>7</v>
      </c>
      <c r="AH382" s="158">
        <f t="shared" si="376"/>
        <v>10.93</v>
      </c>
    </row>
    <row r="383" spans="1:34" x14ac:dyDescent="0.25">
      <c r="A383" s="23" t="str">
        <f>C371&amp;"x"&amp;B383</f>
        <v>D2x10</v>
      </c>
      <c r="B383" s="42">
        <v>10</v>
      </c>
      <c r="C383" s="60" t="str">
        <f t="shared" si="357"/>
        <v>M</v>
      </c>
      <c r="D383" s="60" t="str">
        <f t="shared" si="358"/>
        <v>NLZ21F1</v>
      </c>
      <c r="E383" s="61" t="str">
        <f t="shared" si="359"/>
        <v>Ven, van de A.</v>
      </c>
      <c r="F383" s="61" t="str">
        <f t="shared" si="360"/>
        <v>Abel</v>
      </c>
      <c r="G383" s="62">
        <f t="shared" si="361"/>
        <v>41668</v>
      </c>
      <c r="H383" s="63">
        <f t="shared" si="362"/>
        <v>9</v>
      </c>
      <c r="I383" s="69"/>
      <c r="J383" s="60" t="str">
        <f t="shared" si="363"/>
        <v>E3</v>
      </c>
      <c r="K383" s="60" t="str">
        <f t="shared" si="364"/>
        <v>E3</v>
      </c>
      <c r="L383" s="60" t="str">
        <f t="shared" si="365"/>
        <v>E3</v>
      </c>
      <c r="M383" s="60" t="str">
        <f t="shared" si="366"/>
        <v>D2</v>
      </c>
      <c r="N383" s="48"/>
      <c r="P383" s="114"/>
      <c r="Q383" s="114"/>
      <c r="R383" s="114"/>
      <c r="S383" s="114">
        <f>IF(OR(LEFT($A383,1)="x",AND(AC373+$AC383=0,$AC373&gt;0)),"",IFERROR(VLOOKUP($A383,Leden2Z,32,0),""))</f>
        <v>0</v>
      </c>
      <c r="T383" s="153">
        <f t="shared" si="367"/>
        <v>1</v>
      </c>
      <c r="U383" s="116">
        <f t="shared" si="368"/>
        <v>1</v>
      </c>
      <c r="V383" s="119">
        <f t="shared" si="369"/>
        <v>11</v>
      </c>
      <c r="W383" s="119">
        <f t="shared" si="370"/>
        <v>12</v>
      </c>
      <c r="X383" s="23">
        <v>14</v>
      </c>
      <c r="Y383" s="60" t="str">
        <f t="shared" si="371"/>
        <v>E3</v>
      </c>
      <c r="Z383" s="60" t="str">
        <f t="shared" si="372"/>
        <v>E3</v>
      </c>
      <c r="AA383" s="60" t="str">
        <f t="shared" si="373"/>
        <v>E3</v>
      </c>
      <c r="AB383" s="60">
        <f t="shared" si="374"/>
        <v>0</v>
      </c>
      <c r="AC383" s="23">
        <f t="shared" si="375"/>
        <v>7</v>
      </c>
      <c r="AH383" s="158">
        <f t="shared" si="376"/>
        <v>9.92</v>
      </c>
    </row>
    <row r="384" spans="1:34" x14ac:dyDescent="0.25">
      <c r="A384" s="23" t="str">
        <f>C371&amp;"x"&amp;B384</f>
        <v>D2x11</v>
      </c>
      <c r="B384" s="42">
        <v>11</v>
      </c>
      <c r="C384" s="60" t="str">
        <f t="shared" si="357"/>
        <v/>
      </c>
      <c r="D384" s="60" t="str">
        <f t="shared" si="358"/>
        <v/>
      </c>
      <c r="E384" s="61" t="str">
        <f t="shared" si="359"/>
        <v/>
      </c>
      <c r="F384" s="61" t="str">
        <f t="shared" si="360"/>
        <v/>
      </c>
      <c r="G384" s="62" t="str">
        <f t="shared" si="361"/>
        <v/>
      </c>
      <c r="H384" s="63" t="str">
        <f t="shared" si="362"/>
        <v/>
      </c>
      <c r="I384" s="69"/>
      <c r="J384" s="60" t="str">
        <f t="shared" si="363"/>
        <v/>
      </c>
      <c r="K384" s="60" t="str">
        <f t="shared" si="364"/>
        <v/>
      </c>
      <c r="L384" s="60" t="str">
        <f t="shared" si="365"/>
        <v/>
      </c>
      <c r="M384" s="60" t="str">
        <f t="shared" si="366"/>
        <v/>
      </c>
      <c r="N384" s="48"/>
      <c r="P384" s="114"/>
      <c r="Q384" s="114"/>
      <c r="R384" s="114"/>
      <c r="S384" s="114" t="str">
        <f>IF(OR(LEFT($A384,1)="x",AND(AC373+$AC384=0,$AC373&gt;0)),"",IFERROR(VLOOKUP($A384,Leden2Z,32,0),""))</f>
        <v/>
      </c>
      <c r="T384" s="153">
        <f t="shared" si="367"/>
        <v>0</v>
      </c>
      <c r="U384" s="116">
        <f t="shared" si="368"/>
        <v>0</v>
      </c>
      <c r="V384" s="119">
        <f t="shared" si="369"/>
        <v>11</v>
      </c>
      <c r="W384" s="119">
        <f t="shared" si="370"/>
        <v>12</v>
      </c>
      <c r="X384" s="23">
        <v>15</v>
      </c>
      <c r="Y384" s="60" t="str">
        <f t="shared" si="371"/>
        <v/>
      </c>
      <c r="Z384" s="60" t="str">
        <f t="shared" si="372"/>
        <v/>
      </c>
      <c r="AA384" s="60" t="str">
        <f t="shared" si="373"/>
        <v/>
      </c>
      <c r="AB384" s="60" t="str">
        <f t="shared" si="374"/>
        <v/>
      </c>
      <c r="AC384" s="23">
        <f t="shared" si="375"/>
        <v>0</v>
      </c>
      <c r="AH384" s="158" t="str">
        <f t="shared" si="376"/>
        <v/>
      </c>
    </row>
    <row r="385" spans="1:34" x14ac:dyDescent="0.25">
      <c r="A385" s="23" t="str">
        <f>C371&amp;"x"&amp;B385</f>
        <v>D2x12</v>
      </c>
      <c r="B385" s="42">
        <v>12</v>
      </c>
      <c r="C385" s="60" t="str">
        <f t="shared" si="357"/>
        <v/>
      </c>
      <c r="D385" s="60" t="str">
        <f t="shared" si="358"/>
        <v/>
      </c>
      <c r="E385" s="61" t="str">
        <f t="shared" si="359"/>
        <v/>
      </c>
      <c r="F385" s="61" t="str">
        <f t="shared" si="360"/>
        <v/>
      </c>
      <c r="G385" s="62" t="str">
        <f t="shared" si="361"/>
        <v/>
      </c>
      <c r="H385" s="63" t="str">
        <f t="shared" si="362"/>
        <v/>
      </c>
      <c r="I385" s="69"/>
      <c r="J385" s="60" t="str">
        <f t="shared" si="363"/>
        <v/>
      </c>
      <c r="K385" s="60" t="str">
        <f t="shared" si="364"/>
        <v/>
      </c>
      <c r="L385" s="60" t="str">
        <f t="shared" si="365"/>
        <v/>
      </c>
      <c r="M385" s="60" t="str">
        <f t="shared" si="366"/>
        <v/>
      </c>
      <c r="N385" s="48"/>
      <c r="P385" s="114"/>
      <c r="Q385" s="114"/>
      <c r="R385" s="114"/>
      <c r="S385" s="114" t="str">
        <f>IF(OR(LEFT($A385,1)="x",AND(AC373+$AC385=0,$AC373&gt;0)),"",IFERROR(VLOOKUP($A385,Leden2Z,32,0),""))</f>
        <v/>
      </c>
      <c r="T385" s="153">
        <f t="shared" si="367"/>
        <v>0</v>
      </c>
      <c r="U385" s="116">
        <f t="shared" si="368"/>
        <v>0</v>
      </c>
      <c r="V385" s="119">
        <f t="shared" si="369"/>
        <v>11</v>
      </c>
      <c r="W385" s="119">
        <f t="shared" si="370"/>
        <v>12</v>
      </c>
      <c r="X385" s="23">
        <v>16</v>
      </c>
      <c r="Y385" s="60" t="str">
        <f t="shared" si="371"/>
        <v/>
      </c>
      <c r="Z385" s="60" t="str">
        <f t="shared" si="372"/>
        <v/>
      </c>
      <c r="AA385" s="60" t="str">
        <f t="shared" si="373"/>
        <v/>
      </c>
      <c r="AB385" s="60" t="str">
        <f t="shared" si="374"/>
        <v/>
      </c>
      <c r="AC385" s="23">
        <f t="shared" si="375"/>
        <v>0</v>
      </c>
      <c r="AH385" s="158" t="str">
        <f t="shared" si="376"/>
        <v/>
      </c>
    </row>
    <row r="386" spans="1:34" x14ac:dyDescent="0.25">
      <c r="A386" s="23" t="str">
        <f>C371&amp;"x"&amp;B386</f>
        <v>D2x13</v>
      </c>
      <c r="B386" s="42">
        <v>13</v>
      </c>
      <c r="C386" s="60" t="str">
        <f t="shared" si="357"/>
        <v/>
      </c>
      <c r="D386" s="60" t="str">
        <f t="shared" si="358"/>
        <v/>
      </c>
      <c r="E386" s="61" t="str">
        <f t="shared" si="359"/>
        <v/>
      </c>
      <c r="F386" s="61" t="str">
        <f t="shared" si="360"/>
        <v/>
      </c>
      <c r="G386" s="62" t="str">
        <f t="shared" si="361"/>
        <v/>
      </c>
      <c r="H386" s="63" t="str">
        <f t="shared" si="362"/>
        <v/>
      </c>
      <c r="I386" s="69"/>
      <c r="J386" s="60" t="str">
        <f t="shared" si="363"/>
        <v/>
      </c>
      <c r="K386" s="60" t="str">
        <f t="shared" si="364"/>
        <v/>
      </c>
      <c r="L386" s="60" t="str">
        <f t="shared" si="365"/>
        <v/>
      </c>
      <c r="M386" s="60" t="str">
        <f t="shared" si="366"/>
        <v/>
      </c>
      <c r="N386" s="48"/>
      <c r="P386" s="114"/>
      <c r="Q386" s="114"/>
      <c r="R386" s="114"/>
      <c r="S386" s="114" t="str">
        <f>IF(OR(LEFT($A386,1)="x",AND(AC373+$AC386=0,$AC373&gt;0)),"",IFERROR(VLOOKUP($A386,Leden2Z,32,0),""))</f>
        <v/>
      </c>
      <c r="T386" s="153">
        <f t="shared" si="367"/>
        <v>0</v>
      </c>
      <c r="U386" s="116">
        <f t="shared" si="368"/>
        <v>0</v>
      </c>
      <c r="V386" s="119">
        <f t="shared" si="369"/>
        <v>11</v>
      </c>
      <c r="W386" s="119">
        <f t="shared" si="370"/>
        <v>12</v>
      </c>
      <c r="X386" s="23">
        <v>17</v>
      </c>
      <c r="Y386" s="60" t="str">
        <f t="shared" si="371"/>
        <v/>
      </c>
      <c r="Z386" s="60" t="str">
        <f t="shared" si="372"/>
        <v/>
      </c>
      <c r="AA386" s="60" t="str">
        <f t="shared" si="373"/>
        <v/>
      </c>
      <c r="AB386" s="60" t="str">
        <f t="shared" si="374"/>
        <v/>
      </c>
      <c r="AC386" s="23">
        <f t="shared" si="375"/>
        <v>0</v>
      </c>
      <c r="AH386" s="158" t="str">
        <f t="shared" si="376"/>
        <v/>
      </c>
    </row>
    <row r="387" spans="1:34" x14ac:dyDescent="0.25">
      <c r="A387" s="23" t="str">
        <f>C371&amp;"x"&amp;B387</f>
        <v>D2x14</v>
      </c>
      <c r="B387" s="42">
        <v>14</v>
      </c>
      <c r="C387" s="60" t="str">
        <f t="shared" si="357"/>
        <v/>
      </c>
      <c r="D387" s="60" t="str">
        <f t="shared" si="358"/>
        <v/>
      </c>
      <c r="E387" s="61" t="str">
        <f t="shared" si="359"/>
        <v/>
      </c>
      <c r="F387" s="61" t="str">
        <f t="shared" si="360"/>
        <v/>
      </c>
      <c r="G387" s="62" t="str">
        <f t="shared" si="361"/>
        <v/>
      </c>
      <c r="H387" s="63" t="str">
        <f t="shared" si="362"/>
        <v/>
      </c>
      <c r="I387" s="69"/>
      <c r="J387" s="60" t="str">
        <f t="shared" si="363"/>
        <v/>
      </c>
      <c r="K387" s="60" t="str">
        <f t="shared" si="364"/>
        <v/>
      </c>
      <c r="L387" s="60" t="str">
        <f t="shared" si="365"/>
        <v/>
      </c>
      <c r="M387" s="60" t="str">
        <f t="shared" si="366"/>
        <v/>
      </c>
      <c r="N387" s="48"/>
      <c r="P387" s="114"/>
      <c r="Q387" s="114"/>
      <c r="R387" s="114"/>
      <c r="S387" s="114" t="str">
        <f>IF(OR(LEFT($A387,1)="x",AND(AC373+$AC387=0,$AC373&gt;0)),"",IFERROR(VLOOKUP($A387,Leden2Z,32,0),""))</f>
        <v/>
      </c>
      <c r="T387" s="153">
        <f t="shared" si="367"/>
        <v>0</v>
      </c>
      <c r="U387" s="116">
        <f t="shared" si="368"/>
        <v>0</v>
      </c>
      <c r="V387" s="119">
        <f t="shared" si="369"/>
        <v>11</v>
      </c>
      <c r="W387" s="119">
        <f t="shared" si="370"/>
        <v>12</v>
      </c>
      <c r="X387" s="23">
        <v>18</v>
      </c>
      <c r="Y387" s="60" t="str">
        <f t="shared" si="371"/>
        <v/>
      </c>
      <c r="Z387" s="60" t="str">
        <f t="shared" si="372"/>
        <v/>
      </c>
      <c r="AA387" s="60" t="str">
        <f t="shared" si="373"/>
        <v/>
      </c>
      <c r="AB387" s="60" t="str">
        <f t="shared" si="374"/>
        <v/>
      </c>
      <c r="AC387" s="23">
        <f t="shared" si="375"/>
        <v>0</v>
      </c>
      <c r="AH387" s="158" t="str">
        <f t="shared" si="376"/>
        <v/>
      </c>
    </row>
    <row r="388" spans="1:34" x14ac:dyDescent="0.25">
      <c r="A388" s="23" t="str">
        <f>C371&amp;"x"&amp;B388</f>
        <v>D2x15</v>
      </c>
      <c r="B388" s="42">
        <v>15</v>
      </c>
      <c r="C388" s="60" t="str">
        <f t="shared" si="357"/>
        <v/>
      </c>
      <c r="D388" s="60" t="str">
        <f t="shared" si="358"/>
        <v/>
      </c>
      <c r="E388" s="61" t="str">
        <f t="shared" si="359"/>
        <v/>
      </c>
      <c r="F388" s="61" t="str">
        <f t="shared" si="360"/>
        <v/>
      </c>
      <c r="G388" s="62" t="str">
        <f t="shared" si="361"/>
        <v/>
      </c>
      <c r="H388" s="63" t="str">
        <f t="shared" si="362"/>
        <v/>
      </c>
      <c r="I388" s="69"/>
      <c r="J388" s="60" t="str">
        <f t="shared" si="363"/>
        <v/>
      </c>
      <c r="K388" s="60" t="str">
        <f t="shared" si="364"/>
        <v/>
      </c>
      <c r="L388" s="60" t="str">
        <f t="shared" si="365"/>
        <v/>
      </c>
      <c r="M388" s="60" t="str">
        <f t="shared" si="366"/>
        <v/>
      </c>
      <c r="N388" s="48"/>
      <c r="P388" s="114"/>
      <c r="Q388" s="114"/>
      <c r="R388" s="114"/>
      <c r="S388" s="114" t="str">
        <f>IF(OR(LEFT($A388,1)="x",AND(AC373+$AC388=0,$AC373&gt;0)),"",IFERROR(VLOOKUP($A388,Leden2Z,32,0),""))</f>
        <v/>
      </c>
      <c r="T388" s="153">
        <f t="shared" si="367"/>
        <v>0</v>
      </c>
      <c r="U388" s="116">
        <f t="shared" si="368"/>
        <v>0</v>
      </c>
      <c r="V388" s="119">
        <f t="shared" si="369"/>
        <v>11</v>
      </c>
      <c r="W388" s="119">
        <f t="shared" si="370"/>
        <v>12</v>
      </c>
      <c r="X388" s="23">
        <v>19</v>
      </c>
      <c r="Y388" s="60" t="str">
        <f t="shared" si="371"/>
        <v/>
      </c>
      <c r="Z388" s="60" t="str">
        <f t="shared" si="372"/>
        <v/>
      </c>
      <c r="AA388" s="60" t="str">
        <f t="shared" si="373"/>
        <v/>
      </c>
      <c r="AB388" s="60" t="str">
        <f t="shared" si="374"/>
        <v/>
      </c>
      <c r="AC388" s="23">
        <f t="shared" si="375"/>
        <v>0</v>
      </c>
      <c r="AH388" s="158" t="str">
        <f t="shared" si="376"/>
        <v/>
      </c>
    </row>
    <row r="389" spans="1:34" x14ac:dyDescent="0.25">
      <c r="B389" s="65"/>
      <c r="C389" s="66"/>
      <c r="D389" s="65"/>
      <c r="E389" s="65"/>
      <c r="F389" s="65"/>
      <c r="G389" s="67"/>
      <c r="H389" s="67"/>
      <c r="I389" s="67"/>
      <c r="J389" s="66"/>
      <c r="K389" s="66"/>
      <c r="L389" s="66"/>
      <c r="M389" s="66"/>
      <c r="N389" s="48"/>
      <c r="X389" s="23">
        <v>20</v>
      </c>
    </row>
    <row r="390" spans="1:34" x14ac:dyDescent="0.25">
      <c r="B390" s="42"/>
      <c r="C390" s="369" t="s">
        <v>5165</v>
      </c>
      <c r="D390" s="369"/>
      <c r="E390" s="43" t="s">
        <v>5166</v>
      </c>
      <c r="F390" s="43" t="s">
        <v>5167</v>
      </c>
      <c r="G390" s="44" t="s">
        <v>5168</v>
      </c>
      <c r="H390" s="45"/>
      <c r="I390" s="46"/>
      <c r="J390" s="47" t="s">
        <v>5169</v>
      </c>
      <c r="K390" s="47" t="s">
        <v>5170</v>
      </c>
      <c r="L390" s="47" t="s">
        <v>5171</v>
      </c>
      <c r="M390" s="48"/>
      <c r="N390" s="48"/>
      <c r="P390" s="49">
        <f>COUNT(P394:P408)</f>
        <v>0</v>
      </c>
      <c r="Q390" s="49">
        <f>COUNT(Q394:Q408)</f>
        <v>0</v>
      </c>
      <c r="R390" s="49">
        <f>COUNT(R394:R408)</f>
        <v>0</v>
      </c>
      <c r="S390" s="49">
        <f>COUNT(S394:S408)</f>
        <v>11</v>
      </c>
      <c r="T390" s="96">
        <f>T391-SUM(U394:U408)</f>
        <v>0</v>
      </c>
      <c r="X390" s="23">
        <v>1</v>
      </c>
    </row>
    <row r="391" spans="1:34" ht="13" x14ac:dyDescent="0.3">
      <c r="A391" s="27">
        <f>A371+1</f>
        <v>20</v>
      </c>
      <c r="B391" s="50"/>
      <c r="C391" s="370" t="str">
        <f>Leden!AW25</f>
        <v>D3</v>
      </c>
      <c r="D391" s="370"/>
      <c r="E391" s="100" t="str">
        <f>IF($C391="","",LEFT(IFERROR(VLOOKUP($C391,Teams2Z,2,0),"")&amp;"??",2))</f>
        <v>BK</v>
      </c>
      <c r="F391" s="100" t="str">
        <f>IF($C391="","",IFERROR(VLOOKUP($C391,Teams2Z,3,0),"??"))</f>
        <v>Za</v>
      </c>
      <c r="G391" s="100" t="str">
        <f>IF($C391="","",LEFT(IFERROR(VLOOKUP($C391,Teams2Z,4,0),"")&amp;"?",1))</f>
        <v>8</v>
      </c>
      <c r="H391" s="51"/>
      <c r="I391" s="52"/>
      <c r="J391" s="100">
        <f>COUNTIF(C394:C408,"V")</f>
        <v>7</v>
      </c>
      <c r="K391" s="100">
        <f>COUNTIF(C394:C408,"M")</f>
        <v>4</v>
      </c>
      <c r="L391" s="53">
        <f>IFERROR(AVERAGE(H394:H408),"")</f>
        <v>10.272727272727273</v>
      </c>
      <c r="M391" s="54"/>
      <c r="N391" s="54"/>
      <c r="O391" s="27" t="s">
        <v>5172</v>
      </c>
      <c r="P391" s="163"/>
      <c r="Q391" s="163"/>
      <c r="R391" s="163"/>
      <c r="S391" s="163">
        <v>0</v>
      </c>
      <c r="T391" s="96">
        <f>SUM(T394:T408)</f>
        <v>11</v>
      </c>
      <c r="U391" s="115" t="str">
        <f>MID($C391,1,1)</f>
        <v>D</v>
      </c>
      <c r="V391" s="115" t="str">
        <f>MID($C391,1,1)</f>
        <v>D</v>
      </c>
      <c r="W391" s="115" t="str">
        <f>MID($C391,1,1)</f>
        <v>D</v>
      </c>
      <c r="X391" s="23">
        <v>2</v>
      </c>
      <c r="Y391" s="27"/>
      <c r="Z391" s="27"/>
      <c r="AA391" s="27"/>
      <c r="AB391" s="27"/>
      <c r="AC391" s="27"/>
      <c r="AD391" s="11" t="str">
        <f>IF($C391="","",IFERROR(VLOOKUP($C391,Teams2Z,6,0),""))</f>
        <v>A</v>
      </c>
      <c r="AE391" s="11" t="str">
        <f>TRIM(IF($AD391="","",IFERROR(VLOOKUP($AD391,Teams!$J$5:$O$9,2,0),"")))</f>
        <v>3312 AD</v>
      </c>
      <c r="AF391" s="11" t="str">
        <f>TRIM(IF($AD391="","",IFERROR(VLOOKUP($AD391,Teams!$J$5:$O$9,4,0),"")))</f>
        <v>Dordrecht Oranje Wit Hal</v>
      </c>
      <c r="AG391" s="27"/>
      <c r="AH391" s="159">
        <f>IFERROR(AVERAGE(AH394:AH408),"")</f>
        <v>10.620909090909091</v>
      </c>
    </row>
    <row r="392" spans="1:34" x14ac:dyDescent="0.25">
      <c r="B392" s="42"/>
      <c r="C392" s="43"/>
      <c r="D392" s="42"/>
      <c r="E392" s="42"/>
      <c r="F392" s="42"/>
      <c r="G392" s="46"/>
      <c r="H392" s="46"/>
      <c r="I392" s="46"/>
      <c r="J392" s="43"/>
      <c r="K392" s="43"/>
      <c r="L392" s="43"/>
      <c r="M392" s="48"/>
      <c r="N392" s="48"/>
      <c r="U392" s="116"/>
      <c r="V392" s="116"/>
      <c r="W392" s="116"/>
      <c r="X392" s="23">
        <v>3</v>
      </c>
    </row>
    <row r="393" spans="1:34" x14ac:dyDescent="0.25">
      <c r="A393" s="55"/>
      <c r="B393" s="56"/>
      <c r="C393" s="57" t="s">
        <v>5173</v>
      </c>
      <c r="D393" s="57" t="s">
        <v>5174</v>
      </c>
      <c r="E393" s="58" t="s">
        <v>5175</v>
      </c>
      <c r="F393" s="58" t="s">
        <v>5176</v>
      </c>
      <c r="G393" s="57" t="s">
        <v>5177</v>
      </c>
      <c r="H393" s="57" t="s">
        <v>5178</v>
      </c>
      <c r="I393" s="57" t="s">
        <v>5039</v>
      </c>
      <c r="J393" s="57" t="s">
        <v>7049</v>
      </c>
      <c r="K393" s="57" t="s">
        <v>7598</v>
      </c>
      <c r="L393" s="57" t="s">
        <v>7596</v>
      </c>
      <c r="M393" s="57" t="s">
        <v>7597</v>
      </c>
      <c r="N393" s="59"/>
      <c r="O393" s="55"/>
      <c r="P393" s="117" t="s">
        <v>5048</v>
      </c>
      <c r="Q393" s="117" t="s">
        <v>5047</v>
      </c>
      <c r="R393" s="117" t="s">
        <v>5049</v>
      </c>
      <c r="S393" s="117" t="s">
        <v>5048</v>
      </c>
      <c r="U393" s="115">
        <f>IF(W391="","",VLOOKUP(W391,Leeftijdscat,2,FALSE))</f>
        <v>9</v>
      </c>
      <c r="V393" s="115">
        <f>IF(W391="","",VLOOKUP(W391,Leeftijdscat,3,FALSE))</f>
        <v>11</v>
      </c>
      <c r="W393" s="115">
        <f>IF(W391="","",VLOOKUP(W391,Leeftijdscat,4,FALSE))</f>
        <v>12</v>
      </c>
      <c r="X393" s="23">
        <v>4</v>
      </c>
      <c r="Y393" s="55">
        <f>LEN(Y394&amp;Y395&amp;Y396&amp;Y397&amp;Y398&amp;Y399&amp;Y400&amp;Y401&amp;Y402&amp;Y403&amp;Y404&amp;Y405&amp;Y406&amp;Y407&amp;Y408)</f>
        <v>22</v>
      </c>
      <c r="Z393" s="55">
        <f>LEN(Z394&amp;Z395&amp;Z396&amp;Z397&amp;Z398&amp;Z399&amp;Z400&amp;Z401&amp;Z402&amp;Z403&amp;Z404&amp;Z405&amp;Z406&amp;Z407&amp;Z408)</f>
        <v>22</v>
      </c>
      <c r="AA393" s="55">
        <f>LEN(AA394&amp;AA395&amp;AA396&amp;AA397&amp;AA398&amp;AA399&amp;AA400&amp;AA401&amp;AA402&amp;AA403&amp;AA404&amp;AA405&amp;AA406&amp;AA407&amp;AA408)</f>
        <v>22</v>
      </c>
      <c r="AB393" s="55">
        <f>LEN(AB394&amp;AB395&amp;AB396&amp;AB397&amp;AB398&amp;AB399&amp;AB400&amp;AB401&amp;AB402&amp;AB403&amp;AB404&amp;AB405&amp;AB406&amp;AB407&amp;AB408)</f>
        <v>11</v>
      </c>
      <c r="AC393" s="55">
        <f>SUM(Y393:AA393)</f>
        <v>66</v>
      </c>
      <c r="AD393" s="145"/>
      <c r="AE393" s="145"/>
      <c r="AF393" s="145"/>
      <c r="AG393" s="55"/>
    </row>
    <row r="394" spans="1:34" x14ac:dyDescent="0.25">
      <c r="A394" s="23" t="str">
        <f>C391&amp;"x"&amp;B394</f>
        <v>D3x1</v>
      </c>
      <c r="B394" s="42">
        <v>1</v>
      </c>
      <c r="C394" s="60" t="str">
        <f t="shared" ref="C394:C408" si="377">IF(LEFT($A394,1)="x","",IFERROR(VLOOKUP($A394,Leden2Z,7,0),""))</f>
        <v>V</v>
      </c>
      <c r="D394" s="60" t="str">
        <f t="shared" ref="D394:D408" si="378">IF(LEFT($A394,1)="x","",IFERROR(VLOOKUP($A394,Leden2Z,8,0),""))</f>
        <v>NMK07T9</v>
      </c>
      <c r="E394" s="61" t="str">
        <f t="shared" ref="E394:E408" si="379">IF(LEFT($A394,1)="x","",IFERROR(VLOOKUP($A394,Leden2Z,9,0),""))</f>
        <v>Naeije, L.</v>
      </c>
      <c r="F394" s="61" t="str">
        <f t="shared" ref="F394:F408" si="380">IF(LEFT($A394,1)="x","",IFERROR(VLOOKUP($A394,Leden2Z,10,0),""))</f>
        <v>Lisanne</v>
      </c>
      <c r="G394" s="62">
        <f t="shared" ref="G394:G408" si="381">IF(LEFT($A394,1)="x","",IFERROR(VLOOKUP($A394,Leden2Z,11,0),""))</f>
        <v>41149</v>
      </c>
      <c r="H394" s="63">
        <f t="shared" ref="H394:H408" si="382">IF(AND(ISNUMBER(G394),G394&lt;&gt;0),DATEDIF(G394,Peildatum,"Y"),"")</f>
        <v>11</v>
      </c>
      <c r="I394" s="69"/>
      <c r="J394" s="60" t="str">
        <f t="shared" ref="J394:J408" si="383">IF(LEFT($A394,1)="x","",IFERROR(VLOOKUP($A394,Leden2Z,16,0),""))</f>
        <v>D3</v>
      </c>
      <c r="K394" s="60" t="str">
        <f t="shared" ref="K394:K408" si="384">IF(LEFT($A394,1)="x","",IFERROR(VLOOKUP($A394,Leden2Z,17,0),""))</f>
        <v>D3</v>
      </c>
      <c r="L394" s="60" t="str">
        <f t="shared" ref="L394:L408" si="385">IF(LEFT($A394,1)="x","",IFERROR(VLOOKUP($A394,Leden2Z,18,0),""))</f>
        <v>D3</v>
      </c>
      <c r="M394" s="60" t="str">
        <f t="shared" ref="M394:M408" si="386">IF(LEFT($A394,1)="x","",IFERROR(VLOOKUP($A394,Leden2Z,19,0),""))</f>
        <v>D3</v>
      </c>
      <c r="N394" s="48"/>
      <c r="P394" s="114"/>
      <c r="Q394" s="114"/>
      <c r="R394" s="114"/>
      <c r="S394" s="114">
        <f>IF(OR(LEFT($A394,1)="x",AND(AC393+$AC394=0,$AC393&gt;0)),"",IFERROR(VLOOKUP($A394,Leden2Z,32,0),""))</f>
        <v>0</v>
      </c>
      <c r="T394" s="153">
        <f t="shared" ref="T394:T408" si="387">IF(LEN(C394&amp;D394&amp;E394&amp;F394)&gt;0,1,0)</f>
        <v>1</v>
      </c>
      <c r="U394" s="116">
        <f t="shared" ref="U394:U408" si="388">MIN(LEN(Y394&amp;Z394&amp;AA394&amp;AB394),1)</f>
        <v>1</v>
      </c>
      <c r="V394" s="119">
        <f t="shared" ref="V394:V408" si="389">V393</f>
        <v>11</v>
      </c>
      <c r="W394" s="119">
        <f t="shared" ref="W394:W408" si="390">W393</f>
        <v>12</v>
      </c>
      <c r="X394" s="23">
        <v>5</v>
      </c>
      <c r="Y394" s="60" t="str">
        <f t="shared" ref="Y394:Y408" si="391">IF(LEFT($A394,1)="x","",IFERROR(VLOOKUP($A394,Leden2Z,36,0),""))</f>
        <v>D3</v>
      </c>
      <c r="Z394" s="60" t="str">
        <f t="shared" ref="Z394:Z408" si="392">IF(LEFT($A394,1)="x","",IFERROR(VLOOKUP($A394,Leden2Z,37,0),""))</f>
        <v>D3</v>
      </c>
      <c r="AA394" s="60" t="str">
        <f t="shared" ref="AA394:AA408" si="393">IF(LEFT($A394,1)="x","",IFERROR(VLOOKUP($A394,Leden2Z,38,0),""))</f>
        <v>D3</v>
      </c>
      <c r="AB394" s="60">
        <f t="shared" ref="AB394:AB408" si="394">IF(LEFT($A394,1)="x","",IFERROR(VLOOKUP($A394,Leden2Z,39,0),""))</f>
        <v>0</v>
      </c>
      <c r="AC394" s="23">
        <f t="shared" ref="AC394:AC408" si="395">LEN(Y394&amp;Z394&amp;AA394&amp;AB394)</f>
        <v>7</v>
      </c>
      <c r="AH394" s="158">
        <f t="shared" ref="AH394:AH408" si="396">lft(G394,Peildatum)</f>
        <v>11.34</v>
      </c>
    </row>
    <row r="395" spans="1:34" x14ac:dyDescent="0.25">
      <c r="A395" s="23" t="str">
        <f>C391&amp;"x"&amp;B395</f>
        <v>D3x2</v>
      </c>
      <c r="B395" s="42">
        <v>2</v>
      </c>
      <c r="C395" s="60" t="str">
        <f t="shared" si="377"/>
        <v>V</v>
      </c>
      <c r="D395" s="60" t="str">
        <f t="shared" si="378"/>
        <v>NMK31G5</v>
      </c>
      <c r="E395" s="61" t="str">
        <f t="shared" si="379"/>
        <v>Littooij, F.R.</v>
      </c>
      <c r="F395" s="61" t="str">
        <f t="shared" si="380"/>
        <v>Feline</v>
      </c>
      <c r="G395" s="62">
        <f t="shared" si="381"/>
        <v>41159</v>
      </c>
      <c r="H395" s="63">
        <f t="shared" si="382"/>
        <v>11</v>
      </c>
      <c r="I395" s="69"/>
      <c r="J395" s="60" t="str">
        <f t="shared" si="383"/>
        <v>D3</v>
      </c>
      <c r="K395" s="60" t="str">
        <f t="shared" si="384"/>
        <v>D3</v>
      </c>
      <c r="L395" s="60" t="str">
        <f t="shared" si="385"/>
        <v>D3</v>
      </c>
      <c r="M395" s="60" t="str">
        <f t="shared" si="386"/>
        <v>D3</v>
      </c>
      <c r="N395" s="48"/>
      <c r="P395" s="114"/>
      <c r="Q395" s="114"/>
      <c r="R395" s="114"/>
      <c r="S395" s="114">
        <f>IF(OR(LEFT($A395,1)="x",AND(AC393+$AC395=0,$AC393&gt;0)),"",IFERROR(VLOOKUP($A395,Leden2Z,32,0),""))</f>
        <v>0</v>
      </c>
      <c r="T395" s="153">
        <f t="shared" si="387"/>
        <v>1</v>
      </c>
      <c r="U395" s="116">
        <f t="shared" si="388"/>
        <v>1</v>
      </c>
      <c r="V395" s="119">
        <f t="shared" si="389"/>
        <v>11</v>
      </c>
      <c r="W395" s="119">
        <f t="shared" si="390"/>
        <v>12</v>
      </c>
      <c r="X395" s="23">
        <v>6</v>
      </c>
      <c r="Y395" s="60" t="str">
        <f t="shared" si="391"/>
        <v>D3</v>
      </c>
      <c r="Z395" s="60" t="str">
        <f t="shared" si="392"/>
        <v>D3</v>
      </c>
      <c r="AA395" s="60" t="str">
        <f t="shared" si="393"/>
        <v>D3</v>
      </c>
      <c r="AB395" s="60">
        <f t="shared" si="394"/>
        <v>0</v>
      </c>
      <c r="AC395" s="23">
        <f t="shared" si="395"/>
        <v>7</v>
      </c>
      <c r="AH395" s="158">
        <f t="shared" si="396"/>
        <v>11.31</v>
      </c>
    </row>
    <row r="396" spans="1:34" x14ac:dyDescent="0.25">
      <c r="A396" s="23" t="str">
        <f>C391&amp;"x"&amp;B396</f>
        <v>D3x3</v>
      </c>
      <c r="B396" s="42">
        <v>3</v>
      </c>
      <c r="C396" s="60" t="str">
        <f t="shared" si="377"/>
        <v>V</v>
      </c>
      <c r="D396" s="60" t="str">
        <f t="shared" si="378"/>
        <v>NMN14R4</v>
      </c>
      <c r="E396" s="61" t="str">
        <f t="shared" si="379"/>
        <v>Oosse, E.</v>
      </c>
      <c r="F396" s="61" t="str">
        <f t="shared" si="380"/>
        <v>Esther</v>
      </c>
      <c r="G396" s="62">
        <f t="shared" si="381"/>
        <v>41323</v>
      </c>
      <c r="H396" s="63">
        <f t="shared" si="382"/>
        <v>10</v>
      </c>
      <c r="I396" s="69"/>
      <c r="J396" s="60" t="str">
        <f t="shared" si="383"/>
        <v>E2</v>
      </c>
      <c r="K396" s="60" t="str">
        <f t="shared" si="384"/>
        <v>E2</v>
      </c>
      <c r="L396" s="60" t="str">
        <f t="shared" si="385"/>
        <v>E2</v>
      </c>
      <c r="M396" s="60" t="str">
        <f t="shared" si="386"/>
        <v>D3</v>
      </c>
      <c r="N396" s="48"/>
      <c r="P396" s="114"/>
      <c r="Q396" s="114"/>
      <c r="R396" s="114"/>
      <c r="S396" s="114">
        <f>IF(OR(LEFT($A396,1)="x",AND(AC393+$AC396=0,$AC393&gt;0)),"",IFERROR(VLOOKUP($A396,Leden2Z,32,0),""))</f>
        <v>0</v>
      </c>
      <c r="T396" s="153">
        <f t="shared" si="387"/>
        <v>1</v>
      </c>
      <c r="U396" s="116">
        <f t="shared" si="388"/>
        <v>1</v>
      </c>
      <c r="V396" s="119">
        <f t="shared" si="389"/>
        <v>11</v>
      </c>
      <c r="W396" s="119">
        <f t="shared" si="390"/>
        <v>12</v>
      </c>
      <c r="X396" s="23">
        <v>7</v>
      </c>
      <c r="Y396" s="60" t="str">
        <f t="shared" si="391"/>
        <v>E2</v>
      </c>
      <c r="Z396" s="60" t="str">
        <f t="shared" si="392"/>
        <v>E2</v>
      </c>
      <c r="AA396" s="60" t="str">
        <f t="shared" si="393"/>
        <v>E2</v>
      </c>
      <c r="AB396" s="60">
        <f t="shared" si="394"/>
        <v>0</v>
      </c>
      <c r="AC396" s="23">
        <f t="shared" si="395"/>
        <v>7</v>
      </c>
      <c r="AH396" s="158">
        <f t="shared" si="396"/>
        <v>10.86</v>
      </c>
    </row>
    <row r="397" spans="1:34" x14ac:dyDescent="0.25">
      <c r="A397" s="23" t="str">
        <f>C391&amp;"x"&amp;B397</f>
        <v>D3x4</v>
      </c>
      <c r="B397" s="42">
        <v>4</v>
      </c>
      <c r="C397" s="60" t="str">
        <f t="shared" si="377"/>
        <v>V</v>
      </c>
      <c r="D397" s="60" t="str">
        <f t="shared" si="378"/>
        <v>NMM21T3</v>
      </c>
      <c r="E397" s="61" t="str">
        <f t="shared" si="379"/>
        <v>Boogaart, van den L.</v>
      </c>
      <c r="F397" s="61" t="str">
        <f t="shared" si="380"/>
        <v>Lenthe</v>
      </c>
      <c r="G397" s="62">
        <f t="shared" si="381"/>
        <v>41557</v>
      </c>
      <c r="H397" s="63">
        <f t="shared" si="382"/>
        <v>10</v>
      </c>
      <c r="I397" s="69"/>
      <c r="J397" s="60" t="str">
        <f t="shared" si="383"/>
        <v>E3</v>
      </c>
      <c r="K397" s="60" t="str">
        <f t="shared" si="384"/>
        <v>E2</v>
      </c>
      <c r="L397" s="60" t="str">
        <f t="shared" si="385"/>
        <v>E2</v>
      </c>
      <c r="M397" s="60" t="str">
        <f t="shared" si="386"/>
        <v>D3</v>
      </c>
      <c r="N397" s="48"/>
      <c r="P397" s="114"/>
      <c r="Q397" s="114"/>
      <c r="R397" s="114"/>
      <c r="S397" s="114">
        <f>IF(OR(LEFT($A397,1)="x",AND(AC393+$AC397=0,$AC393&gt;0)),"",IFERROR(VLOOKUP($A397,Leden2Z,32,0),""))</f>
        <v>0</v>
      </c>
      <c r="T397" s="153">
        <f t="shared" si="387"/>
        <v>1</v>
      </c>
      <c r="U397" s="116">
        <f t="shared" si="388"/>
        <v>1</v>
      </c>
      <c r="V397" s="119">
        <f t="shared" si="389"/>
        <v>11</v>
      </c>
      <c r="W397" s="119">
        <f t="shared" si="390"/>
        <v>12</v>
      </c>
      <c r="X397" s="23">
        <v>8</v>
      </c>
      <c r="Y397" s="60" t="str">
        <f t="shared" si="391"/>
        <v>E3</v>
      </c>
      <c r="Z397" s="60" t="str">
        <f t="shared" si="392"/>
        <v>E2</v>
      </c>
      <c r="AA397" s="60" t="str">
        <f t="shared" si="393"/>
        <v>E2</v>
      </c>
      <c r="AB397" s="60">
        <f t="shared" si="394"/>
        <v>0</v>
      </c>
      <c r="AC397" s="23">
        <f t="shared" si="395"/>
        <v>7</v>
      </c>
      <c r="AH397" s="158">
        <f t="shared" si="396"/>
        <v>10.220000000000001</v>
      </c>
    </row>
    <row r="398" spans="1:34" x14ac:dyDescent="0.25">
      <c r="A398" s="23" t="str">
        <f>C391&amp;"x"&amp;B398</f>
        <v>D3x5</v>
      </c>
      <c r="B398" s="42">
        <v>5</v>
      </c>
      <c r="C398" s="60" t="str">
        <f t="shared" si="377"/>
        <v>V</v>
      </c>
      <c r="D398" s="60" t="str">
        <f t="shared" si="378"/>
        <v>NMR12K3</v>
      </c>
      <c r="E398" s="61" t="str">
        <f t="shared" si="379"/>
        <v>Bergh, van den L.J.</v>
      </c>
      <c r="F398" s="61" t="str">
        <f t="shared" si="380"/>
        <v>Jolijn</v>
      </c>
      <c r="G398" s="62">
        <f t="shared" si="381"/>
        <v>41569</v>
      </c>
      <c r="H398" s="63">
        <f t="shared" si="382"/>
        <v>10</v>
      </c>
      <c r="I398" s="69"/>
      <c r="J398" s="60" t="str">
        <f t="shared" si="383"/>
        <v>E5</v>
      </c>
      <c r="K398" s="60" t="str">
        <f t="shared" si="384"/>
        <v>E5</v>
      </c>
      <c r="L398" s="60" t="str">
        <f t="shared" si="385"/>
        <v>E5</v>
      </c>
      <c r="M398" s="60" t="str">
        <f t="shared" si="386"/>
        <v>D3</v>
      </c>
      <c r="N398" s="48"/>
      <c r="P398" s="114"/>
      <c r="Q398" s="114"/>
      <c r="R398" s="114"/>
      <c r="S398" s="114">
        <f>IF(OR(LEFT($A398,1)="x",AND(AC393+$AC398=0,$AC393&gt;0)),"",IFERROR(VLOOKUP($A398,Leden2Z,32,0),""))</f>
        <v>0</v>
      </c>
      <c r="T398" s="153">
        <f t="shared" si="387"/>
        <v>1</v>
      </c>
      <c r="U398" s="116">
        <f t="shared" si="388"/>
        <v>1</v>
      </c>
      <c r="V398" s="119">
        <f t="shared" si="389"/>
        <v>11</v>
      </c>
      <c r="W398" s="119">
        <f t="shared" si="390"/>
        <v>12</v>
      </c>
      <c r="X398" s="23">
        <v>9</v>
      </c>
      <c r="Y398" s="60" t="str">
        <f t="shared" si="391"/>
        <v>E5</v>
      </c>
      <c r="Z398" s="60" t="str">
        <f t="shared" si="392"/>
        <v>E5</v>
      </c>
      <c r="AA398" s="60" t="str">
        <f t="shared" si="393"/>
        <v>E5</v>
      </c>
      <c r="AB398" s="60">
        <f t="shared" si="394"/>
        <v>0</v>
      </c>
      <c r="AC398" s="23">
        <f t="shared" si="395"/>
        <v>7</v>
      </c>
      <c r="AH398" s="158">
        <f t="shared" si="396"/>
        <v>10.19</v>
      </c>
    </row>
    <row r="399" spans="1:34" x14ac:dyDescent="0.25">
      <c r="A399" s="23" t="str">
        <f>C391&amp;"x"&amp;B399</f>
        <v>D3x6</v>
      </c>
      <c r="B399" s="42">
        <v>6</v>
      </c>
      <c r="C399" s="60" t="str">
        <f t="shared" si="377"/>
        <v>V</v>
      </c>
      <c r="D399" s="60" t="str">
        <f t="shared" si="378"/>
        <v>NMM85F7</v>
      </c>
      <c r="E399" s="61" t="str">
        <f t="shared" si="379"/>
        <v>Brouwer, E.N.</v>
      </c>
      <c r="F399" s="61" t="str">
        <f t="shared" si="380"/>
        <v>Noor</v>
      </c>
      <c r="G399" s="62">
        <f t="shared" si="381"/>
        <v>41574</v>
      </c>
      <c r="H399" s="63">
        <f t="shared" si="382"/>
        <v>10</v>
      </c>
      <c r="I399" s="69"/>
      <c r="J399" s="60" t="str">
        <f t="shared" si="383"/>
        <v>E3</v>
      </c>
      <c r="K399" s="60" t="str">
        <f t="shared" si="384"/>
        <v>E3</v>
      </c>
      <c r="L399" s="60" t="str">
        <f t="shared" si="385"/>
        <v>E3</v>
      </c>
      <c r="M399" s="60" t="str">
        <f t="shared" si="386"/>
        <v>D3</v>
      </c>
      <c r="N399" s="48"/>
      <c r="P399" s="114"/>
      <c r="Q399" s="114"/>
      <c r="R399" s="114"/>
      <c r="S399" s="114">
        <f>IF(OR(LEFT($A399,1)="x",AND(AC393+$AC399=0,$AC393&gt;0)),"",IFERROR(VLOOKUP($A399,Leden2Z,32,0),""))</f>
        <v>0</v>
      </c>
      <c r="T399" s="153">
        <f t="shared" si="387"/>
        <v>1</v>
      </c>
      <c r="U399" s="116">
        <f t="shared" si="388"/>
        <v>1</v>
      </c>
      <c r="V399" s="119">
        <f t="shared" si="389"/>
        <v>11</v>
      </c>
      <c r="W399" s="119">
        <f t="shared" si="390"/>
        <v>12</v>
      </c>
      <c r="X399" s="23">
        <v>10</v>
      </c>
      <c r="Y399" s="60" t="str">
        <f t="shared" si="391"/>
        <v>E3</v>
      </c>
      <c r="Z399" s="60" t="str">
        <f t="shared" si="392"/>
        <v>E3</v>
      </c>
      <c r="AA399" s="60" t="str">
        <f t="shared" si="393"/>
        <v>E3</v>
      </c>
      <c r="AB399" s="60">
        <f t="shared" si="394"/>
        <v>0</v>
      </c>
      <c r="AC399" s="23">
        <f t="shared" si="395"/>
        <v>7</v>
      </c>
      <c r="AH399" s="158">
        <f t="shared" si="396"/>
        <v>10.18</v>
      </c>
    </row>
    <row r="400" spans="1:34" x14ac:dyDescent="0.25">
      <c r="A400" s="23" t="str">
        <f>C391&amp;"x"&amp;B400</f>
        <v>D3x7</v>
      </c>
      <c r="B400" s="42">
        <v>7</v>
      </c>
      <c r="C400" s="60" t="str">
        <f t="shared" si="377"/>
        <v>V</v>
      </c>
      <c r="D400" s="60" t="str">
        <f t="shared" si="378"/>
        <v>NMP73C8</v>
      </c>
      <c r="E400" s="61" t="str">
        <f t="shared" si="379"/>
        <v>Uljee, T.</v>
      </c>
      <c r="F400" s="61" t="str">
        <f t="shared" si="380"/>
        <v>Tess</v>
      </c>
      <c r="G400" s="62">
        <f t="shared" si="381"/>
        <v>41582</v>
      </c>
      <c r="H400" s="63">
        <f t="shared" si="382"/>
        <v>10</v>
      </c>
      <c r="I400" s="69"/>
      <c r="J400" s="60" t="str">
        <f t="shared" si="383"/>
        <v>E3</v>
      </c>
      <c r="K400" s="60" t="str">
        <f t="shared" si="384"/>
        <v>E3</v>
      </c>
      <c r="L400" s="60" t="str">
        <f t="shared" si="385"/>
        <v>E3</v>
      </c>
      <c r="M400" s="60" t="str">
        <f t="shared" si="386"/>
        <v>D3</v>
      </c>
      <c r="N400" s="48"/>
      <c r="P400" s="114"/>
      <c r="Q400" s="114"/>
      <c r="R400" s="114"/>
      <c r="S400" s="114">
        <f>IF(OR(LEFT($A400,1)="x",AND(AC393+$AC400=0,$AC393&gt;0)),"",IFERROR(VLOOKUP($A400,Leden2Z,32,0),""))</f>
        <v>0</v>
      </c>
      <c r="T400" s="153">
        <f t="shared" si="387"/>
        <v>1</v>
      </c>
      <c r="U400" s="116">
        <f t="shared" si="388"/>
        <v>1</v>
      </c>
      <c r="V400" s="119">
        <f t="shared" si="389"/>
        <v>11</v>
      </c>
      <c r="W400" s="119">
        <f t="shared" si="390"/>
        <v>12</v>
      </c>
      <c r="X400" s="23">
        <v>11</v>
      </c>
      <c r="Y400" s="60" t="str">
        <f t="shared" si="391"/>
        <v>E3</v>
      </c>
      <c r="Z400" s="60" t="str">
        <f t="shared" si="392"/>
        <v>E3</v>
      </c>
      <c r="AA400" s="60" t="str">
        <f t="shared" si="393"/>
        <v>E3</v>
      </c>
      <c r="AB400" s="60">
        <f t="shared" si="394"/>
        <v>0</v>
      </c>
      <c r="AC400" s="23">
        <f t="shared" si="395"/>
        <v>7</v>
      </c>
      <c r="AH400" s="158">
        <f t="shared" si="396"/>
        <v>10.15</v>
      </c>
    </row>
    <row r="401" spans="1:34" x14ac:dyDescent="0.25">
      <c r="A401" s="23" t="str">
        <f>C391&amp;"x"&amp;B401</f>
        <v>D3x8</v>
      </c>
      <c r="B401" s="42">
        <v>8</v>
      </c>
      <c r="C401" s="60" t="str">
        <f t="shared" si="377"/>
        <v>M</v>
      </c>
      <c r="D401" s="60" t="str">
        <f t="shared" si="378"/>
        <v>NMS76D7</v>
      </c>
      <c r="E401" s="61" t="str">
        <f t="shared" si="379"/>
        <v>Hoeven, van der V.G.</v>
      </c>
      <c r="F401" s="61" t="str">
        <f t="shared" si="380"/>
        <v>Vince</v>
      </c>
      <c r="G401" s="62">
        <f t="shared" si="381"/>
        <v>41263</v>
      </c>
      <c r="H401" s="63">
        <f t="shared" si="382"/>
        <v>11</v>
      </c>
      <c r="I401" s="69"/>
      <c r="J401" s="60" t="str">
        <f t="shared" si="383"/>
        <v>E5</v>
      </c>
      <c r="K401" s="60" t="str">
        <f t="shared" si="384"/>
        <v>E5</v>
      </c>
      <c r="L401" s="60" t="str">
        <f t="shared" si="385"/>
        <v>E5</v>
      </c>
      <c r="M401" s="60" t="str">
        <f t="shared" si="386"/>
        <v>D3</v>
      </c>
      <c r="N401" s="48"/>
      <c r="P401" s="114"/>
      <c r="Q401" s="114"/>
      <c r="R401" s="114"/>
      <c r="S401" s="114">
        <f>IF(OR(LEFT($A401,1)="x",AND(AC393+$AC401=0,$AC393&gt;0)),"",IFERROR(VLOOKUP($A401,Leden2Z,32,0),""))</f>
        <v>0</v>
      </c>
      <c r="T401" s="153">
        <f t="shared" si="387"/>
        <v>1</v>
      </c>
      <c r="U401" s="116">
        <f t="shared" si="388"/>
        <v>1</v>
      </c>
      <c r="V401" s="119">
        <f t="shared" si="389"/>
        <v>11</v>
      </c>
      <c r="W401" s="119">
        <f t="shared" si="390"/>
        <v>12</v>
      </c>
      <c r="X401" s="23">
        <v>12</v>
      </c>
      <c r="Y401" s="60" t="str">
        <f t="shared" si="391"/>
        <v>E5</v>
      </c>
      <c r="Z401" s="60" t="str">
        <f t="shared" si="392"/>
        <v>E5</v>
      </c>
      <c r="AA401" s="60" t="str">
        <f t="shared" si="393"/>
        <v>E5</v>
      </c>
      <c r="AB401" s="60">
        <f t="shared" si="394"/>
        <v>0</v>
      </c>
      <c r="AC401" s="23">
        <f t="shared" si="395"/>
        <v>7</v>
      </c>
      <c r="AH401" s="158">
        <f t="shared" si="396"/>
        <v>11.03</v>
      </c>
    </row>
    <row r="402" spans="1:34" x14ac:dyDescent="0.25">
      <c r="A402" s="23" t="str">
        <f>C391&amp;"x"&amp;B402</f>
        <v>D3x9</v>
      </c>
      <c r="B402" s="42">
        <v>9</v>
      </c>
      <c r="C402" s="60" t="str">
        <f t="shared" si="377"/>
        <v>M</v>
      </c>
      <c r="D402" s="60" t="str">
        <f t="shared" si="378"/>
        <v>NMQ65B3</v>
      </c>
      <c r="E402" s="61" t="str">
        <f t="shared" si="379"/>
        <v>Uljee, C.</v>
      </c>
      <c r="F402" s="61" t="str">
        <f t="shared" si="380"/>
        <v>Cas</v>
      </c>
      <c r="G402" s="62">
        <f t="shared" si="381"/>
        <v>41365</v>
      </c>
      <c r="H402" s="63">
        <f t="shared" si="382"/>
        <v>10</v>
      </c>
      <c r="I402" s="69"/>
      <c r="J402" s="60" t="str">
        <f t="shared" si="383"/>
        <v>E3</v>
      </c>
      <c r="K402" s="60" t="str">
        <f t="shared" si="384"/>
        <v>E3</v>
      </c>
      <c r="L402" s="60" t="str">
        <f t="shared" si="385"/>
        <v>E3</v>
      </c>
      <c r="M402" s="60" t="str">
        <f t="shared" si="386"/>
        <v>D3</v>
      </c>
      <c r="N402" s="48"/>
      <c r="P402" s="114"/>
      <c r="Q402" s="114"/>
      <c r="R402" s="114"/>
      <c r="S402" s="114">
        <f>IF(OR(LEFT($A402,1)="x",AND(AC393+$AC402=0,$AC393&gt;0)),"",IFERROR(VLOOKUP($A402,Leden2Z,32,0),""))</f>
        <v>0</v>
      </c>
      <c r="T402" s="153">
        <f t="shared" si="387"/>
        <v>1</v>
      </c>
      <c r="U402" s="116">
        <f t="shared" si="388"/>
        <v>1</v>
      </c>
      <c r="V402" s="119">
        <f t="shared" si="389"/>
        <v>11</v>
      </c>
      <c r="W402" s="119">
        <f t="shared" si="390"/>
        <v>12</v>
      </c>
      <c r="X402" s="23">
        <v>13</v>
      </c>
      <c r="Y402" s="60" t="str">
        <f t="shared" si="391"/>
        <v>E3</v>
      </c>
      <c r="Z402" s="60" t="str">
        <f t="shared" si="392"/>
        <v>E3</v>
      </c>
      <c r="AA402" s="60" t="str">
        <f t="shared" si="393"/>
        <v>E3</v>
      </c>
      <c r="AB402" s="60">
        <f t="shared" si="394"/>
        <v>0</v>
      </c>
      <c r="AC402" s="23">
        <f t="shared" si="395"/>
        <v>7</v>
      </c>
      <c r="AH402" s="158">
        <f t="shared" si="396"/>
        <v>10.75</v>
      </c>
    </row>
    <row r="403" spans="1:34" x14ac:dyDescent="0.25">
      <c r="A403" s="23" t="str">
        <f>C391&amp;"x"&amp;B403</f>
        <v>D3x10</v>
      </c>
      <c r="B403" s="42">
        <v>10</v>
      </c>
      <c r="C403" s="60" t="str">
        <f t="shared" si="377"/>
        <v>M</v>
      </c>
      <c r="D403" s="60" t="str">
        <f t="shared" si="378"/>
        <v>NMN23L4</v>
      </c>
      <c r="E403" s="61" t="str">
        <f t="shared" si="379"/>
        <v>Kuling, F.</v>
      </c>
      <c r="F403" s="61" t="str">
        <f t="shared" si="380"/>
        <v>Fynn</v>
      </c>
      <c r="G403" s="62">
        <f t="shared" si="381"/>
        <v>41375</v>
      </c>
      <c r="H403" s="63">
        <f t="shared" si="382"/>
        <v>10</v>
      </c>
      <c r="I403" s="69"/>
      <c r="J403" s="60" t="str">
        <f t="shared" si="383"/>
        <v>E2</v>
      </c>
      <c r="K403" s="60" t="str">
        <f t="shared" si="384"/>
        <v>E2</v>
      </c>
      <c r="L403" s="60" t="str">
        <f t="shared" si="385"/>
        <v>E2</v>
      </c>
      <c r="M403" s="60" t="str">
        <f t="shared" si="386"/>
        <v>D3</v>
      </c>
      <c r="N403" s="48"/>
      <c r="P403" s="114"/>
      <c r="Q403" s="114"/>
      <c r="R403" s="114"/>
      <c r="S403" s="114">
        <f>IF(OR(LEFT($A403,1)="x",AND(AC393+$AC403=0,$AC393&gt;0)),"",IFERROR(VLOOKUP($A403,Leden2Z,32,0),""))</f>
        <v>0</v>
      </c>
      <c r="T403" s="153">
        <f t="shared" si="387"/>
        <v>1</v>
      </c>
      <c r="U403" s="116">
        <f t="shared" si="388"/>
        <v>1</v>
      </c>
      <c r="V403" s="119">
        <f t="shared" si="389"/>
        <v>11</v>
      </c>
      <c r="W403" s="119">
        <f t="shared" si="390"/>
        <v>12</v>
      </c>
      <c r="X403" s="23">
        <v>14</v>
      </c>
      <c r="Y403" s="60" t="str">
        <f t="shared" si="391"/>
        <v>E2</v>
      </c>
      <c r="Z403" s="60" t="str">
        <f t="shared" si="392"/>
        <v>E2</v>
      </c>
      <c r="AA403" s="60" t="str">
        <f t="shared" si="393"/>
        <v>E2</v>
      </c>
      <c r="AB403" s="60">
        <f t="shared" si="394"/>
        <v>0</v>
      </c>
      <c r="AC403" s="23">
        <f t="shared" si="395"/>
        <v>7</v>
      </c>
      <c r="AH403" s="158">
        <f t="shared" si="396"/>
        <v>10.72</v>
      </c>
    </row>
    <row r="404" spans="1:34" x14ac:dyDescent="0.25">
      <c r="A404" s="23" t="str">
        <f>C391&amp;"x"&amp;B404</f>
        <v>D3x11</v>
      </c>
      <c r="B404" s="42">
        <v>11</v>
      </c>
      <c r="C404" s="60" t="str">
        <f t="shared" si="377"/>
        <v>M</v>
      </c>
      <c r="D404" s="60" t="str">
        <f t="shared" si="378"/>
        <v>NMN23M1</v>
      </c>
      <c r="E404" s="61" t="str">
        <f t="shared" si="379"/>
        <v>Veenendaal, M.</v>
      </c>
      <c r="F404" s="61" t="str">
        <f t="shared" si="380"/>
        <v>Martijn</v>
      </c>
      <c r="G404" s="62">
        <f t="shared" si="381"/>
        <v>41611</v>
      </c>
      <c r="H404" s="63">
        <f t="shared" si="382"/>
        <v>10</v>
      </c>
      <c r="I404" s="69"/>
      <c r="J404" s="60" t="str">
        <f t="shared" si="383"/>
        <v>E3</v>
      </c>
      <c r="K404" s="60" t="str">
        <f t="shared" si="384"/>
        <v>E3</v>
      </c>
      <c r="L404" s="60" t="str">
        <f t="shared" si="385"/>
        <v>E3</v>
      </c>
      <c r="M404" s="60" t="str">
        <f t="shared" si="386"/>
        <v>D3</v>
      </c>
      <c r="N404" s="48"/>
      <c r="P404" s="114"/>
      <c r="Q404" s="114"/>
      <c r="R404" s="114"/>
      <c r="S404" s="114">
        <f>IF(OR(LEFT($A404,1)="x",AND(AC393+$AC404=0,$AC393&gt;0)),"",IFERROR(VLOOKUP($A404,Leden2Z,32,0),""))</f>
        <v>0</v>
      </c>
      <c r="T404" s="153">
        <f t="shared" si="387"/>
        <v>1</v>
      </c>
      <c r="U404" s="116">
        <f t="shared" si="388"/>
        <v>1</v>
      </c>
      <c r="V404" s="119">
        <f t="shared" si="389"/>
        <v>11</v>
      </c>
      <c r="W404" s="119">
        <f t="shared" si="390"/>
        <v>12</v>
      </c>
      <c r="X404" s="23">
        <v>15</v>
      </c>
      <c r="Y404" s="60" t="str">
        <f t="shared" si="391"/>
        <v>E3</v>
      </c>
      <c r="Z404" s="60" t="str">
        <f t="shared" si="392"/>
        <v>E3</v>
      </c>
      <c r="AA404" s="60" t="str">
        <f t="shared" si="393"/>
        <v>E3</v>
      </c>
      <c r="AB404" s="60">
        <f t="shared" si="394"/>
        <v>0</v>
      </c>
      <c r="AC404" s="23">
        <f t="shared" si="395"/>
        <v>7</v>
      </c>
      <c r="AH404" s="158">
        <f t="shared" si="396"/>
        <v>10.08</v>
      </c>
    </row>
    <row r="405" spans="1:34" x14ac:dyDescent="0.25">
      <c r="A405" s="23" t="str">
        <f>C391&amp;"x"&amp;B405</f>
        <v>D3x12</v>
      </c>
      <c r="B405" s="42">
        <v>12</v>
      </c>
      <c r="C405" s="60" t="str">
        <f t="shared" si="377"/>
        <v/>
      </c>
      <c r="D405" s="60" t="str">
        <f t="shared" si="378"/>
        <v/>
      </c>
      <c r="E405" s="61" t="str">
        <f t="shared" si="379"/>
        <v/>
      </c>
      <c r="F405" s="61" t="str">
        <f t="shared" si="380"/>
        <v/>
      </c>
      <c r="G405" s="62" t="str">
        <f t="shared" si="381"/>
        <v/>
      </c>
      <c r="H405" s="63" t="str">
        <f t="shared" si="382"/>
        <v/>
      </c>
      <c r="I405" s="69"/>
      <c r="J405" s="60" t="str">
        <f t="shared" si="383"/>
        <v/>
      </c>
      <c r="K405" s="60" t="str">
        <f t="shared" si="384"/>
        <v/>
      </c>
      <c r="L405" s="60" t="str">
        <f t="shared" si="385"/>
        <v/>
      </c>
      <c r="M405" s="60" t="str">
        <f t="shared" si="386"/>
        <v/>
      </c>
      <c r="N405" s="48"/>
      <c r="P405" s="114"/>
      <c r="Q405" s="114"/>
      <c r="R405" s="114"/>
      <c r="S405" s="114" t="str">
        <f>IF(OR(LEFT($A405,1)="x",AND(AC393+$AC405=0,$AC393&gt;0)),"",IFERROR(VLOOKUP($A405,Leden2Z,32,0),""))</f>
        <v/>
      </c>
      <c r="T405" s="153">
        <f t="shared" si="387"/>
        <v>0</v>
      </c>
      <c r="U405" s="116">
        <f t="shared" si="388"/>
        <v>0</v>
      </c>
      <c r="V405" s="119">
        <f t="shared" si="389"/>
        <v>11</v>
      </c>
      <c r="W405" s="119">
        <f t="shared" si="390"/>
        <v>12</v>
      </c>
      <c r="X405" s="23">
        <v>16</v>
      </c>
      <c r="Y405" s="60" t="str">
        <f t="shared" si="391"/>
        <v/>
      </c>
      <c r="Z405" s="60" t="str">
        <f t="shared" si="392"/>
        <v/>
      </c>
      <c r="AA405" s="60" t="str">
        <f t="shared" si="393"/>
        <v/>
      </c>
      <c r="AB405" s="60" t="str">
        <f t="shared" si="394"/>
        <v/>
      </c>
      <c r="AC405" s="23">
        <f t="shared" si="395"/>
        <v>0</v>
      </c>
      <c r="AH405" s="158" t="str">
        <f t="shared" si="396"/>
        <v/>
      </c>
    </row>
    <row r="406" spans="1:34" x14ac:dyDescent="0.25">
      <c r="A406" s="23" t="str">
        <f>C391&amp;"x"&amp;B406</f>
        <v>D3x13</v>
      </c>
      <c r="B406" s="42">
        <v>13</v>
      </c>
      <c r="C406" s="60" t="str">
        <f t="shared" si="377"/>
        <v/>
      </c>
      <c r="D406" s="60" t="str">
        <f t="shared" si="378"/>
        <v/>
      </c>
      <c r="E406" s="61" t="str">
        <f t="shared" si="379"/>
        <v/>
      </c>
      <c r="F406" s="61" t="str">
        <f t="shared" si="380"/>
        <v/>
      </c>
      <c r="G406" s="62" t="str">
        <f t="shared" si="381"/>
        <v/>
      </c>
      <c r="H406" s="63" t="str">
        <f t="shared" si="382"/>
        <v/>
      </c>
      <c r="I406" s="69"/>
      <c r="J406" s="60" t="str">
        <f t="shared" si="383"/>
        <v/>
      </c>
      <c r="K406" s="60" t="str">
        <f t="shared" si="384"/>
        <v/>
      </c>
      <c r="L406" s="60" t="str">
        <f t="shared" si="385"/>
        <v/>
      </c>
      <c r="M406" s="60" t="str">
        <f t="shared" si="386"/>
        <v/>
      </c>
      <c r="N406" s="48"/>
      <c r="P406" s="114"/>
      <c r="Q406" s="114"/>
      <c r="R406" s="114"/>
      <c r="S406" s="114" t="str">
        <f>IF(OR(LEFT($A406,1)="x",AND(AC393+$AC406=0,$AC393&gt;0)),"",IFERROR(VLOOKUP($A406,Leden2Z,32,0),""))</f>
        <v/>
      </c>
      <c r="T406" s="153">
        <f t="shared" si="387"/>
        <v>0</v>
      </c>
      <c r="U406" s="116">
        <f t="shared" si="388"/>
        <v>0</v>
      </c>
      <c r="V406" s="119">
        <f t="shared" si="389"/>
        <v>11</v>
      </c>
      <c r="W406" s="119">
        <f t="shared" si="390"/>
        <v>12</v>
      </c>
      <c r="X406" s="23">
        <v>17</v>
      </c>
      <c r="Y406" s="60" t="str">
        <f t="shared" si="391"/>
        <v/>
      </c>
      <c r="Z406" s="60" t="str">
        <f t="shared" si="392"/>
        <v/>
      </c>
      <c r="AA406" s="60" t="str">
        <f t="shared" si="393"/>
        <v/>
      </c>
      <c r="AB406" s="60" t="str">
        <f t="shared" si="394"/>
        <v/>
      </c>
      <c r="AC406" s="23">
        <f t="shared" si="395"/>
        <v>0</v>
      </c>
      <c r="AH406" s="158" t="str">
        <f t="shared" si="396"/>
        <v/>
      </c>
    </row>
    <row r="407" spans="1:34" x14ac:dyDescent="0.25">
      <c r="A407" s="23" t="str">
        <f>C391&amp;"x"&amp;B407</f>
        <v>D3x14</v>
      </c>
      <c r="B407" s="42">
        <v>14</v>
      </c>
      <c r="C407" s="60" t="str">
        <f t="shared" si="377"/>
        <v/>
      </c>
      <c r="D407" s="60" t="str">
        <f t="shared" si="378"/>
        <v/>
      </c>
      <c r="E407" s="61" t="str">
        <f t="shared" si="379"/>
        <v/>
      </c>
      <c r="F407" s="61" t="str">
        <f t="shared" si="380"/>
        <v/>
      </c>
      <c r="G407" s="62" t="str">
        <f t="shared" si="381"/>
        <v/>
      </c>
      <c r="H407" s="63" t="str">
        <f t="shared" si="382"/>
        <v/>
      </c>
      <c r="I407" s="69"/>
      <c r="J407" s="60" t="str">
        <f t="shared" si="383"/>
        <v/>
      </c>
      <c r="K407" s="60" t="str">
        <f t="shared" si="384"/>
        <v/>
      </c>
      <c r="L407" s="60" t="str">
        <f t="shared" si="385"/>
        <v/>
      </c>
      <c r="M407" s="60" t="str">
        <f t="shared" si="386"/>
        <v/>
      </c>
      <c r="N407" s="48"/>
      <c r="P407" s="114"/>
      <c r="Q407" s="114"/>
      <c r="R407" s="114"/>
      <c r="S407" s="114" t="str">
        <f>IF(OR(LEFT($A407,1)="x",AND(AC393+$AC407=0,$AC393&gt;0)),"",IFERROR(VLOOKUP($A407,Leden2Z,32,0),""))</f>
        <v/>
      </c>
      <c r="T407" s="153">
        <f t="shared" si="387"/>
        <v>0</v>
      </c>
      <c r="U407" s="116">
        <f t="shared" si="388"/>
        <v>0</v>
      </c>
      <c r="V407" s="119">
        <f t="shared" si="389"/>
        <v>11</v>
      </c>
      <c r="W407" s="119">
        <f t="shared" si="390"/>
        <v>12</v>
      </c>
      <c r="X407" s="23">
        <v>18</v>
      </c>
      <c r="Y407" s="60" t="str">
        <f t="shared" si="391"/>
        <v/>
      </c>
      <c r="Z407" s="60" t="str">
        <f t="shared" si="392"/>
        <v/>
      </c>
      <c r="AA407" s="60" t="str">
        <f t="shared" si="393"/>
        <v/>
      </c>
      <c r="AB407" s="60" t="str">
        <f t="shared" si="394"/>
        <v/>
      </c>
      <c r="AC407" s="23">
        <f t="shared" si="395"/>
        <v>0</v>
      </c>
      <c r="AH407" s="158" t="str">
        <f t="shared" si="396"/>
        <v/>
      </c>
    </row>
    <row r="408" spans="1:34" x14ac:dyDescent="0.25">
      <c r="A408" s="23" t="str">
        <f>C391&amp;"x"&amp;B408</f>
        <v>D3x15</v>
      </c>
      <c r="B408" s="42">
        <v>15</v>
      </c>
      <c r="C408" s="60" t="str">
        <f t="shared" si="377"/>
        <v/>
      </c>
      <c r="D408" s="60" t="str">
        <f t="shared" si="378"/>
        <v/>
      </c>
      <c r="E408" s="61" t="str">
        <f t="shared" si="379"/>
        <v/>
      </c>
      <c r="F408" s="61" t="str">
        <f t="shared" si="380"/>
        <v/>
      </c>
      <c r="G408" s="62" t="str">
        <f t="shared" si="381"/>
        <v/>
      </c>
      <c r="H408" s="63" t="str">
        <f t="shared" si="382"/>
        <v/>
      </c>
      <c r="I408" s="69"/>
      <c r="J408" s="60" t="str">
        <f t="shared" si="383"/>
        <v/>
      </c>
      <c r="K408" s="60" t="str">
        <f t="shared" si="384"/>
        <v/>
      </c>
      <c r="L408" s="60" t="str">
        <f t="shared" si="385"/>
        <v/>
      </c>
      <c r="M408" s="60" t="str">
        <f t="shared" si="386"/>
        <v/>
      </c>
      <c r="N408" s="48"/>
      <c r="P408" s="114"/>
      <c r="Q408" s="114"/>
      <c r="R408" s="114"/>
      <c r="S408" s="114" t="str">
        <f>IF(OR(LEFT($A408,1)="x",AND(AC393+$AC408=0,$AC393&gt;0)),"",IFERROR(VLOOKUP($A408,Leden2Z,32,0),""))</f>
        <v/>
      </c>
      <c r="T408" s="153">
        <f t="shared" si="387"/>
        <v>0</v>
      </c>
      <c r="U408" s="116">
        <f t="shared" si="388"/>
        <v>0</v>
      </c>
      <c r="V408" s="119">
        <f t="shared" si="389"/>
        <v>11</v>
      </c>
      <c r="W408" s="119">
        <f t="shared" si="390"/>
        <v>12</v>
      </c>
      <c r="X408" s="23">
        <v>19</v>
      </c>
      <c r="Y408" s="60" t="str">
        <f t="shared" si="391"/>
        <v/>
      </c>
      <c r="Z408" s="60" t="str">
        <f t="shared" si="392"/>
        <v/>
      </c>
      <c r="AA408" s="60" t="str">
        <f t="shared" si="393"/>
        <v/>
      </c>
      <c r="AB408" s="60" t="str">
        <f t="shared" si="394"/>
        <v/>
      </c>
      <c r="AC408" s="23">
        <f t="shared" si="395"/>
        <v>0</v>
      </c>
      <c r="AH408" s="158" t="str">
        <f t="shared" si="396"/>
        <v/>
      </c>
    </row>
    <row r="409" spans="1:34" x14ac:dyDescent="0.25">
      <c r="B409" s="65"/>
      <c r="C409" s="66"/>
      <c r="D409" s="65"/>
      <c r="E409" s="65"/>
      <c r="F409" s="65"/>
      <c r="G409" s="67"/>
      <c r="H409" s="67"/>
      <c r="I409" s="67"/>
      <c r="J409" s="66"/>
      <c r="K409" s="66"/>
      <c r="L409" s="66"/>
      <c r="M409" s="66"/>
      <c r="N409" s="48"/>
      <c r="X409" s="23">
        <v>20</v>
      </c>
    </row>
    <row r="410" spans="1:34" x14ac:dyDescent="0.25">
      <c r="B410" s="42"/>
      <c r="C410" s="369" t="s">
        <v>5165</v>
      </c>
      <c r="D410" s="369"/>
      <c r="E410" s="43" t="s">
        <v>5166</v>
      </c>
      <c r="F410" s="43" t="s">
        <v>5167</v>
      </c>
      <c r="G410" s="44" t="s">
        <v>5168</v>
      </c>
      <c r="H410" s="45"/>
      <c r="I410" s="46"/>
      <c r="J410" s="47" t="s">
        <v>5169</v>
      </c>
      <c r="K410" s="47" t="s">
        <v>5170</v>
      </c>
      <c r="L410" s="47" t="s">
        <v>5171</v>
      </c>
      <c r="M410" s="48"/>
      <c r="N410" s="48"/>
      <c r="P410" s="49">
        <f>COUNT(P414:P428)</f>
        <v>0</v>
      </c>
      <c r="Q410" s="49">
        <f>COUNT(Q414:Q428)</f>
        <v>0</v>
      </c>
      <c r="R410" s="49">
        <f>COUNT(R414:R428)</f>
        <v>0</v>
      </c>
      <c r="S410" s="49">
        <f>COUNT(S414:S428)</f>
        <v>5</v>
      </c>
      <c r="T410" s="96">
        <f>T411-SUM(U414:U428)</f>
        <v>0</v>
      </c>
      <c r="X410" s="23">
        <v>1</v>
      </c>
    </row>
    <row r="411" spans="1:34" ht="13" x14ac:dyDescent="0.3">
      <c r="A411" s="27">
        <f>A391+1</f>
        <v>21</v>
      </c>
      <c r="B411" s="50"/>
      <c r="C411" s="370" t="str">
        <f>Leden!AW26</f>
        <v>E1</v>
      </c>
      <c r="D411" s="370"/>
      <c r="E411" s="100" t="str">
        <f>IF($C411="","",LEFT(IFERROR(VLOOKUP($C411,Teams2Z,2,0),"")&amp;"??",2))</f>
        <v>BK</v>
      </c>
      <c r="F411" s="100" t="str">
        <f>IF($C411="","",IFERROR(VLOOKUP($C411,Teams2Z,3,0),"??"))</f>
        <v>Za</v>
      </c>
      <c r="G411" s="100" t="str">
        <f>IF($C411="","",LEFT(IFERROR(VLOOKUP($C411,Teams2Z,4,0),"")&amp;"?",1))</f>
        <v>4</v>
      </c>
      <c r="H411" s="51"/>
      <c r="I411" s="52"/>
      <c r="J411" s="100">
        <f>COUNTIF(C414:C428,"V")</f>
        <v>2</v>
      </c>
      <c r="K411" s="100">
        <f>COUNTIF(C414:C428,"M")</f>
        <v>3</v>
      </c>
      <c r="L411" s="53">
        <f>IFERROR(AVERAGE(H414:H428),"")</f>
        <v>9</v>
      </c>
      <c r="M411" s="54"/>
      <c r="N411" s="54"/>
      <c r="O411" s="27" t="s">
        <v>5172</v>
      </c>
      <c r="P411" s="163"/>
      <c r="Q411" s="163"/>
      <c r="R411" s="163"/>
      <c r="S411" s="163">
        <v>0</v>
      </c>
      <c r="T411" s="96">
        <f>SUM(T414:T428)</f>
        <v>5</v>
      </c>
      <c r="U411" s="115" t="str">
        <f>MID($C411,1,1)</f>
        <v>E</v>
      </c>
      <c r="V411" s="115" t="str">
        <f>MID($C411,1,1)</f>
        <v>E</v>
      </c>
      <c r="W411" s="115" t="str">
        <f>MID($C411,1,1)</f>
        <v>E</v>
      </c>
      <c r="X411" s="23">
        <v>2</v>
      </c>
      <c r="Y411" s="27"/>
      <c r="Z411" s="27"/>
      <c r="AA411" s="27"/>
      <c r="AB411" s="27"/>
      <c r="AC411" s="27"/>
      <c r="AD411" s="11" t="str">
        <f>IF($C411="","",IFERROR(VLOOKUP($C411,Teams2Z,6,0),""))</f>
        <v>A</v>
      </c>
      <c r="AE411" s="11" t="str">
        <f>TRIM(IF($AD411="","",IFERROR(VLOOKUP($AD411,Teams!$J$5:$O$9,2,0),"")))</f>
        <v>3312 AD</v>
      </c>
      <c r="AF411" s="11" t="str">
        <f>TRIM(IF($AD411="","",IFERROR(VLOOKUP($AD411,Teams!$J$5:$O$9,4,0),"")))</f>
        <v>Dordrecht Oranje Wit Hal</v>
      </c>
      <c r="AG411" s="27"/>
      <c r="AH411" s="159">
        <f>IFERROR(AVERAGE(AH414:AH428),"")</f>
        <v>9.5960000000000001</v>
      </c>
    </row>
    <row r="412" spans="1:34" x14ac:dyDescent="0.25">
      <c r="B412" s="42"/>
      <c r="C412" s="43"/>
      <c r="D412" s="42"/>
      <c r="E412" s="42"/>
      <c r="F412" s="42"/>
      <c r="G412" s="46"/>
      <c r="H412" s="46"/>
      <c r="I412" s="46"/>
      <c r="J412" s="43"/>
      <c r="K412" s="43"/>
      <c r="L412" s="43"/>
      <c r="M412" s="48"/>
      <c r="N412" s="48"/>
      <c r="U412" s="116"/>
      <c r="V412" s="116"/>
      <c r="W412" s="116"/>
      <c r="X412" s="23">
        <v>3</v>
      </c>
    </row>
    <row r="413" spans="1:34" x14ac:dyDescent="0.25">
      <c r="A413" s="55"/>
      <c r="B413" s="56"/>
      <c r="C413" s="57" t="s">
        <v>5173</v>
      </c>
      <c r="D413" s="57" t="s">
        <v>5174</v>
      </c>
      <c r="E413" s="58" t="s">
        <v>5175</v>
      </c>
      <c r="F413" s="58" t="s">
        <v>5176</v>
      </c>
      <c r="G413" s="57" t="s">
        <v>5177</v>
      </c>
      <c r="H413" s="57" t="s">
        <v>5178</v>
      </c>
      <c r="I413" s="57" t="s">
        <v>5039</v>
      </c>
      <c r="J413" s="57" t="s">
        <v>7049</v>
      </c>
      <c r="K413" s="57" t="s">
        <v>7598</v>
      </c>
      <c r="L413" s="57" t="s">
        <v>7596</v>
      </c>
      <c r="M413" s="57" t="s">
        <v>7597</v>
      </c>
      <c r="N413" s="59"/>
      <c r="O413" s="55"/>
      <c r="P413" s="117" t="s">
        <v>5048</v>
      </c>
      <c r="Q413" s="117" t="s">
        <v>5047</v>
      </c>
      <c r="R413" s="117" t="s">
        <v>5049</v>
      </c>
      <c r="S413" s="117" t="s">
        <v>5048</v>
      </c>
      <c r="U413" s="115">
        <f>IF(W411="","",VLOOKUP(W411,Leeftijdscat,2,FALSE))</f>
        <v>7</v>
      </c>
      <c r="V413" s="115">
        <f>IF(W411="","",VLOOKUP(W411,Leeftijdscat,3,FALSE))</f>
        <v>9</v>
      </c>
      <c r="W413" s="115">
        <f>IF(W411="","",VLOOKUP(W411,Leeftijdscat,4,FALSE))</f>
        <v>10</v>
      </c>
      <c r="X413" s="23">
        <v>4</v>
      </c>
      <c r="Y413" s="55">
        <f>LEN(Y414&amp;Y415&amp;Y416&amp;Y417&amp;Y418&amp;Y419&amp;Y420&amp;Y421&amp;Y422&amp;Y423&amp;Y424&amp;Y425&amp;Y426&amp;Y427&amp;Y428)</f>
        <v>10</v>
      </c>
      <c r="Z413" s="55">
        <f>LEN(Z414&amp;Z415&amp;Z416&amp;Z417&amp;Z418&amp;Z419&amp;Z420&amp;Z421&amp;Z422&amp;Z423&amp;Z424&amp;Z425&amp;Z426&amp;Z427&amp;Z428)</f>
        <v>10</v>
      </c>
      <c r="AA413" s="55">
        <f>LEN(AA414&amp;AA415&amp;AA416&amp;AA417&amp;AA418&amp;AA419&amp;AA420&amp;AA421&amp;AA422&amp;AA423&amp;AA424&amp;AA425&amp;AA426&amp;AA427&amp;AA428)</f>
        <v>10</v>
      </c>
      <c r="AB413" s="55">
        <f>LEN(AB414&amp;AB415&amp;AB416&amp;AB417&amp;AB418&amp;AB419&amp;AB420&amp;AB421&amp;AB422&amp;AB423&amp;AB424&amp;AB425&amp;AB426&amp;AB427&amp;AB428)</f>
        <v>5</v>
      </c>
      <c r="AC413" s="55">
        <f>SUM(Y413:AA413)</f>
        <v>30</v>
      </c>
      <c r="AD413" s="145"/>
      <c r="AE413" s="145"/>
      <c r="AF413" s="145"/>
      <c r="AG413" s="55"/>
    </row>
    <row r="414" spans="1:34" x14ac:dyDescent="0.25">
      <c r="A414" s="23" t="str">
        <f>C411&amp;"x"&amp;B414</f>
        <v>E1x1</v>
      </c>
      <c r="B414" s="42">
        <v>1</v>
      </c>
      <c r="C414" s="60" t="str">
        <f t="shared" ref="C414:C428" si="397">IF(LEFT($A414,1)="x","",IFERROR(VLOOKUP($A414,Leden2Z,7,0),""))</f>
        <v>V</v>
      </c>
      <c r="D414" s="60" t="str">
        <f t="shared" ref="D414:D428" si="398">IF(LEFT($A414,1)="x","",IFERROR(VLOOKUP($A414,Leden2Z,8,0),""))</f>
        <v>NMH07D4</v>
      </c>
      <c r="E414" s="61" t="str">
        <f t="shared" ref="E414:E428" si="399">IF(LEFT($A414,1)="x","",IFERROR(VLOOKUP($A414,Leden2Z,9,0),""))</f>
        <v>Vos, J.</v>
      </c>
      <c r="F414" s="61" t="str">
        <f t="shared" ref="F414:F428" si="400">IF(LEFT($A414,1)="x","",IFERROR(VLOOKUP($A414,Leden2Z,10,0),""))</f>
        <v>Jeslynn</v>
      </c>
      <c r="G414" s="62">
        <f t="shared" ref="G414:G428" si="401">IF(LEFT($A414,1)="x","",IFERROR(VLOOKUP($A414,Leden2Z,11,0),""))</f>
        <v>41692</v>
      </c>
      <c r="H414" s="63">
        <f t="shared" ref="H414:H428" si="402">IF(AND(ISNUMBER(G414),G414&lt;&gt;0),DATEDIF(G414,Peildatum,"Y"),"")</f>
        <v>9</v>
      </c>
      <c r="I414" s="69"/>
      <c r="J414" s="60" t="str">
        <f t="shared" ref="J414:J428" si="403">IF(LEFT($A414,1)="x","",IFERROR(VLOOKUP($A414,Leden2Z,16,0),""))</f>
        <v>E4</v>
      </c>
      <c r="K414" s="60" t="str">
        <f t="shared" ref="K414:K428" si="404">IF(LEFT($A414,1)="x","",IFERROR(VLOOKUP($A414,Leden2Z,17,0),""))</f>
        <v>E4</v>
      </c>
      <c r="L414" s="60" t="str">
        <f t="shared" ref="L414:L428" si="405">IF(LEFT($A414,1)="x","",IFERROR(VLOOKUP($A414,Leden2Z,18,0),""))</f>
        <v>E4</v>
      </c>
      <c r="M414" s="60" t="str">
        <f t="shared" ref="M414:M428" si="406">IF(LEFT($A414,1)="x","",IFERROR(VLOOKUP($A414,Leden2Z,19,0),""))</f>
        <v>E1</v>
      </c>
      <c r="N414" s="48"/>
      <c r="P414" s="114"/>
      <c r="Q414" s="114"/>
      <c r="R414" s="114"/>
      <c r="S414" s="114">
        <f>IF(OR(LEFT($A414,1)="x",AND(AC413+$AC414=0,$AC413&gt;0)),"",IFERROR(VLOOKUP($A414,Leden2Z,32,0),""))</f>
        <v>0</v>
      </c>
      <c r="T414" s="153">
        <f t="shared" ref="T414:T428" si="407">IF(LEN(C414&amp;D414&amp;E414&amp;F414)&gt;0,1,0)</f>
        <v>1</v>
      </c>
      <c r="U414" s="116">
        <f t="shared" ref="U414:U428" si="408">MIN(LEN(Y414&amp;Z414&amp;AA414&amp;AB414),1)</f>
        <v>1</v>
      </c>
      <c r="V414" s="119">
        <f t="shared" ref="V414:V428" si="409">V413</f>
        <v>9</v>
      </c>
      <c r="W414" s="119">
        <f t="shared" ref="W414:W428" si="410">W413</f>
        <v>10</v>
      </c>
      <c r="X414" s="23">
        <v>5</v>
      </c>
      <c r="Y414" s="60" t="str">
        <f t="shared" ref="Y414:Y428" si="411">IF(LEFT($A414,1)="x","",IFERROR(VLOOKUP($A414,Leden2Z,36,0),""))</f>
        <v>E4</v>
      </c>
      <c r="Z414" s="60" t="str">
        <f t="shared" ref="Z414:Z428" si="412">IF(LEFT($A414,1)="x","",IFERROR(VLOOKUP($A414,Leden2Z,37,0),""))</f>
        <v>E4</v>
      </c>
      <c r="AA414" s="60" t="str">
        <f t="shared" ref="AA414:AA428" si="413">IF(LEFT($A414,1)="x","",IFERROR(VLOOKUP($A414,Leden2Z,38,0),""))</f>
        <v>E4</v>
      </c>
      <c r="AB414" s="60">
        <f t="shared" ref="AB414:AB428" si="414">IF(LEFT($A414,1)="x","",IFERROR(VLOOKUP($A414,Leden2Z,39,0),""))</f>
        <v>0</v>
      </c>
      <c r="AC414" s="23">
        <f t="shared" ref="AC414:AC428" si="415">LEN(Y414&amp;Z414&amp;AA414&amp;AB414)</f>
        <v>7</v>
      </c>
      <c r="AH414" s="158">
        <f t="shared" ref="AH414:AH428" si="416">lft(G414,Peildatum)</f>
        <v>9.85</v>
      </c>
    </row>
    <row r="415" spans="1:34" x14ac:dyDescent="0.25">
      <c r="A415" s="23" t="str">
        <f>C411&amp;"x"&amp;B415</f>
        <v>E1x2</v>
      </c>
      <c r="B415" s="42">
        <v>2</v>
      </c>
      <c r="C415" s="60" t="str">
        <f t="shared" si="397"/>
        <v>V</v>
      </c>
      <c r="D415" s="60" t="str">
        <f t="shared" si="398"/>
        <v>NMJ35H3</v>
      </c>
      <c r="E415" s="61" t="str">
        <f t="shared" si="399"/>
        <v>Dongen, van P.</v>
      </c>
      <c r="F415" s="61" t="str">
        <f t="shared" si="400"/>
        <v>Pien</v>
      </c>
      <c r="G415" s="62">
        <f t="shared" si="401"/>
        <v>41901</v>
      </c>
      <c r="H415" s="63">
        <f t="shared" si="402"/>
        <v>9</v>
      </c>
      <c r="I415" s="69"/>
      <c r="J415" s="60" t="str">
        <f t="shared" si="403"/>
        <v>E6</v>
      </c>
      <c r="K415" s="60" t="str">
        <f t="shared" si="404"/>
        <v>E6</v>
      </c>
      <c r="L415" s="60" t="str">
        <f t="shared" si="405"/>
        <v>E6</v>
      </c>
      <c r="M415" s="60" t="str">
        <f t="shared" si="406"/>
        <v>E3</v>
      </c>
      <c r="N415" s="48"/>
      <c r="P415" s="114"/>
      <c r="Q415" s="114"/>
      <c r="R415" s="114"/>
      <c r="S415" s="114">
        <f>IF(OR(LEFT($A415,1)="x",AND(AC413+$AC415=0,$AC413&gt;0)),"",IFERROR(VLOOKUP($A415,Leden2Z,32,0),""))</f>
        <v>0</v>
      </c>
      <c r="T415" s="153">
        <f t="shared" si="407"/>
        <v>1</v>
      </c>
      <c r="U415" s="116">
        <f t="shared" si="408"/>
        <v>1</v>
      </c>
      <c r="V415" s="119">
        <f t="shared" si="409"/>
        <v>9</v>
      </c>
      <c r="W415" s="119">
        <f t="shared" si="410"/>
        <v>10</v>
      </c>
      <c r="X415" s="23">
        <v>6</v>
      </c>
      <c r="Y415" s="60" t="str">
        <f t="shared" si="411"/>
        <v>E6</v>
      </c>
      <c r="Z415" s="60" t="str">
        <f t="shared" si="412"/>
        <v>E6</v>
      </c>
      <c r="AA415" s="60" t="str">
        <f t="shared" si="413"/>
        <v>E6</v>
      </c>
      <c r="AB415" s="60">
        <f t="shared" si="414"/>
        <v>0</v>
      </c>
      <c r="AC415" s="23">
        <f t="shared" si="415"/>
        <v>7</v>
      </c>
      <c r="AH415" s="158">
        <f t="shared" si="416"/>
        <v>9.2799999999999994</v>
      </c>
    </row>
    <row r="416" spans="1:34" x14ac:dyDescent="0.25">
      <c r="A416" s="23" t="str">
        <f>C411&amp;"x"&amp;B416</f>
        <v>E1x3</v>
      </c>
      <c r="B416" s="42">
        <v>3</v>
      </c>
      <c r="C416" s="60" t="str">
        <f t="shared" si="397"/>
        <v>M</v>
      </c>
      <c r="D416" s="60" t="str">
        <f t="shared" si="398"/>
        <v>NMB99X9</v>
      </c>
      <c r="E416" s="61" t="str">
        <f t="shared" si="399"/>
        <v>Bosch, van den A.</v>
      </c>
      <c r="F416" s="61" t="str">
        <f t="shared" si="400"/>
        <v>Ayden</v>
      </c>
      <c r="G416" s="62">
        <f t="shared" si="401"/>
        <v>41706</v>
      </c>
      <c r="H416" s="63">
        <f t="shared" si="402"/>
        <v>9</v>
      </c>
      <c r="I416" s="69"/>
      <c r="J416" s="60" t="str">
        <f t="shared" si="403"/>
        <v>E6</v>
      </c>
      <c r="K416" s="60" t="str">
        <f t="shared" si="404"/>
        <v>E6</v>
      </c>
      <c r="L416" s="60" t="str">
        <f t="shared" si="405"/>
        <v>E6</v>
      </c>
      <c r="M416" s="60" t="str">
        <f t="shared" si="406"/>
        <v>E3</v>
      </c>
      <c r="N416" s="48"/>
      <c r="P416" s="114"/>
      <c r="Q416" s="114"/>
      <c r="R416" s="114"/>
      <c r="S416" s="114">
        <f>IF(OR(LEFT($A416,1)="x",AND(AC413+$AC416=0,$AC413&gt;0)),"",IFERROR(VLOOKUP($A416,Leden2Z,32,0),""))</f>
        <v>0</v>
      </c>
      <c r="T416" s="153">
        <f t="shared" si="407"/>
        <v>1</v>
      </c>
      <c r="U416" s="116">
        <f t="shared" si="408"/>
        <v>1</v>
      </c>
      <c r="V416" s="119">
        <f t="shared" si="409"/>
        <v>9</v>
      </c>
      <c r="W416" s="119">
        <f t="shared" si="410"/>
        <v>10</v>
      </c>
      <c r="X416" s="23">
        <v>7</v>
      </c>
      <c r="Y416" s="60" t="str">
        <f t="shared" si="411"/>
        <v>E6</v>
      </c>
      <c r="Z416" s="60" t="str">
        <f t="shared" si="412"/>
        <v>E6</v>
      </c>
      <c r="AA416" s="60" t="str">
        <f t="shared" si="413"/>
        <v>E6</v>
      </c>
      <c r="AB416" s="60">
        <f t="shared" si="414"/>
        <v>0</v>
      </c>
      <c r="AC416" s="23">
        <f t="shared" si="415"/>
        <v>7</v>
      </c>
      <c r="AH416" s="158">
        <f t="shared" si="416"/>
        <v>9.82</v>
      </c>
    </row>
    <row r="417" spans="1:34" x14ac:dyDescent="0.25">
      <c r="A417" s="23" t="str">
        <f>C411&amp;"x"&amp;B417</f>
        <v>E1x4</v>
      </c>
      <c r="B417" s="42">
        <v>4</v>
      </c>
      <c r="C417" s="60" t="str">
        <f t="shared" si="397"/>
        <v>M</v>
      </c>
      <c r="D417" s="60" t="str">
        <f t="shared" si="398"/>
        <v>NMJ57G2</v>
      </c>
      <c r="E417" s="61" t="str">
        <f t="shared" si="399"/>
        <v>Wit, de, M.</v>
      </c>
      <c r="F417" s="61" t="str">
        <f t="shared" si="400"/>
        <v>Merlijn</v>
      </c>
      <c r="G417" s="62">
        <f t="shared" si="401"/>
        <v>41801</v>
      </c>
      <c r="H417" s="63">
        <f t="shared" si="402"/>
        <v>9</v>
      </c>
      <c r="I417" s="69"/>
      <c r="J417" s="60" t="str">
        <f t="shared" si="403"/>
        <v>E4</v>
      </c>
      <c r="K417" s="60" t="str">
        <f t="shared" si="404"/>
        <v>E4</v>
      </c>
      <c r="L417" s="60" t="str">
        <f t="shared" si="405"/>
        <v>E4</v>
      </c>
      <c r="M417" s="60" t="str">
        <f t="shared" si="406"/>
        <v>E1</v>
      </c>
      <c r="N417" s="48"/>
      <c r="P417" s="114"/>
      <c r="Q417" s="114"/>
      <c r="R417" s="114"/>
      <c r="S417" s="114">
        <f>IF(OR(LEFT($A417,1)="x",AND(AC413+$AC417=0,$AC413&gt;0)),"",IFERROR(VLOOKUP($A417,Leden2Z,32,0),""))</f>
        <v>0</v>
      </c>
      <c r="T417" s="153">
        <f t="shared" si="407"/>
        <v>1</v>
      </c>
      <c r="U417" s="116">
        <f t="shared" si="408"/>
        <v>1</v>
      </c>
      <c r="V417" s="119">
        <f t="shared" si="409"/>
        <v>9</v>
      </c>
      <c r="W417" s="119">
        <f t="shared" si="410"/>
        <v>10</v>
      </c>
      <c r="X417" s="23">
        <v>8</v>
      </c>
      <c r="Y417" s="60" t="str">
        <f t="shared" si="411"/>
        <v>E4</v>
      </c>
      <c r="Z417" s="60" t="str">
        <f t="shared" si="412"/>
        <v>E4</v>
      </c>
      <c r="AA417" s="60" t="str">
        <f t="shared" si="413"/>
        <v>E4</v>
      </c>
      <c r="AB417" s="60">
        <f t="shared" si="414"/>
        <v>0</v>
      </c>
      <c r="AC417" s="23">
        <f t="shared" si="415"/>
        <v>7</v>
      </c>
      <c r="AH417" s="158">
        <f t="shared" si="416"/>
        <v>9.56</v>
      </c>
    </row>
    <row r="418" spans="1:34" x14ac:dyDescent="0.25">
      <c r="A418" s="23" t="str">
        <f>C411&amp;"x"&amp;B418</f>
        <v>E1x5</v>
      </c>
      <c r="B418" s="42">
        <v>5</v>
      </c>
      <c r="C418" s="60" t="str">
        <f t="shared" si="397"/>
        <v>M</v>
      </c>
      <c r="D418" s="60" t="str">
        <f t="shared" si="398"/>
        <v>NMJ03L0</v>
      </c>
      <c r="E418" s="61" t="str">
        <f t="shared" si="399"/>
        <v>Everaarts, L.</v>
      </c>
      <c r="F418" s="61" t="str">
        <f t="shared" si="400"/>
        <v>Levi</v>
      </c>
      <c r="G418" s="62">
        <f t="shared" si="401"/>
        <v>41832</v>
      </c>
      <c r="H418" s="63">
        <f t="shared" si="402"/>
        <v>9</v>
      </c>
      <c r="I418" s="69"/>
      <c r="J418" s="60" t="str">
        <f t="shared" si="403"/>
        <v>E6</v>
      </c>
      <c r="K418" s="60" t="str">
        <f t="shared" si="404"/>
        <v>E6</v>
      </c>
      <c r="L418" s="60" t="str">
        <f t="shared" si="405"/>
        <v>E6</v>
      </c>
      <c r="M418" s="60" t="str">
        <f t="shared" si="406"/>
        <v>E3</v>
      </c>
      <c r="N418" s="48"/>
      <c r="P418" s="114"/>
      <c r="Q418" s="114"/>
      <c r="R418" s="114"/>
      <c r="S418" s="114">
        <f>IF(OR(LEFT($A418,1)="x",AND(AC413+$AC418=0,$AC413&gt;0)),"",IFERROR(VLOOKUP($A418,Leden2Z,32,0),""))</f>
        <v>0</v>
      </c>
      <c r="T418" s="153">
        <f t="shared" si="407"/>
        <v>1</v>
      </c>
      <c r="U418" s="116">
        <f t="shared" si="408"/>
        <v>1</v>
      </c>
      <c r="V418" s="119">
        <f t="shared" si="409"/>
        <v>9</v>
      </c>
      <c r="W418" s="119">
        <f t="shared" si="410"/>
        <v>10</v>
      </c>
      <c r="X418" s="23">
        <v>9</v>
      </c>
      <c r="Y418" s="60" t="str">
        <f t="shared" si="411"/>
        <v>E6</v>
      </c>
      <c r="Z418" s="60" t="str">
        <f t="shared" si="412"/>
        <v>E6</v>
      </c>
      <c r="AA418" s="60" t="str">
        <f t="shared" si="413"/>
        <v>E6</v>
      </c>
      <c r="AB418" s="60">
        <f t="shared" si="414"/>
        <v>0</v>
      </c>
      <c r="AC418" s="23">
        <f t="shared" si="415"/>
        <v>7</v>
      </c>
      <c r="AH418" s="158">
        <f t="shared" si="416"/>
        <v>9.4700000000000006</v>
      </c>
    </row>
    <row r="419" spans="1:34" x14ac:dyDescent="0.25">
      <c r="A419" s="23" t="str">
        <f>C411&amp;"x"&amp;B419</f>
        <v>E1x6</v>
      </c>
      <c r="B419" s="42">
        <v>6</v>
      </c>
      <c r="C419" s="60" t="str">
        <f t="shared" si="397"/>
        <v/>
      </c>
      <c r="D419" s="60" t="str">
        <f t="shared" si="398"/>
        <v/>
      </c>
      <c r="E419" s="61" t="str">
        <f t="shared" si="399"/>
        <v/>
      </c>
      <c r="F419" s="61" t="str">
        <f t="shared" si="400"/>
        <v/>
      </c>
      <c r="G419" s="62" t="str">
        <f t="shared" si="401"/>
        <v/>
      </c>
      <c r="H419" s="63" t="str">
        <f t="shared" si="402"/>
        <v/>
      </c>
      <c r="I419" s="69"/>
      <c r="J419" s="60" t="str">
        <f t="shared" si="403"/>
        <v/>
      </c>
      <c r="K419" s="60" t="str">
        <f t="shared" si="404"/>
        <v/>
      </c>
      <c r="L419" s="60" t="str">
        <f t="shared" si="405"/>
        <v/>
      </c>
      <c r="M419" s="60" t="str">
        <f t="shared" si="406"/>
        <v/>
      </c>
      <c r="N419" s="48"/>
      <c r="P419" s="114"/>
      <c r="Q419" s="114"/>
      <c r="R419" s="114"/>
      <c r="S419" s="114" t="str">
        <f>IF(OR(LEFT($A419,1)="x",AND(AC413+$AC419=0,$AC413&gt;0)),"",IFERROR(VLOOKUP($A419,Leden2Z,32,0),""))</f>
        <v/>
      </c>
      <c r="T419" s="153">
        <f t="shared" si="407"/>
        <v>0</v>
      </c>
      <c r="U419" s="116">
        <f t="shared" si="408"/>
        <v>0</v>
      </c>
      <c r="V419" s="119">
        <f t="shared" si="409"/>
        <v>9</v>
      </c>
      <c r="W419" s="119">
        <f t="shared" si="410"/>
        <v>10</v>
      </c>
      <c r="X419" s="23">
        <v>10</v>
      </c>
      <c r="Y419" s="60" t="str">
        <f t="shared" si="411"/>
        <v/>
      </c>
      <c r="Z419" s="60" t="str">
        <f t="shared" si="412"/>
        <v/>
      </c>
      <c r="AA419" s="60" t="str">
        <f t="shared" si="413"/>
        <v/>
      </c>
      <c r="AB419" s="60" t="str">
        <f t="shared" si="414"/>
        <v/>
      </c>
      <c r="AC419" s="23">
        <f t="shared" si="415"/>
        <v>0</v>
      </c>
      <c r="AH419" s="158" t="str">
        <f t="shared" si="416"/>
        <v/>
      </c>
    </row>
    <row r="420" spans="1:34" x14ac:dyDescent="0.25">
      <c r="A420" s="23" t="str">
        <f>C411&amp;"x"&amp;B420</f>
        <v>E1x7</v>
      </c>
      <c r="B420" s="42">
        <v>7</v>
      </c>
      <c r="C420" s="60" t="str">
        <f t="shared" si="397"/>
        <v/>
      </c>
      <c r="D420" s="60" t="str">
        <f t="shared" si="398"/>
        <v/>
      </c>
      <c r="E420" s="61" t="str">
        <f t="shared" si="399"/>
        <v/>
      </c>
      <c r="F420" s="61" t="str">
        <f t="shared" si="400"/>
        <v/>
      </c>
      <c r="G420" s="62" t="str">
        <f t="shared" si="401"/>
        <v/>
      </c>
      <c r="H420" s="63" t="str">
        <f t="shared" si="402"/>
        <v/>
      </c>
      <c r="I420" s="69"/>
      <c r="J420" s="60" t="str">
        <f t="shared" si="403"/>
        <v/>
      </c>
      <c r="K420" s="60" t="str">
        <f t="shared" si="404"/>
        <v/>
      </c>
      <c r="L420" s="60" t="str">
        <f t="shared" si="405"/>
        <v/>
      </c>
      <c r="M420" s="60" t="str">
        <f t="shared" si="406"/>
        <v/>
      </c>
      <c r="N420" s="48"/>
      <c r="P420" s="114"/>
      <c r="Q420" s="114"/>
      <c r="R420" s="114"/>
      <c r="S420" s="114" t="str">
        <f>IF(OR(LEFT($A420,1)="x",AND(AC413+$AC420=0,$AC413&gt;0)),"",IFERROR(VLOOKUP($A420,Leden2Z,32,0),""))</f>
        <v/>
      </c>
      <c r="T420" s="153">
        <f t="shared" si="407"/>
        <v>0</v>
      </c>
      <c r="U420" s="116">
        <f t="shared" si="408"/>
        <v>0</v>
      </c>
      <c r="V420" s="119">
        <f t="shared" si="409"/>
        <v>9</v>
      </c>
      <c r="W420" s="119">
        <f t="shared" si="410"/>
        <v>10</v>
      </c>
      <c r="X420" s="23">
        <v>11</v>
      </c>
      <c r="Y420" s="60" t="str">
        <f t="shared" si="411"/>
        <v/>
      </c>
      <c r="Z420" s="60" t="str">
        <f t="shared" si="412"/>
        <v/>
      </c>
      <c r="AA420" s="60" t="str">
        <f t="shared" si="413"/>
        <v/>
      </c>
      <c r="AB420" s="60" t="str">
        <f t="shared" si="414"/>
        <v/>
      </c>
      <c r="AC420" s="23">
        <f t="shared" si="415"/>
        <v>0</v>
      </c>
      <c r="AH420" s="158" t="str">
        <f t="shared" si="416"/>
        <v/>
      </c>
    </row>
    <row r="421" spans="1:34" x14ac:dyDescent="0.25">
      <c r="A421" s="23" t="str">
        <f>C411&amp;"x"&amp;B421</f>
        <v>E1x8</v>
      </c>
      <c r="B421" s="42">
        <v>8</v>
      </c>
      <c r="C421" s="60" t="str">
        <f t="shared" si="397"/>
        <v/>
      </c>
      <c r="D421" s="60" t="str">
        <f t="shared" si="398"/>
        <v/>
      </c>
      <c r="E421" s="61" t="str">
        <f t="shared" si="399"/>
        <v/>
      </c>
      <c r="F421" s="61" t="str">
        <f t="shared" si="400"/>
        <v/>
      </c>
      <c r="G421" s="62" t="str">
        <f t="shared" si="401"/>
        <v/>
      </c>
      <c r="H421" s="63" t="str">
        <f t="shared" si="402"/>
        <v/>
      </c>
      <c r="I421" s="69"/>
      <c r="J421" s="60" t="str">
        <f t="shared" si="403"/>
        <v/>
      </c>
      <c r="K421" s="60" t="str">
        <f t="shared" si="404"/>
        <v/>
      </c>
      <c r="L421" s="60" t="str">
        <f t="shared" si="405"/>
        <v/>
      </c>
      <c r="M421" s="60" t="str">
        <f t="shared" si="406"/>
        <v/>
      </c>
      <c r="N421" s="48"/>
      <c r="P421" s="114"/>
      <c r="Q421" s="114"/>
      <c r="R421" s="114"/>
      <c r="S421" s="114" t="str">
        <f>IF(OR(LEFT($A421,1)="x",AND(AC413+$AC421=0,$AC413&gt;0)),"",IFERROR(VLOOKUP($A421,Leden2Z,32,0),""))</f>
        <v/>
      </c>
      <c r="T421" s="153">
        <f t="shared" si="407"/>
        <v>0</v>
      </c>
      <c r="U421" s="116">
        <f t="shared" si="408"/>
        <v>0</v>
      </c>
      <c r="V421" s="119">
        <f t="shared" si="409"/>
        <v>9</v>
      </c>
      <c r="W421" s="119">
        <f t="shared" si="410"/>
        <v>10</v>
      </c>
      <c r="X421" s="23">
        <v>12</v>
      </c>
      <c r="Y421" s="60" t="str">
        <f t="shared" si="411"/>
        <v/>
      </c>
      <c r="Z421" s="60" t="str">
        <f t="shared" si="412"/>
        <v/>
      </c>
      <c r="AA421" s="60" t="str">
        <f t="shared" si="413"/>
        <v/>
      </c>
      <c r="AB421" s="60" t="str">
        <f t="shared" si="414"/>
        <v/>
      </c>
      <c r="AC421" s="23">
        <f t="shared" si="415"/>
        <v>0</v>
      </c>
      <c r="AH421" s="158" t="str">
        <f t="shared" si="416"/>
        <v/>
      </c>
    </row>
    <row r="422" spans="1:34" x14ac:dyDescent="0.25">
      <c r="A422" s="23" t="str">
        <f>C411&amp;"x"&amp;B422</f>
        <v>E1x9</v>
      </c>
      <c r="B422" s="42">
        <v>9</v>
      </c>
      <c r="C422" s="60" t="str">
        <f t="shared" si="397"/>
        <v/>
      </c>
      <c r="D422" s="60" t="str">
        <f t="shared" si="398"/>
        <v/>
      </c>
      <c r="E422" s="61" t="str">
        <f t="shared" si="399"/>
        <v/>
      </c>
      <c r="F422" s="61" t="str">
        <f t="shared" si="400"/>
        <v/>
      </c>
      <c r="G422" s="62" t="str">
        <f t="shared" si="401"/>
        <v/>
      </c>
      <c r="H422" s="63" t="str">
        <f t="shared" si="402"/>
        <v/>
      </c>
      <c r="I422" s="69"/>
      <c r="J422" s="60" t="str">
        <f t="shared" si="403"/>
        <v/>
      </c>
      <c r="K422" s="60" t="str">
        <f t="shared" si="404"/>
        <v/>
      </c>
      <c r="L422" s="60" t="str">
        <f t="shared" si="405"/>
        <v/>
      </c>
      <c r="M422" s="60" t="str">
        <f t="shared" si="406"/>
        <v/>
      </c>
      <c r="N422" s="48"/>
      <c r="P422" s="114"/>
      <c r="Q422" s="114"/>
      <c r="R422" s="114"/>
      <c r="S422" s="114" t="str">
        <f>IF(OR(LEFT($A422,1)="x",AND(AC413+$AC422=0,$AC413&gt;0)),"",IFERROR(VLOOKUP($A422,Leden2Z,32,0),""))</f>
        <v/>
      </c>
      <c r="T422" s="153">
        <f t="shared" si="407"/>
        <v>0</v>
      </c>
      <c r="U422" s="116">
        <f t="shared" si="408"/>
        <v>0</v>
      </c>
      <c r="V422" s="119">
        <f t="shared" si="409"/>
        <v>9</v>
      </c>
      <c r="W422" s="119">
        <f t="shared" si="410"/>
        <v>10</v>
      </c>
      <c r="X422" s="23">
        <v>13</v>
      </c>
      <c r="Y422" s="60" t="str">
        <f t="shared" si="411"/>
        <v/>
      </c>
      <c r="Z422" s="60" t="str">
        <f t="shared" si="412"/>
        <v/>
      </c>
      <c r="AA422" s="60" t="str">
        <f t="shared" si="413"/>
        <v/>
      </c>
      <c r="AB422" s="60" t="str">
        <f t="shared" si="414"/>
        <v/>
      </c>
      <c r="AC422" s="23">
        <f t="shared" si="415"/>
        <v>0</v>
      </c>
      <c r="AH422" s="158" t="str">
        <f t="shared" si="416"/>
        <v/>
      </c>
    </row>
    <row r="423" spans="1:34" x14ac:dyDescent="0.25">
      <c r="A423" s="23" t="str">
        <f>C411&amp;"x"&amp;B423</f>
        <v>E1x10</v>
      </c>
      <c r="B423" s="42">
        <v>10</v>
      </c>
      <c r="C423" s="60" t="str">
        <f t="shared" si="397"/>
        <v/>
      </c>
      <c r="D423" s="60" t="str">
        <f t="shared" si="398"/>
        <v/>
      </c>
      <c r="E423" s="61" t="str">
        <f t="shared" si="399"/>
        <v/>
      </c>
      <c r="F423" s="61" t="str">
        <f t="shared" si="400"/>
        <v/>
      </c>
      <c r="G423" s="62" t="str">
        <f t="shared" si="401"/>
        <v/>
      </c>
      <c r="H423" s="63" t="str">
        <f t="shared" si="402"/>
        <v/>
      </c>
      <c r="I423" s="69"/>
      <c r="J423" s="60" t="str">
        <f t="shared" si="403"/>
        <v/>
      </c>
      <c r="K423" s="60" t="str">
        <f t="shared" si="404"/>
        <v/>
      </c>
      <c r="L423" s="60" t="str">
        <f t="shared" si="405"/>
        <v/>
      </c>
      <c r="M423" s="60" t="str">
        <f t="shared" si="406"/>
        <v/>
      </c>
      <c r="N423" s="48"/>
      <c r="P423" s="114"/>
      <c r="Q423" s="114"/>
      <c r="R423" s="114"/>
      <c r="S423" s="114" t="str">
        <f>IF(OR(LEFT($A423,1)="x",AND(AC413+$AC423=0,$AC413&gt;0)),"",IFERROR(VLOOKUP($A423,Leden2Z,32,0),""))</f>
        <v/>
      </c>
      <c r="T423" s="153">
        <f t="shared" si="407"/>
        <v>0</v>
      </c>
      <c r="U423" s="116">
        <f t="shared" si="408"/>
        <v>0</v>
      </c>
      <c r="V423" s="119">
        <f t="shared" si="409"/>
        <v>9</v>
      </c>
      <c r="W423" s="119">
        <f t="shared" si="410"/>
        <v>10</v>
      </c>
      <c r="X423" s="23">
        <v>14</v>
      </c>
      <c r="Y423" s="60" t="str">
        <f t="shared" si="411"/>
        <v/>
      </c>
      <c r="Z423" s="60" t="str">
        <f t="shared" si="412"/>
        <v/>
      </c>
      <c r="AA423" s="60" t="str">
        <f t="shared" si="413"/>
        <v/>
      </c>
      <c r="AB423" s="60" t="str">
        <f t="shared" si="414"/>
        <v/>
      </c>
      <c r="AC423" s="23">
        <f t="shared" si="415"/>
        <v>0</v>
      </c>
      <c r="AH423" s="158" t="str">
        <f t="shared" si="416"/>
        <v/>
      </c>
    </row>
    <row r="424" spans="1:34" x14ac:dyDescent="0.25">
      <c r="A424" s="23" t="str">
        <f>C411&amp;"x"&amp;B424</f>
        <v>E1x11</v>
      </c>
      <c r="B424" s="42">
        <v>11</v>
      </c>
      <c r="C424" s="60" t="str">
        <f t="shared" si="397"/>
        <v/>
      </c>
      <c r="D424" s="60" t="str">
        <f t="shared" si="398"/>
        <v/>
      </c>
      <c r="E424" s="61" t="str">
        <f t="shared" si="399"/>
        <v/>
      </c>
      <c r="F424" s="61" t="str">
        <f t="shared" si="400"/>
        <v/>
      </c>
      <c r="G424" s="62" t="str">
        <f t="shared" si="401"/>
        <v/>
      </c>
      <c r="H424" s="63" t="str">
        <f t="shared" si="402"/>
        <v/>
      </c>
      <c r="I424" s="69"/>
      <c r="J424" s="60" t="str">
        <f t="shared" si="403"/>
        <v/>
      </c>
      <c r="K424" s="60" t="str">
        <f t="shared" si="404"/>
        <v/>
      </c>
      <c r="L424" s="60" t="str">
        <f t="shared" si="405"/>
        <v/>
      </c>
      <c r="M424" s="60" t="str">
        <f t="shared" si="406"/>
        <v/>
      </c>
      <c r="N424" s="48"/>
      <c r="P424" s="114"/>
      <c r="Q424" s="114"/>
      <c r="R424" s="114"/>
      <c r="S424" s="114" t="str">
        <f>IF(OR(LEFT($A424,1)="x",AND(AC413+$AC424=0,$AC413&gt;0)),"",IFERROR(VLOOKUP($A424,Leden2Z,32,0),""))</f>
        <v/>
      </c>
      <c r="T424" s="153">
        <f t="shared" si="407"/>
        <v>0</v>
      </c>
      <c r="U424" s="116">
        <f t="shared" si="408"/>
        <v>0</v>
      </c>
      <c r="V424" s="119">
        <f t="shared" si="409"/>
        <v>9</v>
      </c>
      <c r="W424" s="119">
        <f t="shared" si="410"/>
        <v>10</v>
      </c>
      <c r="X424" s="23">
        <v>15</v>
      </c>
      <c r="Y424" s="60" t="str">
        <f t="shared" si="411"/>
        <v/>
      </c>
      <c r="Z424" s="60" t="str">
        <f t="shared" si="412"/>
        <v/>
      </c>
      <c r="AA424" s="60" t="str">
        <f t="shared" si="413"/>
        <v/>
      </c>
      <c r="AB424" s="60" t="str">
        <f t="shared" si="414"/>
        <v/>
      </c>
      <c r="AC424" s="23">
        <f t="shared" si="415"/>
        <v>0</v>
      </c>
      <c r="AH424" s="158" t="str">
        <f t="shared" si="416"/>
        <v/>
      </c>
    </row>
    <row r="425" spans="1:34" x14ac:dyDescent="0.25">
      <c r="A425" s="23" t="str">
        <f>C411&amp;"x"&amp;B425</f>
        <v>E1x12</v>
      </c>
      <c r="B425" s="42">
        <v>12</v>
      </c>
      <c r="C425" s="60" t="str">
        <f t="shared" si="397"/>
        <v/>
      </c>
      <c r="D425" s="60" t="str">
        <f t="shared" si="398"/>
        <v/>
      </c>
      <c r="E425" s="61" t="str">
        <f t="shared" si="399"/>
        <v/>
      </c>
      <c r="F425" s="61" t="str">
        <f t="shared" si="400"/>
        <v/>
      </c>
      <c r="G425" s="62" t="str">
        <f t="shared" si="401"/>
        <v/>
      </c>
      <c r="H425" s="63" t="str">
        <f t="shared" si="402"/>
        <v/>
      </c>
      <c r="I425" s="69"/>
      <c r="J425" s="60" t="str">
        <f t="shared" si="403"/>
        <v/>
      </c>
      <c r="K425" s="60" t="str">
        <f t="shared" si="404"/>
        <v/>
      </c>
      <c r="L425" s="60" t="str">
        <f t="shared" si="405"/>
        <v/>
      </c>
      <c r="M425" s="60" t="str">
        <f t="shared" si="406"/>
        <v/>
      </c>
      <c r="N425" s="48"/>
      <c r="P425" s="114"/>
      <c r="Q425" s="114"/>
      <c r="R425" s="114"/>
      <c r="S425" s="114" t="str">
        <f>IF(OR(LEFT($A425,1)="x",AND(AC413+$AC425=0,$AC413&gt;0)),"",IFERROR(VLOOKUP($A425,Leden2Z,32,0),""))</f>
        <v/>
      </c>
      <c r="T425" s="153">
        <f t="shared" si="407"/>
        <v>0</v>
      </c>
      <c r="U425" s="116">
        <f t="shared" si="408"/>
        <v>0</v>
      </c>
      <c r="V425" s="119">
        <f t="shared" si="409"/>
        <v>9</v>
      </c>
      <c r="W425" s="119">
        <f t="shared" si="410"/>
        <v>10</v>
      </c>
      <c r="X425" s="23">
        <v>16</v>
      </c>
      <c r="Y425" s="60" t="str">
        <f t="shared" si="411"/>
        <v/>
      </c>
      <c r="Z425" s="60" t="str">
        <f t="shared" si="412"/>
        <v/>
      </c>
      <c r="AA425" s="60" t="str">
        <f t="shared" si="413"/>
        <v/>
      </c>
      <c r="AB425" s="60" t="str">
        <f t="shared" si="414"/>
        <v/>
      </c>
      <c r="AC425" s="23">
        <f t="shared" si="415"/>
        <v>0</v>
      </c>
      <c r="AH425" s="158" t="str">
        <f t="shared" si="416"/>
        <v/>
      </c>
    </row>
    <row r="426" spans="1:34" x14ac:dyDescent="0.25">
      <c r="A426" s="23" t="str">
        <f>C411&amp;"x"&amp;B426</f>
        <v>E1x13</v>
      </c>
      <c r="B426" s="42">
        <v>13</v>
      </c>
      <c r="C426" s="60" t="str">
        <f t="shared" si="397"/>
        <v/>
      </c>
      <c r="D426" s="60" t="str">
        <f t="shared" si="398"/>
        <v/>
      </c>
      <c r="E426" s="61" t="str">
        <f t="shared" si="399"/>
        <v/>
      </c>
      <c r="F426" s="61" t="str">
        <f t="shared" si="400"/>
        <v/>
      </c>
      <c r="G426" s="62" t="str">
        <f t="shared" si="401"/>
        <v/>
      </c>
      <c r="H426" s="63" t="str">
        <f t="shared" si="402"/>
        <v/>
      </c>
      <c r="I426" s="69"/>
      <c r="J426" s="60" t="str">
        <f t="shared" si="403"/>
        <v/>
      </c>
      <c r="K426" s="60" t="str">
        <f t="shared" si="404"/>
        <v/>
      </c>
      <c r="L426" s="60" t="str">
        <f t="shared" si="405"/>
        <v/>
      </c>
      <c r="M426" s="60" t="str">
        <f t="shared" si="406"/>
        <v/>
      </c>
      <c r="N426" s="48"/>
      <c r="P426" s="114"/>
      <c r="Q426" s="114"/>
      <c r="R426" s="114"/>
      <c r="S426" s="114" t="str">
        <f>IF(OR(LEFT($A426,1)="x",AND(AC413+$AC426=0,$AC413&gt;0)),"",IFERROR(VLOOKUP($A426,Leden2Z,32,0),""))</f>
        <v/>
      </c>
      <c r="T426" s="153">
        <f t="shared" si="407"/>
        <v>0</v>
      </c>
      <c r="U426" s="116">
        <f t="shared" si="408"/>
        <v>0</v>
      </c>
      <c r="V426" s="119">
        <f t="shared" si="409"/>
        <v>9</v>
      </c>
      <c r="W426" s="119">
        <f t="shared" si="410"/>
        <v>10</v>
      </c>
      <c r="X426" s="23">
        <v>17</v>
      </c>
      <c r="Y426" s="60" t="str">
        <f t="shared" si="411"/>
        <v/>
      </c>
      <c r="Z426" s="60" t="str">
        <f t="shared" si="412"/>
        <v/>
      </c>
      <c r="AA426" s="60" t="str">
        <f t="shared" si="413"/>
        <v/>
      </c>
      <c r="AB426" s="60" t="str">
        <f t="shared" si="414"/>
        <v/>
      </c>
      <c r="AC426" s="23">
        <f t="shared" si="415"/>
        <v>0</v>
      </c>
      <c r="AH426" s="158" t="str">
        <f t="shared" si="416"/>
        <v/>
      </c>
    </row>
    <row r="427" spans="1:34" x14ac:dyDescent="0.25">
      <c r="A427" s="23" t="str">
        <f>C411&amp;"x"&amp;B427</f>
        <v>E1x14</v>
      </c>
      <c r="B427" s="42">
        <v>14</v>
      </c>
      <c r="C427" s="60" t="str">
        <f t="shared" si="397"/>
        <v/>
      </c>
      <c r="D427" s="60" t="str">
        <f t="shared" si="398"/>
        <v/>
      </c>
      <c r="E427" s="61" t="str">
        <f t="shared" si="399"/>
        <v/>
      </c>
      <c r="F427" s="61" t="str">
        <f t="shared" si="400"/>
        <v/>
      </c>
      <c r="G427" s="62" t="str">
        <f t="shared" si="401"/>
        <v/>
      </c>
      <c r="H427" s="63" t="str">
        <f t="shared" si="402"/>
        <v/>
      </c>
      <c r="I427" s="69"/>
      <c r="J427" s="60" t="str">
        <f t="shared" si="403"/>
        <v/>
      </c>
      <c r="K427" s="60" t="str">
        <f t="shared" si="404"/>
        <v/>
      </c>
      <c r="L427" s="60" t="str">
        <f t="shared" si="405"/>
        <v/>
      </c>
      <c r="M427" s="60" t="str">
        <f t="shared" si="406"/>
        <v/>
      </c>
      <c r="N427" s="48"/>
      <c r="P427" s="114"/>
      <c r="Q427" s="114"/>
      <c r="R427" s="114"/>
      <c r="S427" s="114" t="str">
        <f>IF(OR(LEFT($A427,1)="x",AND(AC413+$AC427=0,$AC413&gt;0)),"",IFERROR(VLOOKUP($A427,Leden2Z,32,0),""))</f>
        <v/>
      </c>
      <c r="T427" s="153">
        <f t="shared" si="407"/>
        <v>0</v>
      </c>
      <c r="U427" s="116">
        <f t="shared" si="408"/>
        <v>0</v>
      </c>
      <c r="V427" s="119">
        <f t="shared" si="409"/>
        <v>9</v>
      </c>
      <c r="W427" s="119">
        <f t="shared" si="410"/>
        <v>10</v>
      </c>
      <c r="X427" s="23">
        <v>18</v>
      </c>
      <c r="Y427" s="60" t="str">
        <f t="shared" si="411"/>
        <v/>
      </c>
      <c r="Z427" s="60" t="str">
        <f t="shared" si="412"/>
        <v/>
      </c>
      <c r="AA427" s="60" t="str">
        <f t="shared" si="413"/>
        <v/>
      </c>
      <c r="AB427" s="60" t="str">
        <f t="shared" si="414"/>
        <v/>
      </c>
      <c r="AC427" s="23">
        <f t="shared" si="415"/>
        <v>0</v>
      </c>
      <c r="AH427" s="158" t="str">
        <f t="shared" si="416"/>
        <v/>
      </c>
    </row>
    <row r="428" spans="1:34" x14ac:dyDescent="0.25">
      <c r="A428" s="23" t="str">
        <f>C411&amp;"x"&amp;B428</f>
        <v>E1x15</v>
      </c>
      <c r="B428" s="42">
        <v>15</v>
      </c>
      <c r="C428" s="60" t="str">
        <f t="shared" si="397"/>
        <v/>
      </c>
      <c r="D428" s="60" t="str">
        <f t="shared" si="398"/>
        <v/>
      </c>
      <c r="E428" s="61" t="str">
        <f t="shared" si="399"/>
        <v/>
      </c>
      <c r="F428" s="61" t="str">
        <f t="shared" si="400"/>
        <v/>
      </c>
      <c r="G428" s="62" t="str">
        <f t="shared" si="401"/>
        <v/>
      </c>
      <c r="H428" s="63" t="str">
        <f t="shared" si="402"/>
        <v/>
      </c>
      <c r="I428" s="69"/>
      <c r="J428" s="60" t="str">
        <f t="shared" si="403"/>
        <v/>
      </c>
      <c r="K428" s="60" t="str">
        <f t="shared" si="404"/>
        <v/>
      </c>
      <c r="L428" s="60" t="str">
        <f t="shared" si="405"/>
        <v/>
      </c>
      <c r="M428" s="60" t="str">
        <f t="shared" si="406"/>
        <v/>
      </c>
      <c r="N428" s="48"/>
      <c r="P428" s="114"/>
      <c r="Q428" s="114"/>
      <c r="R428" s="114"/>
      <c r="S428" s="114" t="str">
        <f>IF(OR(LEFT($A428,1)="x",AND(AC413+$AC428=0,$AC413&gt;0)),"",IFERROR(VLOOKUP($A428,Leden2Z,32,0),""))</f>
        <v/>
      </c>
      <c r="T428" s="153">
        <f t="shared" si="407"/>
        <v>0</v>
      </c>
      <c r="U428" s="116">
        <f t="shared" si="408"/>
        <v>0</v>
      </c>
      <c r="V428" s="119">
        <f t="shared" si="409"/>
        <v>9</v>
      </c>
      <c r="W428" s="119">
        <f t="shared" si="410"/>
        <v>10</v>
      </c>
      <c r="X428" s="23">
        <v>19</v>
      </c>
      <c r="Y428" s="60" t="str">
        <f t="shared" si="411"/>
        <v/>
      </c>
      <c r="Z428" s="60" t="str">
        <f t="shared" si="412"/>
        <v/>
      </c>
      <c r="AA428" s="60" t="str">
        <f t="shared" si="413"/>
        <v/>
      </c>
      <c r="AB428" s="60" t="str">
        <f t="shared" si="414"/>
        <v/>
      </c>
      <c r="AC428" s="23">
        <f t="shared" si="415"/>
        <v>0</v>
      </c>
      <c r="AH428" s="158" t="str">
        <f t="shared" si="416"/>
        <v/>
      </c>
    </row>
    <row r="429" spans="1:34" x14ac:dyDescent="0.25">
      <c r="B429" s="65"/>
      <c r="C429" s="66"/>
      <c r="D429" s="65"/>
      <c r="E429" s="65"/>
      <c r="F429" s="65"/>
      <c r="G429" s="67"/>
      <c r="H429" s="67"/>
      <c r="I429" s="67"/>
      <c r="J429" s="66"/>
      <c r="K429" s="66"/>
      <c r="L429" s="66"/>
      <c r="M429" s="66"/>
      <c r="N429" s="48"/>
      <c r="X429" s="23">
        <v>20</v>
      </c>
    </row>
    <row r="430" spans="1:34" x14ac:dyDescent="0.25">
      <c r="B430" s="42"/>
      <c r="C430" s="369" t="s">
        <v>5165</v>
      </c>
      <c r="D430" s="369"/>
      <c r="E430" s="43" t="s">
        <v>5166</v>
      </c>
      <c r="F430" s="43" t="s">
        <v>5167</v>
      </c>
      <c r="G430" s="44" t="s">
        <v>5168</v>
      </c>
      <c r="H430" s="45"/>
      <c r="I430" s="46"/>
      <c r="J430" s="47" t="s">
        <v>5169</v>
      </c>
      <c r="K430" s="47" t="s">
        <v>5170</v>
      </c>
      <c r="L430" s="47" t="s">
        <v>5171</v>
      </c>
      <c r="M430" s="48"/>
      <c r="N430" s="48"/>
      <c r="P430" s="49">
        <f>COUNT(P434:P448)</f>
        <v>0</v>
      </c>
      <c r="Q430" s="49">
        <f>COUNT(Q434:Q448)</f>
        <v>0</v>
      </c>
      <c r="R430" s="49">
        <f>COUNT(R434:R448)</f>
        <v>0</v>
      </c>
      <c r="S430" s="49">
        <f>COUNT(S434:S448)</f>
        <v>6</v>
      </c>
      <c r="T430" s="96">
        <f>T431-SUM(U434:U448)</f>
        <v>0</v>
      </c>
      <c r="X430" s="23">
        <v>1</v>
      </c>
    </row>
    <row r="431" spans="1:34" ht="13" x14ac:dyDescent="0.3">
      <c r="A431" s="27">
        <f>A411+1</f>
        <v>22</v>
      </c>
      <c r="B431" s="50"/>
      <c r="C431" s="370" t="str">
        <f>Leden!AW27</f>
        <v>E2</v>
      </c>
      <c r="D431" s="370"/>
      <c r="E431" s="100" t="str">
        <f>IF($C431="","",LEFT(IFERROR(VLOOKUP($C431,Teams2Z,2,0),"")&amp;"??",2))</f>
        <v>BK</v>
      </c>
      <c r="F431" s="100" t="str">
        <f>IF($C431="","",IFERROR(VLOOKUP($C431,Teams2Z,3,0),"??"))</f>
        <v>Za</v>
      </c>
      <c r="G431" s="100" t="str">
        <f>IF($C431="","",LEFT(IFERROR(VLOOKUP($C431,Teams2Z,4,0),"")&amp;"?",1))</f>
        <v>4</v>
      </c>
      <c r="H431" s="51"/>
      <c r="I431" s="52"/>
      <c r="J431" s="100">
        <f>COUNTIF(C434:C448,"V")</f>
        <v>2</v>
      </c>
      <c r="K431" s="100">
        <f>COUNTIF(C434:C448,"M")</f>
        <v>4</v>
      </c>
      <c r="L431" s="53">
        <f>IFERROR(AVERAGE(H434:H448),"")</f>
        <v>9</v>
      </c>
      <c r="M431" s="54"/>
      <c r="N431" s="54"/>
      <c r="O431" s="27" t="s">
        <v>5172</v>
      </c>
      <c r="P431" s="163"/>
      <c r="Q431" s="163"/>
      <c r="R431" s="163"/>
      <c r="S431" s="163">
        <v>0</v>
      </c>
      <c r="T431" s="96">
        <f>SUM(T434:T448)</f>
        <v>6</v>
      </c>
      <c r="U431" s="115" t="str">
        <f>MID($C431,1,1)</f>
        <v>E</v>
      </c>
      <c r="V431" s="115" t="str">
        <f>MID($C431,1,1)</f>
        <v>E</v>
      </c>
      <c r="W431" s="115" t="str">
        <f>MID($C431,1,1)</f>
        <v>E</v>
      </c>
      <c r="X431" s="23">
        <v>2</v>
      </c>
      <c r="Y431" s="27"/>
      <c r="Z431" s="27"/>
      <c r="AA431" s="27"/>
      <c r="AB431" s="27"/>
      <c r="AC431" s="27"/>
      <c r="AD431" s="11" t="str">
        <f>IF($C431="","",IFERROR(VLOOKUP($C431,Teams2Z,6,0),""))</f>
        <v>A</v>
      </c>
      <c r="AE431" s="11" t="str">
        <f>TRIM(IF($AD431="","",IFERROR(VLOOKUP($AD431,Teams!$J$5:$O$9,2,0),"")))</f>
        <v>3312 AD</v>
      </c>
      <c r="AF431" s="11" t="str">
        <f>TRIM(IF($AD431="","",IFERROR(VLOOKUP($AD431,Teams!$J$5:$O$9,4,0),"")))</f>
        <v>Dordrecht Oranje Wit Hal</v>
      </c>
      <c r="AG431" s="27"/>
      <c r="AH431" s="159">
        <f>IFERROR(AVERAGE(AH434:AH448),"")</f>
        <v>9.6766666666666659</v>
      </c>
    </row>
    <row r="432" spans="1:34" x14ac:dyDescent="0.25">
      <c r="B432" s="42"/>
      <c r="C432" s="43"/>
      <c r="D432" s="42"/>
      <c r="E432" s="42"/>
      <c r="F432" s="42"/>
      <c r="G432" s="46"/>
      <c r="H432" s="46"/>
      <c r="I432" s="46"/>
      <c r="J432" s="43"/>
      <c r="K432" s="43"/>
      <c r="L432" s="43"/>
      <c r="M432" s="48"/>
      <c r="N432" s="48"/>
      <c r="U432" s="116"/>
      <c r="V432" s="116"/>
      <c r="W432" s="116"/>
      <c r="X432" s="23">
        <v>3</v>
      </c>
    </row>
    <row r="433" spans="1:34" x14ac:dyDescent="0.25">
      <c r="A433" s="55"/>
      <c r="B433" s="56"/>
      <c r="C433" s="57" t="s">
        <v>5173</v>
      </c>
      <c r="D433" s="57" t="s">
        <v>5174</v>
      </c>
      <c r="E433" s="58" t="s">
        <v>5175</v>
      </c>
      <c r="F433" s="58" t="s">
        <v>5176</v>
      </c>
      <c r="G433" s="57" t="s">
        <v>5177</v>
      </c>
      <c r="H433" s="57" t="s">
        <v>5178</v>
      </c>
      <c r="I433" s="57" t="s">
        <v>5039</v>
      </c>
      <c r="J433" s="57" t="s">
        <v>7049</v>
      </c>
      <c r="K433" s="57" t="s">
        <v>7598</v>
      </c>
      <c r="L433" s="57" t="s">
        <v>7596</v>
      </c>
      <c r="M433" s="57" t="s">
        <v>7597</v>
      </c>
      <c r="N433" s="59"/>
      <c r="O433" s="55"/>
      <c r="P433" s="117" t="s">
        <v>5048</v>
      </c>
      <c r="Q433" s="117" t="s">
        <v>5047</v>
      </c>
      <c r="R433" s="117" t="s">
        <v>5049</v>
      </c>
      <c r="S433" s="117" t="s">
        <v>5048</v>
      </c>
      <c r="U433" s="115">
        <f>IF(W431="","",VLOOKUP(W431,Leeftijdscat,2,FALSE))</f>
        <v>7</v>
      </c>
      <c r="V433" s="115">
        <f>IF(W431="","",VLOOKUP(W431,Leeftijdscat,3,FALSE))</f>
        <v>9</v>
      </c>
      <c r="W433" s="115">
        <f>IF(W431="","",VLOOKUP(W431,Leeftijdscat,4,FALSE))</f>
        <v>10</v>
      </c>
      <c r="X433" s="23">
        <v>4</v>
      </c>
      <c r="Y433" s="55">
        <f>LEN(Y434&amp;Y435&amp;Y436&amp;Y437&amp;Y438&amp;Y439&amp;Y440&amp;Y441&amp;Y442&amp;Y443&amp;Y444&amp;Y445&amp;Y446&amp;Y447&amp;Y448)</f>
        <v>12</v>
      </c>
      <c r="Z433" s="55">
        <f>LEN(Z434&amp;Z435&amp;Z436&amp;Z437&amp;Z438&amp;Z439&amp;Z440&amp;Z441&amp;Z442&amp;Z443&amp;Z444&amp;Z445&amp;Z446&amp;Z447&amp;Z448)</f>
        <v>12</v>
      </c>
      <c r="AA433" s="55">
        <f>LEN(AA434&amp;AA435&amp;AA436&amp;AA437&amp;AA438&amp;AA439&amp;AA440&amp;AA441&amp;AA442&amp;AA443&amp;AA444&amp;AA445&amp;AA446&amp;AA447&amp;AA448)</f>
        <v>12</v>
      </c>
      <c r="AB433" s="55">
        <f>LEN(AB434&amp;AB435&amp;AB436&amp;AB437&amp;AB438&amp;AB439&amp;AB440&amp;AB441&amp;AB442&amp;AB443&amp;AB444&amp;AB445&amp;AB446&amp;AB447&amp;AB448)</f>
        <v>6</v>
      </c>
      <c r="AC433" s="55">
        <f>SUM(Y433:AA433)</f>
        <v>36</v>
      </c>
      <c r="AD433" s="145"/>
      <c r="AE433" s="145"/>
      <c r="AF433" s="145"/>
      <c r="AG433" s="55"/>
    </row>
    <row r="434" spans="1:34" x14ac:dyDescent="0.25">
      <c r="A434" s="23" t="str">
        <f>C431&amp;"x"&amp;B434</f>
        <v>E2x1</v>
      </c>
      <c r="B434" s="42">
        <v>1</v>
      </c>
      <c r="C434" s="60" t="str">
        <f t="shared" ref="C434:C448" si="417">IF(LEFT($A434,1)="x","",IFERROR(VLOOKUP($A434,Leden2Z,7,0),""))</f>
        <v>V</v>
      </c>
      <c r="D434" s="60" t="str">
        <f t="shared" ref="D434:D448" si="418">IF(LEFT($A434,1)="x","",IFERROR(VLOOKUP($A434,Leden2Z,8,0),""))</f>
        <v>NMH37W2</v>
      </c>
      <c r="E434" s="61" t="str">
        <f t="shared" ref="E434:E448" si="419">IF(LEFT($A434,1)="x","",IFERROR(VLOOKUP($A434,Leden2Z,9,0),""))</f>
        <v>Linden, van der I.</v>
      </c>
      <c r="F434" s="61" t="str">
        <f t="shared" ref="F434:F448" si="420">IF(LEFT($A434,1)="x","",IFERROR(VLOOKUP($A434,Leden2Z,10,0),""))</f>
        <v>Ize</v>
      </c>
      <c r="G434" s="62">
        <f t="shared" ref="G434:G448" si="421">IF(LEFT($A434,1)="x","",IFERROR(VLOOKUP($A434,Leden2Z,11,0),""))</f>
        <v>41662</v>
      </c>
      <c r="H434" s="63">
        <f t="shared" ref="H434:H448" si="422">IF(AND(ISNUMBER(G434),G434&lt;&gt;0),DATEDIF(G434,Peildatum,"Y"),"")</f>
        <v>9</v>
      </c>
      <c r="I434" s="69"/>
      <c r="J434" s="60" t="str">
        <f t="shared" ref="J434:J448" si="423">IF(LEFT($A434,1)="x","",IFERROR(VLOOKUP($A434,Leden2Z,16,0),""))</f>
        <v>E4</v>
      </c>
      <c r="K434" s="60" t="str">
        <f t="shared" ref="K434:K448" si="424">IF(LEFT($A434,1)="x","",IFERROR(VLOOKUP($A434,Leden2Z,17,0),""))</f>
        <v>E4</v>
      </c>
      <c r="L434" s="60" t="str">
        <f t="shared" ref="L434:L448" si="425">IF(LEFT($A434,1)="x","",IFERROR(VLOOKUP($A434,Leden2Z,18,0),""))</f>
        <v>E4</v>
      </c>
      <c r="M434" s="60" t="str">
        <f t="shared" ref="M434:M448" si="426">IF(LEFT($A434,1)="x","",IFERROR(VLOOKUP($A434,Leden2Z,19,0),""))</f>
        <v>E1</v>
      </c>
      <c r="N434" s="48"/>
      <c r="P434" s="114"/>
      <c r="Q434" s="114"/>
      <c r="R434" s="114"/>
      <c r="S434" s="114">
        <f>IF(OR(LEFT($A434,1)="x",AND(AC433+$AC434=0,$AC433&gt;0)),"",IFERROR(VLOOKUP($A434,Leden2Z,32,0),""))</f>
        <v>0</v>
      </c>
      <c r="T434" s="153">
        <f t="shared" ref="T434:T448" si="427">IF(LEN(C434&amp;D434&amp;E434&amp;F434)&gt;0,1,0)</f>
        <v>1</v>
      </c>
      <c r="U434" s="116">
        <f t="shared" ref="U434:U448" si="428">MIN(LEN(Y434&amp;Z434&amp;AA434&amp;AB434),1)</f>
        <v>1</v>
      </c>
      <c r="V434" s="119">
        <f t="shared" ref="V434:V448" si="429">V433</f>
        <v>9</v>
      </c>
      <c r="W434" s="119">
        <f t="shared" ref="W434:W448" si="430">W433</f>
        <v>10</v>
      </c>
      <c r="X434" s="23">
        <v>5</v>
      </c>
      <c r="Y434" s="60" t="str">
        <f t="shared" ref="Y434:Y448" si="431">IF(LEFT($A434,1)="x","",IFERROR(VLOOKUP($A434,Leden2Z,36,0),""))</f>
        <v>E4</v>
      </c>
      <c r="Z434" s="60" t="str">
        <f t="shared" ref="Z434:Z448" si="432">IF(LEFT($A434,1)="x","",IFERROR(VLOOKUP($A434,Leden2Z,37,0),""))</f>
        <v>E4</v>
      </c>
      <c r="AA434" s="60" t="str">
        <f t="shared" ref="AA434:AA448" si="433">IF(LEFT($A434,1)="x","",IFERROR(VLOOKUP($A434,Leden2Z,38,0),""))</f>
        <v>E4</v>
      </c>
      <c r="AB434" s="60">
        <f t="shared" ref="AB434:AB448" si="434">IF(LEFT($A434,1)="x","",IFERROR(VLOOKUP($A434,Leden2Z,39,0),""))</f>
        <v>0</v>
      </c>
      <c r="AC434" s="23">
        <f t="shared" ref="AC434:AC448" si="435">LEN(Y434&amp;Z434&amp;AA434&amp;AB434)</f>
        <v>7</v>
      </c>
      <c r="AH434" s="158">
        <f t="shared" ref="AH434:AH448" si="436">lft(G434,Peildatum)</f>
        <v>9.94</v>
      </c>
    </row>
    <row r="435" spans="1:34" x14ac:dyDescent="0.25">
      <c r="A435" s="23" t="str">
        <f>C431&amp;"x"&amp;B435</f>
        <v>E2x2</v>
      </c>
      <c r="B435" s="42">
        <v>2</v>
      </c>
      <c r="C435" s="60" t="str">
        <f t="shared" si="417"/>
        <v>V</v>
      </c>
      <c r="D435" s="60" t="str">
        <f t="shared" si="418"/>
        <v>NMD34T8</v>
      </c>
      <c r="E435" s="61" t="str">
        <f t="shared" si="419"/>
        <v>Exalto, L.B.C.</v>
      </c>
      <c r="F435" s="61" t="str">
        <f t="shared" si="420"/>
        <v>Lisa</v>
      </c>
      <c r="G435" s="62">
        <f t="shared" si="421"/>
        <v>41807</v>
      </c>
      <c r="H435" s="63">
        <f t="shared" si="422"/>
        <v>9</v>
      </c>
      <c r="I435" s="69"/>
      <c r="J435" s="60" t="str">
        <f t="shared" si="423"/>
        <v>E5</v>
      </c>
      <c r="K435" s="60" t="str">
        <f t="shared" si="424"/>
        <v>E5</v>
      </c>
      <c r="L435" s="60" t="str">
        <f t="shared" si="425"/>
        <v>E5</v>
      </c>
      <c r="M435" s="60" t="str">
        <f t="shared" si="426"/>
        <v>E2</v>
      </c>
      <c r="N435" s="48"/>
      <c r="P435" s="114"/>
      <c r="Q435" s="114"/>
      <c r="R435" s="114"/>
      <c r="S435" s="114">
        <f>IF(OR(LEFT($A435,1)="x",AND(AC433+$AC435=0,$AC433&gt;0)),"",IFERROR(VLOOKUP($A435,Leden2Z,32,0),""))</f>
        <v>0</v>
      </c>
      <c r="T435" s="153">
        <f t="shared" si="427"/>
        <v>1</v>
      </c>
      <c r="U435" s="116">
        <f t="shared" si="428"/>
        <v>1</v>
      </c>
      <c r="V435" s="119">
        <f t="shared" si="429"/>
        <v>9</v>
      </c>
      <c r="W435" s="119">
        <f t="shared" si="430"/>
        <v>10</v>
      </c>
      <c r="X435" s="23">
        <v>6</v>
      </c>
      <c r="Y435" s="60" t="str">
        <f t="shared" si="431"/>
        <v>E5</v>
      </c>
      <c r="Z435" s="60" t="str">
        <f t="shared" si="432"/>
        <v>E5</v>
      </c>
      <c r="AA435" s="60" t="str">
        <f t="shared" si="433"/>
        <v>E5</v>
      </c>
      <c r="AB435" s="60">
        <f t="shared" si="434"/>
        <v>0</v>
      </c>
      <c r="AC435" s="23">
        <f t="shared" si="435"/>
        <v>7</v>
      </c>
      <c r="AH435" s="158">
        <f t="shared" si="436"/>
        <v>9.5399999999999991</v>
      </c>
    </row>
    <row r="436" spans="1:34" x14ac:dyDescent="0.25">
      <c r="A436" s="23" t="str">
        <f>C431&amp;"x"&amp;B436</f>
        <v>E2x3</v>
      </c>
      <c r="B436" s="42">
        <v>3</v>
      </c>
      <c r="C436" s="60" t="str">
        <f t="shared" si="417"/>
        <v>M</v>
      </c>
      <c r="D436" s="60" t="str">
        <f t="shared" si="418"/>
        <v>NMN10V0</v>
      </c>
      <c r="E436" s="61" t="str">
        <f t="shared" si="419"/>
        <v>Winter, L.P.</v>
      </c>
      <c r="F436" s="61" t="str">
        <f t="shared" si="420"/>
        <v>Lars</v>
      </c>
      <c r="G436" s="62">
        <f t="shared" si="421"/>
        <v>41686</v>
      </c>
      <c r="H436" s="63">
        <f t="shared" si="422"/>
        <v>9</v>
      </c>
      <c r="I436" s="69"/>
      <c r="J436" s="60" t="str">
        <f t="shared" si="423"/>
        <v>E6</v>
      </c>
      <c r="K436" s="60" t="str">
        <f t="shared" si="424"/>
        <v>E6</v>
      </c>
      <c r="L436" s="60" t="str">
        <f t="shared" si="425"/>
        <v>E6</v>
      </c>
      <c r="M436" s="60" t="str">
        <f t="shared" si="426"/>
        <v>E3</v>
      </c>
      <c r="N436" s="48"/>
      <c r="P436" s="114"/>
      <c r="Q436" s="114"/>
      <c r="R436" s="114"/>
      <c r="S436" s="114">
        <f>IF(OR(LEFT($A436,1)="x",AND(AC433+$AC436=0,$AC433&gt;0)),"",IFERROR(VLOOKUP($A436,Leden2Z,32,0),""))</f>
        <v>0</v>
      </c>
      <c r="T436" s="153">
        <f t="shared" si="427"/>
        <v>1</v>
      </c>
      <c r="U436" s="116">
        <f t="shared" si="428"/>
        <v>1</v>
      </c>
      <c r="V436" s="119">
        <f t="shared" si="429"/>
        <v>9</v>
      </c>
      <c r="W436" s="119">
        <f t="shared" si="430"/>
        <v>10</v>
      </c>
      <c r="X436" s="23">
        <v>7</v>
      </c>
      <c r="Y436" s="60" t="str">
        <f t="shared" si="431"/>
        <v>E6</v>
      </c>
      <c r="Z436" s="60" t="str">
        <f t="shared" si="432"/>
        <v>E6</v>
      </c>
      <c r="AA436" s="60" t="str">
        <f t="shared" si="433"/>
        <v>E6</v>
      </c>
      <c r="AB436" s="60">
        <f t="shared" si="434"/>
        <v>0</v>
      </c>
      <c r="AC436" s="23">
        <f t="shared" si="435"/>
        <v>7</v>
      </c>
      <c r="AH436" s="158">
        <f t="shared" si="436"/>
        <v>9.8699999999999992</v>
      </c>
    </row>
    <row r="437" spans="1:34" x14ac:dyDescent="0.25">
      <c r="A437" s="23" t="str">
        <f>C431&amp;"x"&amp;B437</f>
        <v>E2x4</v>
      </c>
      <c r="B437" s="42">
        <v>4</v>
      </c>
      <c r="C437" s="60" t="str">
        <f t="shared" si="417"/>
        <v>M</v>
      </c>
      <c r="D437" s="60" t="str">
        <f t="shared" si="418"/>
        <v>NMK07M0</v>
      </c>
      <c r="E437" s="61" t="str">
        <f t="shared" si="419"/>
        <v>Hoedelmans, T.</v>
      </c>
      <c r="F437" s="61" t="str">
        <f t="shared" si="420"/>
        <v>Tobias</v>
      </c>
      <c r="G437" s="62">
        <f t="shared" si="421"/>
        <v>41737</v>
      </c>
      <c r="H437" s="63">
        <f t="shared" si="422"/>
        <v>9</v>
      </c>
      <c r="I437" s="69"/>
      <c r="J437" s="60" t="str">
        <f t="shared" si="423"/>
        <v>E4</v>
      </c>
      <c r="K437" s="60" t="str">
        <f t="shared" si="424"/>
        <v>E4</v>
      </c>
      <c r="L437" s="60" t="str">
        <f t="shared" si="425"/>
        <v>E4</v>
      </c>
      <c r="M437" s="60" t="str">
        <f t="shared" si="426"/>
        <v>E1</v>
      </c>
      <c r="N437" s="48"/>
      <c r="P437" s="114"/>
      <c r="Q437" s="114"/>
      <c r="R437" s="114"/>
      <c r="S437" s="114">
        <f>IF(OR(LEFT($A437,1)="x",AND(AC433+$AC437=0,$AC433&gt;0)),"",IFERROR(VLOOKUP($A437,Leden2Z,32,0),""))</f>
        <v>0</v>
      </c>
      <c r="T437" s="153">
        <f t="shared" si="427"/>
        <v>1</v>
      </c>
      <c r="U437" s="116">
        <f t="shared" si="428"/>
        <v>1</v>
      </c>
      <c r="V437" s="119">
        <f t="shared" si="429"/>
        <v>9</v>
      </c>
      <c r="W437" s="119">
        <f t="shared" si="430"/>
        <v>10</v>
      </c>
      <c r="X437" s="23">
        <v>8</v>
      </c>
      <c r="Y437" s="60" t="str">
        <f t="shared" si="431"/>
        <v>E4</v>
      </c>
      <c r="Z437" s="60" t="str">
        <f t="shared" si="432"/>
        <v>E4</v>
      </c>
      <c r="AA437" s="60" t="str">
        <f t="shared" si="433"/>
        <v>E4</v>
      </c>
      <c r="AB437" s="60">
        <f t="shared" si="434"/>
        <v>0</v>
      </c>
      <c r="AC437" s="23">
        <f t="shared" si="435"/>
        <v>7</v>
      </c>
      <c r="AH437" s="158">
        <f t="shared" si="436"/>
        <v>9.73</v>
      </c>
    </row>
    <row r="438" spans="1:34" x14ac:dyDescent="0.25">
      <c r="A438" s="23" t="str">
        <f>C431&amp;"x"&amp;B438</f>
        <v>E2x5</v>
      </c>
      <c r="B438" s="42">
        <v>5</v>
      </c>
      <c r="C438" s="60" t="str">
        <f t="shared" si="417"/>
        <v>M</v>
      </c>
      <c r="D438" s="60" t="str">
        <f t="shared" si="418"/>
        <v>NMK59H6</v>
      </c>
      <c r="E438" s="61" t="str">
        <f t="shared" si="419"/>
        <v>Ameijden, van M.</v>
      </c>
      <c r="F438" s="61" t="str">
        <f t="shared" si="420"/>
        <v>Morris</v>
      </c>
      <c r="G438" s="62">
        <f t="shared" si="421"/>
        <v>41780</v>
      </c>
      <c r="H438" s="63">
        <f t="shared" si="422"/>
        <v>9</v>
      </c>
      <c r="I438" s="69"/>
      <c r="J438" s="60" t="str">
        <f t="shared" si="423"/>
        <v>E5</v>
      </c>
      <c r="K438" s="60" t="str">
        <f t="shared" si="424"/>
        <v>E5</v>
      </c>
      <c r="L438" s="60" t="str">
        <f t="shared" si="425"/>
        <v>E5</v>
      </c>
      <c r="M438" s="60" t="str">
        <f t="shared" si="426"/>
        <v>E2</v>
      </c>
      <c r="N438" s="48"/>
      <c r="P438" s="114"/>
      <c r="Q438" s="114"/>
      <c r="R438" s="114"/>
      <c r="S438" s="114">
        <f>IF(OR(LEFT($A438,1)="x",AND(AC433+$AC438=0,$AC433&gt;0)),"",IFERROR(VLOOKUP($A438,Leden2Z,32,0),""))</f>
        <v>0</v>
      </c>
      <c r="T438" s="153">
        <f t="shared" si="427"/>
        <v>1</v>
      </c>
      <c r="U438" s="116">
        <f t="shared" si="428"/>
        <v>1</v>
      </c>
      <c r="V438" s="119">
        <f t="shared" si="429"/>
        <v>9</v>
      </c>
      <c r="W438" s="119">
        <f t="shared" si="430"/>
        <v>10</v>
      </c>
      <c r="X438" s="23">
        <v>9</v>
      </c>
      <c r="Y438" s="60" t="str">
        <f t="shared" si="431"/>
        <v>E5</v>
      </c>
      <c r="Z438" s="60" t="str">
        <f t="shared" si="432"/>
        <v>E5</v>
      </c>
      <c r="AA438" s="60" t="str">
        <f t="shared" si="433"/>
        <v>E5</v>
      </c>
      <c r="AB438" s="60">
        <f t="shared" si="434"/>
        <v>0</v>
      </c>
      <c r="AC438" s="23">
        <f t="shared" si="435"/>
        <v>7</v>
      </c>
      <c r="AH438" s="158">
        <f t="shared" si="436"/>
        <v>9.61</v>
      </c>
    </row>
    <row r="439" spans="1:34" x14ac:dyDescent="0.25">
      <c r="A439" s="23" t="str">
        <f>C431&amp;"x"&amp;B439</f>
        <v>E2x6</v>
      </c>
      <c r="B439" s="42">
        <v>6</v>
      </c>
      <c r="C439" s="60" t="str">
        <f t="shared" si="417"/>
        <v>M</v>
      </c>
      <c r="D439" s="60" t="str">
        <f t="shared" si="418"/>
        <v>NMN09P0</v>
      </c>
      <c r="E439" s="61" t="str">
        <f t="shared" si="419"/>
        <v>Dekker, den J</v>
      </c>
      <c r="F439" s="61" t="str">
        <f t="shared" si="420"/>
        <v>Jorn</v>
      </c>
      <c r="G439" s="62">
        <f t="shared" si="421"/>
        <v>41867</v>
      </c>
      <c r="H439" s="63">
        <f t="shared" si="422"/>
        <v>9</v>
      </c>
      <c r="I439" s="69"/>
      <c r="J439" s="60" t="str">
        <f t="shared" si="423"/>
        <v>E5</v>
      </c>
      <c r="K439" s="60" t="str">
        <f t="shared" si="424"/>
        <v>E5</v>
      </c>
      <c r="L439" s="60" t="str">
        <f t="shared" si="425"/>
        <v>E5</v>
      </c>
      <c r="M439" s="60" t="str">
        <f t="shared" si="426"/>
        <v>E2</v>
      </c>
      <c r="N439" s="48"/>
      <c r="P439" s="114"/>
      <c r="Q439" s="114"/>
      <c r="R439" s="114"/>
      <c r="S439" s="114">
        <f>IF(OR(LEFT($A439,1)="x",AND(AC433+$AC439=0,$AC433&gt;0)),"",IFERROR(VLOOKUP($A439,Leden2Z,32,0),""))</f>
        <v>0</v>
      </c>
      <c r="T439" s="153">
        <f t="shared" si="427"/>
        <v>1</v>
      </c>
      <c r="U439" s="116">
        <f t="shared" si="428"/>
        <v>1</v>
      </c>
      <c r="V439" s="119">
        <f t="shared" si="429"/>
        <v>9</v>
      </c>
      <c r="W439" s="119">
        <f t="shared" si="430"/>
        <v>10</v>
      </c>
      <c r="X439" s="23">
        <v>10</v>
      </c>
      <c r="Y439" s="60" t="str">
        <f t="shared" si="431"/>
        <v>E5</v>
      </c>
      <c r="Z439" s="60" t="str">
        <f t="shared" si="432"/>
        <v>E5</v>
      </c>
      <c r="AA439" s="60" t="str">
        <f t="shared" si="433"/>
        <v>E5</v>
      </c>
      <c r="AB439" s="60">
        <f t="shared" si="434"/>
        <v>0</v>
      </c>
      <c r="AC439" s="23">
        <f t="shared" si="435"/>
        <v>7</v>
      </c>
      <c r="AH439" s="158">
        <f t="shared" si="436"/>
        <v>9.3699999999999992</v>
      </c>
    </row>
    <row r="440" spans="1:34" x14ac:dyDescent="0.25">
      <c r="A440" s="23" t="str">
        <f>C431&amp;"x"&amp;B440</f>
        <v>E2x7</v>
      </c>
      <c r="B440" s="42">
        <v>7</v>
      </c>
      <c r="C440" s="60" t="str">
        <f t="shared" si="417"/>
        <v/>
      </c>
      <c r="D440" s="60" t="str">
        <f t="shared" si="418"/>
        <v/>
      </c>
      <c r="E440" s="61" t="str">
        <f t="shared" si="419"/>
        <v/>
      </c>
      <c r="F440" s="61" t="str">
        <f t="shared" si="420"/>
        <v/>
      </c>
      <c r="G440" s="62" t="str">
        <f t="shared" si="421"/>
        <v/>
      </c>
      <c r="H440" s="63" t="str">
        <f t="shared" si="422"/>
        <v/>
      </c>
      <c r="I440" s="69"/>
      <c r="J440" s="60" t="str">
        <f t="shared" si="423"/>
        <v/>
      </c>
      <c r="K440" s="60" t="str">
        <f t="shared" si="424"/>
        <v/>
      </c>
      <c r="L440" s="60" t="str">
        <f t="shared" si="425"/>
        <v/>
      </c>
      <c r="M440" s="60" t="str">
        <f t="shared" si="426"/>
        <v/>
      </c>
      <c r="N440" s="48"/>
      <c r="P440" s="114"/>
      <c r="Q440" s="114"/>
      <c r="R440" s="114"/>
      <c r="S440" s="114" t="str">
        <f>IF(OR(LEFT($A440,1)="x",AND(AC433+$AC440=0,$AC433&gt;0)),"",IFERROR(VLOOKUP($A440,Leden2Z,32,0),""))</f>
        <v/>
      </c>
      <c r="T440" s="153">
        <f t="shared" si="427"/>
        <v>0</v>
      </c>
      <c r="U440" s="116">
        <f t="shared" si="428"/>
        <v>0</v>
      </c>
      <c r="V440" s="119">
        <f t="shared" si="429"/>
        <v>9</v>
      </c>
      <c r="W440" s="119">
        <f t="shared" si="430"/>
        <v>10</v>
      </c>
      <c r="X440" s="23">
        <v>11</v>
      </c>
      <c r="Y440" s="60" t="str">
        <f t="shared" si="431"/>
        <v/>
      </c>
      <c r="Z440" s="60" t="str">
        <f t="shared" si="432"/>
        <v/>
      </c>
      <c r="AA440" s="60" t="str">
        <f t="shared" si="433"/>
        <v/>
      </c>
      <c r="AB440" s="60" t="str">
        <f t="shared" si="434"/>
        <v/>
      </c>
      <c r="AC440" s="23">
        <f t="shared" si="435"/>
        <v>0</v>
      </c>
      <c r="AH440" s="158" t="str">
        <f t="shared" si="436"/>
        <v/>
      </c>
    </row>
    <row r="441" spans="1:34" x14ac:dyDescent="0.25">
      <c r="A441" s="23" t="str">
        <f>C431&amp;"x"&amp;B441</f>
        <v>E2x8</v>
      </c>
      <c r="B441" s="42">
        <v>8</v>
      </c>
      <c r="C441" s="60" t="str">
        <f t="shared" si="417"/>
        <v/>
      </c>
      <c r="D441" s="60" t="str">
        <f t="shared" si="418"/>
        <v/>
      </c>
      <c r="E441" s="61" t="str">
        <f t="shared" si="419"/>
        <v/>
      </c>
      <c r="F441" s="61" t="str">
        <f t="shared" si="420"/>
        <v/>
      </c>
      <c r="G441" s="62" t="str">
        <f t="shared" si="421"/>
        <v/>
      </c>
      <c r="H441" s="63" t="str">
        <f t="shared" si="422"/>
        <v/>
      </c>
      <c r="I441" s="69"/>
      <c r="J441" s="60" t="str">
        <f t="shared" si="423"/>
        <v/>
      </c>
      <c r="K441" s="60" t="str">
        <f t="shared" si="424"/>
        <v/>
      </c>
      <c r="L441" s="60" t="str">
        <f t="shared" si="425"/>
        <v/>
      </c>
      <c r="M441" s="60" t="str">
        <f t="shared" si="426"/>
        <v/>
      </c>
      <c r="N441" s="48"/>
      <c r="P441" s="114"/>
      <c r="Q441" s="114"/>
      <c r="R441" s="114"/>
      <c r="S441" s="114" t="str">
        <f>IF(OR(LEFT($A441,1)="x",AND(AC433+$AC441=0,$AC433&gt;0)),"",IFERROR(VLOOKUP($A441,Leden2Z,32,0),""))</f>
        <v/>
      </c>
      <c r="T441" s="153">
        <f t="shared" si="427"/>
        <v>0</v>
      </c>
      <c r="U441" s="116">
        <f t="shared" si="428"/>
        <v>0</v>
      </c>
      <c r="V441" s="119">
        <f t="shared" si="429"/>
        <v>9</v>
      </c>
      <c r="W441" s="119">
        <f t="shared" si="430"/>
        <v>10</v>
      </c>
      <c r="X441" s="23">
        <v>12</v>
      </c>
      <c r="Y441" s="60" t="str">
        <f t="shared" si="431"/>
        <v/>
      </c>
      <c r="Z441" s="60" t="str">
        <f t="shared" si="432"/>
        <v/>
      </c>
      <c r="AA441" s="60" t="str">
        <f t="shared" si="433"/>
        <v/>
      </c>
      <c r="AB441" s="60" t="str">
        <f t="shared" si="434"/>
        <v/>
      </c>
      <c r="AC441" s="23">
        <f t="shared" si="435"/>
        <v>0</v>
      </c>
      <c r="AH441" s="158" t="str">
        <f t="shared" si="436"/>
        <v/>
      </c>
    </row>
    <row r="442" spans="1:34" x14ac:dyDescent="0.25">
      <c r="A442" s="23" t="str">
        <f>C431&amp;"x"&amp;B442</f>
        <v>E2x9</v>
      </c>
      <c r="B442" s="42">
        <v>9</v>
      </c>
      <c r="C442" s="60" t="str">
        <f t="shared" si="417"/>
        <v/>
      </c>
      <c r="D442" s="60" t="str">
        <f t="shared" si="418"/>
        <v/>
      </c>
      <c r="E442" s="61" t="str">
        <f t="shared" si="419"/>
        <v/>
      </c>
      <c r="F442" s="61" t="str">
        <f t="shared" si="420"/>
        <v/>
      </c>
      <c r="G442" s="62" t="str">
        <f t="shared" si="421"/>
        <v/>
      </c>
      <c r="H442" s="63" t="str">
        <f t="shared" si="422"/>
        <v/>
      </c>
      <c r="I442" s="69"/>
      <c r="J442" s="60" t="str">
        <f t="shared" si="423"/>
        <v/>
      </c>
      <c r="K442" s="60" t="str">
        <f t="shared" si="424"/>
        <v/>
      </c>
      <c r="L442" s="60" t="str">
        <f t="shared" si="425"/>
        <v/>
      </c>
      <c r="M442" s="60" t="str">
        <f t="shared" si="426"/>
        <v/>
      </c>
      <c r="N442" s="48"/>
      <c r="P442" s="114"/>
      <c r="Q442" s="114"/>
      <c r="R442" s="114"/>
      <c r="S442" s="114" t="str">
        <f>IF(OR(LEFT($A442,1)="x",AND(AC433+$AC442=0,$AC433&gt;0)),"",IFERROR(VLOOKUP($A442,Leden2Z,32,0),""))</f>
        <v/>
      </c>
      <c r="T442" s="153">
        <f t="shared" si="427"/>
        <v>0</v>
      </c>
      <c r="U442" s="116">
        <f t="shared" si="428"/>
        <v>0</v>
      </c>
      <c r="V442" s="119">
        <f t="shared" si="429"/>
        <v>9</v>
      </c>
      <c r="W442" s="119">
        <f t="shared" si="430"/>
        <v>10</v>
      </c>
      <c r="X442" s="23">
        <v>13</v>
      </c>
      <c r="Y442" s="60" t="str">
        <f t="shared" si="431"/>
        <v/>
      </c>
      <c r="Z442" s="60" t="str">
        <f t="shared" si="432"/>
        <v/>
      </c>
      <c r="AA442" s="60" t="str">
        <f t="shared" si="433"/>
        <v/>
      </c>
      <c r="AB442" s="60" t="str">
        <f t="shared" si="434"/>
        <v/>
      </c>
      <c r="AC442" s="23">
        <f t="shared" si="435"/>
        <v>0</v>
      </c>
      <c r="AH442" s="158" t="str">
        <f t="shared" si="436"/>
        <v/>
      </c>
    </row>
    <row r="443" spans="1:34" x14ac:dyDescent="0.25">
      <c r="A443" s="23" t="str">
        <f>C431&amp;"x"&amp;B443</f>
        <v>E2x10</v>
      </c>
      <c r="B443" s="42">
        <v>10</v>
      </c>
      <c r="C443" s="60" t="str">
        <f t="shared" si="417"/>
        <v/>
      </c>
      <c r="D443" s="60" t="str">
        <f t="shared" si="418"/>
        <v/>
      </c>
      <c r="E443" s="61" t="str">
        <f t="shared" si="419"/>
        <v/>
      </c>
      <c r="F443" s="61" t="str">
        <f t="shared" si="420"/>
        <v/>
      </c>
      <c r="G443" s="62" t="str">
        <f t="shared" si="421"/>
        <v/>
      </c>
      <c r="H443" s="63" t="str">
        <f t="shared" si="422"/>
        <v/>
      </c>
      <c r="I443" s="69"/>
      <c r="J443" s="60" t="str">
        <f t="shared" si="423"/>
        <v/>
      </c>
      <c r="K443" s="60" t="str">
        <f t="shared" si="424"/>
        <v/>
      </c>
      <c r="L443" s="60" t="str">
        <f t="shared" si="425"/>
        <v/>
      </c>
      <c r="M443" s="60" t="str">
        <f t="shared" si="426"/>
        <v/>
      </c>
      <c r="N443" s="48"/>
      <c r="P443" s="114"/>
      <c r="Q443" s="114"/>
      <c r="R443" s="114"/>
      <c r="S443" s="114" t="str">
        <f>IF(OR(LEFT($A443,1)="x",AND(AC433+$AC443=0,$AC433&gt;0)),"",IFERROR(VLOOKUP($A443,Leden2Z,32,0),""))</f>
        <v/>
      </c>
      <c r="T443" s="153">
        <f t="shared" si="427"/>
        <v>0</v>
      </c>
      <c r="U443" s="116">
        <f t="shared" si="428"/>
        <v>0</v>
      </c>
      <c r="V443" s="119">
        <f t="shared" si="429"/>
        <v>9</v>
      </c>
      <c r="W443" s="119">
        <f t="shared" si="430"/>
        <v>10</v>
      </c>
      <c r="X443" s="23">
        <v>14</v>
      </c>
      <c r="Y443" s="60" t="str">
        <f t="shared" si="431"/>
        <v/>
      </c>
      <c r="Z443" s="60" t="str">
        <f t="shared" si="432"/>
        <v/>
      </c>
      <c r="AA443" s="60" t="str">
        <f t="shared" si="433"/>
        <v/>
      </c>
      <c r="AB443" s="60" t="str">
        <f t="shared" si="434"/>
        <v/>
      </c>
      <c r="AC443" s="23">
        <f t="shared" si="435"/>
        <v>0</v>
      </c>
      <c r="AH443" s="158" t="str">
        <f t="shared" si="436"/>
        <v/>
      </c>
    </row>
    <row r="444" spans="1:34" x14ac:dyDescent="0.25">
      <c r="A444" s="23" t="str">
        <f>C431&amp;"x"&amp;B444</f>
        <v>E2x11</v>
      </c>
      <c r="B444" s="42">
        <v>11</v>
      </c>
      <c r="C444" s="60" t="str">
        <f t="shared" si="417"/>
        <v/>
      </c>
      <c r="D444" s="60" t="str">
        <f t="shared" si="418"/>
        <v/>
      </c>
      <c r="E444" s="61" t="str">
        <f t="shared" si="419"/>
        <v/>
      </c>
      <c r="F444" s="61" t="str">
        <f t="shared" si="420"/>
        <v/>
      </c>
      <c r="G444" s="62" t="str">
        <f t="shared" si="421"/>
        <v/>
      </c>
      <c r="H444" s="63" t="str">
        <f t="shared" si="422"/>
        <v/>
      </c>
      <c r="I444" s="69"/>
      <c r="J444" s="60" t="str">
        <f t="shared" si="423"/>
        <v/>
      </c>
      <c r="K444" s="60" t="str">
        <f t="shared" si="424"/>
        <v/>
      </c>
      <c r="L444" s="60" t="str">
        <f t="shared" si="425"/>
        <v/>
      </c>
      <c r="M444" s="60" t="str">
        <f t="shared" si="426"/>
        <v/>
      </c>
      <c r="N444" s="48"/>
      <c r="P444" s="114"/>
      <c r="Q444" s="114"/>
      <c r="R444" s="114"/>
      <c r="S444" s="114" t="str">
        <f>IF(OR(LEFT($A444,1)="x",AND(AC433+$AC444=0,$AC433&gt;0)),"",IFERROR(VLOOKUP($A444,Leden2Z,32,0),""))</f>
        <v/>
      </c>
      <c r="T444" s="153">
        <f t="shared" si="427"/>
        <v>0</v>
      </c>
      <c r="U444" s="116">
        <f t="shared" si="428"/>
        <v>0</v>
      </c>
      <c r="V444" s="119">
        <f t="shared" si="429"/>
        <v>9</v>
      </c>
      <c r="W444" s="119">
        <f t="shared" si="430"/>
        <v>10</v>
      </c>
      <c r="X444" s="23">
        <v>15</v>
      </c>
      <c r="Y444" s="60" t="str">
        <f t="shared" si="431"/>
        <v/>
      </c>
      <c r="Z444" s="60" t="str">
        <f t="shared" si="432"/>
        <v/>
      </c>
      <c r="AA444" s="60" t="str">
        <f t="shared" si="433"/>
        <v/>
      </c>
      <c r="AB444" s="60" t="str">
        <f t="shared" si="434"/>
        <v/>
      </c>
      <c r="AC444" s="23">
        <f t="shared" si="435"/>
        <v>0</v>
      </c>
      <c r="AH444" s="158" t="str">
        <f t="shared" si="436"/>
        <v/>
      </c>
    </row>
    <row r="445" spans="1:34" x14ac:dyDescent="0.25">
      <c r="A445" s="23" t="str">
        <f>C431&amp;"x"&amp;B445</f>
        <v>E2x12</v>
      </c>
      <c r="B445" s="42">
        <v>12</v>
      </c>
      <c r="C445" s="60" t="str">
        <f t="shared" si="417"/>
        <v/>
      </c>
      <c r="D445" s="60" t="str">
        <f t="shared" si="418"/>
        <v/>
      </c>
      <c r="E445" s="61" t="str">
        <f t="shared" si="419"/>
        <v/>
      </c>
      <c r="F445" s="61" t="str">
        <f t="shared" si="420"/>
        <v/>
      </c>
      <c r="G445" s="62" t="str">
        <f t="shared" si="421"/>
        <v/>
      </c>
      <c r="H445" s="63" t="str">
        <f t="shared" si="422"/>
        <v/>
      </c>
      <c r="I445" s="69"/>
      <c r="J445" s="60" t="str">
        <f t="shared" si="423"/>
        <v/>
      </c>
      <c r="K445" s="60" t="str">
        <f t="shared" si="424"/>
        <v/>
      </c>
      <c r="L445" s="60" t="str">
        <f t="shared" si="425"/>
        <v/>
      </c>
      <c r="M445" s="60" t="str">
        <f t="shared" si="426"/>
        <v/>
      </c>
      <c r="N445" s="48"/>
      <c r="P445" s="114"/>
      <c r="Q445" s="114"/>
      <c r="R445" s="114"/>
      <c r="S445" s="114" t="str">
        <f>IF(OR(LEFT($A445,1)="x",AND(AC433+$AC445=0,$AC433&gt;0)),"",IFERROR(VLOOKUP($A445,Leden2Z,32,0),""))</f>
        <v/>
      </c>
      <c r="T445" s="153">
        <f t="shared" si="427"/>
        <v>0</v>
      </c>
      <c r="U445" s="116">
        <f t="shared" si="428"/>
        <v>0</v>
      </c>
      <c r="V445" s="119">
        <f t="shared" si="429"/>
        <v>9</v>
      </c>
      <c r="W445" s="119">
        <f t="shared" si="430"/>
        <v>10</v>
      </c>
      <c r="X445" s="23">
        <v>16</v>
      </c>
      <c r="Y445" s="60" t="str">
        <f t="shared" si="431"/>
        <v/>
      </c>
      <c r="Z445" s="60" t="str">
        <f t="shared" si="432"/>
        <v/>
      </c>
      <c r="AA445" s="60" t="str">
        <f t="shared" si="433"/>
        <v/>
      </c>
      <c r="AB445" s="60" t="str">
        <f t="shared" si="434"/>
        <v/>
      </c>
      <c r="AC445" s="23">
        <f t="shared" si="435"/>
        <v>0</v>
      </c>
      <c r="AH445" s="158" t="str">
        <f t="shared" si="436"/>
        <v/>
      </c>
    </row>
    <row r="446" spans="1:34" x14ac:dyDescent="0.25">
      <c r="A446" s="23" t="str">
        <f>C431&amp;"x"&amp;B446</f>
        <v>E2x13</v>
      </c>
      <c r="B446" s="42">
        <v>13</v>
      </c>
      <c r="C446" s="60" t="str">
        <f t="shared" si="417"/>
        <v/>
      </c>
      <c r="D446" s="60" t="str">
        <f t="shared" si="418"/>
        <v/>
      </c>
      <c r="E446" s="61" t="str">
        <f t="shared" si="419"/>
        <v/>
      </c>
      <c r="F446" s="61" t="str">
        <f t="shared" si="420"/>
        <v/>
      </c>
      <c r="G446" s="62" t="str">
        <f t="shared" si="421"/>
        <v/>
      </c>
      <c r="H446" s="63" t="str">
        <f t="shared" si="422"/>
        <v/>
      </c>
      <c r="I446" s="69"/>
      <c r="J446" s="60" t="str">
        <f t="shared" si="423"/>
        <v/>
      </c>
      <c r="K446" s="60" t="str">
        <f t="shared" si="424"/>
        <v/>
      </c>
      <c r="L446" s="60" t="str">
        <f t="shared" si="425"/>
        <v/>
      </c>
      <c r="M446" s="60" t="str">
        <f t="shared" si="426"/>
        <v/>
      </c>
      <c r="N446" s="48"/>
      <c r="P446" s="114"/>
      <c r="Q446" s="114"/>
      <c r="R446" s="114"/>
      <c r="S446" s="114" t="str">
        <f>IF(OR(LEFT($A446,1)="x",AND(AC433+$AC446=0,$AC433&gt;0)),"",IFERROR(VLOOKUP($A446,Leden2Z,32,0),""))</f>
        <v/>
      </c>
      <c r="T446" s="153">
        <f t="shared" si="427"/>
        <v>0</v>
      </c>
      <c r="U446" s="116">
        <f t="shared" si="428"/>
        <v>0</v>
      </c>
      <c r="V446" s="119">
        <f t="shared" si="429"/>
        <v>9</v>
      </c>
      <c r="W446" s="119">
        <f t="shared" si="430"/>
        <v>10</v>
      </c>
      <c r="X446" s="23">
        <v>17</v>
      </c>
      <c r="Y446" s="60" t="str">
        <f t="shared" si="431"/>
        <v/>
      </c>
      <c r="Z446" s="60" t="str">
        <f t="shared" si="432"/>
        <v/>
      </c>
      <c r="AA446" s="60" t="str">
        <f t="shared" si="433"/>
        <v/>
      </c>
      <c r="AB446" s="60" t="str">
        <f t="shared" si="434"/>
        <v/>
      </c>
      <c r="AC446" s="23">
        <f t="shared" si="435"/>
        <v>0</v>
      </c>
      <c r="AH446" s="158" t="str">
        <f t="shared" si="436"/>
        <v/>
      </c>
    </row>
    <row r="447" spans="1:34" x14ac:dyDescent="0.25">
      <c r="A447" s="23" t="str">
        <f>C431&amp;"x"&amp;B447</f>
        <v>E2x14</v>
      </c>
      <c r="B447" s="42">
        <v>14</v>
      </c>
      <c r="C447" s="60" t="str">
        <f t="shared" si="417"/>
        <v/>
      </c>
      <c r="D447" s="60" t="str">
        <f t="shared" si="418"/>
        <v/>
      </c>
      <c r="E447" s="61" t="str">
        <f t="shared" si="419"/>
        <v/>
      </c>
      <c r="F447" s="61" t="str">
        <f t="shared" si="420"/>
        <v/>
      </c>
      <c r="G447" s="62" t="str">
        <f t="shared" si="421"/>
        <v/>
      </c>
      <c r="H447" s="63" t="str">
        <f t="shared" si="422"/>
        <v/>
      </c>
      <c r="I447" s="69"/>
      <c r="J447" s="60" t="str">
        <f t="shared" si="423"/>
        <v/>
      </c>
      <c r="K447" s="60" t="str">
        <f t="shared" si="424"/>
        <v/>
      </c>
      <c r="L447" s="60" t="str">
        <f t="shared" si="425"/>
        <v/>
      </c>
      <c r="M447" s="60" t="str">
        <f t="shared" si="426"/>
        <v/>
      </c>
      <c r="N447" s="48"/>
      <c r="P447" s="114"/>
      <c r="Q447" s="114"/>
      <c r="R447" s="114"/>
      <c r="S447" s="114" t="str">
        <f>IF(OR(LEFT($A447,1)="x",AND(AC433+$AC447=0,$AC433&gt;0)),"",IFERROR(VLOOKUP($A447,Leden2Z,32,0),""))</f>
        <v/>
      </c>
      <c r="T447" s="153">
        <f t="shared" si="427"/>
        <v>0</v>
      </c>
      <c r="U447" s="116">
        <f t="shared" si="428"/>
        <v>0</v>
      </c>
      <c r="V447" s="119">
        <f t="shared" si="429"/>
        <v>9</v>
      </c>
      <c r="W447" s="119">
        <f t="shared" si="430"/>
        <v>10</v>
      </c>
      <c r="X447" s="23">
        <v>18</v>
      </c>
      <c r="Y447" s="60" t="str">
        <f t="shared" si="431"/>
        <v/>
      </c>
      <c r="Z447" s="60" t="str">
        <f t="shared" si="432"/>
        <v/>
      </c>
      <c r="AA447" s="60" t="str">
        <f t="shared" si="433"/>
        <v/>
      </c>
      <c r="AB447" s="60" t="str">
        <f t="shared" si="434"/>
        <v/>
      </c>
      <c r="AC447" s="23">
        <f t="shared" si="435"/>
        <v>0</v>
      </c>
      <c r="AH447" s="158" t="str">
        <f t="shared" si="436"/>
        <v/>
      </c>
    </row>
    <row r="448" spans="1:34" x14ac:dyDescent="0.25">
      <c r="A448" s="23" t="str">
        <f>C431&amp;"x"&amp;B448</f>
        <v>E2x15</v>
      </c>
      <c r="B448" s="42">
        <v>15</v>
      </c>
      <c r="C448" s="60" t="str">
        <f t="shared" si="417"/>
        <v/>
      </c>
      <c r="D448" s="60" t="str">
        <f t="shared" si="418"/>
        <v/>
      </c>
      <c r="E448" s="61" t="str">
        <f t="shared" si="419"/>
        <v/>
      </c>
      <c r="F448" s="61" t="str">
        <f t="shared" si="420"/>
        <v/>
      </c>
      <c r="G448" s="62" t="str">
        <f t="shared" si="421"/>
        <v/>
      </c>
      <c r="H448" s="63" t="str">
        <f t="shared" si="422"/>
        <v/>
      </c>
      <c r="I448" s="69"/>
      <c r="J448" s="60" t="str">
        <f t="shared" si="423"/>
        <v/>
      </c>
      <c r="K448" s="60" t="str">
        <f t="shared" si="424"/>
        <v/>
      </c>
      <c r="L448" s="60" t="str">
        <f t="shared" si="425"/>
        <v/>
      </c>
      <c r="M448" s="60" t="str">
        <f t="shared" si="426"/>
        <v/>
      </c>
      <c r="N448" s="48"/>
      <c r="P448" s="114"/>
      <c r="Q448" s="114"/>
      <c r="R448" s="114"/>
      <c r="S448" s="114" t="str">
        <f>IF(OR(LEFT($A448,1)="x",AND(AC433+$AC448=0,$AC433&gt;0)),"",IFERROR(VLOOKUP($A448,Leden2Z,32,0),""))</f>
        <v/>
      </c>
      <c r="T448" s="153">
        <f t="shared" si="427"/>
        <v>0</v>
      </c>
      <c r="U448" s="116">
        <f t="shared" si="428"/>
        <v>0</v>
      </c>
      <c r="V448" s="119">
        <f t="shared" si="429"/>
        <v>9</v>
      </c>
      <c r="W448" s="119">
        <f t="shared" si="430"/>
        <v>10</v>
      </c>
      <c r="X448" s="23">
        <v>19</v>
      </c>
      <c r="Y448" s="60" t="str">
        <f t="shared" si="431"/>
        <v/>
      </c>
      <c r="Z448" s="60" t="str">
        <f t="shared" si="432"/>
        <v/>
      </c>
      <c r="AA448" s="60" t="str">
        <f t="shared" si="433"/>
        <v/>
      </c>
      <c r="AB448" s="60" t="str">
        <f t="shared" si="434"/>
        <v/>
      </c>
      <c r="AC448" s="23">
        <f t="shared" si="435"/>
        <v>0</v>
      </c>
      <c r="AH448" s="158" t="str">
        <f t="shared" si="436"/>
        <v/>
      </c>
    </row>
    <row r="449" spans="1:34" x14ac:dyDescent="0.25">
      <c r="B449" s="65"/>
      <c r="C449" s="66"/>
      <c r="D449" s="65"/>
      <c r="E449" s="65"/>
      <c r="F449" s="65"/>
      <c r="G449" s="67"/>
      <c r="H449" s="67"/>
      <c r="I449" s="67"/>
      <c r="J449" s="66"/>
      <c r="K449" s="66"/>
      <c r="L449" s="66"/>
      <c r="M449" s="66"/>
      <c r="N449" s="48"/>
      <c r="X449" s="23">
        <v>20</v>
      </c>
    </row>
    <row r="450" spans="1:34" x14ac:dyDescent="0.25">
      <c r="B450" s="42"/>
      <c r="C450" s="369" t="s">
        <v>5165</v>
      </c>
      <c r="D450" s="369"/>
      <c r="E450" s="43" t="s">
        <v>5166</v>
      </c>
      <c r="F450" s="43" t="s">
        <v>5167</v>
      </c>
      <c r="G450" s="44" t="s">
        <v>5168</v>
      </c>
      <c r="H450" s="45"/>
      <c r="I450" s="46"/>
      <c r="J450" s="47" t="s">
        <v>5169</v>
      </c>
      <c r="K450" s="47" t="s">
        <v>5170</v>
      </c>
      <c r="L450" s="47" t="s">
        <v>5171</v>
      </c>
      <c r="M450" s="48"/>
      <c r="N450" s="48"/>
      <c r="P450" s="49">
        <f>COUNT(P454:P468)</f>
        <v>0</v>
      </c>
      <c r="Q450" s="49">
        <f>COUNT(Q454:Q468)</f>
        <v>0</v>
      </c>
      <c r="R450" s="49">
        <f>COUNT(R454:R468)</f>
        <v>0</v>
      </c>
      <c r="S450" s="49">
        <f>COUNT(S454:S468)</f>
        <v>6</v>
      </c>
      <c r="T450" s="96">
        <f>T451-SUM(U454:U468)</f>
        <v>0</v>
      </c>
      <c r="X450" s="23">
        <v>1</v>
      </c>
    </row>
    <row r="451" spans="1:34" ht="13" x14ac:dyDescent="0.3">
      <c r="A451" s="27">
        <f>A431+1</f>
        <v>23</v>
      </c>
      <c r="B451" s="50"/>
      <c r="C451" s="370" t="str">
        <f>Leden!AW28</f>
        <v>E3</v>
      </c>
      <c r="D451" s="370"/>
      <c r="E451" s="100" t="str">
        <f>IF($C451="","",LEFT(IFERROR(VLOOKUP($C451,Teams2Z,2,0),"")&amp;"??",2))</f>
        <v>BK</v>
      </c>
      <c r="F451" s="100" t="str">
        <f>IF($C451="","",IFERROR(VLOOKUP($C451,Teams2Z,3,0),"??"))</f>
        <v>Za</v>
      </c>
      <c r="G451" s="100" t="str">
        <f>IF($C451="","",LEFT(IFERROR(VLOOKUP($C451,Teams2Z,4,0),"")&amp;"?",1))</f>
        <v>4</v>
      </c>
      <c r="H451" s="51"/>
      <c r="I451" s="52"/>
      <c r="J451" s="100">
        <f>COUNTIF(C454:C468,"V")</f>
        <v>3</v>
      </c>
      <c r="K451" s="100">
        <f>COUNTIF(C454:C468,"M")</f>
        <v>3</v>
      </c>
      <c r="L451" s="53">
        <f>IFERROR(AVERAGE(H454:H468),"")</f>
        <v>8.8333333333333339</v>
      </c>
      <c r="M451" s="54"/>
      <c r="N451" s="54"/>
      <c r="O451" s="27" t="s">
        <v>5172</v>
      </c>
      <c r="P451" s="163"/>
      <c r="Q451" s="163"/>
      <c r="R451" s="163"/>
      <c r="S451" s="163">
        <v>0</v>
      </c>
      <c r="T451" s="96">
        <f>SUM(T454:T468)</f>
        <v>6</v>
      </c>
      <c r="U451" s="115" t="str">
        <f>MID($C451,1,1)</f>
        <v>E</v>
      </c>
      <c r="V451" s="115" t="str">
        <f>MID($C451,1,1)</f>
        <v>E</v>
      </c>
      <c r="W451" s="115" t="str">
        <f>MID($C451,1,1)</f>
        <v>E</v>
      </c>
      <c r="X451" s="23">
        <v>2</v>
      </c>
      <c r="Y451" s="27"/>
      <c r="Z451" s="27"/>
      <c r="AA451" s="27"/>
      <c r="AB451" s="27"/>
      <c r="AC451" s="27"/>
      <c r="AD451" s="11" t="str">
        <f>IF($C451="","",IFERROR(VLOOKUP($C451,Teams2Z,6,0),""))</f>
        <v>A</v>
      </c>
      <c r="AE451" s="11" t="str">
        <f>TRIM(IF($AD451="","",IFERROR(VLOOKUP($AD451,Teams!$J$5:$O$9,2,0),"")))</f>
        <v>3312 AD</v>
      </c>
      <c r="AF451" s="11" t="str">
        <f>TRIM(IF($AD451="","",IFERROR(VLOOKUP($AD451,Teams!$J$5:$O$9,4,0),"")))</f>
        <v>Dordrecht Oranje Wit Hal</v>
      </c>
      <c r="AG451" s="27"/>
      <c r="AH451" s="159">
        <f>IFERROR(AVERAGE(AH454:AH468),"")</f>
        <v>9.4550000000000001</v>
      </c>
    </row>
    <row r="452" spans="1:34" x14ac:dyDescent="0.25">
      <c r="B452" s="42"/>
      <c r="C452" s="43"/>
      <c r="D452" s="42"/>
      <c r="E452" s="42"/>
      <c r="F452" s="42"/>
      <c r="G452" s="46"/>
      <c r="H452" s="46"/>
      <c r="I452" s="46"/>
      <c r="J452" s="43"/>
      <c r="K452" s="43"/>
      <c r="L452" s="43"/>
      <c r="M452" s="48"/>
      <c r="N452" s="48"/>
      <c r="U452" s="116"/>
      <c r="V452" s="116"/>
      <c r="W452" s="116"/>
      <c r="X452" s="23">
        <v>3</v>
      </c>
    </row>
    <row r="453" spans="1:34" x14ac:dyDescent="0.25">
      <c r="A453" s="55"/>
      <c r="B453" s="56"/>
      <c r="C453" s="57" t="s">
        <v>5173</v>
      </c>
      <c r="D453" s="57" t="s">
        <v>5174</v>
      </c>
      <c r="E453" s="58" t="s">
        <v>5175</v>
      </c>
      <c r="F453" s="58" t="s">
        <v>5176</v>
      </c>
      <c r="G453" s="57" t="s">
        <v>5177</v>
      </c>
      <c r="H453" s="57" t="s">
        <v>5178</v>
      </c>
      <c r="I453" s="57" t="s">
        <v>5039</v>
      </c>
      <c r="J453" s="57" t="s">
        <v>7049</v>
      </c>
      <c r="K453" s="57" t="s">
        <v>7598</v>
      </c>
      <c r="L453" s="57" t="s">
        <v>7596</v>
      </c>
      <c r="M453" s="57" t="s">
        <v>7597</v>
      </c>
      <c r="N453" s="59"/>
      <c r="O453" s="55"/>
      <c r="P453" s="117" t="s">
        <v>5048</v>
      </c>
      <c r="Q453" s="117" t="s">
        <v>5047</v>
      </c>
      <c r="R453" s="117" t="s">
        <v>5049</v>
      </c>
      <c r="S453" s="117" t="s">
        <v>5048</v>
      </c>
      <c r="U453" s="115">
        <f>IF(W451="","",VLOOKUP(W451,Leeftijdscat,2,FALSE))</f>
        <v>7</v>
      </c>
      <c r="V453" s="115">
        <f>IF(W451="","",VLOOKUP(W451,Leeftijdscat,3,FALSE))</f>
        <v>9</v>
      </c>
      <c r="W453" s="115">
        <f>IF(W451="","",VLOOKUP(W451,Leeftijdscat,4,FALSE))</f>
        <v>10</v>
      </c>
      <c r="X453" s="23">
        <v>4</v>
      </c>
      <c r="Y453" s="55">
        <f>LEN(Y454&amp;Y455&amp;Y456&amp;Y457&amp;Y458&amp;Y459&amp;Y460&amp;Y461&amp;Y462&amp;Y463&amp;Y464&amp;Y465&amp;Y466&amp;Y467&amp;Y468)</f>
        <v>6</v>
      </c>
      <c r="Z453" s="55">
        <f>LEN(Z454&amp;Z455&amp;Z456&amp;Z457&amp;Z458&amp;Z459&amp;Z460&amp;Z461&amp;Z462&amp;Z463&amp;Z464&amp;Z465&amp;Z466&amp;Z467&amp;Z468)</f>
        <v>8</v>
      </c>
      <c r="AA453" s="55">
        <f>LEN(AA454&amp;AA455&amp;AA456&amp;AA457&amp;AA458&amp;AA459&amp;AA460&amp;AA461&amp;AA462&amp;AA463&amp;AA464&amp;AA465&amp;AA466&amp;AA467&amp;AA468)</f>
        <v>8</v>
      </c>
      <c r="AB453" s="55">
        <f>LEN(AB454&amp;AB455&amp;AB456&amp;AB457&amp;AB458&amp;AB459&amp;AB460&amp;AB461&amp;AB462&amp;AB463&amp;AB464&amp;AB465&amp;AB466&amp;AB467&amp;AB468)</f>
        <v>6</v>
      </c>
      <c r="AC453" s="55">
        <f>SUM(Y453:AA453)</f>
        <v>22</v>
      </c>
      <c r="AD453" s="145"/>
      <c r="AE453" s="145"/>
      <c r="AF453" s="145"/>
      <c r="AG453" s="55"/>
    </row>
    <row r="454" spans="1:34" x14ac:dyDescent="0.25">
      <c r="A454" s="23" t="str">
        <f>C451&amp;"x"&amp;B454</f>
        <v>E3x1</v>
      </c>
      <c r="B454" s="42">
        <v>1</v>
      </c>
      <c r="C454" s="60" t="str">
        <f t="shared" ref="C454:C468" si="437">IF(LEFT($A454,1)="x","",IFERROR(VLOOKUP($A454,Leden2Z,7,0),""))</f>
        <v>V</v>
      </c>
      <c r="D454" s="60" t="str">
        <f t="shared" ref="D454:D468" si="438">IF(LEFT($A454,1)="x","",IFERROR(VLOOKUP($A454,Leden2Z,8,0),""))</f>
        <v>NMQ40P6</v>
      </c>
      <c r="E454" s="61" t="str">
        <f t="shared" ref="E454:E468" si="439">IF(LEFT($A454,1)="x","",IFERROR(VLOOKUP($A454,Leden2Z,9,0),""))</f>
        <v>Schot, E.</v>
      </c>
      <c r="F454" s="61" t="str">
        <f t="shared" ref="F454:F468" si="440">IF(LEFT($A454,1)="x","",IFERROR(VLOOKUP($A454,Leden2Z,10,0),""))</f>
        <v>Emma</v>
      </c>
      <c r="G454" s="62">
        <f t="shared" ref="G454:G468" si="441">IF(LEFT($A454,1)="x","",IFERROR(VLOOKUP($A454,Leden2Z,11,0),""))</f>
        <v>41586</v>
      </c>
      <c r="H454" s="63">
        <f t="shared" ref="H454:H468" si="442">IF(AND(ISNUMBER(G454),G454&lt;&gt;0),DATEDIF(G454,Peildatum,"Y"),"")</f>
        <v>10</v>
      </c>
      <c r="I454" s="69"/>
      <c r="J454" s="60" t="str">
        <f t="shared" ref="J454:J468" si="443">IF(LEFT($A454,1)="x","",IFERROR(VLOOKUP($A454,Leden2Z,16,0),""))</f>
        <v>E7</v>
      </c>
      <c r="K454" s="60" t="str">
        <f t="shared" ref="K454:K468" si="444">IF(LEFT($A454,1)="x","",IFERROR(VLOOKUP($A454,Leden2Z,17,0),""))</f>
        <v>E7</v>
      </c>
      <c r="L454" s="60" t="str">
        <f t="shared" ref="L454:L468" si="445">IF(LEFT($A454,1)="x","",IFERROR(VLOOKUP($A454,Leden2Z,18,0),""))</f>
        <v>E7</v>
      </c>
      <c r="M454" s="60" t="str">
        <f t="shared" ref="M454:M468" si="446">IF(LEFT($A454,1)="x","",IFERROR(VLOOKUP($A454,Leden2Z,19,0),""))</f>
        <v>E5</v>
      </c>
      <c r="N454" s="48"/>
      <c r="P454" s="114"/>
      <c r="Q454" s="114"/>
      <c r="R454" s="114"/>
      <c r="S454" s="114">
        <f>IF(OR(LEFT($A454,1)="x",AND(AC453+$AC454=0,$AC453&gt;0)),"",IFERROR(VLOOKUP($A454,Leden2Z,32,0),""))</f>
        <v>0</v>
      </c>
      <c r="T454" s="153">
        <f t="shared" ref="T454:T468" si="447">IF(LEN(C454&amp;D454&amp;E454&amp;F454)&gt;0,1,0)</f>
        <v>1</v>
      </c>
      <c r="U454" s="116">
        <f t="shared" ref="U454:U468" si="448">MIN(LEN(Y454&amp;Z454&amp;AA454&amp;AB454),1)</f>
        <v>1</v>
      </c>
      <c r="V454" s="119">
        <f t="shared" ref="V454:V468" si="449">V453</f>
        <v>9</v>
      </c>
      <c r="W454" s="119">
        <f t="shared" ref="W454:W468" si="450">W453</f>
        <v>10</v>
      </c>
      <c r="X454" s="23">
        <v>5</v>
      </c>
      <c r="Y454" s="60" t="str">
        <f t="shared" ref="Y454:Y468" si="451">IF(LEFT($A454,1)="x","",IFERROR(VLOOKUP($A454,Leden2Z,36,0),""))</f>
        <v>E7</v>
      </c>
      <c r="Z454" s="60" t="str">
        <f t="shared" ref="Z454:Z468" si="452">IF(LEFT($A454,1)="x","",IFERROR(VLOOKUP($A454,Leden2Z,37,0),""))</f>
        <v>E7</v>
      </c>
      <c r="AA454" s="60" t="str">
        <f t="shared" ref="AA454:AA468" si="453">IF(LEFT($A454,1)="x","",IFERROR(VLOOKUP($A454,Leden2Z,38,0),""))</f>
        <v>E7</v>
      </c>
      <c r="AB454" s="60">
        <f t="shared" ref="AB454:AB468" si="454">IF(LEFT($A454,1)="x","",IFERROR(VLOOKUP($A454,Leden2Z,39,0),""))</f>
        <v>0</v>
      </c>
      <c r="AC454" s="23">
        <f t="shared" ref="AC454:AC468" si="455">LEN(Y454&amp;Z454&amp;AA454&amp;AB454)</f>
        <v>7</v>
      </c>
      <c r="AH454" s="158">
        <f t="shared" ref="AH454:AH468" si="456">lft(G454,Peildatum)</f>
        <v>10.14</v>
      </c>
    </row>
    <row r="455" spans="1:34" x14ac:dyDescent="0.25">
      <c r="A455" s="23" t="str">
        <f>C451&amp;"x"&amp;B455</f>
        <v>E3x2</v>
      </c>
      <c r="B455" s="42">
        <v>2</v>
      </c>
      <c r="C455" s="60" t="str">
        <f t="shared" si="437"/>
        <v>V</v>
      </c>
      <c r="D455" s="60" t="str">
        <f t="shared" si="438"/>
        <v>NMS99T8</v>
      </c>
      <c r="E455" s="61" t="str">
        <f t="shared" si="439"/>
        <v>Rebollo, T.</v>
      </c>
      <c r="F455" s="61" t="str">
        <f t="shared" si="440"/>
        <v>Tess</v>
      </c>
      <c r="G455" s="62">
        <f t="shared" si="441"/>
        <v>42111</v>
      </c>
      <c r="H455" s="63">
        <f t="shared" si="442"/>
        <v>8</v>
      </c>
      <c r="I455" s="69"/>
      <c r="J455" s="60">
        <f t="shared" si="443"/>
        <v>0</v>
      </c>
      <c r="K455" s="60" t="str">
        <f t="shared" si="444"/>
        <v>F2</v>
      </c>
      <c r="L455" s="60" t="str">
        <f t="shared" si="445"/>
        <v>F2</v>
      </c>
      <c r="M455" s="60" t="str">
        <f t="shared" si="446"/>
        <v>E5</v>
      </c>
      <c r="N455" s="48"/>
      <c r="P455" s="114"/>
      <c r="Q455" s="114"/>
      <c r="R455" s="114"/>
      <c r="S455" s="114">
        <f>IF(OR(LEFT($A455,1)="x",AND(AC453+$AC455=0,$AC453&gt;0)),"",IFERROR(VLOOKUP($A455,Leden2Z,32,0),""))</f>
        <v>0</v>
      </c>
      <c r="T455" s="153">
        <f t="shared" si="447"/>
        <v>1</v>
      </c>
      <c r="U455" s="116">
        <f t="shared" si="448"/>
        <v>1</v>
      </c>
      <c r="V455" s="119">
        <f t="shared" si="449"/>
        <v>9</v>
      </c>
      <c r="W455" s="119">
        <f t="shared" si="450"/>
        <v>10</v>
      </c>
      <c r="X455" s="23">
        <v>6</v>
      </c>
      <c r="Y455" s="60" t="str">
        <f t="shared" si="451"/>
        <v/>
      </c>
      <c r="Z455" s="60" t="str">
        <f t="shared" si="452"/>
        <v>F2</v>
      </c>
      <c r="AA455" s="60" t="str">
        <f t="shared" si="453"/>
        <v>F2</v>
      </c>
      <c r="AB455" s="60">
        <f t="shared" si="454"/>
        <v>0</v>
      </c>
      <c r="AC455" s="23">
        <f t="shared" si="455"/>
        <v>5</v>
      </c>
      <c r="AH455" s="158">
        <f t="shared" si="456"/>
        <v>8.7100000000000009</v>
      </c>
    </row>
    <row r="456" spans="1:34" x14ac:dyDescent="0.25">
      <c r="A456" s="23" t="str">
        <f>C451&amp;"x"&amp;B456</f>
        <v>E3x3</v>
      </c>
      <c r="B456" s="42">
        <v>3</v>
      </c>
      <c r="C456" s="60" t="str">
        <f t="shared" si="437"/>
        <v>V</v>
      </c>
      <c r="D456" s="60" t="str">
        <f t="shared" si="438"/>
        <v>NML14J6</v>
      </c>
      <c r="E456" s="61" t="str">
        <f t="shared" si="439"/>
        <v>Maaskant, S.</v>
      </c>
      <c r="F456" s="61" t="str">
        <f t="shared" si="440"/>
        <v>Suze</v>
      </c>
      <c r="G456" s="62">
        <f t="shared" si="441"/>
        <v>42188</v>
      </c>
      <c r="H456" s="63">
        <f t="shared" si="442"/>
        <v>8</v>
      </c>
      <c r="I456" s="69"/>
      <c r="J456" s="60">
        <f t="shared" si="443"/>
        <v>0</v>
      </c>
      <c r="K456" s="60">
        <f t="shared" si="444"/>
        <v>0</v>
      </c>
      <c r="L456" s="60">
        <f t="shared" si="445"/>
        <v>0</v>
      </c>
      <c r="M456" s="60" t="str">
        <f t="shared" si="446"/>
        <v>E5</v>
      </c>
      <c r="N456" s="48"/>
      <c r="P456" s="114"/>
      <c r="Q456" s="114"/>
      <c r="R456" s="114"/>
      <c r="S456" s="114">
        <f>IF(OR(LEFT($A456,1)="x",AND(AC453+$AC456=0,$AC453&gt;0)),"",IFERROR(VLOOKUP($A456,Leden2Z,32,0),""))</f>
        <v>0</v>
      </c>
      <c r="T456" s="153">
        <f t="shared" si="447"/>
        <v>1</v>
      </c>
      <c r="U456" s="116">
        <f t="shared" si="448"/>
        <v>1</v>
      </c>
      <c r="V456" s="119">
        <f t="shared" si="449"/>
        <v>9</v>
      </c>
      <c r="W456" s="119">
        <f t="shared" si="450"/>
        <v>10</v>
      </c>
      <c r="X456" s="23">
        <v>7</v>
      </c>
      <c r="Y456" s="60" t="str">
        <f t="shared" si="451"/>
        <v/>
      </c>
      <c r="Z456" s="60" t="str">
        <f t="shared" si="452"/>
        <v/>
      </c>
      <c r="AA456" s="60" t="str">
        <f t="shared" si="453"/>
        <v/>
      </c>
      <c r="AB456" s="60">
        <f t="shared" si="454"/>
        <v>0</v>
      </c>
      <c r="AC456" s="23">
        <f t="shared" si="455"/>
        <v>1</v>
      </c>
      <c r="AH456" s="158">
        <f t="shared" si="456"/>
        <v>8.5</v>
      </c>
    </row>
    <row r="457" spans="1:34" x14ac:dyDescent="0.25">
      <c r="A457" s="23" t="str">
        <f>C451&amp;"x"&amp;B457</f>
        <v>E3x4</v>
      </c>
      <c r="B457" s="42">
        <v>4</v>
      </c>
      <c r="C457" s="60" t="str">
        <f t="shared" si="437"/>
        <v>M</v>
      </c>
      <c r="D457" s="60" t="str">
        <f t="shared" si="438"/>
        <v>NMN65L0</v>
      </c>
      <c r="E457" s="61" t="str">
        <f t="shared" si="439"/>
        <v>Rest, van de L.J.</v>
      </c>
      <c r="F457" s="61" t="str">
        <f t="shared" si="440"/>
        <v>Lucas</v>
      </c>
      <c r="G457" s="62">
        <f t="shared" si="441"/>
        <v>41662</v>
      </c>
      <c r="H457" s="63">
        <f t="shared" si="442"/>
        <v>9</v>
      </c>
      <c r="I457" s="69"/>
      <c r="J457" s="60" t="str">
        <f t="shared" si="443"/>
        <v>E7</v>
      </c>
      <c r="K457" s="60" t="str">
        <f t="shared" si="444"/>
        <v>E7</v>
      </c>
      <c r="L457" s="60" t="str">
        <f t="shared" si="445"/>
        <v>E7</v>
      </c>
      <c r="M457" s="60" t="str">
        <f t="shared" si="446"/>
        <v>E2</v>
      </c>
      <c r="N457" s="48"/>
      <c r="P457" s="114"/>
      <c r="Q457" s="114"/>
      <c r="R457" s="114"/>
      <c r="S457" s="114">
        <f>IF(OR(LEFT($A457,1)="x",AND(AC453+$AC457=0,$AC453&gt;0)),"",IFERROR(VLOOKUP($A457,Leden2Z,32,0),""))</f>
        <v>0</v>
      </c>
      <c r="T457" s="153">
        <f t="shared" si="447"/>
        <v>1</v>
      </c>
      <c r="U457" s="116">
        <f t="shared" si="448"/>
        <v>1</v>
      </c>
      <c r="V457" s="119">
        <f t="shared" si="449"/>
        <v>9</v>
      </c>
      <c r="W457" s="119">
        <f t="shared" si="450"/>
        <v>10</v>
      </c>
      <c r="X457" s="23">
        <v>8</v>
      </c>
      <c r="Y457" s="60" t="str">
        <f t="shared" si="451"/>
        <v>E7</v>
      </c>
      <c r="Z457" s="60" t="str">
        <f t="shared" si="452"/>
        <v>E7</v>
      </c>
      <c r="AA457" s="60" t="str">
        <f t="shared" si="453"/>
        <v>E7</v>
      </c>
      <c r="AB457" s="60">
        <f t="shared" si="454"/>
        <v>0</v>
      </c>
      <c r="AC457" s="23">
        <f t="shared" si="455"/>
        <v>7</v>
      </c>
      <c r="AH457" s="158">
        <f t="shared" si="456"/>
        <v>9.94</v>
      </c>
    </row>
    <row r="458" spans="1:34" x14ac:dyDescent="0.25">
      <c r="A458" s="23" t="str">
        <f>C451&amp;"x"&amp;B458</f>
        <v>E3x5</v>
      </c>
      <c r="B458" s="42">
        <v>5</v>
      </c>
      <c r="C458" s="60" t="str">
        <f t="shared" si="437"/>
        <v>M</v>
      </c>
      <c r="D458" s="60" t="str">
        <f t="shared" si="438"/>
        <v>NMQ45V3</v>
      </c>
      <c r="E458" s="61" t="str">
        <f t="shared" si="439"/>
        <v>Dijkstra, R</v>
      </c>
      <c r="F458" s="61" t="str">
        <f t="shared" si="440"/>
        <v>Ralf</v>
      </c>
      <c r="G458" s="62">
        <f t="shared" si="441"/>
        <v>41722</v>
      </c>
      <c r="H458" s="63">
        <f t="shared" si="442"/>
        <v>9</v>
      </c>
      <c r="I458" s="69"/>
      <c r="J458" s="60">
        <f t="shared" si="443"/>
        <v>0</v>
      </c>
      <c r="K458" s="60">
        <f t="shared" si="444"/>
        <v>0</v>
      </c>
      <c r="L458" s="60">
        <f t="shared" si="445"/>
        <v>0</v>
      </c>
      <c r="M458" s="60">
        <f t="shared" si="446"/>
        <v>0</v>
      </c>
      <c r="N458" s="48"/>
      <c r="P458" s="114"/>
      <c r="Q458" s="114"/>
      <c r="R458" s="114"/>
      <c r="S458" s="114">
        <f>IF(OR(LEFT($A458,1)="x",AND(AC453+$AC458=0,$AC453&gt;0)),"",IFERROR(VLOOKUP($A458,Leden2Z,32,0),""))</f>
        <v>0</v>
      </c>
      <c r="T458" s="153">
        <f t="shared" si="447"/>
        <v>1</v>
      </c>
      <c r="U458" s="116">
        <f t="shared" si="448"/>
        <v>1</v>
      </c>
      <c r="V458" s="119">
        <f t="shared" si="449"/>
        <v>9</v>
      </c>
      <c r="W458" s="119">
        <f t="shared" si="450"/>
        <v>10</v>
      </c>
      <c r="X458" s="23">
        <v>9</v>
      </c>
      <c r="Y458" s="60" t="str">
        <f t="shared" si="451"/>
        <v/>
      </c>
      <c r="Z458" s="60" t="str">
        <f t="shared" si="452"/>
        <v/>
      </c>
      <c r="AA458" s="60" t="str">
        <f t="shared" si="453"/>
        <v/>
      </c>
      <c r="AB458" s="60">
        <f t="shared" si="454"/>
        <v>0</v>
      </c>
      <c r="AC458" s="23">
        <f t="shared" si="455"/>
        <v>1</v>
      </c>
      <c r="AH458" s="158">
        <f t="shared" si="456"/>
        <v>9.77</v>
      </c>
    </row>
    <row r="459" spans="1:34" x14ac:dyDescent="0.25">
      <c r="A459" s="23" t="str">
        <f>C451&amp;"x"&amp;B459</f>
        <v>E3x6</v>
      </c>
      <c r="B459" s="42">
        <v>6</v>
      </c>
      <c r="C459" s="60" t="str">
        <f t="shared" si="437"/>
        <v>M</v>
      </c>
      <c r="D459" s="60" t="str">
        <f t="shared" si="438"/>
        <v>NMN65C7</v>
      </c>
      <c r="E459" s="61" t="str">
        <f t="shared" si="439"/>
        <v>Jongkind, S.C.</v>
      </c>
      <c r="F459" s="61" t="str">
        <f t="shared" si="440"/>
        <v>Sepp</v>
      </c>
      <c r="G459" s="62">
        <f t="shared" si="441"/>
        <v>41760</v>
      </c>
      <c r="H459" s="63">
        <f t="shared" si="442"/>
        <v>9</v>
      </c>
      <c r="I459" s="69"/>
      <c r="J459" s="60" t="str">
        <f t="shared" si="443"/>
        <v>E7</v>
      </c>
      <c r="K459" s="60" t="str">
        <f t="shared" si="444"/>
        <v>E7</v>
      </c>
      <c r="L459" s="60" t="str">
        <f t="shared" si="445"/>
        <v>E7</v>
      </c>
      <c r="M459" s="60" t="str">
        <f t="shared" si="446"/>
        <v>E2</v>
      </c>
      <c r="N459" s="48"/>
      <c r="P459" s="114"/>
      <c r="Q459" s="114"/>
      <c r="R459" s="114"/>
      <c r="S459" s="114">
        <f>IF(OR(LEFT($A459,1)="x",AND(AC453+$AC459=0,$AC453&gt;0)),"",IFERROR(VLOOKUP($A459,Leden2Z,32,0),""))</f>
        <v>0</v>
      </c>
      <c r="T459" s="153">
        <f t="shared" si="447"/>
        <v>1</v>
      </c>
      <c r="U459" s="116">
        <f t="shared" si="448"/>
        <v>1</v>
      </c>
      <c r="V459" s="119">
        <f t="shared" si="449"/>
        <v>9</v>
      </c>
      <c r="W459" s="119">
        <f t="shared" si="450"/>
        <v>10</v>
      </c>
      <c r="X459" s="23">
        <v>10</v>
      </c>
      <c r="Y459" s="60" t="str">
        <f t="shared" si="451"/>
        <v>E7</v>
      </c>
      <c r="Z459" s="60" t="str">
        <f t="shared" si="452"/>
        <v>E7</v>
      </c>
      <c r="AA459" s="60" t="str">
        <f t="shared" si="453"/>
        <v>E7</v>
      </c>
      <c r="AB459" s="60">
        <f t="shared" si="454"/>
        <v>0</v>
      </c>
      <c r="AC459" s="23">
        <f t="shared" si="455"/>
        <v>7</v>
      </c>
      <c r="AH459" s="158">
        <f t="shared" si="456"/>
        <v>9.67</v>
      </c>
    </row>
    <row r="460" spans="1:34" x14ac:dyDescent="0.25">
      <c r="A460" s="23" t="str">
        <f>C451&amp;"x"&amp;B460</f>
        <v>E3x7</v>
      </c>
      <c r="B460" s="42">
        <v>7</v>
      </c>
      <c r="C460" s="60" t="str">
        <f t="shared" si="437"/>
        <v/>
      </c>
      <c r="D460" s="60" t="str">
        <f t="shared" si="438"/>
        <v/>
      </c>
      <c r="E460" s="61" t="str">
        <f t="shared" si="439"/>
        <v/>
      </c>
      <c r="F460" s="61" t="str">
        <f t="shared" si="440"/>
        <v/>
      </c>
      <c r="G460" s="62" t="str">
        <f t="shared" si="441"/>
        <v/>
      </c>
      <c r="H460" s="63" t="str">
        <f t="shared" si="442"/>
        <v/>
      </c>
      <c r="I460" s="69"/>
      <c r="J460" s="60" t="str">
        <f t="shared" si="443"/>
        <v/>
      </c>
      <c r="K460" s="60" t="str">
        <f t="shared" si="444"/>
        <v/>
      </c>
      <c r="L460" s="60" t="str">
        <f t="shared" si="445"/>
        <v/>
      </c>
      <c r="M460" s="60" t="str">
        <f t="shared" si="446"/>
        <v/>
      </c>
      <c r="N460" s="48"/>
      <c r="P460" s="114"/>
      <c r="Q460" s="114"/>
      <c r="R460" s="114"/>
      <c r="S460" s="114" t="str">
        <f>IF(OR(LEFT($A460,1)="x",AND(AC453+$AC460=0,$AC453&gt;0)),"",IFERROR(VLOOKUP($A460,Leden2Z,32,0),""))</f>
        <v/>
      </c>
      <c r="T460" s="153">
        <f t="shared" si="447"/>
        <v>0</v>
      </c>
      <c r="U460" s="116">
        <f t="shared" si="448"/>
        <v>0</v>
      </c>
      <c r="V460" s="119">
        <f t="shared" si="449"/>
        <v>9</v>
      </c>
      <c r="W460" s="119">
        <f t="shared" si="450"/>
        <v>10</v>
      </c>
      <c r="X460" s="23">
        <v>11</v>
      </c>
      <c r="Y460" s="60" t="str">
        <f t="shared" si="451"/>
        <v/>
      </c>
      <c r="Z460" s="60" t="str">
        <f t="shared" si="452"/>
        <v/>
      </c>
      <c r="AA460" s="60" t="str">
        <f t="shared" si="453"/>
        <v/>
      </c>
      <c r="AB460" s="60" t="str">
        <f t="shared" si="454"/>
        <v/>
      </c>
      <c r="AC460" s="23">
        <f t="shared" si="455"/>
        <v>0</v>
      </c>
      <c r="AH460" s="158" t="str">
        <f t="shared" si="456"/>
        <v/>
      </c>
    </row>
    <row r="461" spans="1:34" x14ac:dyDescent="0.25">
      <c r="A461" s="23" t="str">
        <f>C451&amp;"x"&amp;B461</f>
        <v>E3x8</v>
      </c>
      <c r="B461" s="42">
        <v>8</v>
      </c>
      <c r="C461" s="60" t="str">
        <f t="shared" si="437"/>
        <v/>
      </c>
      <c r="D461" s="60" t="str">
        <f t="shared" si="438"/>
        <v/>
      </c>
      <c r="E461" s="61" t="str">
        <f t="shared" si="439"/>
        <v/>
      </c>
      <c r="F461" s="61" t="str">
        <f t="shared" si="440"/>
        <v/>
      </c>
      <c r="G461" s="62" t="str">
        <f t="shared" si="441"/>
        <v/>
      </c>
      <c r="H461" s="63" t="str">
        <f t="shared" si="442"/>
        <v/>
      </c>
      <c r="I461" s="69"/>
      <c r="J461" s="60" t="str">
        <f t="shared" si="443"/>
        <v/>
      </c>
      <c r="K461" s="60" t="str">
        <f t="shared" si="444"/>
        <v/>
      </c>
      <c r="L461" s="60" t="str">
        <f t="shared" si="445"/>
        <v/>
      </c>
      <c r="M461" s="60" t="str">
        <f t="shared" si="446"/>
        <v/>
      </c>
      <c r="N461" s="48"/>
      <c r="P461" s="114"/>
      <c r="Q461" s="114"/>
      <c r="R461" s="114"/>
      <c r="S461" s="114" t="str">
        <f>IF(OR(LEFT($A461,1)="x",AND(AC453+$AC461=0,$AC453&gt;0)),"",IFERROR(VLOOKUP($A461,Leden2Z,32,0),""))</f>
        <v/>
      </c>
      <c r="T461" s="153">
        <f t="shared" si="447"/>
        <v>0</v>
      </c>
      <c r="U461" s="116">
        <f t="shared" si="448"/>
        <v>0</v>
      </c>
      <c r="V461" s="119">
        <f t="shared" si="449"/>
        <v>9</v>
      </c>
      <c r="W461" s="119">
        <f t="shared" si="450"/>
        <v>10</v>
      </c>
      <c r="X461" s="23">
        <v>12</v>
      </c>
      <c r="Y461" s="60" t="str">
        <f t="shared" si="451"/>
        <v/>
      </c>
      <c r="Z461" s="60" t="str">
        <f t="shared" si="452"/>
        <v/>
      </c>
      <c r="AA461" s="60" t="str">
        <f t="shared" si="453"/>
        <v/>
      </c>
      <c r="AB461" s="60" t="str">
        <f t="shared" si="454"/>
        <v/>
      </c>
      <c r="AC461" s="23">
        <f t="shared" si="455"/>
        <v>0</v>
      </c>
      <c r="AH461" s="158" t="str">
        <f t="shared" si="456"/>
        <v/>
      </c>
    </row>
    <row r="462" spans="1:34" x14ac:dyDescent="0.25">
      <c r="A462" s="23" t="str">
        <f>C451&amp;"x"&amp;B462</f>
        <v>E3x9</v>
      </c>
      <c r="B462" s="42">
        <v>9</v>
      </c>
      <c r="C462" s="60" t="str">
        <f t="shared" si="437"/>
        <v/>
      </c>
      <c r="D462" s="60" t="str">
        <f t="shared" si="438"/>
        <v/>
      </c>
      <c r="E462" s="61" t="str">
        <f t="shared" si="439"/>
        <v/>
      </c>
      <c r="F462" s="61" t="str">
        <f t="shared" si="440"/>
        <v/>
      </c>
      <c r="G462" s="62" t="str">
        <f t="shared" si="441"/>
        <v/>
      </c>
      <c r="H462" s="63" t="str">
        <f t="shared" si="442"/>
        <v/>
      </c>
      <c r="I462" s="69"/>
      <c r="J462" s="60" t="str">
        <f t="shared" si="443"/>
        <v/>
      </c>
      <c r="K462" s="60" t="str">
        <f t="shared" si="444"/>
        <v/>
      </c>
      <c r="L462" s="60" t="str">
        <f t="shared" si="445"/>
        <v/>
      </c>
      <c r="M462" s="60" t="str">
        <f t="shared" si="446"/>
        <v/>
      </c>
      <c r="N462" s="48"/>
      <c r="P462" s="114"/>
      <c r="Q462" s="114"/>
      <c r="R462" s="114"/>
      <c r="S462" s="114" t="str">
        <f>IF(OR(LEFT($A462,1)="x",AND(AC453+$AC462=0,$AC453&gt;0)),"",IFERROR(VLOOKUP($A462,Leden2Z,32,0),""))</f>
        <v/>
      </c>
      <c r="T462" s="153">
        <f t="shared" si="447"/>
        <v>0</v>
      </c>
      <c r="U462" s="116">
        <f t="shared" si="448"/>
        <v>0</v>
      </c>
      <c r="V462" s="119">
        <f t="shared" si="449"/>
        <v>9</v>
      </c>
      <c r="W462" s="119">
        <f t="shared" si="450"/>
        <v>10</v>
      </c>
      <c r="X462" s="23">
        <v>13</v>
      </c>
      <c r="Y462" s="60" t="str">
        <f t="shared" si="451"/>
        <v/>
      </c>
      <c r="Z462" s="60" t="str">
        <f t="shared" si="452"/>
        <v/>
      </c>
      <c r="AA462" s="60" t="str">
        <f t="shared" si="453"/>
        <v/>
      </c>
      <c r="AB462" s="60" t="str">
        <f t="shared" si="454"/>
        <v/>
      </c>
      <c r="AC462" s="23">
        <f t="shared" si="455"/>
        <v>0</v>
      </c>
      <c r="AH462" s="158" t="str">
        <f t="shared" si="456"/>
        <v/>
      </c>
    </row>
    <row r="463" spans="1:34" x14ac:dyDescent="0.25">
      <c r="A463" s="23" t="str">
        <f>C451&amp;"x"&amp;B463</f>
        <v>E3x10</v>
      </c>
      <c r="B463" s="42">
        <v>10</v>
      </c>
      <c r="C463" s="60" t="str">
        <f t="shared" si="437"/>
        <v/>
      </c>
      <c r="D463" s="60" t="str">
        <f t="shared" si="438"/>
        <v/>
      </c>
      <c r="E463" s="61" t="str">
        <f t="shared" si="439"/>
        <v/>
      </c>
      <c r="F463" s="61" t="str">
        <f t="shared" si="440"/>
        <v/>
      </c>
      <c r="G463" s="62" t="str">
        <f t="shared" si="441"/>
        <v/>
      </c>
      <c r="H463" s="63" t="str">
        <f t="shared" si="442"/>
        <v/>
      </c>
      <c r="I463" s="69"/>
      <c r="J463" s="60" t="str">
        <f t="shared" si="443"/>
        <v/>
      </c>
      <c r="K463" s="60" t="str">
        <f t="shared" si="444"/>
        <v/>
      </c>
      <c r="L463" s="60" t="str">
        <f t="shared" si="445"/>
        <v/>
      </c>
      <c r="M463" s="60" t="str">
        <f t="shared" si="446"/>
        <v/>
      </c>
      <c r="N463" s="48"/>
      <c r="P463" s="114"/>
      <c r="Q463" s="114"/>
      <c r="R463" s="114"/>
      <c r="S463" s="114" t="str">
        <f>IF(OR(LEFT($A463,1)="x",AND(AC453+$AC463=0,$AC453&gt;0)),"",IFERROR(VLOOKUP($A463,Leden2Z,32,0),""))</f>
        <v/>
      </c>
      <c r="T463" s="153">
        <f t="shared" si="447"/>
        <v>0</v>
      </c>
      <c r="U463" s="116">
        <f t="shared" si="448"/>
        <v>0</v>
      </c>
      <c r="V463" s="119">
        <f t="shared" si="449"/>
        <v>9</v>
      </c>
      <c r="W463" s="119">
        <f t="shared" si="450"/>
        <v>10</v>
      </c>
      <c r="X463" s="23">
        <v>14</v>
      </c>
      <c r="Y463" s="60" t="str">
        <f t="shared" si="451"/>
        <v/>
      </c>
      <c r="Z463" s="60" t="str">
        <f t="shared" si="452"/>
        <v/>
      </c>
      <c r="AA463" s="60" t="str">
        <f t="shared" si="453"/>
        <v/>
      </c>
      <c r="AB463" s="60" t="str">
        <f t="shared" si="454"/>
        <v/>
      </c>
      <c r="AC463" s="23">
        <f t="shared" si="455"/>
        <v>0</v>
      </c>
      <c r="AH463" s="158" t="str">
        <f t="shared" si="456"/>
        <v/>
      </c>
    </row>
    <row r="464" spans="1:34" x14ac:dyDescent="0.25">
      <c r="A464" s="23" t="str">
        <f>C451&amp;"x"&amp;B464</f>
        <v>E3x11</v>
      </c>
      <c r="B464" s="42">
        <v>11</v>
      </c>
      <c r="C464" s="60" t="str">
        <f t="shared" si="437"/>
        <v/>
      </c>
      <c r="D464" s="60" t="str">
        <f t="shared" si="438"/>
        <v/>
      </c>
      <c r="E464" s="61" t="str">
        <f t="shared" si="439"/>
        <v/>
      </c>
      <c r="F464" s="61" t="str">
        <f t="shared" si="440"/>
        <v/>
      </c>
      <c r="G464" s="62" t="str">
        <f t="shared" si="441"/>
        <v/>
      </c>
      <c r="H464" s="63" t="str">
        <f t="shared" si="442"/>
        <v/>
      </c>
      <c r="I464" s="69"/>
      <c r="J464" s="60" t="str">
        <f t="shared" si="443"/>
        <v/>
      </c>
      <c r="K464" s="60" t="str">
        <f t="shared" si="444"/>
        <v/>
      </c>
      <c r="L464" s="60" t="str">
        <f t="shared" si="445"/>
        <v/>
      </c>
      <c r="M464" s="60" t="str">
        <f t="shared" si="446"/>
        <v/>
      </c>
      <c r="N464" s="48"/>
      <c r="P464" s="114"/>
      <c r="Q464" s="114"/>
      <c r="R464" s="114"/>
      <c r="S464" s="114" t="str">
        <f>IF(OR(LEFT($A464,1)="x",AND(AC453+$AC464=0,$AC453&gt;0)),"",IFERROR(VLOOKUP($A464,Leden2Z,32,0),""))</f>
        <v/>
      </c>
      <c r="T464" s="153">
        <f t="shared" si="447"/>
        <v>0</v>
      </c>
      <c r="U464" s="116">
        <f t="shared" si="448"/>
        <v>0</v>
      </c>
      <c r="V464" s="119">
        <f t="shared" si="449"/>
        <v>9</v>
      </c>
      <c r="W464" s="119">
        <f t="shared" si="450"/>
        <v>10</v>
      </c>
      <c r="X464" s="23">
        <v>15</v>
      </c>
      <c r="Y464" s="60" t="str">
        <f t="shared" si="451"/>
        <v/>
      </c>
      <c r="Z464" s="60" t="str">
        <f t="shared" si="452"/>
        <v/>
      </c>
      <c r="AA464" s="60" t="str">
        <f t="shared" si="453"/>
        <v/>
      </c>
      <c r="AB464" s="60" t="str">
        <f t="shared" si="454"/>
        <v/>
      </c>
      <c r="AC464" s="23">
        <f t="shared" si="455"/>
        <v>0</v>
      </c>
      <c r="AH464" s="158" t="str">
        <f t="shared" si="456"/>
        <v/>
      </c>
    </row>
    <row r="465" spans="1:34" x14ac:dyDescent="0.25">
      <c r="A465" s="23" t="str">
        <f>C451&amp;"x"&amp;B465</f>
        <v>E3x12</v>
      </c>
      <c r="B465" s="42">
        <v>12</v>
      </c>
      <c r="C465" s="60" t="str">
        <f t="shared" si="437"/>
        <v/>
      </c>
      <c r="D465" s="60" t="str">
        <f t="shared" si="438"/>
        <v/>
      </c>
      <c r="E465" s="61" t="str">
        <f t="shared" si="439"/>
        <v/>
      </c>
      <c r="F465" s="61" t="str">
        <f t="shared" si="440"/>
        <v/>
      </c>
      <c r="G465" s="62" t="str">
        <f t="shared" si="441"/>
        <v/>
      </c>
      <c r="H465" s="63" t="str">
        <f t="shared" si="442"/>
        <v/>
      </c>
      <c r="I465" s="69"/>
      <c r="J465" s="60" t="str">
        <f t="shared" si="443"/>
        <v/>
      </c>
      <c r="K465" s="60" t="str">
        <f t="shared" si="444"/>
        <v/>
      </c>
      <c r="L465" s="60" t="str">
        <f t="shared" si="445"/>
        <v/>
      </c>
      <c r="M465" s="60" t="str">
        <f t="shared" si="446"/>
        <v/>
      </c>
      <c r="N465" s="48"/>
      <c r="P465" s="114"/>
      <c r="Q465" s="114"/>
      <c r="R465" s="114"/>
      <c r="S465" s="114" t="str">
        <f>IF(OR(LEFT($A465,1)="x",AND(AC453+$AC465=0,$AC453&gt;0)),"",IFERROR(VLOOKUP($A465,Leden2Z,32,0),""))</f>
        <v/>
      </c>
      <c r="T465" s="153">
        <f t="shared" si="447"/>
        <v>0</v>
      </c>
      <c r="U465" s="116">
        <f t="shared" si="448"/>
        <v>0</v>
      </c>
      <c r="V465" s="119">
        <f t="shared" si="449"/>
        <v>9</v>
      </c>
      <c r="W465" s="119">
        <f t="shared" si="450"/>
        <v>10</v>
      </c>
      <c r="X465" s="23">
        <v>16</v>
      </c>
      <c r="Y465" s="60" t="str">
        <f t="shared" si="451"/>
        <v/>
      </c>
      <c r="Z465" s="60" t="str">
        <f t="shared" si="452"/>
        <v/>
      </c>
      <c r="AA465" s="60" t="str">
        <f t="shared" si="453"/>
        <v/>
      </c>
      <c r="AB465" s="60" t="str">
        <f t="shared" si="454"/>
        <v/>
      </c>
      <c r="AC465" s="23">
        <f t="shared" si="455"/>
        <v>0</v>
      </c>
      <c r="AH465" s="158" t="str">
        <f t="shared" si="456"/>
        <v/>
      </c>
    </row>
    <row r="466" spans="1:34" x14ac:dyDescent="0.25">
      <c r="A466" s="23" t="str">
        <f>C451&amp;"x"&amp;B466</f>
        <v>E3x13</v>
      </c>
      <c r="B466" s="42">
        <v>13</v>
      </c>
      <c r="C466" s="60" t="str">
        <f t="shared" si="437"/>
        <v/>
      </c>
      <c r="D466" s="60" t="str">
        <f t="shared" si="438"/>
        <v/>
      </c>
      <c r="E466" s="61" t="str">
        <f t="shared" si="439"/>
        <v/>
      </c>
      <c r="F466" s="61" t="str">
        <f t="shared" si="440"/>
        <v/>
      </c>
      <c r="G466" s="62" t="str">
        <f t="shared" si="441"/>
        <v/>
      </c>
      <c r="H466" s="63" t="str">
        <f t="shared" si="442"/>
        <v/>
      </c>
      <c r="I466" s="69"/>
      <c r="J466" s="60" t="str">
        <f t="shared" si="443"/>
        <v/>
      </c>
      <c r="K466" s="60" t="str">
        <f t="shared" si="444"/>
        <v/>
      </c>
      <c r="L466" s="60" t="str">
        <f t="shared" si="445"/>
        <v/>
      </c>
      <c r="M466" s="60" t="str">
        <f t="shared" si="446"/>
        <v/>
      </c>
      <c r="N466" s="48"/>
      <c r="P466" s="114"/>
      <c r="Q466" s="114"/>
      <c r="R466" s="114"/>
      <c r="S466" s="114" t="str">
        <f>IF(OR(LEFT($A466,1)="x",AND(AC453+$AC466=0,$AC453&gt;0)),"",IFERROR(VLOOKUP($A466,Leden2Z,32,0),""))</f>
        <v/>
      </c>
      <c r="T466" s="153">
        <f t="shared" si="447"/>
        <v>0</v>
      </c>
      <c r="U466" s="116">
        <f t="shared" si="448"/>
        <v>0</v>
      </c>
      <c r="V466" s="119">
        <f t="shared" si="449"/>
        <v>9</v>
      </c>
      <c r="W466" s="119">
        <f t="shared" si="450"/>
        <v>10</v>
      </c>
      <c r="X466" s="23">
        <v>17</v>
      </c>
      <c r="Y466" s="60" t="str">
        <f t="shared" si="451"/>
        <v/>
      </c>
      <c r="Z466" s="60" t="str">
        <f t="shared" si="452"/>
        <v/>
      </c>
      <c r="AA466" s="60" t="str">
        <f t="shared" si="453"/>
        <v/>
      </c>
      <c r="AB466" s="60" t="str">
        <f t="shared" si="454"/>
        <v/>
      </c>
      <c r="AC466" s="23">
        <f t="shared" si="455"/>
        <v>0</v>
      </c>
      <c r="AH466" s="158" t="str">
        <f t="shared" si="456"/>
        <v/>
      </c>
    </row>
    <row r="467" spans="1:34" x14ac:dyDescent="0.25">
      <c r="A467" s="23" t="str">
        <f>C451&amp;"x"&amp;B467</f>
        <v>E3x14</v>
      </c>
      <c r="B467" s="42">
        <v>14</v>
      </c>
      <c r="C467" s="60" t="str">
        <f t="shared" si="437"/>
        <v/>
      </c>
      <c r="D467" s="60" t="str">
        <f t="shared" si="438"/>
        <v/>
      </c>
      <c r="E467" s="61" t="str">
        <f t="shared" si="439"/>
        <v/>
      </c>
      <c r="F467" s="61" t="str">
        <f t="shared" si="440"/>
        <v/>
      </c>
      <c r="G467" s="62" t="str">
        <f t="shared" si="441"/>
        <v/>
      </c>
      <c r="H467" s="63" t="str">
        <f t="shared" si="442"/>
        <v/>
      </c>
      <c r="I467" s="69"/>
      <c r="J467" s="60" t="str">
        <f t="shared" si="443"/>
        <v/>
      </c>
      <c r="K467" s="60" t="str">
        <f t="shared" si="444"/>
        <v/>
      </c>
      <c r="L467" s="60" t="str">
        <f t="shared" si="445"/>
        <v/>
      </c>
      <c r="M467" s="60" t="str">
        <f t="shared" si="446"/>
        <v/>
      </c>
      <c r="N467" s="48"/>
      <c r="P467" s="114"/>
      <c r="Q467" s="114"/>
      <c r="R467" s="114"/>
      <c r="S467" s="114" t="str">
        <f>IF(OR(LEFT($A467,1)="x",AND(AC453+$AC467=0,$AC453&gt;0)),"",IFERROR(VLOOKUP($A467,Leden2Z,32,0),""))</f>
        <v/>
      </c>
      <c r="T467" s="153">
        <f t="shared" si="447"/>
        <v>0</v>
      </c>
      <c r="U467" s="116">
        <f t="shared" si="448"/>
        <v>0</v>
      </c>
      <c r="V467" s="119">
        <f t="shared" si="449"/>
        <v>9</v>
      </c>
      <c r="W467" s="119">
        <f t="shared" si="450"/>
        <v>10</v>
      </c>
      <c r="X467" s="23">
        <v>18</v>
      </c>
      <c r="Y467" s="60" t="str">
        <f t="shared" si="451"/>
        <v/>
      </c>
      <c r="Z467" s="60" t="str">
        <f t="shared" si="452"/>
        <v/>
      </c>
      <c r="AA467" s="60" t="str">
        <f t="shared" si="453"/>
        <v/>
      </c>
      <c r="AB467" s="60" t="str">
        <f t="shared" si="454"/>
        <v/>
      </c>
      <c r="AC467" s="23">
        <f t="shared" si="455"/>
        <v>0</v>
      </c>
      <c r="AH467" s="158" t="str">
        <f t="shared" si="456"/>
        <v/>
      </c>
    </row>
    <row r="468" spans="1:34" x14ac:dyDescent="0.25">
      <c r="A468" s="23" t="str">
        <f>C451&amp;"x"&amp;B468</f>
        <v>E3x15</v>
      </c>
      <c r="B468" s="42">
        <v>15</v>
      </c>
      <c r="C468" s="60" t="str">
        <f t="shared" si="437"/>
        <v/>
      </c>
      <c r="D468" s="60" t="str">
        <f t="shared" si="438"/>
        <v/>
      </c>
      <c r="E468" s="61" t="str">
        <f t="shared" si="439"/>
        <v/>
      </c>
      <c r="F468" s="61" t="str">
        <f t="shared" si="440"/>
        <v/>
      </c>
      <c r="G468" s="62" t="str">
        <f t="shared" si="441"/>
        <v/>
      </c>
      <c r="H468" s="63" t="str">
        <f t="shared" si="442"/>
        <v/>
      </c>
      <c r="I468" s="69"/>
      <c r="J468" s="60" t="str">
        <f t="shared" si="443"/>
        <v/>
      </c>
      <c r="K468" s="60" t="str">
        <f t="shared" si="444"/>
        <v/>
      </c>
      <c r="L468" s="60" t="str">
        <f t="shared" si="445"/>
        <v/>
      </c>
      <c r="M468" s="60" t="str">
        <f t="shared" si="446"/>
        <v/>
      </c>
      <c r="N468" s="48"/>
      <c r="P468" s="114"/>
      <c r="Q468" s="114"/>
      <c r="R468" s="114"/>
      <c r="S468" s="114" t="str">
        <f>IF(OR(LEFT($A468,1)="x",AND(AC453+$AC468=0,$AC453&gt;0)),"",IFERROR(VLOOKUP($A468,Leden2Z,32,0),""))</f>
        <v/>
      </c>
      <c r="T468" s="153">
        <f t="shared" si="447"/>
        <v>0</v>
      </c>
      <c r="U468" s="116">
        <f t="shared" si="448"/>
        <v>0</v>
      </c>
      <c r="V468" s="119">
        <f t="shared" si="449"/>
        <v>9</v>
      </c>
      <c r="W468" s="119">
        <f t="shared" si="450"/>
        <v>10</v>
      </c>
      <c r="X468" s="23">
        <v>19</v>
      </c>
      <c r="Y468" s="60" t="str">
        <f t="shared" si="451"/>
        <v/>
      </c>
      <c r="Z468" s="60" t="str">
        <f t="shared" si="452"/>
        <v/>
      </c>
      <c r="AA468" s="60" t="str">
        <f t="shared" si="453"/>
        <v/>
      </c>
      <c r="AB468" s="60" t="str">
        <f t="shared" si="454"/>
        <v/>
      </c>
      <c r="AC468" s="23">
        <f t="shared" si="455"/>
        <v>0</v>
      </c>
      <c r="AH468" s="158" t="str">
        <f t="shared" si="456"/>
        <v/>
      </c>
    </row>
    <row r="469" spans="1:34" x14ac:dyDescent="0.25">
      <c r="B469" s="65"/>
      <c r="C469" s="66"/>
      <c r="D469" s="65"/>
      <c r="E469" s="65"/>
      <c r="F469" s="65"/>
      <c r="G469" s="67"/>
      <c r="H469" s="67"/>
      <c r="I469" s="67"/>
      <c r="J469" s="66"/>
      <c r="K469" s="66"/>
      <c r="L469" s="66"/>
      <c r="M469" s="66"/>
      <c r="N469" s="48"/>
      <c r="X469" s="23">
        <v>20</v>
      </c>
    </row>
    <row r="470" spans="1:34" x14ac:dyDescent="0.25">
      <c r="B470" s="42"/>
      <c r="C470" s="369" t="s">
        <v>5165</v>
      </c>
      <c r="D470" s="369"/>
      <c r="E470" s="43" t="s">
        <v>5166</v>
      </c>
      <c r="F470" s="43" t="s">
        <v>5167</v>
      </c>
      <c r="G470" s="44" t="s">
        <v>5168</v>
      </c>
      <c r="H470" s="45"/>
      <c r="I470" s="46"/>
      <c r="J470" s="47" t="s">
        <v>5169</v>
      </c>
      <c r="K470" s="47" t="s">
        <v>5170</v>
      </c>
      <c r="L470" s="47" t="s">
        <v>5171</v>
      </c>
      <c r="M470" s="48"/>
      <c r="N470" s="48"/>
      <c r="P470" s="49">
        <f>COUNT(P474:P488)</f>
        <v>0</v>
      </c>
      <c r="Q470" s="49">
        <f>COUNT(Q474:Q488)</f>
        <v>0</v>
      </c>
      <c r="R470" s="49">
        <f>COUNT(R474:R488)</f>
        <v>0</v>
      </c>
      <c r="S470" s="49">
        <f>COUNT(S474:S488)</f>
        <v>6</v>
      </c>
      <c r="T470" s="96">
        <f>T471-SUM(U474:U488)</f>
        <v>0</v>
      </c>
      <c r="X470" s="23">
        <v>1</v>
      </c>
    </row>
    <row r="471" spans="1:34" ht="13" x14ac:dyDescent="0.3">
      <c r="A471" s="27">
        <f>A451+1</f>
        <v>24</v>
      </c>
      <c r="B471" s="50"/>
      <c r="C471" s="370" t="str">
        <f>Leden!AW29</f>
        <v>E4</v>
      </c>
      <c r="D471" s="370"/>
      <c r="E471" s="100" t="str">
        <f>IF($C471="","",LEFT(IFERROR(VLOOKUP($C471,Teams2Z,2,0),"")&amp;"??",2))</f>
        <v>BK</v>
      </c>
      <c r="F471" s="100" t="str">
        <f>IF($C471="","",IFERROR(VLOOKUP($C471,Teams2Z,3,0),"??"))</f>
        <v>Za</v>
      </c>
      <c r="G471" s="100" t="str">
        <f>IF($C471="","",LEFT(IFERROR(VLOOKUP($C471,Teams2Z,4,0),"")&amp;"?",1))</f>
        <v>4</v>
      </c>
      <c r="H471" s="51"/>
      <c r="I471" s="52"/>
      <c r="J471" s="100">
        <f>COUNTIF(C474:C488,"V")</f>
        <v>3</v>
      </c>
      <c r="K471" s="100">
        <f>COUNTIF(C474:C488,"M")</f>
        <v>3</v>
      </c>
      <c r="L471" s="53">
        <f>IFERROR(AVERAGE(H474:H488),"")</f>
        <v>8.1666666666666661</v>
      </c>
      <c r="M471" s="54"/>
      <c r="N471" s="54"/>
      <c r="O471" s="27" t="s">
        <v>5172</v>
      </c>
      <c r="P471" s="163"/>
      <c r="Q471" s="163"/>
      <c r="R471" s="163"/>
      <c r="S471" s="163">
        <v>0</v>
      </c>
      <c r="T471" s="96">
        <f>SUM(T474:T488)</f>
        <v>6</v>
      </c>
      <c r="U471" s="115" t="str">
        <f>MID($C471,1,1)</f>
        <v>E</v>
      </c>
      <c r="V471" s="115" t="str">
        <f>MID($C471,1,1)</f>
        <v>E</v>
      </c>
      <c r="W471" s="115" t="str">
        <f>MID($C471,1,1)</f>
        <v>E</v>
      </c>
      <c r="X471" s="23">
        <v>2</v>
      </c>
      <c r="Y471" s="27"/>
      <c r="Z471" s="27"/>
      <c r="AA471" s="27"/>
      <c r="AB471" s="27"/>
      <c r="AC471" s="27"/>
      <c r="AD471" s="11" t="str">
        <f>IF($C471="","",IFERROR(VLOOKUP($C471,Teams2Z,6,0),""))</f>
        <v>A</v>
      </c>
      <c r="AE471" s="11" t="str">
        <f>TRIM(IF($AD471="","",IFERROR(VLOOKUP($AD471,Teams!$J$5:$O$9,2,0),"")))</f>
        <v>3312 AD</v>
      </c>
      <c r="AF471" s="11" t="str">
        <f>TRIM(IF($AD471="","",IFERROR(VLOOKUP($AD471,Teams!$J$5:$O$9,4,0),"")))</f>
        <v>Dordrecht Oranje Wit Hal</v>
      </c>
      <c r="AG471" s="27"/>
      <c r="AH471" s="159">
        <f>IFERROR(AVERAGE(AH474:AH488),"")</f>
        <v>8.8466666666666658</v>
      </c>
    </row>
    <row r="472" spans="1:34" x14ac:dyDescent="0.25">
      <c r="B472" s="42"/>
      <c r="C472" s="43"/>
      <c r="D472" s="42"/>
      <c r="E472" s="42"/>
      <c r="F472" s="42"/>
      <c r="G472" s="46"/>
      <c r="H472" s="46"/>
      <c r="I472" s="46"/>
      <c r="J472" s="43"/>
      <c r="K472" s="43"/>
      <c r="L472" s="43"/>
      <c r="M472" s="48"/>
      <c r="N472" s="48"/>
      <c r="U472" s="116"/>
      <c r="V472" s="116"/>
      <c r="W472" s="116"/>
      <c r="X472" s="23">
        <v>3</v>
      </c>
    </row>
    <row r="473" spans="1:34" x14ac:dyDescent="0.25">
      <c r="A473" s="55"/>
      <c r="B473" s="56"/>
      <c r="C473" s="57" t="s">
        <v>5173</v>
      </c>
      <c r="D473" s="57" t="s">
        <v>5174</v>
      </c>
      <c r="E473" s="58" t="s">
        <v>5175</v>
      </c>
      <c r="F473" s="58" t="s">
        <v>5176</v>
      </c>
      <c r="G473" s="57" t="s">
        <v>5177</v>
      </c>
      <c r="H473" s="57" t="s">
        <v>5178</v>
      </c>
      <c r="I473" s="57" t="s">
        <v>5039</v>
      </c>
      <c r="J473" s="57" t="s">
        <v>7049</v>
      </c>
      <c r="K473" s="57" t="s">
        <v>7598</v>
      </c>
      <c r="L473" s="57" t="s">
        <v>7596</v>
      </c>
      <c r="M473" s="57" t="s">
        <v>7597</v>
      </c>
      <c r="N473" s="59"/>
      <c r="O473" s="55"/>
      <c r="P473" s="117" t="s">
        <v>5048</v>
      </c>
      <c r="Q473" s="117" t="s">
        <v>5047</v>
      </c>
      <c r="R473" s="117" t="s">
        <v>5049</v>
      </c>
      <c r="S473" s="117" t="s">
        <v>5048</v>
      </c>
      <c r="U473" s="115">
        <f>IF(W471="","",VLOOKUP(W471,Leeftijdscat,2,FALSE))</f>
        <v>7</v>
      </c>
      <c r="V473" s="115">
        <f>IF(W471="","",VLOOKUP(W471,Leeftijdscat,3,FALSE))</f>
        <v>9</v>
      </c>
      <c r="W473" s="115">
        <f>IF(W471="","",VLOOKUP(W471,Leeftijdscat,4,FALSE))</f>
        <v>10</v>
      </c>
      <c r="X473" s="23">
        <v>4</v>
      </c>
      <c r="Y473" s="55">
        <f>LEN(Y474&amp;Y475&amp;Y476&amp;Y477&amp;Y478&amp;Y479&amp;Y480&amp;Y481&amp;Y482&amp;Y483&amp;Y484&amp;Y485&amp;Y486&amp;Y487&amp;Y488)</f>
        <v>10</v>
      </c>
      <c r="Z473" s="55">
        <f>LEN(Z474&amp;Z475&amp;Z476&amp;Z477&amp;Z478&amp;Z479&amp;Z480&amp;Z481&amp;Z482&amp;Z483&amp;Z484&amp;Z485&amp;Z486&amp;Z487&amp;Z488)</f>
        <v>10</v>
      </c>
      <c r="AA473" s="55">
        <f>LEN(AA474&amp;AA475&amp;AA476&amp;AA477&amp;AA478&amp;AA479&amp;AA480&amp;AA481&amp;AA482&amp;AA483&amp;AA484&amp;AA485&amp;AA486&amp;AA487&amp;AA488)</f>
        <v>10</v>
      </c>
      <c r="AB473" s="55">
        <f>LEN(AB474&amp;AB475&amp;AB476&amp;AB477&amp;AB478&amp;AB479&amp;AB480&amp;AB481&amp;AB482&amp;AB483&amp;AB484&amp;AB485&amp;AB486&amp;AB487&amp;AB488)</f>
        <v>6</v>
      </c>
      <c r="AC473" s="55">
        <f>SUM(Y473:AA473)</f>
        <v>30</v>
      </c>
      <c r="AD473" s="145"/>
      <c r="AE473" s="145"/>
      <c r="AF473" s="145"/>
      <c r="AG473" s="55"/>
    </row>
    <row r="474" spans="1:34" x14ac:dyDescent="0.25">
      <c r="A474" s="23" t="str">
        <f>C471&amp;"x"&amp;B474</f>
        <v>E4x1</v>
      </c>
      <c r="B474" s="42">
        <v>1</v>
      </c>
      <c r="C474" s="60" t="str">
        <f t="shared" ref="C474:C488" si="457">IF(LEFT($A474,1)="x","",IFERROR(VLOOKUP($A474,Leden2Z,7,0),""))</f>
        <v>V</v>
      </c>
      <c r="D474" s="60" t="str">
        <f t="shared" ref="D474:D488" si="458">IF(LEFT($A474,1)="x","",IFERROR(VLOOKUP($A474,Leden2Z,8,0),""))</f>
        <v>NMM97Y1</v>
      </c>
      <c r="E474" s="61" t="str">
        <f t="shared" ref="E474:E488" si="459">IF(LEFT($A474,1)="x","",IFERROR(VLOOKUP($A474,Leden2Z,9,0),""))</f>
        <v>Laban, M.</v>
      </c>
      <c r="F474" s="61" t="str">
        <f t="shared" ref="F474:F488" si="460">IF(LEFT($A474,1)="x","",IFERROR(VLOOKUP($A474,Leden2Z,10,0),""))</f>
        <v>Maartje</v>
      </c>
      <c r="G474" s="62">
        <f t="shared" ref="G474:G488" si="461">IF(LEFT($A474,1)="x","",IFERROR(VLOOKUP($A474,Leden2Z,11,0),""))</f>
        <v>42058</v>
      </c>
      <c r="H474" s="63">
        <f t="shared" ref="H474:H488" si="462">IF(AND(ISNUMBER(G474),G474&lt;&gt;0),DATEDIF(G474,Peildatum,"Y"),"")</f>
        <v>8</v>
      </c>
      <c r="I474" s="69"/>
      <c r="J474" s="60" t="str">
        <f t="shared" ref="J474:J488" si="463">IF(LEFT($A474,1)="x","",IFERROR(VLOOKUP($A474,Leden2Z,16,0),""))</f>
        <v>F1</v>
      </c>
      <c r="K474" s="60" t="str">
        <f t="shared" ref="K474:K488" si="464">IF(LEFT($A474,1)="x","",IFERROR(VLOOKUP($A474,Leden2Z,17,0),""))</f>
        <v>F1</v>
      </c>
      <c r="L474" s="60" t="str">
        <f t="shared" ref="L474:L488" si="465">IF(LEFT($A474,1)="x","",IFERROR(VLOOKUP($A474,Leden2Z,18,0),""))</f>
        <v>F1</v>
      </c>
      <c r="M474" s="60" t="str">
        <f t="shared" ref="M474:M488" si="466">IF(LEFT($A474,1)="x","",IFERROR(VLOOKUP($A474,Leden2Z,19,0),""))</f>
        <v>E4</v>
      </c>
      <c r="N474" s="48"/>
      <c r="P474" s="114"/>
      <c r="Q474" s="114"/>
      <c r="R474" s="114"/>
      <c r="S474" s="114">
        <f>IF(OR(LEFT($A474,1)="x",AND(AC473+$AC474=0,$AC473&gt;0)),"",IFERROR(VLOOKUP($A474,Leden2Z,32,0),""))</f>
        <v>0</v>
      </c>
      <c r="T474" s="153">
        <f t="shared" ref="T474:T488" si="467">IF(LEN(C474&amp;D474&amp;E474&amp;F474)&gt;0,1,0)</f>
        <v>1</v>
      </c>
      <c r="U474" s="116">
        <f t="shared" ref="U474:U488" si="468">MIN(LEN(Y474&amp;Z474&amp;AA474&amp;AB474),1)</f>
        <v>1</v>
      </c>
      <c r="V474" s="119">
        <f t="shared" ref="V474:V488" si="469">V473</f>
        <v>9</v>
      </c>
      <c r="W474" s="119">
        <f t="shared" ref="W474:W488" si="470">W473</f>
        <v>10</v>
      </c>
      <c r="X474" s="23">
        <v>5</v>
      </c>
      <c r="Y474" s="60" t="str">
        <f t="shared" ref="Y474:Y488" si="471">IF(LEFT($A474,1)="x","",IFERROR(VLOOKUP($A474,Leden2Z,36,0),""))</f>
        <v>F1</v>
      </c>
      <c r="Z474" s="60" t="str">
        <f t="shared" ref="Z474:Z488" si="472">IF(LEFT($A474,1)="x","",IFERROR(VLOOKUP($A474,Leden2Z,37,0),""))</f>
        <v>F1</v>
      </c>
      <c r="AA474" s="60" t="str">
        <f t="shared" ref="AA474:AA488" si="473">IF(LEFT($A474,1)="x","",IFERROR(VLOOKUP($A474,Leden2Z,38,0),""))</f>
        <v>F1</v>
      </c>
      <c r="AB474" s="60">
        <f t="shared" ref="AB474:AB488" si="474">IF(LEFT($A474,1)="x","",IFERROR(VLOOKUP($A474,Leden2Z,39,0),""))</f>
        <v>0</v>
      </c>
      <c r="AC474" s="23">
        <f t="shared" ref="AC474:AC488" si="475">LEN(Y474&amp;Z474&amp;AA474&amp;AB474)</f>
        <v>7</v>
      </c>
      <c r="AH474" s="158">
        <f t="shared" ref="AH474:AH488" si="476">lft(G474,Peildatum)</f>
        <v>8.85</v>
      </c>
    </row>
    <row r="475" spans="1:34" x14ac:dyDescent="0.25">
      <c r="A475" s="23" t="str">
        <f>C471&amp;"x"&amp;B475</f>
        <v>E4x2</v>
      </c>
      <c r="B475" s="42">
        <v>2</v>
      </c>
      <c r="C475" s="60" t="str">
        <f t="shared" si="457"/>
        <v>V</v>
      </c>
      <c r="D475" s="60" t="str">
        <f t="shared" si="458"/>
        <v>NML53R9</v>
      </c>
      <c r="E475" s="61" t="str">
        <f t="shared" si="459"/>
        <v>Kleingeld, S.</v>
      </c>
      <c r="F475" s="61" t="str">
        <f t="shared" si="460"/>
        <v>Sofie</v>
      </c>
      <c r="G475" s="62">
        <f t="shared" si="461"/>
        <v>42096</v>
      </c>
      <c r="H475" s="63">
        <f t="shared" si="462"/>
        <v>8</v>
      </c>
      <c r="I475" s="69"/>
      <c r="J475" s="60" t="str">
        <f t="shared" si="463"/>
        <v>F1</v>
      </c>
      <c r="K475" s="60" t="str">
        <f t="shared" si="464"/>
        <v>F1</v>
      </c>
      <c r="L475" s="60" t="str">
        <f t="shared" si="465"/>
        <v>F1</v>
      </c>
      <c r="M475" s="60" t="str">
        <f t="shared" si="466"/>
        <v>E4</v>
      </c>
      <c r="N475" s="48"/>
      <c r="P475" s="114"/>
      <c r="Q475" s="114"/>
      <c r="R475" s="114"/>
      <c r="S475" s="114">
        <f>IF(OR(LEFT($A475,1)="x",AND(AC473+$AC475=0,$AC473&gt;0)),"",IFERROR(VLOOKUP($A475,Leden2Z,32,0),""))</f>
        <v>0</v>
      </c>
      <c r="T475" s="153">
        <f t="shared" si="467"/>
        <v>1</v>
      </c>
      <c r="U475" s="116">
        <f t="shared" si="468"/>
        <v>1</v>
      </c>
      <c r="V475" s="119">
        <f t="shared" si="469"/>
        <v>9</v>
      </c>
      <c r="W475" s="119">
        <f t="shared" si="470"/>
        <v>10</v>
      </c>
      <c r="X475" s="23">
        <v>6</v>
      </c>
      <c r="Y475" s="60" t="str">
        <f t="shared" si="471"/>
        <v>F1</v>
      </c>
      <c r="Z475" s="60" t="str">
        <f t="shared" si="472"/>
        <v>F1</v>
      </c>
      <c r="AA475" s="60" t="str">
        <f t="shared" si="473"/>
        <v>F1</v>
      </c>
      <c r="AB475" s="60">
        <f t="shared" si="474"/>
        <v>0</v>
      </c>
      <c r="AC475" s="23">
        <f t="shared" si="475"/>
        <v>7</v>
      </c>
      <c r="AH475" s="158">
        <f t="shared" si="476"/>
        <v>8.75</v>
      </c>
    </row>
    <row r="476" spans="1:34" x14ac:dyDescent="0.25">
      <c r="A476" s="23" t="str">
        <f>C471&amp;"x"&amp;B476</f>
        <v>E4x3</v>
      </c>
      <c r="B476" s="42">
        <v>3</v>
      </c>
      <c r="C476" s="60" t="str">
        <f t="shared" si="457"/>
        <v>V</v>
      </c>
      <c r="D476" s="60" t="str">
        <f t="shared" si="458"/>
        <v>NMK64V4</v>
      </c>
      <c r="E476" s="61" t="str">
        <f t="shared" si="459"/>
        <v>Mans, R.</v>
      </c>
      <c r="F476" s="61" t="str">
        <f t="shared" si="460"/>
        <v>Robin</v>
      </c>
      <c r="G476" s="62">
        <f t="shared" si="461"/>
        <v>42249</v>
      </c>
      <c r="H476" s="63">
        <f t="shared" si="462"/>
        <v>8</v>
      </c>
      <c r="I476" s="69"/>
      <c r="J476" s="60" t="str">
        <f t="shared" si="463"/>
        <v>F1</v>
      </c>
      <c r="K476" s="60" t="str">
        <f t="shared" si="464"/>
        <v>F1</v>
      </c>
      <c r="L476" s="60" t="str">
        <f t="shared" si="465"/>
        <v>F1</v>
      </c>
      <c r="M476" s="60" t="str">
        <f t="shared" si="466"/>
        <v>E4</v>
      </c>
      <c r="N476" s="48"/>
      <c r="P476" s="114"/>
      <c r="Q476" s="114"/>
      <c r="R476" s="114"/>
      <c r="S476" s="114">
        <f>IF(OR(LEFT($A476,1)="x",AND(AC473+$AC476=0,$AC473&gt;0)),"",IFERROR(VLOOKUP($A476,Leden2Z,32,0),""))</f>
        <v>0</v>
      </c>
      <c r="T476" s="153">
        <f t="shared" si="467"/>
        <v>1</v>
      </c>
      <c r="U476" s="116">
        <f t="shared" si="468"/>
        <v>1</v>
      </c>
      <c r="V476" s="119">
        <f t="shared" si="469"/>
        <v>9</v>
      </c>
      <c r="W476" s="119">
        <f t="shared" si="470"/>
        <v>10</v>
      </c>
      <c r="X476" s="23">
        <v>7</v>
      </c>
      <c r="Y476" s="60" t="str">
        <f t="shared" si="471"/>
        <v>F1</v>
      </c>
      <c r="Z476" s="60" t="str">
        <f t="shared" si="472"/>
        <v>F1</v>
      </c>
      <c r="AA476" s="60" t="str">
        <f t="shared" si="473"/>
        <v>F1</v>
      </c>
      <c r="AB476" s="60">
        <f t="shared" si="474"/>
        <v>0</v>
      </c>
      <c r="AC476" s="23">
        <f t="shared" si="475"/>
        <v>7</v>
      </c>
      <c r="AH476" s="158">
        <f t="shared" si="476"/>
        <v>8.33</v>
      </c>
    </row>
    <row r="477" spans="1:34" x14ac:dyDescent="0.25">
      <c r="A477" s="23" t="str">
        <f>C471&amp;"x"&amp;B477</f>
        <v>E4x4</v>
      </c>
      <c r="B477" s="42">
        <v>4</v>
      </c>
      <c r="C477" s="60" t="str">
        <f t="shared" si="457"/>
        <v>M</v>
      </c>
      <c r="D477" s="60" t="str">
        <f t="shared" si="458"/>
        <v>NMN66T9</v>
      </c>
      <c r="E477" s="61" t="str">
        <f t="shared" si="459"/>
        <v>Jongkind, J.M.</v>
      </c>
      <c r="F477" s="61" t="str">
        <f t="shared" si="460"/>
        <v>Joep</v>
      </c>
      <c r="G477" s="62">
        <f t="shared" si="461"/>
        <v>41760</v>
      </c>
      <c r="H477" s="63">
        <f t="shared" si="462"/>
        <v>9</v>
      </c>
      <c r="I477" s="69"/>
      <c r="J477" s="60" t="str">
        <f t="shared" si="463"/>
        <v>E7</v>
      </c>
      <c r="K477" s="60" t="str">
        <f t="shared" si="464"/>
        <v>E7</v>
      </c>
      <c r="L477" s="60" t="str">
        <f t="shared" si="465"/>
        <v>E7</v>
      </c>
      <c r="M477" s="60" t="str">
        <f t="shared" si="466"/>
        <v>E3</v>
      </c>
      <c r="N477" s="48"/>
      <c r="P477" s="114"/>
      <c r="Q477" s="114"/>
      <c r="R477" s="114"/>
      <c r="S477" s="114">
        <f>IF(OR(LEFT($A477,1)="x",AND(AC473+$AC477=0,$AC473&gt;0)),"",IFERROR(VLOOKUP($A477,Leden2Z,32,0),""))</f>
        <v>0</v>
      </c>
      <c r="T477" s="153">
        <f t="shared" si="467"/>
        <v>1</v>
      </c>
      <c r="U477" s="116">
        <f t="shared" si="468"/>
        <v>1</v>
      </c>
      <c r="V477" s="119">
        <f t="shared" si="469"/>
        <v>9</v>
      </c>
      <c r="W477" s="119">
        <f t="shared" si="470"/>
        <v>10</v>
      </c>
      <c r="X477" s="23">
        <v>8</v>
      </c>
      <c r="Y477" s="60" t="str">
        <f t="shared" si="471"/>
        <v>E7</v>
      </c>
      <c r="Z477" s="60" t="str">
        <f t="shared" si="472"/>
        <v>E7</v>
      </c>
      <c r="AA477" s="60" t="str">
        <f t="shared" si="473"/>
        <v>E7</v>
      </c>
      <c r="AB477" s="60">
        <f t="shared" si="474"/>
        <v>0</v>
      </c>
      <c r="AC477" s="23">
        <f t="shared" si="475"/>
        <v>7</v>
      </c>
      <c r="AH477" s="158">
        <f t="shared" si="476"/>
        <v>9.67</v>
      </c>
    </row>
    <row r="478" spans="1:34" x14ac:dyDescent="0.25">
      <c r="A478" s="23" t="str">
        <f>C471&amp;"x"&amp;B478</f>
        <v>E4x5</v>
      </c>
      <c r="B478" s="42">
        <v>5</v>
      </c>
      <c r="C478" s="60" t="str">
        <f t="shared" si="457"/>
        <v>M</v>
      </c>
      <c r="D478" s="60" t="str">
        <f t="shared" si="458"/>
        <v>NMN39T3</v>
      </c>
      <c r="E478" s="61" t="str">
        <f t="shared" si="459"/>
        <v>Ploeg, K.J.A.</v>
      </c>
      <c r="F478" s="61" t="str">
        <f t="shared" si="460"/>
        <v>Koen</v>
      </c>
      <c r="G478" s="62">
        <f t="shared" si="461"/>
        <v>42040</v>
      </c>
      <c r="H478" s="63">
        <f t="shared" si="462"/>
        <v>8</v>
      </c>
      <c r="I478" s="69"/>
      <c r="J478" s="60" t="str">
        <f t="shared" si="463"/>
        <v>F1</v>
      </c>
      <c r="K478" s="60" t="str">
        <f t="shared" si="464"/>
        <v>F1</v>
      </c>
      <c r="L478" s="60" t="str">
        <f t="shared" si="465"/>
        <v>F1</v>
      </c>
      <c r="M478" s="60" t="str">
        <f t="shared" si="466"/>
        <v>E4</v>
      </c>
      <c r="N478" s="48"/>
      <c r="P478" s="114"/>
      <c r="Q478" s="114"/>
      <c r="R478" s="114"/>
      <c r="S478" s="114">
        <f>IF(OR(LEFT($A478,1)="x",AND(AC473+$AC478=0,$AC473&gt;0)),"",IFERROR(VLOOKUP($A478,Leden2Z,32,0),""))</f>
        <v>0</v>
      </c>
      <c r="T478" s="153">
        <f t="shared" si="467"/>
        <v>1</v>
      </c>
      <c r="U478" s="116">
        <f t="shared" si="468"/>
        <v>1</v>
      </c>
      <c r="V478" s="119">
        <f t="shared" si="469"/>
        <v>9</v>
      </c>
      <c r="W478" s="119">
        <f t="shared" si="470"/>
        <v>10</v>
      </c>
      <c r="X478" s="23">
        <v>9</v>
      </c>
      <c r="Y478" s="60" t="str">
        <f t="shared" si="471"/>
        <v>F1</v>
      </c>
      <c r="Z478" s="60" t="str">
        <f t="shared" si="472"/>
        <v>F1</v>
      </c>
      <c r="AA478" s="60" t="str">
        <f t="shared" si="473"/>
        <v>F1</v>
      </c>
      <c r="AB478" s="60">
        <f t="shared" si="474"/>
        <v>0</v>
      </c>
      <c r="AC478" s="23">
        <f t="shared" si="475"/>
        <v>7</v>
      </c>
      <c r="AH478" s="158">
        <f t="shared" si="476"/>
        <v>8.9</v>
      </c>
    </row>
    <row r="479" spans="1:34" x14ac:dyDescent="0.25">
      <c r="A479" s="23" t="str">
        <f>C471&amp;"x"&amp;B479</f>
        <v>E4x6</v>
      </c>
      <c r="B479" s="42">
        <v>6</v>
      </c>
      <c r="C479" s="60" t="str">
        <f t="shared" si="457"/>
        <v>M</v>
      </c>
      <c r="D479" s="60" t="str">
        <f t="shared" si="458"/>
        <v>NMV01T2</v>
      </c>
      <c r="E479" s="61" t="str">
        <f t="shared" si="459"/>
        <v>Boekee, R.D.</v>
      </c>
      <c r="F479" s="61" t="str">
        <f t="shared" si="460"/>
        <v>Rens</v>
      </c>
      <c r="G479" s="62">
        <f t="shared" si="461"/>
        <v>42156</v>
      </c>
      <c r="H479" s="63">
        <f t="shared" si="462"/>
        <v>8</v>
      </c>
      <c r="I479" s="69"/>
      <c r="J479" s="60">
        <f t="shared" si="463"/>
        <v>0</v>
      </c>
      <c r="K479" s="60">
        <f t="shared" si="464"/>
        <v>0</v>
      </c>
      <c r="L479" s="60">
        <f t="shared" si="465"/>
        <v>0</v>
      </c>
      <c r="M479" s="60" t="str">
        <f t="shared" si="466"/>
        <v>E4</v>
      </c>
      <c r="N479" s="48"/>
      <c r="P479" s="114"/>
      <c r="Q479" s="114"/>
      <c r="R479" s="114"/>
      <c r="S479" s="114">
        <f>IF(OR(LEFT($A479,1)="x",AND(AC473+$AC479=0,$AC473&gt;0)),"",IFERROR(VLOOKUP($A479,Leden2Z,32,0),""))</f>
        <v>0</v>
      </c>
      <c r="T479" s="153">
        <f t="shared" si="467"/>
        <v>1</v>
      </c>
      <c r="U479" s="116">
        <f t="shared" si="468"/>
        <v>1</v>
      </c>
      <c r="V479" s="119">
        <f t="shared" si="469"/>
        <v>9</v>
      </c>
      <c r="W479" s="119">
        <f t="shared" si="470"/>
        <v>10</v>
      </c>
      <c r="X479" s="23">
        <v>10</v>
      </c>
      <c r="Y479" s="60" t="str">
        <f t="shared" si="471"/>
        <v/>
      </c>
      <c r="Z479" s="60" t="str">
        <f t="shared" si="472"/>
        <v/>
      </c>
      <c r="AA479" s="60" t="str">
        <f t="shared" si="473"/>
        <v/>
      </c>
      <c r="AB479" s="60">
        <f t="shared" si="474"/>
        <v>0</v>
      </c>
      <c r="AC479" s="23">
        <f t="shared" si="475"/>
        <v>1</v>
      </c>
      <c r="AH479" s="158">
        <f t="shared" si="476"/>
        <v>8.58</v>
      </c>
    </row>
    <row r="480" spans="1:34" x14ac:dyDescent="0.25">
      <c r="A480" s="23" t="str">
        <f>C471&amp;"x"&amp;B480</f>
        <v>E4x7</v>
      </c>
      <c r="B480" s="42">
        <v>7</v>
      </c>
      <c r="C480" s="60" t="str">
        <f t="shared" si="457"/>
        <v/>
      </c>
      <c r="D480" s="60" t="str">
        <f t="shared" si="458"/>
        <v/>
      </c>
      <c r="E480" s="61" t="str">
        <f t="shared" si="459"/>
        <v/>
      </c>
      <c r="F480" s="61" t="str">
        <f t="shared" si="460"/>
        <v/>
      </c>
      <c r="G480" s="62" t="str">
        <f t="shared" si="461"/>
        <v/>
      </c>
      <c r="H480" s="63" t="str">
        <f t="shared" si="462"/>
        <v/>
      </c>
      <c r="I480" s="69"/>
      <c r="J480" s="60" t="str">
        <f t="shared" si="463"/>
        <v/>
      </c>
      <c r="K480" s="60" t="str">
        <f t="shared" si="464"/>
        <v/>
      </c>
      <c r="L480" s="60" t="str">
        <f t="shared" si="465"/>
        <v/>
      </c>
      <c r="M480" s="60" t="str">
        <f t="shared" si="466"/>
        <v/>
      </c>
      <c r="N480" s="48"/>
      <c r="P480" s="114"/>
      <c r="Q480" s="114"/>
      <c r="R480" s="114"/>
      <c r="S480" s="114" t="str">
        <f>IF(OR(LEFT($A480,1)="x",AND(AC473+$AC480=0,$AC473&gt;0)),"",IFERROR(VLOOKUP($A480,Leden2Z,32,0),""))</f>
        <v/>
      </c>
      <c r="T480" s="153">
        <f t="shared" si="467"/>
        <v>0</v>
      </c>
      <c r="U480" s="116">
        <f t="shared" si="468"/>
        <v>0</v>
      </c>
      <c r="V480" s="119">
        <f t="shared" si="469"/>
        <v>9</v>
      </c>
      <c r="W480" s="119">
        <f t="shared" si="470"/>
        <v>10</v>
      </c>
      <c r="X480" s="23">
        <v>11</v>
      </c>
      <c r="Y480" s="60" t="str">
        <f t="shared" si="471"/>
        <v/>
      </c>
      <c r="Z480" s="60" t="str">
        <f t="shared" si="472"/>
        <v/>
      </c>
      <c r="AA480" s="60" t="str">
        <f t="shared" si="473"/>
        <v/>
      </c>
      <c r="AB480" s="60" t="str">
        <f t="shared" si="474"/>
        <v/>
      </c>
      <c r="AC480" s="23">
        <f t="shared" si="475"/>
        <v>0</v>
      </c>
      <c r="AH480" s="158" t="str">
        <f t="shared" si="476"/>
        <v/>
      </c>
    </row>
    <row r="481" spans="1:34" x14ac:dyDescent="0.25">
      <c r="A481" s="23" t="str">
        <f>C471&amp;"x"&amp;B481</f>
        <v>E4x8</v>
      </c>
      <c r="B481" s="42">
        <v>8</v>
      </c>
      <c r="C481" s="60" t="str">
        <f t="shared" si="457"/>
        <v/>
      </c>
      <c r="D481" s="60" t="str">
        <f t="shared" si="458"/>
        <v/>
      </c>
      <c r="E481" s="61" t="str">
        <f t="shared" si="459"/>
        <v/>
      </c>
      <c r="F481" s="61" t="str">
        <f t="shared" si="460"/>
        <v/>
      </c>
      <c r="G481" s="62" t="str">
        <f t="shared" si="461"/>
        <v/>
      </c>
      <c r="H481" s="63" t="str">
        <f t="shared" si="462"/>
        <v/>
      </c>
      <c r="I481" s="69"/>
      <c r="J481" s="60" t="str">
        <f t="shared" si="463"/>
        <v/>
      </c>
      <c r="K481" s="60" t="str">
        <f t="shared" si="464"/>
        <v/>
      </c>
      <c r="L481" s="60" t="str">
        <f t="shared" si="465"/>
        <v/>
      </c>
      <c r="M481" s="60" t="str">
        <f t="shared" si="466"/>
        <v/>
      </c>
      <c r="N481" s="48"/>
      <c r="P481" s="114"/>
      <c r="Q481" s="114"/>
      <c r="R481" s="114"/>
      <c r="S481" s="114" t="str">
        <f>IF(OR(LEFT($A481,1)="x",AND(AC473+$AC481=0,$AC473&gt;0)),"",IFERROR(VLOOKUP($A481,Leden2Z,32,0),""))</f>
        <v/>
      </c>
      <c r="T481" s="153">
        <f t="shared" si="467"/>
        <v>0</v>
      </c>
      <c r="U481" s="116">
        <f t="shared" si="468"/>
        <v>0</v>
      </c>
      <c r="V481" s="119">
        <f t="shared" si="469"/>
        <v>9</v>
      </c>
      <c r="W481" s="119">
        <f t="shared" si="470"/>
        <v>10</v>
      </c>
      <c r="X481" s="23">
        <v>12</v>
      </c>
      <c r="Y481" s="60" t="str">
        <f t="shared" si="471"/>
        <v/>
      </c>
      <c r="Z481" s="60" t="str">
        <f t="shared" si="472"/>
        <v/>
      </c>
      <c r="AA481" s="60" t="str">
        <f t="shared" si="473"/>
        <v/>
      </c>
      <c r="AB481" s="60" t="str">
        <f t="shared" si="474"/>
        <v/>
      </c>
      <c r="AC481" s="23">
        <f t="shared" si="475"/>
        <v>0</v>
      </c>
      <c r="AH481" s="158" t="str">
        <f t="shared" si="476"/>
        <v/>
      </c>
    </row>
    <row r="482" spans="1:34" x14ac:dyDescent="0.25">
      <c r="A482" s="23" t="str">
        <f>C471&amp;"x"&amp;B482</f>
        <v>E4x9</v>
      </c>
      <c r="B482" s="42">
        <v>9</v>
      </c>
      <c r="C482" s="60" t="str">
        <f t="shared" si="457"/>
        <v/>
      </c>
      <c r="D482" s="60" t="str">
        <f t="shared" si="458"/>
        <v/>
      </c>
      <c r="E482" s="61" t="str">
        <f t="shared" si="459"/>
        <v/>
      </c>
      <c r="F482" s="61" t="str">
        <f t="shared" si="460"/>
        <v/>
      </c>
      <c r="G482" s="62" t="str">
        <f t="shared" si="461"/>
        <v/>
      </c>
      <c r="H482" s="63" t="str">
        <f t="shared" si="462"/>
        <v/>
      </c>
      <c r="I482" s="69"/>
      <c r="J482" s="60" t="str">
        <f t="shared" si="463"/>
        <v/>
      </c>
      <c r="K482" s="60" t="str">
        <f t="shared" si="464"/>
        <v/>
      </c>
      <c r="L482" s="60" t="str">
        <f t="shared" si="465"/>
        <v/>
      </c>
      <c r="M482" s="60" t="str">
        <f t="shared" si="466"/>
        <v/>
      </c>
      <c r="N482" s="48"/>
      <c r="P482" s="114"/>
      <c r="Q482" s="114"/>
      <c r="R482" s="114"/>
      <c r="S482" s="114" t="str">
        <f>IF(OR(LEFT($A482,1)="x",AND(AC473+$AC482=0,$AC473&gt;0)),"",IFERROR(VLOOKUP($A482,Leden2Z,32,0),""))</f>
        <v/>
      </c>
      <c r="T482" s="153">
        <f t="shared" si="467"/>
        <v>0</v>
      </c>
      <c r="U482" s="116">
        <f t="shared" si="468"/>
        <v>0</v>
      </c>
      <c r="V482" s="119">
        <f t="shared" si="469"/>
        <v>9</v>
      </c>
      <c r="W482" s="119">
        <f t="shared" si="470"/>
        <v>10</v>
      </c>
      <c r="X482" s="23">
        <v>13</v>
      </c>
      <c r="Y482" s="60" t="str">
        <f t="shared" si="471"/>
        <v/>
      </c>
      <c r="Z482" s="60" t="str">
        <f t="shared" si="472"/>
        <v/>
      </c>
      <c r="AA482" s="60" t="str">
        <f t="shared" si="473"/>
        <v/>
      </c>
      <c r="AB482" s="60" t="str">
        <f t="shared" si="474"/>
        <v/>
      </c>
      <c r="AC482" s="23">
        <f t="shared" si="475"/>
        <v>0</v>
      </c>
      <c r="AH482" s="158" t="str">
        <f t="shared" si="476"/>
        <v/>
      </c>
    </row>
    <row r="483" spans="1:34" x14ac:dyDescent="0.25">
      <c r="A483" s="23" t="str">
        <f>C471&amp;"x"&amp;B483</f>
        <v>E4x10</v>
      </c>
      <c r="B483" s="42">
        <v>10</v>
      </c>
      <c r="C483" s="60" t="str">
        <f t="shared" si="457"/>
        <v/>
      </c>
      <c r="D483" s="60" t="str">
        <f t="shared" si="458"/>
        <v/>
      </c>
      <c r="E483" s="61" t="str">
        <f t="shared" si="459"/>
        <v/>
      </c>
      <c r="F483" s="61" t="str">
        <f t="shared" si="460"/>
        <v/>
      </c>
      <c r="G483" s="62" t="str">
        <f t="shared" si="461"/>
        <v/>
      </c>
      <c r="H483" s="63" t="str">
        <f t="shared" si="462"/>
        <v/>
      </c>
      <c r="I483" s="69"/>
      <c r="J483" s="60" t="str">
        <f t="shared" si="463"/>
        <v/>
      </c>
      <c r="K483" s="60" t="str">
        <f t="shared" si="464"/>
        <v/>
      </c>
      <c r="L483" s="60" t="str">
        <f t="shared" si="465"/>
        <v/>
      </c>
      <c r="M483" s="60" t="str">
        <f t="shared" si="466"/>
        <v/>
      </c>
      <c r="N483" s="48"/>
      <c r="P483" s="114"/>
      <c r="Q483" s="114"/>
      <c r="R483" s="114"/>
      <c r="S483" s="114" t="str">
        <f>IF(OR(LEFT($A483,1)="x",AND(AC473+$AC483=0,$AC473&gt;0)),"",IFERROR(VLOOKUP($A483,Leden2Z,32,0),""))</f>
        <v/>
      </c>
      <c r="T483" s="153">
        <f t="shared" si="467"/>
        <v>0</v>
      </c>
      <c r="U483" s="116">
        <f t="shared" si="468"/>
        <v>0</v>
      </c>
      <c r="V483" s="119">
        <f t="shared" si="469"/>
        <v>9</v>
      </c>
      <c r="W483" s="119">
        <f t="shared" si="470"/>
        <v>10</v>
      </c>
      <c r="X483" s="23">
        <v>14</v>
      </c>
      <c r="Y483" s="60" t="str">
        <f t="shared" si="471"/>
        <v/>
      </c>
      <c r="Z483" s="60" t="str">
        <f t="shared" si="472"/>
        <v/>
      </c>
      <c r="AA483" s="60" t="str">
        <f t="shared" si="473"/>
        <v/>
      </c>
      <c r="AB483" s="60" t="str">
        <f t="shared" si="474"/>
        <v/>
      </c>
      <c r="AC483" s="23">
        <f t="shared" si="475"/>
        <v>0</v>
      </c>
      <c r="AH483" s="158" t="str">
        <f t="shared" si="476"/>
        <v/>
      </c>
    </row>
    <row r="484" spans="1:34" x14ac:dyDescent="0.25">
      <c r="A484" s="23" t="str">
        <f>C471&amp;"x"&amp;B484</f>
        <v>E4x11</v>
      </c>
      <c r="B484" s="42">
        <v>11</v>
      </c>
      <c r="C484" s="60" t="str">
        <f t="shared" si="457"/>
        <v/>
      </c>
      <c r="D484" s="60" t="str">
        <f t="shared" si="458"/>
        <v/>
      </c>
      <c r="E484" s="61" t="str">
        <f t="shared" si="459"/>
        <v/>
      </c>
      <c r="F484" s="61" t="str">
        <f t="shared" si="460"/>
        <v/>
      </c>
      <c r="G484" s="62" t="str">
        <f t="shared" si="461"/>
        <v/>
      </c>
      <c r="H484" s="63" t="str">
        <f t="shared" si="462"/>
        <v/>
      </c>
      <c r="I484" s="69"/>
      <c r="J484" s="60" t="str">
        <f t="shared" si="463"/>
        <v/>
      </c>
      <c r="K484" s="60" t="str">
        <f t="shared" si="464"/>
        <v/>
      </c>
      <c r="L484" s="60" t="str">
        <f t="shared" si="465"/>
        <v/>
      </c>
      <c r="M484" s="60" t="str">
        <f t="shared" si="466"/>
        <v/>
      </c>
      <c r="N484" s="48"/>
      <c r="P484" s="114"/>
      <c r="Q484" s="114"/>
      <c r="R484" s="114"/>
      <c r="S484" s="114" t="str">
        <f>IF(OR(LEFT($A484,1)="x",AND(AC473+$AC484=0,$AC473&gt;0)),"",IFERROR(VLOOKUP($A484,Leden2Z,32,0),""))</f>
        <v/>
      </c>
      <c r="T484" s="153">
        <f t="shared" si="467"/>
        <v>0</v>
      </c>
      <c r="U484" s="116">
        <f t="shared" si="468"/>
        <v>0</v>
      </c>
      <c r="V484" s="119">
        <f t="shared" si="469"/>
        <v>9</v>
      </c>
      <c r="W484" s="119">
        <f t="shared" si="470"/>
        <v>10</v>
      </c>
      <c r="X484" s="23">
        <v>15</v>
      </c>
      <c r="Y484" s="60" t="str">
        <f t="shared" si="471"/>
        <v/>
      </c>
      <c r="Z484" s="60" t="str">
        <f t="shared" si="472"/>
        <v/>
      </c>
      <c r="AA484" s="60" t="str">
        <f t="shared" si="473"/>
        <v/>
      </c>
      <c r="AB484" s="60" t="str">
        <f t="shared" si="474"/>
        <v/>
      </c>
      <c r="AC484" s="23">
        <f t="shared" si="475"/>
        <v>0</v>
      </c>
      <c r="AH484" s="158" t="str">
        <f t="shared" si="476"/>
        <v/>
      </c>
    </row>
    <row r="485" spans="1:34" x14ac:dyDescent="0.25">
      <c r="A485" s="23" t="str">
        <f>C471&amp;"x"&amp;B485</f>
        <v>E4x12</v>
      </c>
      <c r="B485" s="42">
        <v>12</v>
      </c>
      <c r="C485" s="60" t="str">
        <f t="shared" si="457"/>
        <v/>
      </c>
      <c r="D485" s="60" t="str">
        <f t="shared" si="458"/>
        <v/>
      </c>
      <c r="E485" s="61" t="str">
        <f t="shared" si="459"/>
        <v/>
      </c>
      <c r="F485" s="61" t="str">
        <f t="shared" si="460"/>
        <v/>
      </c>
      <c r="G485" s="62" t="str">
        <f t="shared" si="461"/>
        <v/>
      </c>
      <c r="H485" s="63" t="str">
        <f t="shared" si="462"/>
        <v/>
      </c>
      <c r="I485" s="69"/>
      <c r="J485" s="60" t="str">
        <f t="shared" si="463"/>
        <v/>
      </c>
      <c r="K485" s="60" t="str">
        <f t="shared" si="464"/>
        <v/>
      </c>
      <c r="L485" s="60" t="str">
        <f t="shared" si="465"/>
        <v/>
      </c>
      <c r="M485" s="60" t="str">
        <f t="shared" si="466"/>
        <v/>
      </c>
      <c r="N485" s="48"/>
      <c r="P485" s="114"/>
      <c r="Q485" s="114"/>
      <c r="R485" s="114"/>
      <c r="S485" s="114" t="str">
        <f>IF(OR(LEFT($A485,1)="x",AND(AC473+$AC485=0,$AC473&gt;0)),"",IFERROR(VLOOKUP($A485,Leden2Z,32,0),""))</f>
        <v/>
      </c>
      <c r="T485" s="153">
        <f t="shared" si="467"/>
        <v>0</v>
      </c>
      <c r="U485" s="116">
        <f t="shared" si="468"/>
        <v>0</v>
      </c>
      <c r="V485" s="119">
        <f t="shared" si="469"/>
        <v>9</v>
      </c>
      <c r="W485" s="119">
        <f t="shared" si="470"/>
        <v>10</v>
      </c>
      <c r="X485" s="23">
        <v>16</v>
      </c>
      <c r="Y485" s="60" t="str">
        <f t="shared" si="471"/>
        <v/>
      </c>
      <c r="Z485" s="60" t="str">
        <f t="shared" si="472"/>
        <v/>
      </c>
      <c r="AA485" s="60" t="str">
        <f t="shared" si="473"/>
        <v/>
      </c>
      <c r="AB485" s="60" t="str">
        <f t="shared" si="474"/>
        <v/>
      </c>
      <c r="AC485" s="23">
        <f t="shared" si="475"/>
        <v>0</v>
      </c>
      <c r="AH485" s="158" t="str">
        <f t="shared" si="476"/>
        <v/>
      </c>
    </row>
    <row r="486" spans="1:34" x14ac:dyDescent="0.25">
      <c r="A486" s="23" t="str">
        <f>C471&amp;"x"&amp;B486</f>
        <v>E4x13</v>
      </c>
      <c r="B486" s="42">
        <v>13</v>
      </c>
      <c r="C486" s="60" t="str">
        <f t="shared" si="457"/>
        <v/>
      </c>
      <c r="D486" s="60" t="str">
        <f t="shared" si="458"/>
        <v/>
      </c>
      <c r="E486" s="61" t="str">
        <f t="shared" si="459"/>
        <v/>
      </c>
      <c r="F486" s="61" t="str">
        <f t="shared" si="460"/>
        <v/>
      </c>
      <c r="G486" s="62" t="str">
        <f t="shared" si="461"/>
        <v/>
      </c>
      <c r="H486" s="63" t="str">
        <f t="shared" si="462"/>
        <v/>
      </c>
      <c r="I486" s="69"/>
      <c r="J486" s="60" t="str">
        <f t="shared" si="463"/>
        <v/>
      </c>
      <c r="K486" s="60" t="str">
        <f t="shared" si="464"/>
        <v/>
      </c>
      <c r="L486" s="60" t="str">
        <f t="shared" si="465"/>
        <v/>
      </c>
      <c r="M486" s="60" t="str">
        <f t="shared" si="466"/>
        <v/>
      </c>
      <c r="N486" s="48"/>
      <c r="P486" s="114"/>
      <c r="Q486" s="114"/>
      <c r="R486" s="114"/>
      <c r="S486" s="114" t="str">
        <f>IF(OR(LEFT($A486,1)="x",AND(AC473+$AC486=0,$AC473&gt;0)),"",IFERROR(VLOOKUP($A486,Leden2Z,32,0),""))</f>
        <v/>
      </c>
      <c r="T486" s="153">
        <f t="shared" si="467"/>
        <v>0</v>
      </c>
      <c r="U486" s="116">
        <f t="shared" si="468"/>
        <v>0</v>
      </c>
      <c r="V486" s="119">
        <f t="shared" si="469"/>
        <v>9</v>
      </c>
      <c r="W486" s="119">
        <f t="shared" si="470"/>
        <v>10</v>
      </c>
      <c r="X486" s="23">
        <v>17</v>
      </c>
      <c r="Y486" s="60" t="str">
        <f t="shared" si="471"/>
        <v/>
      </c>
      <c r="Z486" s="60" t="str">
        <f t="shared" si="472"/>
        <v/>
      </c>
      <c r="AA486" s="60" t="str">
        <f t="shared" si="473"/>
        <v/>
      </c>
      <c r="AB486" s="60" t="str">
        <f t="shared" si="474"/>
        <v/>
      </c>
      <c r="AC486" s="23">
        <f t="shared" si="475"/>
        <v>0</v>
      </c>
      <c r="AH486" s="158" t="str">
        <f t="shared" si="476"/>
        <v/>
      </c>
    </row>
    <row r="487" spans="1:34" x14ac:dyDescent="0.25">
      <c r="A487" s="23" t="str">
        <f>C471&amp;"x"&amp;B487</f>
        <v>E4x14</v>
      </c>
      <c r="B487" s="42">
        <v>14</v>
      </c>
      <c r="C487" s="60" t="str">
        <f t="shared" si="457"/>
        <v/>
      </c>
      <c r="D487" s="60" t="str">
        <f t="shared" si="458"/>
        <v/>
      </c>
      <c r="E487" s="61" t="str">
        <f t="shared" si="459"/>
        <v/>
      </c>
      <c r="F487" s="61" t="str">
        <f t="shared" si="460"/>
        <v/>
      </c>
      <c r="G487" s="62" t="str">
        <f t="shared" si="461"/>
        <v/>
      </c>
      <c r="H487" s="63" t="str">
        <f t="shared" si="462"/>
        <v/>
      </c>
      <c r="I487" s="69"/>
      <c r="J487" s="60" t="str">
        <f t="shared" si="463"/>
        <v/>
      </c>
      <c r="K487" s="60" t="str">
        <f t="shared" si="464"/>
        <v/>
      </c>
      <c r="L487" s="60" t="str">
        <f t="shared" si="465"/>
        <v/>
      </c>
      <c r="M487" s="60" t="str">
        <f t="shared" si="466"/>
        <v/>
      </c>
      <c r="N487" s="48"/>
      <c r="P487" s="114"/>
      <c r="Q487" s="114"/>
      <c r="R487" s="114"/>
      <c r="S487" s="114" t="str">
        <f>IF(OR(LEFT($A487,1)="x",AND(AC473+$AC487=0,$AC473&gt;0)),"",IFERROR(VLOOKUP($A487,Leden2Z,32,0),""))</f>
        <v/>
      </c>
      <c r="T487" s="153">
        <f t="shared" si="467"/>
        <v>0</v>
      </c>
      <c r="U487" s="116">
        <f t="shared" si="468"/>
        <v>0</v>
      </c>
      <c r="V487" s="119">
        <f t="shared" si="469"/>
        <v>9</v>
      </c>
      <c r="W487" s="119">
        <f t="shared" si="470"/>
        <v>10</v>
      </c>
      <c r="X487" s="23">
        <v>18</v>
      </c>
      <c r="Y487" s="60" t="str">
        <f t="shared" si="471"/>
        <v/>
      </c>
      <c r="Z487" s="60" t="str">
        <f t="shared" si="472"/>
        <v/>
      </c>
      <c r="AA487" s="60" t="str">
        <f t="shared" si="473"/>
        <v/>
      </c>
      <c r="AB487" s="60" t="str">
        <f t="shared" si="474"/>
        <v/>
      </c>
      <c r="AC487" s="23">
        <f t="shared" si="475"/>
        <v>0</v>
      </c>
      <c r="AH487" s="158" t="str">
        <f t="shared" si="476"/>
        <v/>
      </c>
    </row>
    <row r="488" spans="1:34" x14ac:dyDescent="0.25">
      <c r="A488" s="23" t="str">
        <f>C471&amp;"x"&amp;B488</f>
        <v>E4x15</v>
      </c>
      <c r="B488" s="42">
        <v>15</v>
      </c>
      <c r="C488" s="60" t="str">
        <f t="shared" si="457"/>
        <v/>
      </c>
      <c r="D488" s="60" t="str">
        <f t="shared" si="458"/>
        <v/>
      </c>
      <c r="E488" s="61" t="str">
        <f t="shared" si="459"/>
        <v/>
      </c>
      <c r="F488" s="61" t="str">
        <f t="shared" si="460"/>
        <v/>
      </c>
      <c r="G488" s="62" t="str">
        <f t="shared" si="461"/>
        <v/>
      </c>
      <c r="H488" s="63" t="str">
        <f t="shared" si="462"/>
        <v/>
      </c>
      <c r="I488" s="69"/>
      <c r="J488" s="60" t="str">
        <f t="shared" si="463"/>
        <v/>
      </c>
      <c r="K488" s="60" t="str">
        <f t="shared" si="464"/>
        <v/>
      </c>
      <c r="L488" s="60" t="str">
        <f t="shared" si="465"/>
        <v/>
      </c>
      <c r="M488" s="60" t="str">
        <f t="shared" si="466"/>
        <v/>
      </c>
      <c r="N488" s="48"/>
      <c r="P488" s="114"/>
      <c r="Q488" s="114"/>
      <c r="R488" s="114"/>
      <c r="S488" s="114" t="str">
        <f>IF(OR(LEFT($A488,1)="x",AND(AC473+$AC488=0,$AC473&gt;0)),"",IFERROR(VLOOKUP($A488,Leden2Z,32,0),""))</f>
        <v/>
      </c>
      <c r="T488" s="153">
        <f t="shared" si="467"/>
        <v>0</v>
      </c>
      <c r="U488" s="116">
        <f t="shared" si="468"/>
        <v>0</v>
      </c>
      <c r="V488" s="119">
        <f t="shared" si="469"/>
        <v>9</v>
      </c>
      <c r="W488" s="119">
        <f t="shared" si="470"/>
        <v>10</v>
      </c>
      <c r="X488" s="23">
        <v>19</v>
      </c>
      <c r="Y488" s="60" t="str">
        <f t="shared" si="471"/>
        <v/>
      </c>
      <c r="Z488" s="60" t="str">
        <f t="shared" si="472"/>
        <v/>
      </c>
      <c r="AA488" s="60" t="str">
        <f t="shared" si="473"/>
        <v/>
      </c>
      <c r="AB488" s="60" t="str">
        <f t="shared" si="474"/>
        <v/>
      </c>
      <c r="AC488" s="23">
        <f t="shared" si="475"/>
        <v>0</v>
      </c>
      <c r="AH488" s="158" t="str">
        <f t="shared" si="476"/>
        <v/>
      </c>
    </row>
    <row r="489" spans="1:34" x14ac:dyDescent="0.25">
      <c r="B489" s="65"/>
      <c r="C489" s="66"/>
      <c r="D489" s="65"/>
      <c r="E489" s="65"/>
      <c r="F489" s="65"/>
      <c r="G489" s="67"/>
      <c r="H489" s="67"/>
      <c r="I489" s="67"/>
      <c r="J489" s="66"/>
      <c r="K489" s="66"/>
      <c r="L489" s="66"/>
      <c r="M489" s="66"/>
      <c r="N489" s="48"/>
      <c r="X489" s="23">
        <v>20</v>
      </c>
    </row>
    <row r="490" spans="1:34" x14ac:dyDescent="0.25">
      <c r="B490" s="42"/>
      <c r="C490" s="369" t="s">
        <v>5165</v>
      </c>
      <c r="D490" s="369"/>
      <c r="E490" s="43" t="s">
        <v>5166</v>
      </c>
      <c r="F490" s="43" t="s">
        <v>5167</v>
      </c>
      <c r="G490" s="44" t="s">
        <v>5168</v>
      </c>
      <c r="H490" s="45"/>
      <c r="I490" s="46"/>
      <c r="J490" s="47" t="s">
        <v>5169</v>
      </c>
      <c r="K490" s="47" t="s">
        <v>5170</v>
      </c>
      <c r="L490" s="47" t="s">
        <v>5171</v>
      </c>
      <c r="M490" s="48"/>
      <c r="N490" s="48"/>
      <c r="P490" s="49">
        <f>COUNT(P494:P508)</f>
        <v>0</v>
      </c>
      <c r="Q490" s="49">
        <f>COUNT(Q494:Q508)</f>
        <v>0</v>
      </c>
      <c r="R490" s="49">
        <f>COUNT(R494:R508)</f>
        <v>0</v>
      </c>
      <c r="S490" s="49">
        <f>COUNT(S494:S508)</f>
        <v>5</v>
      </c>
      <c r="T490" s="96">
        <f>T491-SUM(U494:U508)</f>
        <v>0</v>
      </c>
      <c r="X490" s="23">
        <v>1</v>
      </c>
    </row>
    <row r="491" spans="1:34" ht="13" x14ac:dyDescent="0.3">
      <c r="A491" s="27">
        <f>A471+1</f>
        <v>25</v>
      </c>
      <c r="B491" s="50"/>
      <c r="C491" s="370" t="str">
        <f>Leden!AW30</f>
        <v>E5</v>
      </c>
      <c r="D491" s="370"/>
      <c r="E491" s="100" t="str">
        <f>IF($C491="","",LEFT(IFERROR(VLOOKUP($C491,Teams2Z,2,0),"")&amp;"??",2))</f>
        <v>BK</v>
      </c>
      <c r="F491" s="100" t="str">
        <f>IF($C491="","",IFERROR(VLOOKUP($C491,Teams2Z,3,0),"??"))</f>
        <v>Za</v>
      </c>
      <c r="G491" s="100" t="str">
        <f>IF($C491="","",LEFT(IFERROR(VLOOKUP($C491,Teams2Z,4,0),"")&amp;"?",1))</f>
        <v>4</v>
      </c>
      <c r="H491" s="51"/>
      <c r="I491" s="52"/>
      <c r="J491" s="100">
        <f>COUNTIF(C494:C508,"V")</f>
        <v>3</v>
      </c>
      <c r="K491" s="100">
        <f>COUNTIF(C494:C508,"M")</f>
        <v>2</v>
      </c>
      <c r="L491" s="53">
        <f>IFERROR(AVERAGE(H494:H508),"")</f>
        <v>8.1999999999999993</v>
      </c>
      <c r="M491" s="54"/>
      <c r="N491" s="54"/>
      <c r="O491" s="27" t="s">
        <v>5172</v>
      </c>
      <c r="P491" s="163"/>
      <c r="Q491" s="163"/>
      <c r="R491" s="163"/>
      <c r="S491" s="163">
        <v>0</v>
      </c>
      <c r="T491" s="96">
        <f>SUM(T494:T508)</f>
        <v>5</v>
      </c>
      <c r="U491" s="115" t="str">
        <f>MID($C491,1,1)</f>
        <v>E</v>
      </c>
      <c r="V491" s="115" t="str">
        <f>MID($C491,1,1)</f>
        <v>E</v>
      </c>
      <c r="W491" s="115" t="str">
        <f>MID($C491,1,1)</f>
        <v>E</v>
      </c>
      <c r="X491" s="23">
        <v>2</v>
      </c>
      <c r="Y491" s="27"/>
      <c r="Z491" s="27"/>
      <c r="AA491" s="27"/>
      <c r="AB491" s="27"/>
      <c r="AC491" s="27"/>
      <c r="AD491" s="11" t="str">
        <f>IF($C491="","",IFERROR(VLOOKUP($C491,Teams2Z,6,0),""))</f>
        <v>A</v>
      </c>
      <c r="AE491" s="11" t="str">
        <f>TRIM(IF($AD491="","",IFERROR(VLOOKUP($AD491,Teams!$J$5:$O$9,2,0),"")))</f>
        <v>3312 AD</v>
      </c>
      <c r="AF491" s="11" t="str">
        <f>TRIM(IF($AD491="","",IFERROR(VLOOKUP($AD491,Teams!$J$5:$O$9,4,0),"")))</f>
        <v>Dordrecht Oranje Wit Hal</v>
      </c>
      <c r="AG491" s="27"/>
      <c r="AH491" s="159">
        <f>IFERROR(AVERAGE(AH494:AH508),"")</f>
        <v>8.5540000000000003</v>
      </c>
    </row>
    <row r="492" spans="1:34" x14ac:dyDescent="0.25">
      <c r="B492" s="42"/>
      <c r="C492" s="43"/>
      <c r="D492" s="42"/>
      <c r="E492" s="42"/>
      <c r="F492" s="42"/>
      <c r="G492" s="46"/>
      <c r="H492" s="46"/>
      <c r="I492" s="46"/>
      <c r="J492" s="43"/>
      <c r="K492" s="43"/>
      <c r="L492" s="43"/>
      <c r="M492" s="48"/>
      <c r="N492" s="48"/>
      <c r="U492" s="116"/>
      <c r="V492" s="116"/>
      <c r="W492" s="116"/>
      <c r="X492" s="23">
        <v>3</v>
      </c>
    </row>
    <row r="493" spans="1:34" x14ac:dyDescent="0.25">
      <c r="A493" s="55"/>
      <c r="B493" s="56"/>
      <c r="C493" s="57" t="s">
        <v>5173</v>
      </c>
      <c r="D493" s="57" t="s">
        <v>5174</v>
      </c>
      <c r="E493" s="58" t="s">
        <v>5175</v>
      </c>
      <c r="F493" s="58" t="s">
        <v>5176</v>
      </c>
      <c r="G493" s="57" t="s">
        <v>5177</v>
      </c>
      <c r="H493" s="57" t="s">
        <v>5178</v>
      </c>
      <c r="I493" s="57" t="s">
        <v>5039</v>
      </c>
      <c r="J493" s="57" t="s">
        <v>7049</v>
      </c>
      <c r="K493" s="57" t="s">
        <v>7598</v>
      </c>
      <c r="L493" s="57" t="s">
        <v>7596</v>
      </c>
      <c r="M493" s="57" t="s">
        <v>7597</v>
      </c>
      <c r="N493" s="59"/>
      <c r="O493" s="55"/>
      <c r="P493" s="117" t="s">
        <v>5048</v>
      </c>
      <c r="Q493" s="117" t="s">
        <v>5047</v>
      </c>
      <c r="R493" s="117" t="s">
        <v>5049</v>
      </c>
      <c r="S493" s="117" t="s">
        <v>5048</v>
      </c>
      <c r="U493" s="115">
        <f>IF(W491="","",VLOOKUP(W491,Leeftijdscat,2,FALSE))</f>
        <v>7</v>
      </c>
      <c r="V493" s="115">
        <f>IF(W491="","",VLOOKUP(W491,Leeftijdscat,3,FALSE))</f>
        <v>9</v>
      </c>
      <c r="W493" s="115">
        <f>IF(W491="","",VLOOKUP(W491,Leeftijdscat,4,FALSE))</f>
        <v>10</v>
      </c>
      <c r="X493" s="23">
        <v>4</v>
      </c>
      <c r="Y493" s="55">
        <f>LEN(Y494&amp;Y495&amp;Y496&amp;Y497&amp;Y498&amp;Y499&amp;Y500&amp;Y501&amp;Y502&amp;Y503&amp;Y504&amp;Y505&amp;Y506&amp;Y507&amp;Y508)</f>
        <v>0</v>
      </c>
      <c r="Z493" s="55">
        <f>LEN(Z494&amp;Z495&amp;Z496&amp;Z497&amp;Z498&amp;Z499&amp;Z500&amp;Z501&amp;Z502&amp;Z503&amp;Z504&amp;Z505&amp;Z506&amp;Z507&amp;Z508)</f>
        <v>4</v>
      </c>
      <c r="AA493" s="55">
        <f>LEN(AA494&amp;AA495&amp;AA496&amp;AA497&amp;AA498&amp;AA499&amp;AA500&amp;AA501&amp;AA502&amp;AA503&amp;AA504&amp;AA505&amp;AA506&amp;AA507&amp;AA508)</f>
        <v>4</v>
      </c>
      <c r="AB493" s="55">
        <f>LEN(AB494&amp;AB495&amp;AB496&amp;AB497&amp;AB498&amp;AB499&amp;AB500&amp;AB501&amp;AB502&amp;AB503&amp;AB504&amp;AB505&amp;AB506&amp;AB507&amp;AB508)</f>
        <v>5</v>
      </c>
      <c r="AC493" s="55">
        <f>SUM(Y493:AA493)</f>
        <v>8</v>
      </c>
      <c r="AD493" s="145"/>
      <c r="AE493" s="145"/>
      <c r="AF493" s="145"/>
      <c r="AG493" s="55"/>
    </row>
    <row r="494" spans="1:34" x14ac:dyDescent="0.25">
      <c r="A494" s="23" t="str">
        <f>C491&amp;"x"&amp;B494</f>
        <v>E5x1</v>
      </c>
      <c r="B494" s="42">
        <v>1</v>
      </c>
      <c r="C494" s="60" t="str">
        <f t="shared" ref="C494:C508" si="477">IF(LEFT($A494,1)="x","",IFERROR(VLOOKUP($A494,Leden2Z,7,0),""))</f>
        <v>V</v>
      </c>
      <c r="D494" s="60" t="str">
        <f t="shared" ref="D494:D508" si="478">IF(LEFT($A494,1)="x","",IFERROR(VLOOKUP($A494,Leden2Z,8,0),""))</f>
        <v>NMW34Q6</v>
      </c>
      <c r="E494" s="61" t="str">
        <f t="shared" ref="E494:E508" si="479">IF(LEFT($A494,1)="x","",IFERROR(VLOOKUP($A494,Leden2Z,9,0),""))</f>
        <v>Arbiati, S</v>
      </c>
      <c r="F494" s="61" t="str">
        <f t="shared" ref="F494:F508" si="480">IF(LEFT($A494,1)="x","",IFERROR(VLOOKUP($A494,Leden2Z,10,0),""))</f>
        <v>Sanae el</v>
      </c>
      <c r="G494" s="62">
        <f t="shared" ref="G494:G508" si="481">IF(LEFT($A494,1)="x","",IFERROR(VLOOKUP($A494,Leden2Z,11,0),""))</f>
        <v>41958</v>
      </c>
      <c r="H494" s="63">
        <f t="shared" ref="H494:H508" si="482">IF(AND(ISNUMBER(G494),G494&lt;&gt;0),DATEDIF(G494,Peildatum,"Y"),"")</f>
        <v>9</v>
      </c>
      <c r="I494" s="69"/>
      <c r="J494" s="60">
        <f t="shared" ref="J494:J508" si="483">IF(LEFT($A494,1)="x","",IFERROR(VLOOKUP($A494,Leden2Z,16,0),""))</f>
        <v>0</v>
      </c>
      <c r="K494" s="60">
        <f t="shared" ref="K494:K508" si="484">IF(LEFT($A494,1)="x","",IFERROR(VLOOKUP($A494,Leden2Z,17,0),""))</f>
        <v>0</v>
      </c>
      <c r="L494" s="60">
        <f t="shared" ref="L494:L508" si="485">IF(LEFT($A494,1)="x","",IFERROR(VLOOKUP($A494,Leden2Z,18,0),""))</f>
        <v>0</v>
      </c>
      <c r="M494" s="60">
        <f t="shared" ref="M494:M508" si="486">IF(LEFT($A494,1)="x","",IFERROR(VLOOKUP($A494,Leden2Z,19,0),""))</f>
        <v>0</v>
      </c>
      <c r="N494" s="48"/>
      <c r="P494" s="114"/>
      <c r="Q494" s="114"/>
      <c r="R494" s="114"/>
      <c r="S494" s="114">
        <f>IF(OR(LEFT($A494,1)="x",AND(AC493+$AC494=0,$AC493&gt;0)),"",IFERROR(VLOOKUP($A494,Leden2Z,32,0),""))</f>
        <v>0</v>
      </c>
      <c r="T494" s="153">
        <f t="shared" ref="T494:T508" si="487">IF(LEN(C494&amp;D494&amp;E494&amp;F494)&gt;0,1,0)</f>
        <v>1</v>
      </c>
      <c r="U494" s="116">
        <f t="shared" ref="U494:U508" si="488">MIN(LEN(Y494&amp;Z494&amp;AA494&amp;AB494),1)</f>
        <v>1</v>
      </c>
      <c r="V494" s="119">
        <f t="shared" ref="V494:V508" si="489">V493</f>
        <v>9</v>
      </c>
      <c r="W494" s="119">
        <f t="shared" ref="W494:W508" si="490">W493</f>
        <v>10</v>
      </c>
      <c r="X494" s="23">
        <v>5</v>
      </c>
      <c r="Y494" s="60" t="str">
        <f t="shared" ref="Y494:Y508" si="491">IF(LEFT($A494,1)="x","",IFERROR(VLOOKUP($A494,Leden2Z,36,0),""))</f>
        <v/>
      </c>
      <c r="Z494" s="60" t="str">
        <f t="shared" ref="Z494:Z508" si="492">IF(LEFT($A494,1)="x","",IFERROR(VLOOKUP($A494,Leden2Z,37,0),""))</f>
        <v/>
      </c>
      <c r="AA494" s="60" t="str">
        <f t="shared" ref="AA494:AA508" si="493">IF(LEFT($A494,1)="x","",IFERROR(VLOOKUP($A494,Leden2Z,38,0),""))</f>
        <v/>
      </c>
      <c r="AB494" s="60">
        <f t="shared" ref="AB494:AB508" si="494">IF(LEFT($A494,1)="x","",IFERROR(VLOOKUP($A494,Leden2Z,39,0),""))</f>
        <v>0</v>
      </c>
      <c r="AC494" s="23">
        <f t="shared" ref="AC494:AC508" si="495">LEN(Y494&amp;Z494&amp;AA494&amp;AB494)</f>
        <v>1</v>
      </c>
      <c r="AH494" s="158">
        <f t="shared" ref="AH494:AH508" si="496">lft(G494,Peildatum)</f>
        <v>9.1300000000000008</v>
      </c>
    </row>
    <row r="495" spans="1:34" x14ac:dyDescent="0.25">
      <c r="A495" s="23" t="str">
        <f>C491&amp;"x"&amp;B495</f>
        <v>E5x2</v>
      </c>
      <c r="B495" s="42">
        <v>2</v>
      </c>
      <c r="C495" s="60" t="str">
        <f t="shared" si="477"/>
        <v>V</v>
      </c>
      <c r="D495" s="60" t="str">
        <f t="shared" si="478"/>
        <v>NMS09V7</v>
      </c>
      <c r="E495" s="61" t="str">
        <f t="shared" si="479"/>
        <v>Twist, van J.J.</v>
      </c>
      <c r="F495" s="61" t="str">
        <f t="shared" si="480"/>
        <v>Julia</v>
      </c>
      <c r="G495" s="62">
        <f t="shared" si="481"/>
        <v>42234</v>
      </c>
      <c r="H495" s="63">
        <f t="shared" si="482"/>
        <v>8</v>
      </c>
      <c r="I495" s="69"/>
      <c r="J495" s="60">
        <f t="shared" si="483"/>
        <v>0</v>
      </c>
      <c r="K495" s="60" t="str">
        <f t="shared" si="484"/>
        <v>F2</v>
      </c>
      <c r="L495" s="60" t="str">
        <f t="shared" si="485"/>
        <v>F2</v>
      </c>
      <c r="M495" s="60" t="str">
        <f t="shared" si="486"/>
        <v>E5</v>
      </c>
      <c r="N495" s="48"/>
      <c r="P495" s="114"/>
      <c r="Q495" s="114"/>
      <c r="R495" s="114"/>
      <c r="S495" s="114">
        <f>IF(OR(LEFT($A495,1)="x",AND(AC493+$AC495=0,$AC493&gt;0)),"",IFERROR(VLOOKUP($A495,Leden2Z,32,0),""))</f>
        <v>0</v>
      </c>
      <c r="T495" s="153">
        <f t="shared" si="487"/>
        <v>1</v>
      </c>
      <c r="U495" s="116">
        <f t="shared" si="488"/>
        <v>1</v>
      </c>
      <c r="V495" s="119">
        <f t="shared" si="489"/>
        <v>9</v>
      </c>
      <c r="W495" s="119">
        <f t="shared" si="490"/>
        <v>10</v>
      </c>
      <c r="X495" s="23">
        <v>6</v>
      </c>
      <c r="Y495" s="60" t="str">
        <f t="shared" si="491"/>
        <v/>
      </c>
      <c r="Z495" s="60" t="str">
        <f t="shared" si="492"/>
        <v>F2</v>
      </c>
      <c r="AA495" s="60" t="str">
        <f t="shared" si="493"/>
        <v>F2</v>
      </c>
      <c r="AB495" s="60">
        <f t="shared" si="494"/>
        <v>0</v>
      </c>
      <c r="AC495" s="23">
        <f t="shared" si="495"/>
        <v>5</v>
      </c>
      <c r="AH495" s="158">
        <f t="shared" si="496"/>
        <v>8.3699999999999992</v>
      </c>
    </row>
    <row r="496" spans="1:34" x14ac:dyDescent="0.25">
      <c r="A496" s="23" t="str">
        <f>C491&amp;"x"&amp;B496</f>
        <v>E5x3</v>
      </c>
      <c r="B496" s="42">
        <v>3</v>
      </c>
      <c r="C496" s="60" t="str">
        <f t="shared" si="477"/>
        <v>V</v>
      </c>
      <c r="D496" s="60" t="str">
        <f t="shared" si="478"/>
        <v>NMS40B0</v>
      </c>
      <c r="E496" s="61" t="str">
        <f t="shared" si="479"/>
        <v>Bergh, van den A.J.</v>
      </c>
      <c r="F496" s="61" t="str">
        <f t="shared" si="480"/>
        <v>Aniek</v>
      </c>
      <c r="G496" s="62">
        <f t="shared" si="481"/>
        <v>42308</v>
      </c>
      <c r="H496" s="63">
        <f t="shared" si="482"/>
        <v>8</v>
      </c>
      <c r="I496" s="69"/>
      <c r="J496" s="60">
        <f t="shared" si="483"/>
        <v>0</v>
      </c>
      <c r="K496" s="60" t="str">
        <f t="shared" si="484"/>
        <v>F2</v>
      </c>
      <c r="L496" s="60" t="str">
        <f t="shared" si="485"/>
        <v>F2</v>
      </c>
      <c r="M496" s="60" t="str">
        <f t="shared" si="486"/>
        <v>E5</v>
      </c>
      <c r="N496" s="48"/>
      <c r="P496" s="114"/>
      <c r="Q496" s="114"/>
      <c r="R496" s="114"/>
      <c r="S496" s="114">
        <f>IF(OR(LEFT($A496,1)="x",AND(AC493+$AC496=0,$AC493&gt;0)),"",IFERROR(VLOOKUP($A496,Leden2Z,32,0),""))</f>
        <v>0</v>
      </c>
      <c r="T496" s="153">
        <f t="shared" si="487"/>
        <v>1</v>
      </c>
      <c r="U496" s="116">
        <f t="shared" si="488"/>
        <v>1</v>
      </c>
      <c r="V496" s="119">
        <f t="shared" si="489"/>
        <v>9</v>
      </c>
      <c r="W496" s="119">
        <f t="shared" si="490"/>
        <v>10</v>
      </c>
      <c r="X496" s="23">
        <v>7</v>
      </c>
      <c r="Y496" s="60" t="str">
        <f t="shared" si="491"/>
        <v/>
      </c>
      <c r="Z496" s="60" t="str">
        <f t="shared" si="492"/>
        <v>F2</v>
      </c>
      <c r="AA496" s="60" t="str">
        <f t="shared" si="493"/>
        <v>F2</v>
      </c>
      <c r="AB496" s="60">
        <f t="shared" si="494"/>
        <v>0</v>
      </c>
      <c r="AC496" s="23">
        <f t="shared" si="495"/>
        <v>5</v>
      </c>
      <c r="AH496" s="158">
        <f t="shared" si="496"/>
        <v>8.17</v>
      </c>
    </row>
    <row r="497" spans="1:34" x14ac:dyDescent="0.25">
      <c r="A497" s="23" t="str">
        <f>C491&amp;"x"&amp;B497</f>
        <v>E5x4</v>
      </c>
      <c r="B497" s="42">
        <v>4</v>
      </c>
      <c r="C497" s="60" t="str">
        <f t="shared" si="477"/>
        <v>M</v>
      </c>
      <c r="D497" s="60" t="str">
        <f t="shared" si="478"/>
        <v>NMW39z4</v>
      </c>
      <c r="E497" s="61" t="str">
        <f t="shared" si="479"/>
        <v>Verberkt, G.</v>
      </c>
      <c r="F497" s="61" t="str">
        <f t="shared" si="480"/>
        <v>Gideon</v>
      </c>
      <c r="G497" s="62">
        <f t="shared" si="481"/>
        <v>42011</v>
      </c>
      <c r="H497" s="63">
        <f t="shared" si="482"/>
        <v>8</v>
      </c>
      <c r="I497" s="69"/>
      <c r="J497" s="60">
        <f t="shared" si="483"/>
        <v>0</v>
      </c>
      <c r="K497" s="60">
        <f t="shared" si="484"/>
        <v>0</v>
      </c>
      <c r="L497" s="60">
        <f t="shared" si="485"/>
        <v>0</v>
      </c>
      <c r="M497" s="60">
        <f t="shared" si="486"/>
        <v>0</v>
      </c>
      <c r="N497" s="48"/>
      <c r="P497" s="114"/>
      <c r="Q497" s="114"/>
      <c r="R497" s="114"/>
      <c r="S497" s="114">
        <f>IF(OR(LEFT($A497,1)="x",AND(AC493+$AC497=0,$AC493&gt;0)),"",IFERROR(VLOOKUP($A497,Leden2Z,32,0),""))</f>
        <v>0</v>
      </c>
      <c r="T497" s="153">
        <f t="shared" si="487"/>
        <v>1</v>
      </c>
      <c r="U497" s="116">
        <f t="shared" si="488"/>
        <v>1</v>
      </c>
      <c r="V497" s="119">
        <f t="shared" si="489"/>
        <v>9</v>
      </c>
      <c r="W497" s="119">
        <f t="shared" si="490"/>
        <v>10</v>
      </c>
      <c r="X497" s="23">
        <v>8</v>
      </c>
      <c r="Y497" s="60" t="str">
        <f t="shared" si="491"/>
        <v/>
      </c>
      <c r="Z497" s="60" t="str">
        <f t="shared" si="492"/>
        <v/>
      </c>
      <c r="AA497" s="60" t="str">
        <f t="shared" si="493"/>
        <v/>
      </c>
      <c r="AB497" s="60">
        <f t="shared" si="494"/>
        <v>0</v>
      </c>
      <c r="AC497" s="23">
        <f t="shared" si="495"/>
        <v>1</v>
      </c>
      <c r="AH497" s="158">
        <f t="shared" si="496"/>
        <v>8.98</v>
      </c>
    </row>
    <row r="498" spans="1:34" x14ac:dyDescent="0.25">
      <c r="A498" s="23" t="str">
        <f>C491&amp;"x"&amp;B498</f>
        <v>E5x5</v>
      </c>
      <c r="B498" s="42">
        <v>5</v>
      </c>
      <c r="C498" s="60" t="str">
        <f t="shared" si="477"/>
        <v>M</v>
      </c>
      <c r="D498" s="60" t="str">
        <f t="shared" si="478"/>
        <v>NMV70H0</v>
      </c>
      <c r="E498" s="61" t="str">
        <f t="shared" si="479"/>
        <v>Sijde, van der T.</v>
      </c>
      <c r="F498" s="61" t="str">
        <f t="shared" si="480"/>
        <v>Timo</v>
      </c>
      <c r="G498" s="62">
        <f t="shared" si="481"/>
        <v>42324</v>
      </c>
      <c r="H498" s="63">
        <f t="shared" si="482"/>
        <v>8</v>
      </c>
      <c r="I498" s="69"/>
      <c r="J498" s="60">
        <f t="shared" si="483"/>
        <v>0</v>
      </c>
      <c r="K498" s="60">
        <f t="shared" si="484"/>
        <v>0</v>
      </c>
      <c r="L498" s="60">
        <f t="shared" si="485"/>
        <v>0</v>
      </c>
      <c r="M498" s="60">
        <f t="shared" si="486"/>
        <v>0</v>
      </c>
      <c r="N498" s="48"/>
      <c r="P498" s="114"/>
      <c r="Q498" s="114"/>
      <c r="R498" s="114"/>
      <c r="S498" s="114">
        <f>IF(OR(LEFT($A498,1)="x",AND(AC493+$AC498=0,$AC493&gt;0)),"",IFERROR(VLOOKUP($A498,Leden2Z,32,0),""))</f>
        <v>0</v>
      </c>
      <c r="T498" s="153">
        <f t="shared" si="487"/>
        <v>1</v>
      </c>
      <c r="U498" s="116">
        <f t="shared" si="488"/>
        <v>1</v>
      </c>
      <c r="V498" s="119">
        <f t="shared" si="489"/>
        <v>9</v>
      </c>
      <c r="W498" s="119">
        <f t="shared" si="490"/>
        <v>10</v>
      </c>
      <c r="X498" s="23">
        <v>9</v>
      </c>
      <c r="Y498" s="60" t="str">
        <f t="shared" si="491"/>
        <v/>
      </c>
      <c r="Z498" s="60" t="str">
        <f t="shared" si="492"/>
        <v/>
      </c>
      <c r="AA498" s="60" t="str">
        <f t="shared" si="493"/>
        <v/>
      </c>
      <c r="AB498" s="60">
        <f t="shared" si="494"/>
        <v>0</v>
      </c>
      <c r="AC498" s="23">
        <f t="shared" si="495"/>
        <v>1</v>
      </c>
      <c r="AH498" s="158">
        <f t="shared" si="496"/>
        <v>8.1199999999999992</v>
      </c>
    </row>
    <row r="499" spans="1:34" x14ac:dyDescent="0.25">
      <c r="A499" s="23" t="str">
        <f>C491&amp;"x"&amp;B499</f>
        <v>E5x6</v>
      </c>
      <c r="B499" s="42">
        <v>6</v>
      </c>
      <c r="C499" s="60" t="str">
        <f t="shared" si="477"/>
        <v/>
      </c>
      <c r="D499" s="60" t="str">
        <f t="shared" si="478"/>
        <v/>
      </c>
      <c r="E499" s="61" t="str">
        <f t="shared" si="479"/>
        <v/>
      </c>
      <c r="F499" s="61" t="str">
        <f t="shared" si="480"/>
        <v/>
      </c>
      <c r="G499" s="62" t="str">
        <f t="shared" si="481"/>
        <v/>
      </c>
      <c r="H499" s="63" t="str">
        <f t="shared" si="482"/>
        <v/>
      </c>
      <c r="I499" s="69"/>
      <c r="J499" s="60" t="str">
        <f t="shared" si="483"/>
        <v/>
      </c>
      <c r="K499" s="60" t="str">
        <f t="shared" si="484"/>
        <v/>
      </c>
      <c r="L499" s="60" t="str">
        <f t="shared" si="485"/>
        <v/>
      </c>
      <c r="M499" s="60" t="str">
        <f t="shared" si="486"/>
        <v/>
      </c>
      <c r="N499" s="48"/>
      <c r="P499" s="114"/>
      <c r="Q499" s="114"/>
      <c r="R499" s="114"/>
      <c r="S499" s="114" t="str">
        <f>IF(OR(LEFT($A499,1)="x",AND(AC493+$AC499=0,$AC493&gt;0)),"",IFERROR(VLOOKUP($A499,Leden2Z,32,0),""))</f>
        <v/>
      </c>
      <c r="T499" s="153">
        <f t="shared" si="487"/>
        <v>0</v>
      </c>
      <c r="U499" s="116">
        <f t="shared" si="488"/>
        <v>0</v>
      </c>
      <c r="V499" s="119">
        <f t="shared" si="489"/>
        <v>9</v>
      </c>
      <c r="W499" s="119">
        <f t="shared" si="490"/>
        <v>10</v>
      </c>
      <c r="X499" s="23">
        <v>10</v>
      </c>
      <c r="Y499" s="60" t="str">
        <f t="shared" si="491"/>
        <v/>
      </c>
      <c r="Z499" s="60" t="str">
        <f t="shared" si="492"/>
        <v/>
      </c>
      <c r="AA499" s="60" t="str">
        <f t="shared" si="493"/>
        <v/>
      </c>
      <c r="AB499" s="60" t="str">
        <f t="shared" si="494"/>
        <v/>
      </c>
      <c r="AC499" s="23">
        <f t="shared" si="495"/>
        <v>0</v>
      </c>
      <c r="AH499" s="158" t="str">
        <f t="shared" si="496"/>
        <v/>
      </c>
    </row>
    <row r="500" spans="1:34" x14ac:dyDescent="0.25">
      <c r="A500" s="23" t="str">
        <f>C491&amp;"x"&amp;B500</f>
        <v>E5x7</v>
      </c>
      <c r="B500" s="42">
        <v>7</v>
      </c>
      <c r="C500" s="60" t="str">
        <f t="shared" si="477"/>
        <v/>
      </c>
      <c r="D500" s="60" t="str">
        <f t="shared" si="478"/>
        <v/>
      </c>
      <c r="E500" s="61" t="str">
        <f t="shared" si="479"/>
        <v/>
      </c>
      <c r="F500" s="61" t="str">
        <f t="shared" si="480"/>
        <v/>
      </c>
      <c r="G500" s="62" t="str">
        <f t="shared" si="481"/>
        <v/>
      </c>
      <c r="H500" s="63" t="str">
        <f t="shared" si="482"/>
        <v/>
      </c>
      <c r="I500" s="69"/>
      <c r="J500" s="60" t="str">
        <f t="shared" si="483"/>
        <v/>
      </c>
      <c r="K500" s="60" t="str">
        <f t="shared" si="484"/>
        <v/>
      </c>
      <c r="L500" s="60" t="str">
        <f t="shared" si="485"/>
        <v/>
      </c>
      <c r="M500" s="60" t="str">
        <f t="shared" si="486"/>
        <v/>
      </c>
      <c r="N500" s="48"/>
      <c r="P500" s="114"/>
      <c r="Q500" s="114"/>
      <c r="R500" s="114"/>
      <c r="S500" s="114" t="str">
        <f>IF(OR(LEFT($A500,1)="x",AND(AC493+$AC500=0,$AC493&gt;0)),"",IFERROR(VLOOKUP($A500,Leden2Z,32,0),""))</f>
        <v/>
      </c>
      <c r="T500" s="153">
        <f t="shared" si="487"/>
        <v>0</v>
      </c>
      <c r="U500" s="116">
        <f t="shared" si="488"/>
        <v>0</v>
      </c>
      <c r="V500" s="119">
        <f t="shared" si="489"/>
        <v>9</v>
      </c>
      <c r="W500" s="119">
        <f t="shared" si="490"/>
        <v>10</v>
      </c>
      <c r="X500" s="23">
        <v>11</v>
      </c>
      <c r="Y500" s="60" t="str">
        <f t="shared" si="491"/>
        <v/>
      </c>
      <c r="Z500" s="60" t="str">
        <f t="shared" si="492"/>
        <v/>
      </c>
      <c r="AA500" s="60" t="str">
        <f t="shared" si="493"/>
        <v/>
      </c>
      <c r="AB500" s="60" t="str">
        <f t="shared" si="494"/>
        <v/>
      </c>
      <c r="AC500" s="23">
        <f t="shared" si="495"/>
        <v>0</v>
      </c>
      <c r="AH500" s="158" t="str">
        <f t="shared" si="496"/>
        <v/>
      </c>
    </row>
    <row r="501" spans="1:34" x14ac:dyDescent="0.25">
      <c r="A501" s="23" t="str">
        <f>C491&amp;"x"&amp;B501</f>
        <v>E5x8</v>
      </c>
      <c r="B501" s="42">
        <v>8</v>
      </c>
      <c r="C501" s="60" t="str">
        <f t="shared" si="477"/>
        <v/>
      </c>
      <c r="D501" s="60" t="str">
        <f t="shared" si="478"/>
        <v/>
      </c>
      <c r="E501" s="61" t="str">
        <f t="shared" si="479"/>
        <v/>
      </c>
      <c r="F501" s="61" t="str">
        <f t="shared" si="480"/>
        <v/>
      </c>
      <c r="G501" s="62" t="str">
        <f t="shared" si="481"/>
        <v/>
      </c>
      <c r="H501" s="63" t="str">
        <f t="shared" si="482"/>
        <v/>
      </c>
      <c r="I501" s="69"/>
      <c r="J501" s="60" t="str">
        <f t="shared" si="483"/>
        <v/>
      </c>
      <c r="K501" s="60" t="str">
        <f t="shared" si="484"/>
        <v/>
      </c>
      <c r="L501" s="60" t="str">
        <f t="shared" si="485"/>
        <v/>
      </c>
      <c r="M501" s="60" t="str">
        <f t="shared" si="486"/>
        <v/>
      </c>
      <c r="N501" s="48"/>
      <c r="P501" s="114"/>
      <c r="Q501" s="114"/>
      <c r="R501" s="114"/>
      <c r="S501" s="114" t="str">
        <f>IF(OR(LEFT($A501,1)="x",AND(AC493+$AC501=0,$AC493&gt;0)),"",IFERROR(VLOOKUP($A501,Leden2Z,32,0),""))</f>
        <v/>
      </c>
      <c r="T501" s="153">
        <f t="shared" si="487"/>
        <v>0</v>
      </c>
      <c r="U501" s="116">
        <f t="shared" si="488"/>
        <v>0</v>
      </c>
      <c r="V501" s="119">
        <f t="shared" si="489"/>
        <v>9</v>
      </c>
      <c r="W501" s="119">
        <f t="shared" si="490"/>
        <v>10</v>
      </c>
      <c r="X501" s="23">
        <v>12</v>
      </c>
      <c r="Y501" s="60" t="str">
        <f t="shared" si="491"/>
        <v/>
      </c>
      <c r="Z501" s="60" t="str">
        <f t="shared" si="492"/>
        <v/>
      </c>
      <c r="AA501" s="60" t="str">
        <f t="shared" si="493"/>
        <v/>
      </c>
      <c r="AB501" s="60" t="str">
        <f t="shared" si="494"/>
        <v/>
      </c>
      <c r="AC501" s="23">
        <f t="shared" si="495"/>
        <v>0</v>
      </c>
      <c r="AH501" s="158" t="str">
        <f t="shared" si="496"/>
        <v/>
      </c>
    </row>
    <row r="502" spans="1:34" x14ac:dyDescent="0.25">
      <c r="A502" s="23" t="str">
        <f>C491&amp;"x"&amp;B502</f>
        <v>E5x9</v>
      </c>
      <c r="B502" s="42">
        <v>9</v>
      </c>
      <c r="C502" s="60" t="str">
        <f t="shared" si="477"/>
        <v/>
      </c>
      <c r="D502" s="60" t="str">
        <f t="shared" si="478"/>
        <v/>
      </c>
      <c r="E502" s="61" t="str">
        <f t="shared" si="479"/>
        <v/>
      </c>
      <c r="F502" s="61" t="str">
        <f t="shared" si="480"/>
        <v/>
      </c>
      <c r="G502" s="62" t="str">
        <f t="shared" si="481"/>
        <v/>
      </c>
      <c r="H502" s="63" t="str">
        <f t="shared" si="482"/>
        <v/>
      </c>
      <c r="I502" s="69"/>
      <c r="J502" s="60" t="str">
        <f t="shared" si="483"/>
        <v/>
      </c>
      <c r="K502" s="60" t="str">
        <f t="shared" si="484"/>
        <v/>
      </c>
      <c r="L502" s="60" t="str">
        <f t="shared" si="485"/>
        <v/>
      </c>
      <c r="M502" s="60" t="str">
        <f t="shared" si="486"/>
        <v/>
      </c>
      <c r="N502" s="48"/>
      <c r="P502" s="114"/>
      <c r="Q502" s="114"/>
      <c r="R502" s="114"/>
      <c r="S502" s="114" t="str">
        <f>IF(OR(LEFT($A502,1)="x",AND(AC493+$AC502=0,$AC493&gt;0)),"",IFERROR(VLOOKUP($A502,Leden2Z,32,0),""))</f>
        <v/>
      </c>
      <c r="T502" s="153">
        <f t="shared" si="487"/>
        <v>0</v>
      </c>
      <c r="U502" s="116">
        <f t="shared" si="488"/>
        <v>0</v>
      </c>
      <c r="V502" s="119">
        <f t="shared" si="489"/>
        <v>9</v>
      </c>
      <c r="W502" s="119">
        <f t="shared" si="490"/>
        <v>10</v>
      </c>
      <c r="X502" s="23">
        <v>13</v>
      </c>
      <c r="Y502" s="60" t="str">
        <f t="shared" si="491"/>
        <v/>
      </c>
      <c r="Z502" s="60" t="str">
        <f t="shared" si="492"/>
        <v/>
      </c>
      <c r="AA502" s="60" t="str">
        <f t="shared" si="493"/>
        <v/>
      </c>
      <c r="AB502" s="60" t="str">
        <f t="shared" si="494"/>
        <v/>
      </c>
      <c r="AC502" s="23">
        <f t="shared" si="495"/>
        <v>0</v>
      </c>
      <c r="AH502" s="158" t="str">
        <f t="shared" si="496"/>
        <v/>
      </c>
    </row>
    <row r="503" spans="1:34" x14ac:dyDescent="0.25">
      <c r="A503" s="23" t="str">
        <f>C491&amp;"x"&amp;B503</f>
        <v>E5x10</v>
      </c>
      <c r="B503" s="42">
        <v>10</v>
      </c>
      <c r="C503" s="60" t="str">
        <f t="shared" si="477"/>
        <v/>
      </c>
      <c r="D503" s="60" t="str">
        <f t="shared" si="478"/>
        <v/>
      </c>
      <c r="E503" s="61" t="str">
        <f t="shared" si="479"/>
        <v/>
      </c>
      <c r="F503" s="61" t="str">
        <f t="shared" si="480"/>
        <v/>
      </c>
      <c r="G503" s="62" t="str">
        <f t="shared" si="481"/>
        <v/>
      </c>
      <c r="H503" s="63" t="str">
        <f t="shared" si="482"/>
        <v/>
      </c>
      <c r="I503" s="69"/>
      <c r="J503" s="60" t="str">
        <f t="shared" si="483"/>
        <v/>
      </c>
      <c r="K503" s="60" t="str">
        <f t="shared" si="484"/>
        <v/>
      </c>
      <c r="L503" s="60" t="str">
        <f t="shared" si="485"/>
        <v/>
      </c>
      <c r="M503" s="60" t="str">
        <f t="shared" si="486"/>
        <v/>
      </c>
      <c r="N503" s="48"/>
      <c r="P503" s="114"/>
      <c r="Q503" s="114"/>
      <c r="R503" s="114"/>
      <c r="S503" s="114" t="str">
        <f>IF(OR(LEFT($A503,1)="x",AND(AC493+$AC503=0,$AC493&gt;0)),"",IFERROR(VLOOKUP($A503,Leden2Z,32,0),""))</f>
        <v/>
      </c>
      <c r="T503" s="153">
        <f t="shared" si="487"/>
        <v>0</v>
      </c>
      <c r="U503" s="116">
        <f t="shared" si="488"/>
        <v>0</v>
      </c>
      <c r="V503" s="119">
        <f t="shared" si="489"/>
        <v>9</v>
      </c>
      <c r="W503" s="119">
        <f t="shared" si="490"/>
        <v>10</v>
      </c>
      <c r="X503" s="23">
        <v>14</v>
      </c>
      <c r="Y503" s="60" t="str">
        <f t="shared" si="491"/>
        <v/>
      </c>
      <c r="Z503" s="60" t="str">
        <f t="shared" si="492"/>
        <v/>
      </c>
      <c r="AA503" s="60" t="str">
        <f t="shared" si="493"/>
        <v/>
      </c>
      <c r="AB503" s="60" t="str">
        <f t="shared" si="494"/>
        <v/>
      </c>
      <c r="AC503" s="23">
        <f t="shared" si="495"/>
        <v>0</v>
      </c>
      <c r="AH503" s="158" t="str">
        <f t="shared" si="496"/>
        <v/>
      </c>
    </row>
    <row r="504" spans="1:34" x14ac:dyDescent="0.25">
      <c r="A504" s="23" t="str">
        <f>C491&amp;"x"&amp;B504</f>
        <v>E5x11</v>
      </c>
      <c r="B504" s="42">
        <v>11</v>
      </c>
      <c r="C504" s="60" t="str">
        <f t="shared" si="477"/>
        <v/>
      </c>
      <c r="D504" s="60" t="str">
        <f t="shared" si="478"/>
        <v/>
      </c>
      <c r="E504" s="61" t="str">
        <f t="shared" si="479"/>
        <v/>
      </c>
      <c r="F504" s="61" t="str">
        <f t="shared" si="480"/>
        <v/>
      </c>
      <c r="G504" s="62" t="str">
        <f t="shared" si="481"/>
        <v/>
      </c>
      <c r="H504" s="63" t="str">
        <f t="shared" si="482"/>
        <v/>
      </c>
      <c r="I504" s="69"/>
      <c r="J504" s="60" t="str">
        <f t="shared" si="483"/>
        <v/>
      </c>
      <c r="K504" s="60" t="str">
        <f t="shared" si="484"/>
        <v/>
      </c>
      <c r="L504" s="60" t="str">
        <f t="shared" si="485"/>
        <v/>
      </c>
      <c r="M504" s="60" t="str">
        <f t="shared" si="486"/>
        <v/>
      </c>
      <c r="N504" s="48"/>
      <c r="P504" s="114"/>
      <c r="Q504" s="114"/>
      <c r="R504" s="114"/>
      <c r="S504" s="114" t="str">
        <f>IF(OR(LEFT($A504,1)="x",AND(AC493+$AC504=0,$AC493&gt;0)),"",IFERROR(VLOOKUP($A504,Leden2Z,32,0),""))</f>
        <v/>
      </c>
      <c r="T504" s="153">
        <f t="shared" si="487"/>
        <v>0</v>
      </c>
      <c r="U504" s="116">
        <f t="shared" si="488"/>
        <v>0</v>
      </c>
      <c r="V504" s="119">
        <f t="shared" si="489"/>
        <v>9</v>
      </c>
      <c r="W504" s="119">
        <f t="shared" si="490"/>
        <v>10</v>
      </c>
      <c r="X504" s="23">
        <v>15</v>
      </c>
      <c r="Y504" s="60" t="str">
        <f t="shared" si="491"/>
        <v/>
      </c>
      <c r="Z504" s="60" t="str">
        <f t="shared" si="492"/>
        <v/>
      </c>
      <c r="AA504" s="60" t="str">
        <f t="shared" si="493"/>
        <v/>
      </c>
      <c r="AB504" s="60" t="str">
        <f t="shared" si="494"/>
        <v/>
      </c>
      <c r="AC504" s="23">
        <f t="shared" si="495"/>
        <v>0</v>
      </c>
      <c r="AH504" s="158" t="str">
        <f t="shared" si="496"/>
        <v/>
      </c>
    </row>
    <row r="505" spans="1:34" x14ac:dyDescent="0.25">
      <c r="A505" s="23" t="str">
        <f>C491&amp;"x"&amp;B505</f>
        <v>E5x12</v>
      </c>
      <c r="B505" s="42">
        <v>12</v>
      </c>
      <c r="C505" s="60" t="str">
        <f t="shared" si="477"/>
        <v/>
      </c>
      <c r="D505" s="60" t="str">
        <f t="shared" si="478"/>
        <v/>
      </c>
      <c r="E505" s="61" t="str">
        <f t="shared" si="479"/>
        <v/>
      </c>
      <c r="F505" s="61" t="str">
        <f t="shared" si="480"/>
        <v/>
      </c>
      <c r="G505" s="62" t="str">
        <f t="shared" si="481"/>
        <v/>
      </c>
      <c r="H505" s="63" t="str">
        <f t="shared" si="482"/>
        <v/>
      </c>
      <c r="I505" s="69"/>
      <c r="J505" s="60" t="str">
        <f t="shared" si="483"/>
        <v/>
      </c>
      <c r="K505" s="60" t="str">
        <f t="shared" si="484"/>
        <v/>
      </c>
      <c r="L505" s="60" t="str">
        <f t="shared" si="485"/>
        <v/>
      </c>
      <c r="M505" s="60" t="str">
        <f t="shared" si="486"/>
        <v/>
      </c>
      <c r="N505" s="48"/>
      <c r="P505" s="114"/>
      <c r="Q505" s="114"/>
      <c r="R505" s="114"/>
      <c r="S505" s="114" t="str">
        <f>IF(OR(LEFT($A505,1)="x",AND(AC493+$AC505=0,$AC493&gt;0)),"",IFERROR(VLOOKUP($A505,Leden2Z,32,0),""))</f>
        <v/>
      </c>
      <c r="T505" s="153">
        <f t="shared" si="487"/>
        <v>0</v>
      </c>
      <c r="U505" s="116">
        <f t="shared" si="488"/>
        <v>0</v>
      </c>
      <c r="V505" s="119">
        <f t="shared" si="489"/>
        <v>9</v>
      </c>
      <c r="W505" s="119">
        <f t="shared" si="490"/>
        <v>10</v>
      </c>
      <c r="X505" s="23">
        <v>16</v>
      </c>
      <c r="Y505" s="60" t="str">
        <f t="shared" si="491"/>
        <v/>
      </c>
      <c r="Z505" s="60" t="str">
        <f t="shared" si="492"/>
        <v/>
      </c>
      <c r="AA505" s="60" t="str">
        <f t="shared" si="493"/>
        <v/>
      </c>
      <c r="AB505" s="60" t="str">
        <f t="shared" si="494"/>
        <v/>
      </c>
      <c r="AC505" s="23">
        <f t="shared" si="495"/>
        <v>0</v>
      </c>
      <c r="AH505" s="158" t="str">
        <f t="shared" si="496"/>
        <v/>
      </c>
    </row>
    <row r="506" spans="1:34" x14ac:dyDescent="0.25">
      <c r="A506" s="23" t="str">
        <f>C491&amp;"x"&amp;B506</f>
        <v>E5x13</v>
      </c>
      <c r="B506" s="42">
        <v>13</v>
      </c>
      <c r="C506" s="60" t="str">
        <f t="shared" si="477"/>
        <v/>
      </c>
      <c r="D506" s="60" t="str">
        <f t="shared" si="478"/>
        <v/>
      </c>
      <c r="E506" s="61" t="str">
        <f t="shared" si="479"/>
        <v/>
      </c>
      <c r="F506" s="61" t="str">
        <f t="shared" si="480"/>
        <v/>
      </c>
      <c r="G506" s="62" t="str">
        <f t="shared" si="481"/>
        <v/>
      </c>
      <c r="H506" s="63" t="str">
        <f t="shared" si="482"/>
        <v/>
      </c>
      <c r="I506" s="69"/>
      <c r="J506" s="60" t="str">
        <f t="shared" si="483"/>
        <v/>
      </c>
      <c r="K506" s="60" t="str">
        <f t="shared" si="484"/>
        <v/>
      </c>
      <c r="L506" s="60" t="str">
        <f t="shared" si="485"/>
        <v/>
      </c>
      <c r="M506" s="60" t="str">
        <f t="shared" si="486"/>
        <v/>
      </c>
      <c r="N506" s="48"/>
      <c r="P506" s="114"/>
      <c r="Q506" s="114"/>
      <c r="R506" s="114"/>
      <c r="S506" s="114" t="str">
        <f>IF(OR(LEFT($A506,1)="x",AND(AC493+$AC506=0,$AC493&gt;0)),"",IFERROR(VLOOKUP($A506,Leden2Z,32,0),""))</f>
        <v/>
      </c>
      <c r="T506" s="153">
        <f t="shared" si="487"/>
        <v>0</v>
      </c>
      <c r="U506" s="116">
        <f t="shared" si="488"/>
        <v>0</v>
      </c>
      <c r="V506" s="119">
        <f t="shared" si="489"/>
        <v>9</v>
      </c>
      <c r="W506" s="119">
        <f t="shared" si="490"/>
        <v>10</v>
      </c>
      <c r="X506" s="23">
        <v>17</v>
      </c>
      <c r="Y506" s="60" t="str">
        <f t="shared" si="491"/>
        <v/>
      </c>
      <c r="Z506" s="60" t="str">
        <f t="shared" si="492"/>
        <v/>
      </c>
      <c r="AA506" s="60" t="str">
        <f t="shared" si="493"/>
        <v/>
      </c>
      <c r="AB506" s="60" t="str">
        <f t="shared" si="494"/>
        <v/>
      </c>
      <c r="AC506" s="23">
        <f t="shared" si="495"/>
        <v>0</v>
      </c>
      <c r="AH506" s="158" t="str">
        <f t="shared" si="496"/>
        <v/>
      </c>
    </row>
    <row r="507" spans="1:34" x14ac:dyDescent="0.25">
      <c r="A507" s="23" t="str">
        <f>C491&amp;"x"&amp;B507</f>
        <v>E5x14</v>
      </c>
      <c r="B507" s="42">
        <v>14</v>
      </c>
      <c r="C507" s="60" t="str">
        <f t="shared" si="477"/>
        <v/>
      </c>
      <c r="D507" s="60" t="str">
        <f t="shared" si="478"/>
        <v/>
      </c>
      <c r="E507" s="61" t="str">
        <f t="shared" si="479"/>
        <v/>
      </c>
      <c r="F507" s="61" t="str">
        <f t="shared" si="480"/>
        <v/>
      </c>
      <c r="G507" s="62" t="str">
        <f t="shared" si="481"/>
        <v/>
      </c>
      <c r="H507" s="63" t="str">
        <f t="shared" si="482"/>
        <v/>
      </c>
      <c r="I507" s="69"/>
      <c r="J507" s="60" t="str">
        <f t="shared" si="483"/>
        <v/>
      </c>
      <c r="K507" s="60" t="str">
        <f t="shared" si="484"/>
        <v/>
      </c>
      <c r="L507" s="60" t="str">
        <f t="shared" si="485"/>
        <v/>
      </c>
      <c r="M507" s="60" t="str">
        <f t="shared" si="486"/>
        <v/>
      </c>
      <c r="N507" s="48"/>
      <c r="P507" s="114"/>
      <c r="Q507" s="114"/>
      <c r="R507" s="114"/>
      <c r="S507" s="114" t="str">
        <f>IF(OR(LEFT($A507,1)="x",AND(AC493+$AC507=0,$AC493&gt;0)),"",IFERROR(VLOOKUP($A507,Leden2Z,32,0),""))</f>
        <v/>
      </c>
      <c r="T507" s="153">
        <f t="shared" si="487"/>
        <v>0</v>
      </c>
      <c r="U507" s="116">
        <f t="shared" si="488"/>
        <v>0</v>
      </c>
      <c r="V507" s="119">
        <f t="shared" si="489"/>
        <v>9</v>
      </c>
      <c r="W507" s="119">
        <f t="shared" si="490"/>
        <v>10</v>
      </c>
      <c r="X507" s="23">
        <v>18</v>
      </c>
      <c r="Y507" s="60" t="str">
        <f t="shared" si="491"/>
        <v/>
      </c>
      <c r="Z507" s="60" t="str">
        <f t="shared" si="492"/>
        <v/>
      </c>
      <c r="AA507" s="60" t="str">
        <f t="shared" si="493"/>
        <v/>
      </c>
      <c r="AB507" s="60" t="str">
        <f t="shared" si="494"/>
        <v/>
      </c>
      <c r="AC507" s="23">
        <f t="shared" si="495"/>
        <v>0</v>
      </c>
      <c r="AH507" s="158" t="str">
        <f t="shared" si="496"/>
        <v/>
      </c>
    </row>
    <row r="508" spans="1:34" x14ac:dyDescent="0.25">
      <c r="A508" s="23" t="str">
        <f>C491&amp;"x"&amp;B508</f>
        <v>E5x15</v>
      </c>
      <c r="B508" s="42">
        <v>15</v>
      </c>
      <c r="C508" s="60" t="str">
        <f t="shared" si="477"/>
        <v/>
      </c>
      <c r="D508" s="60" t="str">
        <f t="shared" si="478"/>
        <v/>
      </c>
      <c r="E508" s="61" t="str">
        <f t="shared" si="479"/>
        <v/>
      </c>
      <c r="F508" s="61" t="str">
        <f t="shared" si="480"/>
        <v/>
      </c>
      <c r="G508" s="62" t="str">
        <f t="shared" si="481"/>
        <v/>
      </c>
      <c r="H508" s="63" t="str">
        <f t="shared" si="482"/>
        <v/>
      </c>
      <c r="I508" s="69"/>
      <c r="J508" s="60" t="str">
        <f t="shared" si="483"/>
        <v/>
      </c>
      <c r="K508" s="60" t="str">
        <f t="shared" si="484"/>
        <v/>
      </c>
      <c r="L508" s="60" t="str">
        <f t="shared" si="485"/>
        <v/>
      </c>
      <c r="M508" s="60" t="str">
        <f t="shared" si="486"/>
        <v/>
      </c>
      <c r="N508" s="48"/>
      <c r="P508" s="114"/>
      <c r="Q508" s="114"/>
      <c r="R508" s="114"/>
      <c r="S508" s="114" t="str">
        <f>IF(OR(LEFT($A508,1)="x",AND(AC493+$AC508=0,$AC493&gt;0)),"",IFERROR(VLOOKUP($A508,Leden2Z,32,0),""))</f>
        <v/>
      </c>
      <c r="T508" s="153">
        <f t="shared" si="487"/>
        <v>0</v>
      </c>
      <c r="U508" s="116">
        <f t="shared" si="488"/>
        <v>0</v>
      </c>
      <c r="V508" s="119">
        <f t="shared" si="489"/>
        <v>9</v>
      </c>
      <c r="W508" s="119">
        <f t="shared" si="490"/>
        <v>10</v>
      </c>
      <c r="X508" s="23">
        <v>19</v>
      </c>
      <c r="Y508" s="60" t="str">
        <f t="shared" si="491"/>
        <v/>
      </c>
      <c r="Z508" s="60" t="str">
        <f t="shared" si="492"/>
        <v/>
      </c>
      <c r="AA508" s="60" t="str">
        <f t="shared" si="493"/>
        <v/>
      </c>
      <c r="AB508" s="60" t="str">
        <f t="shared" si="494"/>
        <v/>
      </c>
      <c r="AC508" s="23">
        <f t="shared" si="495"/>
        <v>0</v>
      </c>
      <c r="AH508" s="158" t="str">
        <f t="shared" si="496"/>
        <v/>
      </c>
    </row>
    <row r="509" spans="1:34" x14ac:dyDescent="0.25">
      <c r="B509" s="65"/>
      <c r="C509" s="66"/>
      <c r="D509" s="65"/>
      <c r="E509" s="65"/>
      <c r="F509" s="65"/>
      <c r="G509" s="67"/>
      <c r="H509" s="67"/>
      <c r="I509" s="67"/>
      <c r="J509" s="66"/>
      <c r="K509" s="66"/>
      <c r="L509" s="66"/>
      <c r="M509" s="66"/>
      <c r="N509" s="48"/>
      <c r="X509" s="23">
        <v>20</v>
      </c>
    </row>
    <row r="510" spans="1:34" x14ac:dyDescent="0.25">
      <c r="B510" s="42"/>
      <c r="C510" s="369" t="s">
        <v>5165</v>
      </c>
      <c r="D510" s="369"/>
      <c r="E510" s="43" t="s">
        <v>5166</v>
      </c>
      <c r="F510" s="43" t="s">
        <v>5167</v>
      </c>
      <c r="G510" s="44" t="s">
        <v>5168</v>
      </c>
      <c r="H510" s="45"/>
      <c r="I510" s="46"/>
      <c r="J510" s="47" t="s">
        <v>5169</v>
      </c>
      <c r="K510" s="47" t="s">
        <v>5170</v>
      </c>
      <c r="L510" s="47" t="s">
        <v>5171</v>
      </c>
      <c r="M510" s="48"/>
      <c r="N510" s="48"/>
      <c r="P510" s="49">
        <f>COUNT(P514:P528)</f>
        <v>0</v>
      </c>
      <c r="Q510" s="49">
        <f>COUNT(Q514:Q528)</f>
        <v>0</v>
      </c>
      <c r="R510" s="49">
        <f>COUNT(R514:R528)</f>
        <v>0</v>
      </c>
      <c r="S510" s="49">
        <f>COUNT(S514:S528)</f>
        <v>5</v>
      </c>
      <c r="T510" s="96">
        <f>T511-SUM(U514:U528)</f>
        <v>0</v>
      </c>
      <c r="X510" s="23">
        <v>1</v>
      </c>
    </row>
    <row r="511" spans="1:34" ht="13" x14ac:dyDescent="0.3">
      <c r="A511" s="27">
        <f>A491+1</f>
        <v>26</v>
      </c>
      <c r="B511" s="50"/>
      <c r="C511" s="370" t="str">
        <f>Leden!AW31</f>
        <v>F1</v>
      </c>
      <c r="D511" s="370"/>
      <c r="E511" s="100" t="str">
        <f>IF($C511="","",LEFT(IFERROR(VLOOKUP($C511,Teams2Z,2,0),"")&amp;"??",2))</f>
        <v>BK</v>
      </c>
      <c r="F511" s="100" t="str">
        <f>IF($C511="","",IFERROR(VLOOKUP($C511,Teams2Z,3,0),"??"))</f>
        <v>Za</v>
      </c>
      <c r="G511" s="100" t="str">
        <f>IF($C511="","",LEFT(IFERROR(VLOOKUP($C511,Teams2Z,4,0),"")&amp;"?",1))</f>
        <v>4</v>
      </c>
      <c r="H511" s="51"/>
      <c r="I511" s="52"/>
      <c r="J511" s="100">
        <f>COUNTIF(C514:C528,"V")</f>
        <v>4</v>
      </c>
      <c r="K511" s="100">
        <f>COUNTIF(C514:C528,"M")</f>
        <v>1</v>
      </c>
      <c r="L511" s="53">
        <f>IFERROR(AVERAGE(H514:H528),"")</f>
        <v>6.2</v>
      </c>
      <c r="M511" s="54"/>
      <c r="N511" s="54"/>
      <c r="O511" s="27" t="s">
        <v>5172</v>
      </c>
      <c r="P511" s="163"/>
      <c r="Q511" s="163"/>
      <c r="R511" s="163"/>
      <c r="S511" s="163">
        <v>0</v>
      </c>
      <c r="T511" s="96">
        <f>SUM(T514:T528)</f>
        <v>5</v>
      </c>
      <c r="U511" s="115" t="str">
        <f>MID($C511,1,1)</f>
        <v>F</v>
      </c>
      <c r="V511" s="115" t="str">
        <f>MID($C511,1,1)</f>
        <v>F</v>
      </c>
      <c r="W511" s="115" t="str">
        <f>MID($C511,1,1)</f>
        <v>F</v>
      </c>
      <c r="X511" s="23">
        <v>2</v>
      </c>
      <c r="Y511" s="27"/>
      <c r="Z511" s="27"/>
      <c r="AA511" s="27"/>
      <c r="AB511" s="27"/>
      <c r="AC511" s="27"/>
      <c r="AD511" s="11" t="str">
        <f>IF($C511="","",IFERROR(VLOOKUP($C511,Teams2Z,6,0),""))</f>
        <v>A</v>
      </c>
      <c r="AE511" s="11" t="str">
        <f>TRIM(IF($AD511="","",IFERROR(VLOOKUP($AD511,Teams!$J$5:$O$9,2,0),"")))</f>
        <v>3312 AD</v>
      </c>
      <c r="AF511" s="11" t="str">
        <f>TRIM(IF($AD511="","",IFERROR(VLOOKUP($AD511,Teams!$J$5:$O$9,4,0),"")))</f>
        <v>Dordrecht Oranje Wit Hal</v>
      </c>
      <c r="AG511" s="27"/>
      <c r="AH511" s="159">
        <f>IFERROR(AVERAGE(AH514:AH528),"")</f>
        <v>6.8439999999999994</v>
      </c>
    </row>
    <row r="512" spans="1:34" x14ac:dyDescent="0.25">
      <c r="B512" s="42"/>
      <c r="C512" s="43"/>
      <c r="D512" s="42"/>
      <c r="E512" s="42"/>
      <c r="F512" s="42"/>
      <c r="G512" s="46"/>
      <c r="H512" s="46"/>
      <c r="I512" s="46"/>
      <c r="J512" s="43"/>
      <c r="K512" s="43"/>
      <c r="L512" s="43"/>
      <c r="M512" s="48"/>
      <c r="N512" s="48"/>
      <c r="U512" s="116"/>
      <c r="V512" s="116"/>
      <c r="W512" s="116"/>
      <c r="X512" s="23">
        <v>3</v>
      </c>
    </row>
    <row r="513" spans="1:34" x14ac:dyDescent="0.25">
      <c r="A513" s="55"/>
      <c r="B513" s="56"/>
      <c r="C513" s="57" t="s">
        <v>5173</v>
      </c>
      <c r="D513" s="57" t="s">
        <v>5174</v>
      </c>
      <c r="E513" s="58" t="s">
        <v>5175</v>
      </c>
      <c r="F513" s="58" t="s">
        <v>5176</v>
      </c>
      <c r="G513" s="57" t="s">
        <v>5177</v>
      </c>
      <c r="H513" s="57" t="s">
        <v>5178</v>
      </c>
      <c r="I513" s="57" t="s">
        <v>5039</v>
      </c>
      <c r="J513" s="57" t="s">
        <v>7049</v>
      </c>
      <c r="K513" s="57" t="s">
        <v>7598</v>
      </c>
      <c r="L513" s="57" t="s">
        <v>7596</v>
      </c>
      <c r="M513" s="57" t="s">
        <v>7597</v>
      </c>
      <c r="N513" s="59"/>
      <c r="O513" s="55"/>
      <c r="P513" s="117" t="s">
        <v>5048</v>
      </c>
      <c r="Q513" s="117" t="s">
        <v>5047</v>
      </c>
      <c r="R513" s="117" t="s">
        <v>5049</v>
      </c>
      <c r="S513" s="117" t="s">
        <v>5048</v>
      </c>
      <c r="U513" s="115">
        <f>IF(W511="","",VLOOKUP(W511,Leeftijdscat,2,FALSE))</f>
        <v>5</v>
      </c>
      <c r="V513" s="115">
        <f>IF(W511="","",VLOOKUP(W511,Leeftijdscat,3,FALSE))</f>
        <v>7</v>
      </c>
      <c r="W513" s="115">
        <f>IF(W511="","",VLOOKUP(W511,Leeftijdscat,4,FALSE))</f>
        <v>8</v>
      </c>
      <c r="X513" s="23">
        <v>4</v>
      </c>
      <c r="Y513" s="55">
        <f>LEN(Y514&amp;Y515&amp;Y516&amp;Y517&amp;Y518&amp;Y519&amp;Y520&amp;Y521&amp;Y522&amp;Y523&amp;Y524&amp;Y525&amp;Y526&amp;Y527&amp;Y528)</f>
        <v>0</v>
      </c>
      <c r="Z513" s="55">
        <f>LEN(Z514&amp;Z515&amp;Z516&amp;Z517&amp;Z518&amp;Z519&amp;Z520&amp;Z521&amp;Z522&amp;Z523&amp;Z524&amp;Z525&amp;Z526&amp;Z527&amp;Z528)</f>
        <v>2</v>
      </c>
      <c r="AA513" s="55">
        <f>LEN(AA514&amp;AA515&amp;AA516&amp;AA517&amp;AA518&amp;AA519&amp;AA520&amp;AA521&amp;AA522&amp;AA523&amp;AA524&amp;AA525&amp;AA526&amp;AA527&amp;AA528)</f>
        <v>2</v>
      </c>
      <c r="AB513" s="55">
        <f>LEN(AB514&amp;AB515&amp;AB516&amp;AB517&amp;AB518&amp;AB519&amp;AB520&amp;AB521&amp;AB522&amp;AB523&amp;AB524&amp;AB525&amp;AB526&amp;AB527&amp;AB528)</f>
        <v>5</v>
      </c>
      <c r="AC513" s="55">
        <f>SUM(Y513:AA513)</f>
        <v>4</v>
      </c>
      <c r="AD513" s="145"/>
      <c r="AE513" s="145"/>
      <c r="AF513" s="145"/>
      <c r="AG513" s="55"/>
    </row>
    <row r="514" spans="1:34" x14ac:dyDescent="0.25">
      <c r="A514" s="23" t="str">
        <f>C511&amp;"x"&amp;B514</f>
        <v>F1x1</v>
      </c>
      <c r="B514" s="42">
        <v>1</v>
      </c>
      <c r="C514" s="60" t="str">
        <f t="shared" ref="C514:C528" si="497">IF(LEFT($A514,1)="x","",IFERROR(VLOOKUP($A514,Leden2Z,7,0),""))</f>
        <v>V</v>
      </c>
      <c r="D514" s="60" t="str">
        <f t="shared" ref="D514:D528" si="498">IF(LEFT($A514,1)="x","",IFERROR(VLOOKUP($A514,Leden2Z,8,0),""))</f>
        <v>NMS67Y2</v>
      </c>
      <c r="E514" s="61" t="str">
        <f t="shared" ref="E514:E528" si="499">IF(LEFT($A514,1)="x","",IFERROR(VLOOKUP($A514,Leden2Z,9,0),""))</f>
        <v>Bouman, I.</v>
      </c>
      <c r="F514" s="61" t="str">
        <f t="shared" ref="F514:F528" si="500">IF(LEFT($A514,1)="x","",IFERROR(VLOOKUP($A514,Leden2Z,10,0),""))</f>
        <v>Imme</v>
      </c>
      <c r="G514" s="62">
        <f t="shared" ref="G514:G528" si="501">IF(LEFT($A514,1)="x","",IFERROR(VLOOKUP($A514,Leden2Z,11,0),""))</f>
        <v>42481</v>
      </c>
      <c r="H514" s="63">
        <f t="shared" ref="H514:H528" si="502">IF(AND(ISNUMBER(G514),G514&lt;&gt;0),DATEDIF(G514,Peildatum,"Y"),"")</f>
        <v>7</v>
      </c>
      <c r="I514" s="69"/>
      <c r="J514" s="60">
        <f t="shared" ref="J514:J528" si="503">IF(LEFT($A514,1)="x","",IFERROR(VLOOKUP($A514,Leden2Z,16,0),""))</f>
        <v>0</v>
      </c>
      <c r="K514" s="60" t="str">
        <f t="shared" ref="K514:K528" si="504">IF(LEFT($A514,1)="x","",IFERROR(VLOOKUP($A514,Leden2Z,17,0),""))</f>
        <v>F2</v>
      </c>
      <c r="L514" s="60" t="str">
        <f t="shared" ref="L514:L528" si="505">IF(LEFT($A514,1)="x","",IFERROR(VLOOKUP($A514,Leden2Z,18,0),""))</f>
        <v>F2</v>
      </c>
      <c r="M514" s="60" t="str">
        <f t="shared" ref="M514:M528" si="506">IF(LEFT($A514,1)="x","",IFERROR(VLOOKUP($A514,Leden2Z,19,0),""))</f>
        <v>F1</v>
      </c>
      <c r="N514" s="48"/>
      <c r="P514" s="114"/>
      <c r="Q514" s="114"/>
      <c r="R514" s="114"/>
      <c r="S514" s="114">
        <f>IF(OR(LEFT($A514,1)="x",AND(AC513+$AC514=0,$AC513&gt;0)),"",IFERROR(VLOOKUP($A514,Leden2Z,32,0),""))</f>
        <v>0</v>
      </c>
      <c r="T514" s="153">
        <f t="shared" ref="T514:T528" si="507">IF(LEN(C514&amp;D514&amp;E514&amp;F514)&gt;0,1,0)</f>
        <v>1</v>
      </c>
      <c r="U514" s="116">
        <f t="shared" ref="U514:U528" si="508">MIN(LEN(Y514&amp;Z514&amp;AA514&amp;AB514),1)</f>
        <v>1</v>
      </c>
      <c r="V514" s="119">
        <f t="shared" ref="V514:V528" si="509">V513</f>
        <v>7</v>
      </c>
      <c r="W514" s="119">
        <f t="shared" ref="W514:W528" si="510">W513</f>
        <v>8</v>
      </c>
      <c r="X514" s="23">
        <v>5</v>
      </c>
      <c r="Y514" s="60" t="str">
        <f t="shared" ref="Y514:Y528" si="511">IF(LEFT($A514,1)="x","",IFERROR(VLOOKUP($A514,Leden2Z,36,0),""))</f>
        <v/>
      </c>
      <c r="Z514" s="60" t="str">
        <f t="shared" ref="Z514:Z528" si="512">IF(LEFT($A514,1)="x","",IFERROR(VLOOKUP($A514,Leden2Z,37,0),""))</f>
        <v>F2</v>
      </c>
      <c r="AA514" s="60" t="str">
        <f t="shared" ref="AA514:AA528" si="513">IF(LEFT($A514,1)="x","",IFERROR(VLOOKUP($A514,Leden2Z,38,0),""))</f>
        <v>F2</v>
      </c>
      <c r="AB514" s="60">
        <f t="shared" ref="AB514:AB528" si="514">IF(LEFT($A514,1)="x","",IFERROR(VLOOKUP($A514,Leden2Z,39,0),""))</f>
        <v>0</v>
      </c>
      <c r="AC514" s="23">
        <f t="shared" ref="AC514:AC528" si="515">LEN(Y514&amp;Z514&amp;AA514&amp;AB514)</f>
        <v>5</v>
      </c>
      <c r="AH514" s="158">
        <f t="shared" ref="AH514:AH528" si="516">lft(G514,Peildatum)</f>
        <v>7.69</v>
      </c>
    </row>
    <row r="515" spans="1:34" x14ac:dyDescent="0.25">
      <c r="A515" s="23" t="str">
        <f>C511&amp;"x"&amp;B515</f>
        <v>F1x2</v>
      </c>
      <c r="B515" s="42">
        <v>2</v>
      </c>
      <c r="C515" s="60" t="str">
        <f t="shared" si="497"/>
        <v>V</v>
      </c>
      <c r="D515" s="60" t="str">
        <f t="shared" si="498"/>
        <v>NMQ48V2</v>
      </c>
      <c r="E515" s="61" t="str">
        <f t="shared" si="499"/>
        <v>Bakker, K.</v>
      </c>
      <c r="F515" s="61" t="str">
        <f t="shared" si="500"/>
        <v>Karlijn</v>
      </c>
      <c r="G515" s="62">
        <f t="shared" si="501"/>
        <v>42549</v>
      </c>
      <c r="H515" s="63">
        <f t="shared" si="502"/>
        <v>7</v>
      </c>
      <c r="I515" s="69"/>
      <c r="J515" s="60">
        <f t="shared" si="503"/>
        <v>0</v>
      </c>
      <c r="K515" s="60">
        <f t="shared" si="504"/>
        <v>0</v>
      </c>
      <c r="L515" s="60">
        <f t="shared" si="505"/>
        <v>0</v>
      </c>
      <c r="M515" s="60" t="str">
        <f t="shared" si="506"/>
        <v>F1</v>
      </c>
      <c r="N515" s="48"/>
      <c r="P515" s="114"/>
      <c r="Q515" s="114"/>
      <c r="R515" s="114"/>
      <c r="S515" s="114">
        <f>IF(OR(LEFT($A515,1)="x",AND(AC513+$AC515=0,$AC513&gt;0)),"",IFERROR(VLOOKUP($A515,Leden2Z,32,0),""))</f>
        <v>0</v>
      </c>
      <c r="T515" s="153">
        <f t="shared" si="507"/>
        <v>1</v>
      </c>
      <c r="U515" s="116">
        <f t="shared" si="508"/>
        <v>1</v>
      </c>
      <c r="V515" s="119">
        <f t="shared" si="509"/>
        <v>7</v>
      </c>
      <c r="W515" s="119">
        <f t="shared" si="510"/>
        <v>8</v>
      </c>
      <c r="X515" s="23">
        <v>6</v>
      </c>
      <c r="Y515" s="60" t="str">
        <f t="shared" si="511"/>
        <v/>
      </c>
      <c r="Z515" s="60" t="str">
        <f t="shared" si="512"/>
        <v/>
      </c>
      <c r="AA515" s="60" t="str">
        <f t="shared" si="513"/>
        <v/>
      </c>
      <c r="AB515" s="60">
        <f t="shared" si="514"/>
        <v>0</v>
      </c>
      <c r="AC515" s="23">
        <f t="shared" si="515"/>
        <v>1</v>
      </c>
      <c r="AH515" s="158">
        <f t="shared" si="516"/>
        <v>7.51</v>
      </c>
    </row>
    <row r="516" spans="1:34" x14ac:dyDescent="0.25">
      <c r="A516" s="23" t="str">
        <f>C511&amp;"x"&amp;B516</f>
        <v>F1x3</v>
      </c>
      <c r="B516" s="42">
        <v>3</v>
      </c>
      <c r="C516" s="60" t="str">
        <f t="shared" si="497"/>
        <v>V</v>
      </c>
      <c r="D516" s="60" t="str">
        <f t="shared" si="498"/>
        <v>NMV61M3</v>
      </c>
      <c r="E516" s="61" t="str">
        <f t="shared" si="499"/>
        <v>Stomp, A.</v>
      </c>
      <c r="F516" s="61" t="str">
        <f t="shared" si="500"/>
        <v>Alisa</v>
      </c>
      <c r="G516" s="62">
        <f t="shared" si="501"/>
        <v>42919</v>
      </c>
      <c r="H516" s="63">
        <f t="shared" si="502"/>
        <v>6</v>
      </c>
      <c r="I516" s="69"/>
      <c r="J516" s="60">
        <f t="shared" si="503"/>
        <v>0</v>
      </c>
      <c r="K516" s="60">
        <f t="shared" si="504"/>
        <v>0</v>
      </c>
      <c r="L516" s="60">
        <f t="shared" si="505"/>
        <v>0</v>
      </c>
      <c r="M516" s="60" t="str">
        <f t="shared" si="506"/>
        <v>F1</v>
      </c>
      <c r="N516" s="48"/>
      <c r="P516" s="114"/>
      <c r="Q516" s="114"/>
      <c r="R516" s="114"/>
      <c r="S516" s="114">
        <f>IF(OR(LEFT($A516,1)="x",AND(AC513+$AC516=0,$AC513&gt;0)),"",IFERROR(VLOOKUP($A516,Leden2Z,32,0),""))</f>
        <v>0</v>
      </c>
      <c r="T516" s="153">
        <f t="shared" si="507"/>
        <v>1</v>
      </c>
      <c r="U516" s="116">
        <f t="shared" si="508"/>
        <v>1</v>
      </c>
      <c r="V516" s="119">
        <f t="shared" si="509"/>
        <v>7</v>
      </c>
      <c r="W516" s="119">
        <f t="shared" si="510"/>
        <v>8</v>
      </c>
      <c r="X516" s="23">
        <v>7</v>
      </c>
      <c r="Y516" s="60" t="str">
        <f t="shared" si="511"/>
        <v/>
      </c>
      <c r="Z516" s="60" t="str">
        <f t="shared" si="512"/>
        <v/>
      </c>
      <c r="AA516" s="60" t="str">
        <f t="shared" si="513"/>
        <v/>
      </c>
      <c r="AB516" s="60">
        <f t="shared" si="514"/>
        <v>0</v>
      </c>
      <c r="AC516" s="23">
        <f t="shared" si="515"/>
        <v>1</v>
      </c>
      <c r="AH516" s="158">
        <f t="shared" si="516"/>
        <v>6.49</v>
      </c>
    </row>
    <row r="517" spans="1:34" x14ac:dyDescent="0.25">
      <c r="A517" s="23" t="str">
        <f>C511&amp;"x"&amp;B517</f>
        <v>F1x4</v>
      </c>
      <c r="B517" s="42">
        <v>4</v>
      </c>
      <c r="C517" s="60" t="str">
        <f t="shared" si="497"/>
        <v>V</v>
      </c>
      <c r="D517" s="60" t="str">
        <f t="shared" si="498"/>
        <v>NMV77N3</v>
      </c>
      <c r="E517" s="61" t="str">
        <f t="shared" si="499"/>
        <v>Mans, L</v>
      </c>
      <c r="F517" s="61" t="str">
        <f t="shared" si="500"/>
        <v>Lara</v>
      </c>
      <c r="G517" s="62">
        <f t="shared" si="501"/>
        <v>43101</v>
      </c>
      <c r="H517" s="63">
        <f t="shared" si="502"/>
        <v>5</v>
      </c>
      <c r="I517" s="69"/>
      <c r="J517" s="60">
        <f t="shared" si="503"/>
        <v>0</v>
      </c>
      <c r="K517" s="60">
        <f t="shared" si="504"/>
        <v>0</v>
      </c>
      <c r="L517" s="60">
        <f t="shared" si="505"/>
        <v>0</v>
      </c>
      <c r="M517" s="60" t="str">
        <f t="shared" si="506"/>
        <v>F1</v>
      </c>
      <c r="N517" s="48"/>
      <c r="P517" s="114"/>
      <c r="Q517" s="114"/>
      <c r="R517" s="114"/>
      <c r="S517" s="114">
        <f>IF(OR(LEFT($A517,1)="x",AND(AC513+$AC517=0,$AC513&gt;0)),"",IFERROR(VLOOKUP($A517,Leden2Z,32,0),""))</f>
        <v>0</v>
      </c>
      <c r="T517" s="153">
        <f t="shared" si="507"/>
        <v>1</v>
      </c>
      <c r="U517" s="116">
        <f t="shared" si="508"/>
        <v>1</v>
      </c>
      <c r="V517" s="119">
        <f t="shared" si="509"/>
        <v>7</v>
      </c>
      <c r="W517" s="119">
        <f t="shared" si="510"/>
        <v>8</v>
      </c>
      <c r="X517" s="23">
        <v>8</v>
      </c>
      <c r="Y517" s="60" t="str">
        <f t="shared" si="511"/>
        <v/>
      </c>
      <c r="Z517" s="60" t="str">
        <f t="shared" si="512"/>
        <v/>
      </c>
      <c r="AA517" s="60" t="str">
        <f t="shared" si="513"/>
        <v/>
      </c>
      <c r="AB517" s="60">
        <f t="shared" si="514"/>
        <v>0</v>
      </c>
      <c r="AC517" s="23">
        <f t="shared" si="515"/>
        <v>1</v>
      </c>
      <c r="AH517" s="158">
        <f t="shared" si="516"/>
        <v>5.99</v>
      </c>
    </row>
    <row r="518" spans="1:34" x14ac:dyDescent="0.25">
      <c r="A518" s="23" t="str">
        <f>C511&amp;"x"&amp;B518</f>
        <v>F1x5</v>
      </c>
      <c r="B518" s="42">
        <v>5</v>
      </c>
      <c r="C518" s="60" t="str">
        <f t="shared" si="497"/>
        <v>M</v>
      </c>
      <c r="D518" s="60" t="str">
        <f t="shared" si="498"/>
        <v>NMV71X5</v>
      </c>
      <c r="E518" s="61" t="str">
        <f t="shared" si="499"/>
        <v>Alberts, A.</v>
      </c>
      <c r="F518" s="61" t="str">
        <f t="shared" si="500"/>
        <v>Amos</v>
      </c>
      <c r="G518" s="62">
        <f t="shared" si="501"/>
        <v>42901</v>
      </c>
      <c r="H518" s="63">
        <f t="shared" si="502"/>
        <v>6</v>
      </c>
      <c r="I518" s="69"/>
      <c r="J518" s="60">
        <f t="shared" si="503"/>
        <v>0</v>
      </c>
      <c r="K518" s="60">
        <f t="shared" si="504"/>
        <v>0</v>
      </c>
      <c r="L518" s="60">
        <f t="shared" si="505"/>
        <v>0</v>
      </c>
      <c r="M518" s="60" t="str">
        <f t="shared" si="506"/>
        <v>F1</v>
      </c>
      <c r="N518" s="48"/>
      <c r="P518" s="114"/>
      <c r="Q518" s="114"/>
      <c r="R518" s="114"/>
      <c r="S518" s="114">
        <f>IF(OR(LEFT($A518,1)="x",AND(AC513+$AC518=0,$AC513&gt;0)),"",IFERROR(VLOOKUP($A518,Leden2Z,32,0),""))</f>
        <v>0</v>
      </c>
      <c r="T518" s="153">
        <f t="shared" si="507"/>
        <v>1</v>
      </c>
      <c r="U518" s="116">
        <f t="shared" si="508"/>
        <v>1</v>
      </c>
      <c r="V518" s="119">
        <f t="shared" si="509"/>
        <v>7</v>
      </c>
      <c r="W518" s="119">
        <f t="shared" si="510"/>
        <v>8</v>
      </c>
      <c r="X518" s="23">
        <v>9</v>
      </c>
      <c r="Y518" s="60" t="str">
        <f t="shared" si="511"/>
        <v/>
      </c>
      <c r="Z518" s="60" t="str">
        <f t="shared" si="512"/>
        <v/>
      </c>
      <c r="AA518" s="60" t="str">
        <f t="shared" si="513"/>
        <v/>
      </c>
      <c r="AB518" s="60">
        <f t="shared" si="514"/>
        <v>0</v>
      </c>
      <c r="AC518" s="23">
        <f t="shared" si="515"/>
        <v>1</v>
      </c>
      <c r="AH518" s="158">
        <f t="shared" si="516"/>
        <v>6.54</v>
      </c>
    </row>
    <row r="519" spans="1:34" x14ac:dyDescent="0.25">
      <c r="A519" s="23" t="str">
        <f>C511&amp;"x"&amp;B519</f>
        <v>F1x6</v>
      </c>
      <c r="B519" s="42">
        <v>6</v>
      </c>
      <c r="C519" s="60" t="str">
        <f t="shared" si="497"/>
        <v/>
      </c>
      <c r="D519" s="60" t="str">
        <f t="shared" si="498"/>
        <v/>
      </c>
      <c r="E519" s="61" t="str">
        <f t="shared" si="499"/>
        <v/>
      </c>
      <c r="F519" s="61" t="str">
        <f t="shared" si="500"/>
        <v/>
      </c>
      <c r="G519" s="62" t="str">
        <f t="shared" si="501"/>
        <v/>
      </c>
      <c r="H519" s="63" t="str">
        <f t="shared" si="502"/>
        <v/>
      </c>
      <c r="I519" s="69"/>
      <c r="J519" s="60" t="str">
        <f t="shared" si="503"/>
        <v/>
      </c>
      <c r="K519" s="60" t="str">
        <f t="shared" si="504"/>
        <v/>
      </c>
      <c r="L519" s="60" t="str">
        <f t="shared" si="505"/>
        <v/>
      </c>
      <c r="M519" s="60" t="str">
        <f t="shared" si="506"/>
        <v/>
      </c>
      <c r="N519" s="48"/>
      <c r="P519" s="114"/>
      <c r="Q519" s="114"/>
      <c r="R519" s="114"/>
      <c r="S519" s="114" t="str">
        <f>IF(OR(LEFT($A519,1)="x",AND(AC513+$AC519=0,$AC513&gt;0)),"",IFERROR(VLOOKUP($A519,Leden2Z,32,0),""))</f>
        <v/>
      </c>
      <c r="T519" s="153">
        <f t="shared" si="507"/>
        <v>0</v>
      </c>
      <c r="U519" s="116">
        <f t="shared" si="508"/>
        <v>0</v>
      </c>
      <c r="V519" s="119">
        <f t="shared" si="509"/>
        <v>7</v>
      </c>
      <c r="W519" s="119">
        <f t="shared" si="510"/>
        <v>8</v>
      </c>
      <c r="X519" s="23">
        <v>10</v>
      </c>
      <c r="Y519" s="60" t="str">
        <f t="shared" si="511"/>
        <v/>
      </c>
      <c r="Z519" s="60" t="str">
        <f t="shared" si="512"/>
        <v/>
      </c>
      <c r="AA519" s="60" t="str">
        <f t="shared" si="513"/>
        <v/>
      </c>
      <c r="AB519" s="60" t="str">
        <f t="shared" si="514"/>
        <v/>
      </c>
      <c r="AC519" s="23">
        <f t="shared" si="515"/>
        <v>0</v>
      </c>
      <c r="AH519" s="158" t="str">
        <f t="shared" si="516"/>
        <v/>
      </c>
    </row>
    <row r="520" spans="1:34" x14ac:dyDescent="0.25">
      <c r="A520" s="23" t="str">
        <f>C511&amp;"x"&amp;B520</f>
        <v>F1x7</v>
      </c>
      <c r="B520" s="42">
        <v>7</v>
      </c>
      <c r="C520" s="60" t="str">
        <f t="shared" si="497"/>
        <v/>
      </c>
      <c r="D520" s="60" t="str">
        <f t="shared" si="498"/>
        <v/>
      </c>
      <c r="E520" s="61" t="str">
        <f t="shared" si="499"/>
        <v/>
      </c>
      <c r="F520" s="61" t="str">
        <f t="shared" si="500"/>
        <v/>
      </c>
      <c r="G520" s="62" t="str">
        <f t="shared" si="501"/>
        <v/>
      </c>
      <c r="H520" s="63" t="str">
        <f t="shared" si="502"/>
        <v/>
      </c>
      <c r="I520" s="69"/>
      <c r="J520" s="60" t="str">
        <f t="shared" si="503"/>
        <v/>
      </c>
      <c r="K520" s="60" t="str">
        <f t="shared" si="504"/>
        <v/>
      </c>
      <c r="L520" s="60" t="str">
        <f t="shared" si="505"/>
        <v/>
      </c>
      <c r="M520" s="60" t="str">
        <f t="shared" si="506"/>
        <v/>
      </c>
      <c r="N520" s="48"/>
      <c r="P520" s="114"/>
      <c r="Q520" s="114"/>
      <c r="R520" s="114"/>
      <c r="S520" s="114" t="str">
        <f>IF(OR(LEFT($A520,1)="x",AND(AC513+$AC520=0,$AC513&gt;0)),"",IFERROR(VLOOKUP($A520,Leden2Z,32,0),""))</f>
        <v/>
      </c>
      <c r="T520" s="153">
        <f t="shared" si="507"/>
        <v>0</v>
      </c>
      <c r="U520" s="116">
        <f t="shared" si="508"/>
        <v>0</v>
      </c>
      <c r="V520" s="119">
        <f t="shared" si="509"/>
        <v>7</v>
      </c>
      <c r="W520" s="119">
        <f t="shared" si="510"/>
        <v>8</v>
      </c>
      <c r="X520" s="23">
        <v>11</v>
      </c>
      <c r="Y520" s="60" t="str">
        <f t="shared" si="511"/>
        <v/>
      </c>
      <c r="Z520" s="60" t="str">
        <f t="shared" si="512"/>
        <v/>
      </c>
      <c r="AA520" s="60" t="str">
        <f t="shared" si="513"/>
        <v/>
      </c>
      <c r="AB520" s="60" t="str">
        <f t="shared" si="514"/>
        <v/>
      </c>
      <c r="AC520" s="23">
        <f t="shared" si="515"/>
        <v>0</v>
      </c>
      <c r="AH520" s="158" t="str">
        <f t="shared" si="516"/>
        <v/>
      </c>
    </row>
    <row r="521" spans="1:34" x14ac:dyDescent="0.25">
      <c r="A521" s="23" t="str">
        <f>C511&amp;"x"&amp;B521</f>
        <v>F1x8</v>
      </c>
      <c r="B521" s="42">
        <v>8</v>
      </c>
      <c r="C521" s="60" t="str">
        <f t="shared" si="497"/>
        <v/>
      </c>
      <c r="D521" s="60" t="str">
        <f t="shared" si="498"/>
        <v/>
      </c>
      <c r="E521" s="61" t="str">
        <f t="shared" si="499"/>
        <v/>
      </c>
      <c r="F521" s="61" t="str">
        <f t="shared" si="500"/>
        <v/>
      </c>
      <c r="G521" s="62" t="str">
        <f t="shared" si="501"/>
        <v/>
      </c>
      <c r="H521" s="63" t="str">
        <f t="shared" si="502"/>
        <v/>
      </c>
      <c r="I521" s="69"/>
      <c r="J521" s="60" t="str">
        <f t="shared" si="503"/>
        <v/>
      </c>
      <c r="K521" s="60" t="str">
        <f t="shared" si="504"/>
        <v/>
      </c>
      <c r="L521" s="60" t="str">
        <f t="shared" si="505"/>
        <v/>
      </c>
      <c r="M521" s="60" t="str">
        <f t="shared" si="506"/>
        <v/>
      </c>
      <c r="N521" s="48"/>
      <c r="P521" s="114"/>
      <c r="Q521" s="114"/>
      <c r="R521" s="114"/>
      <c r="S521" s="114" t="str">
        <f>IF(OR(LEFT($A521,1)="x",AND(AC513+$AC521=0,$AC513&gt;0)),"",IFERROR(VLOOKUP($A521,Leden2Z,32,0),""))</f>
        <v/>
      </c>
      <c r="T521" s="153">
        <f t="shared" si="507"/>
        <v>0</v>
      </c>
      <c r="U521" s="116">
        <f t="shared" si="508"/>
        <v>0</v>
      </c>
      <c r="V521" s="119">
        <f t="shared" si="509"/>
        <v>7</v>
      </c>
      <c r="W521" s="119">
        <f t="shared" si="510"/>
        <v>8</v>
      </c>
      <c r="X521" s="23">
        <v>12</v>
      </c>
      <c r="Y521" s="60" t="str">
        <f t="shared" si="511"/>
        <v/>
      </c>
      <c r="Z521" s="60" t="str">
        <f t="shared" si="512"/>
        <v/>
      </c>
      <c r="AA521" s="60" t="str">
        <f t="shared" si="513"/>
        <v/>
      </c>
      <c r="AB521" s="60" t="str">
        <f t="shared" si="514"/>
        <v/>
      </c>
      <c r="AC521" s="23">
        <f t="shared" si="515"/>
        <v>0</v>
      </c>
      <c r="AH521" s="158" t="str">
        <f t="shared" si="516"/>
        <v/>
      </c>
    </row>
    <row r="522" spans="1:34" x14ac:dyDescent="0.25">
      <c r="A522" s="23" t="str">
        <f>C511&amp;"x"&amp;B522</f>
        <v>F1x9</v>
      </c>
      <c r="B522" s="42">
        <v>9</v>
      </c>
      <c r="C522" s="60" t="str">
        <f t="shared" si="497"/>
        <v/>
      </c>
      <c r="D522" s="60" t="str">
        <f t="shared" si="498"/>
        <v/>
      </c>
      <c r="E522" s="61" t="str">
        <f t="shared" si="499"/>
        <v/>
      </c>
      <c r="F522" s="61" t="str">
        <f t="shared" si="500"/>
        <v/>
      </c>
      <c r="G522" s="62" t="str">
        <f t="shared" si="501"/>
        <v/>
      </c>
      <c r="H522" s="63" t="str">
        <f t="shared" si="502"/>
        <v/>
      </c>
      <c r="I522" s="69"/>
      <c r="J522" s="60" t="str">
        <f t="shared" si="503"/>
        <v/>
      </c>
      <c r="K522" s="60" t="str">
        <f t="shared" si="504"/>
        <v/>
      </c>
      <c r="L522" s="60" t="str">
        <f t="shared" si="505"/>
        <v/>
      </c>
      <c r="M522" s="60" t="str">
        <f t="shared" si="506"/>
        <v/>
      </c>
      <c r="N522" s="48"/>
      <c r="P522" s="114"/>
      <c r="Q522" s="114"/>
      <c r="R522" s="114"/>
      <c r="S522" s="114" t="str">
        <f>IF(OR(LEFT($A522,1)="x",AND(AC513+$AC522=0,$AC513&gt;0)),"",IFERROR(VLOOKUP($A522,Leden2Z,32,0),""))</f>
        <v/>
      </c>
      <c r="T522" s="153">
        <f t="shared" si="507"/>
        <v>0</v>
      </c>
      <c r="U522" s="116">
        <f t="shared" si="508"/>
        <v>0</v>
      </c>
      <c r="V522" s="119">
        <f t="shared" si="509"/>
        <v>7</v>
      </c>
      <c r="W522" s="119">
        <f t="shared" si="510"/>
        <v>8</v>
      </c>
      <c r="X522" s="23">
        <v>13</v>
      </c>
      <c r="Y522" s="60" t="str">
        <f t="shared" si="511"/>
        <v/>
      </c>
      <c r="Z522" s="60" t="str">
        <f t="shared" si="512"/>
        <v/>
      </c>
      <c r="AA522" s="60" t="str">
        <f t="shared" si="513"/>
        <v/>
      </c>
      <c r="AB522" s="60" t="str">
        <f t="shared" si="514"/>
        <v/>
      </c>
      <c r="AC522" s="23">
        <f t="shared" si="515"/>
        <v>0</v>
      </c>
      <c r="AH522" s="158" t="str">
        <f t="shared" si="516"/>
        <v/>
      </c>
    </row>
    <row r="523" spans="1:34" x14ac:dyDescent="0.25">
      <c r="A523" s="23" t="str">
        <f>C511&amp;"x"&amp;B523</f>
        <v>F1x10</v>
      </c>
      <c r="B523" s="42">
        <v>10</v>
      </c>
      <c r="C523" s="60" t="str">
        <f t="shared" si="497"/>
        <v/>
      </c>
      <c r="D523" s="60" t="str">
        <f t="shared" si="498"/>
        <v/>
      </c>
      <c r="E523" s="61" t="str">
        <f t="shared" si="499"/>
        <v/>
      </c>
      <c r="F523" s="61" t="str">
        <f t="shared" si="500"/>
        <v/>
      </c>
      <c r="G523" s="62" t="str">
        <f t="shared" si="501"/>
        <v/>
      </c>
      <c r="H523" s="63" t="str">
        <f t="shared" si="502"/>
        <v/>
      </c>
      <c r="I523" s="69"/>
      <c r="J523" s="60" t="str">
        <f t="shared" si="503"/>
        <v/>
      </c>
      <c r="K523" s="60" t="str">
        <f t="shared" si="504"/>
        <v/>
      </c>
      <c r="L523" s="60" t="str">
        <f t="shared" si="505"/>
        <v/>
      </c>
      <c r="M523" s="60" t="str">
        <f t="shared" si="506"/>
        <v/>
      </c>
      <c r="N523" s="48"/>
      <c r="P523" s="114"/>
      <c r="Q523" s="114"/>
      <c r="R523" s="114"/>
      <c r="S523" s="114" t="str">
        <f>IF(OR(LEFT($A523,1)="x",AND(AC513+$AC523=0,$AC513&gt;0)),"",IFERROR(VLOOKUP($A523,Leden2Z,32,0),""))</f>
        <v/>
      </c>
      <c r="T523" s="153">
        <f t="shared" si="507"/>
        <v>0</v>
      </c>
      <c r="U523" s="116">
        <f t="shared" si="508"/>
        <v>0</v>
      </c>
      <c r="V523" s="119">
        <f t="shared" si="509"/>
        <v>7</v>
      </c>
      <c r="W523" s="119">
        <f t="shared" si="510"/>
        <v>8</v>
      </c>
      <c r="X523" s="23">
        <v>14</v>
      </c>
      <c r="Y523" s="60" t="str">
        <f t="shared" si="511"/>
        <v/>
      </c>
      <c r="Z523" s="60" t="str">
        <f t="shared" si="512"/>
        <v/>
      </c>
      <c r="AA523" s="60" t="str">
        <f t="shared" si="513"/>
        <v/>
      </c>
      <c r="AB523" s="60" t="str">
        <f t="shared" si="514"/>
        <v/>
      </c>
      <c r="AC523" s="23">
        <f t="shared" si="515"/>
        <v>0</v>
      </c>
      <c r="AH523" s="158" t="str">
        <f t="shared" si="516"/>
        <v/>
      </c>
    </row>
    <row r="524" spans="1:34" x14ac:dyDescent="0.25">
      <c r="A524" s="23" t="str">
        <f>C511&amp;"x"&amp;B524</f>
        <v>F1x11</v>
      </c>
      <c r="B524" s="42">
        <v>11</v>
      </c>
      <c r="C524" s="60" t="str">
        <f t="shared" si="497"/>
        <v/>
      </c>
      <c r="D524" s="60" t="str">
        <f t="shared" si="498"/>
        <v/>
      </c>
      <c r="E524" s="61" t="str">
        <f t="shared" si="499"/>
        <v/>
      </c>
      <c r="F524" s="61" t="str">
        <f t="shared" si="500"/>
        <v/>
      </c>
      <c r="G524" s="62" t="str">
        <f t="shared" si="501"/>
        <v/>
      </c>
      <c r="H524" s="63" t="str">
        <f t="shared" si="502"/>
        <v/>
      </c>
      <c r="I524" s="69"/>
      <c r="J524" s="60" t="str">
        <f t="shared" si="503"/>
        <v/>
      </c>
      <c r="K524" s="60" t="str">
        <f t="shared" si="504"/>
        <v/>
      </c>
      <c r="L524" s="60" t="str">
        <f t="shared" si="505"/>
        <v/>
      </c>
      <c r="M524" s="60" t="str">
        <f t="shared" si="506"/>
        <v/>
      </c>
      <c r="N524" s="48"/>
      <c r="P524" s="114"/>
      <c r="Q524" s="114"/>
      <c r="R524" s="114"/>
      <c r="S524" s="114" t="str">
        <f>IF(OR(LEFT($A524,1)="x",AND(AC513+$AC524=0,$AC513&gt;0)),"",IFERROR(VLOOKUP($A524,Leden2Z,32,0),""))</f>
        <v/>
      </c>
      <c r="T524" s="153">
        <f t="shared" si="507"/>
        <v>0</v>
      </c>
      <c r="U524" s="116">
        <f t="shared" si="508"/>
        <v>0</v>
      </c>
      <c r="V524" s="119">
        <f t="shared" si="509"/>
        <v>7</v>
      </c>
      <c r="W524" s="119">
        <f t="shared" si="510"/>
        <v>8</v>
      </c>
      <c r="X524" s="23">
        <v>15</v>
      </c>
      <c r="Y524" s="60" t="str">
        <f t="shared" si="511"/>
        <v/>
      </c>
      <c r="Z524" s="60" t="str">
        <f t="shared" si="512"/>
        <v/>
      </c>
      <c r="AA524" s="60" t="str">
        <f t="shared" si="513"/>
        <v/>
      </c>
      <c r="AB524" s="60" t="str">
        <f t="shared" si="514"/>
        <v/>
      </c>
      <c r="AC524" s="23">
        <f t="shared" si="515"/>
        <v>0</v>
      </c>
      <c r="AH524" s="158" t="str">
        <f t="shared" si="516"/>
        <v/>
      </c>
    </row>
    <row r="525" spans="1:34" x14ac:dyDescent="0.25">
      <c r="A525" s="23" t="str">
        <f>C511&amp;"x"&amp;B525</f>
        <v>F1x12</v>
      </c>
      <c r="B525" s="42">
        <v>12</v>
      </c>
      <c r="C525" s="60" t="str">
        <f t="shared" si="497"/>
        <v/>
      </c>
      <c r="D525" s="60" t="str">
        <f t="shared" si="498"/>
        <v/>
      </c>
      <c r="E525" s="61" t="str">
        <f t="shared" si="499"/>
        <v/>
      </c>
      <c r="F525" s="61" t="str">
        <f t="shared" si="500"/>
        <v/>
      </c>
      <c r="G525" s="62" t="str">
        <f t="shared" si="501"/>
        <v/>
      </c>
      <c r="H525" s="63" t="str">
        <f t="shared" si="502"/>
        <v/>
      </c>
      <c r="I525" s="69"/>
      <c r="J525" s="60" t="str">
        <f t="shared" si="503"/>
        <v/>
      </c>
      <c r="K525" s="60" t="str">
        <f t="shared" si="504"/>
        <v/>
      </c>
      <c r="L525" s="60" t="str">
        <f t="shared" si="505"/>
        <v/>
      </c>
      <c r="M525" s="60" t="str">
        <f t="shared" si="506"/>
        <v/>
      </c>
      <c r="N525" s="48"/>
      <c r="P525" s="114"/>
      <c r="Q525" s="114"/>
      <c r="R525" s="114"/>
      <c r="S525" s="114" t="str">
        <f>IF(OR(LEFT($A525,1)="x",AND(AC513+$AC525=0,$AC513&gt;0)),"",IFERROR(VLOOKUP($A525,Leden2Z,32,0),""))</f>
        <v/>
      </c>
      <c r="T525" s="153">
        <f t="shared" si="507"/>
        <v>0</v>
      </c>
      <c r="U525" s="116">
        <f t="shared" si="508"/>
        <v>0</v>
      </c>
      <c r="V525" s="119">
        <f t="shared" si="509"/>
        <v>7</v>
      </c>
      <c r="W525" s="119">
        <f t="shared" si="510"/>
        <v>8</v>
      </c>
      <c r="X525" s="23">
        <v>16</v>
      </c>
      <c r="Y525" s="60" t="str">
        <f t="shared" si="511"/>
        <v/>
      </c>
      <c r="Z525" s="60" t="str">
        <f t="shared" si="512"/>
        <v/>
      </c>
      <c r="AA525" s="60" t="str">
        <f t="shared" si="513"/>
        <v/>
      </c>
      <c r="AB525" s="60" t="str">
        <f t="shared" si="514"/>
        <v/>
      </c>
      <c r="AC525" s="23">
        <f t="shared" si="515"/>
        <v>0</v>
      </c>
      <c r="AH525" s="158" t="str">
        <f t="shared" si="516"/>
        <v/>
      </c>
    </row>
    <row r="526" spans="1:34" x14ac:dyDescent="0.25">
      <c r="A526" s="23" t="str">
        <f>C511&amp;"x"&amp;B526</f>
        <v>F1x13</v>
      </c>
      <c r="B526" s="42">
        <v>13</v>
      </c>
      <c r="C526" s="60" t="str">
        <f t="shared" si="497"/>
        <v/>
      </c>
      <c r="D526" s="60" t="str">
        <f t="shared" si="498"/>
        <v/>
      </c>
      <c r="E526" s="61" t="str">
        <f t="shared" si="499"/>
        <v/>
      </c>
      <c r="F526" s="61" t="str">
        <f t="shared" si="500"/>
        <v/>
      </c>
      <c r="G526" s="62" t="str">
        <f t="shared" si="501"/>
        <v/>
      </c>
      <c r="H526" s="63" t="str">
        <f t="shared" si="502"/>
        <v/>
      </c>
      <c r="I526" s="69"/>
      <c r="J526" s="60" t="str">
        <f t="shared" si="503"/>
        <v/>
      </c>
      <c r="K526" s="60" t="str">
        <f t="shared" si="504"/>
        <v/>
      </c>
      <c r="L526" s="60" t="str">
        <f t="shared" si="505"/>
        <v/>
      </c>
      <c r="M526" s="60" t="str">
        <f t="shared" si="506"/>
        <v/>
      </c>
      <c r="N526" s="48"/>
      <c r="P526" s="114"/>
      <c r="Q526" s="114"/>
      <c r="R526" s="114"/>
      <c r="S526" s="114" t="str">
        <f>IF(OR(LEFT($A526,1)="x",AND(AC513+$AC526=0,$AC513&gt;0)),"",IFERROR(VLOOKUP($A526,Leden2Z,32,0),""))</f>
        <v/>
      </c>
      <c r="T526" s="153">
        <f t="shared" si="507"/>
        <v>0</v>
      </c>
      <c r="U526" s="116">
        <f t="shared" si="508"/>
        <v>0</v>
      </c>
      <c r="V526" s="119">
        <f t="shared" si="509"/>
        <v>7</v>
      </c>
      <c r="W526" s="119">
        <f t="shared" si="510"/>
        <v>8</v>
      </c>
      <c r="X526" s="23">
        <v>17</v>
      </c>
      <c r="Y526" s="60" t="str">
        <f t="shared" si="511"/>
        <v/>
      </c>
      <c r="Z526" s="60" t="str">
        <f t="shared" si="512"/>
        <v/>
      </c>
      <c r="AA526" s="60" t="str">
        <f t="shared" si="513"/>
        <v/>
      </c>
      <c r="AB526" s="60" t="str">
        <f t="shared" si="514"/>
        <v/>
      </c>
      <c r="AC526" s="23">
        <f t="shared" si="515"/>
        <v>0</v>
      </c>
      <c r="AH526" s="158" t="str">
        <f t="shared" si="516"/>
        <v/>
      </c>
    </row>
    <row r="527" spans="1:34" x14ac:dyDescent="0.25">
      <c r="A527" s="23" t="str">
        <f>C511&amp;"x"&amp;B527</f>
        <v>F1x14</v>
      </c>
      <c r="B527" s="42">
        <v>14</v>
      </c>
      <c r="C527" s="60" t="str">
        <f t="shared" si="497"/>
        <v/>
      </c>
      <c r="D527" s="60" t="str">
        <f t="shared" si="498"/>
        <v/>
      </c>
      <c r="E527" s="61" t="str">
        <f t="shared" si="499"/>
        <v/>
      </c>
      <c r="F527" s="61" t="str">
        <f t="shared" si="500"/>
        <v/>
      </c>
      <c r="G527" s="62" t="str">
        <f t="shared" si="501"/>
        <v/>
      </c>
      <c r="H527" s="63" t="str">
        <f t="shared" si="502"/>
        <v/>
      </c>
      <c r="I527" s="69"/>
      <c r="J527" s="60" t="str">
        <f t="shared" si="503"/>
        <v/>
      </c>
      <c r="K527" s="60" t="str">
        <f t="shared" si="504"/>
        <v/>
      </c>
      <c r="L527" s="60" t="str">
        <f t="shared" si="505"/>
        <v/>
      </c>
      <c r="M527" s="60" t="str">
        <f t="shared" si="506"/>
        <v/>
      </c>
      <c r="N527" s="48"/>
      <c r="P527" s="114"/>
      <c r="Q527" s="114"/>
      <c r="R527" s="114"/>
      <c r="S527" s="114" t="str">
        <f>IF(OR(LEFT($A527,1)="x",AND(AC513+$AC527=0,$AC513&gt;0)),"",IFERROR(VLOOKUP($A527,Leden2Z,32,0),""))</f>
        <v/>
      </c>
      <c r="T527" s="153">
        <f t="shared" si="507"/>
        <v>0</v>
      </c>
      <c r="U527" s="116">
        <f t="shared" si="508"/>
        <v>0</v>
      </c>
      <c r="V527" s="119">
        <f t="shared" si="509"/>
        <v>7</v>
      </c>
      <c r="W527" s="119">
        <f t="shared" si="510"/>
        <v>8</v>
      </c>
      <c r="X527" s="23">
        <v>18</v>
      </c>
      <c r="Y527" s="60" t="str">
        <f t="shared" si="511"/>
        <v/>
      </c>
      <c r="Z527" s="60" t="str">
        <f t="shared" si="512"/>
        <v/>
      </c>
      <c r="AA527" s="60" t="str">
        <f t="shared" si="513"/>
        <v/>
      </c>
      <c r="AB527" s="60" t="str">
        <f t="shared" si="514"/>
        <v/>
      </c>
      <c r="AC527" s="23">
        <f t="shared" si="515"/>
        <v>0</v>
      </c>
      <c r="AH527" s="158" t="str">
        <f t="shared" si="516"/>
        <v/>
      </c>
    </row>
    <row r="528" spans="1:34" x14ac:dyDescent="0.25">
      <c r="A528" s="23" t="str">
        <f>C511&amp;"x"&amp;B528</f>
        <v>F1x15</v>
      </c>
      <c r="B528" s="42">
        <v>15</v>
      </c>
      <c r="C528" s="60" t="str">
        <f t="shared" si="497"/>
        <v/>
      </c>
      <c r="D528" s="60" t="str">
        <f t="shared" si="498"/>
        <v/>
      </c>
      <c r="E528" s="61" t="str">
        <f t="shared" si="499"/>
        <v/>
      </c>
      <c r="F528" s="61" t="str">
        <f t="shared" si="500"/>
        <v/>
      </c>
      <c r="G528" s="62" t="str">
        <f t="shared" si="501"/>
        <v/>
      </c>
      <c r="H528" s="63" t="str">
        <f t="shared" si="502"/>
        <v/>
      </c>
      <c r="I528" s="69"/>
      <c r="J528" s="60" t="str">
        <f t="shared" si="503"/>
        <v/>
      </c>
      <c r="K528" s="60" t="str">
        <f t="shared" si="504"/>
        <v/>
      </c>
      <c r="L528" s="60" t="str">
        <f t="shared" si="505"/>
        <v/>
      </c>
      <c r="M528" s="60" t="str">
        <f t="shared" si="506"/>
        <v/>
      </c>
      <c r="N528" s="48"/>
      <c r="P528" s="114"/>
      <c r="Q528" s="114"/>
      <c r="R528" s="114"/>
      <c r="S528" s="114" t="str">
        <f>IF(OR(LEFT($A528,1)="x",AND(AC513+$AC528=0,$AC513&gt;0)),"",IFERROR(VLOOKUP($A528,Leden2Z,32,0),""))</f>
        <v/>
      </c>
      <c r="T528" s="153">
        <f t="shared" si="507"/>
        <v>0</v>
      </c>
      <c r="U528" s="116">
        <f t="shared" si="508"/>
        <v>0</v>
      </c>
      <c r="V528" s="119">
        <f t="shared" si="509"/>
        <v>7</v>
      </c>
      <c r="W528" s="119">
        <f t="shared" si="510"/>
        <v>8</v>
      </c>
      <c r="X528" s="23">
        <v>19</v>
      </c>
      <c r="Y528" s="60" t="str">
        <f t="shared" si="511"/>
        <v/>
      </c>
      <c r="Z528" s="60" t="str">
        <f t="shared" si="512"/>
        <v/>
      </c>
      <c r="AA528" s="60" t="str">
        <f t="shared" si="513"/>
        <v/>
      </c>
      <c r="AB528" s="60" t="str">
        <f t="shared" si="514"/>
        <v/>
      </c>
      <c r="AC528" s="23">
        <f t="shared" si="515"/>
        <v>0</v>
      </c>
      <c r="AH528" s="158" t="str">
        <f t="shared" si="516"/>
        <v/>
      </c>
    </row>
    <row r="529" spans="1:34" x14ac:dyDescent="0.25">
      <c r="B529" s="65"/>
      <c r="C529" s="66"/>
      <c r="D529" s="65"/>
      <c r="E529" s="65"/>
      <c r="F529" s="65"/>
      <c r="G529" s="67"/>
      <c r="H529" s="67"/>
      <c r="I529" s="67"/>
      <c r="J529" s="66"/>
      <c r="K529" s="66"/>
      <c r="L529" s="66"/>
      <c r="M529" s="66"/>
      <c r="N529" s="48"/>
      <c r="X529" s="23">
        <v>20</v>
      </c>
    </row>
    <row r="530" spans="1:34" x14ac:dyDescent="0.25">
      <c r="B530" s="42"/>
      <c r="C530" s="369" t="s">
        <v>5165</v>
      </c>
      <c r="D530" s="369"/>
      <c r="E530" s="43" t="s">
        <v>5166</v>
      </c>
      <c r="F530" s="43" t="s">
        <v>5167</v>
      </c>
      <c r="G530" s="44" t="s">
        <v>5168</v>
      </c>
      <c r="H530" s="45"/>
      <c r="I530" s="46"/>
      <c r="J530" s="47" t="s">
        <v>5169</v>
      </c>
      <c r="K530" s="47" t="s">
        <v>5170</v>
      </c>
      <c r="L530" s="47" t="s">
        <v>5171</v>
      </c>
      <c r="M530" s="48"/>
      <c r="N530" s="48"/>
      <c r="P530" s="49">
        <f>COUNT(P534:P548)</f>
        <v>0</v>
      </c>
      <c r="Q530" s="49">
        <f>COUNT(Q534:Q548)</f>
        <v>0</v>
      </c>
      <c r="R530" s="49">
        <f>COUNT(R534:R548)</f>
        <v>0</v>
      </c>
      <c r="S530" s="49">
        <f>COUNT(S534:S548)</f>
        <v>6</v>
      </c>
      <c r="T530" s="96">
        <f>T531-SUM(U534:U548)</f>
        <v>0</v>
      </c>
      <c r="X530" s="23">
        <v>1</v>
      </c>
    </row>
    <row r="531" spans="1:34" ht="13" x14ac:dyDescent="0.3">
      <c r="A531" s="27">
        <f>A511+1</f>
        <v>27</v>
      </c>
      <c r="B531" s="50"/>
      <c r="C531" s="370" t="str">
        <f>Leden!AW32</f>
        <v>F2</v>
      </c>
      <c r="D531" s="370"/>
      <c r="E531" s="100" t="str">
        <f>IF($C531="","",LEFT(IFERROR(VLOOKUP($C531,Teams2Z,2,0),"")&amp;"??",2))</f>
        <v>BK</v>
      </c>
      <c r="F531" s="100" t="str">
        <f>IF($C531="","",IFERROR(VLOOKUP($C531,Teams2Z,3,0),"??"))</f>
        <v>Za</v>
      </c>
      <c r="G531" s="100" t="str">
        <f>IF($C531="","",LEFT(IFERROR(VLOOKUP($C531,Teams2Z,4,0),"")&amp;"?",1))</f>
        <v>4</v>
      </c>
      <c r="H531" s="51"/>
      <c r="I531" s="52"/>
      <c r="J531" s="100">
        <f>COUNTIF(C534:C548,"V")</f>
        <v>4</v>
      </c>
      <c r="K531" s="100">
        <f>COUNTIF(C534:C548,"M")</f>
        <v>2</v>
      </c>
      <c r="L531" s="53">
        <f>IFERROR(AVERAGE(H534:H548),"")</f>
        <v>6.166666666666667</v>
      </c>
      <c r="M531" s="54"/>
      <c r="N531" s="54"/>
      <c r="O531" s="27" t="s">
        <v>5172</v>
      </c>
      <c r="P531" s="163"/>
      <c r="Q531" s="163"/>
      <c r="R531" s="163"/>
      <c r="S531" s="163">
        <v>0</v>
      </c>
      <c r="T531" s="96">
        <f>SUM(T534:T548)</f>
        <v>6</v>
      </c>
      <c r="U531" s="115" t="str">
        <f>MID($C531,1,1)</f>
        <v>F</v>
      </c>
      <c r="V531" s="115" t="str">
        <f>MID($C531,1,1)</f>
        <v>F</v>
      </c>
      <c r="W531" s="115" t="str">
        <f>MID($C531,1,1)</f>
        <v>F</v>
      </c>
      <c r="X531" s="23">
        <v>2</v>
      </c>
      <c r="Y531" s="27"/>
      <c r="Z531" s="27"/>
      <c r="AA531" s="27"/>
      <c r="AB531" s="27"/>
      <c r="AC531" s="27"/>
      <c r="AD531" s="11" t="str">
        <f>IF($C531="","",IFERROR(VLOOKUP($C531,Teams2Z,6,0),""))</f>
        <v>A</v>
      </c>
      <c r="AE531" s="11" t="str">
        <f>TRIM(IF($AD531="","",IFERROR(VLOOKUP($AD531,Teams!$J$5:$O$9,2,0),"")))</f>
        <v>3312 AD</v>
      </c>
      <c r="AF531" s="11" t="str">
        <f>TRIM(IF($AD531="","",IFERROR(VLOOKUP($AD531,Teams!$J$5:$O$9,4,0),"")))</f>
        <v>Dordrecht Oranje Wit Hal</v>
      </c>
      <c r="AG531" s="27"/>
      <c r="AH531" s="159">
        <f>IFERROR(AVERAGE(AH534:AH548),"")</f>
        <v>6.6183333333333323</v>
      </c>
    </row>
    <row r="532" spans="1:34" x14ac:dyDescent="0.25">
      <c r="B532" s="42"/>
      <c r="C532" s="43"/>
      <c r="D532" s="42"/>
      <c r="E532" s="42"/>
      <c r="F532" s="42"/>
      <c r="G532" s="46"/>
      <c r="H532" s="46"/>
      <c r="I532" s="46"/>
      <c r="J532" s="43"/>
      <c r="K532" s="43"/>
      <c r="L532" s="43"/>
      <c r="M532" s="48"/>
      <c r="N532" s="48"/>
      <c r="U532" s="116"/>
      <c r="V532" s="116"/>
      <c r="W532" s="116"/>
      <c r="X532" s="23">
        <v>3</v>
      </c>
    </row>
    <row r="533" spans="1:34" x14ac:dyDescent="0.25">
      <c r="A533" s="55"/>
      <c r="B533" s="56"/>
      <c r="C533" s="57" t="s">
        <v>5173</v>
      </c>
      <c r="D533" s="57" t="s">
        <v>5174</v>
      </c>
      <c r="E533" s="58" t="s">
        <v>5175</v>
      </c>
      <c r="F533" s="58" t="s">
        <v>5176</v>
      </c>
      <c r="G533" s="57" t="s">
        <v>5177</v>
      </c>
      <c r="H533" s="57" t="s">
        <v>5178</v>
      </c>
      <c r="I533" s="57" t="s">
        <v>5039</v>
      </c>
      <c r="J533" s="57" t="s">
        <v>7049</v>
      </c>
      <c r="K533" s="57" t="s">
        <v>7598</v>
      </c>
      <c r="L533" s="57" t="s">
        <v>7596</v>
      </c>
      <c r="M533" s="57" t="s">
        <v>7597</v>
      </c>
      <c r="N533" s="59"/>
      <c r="O533" s="55"/>
      <c r="P533" s="117" t="s">
        <v>5048</v>
      </c>
      <c r="Q533" s="117" t="s">
        <v>5047</v>
      </c>
      <c r="R533" s="117" t="s">
        <v>5049</v>
      </c>
      <c r="S533" s="117" t="s">
        <v>5048</v>
      </c>
      <c r="U533" s="115">
        <f>IF(W531="","",VLOOKUP(W531,Leeftijdscat,2,FALSE))</f>
        <v>5</v>
      </c>
      <c r="V533" s="115">
        <f>IF(W531="","",VLOOKUP(W531,Leeftijdscat,3,FALSE))</f>
        <v>7</v>
      </c>
      <c r="W533" s="115">
        <f>IF(W531="","",VLOOKUP(W531,Leeftijdscat,4,FALSE))</f>
        <v>8</v>
      </c>
      <c r="X533" s="23">
        <v>4</v>
      </c>
      <c r="Y533" s="55">
        <f>LEN(Y534&amp;Y535&amp;Y536&amp;Y537&amp;Y538&amp;Y539&amp;Y540&amp;Y541&amp;Y542&amp;Y543&amp;Y544&amp;Y545&amp;Y546&amp;Y547&amp;Y548)</f>
        <v>0</v>
      </c>
      <c r="Z533" s="55">
        <f>LEN(Z534&amp;Z535&amp;Z536&amp;Z537&amp;Z538&amp;Z539&amp;Z540&amp;Z541&amp;Z542&amp;Z543&amp;Z544&amp;Z545&amp;Z546&amp;Z547&amp;Z548)</f>
        <v>0</v>
      </c>
      <c r="AA533" s="55">
        <f>LEN(AA534&amp;AA535&amp;AA536&amp;AA537&amp;AA538&amp;AA539&amp;AA540&amp;AA541&amp;AA542&amp;AA543&amp;AA544&amp;AA545&amp;AA546&amp;AA547&amp;AA548)</f>
        <v>0</v>
      </c>
      <c r="AB533" s="55">
        <f>LEN(AB534&amp;AB535&amp;AB536&amp;AB537&amp;AB538&amp;AB539&amp;AB540&amp;AB541&amp;AB542&amp;AB543&amp;AB544&amp;AB545&amp;AB546&amp;AB547&amp;AB548)</f>
        <v>6</v>
      </c>
      <c r="AC533" s="55">
        <f>SUM(Y533:AA533)</f>
        <v>0</v>
      </c>
      <c r="AD533" s="145"/>
      <c r="AE533" s="145"/>
      <c r="AF533" s="145"/>
      <c r="AG533" s="55"/>
    </row>
    <row r="534" spans="1:34" x14ac:dyDescent="0.25">
      <c r="A534" s="23" t="str">
        <f>C531&amp;"x"&amp;B534</f>
        <v>F2x1</v>
      </c>
      <c r="B534" s="42">
        <v>1</v>
      </c>
      <c r="C534" s="60" t="str">
        <f t="shared" ref="C534:C548" si="517">IF(LEFT($A534,1)="x","",IFERROR(VLOOKUP($A534,Leden2Z,7,0),""))</f>
        <v>V</v>
      </c>
      <c r="D534" s="60" t="str">
        <f t="shared" ref="D534:D548" si="518">IF(LEFT($A534,1)="x","",IFERROR(VLOOKUP($A534,Leden2Z,8,0),""))</f>
        <v>NMV75Z1</v>
      </c>
      <c r="E534" s="61" t="str">
        <f t="shared" ref="E534:E548" si="519">IF(LEFT($A534,1)="x","",IFERROR(VLOOKUP($A534,Leden2Z,9,0),""))</f>
        <v>Berg, van den W.</v>
      </c>
      <c r="F534" s="61" t="str">
        <f t="shared" ref="F534:F548" si="520">IF(LEFT($A534,1)="x","",IFERROR(VLOOKUP($A534,Leden2Z,10,0),""))</f>
        <v>Wies</v>
      </c>
      <c r="G534" s="62">
        <f t="shared" ref="G534:G548" si="521">IF(LEFT($A534,1)="x","",IFERROR(VLOOKUP($A534,Leden2Z,11,0),""))</f>
        <v>42713</v>
      </c>
      <c r="H534" s="63">
        <f t="shared" ref="H534:H548" si="522">IF(AND(ISNUMBER(G534),G534&lt;&gt;0),DATEDIF(G534,Peildatum,"Y"),"")</f>
        <v>7</v>
      </c>
      <c r="I534" s="69"/>
      <c r="J534" s="60">
        <f t="shared" ref="J534:J548" si="523">IF(LEFT($A534,1)="x","",IFERROR(VLOOKUP($A534,Leden2Z,16,0),""))</f>
        <v>0</v>
      </c>
      <c r="K534" s="60">
        <f t="shared" ref="K534:K548" si="524">IF(LEFT($A534,1)="x","",IFERROR(VLOOKUP($A534,Leden2Z,17,0),""))</f>
        <v>0</v>
      </c>
      <c r="L534" s="60">
        <f t="shared" ref="L534:L548" si="525">IF(LEFT($A534,1)="x","",IFERROR(VLOOKUP($A534,Leden2Z,18,0),""))</f>
        <v>0</v>
      </c>
      <c r="M534" s="60" t="str">
        <f t="shared" ref="M534:M548" si="526">IF(LEFT($A534,1)="x","",IFERROR(VLOOKUP($A534,Leden2Z,19,0),""))</f>
        <v>F2</v>
      </c>
      <c r="N534" s="48"/>
      <c r="P534" s="114"/>
      <c r="Q534" s="114"/>
      <c r="R534" s="114"/>
      <c r="S534" s="114">
        <f>IF(OR(LEFT($A534,1)="x",AND(AC533+$AC534=0,$AC533&gt;0)),"",IFERROR(VLOOKUP($A534,Leden2Z,32,0),""))</f>
        <v>0</v>
      </c>
      <c r="T534" s="153">
        <f t="shared" ref="T534:T548" si="527">IF(LEN(C534&amp;D534&amp;E534&amp;F534)&gt;0,1,0)</f>
        <v>1</v>
      </c>
      <c r="U534" s="116">
        <f t="shared" ref="U534:U548" si="528">MIN(LEN(Y534&amp;Z534&amp;AA534&amp;AB534),1)</f>
        <v>1</v>
      </c>
      <c r="V534" s="119">
        <f t="shared" ref="V534:V548" si="529">V533</f>
        <v>7</v>
      </c>
      <c r="W534" s="119">
        <f t="shared" ref="W534:W548" si="530">W533</f>
        <v>8</v>
      </c>
      <c r="X534" s="23">
        <v>5</v>
      </c>
      <c r="Y534" s="60" t="str">
        <f t="shared" ref="Y534:Y548" si="531">IF(LEFT($A534,1)="x","",IFERROR(VLOOKUP($A534,Leden2Z,36,0),""))</f>
        <v/>
      </c>
      <c r="Z534" s="60" t="str">
        <f t="shared" ref="Z534:Z548" si="532">IF(LEFT($A534,1)="x","",IFERROR(VLOOKUP($A534,Leden2Z,37,0),""))</f>
        <v/>
      </c>
      <c r="AA534" s="60" t="str">
        <f t="shared" ref="AA534:AA548" si="533">IF(LEFT($A534,1)="x","",IFERROR(VLOOKUP($A534,Leden2Z,38,0),""))</f>
        <v/>
      </c>
      <c r="AB534" s="60">
        <f t="shared" ref="AB534:AB548" si="534">IF(LEFT($A534,1)="x","",IFERROR(VLOOKUP($A534,Leden2Z,39,0),""))</f>
        <v>0</v>
      </c>
      <c r="AC534" s="23">
        <f t="shared" ref="AC534:AC548" si="535">LEN(Y534&amp;Z534&amp;AA534&amp;AB534)</f>
        <v>1</v>
      </c>
      <c r="AH534" s="158">
        <f t="shared" ref="AH534:AH548" si="536">lft(G534,Peildatum)</f>
        <v>7.06</v>
      </c>
    </row>
    <row r="535" spans="1:34" x14ac:dyDescent="0.25">
      <c r="A535" s="23" t="str">
        <f>C531&amp;"x"&amp;B535</f>
        <v>F2x2</v>
      </c>
      <c r="B535" s="42">
        <v>2</v>
      </c>
      <c r="C535" s="60" t="str">
        <f t="shared" si="517"/>
        <v>V</v>
      </c>
      <c r="D535" s="60" t="str">
        <f t="shared" si="518"/>
        <v>NMV90Z6</v>
      </c>
      <c r="E535" s="61" t="str">
        <f t="shared" si="519"/>
        <v>Burgt, van de, L</v>
      </c>
      <c r="F535" s="61" t="str">
        <f t="shared" si="520"/>
        <v>Livia</v>
      </c>
      <c r="G535" s="62">
        <f t="shared" si="521"/>
        <v>42736</v>
      </c>
      <c r="H535" s="63">
        <f t="shared" si="522"/>
        <v>6</v>
      </c>
      <c r="I535" s="69"/>
      <c r="J535" s="60">
        <f t="shared" si="523"/>
        <v>0</v>
      </c>
      <c r="K535" s="60">
        <f t="shared" si="524"/>
        <v>0</v>
      </c>
      <c r="L535" s="60">
        <f t="shared" si="525"/>
        <v>0</v>
      </c>
      <c r="M535" s="60" t="str">
        <f t="shared" si="526"/>
        <v>F2</v>
      </c>
      <c r="N535" s="48"/>
      <c r="P535" s="114"/>
      <c r="Q535" s="114"/>
      <c r="R535" s="114"/>
      <c r="S535" s="114">
        <f>IF(OR(LEFT($A535,1)="x",AND(AC533+$AC535=0,$AC533&gt;0)),"",IFERROR(VLOOKUP($A535,Leden2Z,32,0),""))</f>
        <v>0</v>
      </c>
      <c r="T535" s="153">
        <f t="shared" si="527"/>
        <v>1</v>
      </c>
      <c r="U535" s="116">
        <f t="shared" si="528"/>
        <v>1</v>
      </c>
      <c r="V535" s="119">
        <f t="shared" si="529"/>
        <v>7</v>
      </c>
      <c r="W535" s="119">
        <f t="shared" si="530"/>
        <v>8</v>
      </c>
      <c r="X535" s="23">
        <v>6</v>
      </c>
      <c r="Y535" s="60" t="str">
        <f t="shared" si="531"/>
        <v/>
      </c>
      <c r="Z535" s="60" t="str">
        <f t="shared" si="532"/>
        <v/>
      </c>
      <c r="AA535" s="60" t="str">
        <f t="shared" si="533"/>
        <v/>
      </c>
      <c r="AB535" s="60">
        <f t="shared" si="534"/>
        <v>0</v>
      </c>
      <c r="AC535" s="23">
        <f t="shared" si="535"/>
        <v>1</v>
      </c>
      <c r="AH535" s="158">
        <f t="shared" si="536"/>
        <v>6.99</v>
      </c>
    </row>
    <row r="536" spans="1:34" x14ac:dyDescent="0.25">
      <c r="A536" s="23" t="str">
        <f>C531&amp;"x"&amp;B536</f>
        <v>F2x3</v>
      </c>
      <c r="B536" s="42">
        <v>3</v>
      </c>
      <c r="C536" s="60" t="str">
        <f t="shared" si="517"/>
        <v>V</v>
      </c>
      <c r="D536" s="60" t="str">
        <f t="shared" si="518"/>
        <v>NMM42W7</v>
      </c>
      <c r="E536" s="61" t="str">
        <f t="shared" si="519"/>
        <v>Jacobs, V.</v>
      </c>
      <c r="F536" s="61" t="str">
        <f t="shared" si="520"/>
        <v>Vive</v>
      </c>
      <c r="G536" s="62">
        <f t="shared" si="521"/>
        <v>42788</v>
      </c>
      <c r="H536" s="63">
        <f t="shared" si="522"/>
        <v>6</v>
      </c>
      <c r="I536" s="69"/>
      <c r="J536" s="60">
        <f t="shared" si="523"/>
        <v>0</v>
      </c>
      <c r="K536" s="60">
        <f t="shared" si="524"/>
        <v>0</v>
      </c>
      <c r="L536" s="60">
        <f t="shared" si="525"/>
        <v>0</v>
      </c>
      <c r="M536" s="60" t="str">
        <f t="shared" si="526"/>
        <v>F2</v>
      </c>
      <c r="N536" s="48"/>
      <c r="P536" s="114"/>
      <c r="Q536" s="114"/>
      <c r="R536" s="114"/>
      <c r="S536" s="114">
        <f>IF(OR(LEFT($A536,1)="x",AND(AC533+$AC536=0,$AC533&gt;0)),"",IFERROR(VLOOKUP($A536,Leden2Z,32,0),""))</f>
        <v>0</v>
      </c>
      <c r="T536" s="153">
        <f t="shared" si="527"/>
        <v>1</v>
      </c>
      <c r="U536" s="116">
        <f t="shared" si="528"/>
        <v>1</v>
      </c>
      <c r="V536" s="119">
        <f t="shared" si="529"/>
        <v>7</v>
      </c>
      <c r="W536" s="119">
        <f t="shared" si="530"/>
        <v>8</v>
      </c>
      <c r="X536" s="23">
        <v>7</v>
      </c>
      <c r="Y536" s="60" t="str">
        <f t="shared" si="531"/>
        <v/>
      </c>
      <c r="Z536" s="60" t="str">
        <f t="shared" si="532"/>
        <v/>
      </c>
      <c r="AA536" s="60" t="str">
        <f t="shared" si="533"/>
        <v/>
      </c>
      <c r="AB536" s="60">
        <f t="shared" si="534"/>
        <v>0</v>
      </c>
      <c r="AC536" s="23">
        <f t="shared" si="535"/>
        <v>1</v>
      </c>
      <c r="AH536" s="158">
        <f t="shared" si="536"/>
        <v>6.85</v>
      </c>
    </row>
    <row r="537" spans="1:34" x14ac:dyDescent="0.25">
      <c r="A537" s="23" t="str">
        <f>C531&amp;"x"&amp;B537</f>
        <v>F2x4</v>
      </c>
      <c r="B537" s="42">
        <v>4</v>
      </c>
      <c r="C537" s="60" t="str">
        <f t="shared" si="517"/>
        <v>V</v>
      </c>
      <c r="D537" s="60" t="str">
        <f t="shared" si="518"/>
        <v>NMQ42K7</v>
      </c>
      <c r="E537" s="61" t="str">
        <f t="shared" si="519"/>
        <v>Lange, de S</v>
      </c>
      <c r="F537" s="61" t="str">
        <f t="shared" si="520"/>
        <v>Sanna</v>
      </c>
      <c r="G537" s="62">
        <f t="shared" si="521"/>
        <v>43006</v>
      </c>
      <c r="H537" s="63">
        <f t="shared" si="522"/>
        <v>6</v>
      </c>
      <c r="I537" s="69"/>
      <c r="J537" s="60">
        <f t="shared" si="523"/>
        <v>0</v>
      </c>
      <c r="K537" s="60">
        <f t="shared" si="524"/>
        <v>0</v>
      </c>
      <c r="L537" s="60">
        <f t="shared" si="525"/>
        <v>0</v>
      </c>
      <c r="M537" s="60">
        <f t="shared" si="526"/>
        <v>0</v>
      </c>
      <c r="N537" s="48"/>
      <c r="P537" s="114"/>
      <c r="Q537" s="114"/>
      <c r="R537" s="114"/>
      <c r="S537" s="114">
        <f>IF(OR(LEFT($A537,1)="x",AND(AC533+$AC537=0,$AC533&gt;0)),"",IFERROR(VLOOKUP($A537,Leden2Z,32,0),""))</f>
        <v>0</v>
      </c>
      <c r="T537" s="153">
        <f t="shared" si="527"/>
        <v>1</v>
      </c>
      <c r="U537" s="116">
        <f t="shared" si="528"/>
        <v>1</v>
      </c>
      <c r="V537" s="119">
        <f t="shared" si="529"/>
        <v>7</v>
      </c>
      <c r="W537" s="119">
        <f t="shared" si="530"/>
        <v>8</v>
      </c>
      <c r="X537" s="23">
        <v>8</v>
      </c>
      <c r="Y537" s="60" t="str">
        <f t="shared" si="531"/>
        <v/>
      </c>
      <c r="Z537" s="60" t="str">
        <f t="shared" si="532"/>
        <v/>
      </c>
      <c r="AA537" s="60" t="str">
        <f t="shared" si="533"/>
        <v/>
      </c>
      <c r="AB537" s="60">
        <f t="shared" si="534"/>
        <v>0</v>
      </c>
      <c r="AC537" s="23">
        <f t="shared" si="535"/>
        <v>1</v>
      </c>
      <c r="AH537" s="158">
        <f t="shared" si="536"/>
        <v>6.26</v>
      </c>
    </row>
    <row r="538" spans="1:34" x14ac:dyDescent="0.25">
      <c r="A538" s="23" t="str">
        <f>C531&amp;"x"&amp;B538</f>
        <v>F2x5</v>
      </c>
      <c r="B538" s="42">
        <v>5</v>
      </c>
      <c r="C538" s="60" t="str">
        <f t="shared" si="517"/>
        <v>M</v>
      </c>
      <c r="D538" s="60" t="str">
        <f t="shared" si="518"/>
        <v>NMV76G1</v>
      </c>
      <c r="E538" s="61" t="str">
        <f t="shared" si="519"/>
        <v>Malschaert, A.</v>
      </c>
      <c r="F538" s="61" t="str">
        <f t="shared" si="520"/>
        <v>Art</v>
      </c>
      <c r="G538" s="62">
        <f t="shared" si="521"/>
        <v>42955</v>
      </c>
      <c r="H538" s="63">
        <f t="shared" si="522"/>
        <v>6</v>
      </c>
      <c r="I538" s="69"/>
      <c r="J538" s="60">
        <f t="shared" si="523"/>
        <v>0</v>
      </c>
      <c r="K538" s="60">
        <f t="shared" si="524"/>
        <v>0</v>
      </c>
      <c r="L538" s="60">
        <f t="shared" si="525"/>
        <v>0</v>
      </c>
      <c r="M538" s="60" t="str">
        <f t="shared" si="526"/>
        <v>F2</v>
      </c>
      <c r="N538" s="48"/>
      <c r="P538" s="114"/>
      <c r="Q538" s="114"/>
      <c r="R538" s="114"/>
      <c r="S538" s="114">
        <f>IF(OR(LEFT($A538,1)="x",AND(AC533+$AC538=0,$AC533&gt;0)),"",IFERROR(VLOOKUP($A538,Leden2Z,32,0),""))</f>
        <v>0</v>
      </c>
      <c r="T538" s="153">
        <f t="shared" si="527"/>
        <v>1</v>
      </c>
      <c r="U538" s="116">
        <f t="shared" si="528"/>
        <v>1</v>
      </c>
      <c r="V538" s="119">
        <f t="shared" si="529"/>
        <v>7</v>
      </c>
      <c r="W538" s="119">
        <f t="shared" si="530"/>
        <v>8</v>
      </c>
      <c r="X538" s="23">
        <v>9</v>
      </c>
      <c r="Y538" s="60" t="str">
        <f t="shared" si="531"/>
        <v/>
      </c>
      <c r="Z538" s="60" t="str">
        <f t="shared" si="532"/>
        <v/>
      </c>
      <c r="AA538" s="60" t="str">
        <f t="shared" si="533"/>
        <v/>
      </c>
      <c r="AB538" s="60">
        <f t="shared" si="534"/>
        <v>0</v>
      </c>
      <c r="AC538" s="23">
        <f t="shared" si="535"/>
        <v>1</v>
      </c>
      <c r="AH538" s="158">
        <f t="shared" si="536"/>
        <v>6.4</v>
      </c>
    </row>
    <row r="539" spans="1:34" x14ac:dyDescent="0.25">
      <c r="A539" s="23" t="str">
        <f>C531&amp;"x"&amp;B539</f>
        <v>F2x6</v>
      </c>
      <c r="B539" s="42">
        <v>6</v>
      </c>
      <c r="C539" s="60" t="str">
        <f t="shared" si="517"/>
        <v>M</v>
      </c>
      <c r="D539" s="60" t="str">
        <f t="shared" si="518"/>
        <v>NMW34N5</v>
      </c>
      <c r="E539" s="61" t="str">
        <f t="shared" si="519"/>
        <v>Wiel, van der S</v>
      </c>
      <c r="F539" s="61" t="str">
        <f t="shared" si="520"/>
        <v>Sem</v>
      </c>
      <c r="G539" s="62">
        <f t="shared" si="521"/>
        <v>43046</v>
      </c>
      <c r="H539" s="63">
        <f t="shared" si="522"/>
        <v>6</v>
      </c>
      <c r="I539" s="69"/>
      <c r="J539" s="60">
        <f t="shared" si="523"/>
        <v>0</v>
      </c>
      <c r="K539" s="60">
        <f t="shared" si="524"/>
        <v>0</v>
      </c>
      <c r="L539" s="60">
        <f t="shared" si="525"/>
        <v>0</v>
      </c>
      <c r="M539" s="60">
        <f t="shared" si="526"/>
        <v>0</v>
      </c>
      <c r="N539" s="48"/>
      <c r="P539" s="114"/>
      <c r="Q539" s="114"/>
      <c r="R539" s="114"/>
      <c r="S539" s="114">
        <f>IF(OR(LEFT($A539,1)="x",AND(AC533+$AC539=0,$AC533&gt;0)),"",IFERROR(VLOOKUP($A539,Leden2Z,32,0),""))</f>
        <v>0</v>
      </c>
      <c r="T539" s="153">
        <f t="shared" si="527"/>
        <v>1</v>
      </c>
      <c r="U539" s="116">
        <f t="shared" si="528"/>
        <v>1</v>
      </c>
      <c r="V539" s="119">
        <f t="shared" si="529"/>
        <v>7</v>
      </c>
      <c r="W539" s="119">
        <f t="shared" si="530"/>
        <v>8</v>
      </c>
      <c r="X539" s="23">
        <v>10</v>
      </c>
      <c r="Y539" s="60" t="str">
        <f t="shared" si="531"/>
        <v/>
      </c>
      <c r="Z539" s="60" t="str">
        <f t="shared" si="532"/>
        <v/>
      </c>
      <c r="AA539" s="60" t="str">
        <f t="shared" si="533"/>
        <v/>
      </c>
      <c r="AB539" s="60">
        <f t="shared" si="534"/>
        <v>0</v>
      </c>
      <c r="AC539" s="23">
        <f t="shared" si="535"/>
        <v>1</v>
      </c>
      <c r="AH539" s="158">
        <f t="shared" si="536"/>
        <v>6.15</v>
      </c>
    </row>
    <row r="540" spans="1:34" x14ac:dyDescent="0.25">
      <c r="A540" s="23" t="str">
        <f>C531&amp;"x"&amp;B540</f>
        <v>F2x7</v>
      </c>
      <c r="B540" s="42">
        <v>7</v>
      </c>
      <c r="C540" s="60" t="str">
        <f t="shared" si="517"/>
        <v/>
      </c>
      <c r="D540" s="60" t="str">
        <f t="shared" si="518"/>
        <v/>
      </c>
      <c r="E540" s="61" t="str">
        <f t="shared" si="519"/>
        <v/>
      </c>
      <c r="F540" s="61" t="str">
        <f t="shared" si="520"/>
        <v/>
      </c>
      <c r="G540" s="62" t="str">
        <f t="shared" si="521"/>
        <v/>
      </c>
      <c r="H540" s="63" t="str">
        <f t="shared" si="522"/>
        <v/>
      </c>
      <c r="I540" s="69"/>
      <c r="J540" s="60" t="str">
        <f t="shared" si="523"/>
        <v/>
      </c>
      <c r="K540" s="60" t="str">
        <f t="shared" si="524"/>
        <v/>
      </c>
      <c r="L540" s="60" t="str">
        <f t="shared" si="525"/>
        <v/>
      </c>
      <c r="M540" s="60" t="str">
        <f t="shared" si="526"/>
        <v/>
      </c>
      <c r="N540" s="48"/>
      <c r="P540" s="114"/>
      <c r="Q540" s="114"/>
      <c r="R540" s="114"/>
      <c r="S540" s="114" t="str">
        <f>IF(OR(LEFT($A540,1)="x",AND(AC533+$AC540=0,$AC533&gt;0)),"",IFERROR(VLOOKUP($A540,Leden2Z,32,0),""))</f>
        <v/>
      </c>
      <c r="T540" s="153">
        <f t="shared" si="527"/>
        <v>0</v>
      </c>
      <c r="U540" s="116">
        <f t="shared" si="528"/>
        <v>0</v>
      </c>
      <c r="V540" s="119">
        <f t="shared" si="529"/>
        <v>7</v>
      </c>
      <c r="W540" s="119">
        <f t="shared" si="530"/>
        <v>8</v>
      </c>
      <c r="X540" s="23">
        <v>11</v>
      </c>
      <c r="Y540" s="60" t="str">
        <f t="shared" si="531"/>
        <v/>
      </c>
      <c r="Z540" s="60" t="str">
        <f t="shared" si="532"/>
        <v/>
      </c>
      <c r="AA540" s="60" t="str">
        <f t="shared" si="533"/>
        <v/>
      </c>
      <c r="AB540" s="60" t="str">
        <f t="shared" si="534"/>
        <v/>
      </c>
      <c r="AC540" s="23">
        <f t="shared" si="535"/>
        <v>0</v>
      </c>
      <c r="AH540" s="158" t="str">
        <f t="shared" si="536"/>
        <v/>
      </c>
    </row>
    <row r="541" spans="1:34" x14ac:dyDescent="0.25">
      <c r="A541" s="23" t="str">
        <f>C531&amp;"x"&amp;B541</f>
        <v>F2x8</v>
      </c>
      <c r="B541" s="42">
        <v>8</v>
      </c>
      <c r="C541" s="60" t="str">
        <f t="shared" si="517"/>
        <v/>
      </c>
      <c r="D541" s="60" t="str">
        <f t="shared" si="518"/>
        <v/>
      </c>
      <c r="E541" s="61" t="str">
        <f t="shared" si="519"/>
        <v/>
      </c>
      <c r="F541" s="61" t="str">
        <f t="shared" si="520"/>
        <v/>
      </c>
      <c r="G541" s="62" t="str">
        <f t="shared" si="521"/>
        <v/>
      </c>
      <c r="H541" s="63" t="str">
        <f t="shared" si="522"/>
        <v/>
      </c>
      <c r="I541" s="69"/>
      <c r="J541" s="60" t="str">
        <f t="shared" si="523"/>
        <v/>
      </c>
      <c r="K541" s="60" t="str">
        <f t="shared" si="524"/>
        <v/>
      </c>
      <c r="L541" s="60" t="str">
        <f t="shared" si="525"/>
        <v/>
      </c>
      <c r="M541" s="60" t="str">
        <f t="shared" si="526"/>
        <v/>
      </c>
      <c r="N541" s="48"/>
      <c r="P541" s="114"/>
      <c r="Q541" s="114"/>
      <c r="R541" s="114"/>
      <c r="S541" s="114" t="str">
        <f>IF(OR(LEFT($A541,1)="x",AND(AC533+$AC541=0,$AC533&gt;0)),"",IFERROR(VLOOKUP($A541,Leden2Z,32,0),""))</f>
        <v/>
      </c>
      <c r="T541" s="153">
        <f t="shared" si="527"/>
        <v>0</v>
      </c>
      <c r="U541" s="116">
        <f t="shared" si="528"/>
        <v>0</v>
      </c>
      <c r="V541" s="119">
        <f t="shared" si="529"/>
        <v>7</v>
      </c>
      <c r="W541" s="119">
        <f t="shared" si="530"/>
        <v>8</v>
      </c>
      <c r="X541" s="23">
        <v>12</v>
      </c>
      <c r="Y541" s="60" t="str">
        <f t="shared" si="531"/>
        <v/>
      </c>
      <c r="Z541" s="60" t="str">
        <f t="shared" si="532"/>
        <v/>
      </c>
      <c r="AA541" s="60" t="str">
        <f t="shared" si="533"/>
        <v/>
      </c>
      <c r="AB541" s="60" t="str">
        <f t="shared" si="534"/>
        <v/>
      </c>
      <c r="AC541" s="23">
        <f t="shared" si="535"/>
        <v>0</v>
      </c>
      <c r="AH541" s="158" t="str">
        <f t="shared" si="536"/>
        <v/>
      </c>
    </row>
    <row r="542" spans="1:34" x14ac:dyDescent="0.25">
      <c r="A542" s="23" t="str">
        <f>C531&amp;"x"&amp;B542</f>
        <v>F2x9</v>
      </c>
      <c r="B542" s="42">
        <v>9</v>
      </c>
      <c r="C542" s="60" t="str">
        <f t="shared" si="517"/>
        <v/>
      </c>
      <c r="D542" s="60" t="str">
        <f t="shared" si="518"/>
        <v/>
      </c>
      <c r="E542" s="61" t="str">
        <f t="shared" si="519"/>
        <v/>
      </c>
      <c r="F542" s="61" t="str">
        <f t="shared" si="520"/>
        <v/>
      </c>
      <c r="G542" s="62" t="str">
        <f t="shared" si="521"/>
        <v/>
      </c>
      <c r="H542" s="63" t="str">
        <f t="shared" si="522"/>
        <v/>
      </c>
      <c r="I542" s="69"/>
      <c r="J542" s="60" t="str">
        <f t="shared" si="523"/>
        <v/>
      </c>
      <c r="K542" s="60" t="str">
        <f t="shared" si="524"/>
        <v/>
      </c>
      <c r="L542" s="60" t="str">
        <f t="shared" si="525"/>
        <v/>
      </c>
      <c r="M542" s="60" t="str">
        <f t="shared" si="526"/>
        <v/>
      </c>
      <c r="N542" s="48"/>
      <c r="P542" s="114"/>
      <c r="Q542" s="114"/>
      <c r="R542" s="114"/>
      <c r="S542" s="114" t="str">
        <f>IF(OR(LEFT($A542,1)="x",AND(AC533+$AC542=0,$AC533&gt;0)),"",IFERROR(VLOOKUP($A542,Leden2Z,32,0),""))</f>
        <v/>
      </c>
      <c r="T542" s="153">
        <f t="shared" si="527"/>
        <v>0</v>
      </c>
      <c r="U542" s="116">
        <f t="shared" si="528"/>
        <v>0</v>
      </c>
      <c r="V542" s="119">
        <f t="shared" si="529"/>
        <v>7</v>
      </c>
      <c r="W542" s="119">
        <f t="shared" si="530"/>
        <v>8</v>
      </c>
      <c r="X542" s="23">
        <v>13</v>
      </c>
      <c r="Y542" s="60" t="str">
        <f t="shared" si="531"/>
        <v/>
      </c>
      <c r="Z542" s="60" t="str">
        <f t="shared" si="532"/>
        <v/>
      </c>
      <c r="AA542" s="60" t="str">
        <f t="shared" si="533"/>
        <v/>
      </c>
      <c r="AB542" s="60" t="str">
        <f t="shared" si="534"/>
        <v/>
      </c>
      <c r="AC542" s="23">
        <f t="shared" si="535"/>
        <v>0</v>
      </c>
      <c r="AH542" s="158" t="str">
        <f t="shared" si="536"/>
        <v/>
      </c>
    </row>
    <row r="543" spans="1:34" x14ac:dyDescent="0.25">
      <c r="A543" s="23" t="str">
        <f>C531&amp;"x"&amp;B543</f>
        <v>F2x10</v>
      </c>
      <c r="B543" s="42">
        <v>10</v>
      </c>
      <c r="C543" s="60" t="str">
        <f t="shared" si="517"/>
        <v/>
      </c>
      <c r="D543" s="60" t="str">
        <f t="shared" si="518"/>
        <v/>
      </c>
      <c r="E543" s="61" t="str">
        <f t="shared" si="519"/>
        <v/>
      </c>
      <c r="F543" s="61" t="str">
        <f t="shared" si="520"/>
        <v/>
      </c>
      <c r="G543" s="62" t="str">
        <f t="shared" si="521"/>
        <v/>
      </c>
      <c r="H543" s="63" t="str">
        <f t="shared" si="522"/>
        <v/>
      </c>
      <c r="I543" s="69"/>
      <c r="J543" s="60" t="str">
        <f t="shared" si="523"/>
        <v/>
      </c>
      <c r="K543" s="60" t="str">
        <f t="shared" si="524"/>
        <v/>
      </c>
      <c r="L543" s="60" t="str">
        <f t="shared" si="525"/>
        <v/>
      </c>
      <c r="M543" s="60" t="str">
        <f t="shared" si="526"/>
        <v/>
      </c>
      <c r="N543" s="48"/>
      <c r="P543" s="114"/>
      <c r="Q543" s="114"/>
      <c r="R543" s="114"/>
      <c r="S543" s="114" t="str">
        <f>IF(OR(LEFT($A543,1)="x",AND(AC533+$AC543=0,$AC533&gt;0)),"",IFERROR(VLOOKUP($A543,Leden2Z,32,0),""))</f>
        <v/>
      </c>
      <c r="T543" s="153">
        <f t="shared" si="527"/>
        <v>0</v>
      </c>
      <c r="U543" s="116">
        <f t="shared" si="528"/>
        <v>0</v>
      </c>
      <c r="V543" s="119">
        <f t="shared" si="529"/>
        <v>7</v>
      </c>
      <c r="W543" s="119">
        <f t="shared" si="530"/>
        <v>8</v>
      </c>
      <c r="X543" s="23">
        <v>14</v>
      </c>
      <c r="Y543" s="60" t="str">
        <f t="shared" si="531"/>
        <v/>
      </c>
      <c r="Z543" s="60" t="str">
        <f t="shared" si="532"/>
        <v/>
      </c>
      <c r="AA543" s="60" t="str">
        <f t="shared" si="533"/>
        <v/>
      </c>
      <c r="AB543" s="60" t="str">
        <f t="shared" si="534"/>
        <v/>
      </c>
      <c r="AC543" s="23">
        <f t="shared" si="535"/>
        <v>0</v>
      </c>
      <c r="AH543" s="158" t="str">
        <f t="shared" si="536"/>
        <v/>
      </c>
    </row>
    <row r="544" spans="1:34" x14ac:dyDescent="0.25">
      <c r="A544" s="23" t="str">
        <f>C531&amp;"x"&amp;B544</f>
        <v>F2x11</v>
      </c>
      <c r="B544" s="42">
        <v>11</v>
      </c>
      <c r="C544" s="60" t="str">
        <f t="shared" si="517"/>
        <v/>
      </c>
      <c r="D544" s="60" t="str">
        <f t="shared" si="518"/>
        <v/>
      </c>
      <c r="E544" s="61" t="str">
        <f t="shared" si="519"/>
        <v/>
      </c>
      <c r="F544" s="61" t="str">
        <f t="shared" si="520"/>
        <v/>
      </c>
      <c r="G544" s="62" t="str">
        <f t="shared" si="521"/>
        <v/>
      </c>
      <c r="H544" s="63" t="str">
        <f t="shared" si="522"/>
        <v/>
      </c>
      <c r="I544" s="69"/>
      <c r="J544" s="60" t="str">
        <f t="shared" si="523"/>
        <v/>
      </c>
      <c r="K544" s="60" t="str">
        <f t="shared" si="524"/>
        <v/>
      </c>
      <c r="L544" s="60" t="str">
        <f t="shared" si="525"/>
        <v/>
      </c>
      <c r="M544" s="60" t="str">
        <f t="shared" si="526"/>
        <v/>
      </c>
      <c r="N544" s="48"/>
      <c r="P544" s="114"/>
      <c r="Q544" s="114"/>
      <c r="R544" s="114"/>
      <c r="S544" s="114" t="str">
        <f>IF(OR(LEFT($A544,1)="x",AND(AC533+$AC544=0,$AC533&gt;0)),"",IFERROR(VLOOKUP($A544,Leden2Z,32,0),""))</f>
        <v/>
      </c>
      <c r="T544" s="153">
        <f t="shared" si="527"/>
        <v>0</v>
      </c>
      <c r="U544" s="116">
        <f t="shared" si="528"/>
        <v>0</v>
      </c>
      <c r="V544" s="119">
        <f t="shared" si="529"/>
        <v>7</v>
      </c>
      <c r="W544" s="119">
        <f t="shared" si="530"/>
        <v>8</v>
      </c>
      <c r="X544" s="23">
        <v>15</v>
      </c>
      <c r="Y544" s="60" t="str">
        <f t="shared" si="531"/>
        <v/>
      </c>
      <c r="Z544" s="60" t="str">
        <f t="shared" si="532"/>
        <v/>
      </c>
      <c r="AA544" s="60" t="str">
        <f t="shared" si="533"/>
        <v/>
      </c>
      <c r="AB544" s="60" t="str">
        <f t="shared" si="534"/>
        <v/>
      </c>
      <c r="AC544" s="23">
        <f t="shared" si="535"/>
        <v>0</v>
      </c>
      <c r="AH544" s="158" t="str">
        <f t="shared" si="536"/>
        <v/>
      </c>
    </row>
    <row r="545" spans="1:34" x14ac:dyDescent="0.25">
      <c r="A545" s="23" t="str">
        <f>C531&amp;"x"&amp;B545</f>
        <v>F2x12</v>
      </c>
      <c r="B545" s="42">
        <v>12</v>
      </c>
      <c r="C545" s="60" t="str">
        <f t="shared" si="517"/>
        <v/>
      </c>
      <c r="D545" s="60" t="str">
        <f t="shared" si="518"/>
        <v/>
      </c>
      <c r="E545" s="61" t="str">
        <f t="shared" si="519"/>
        <v/>
      </c>
      <c r="F545" s="61" t="str">
        <f t="shared" si="520"/>
        <v/>
      </c>
      <c r="G545" s="62" t="str">
        <f t="shared" si="521"/>
        <v/>
      </c>
      <c r="H545" s="63" t="str">
        <f t="shared" si="522"/>
        <v/>
      </c>
      <c r="I545" s="69"/>
      <c r="J545" s="60" t="str">
        <f t="shared" si="523"/>
        <v/>
      </c>
      <c r="K545" s="60" t="str">
        <f t="shared" si="524"/>
        <v/>
      </c>
      <c r="L545" s="60" t="str">
        <f t="shared" si="525"/>
        <v/>
      </c>
      <c r="M545" s="60" t="str">
        <f t="shared" si="526"/>
        <v/>
      </c>
      <c r="N545" s="48"/>
      <c r="P545" s="114"/>
      <c r="Q545" s="114"/>
      <c r="R545" s="114"/>
      <c r="S545" s="114" t="str">
        <f>IF(OR(LEFT($A545,1)="x",AND(AC533+$AC545=0,$AC533&gt;0)),"",IFERROR(VLOOKUP($A545,Leden2Z,32,0),""))</f>
        <v/>
      </c>
      <c r="T545" s="153">
        <f t="shared" si="527"/>
        <v>0</v>
      </c>
      <c r="U545" s="116">
        <f t="shared" si="528"/>
        <v>0</v>
      </c>
      <c r="V545" s="119">
        <f t="shared" si="529"/>
        <v>7</v>
      </c>
      <c r="W545" s="119">
        <f t="shared" si="530"/>
        <v>8</v>
      </c>
      <c r="X545" s="23">
        <v>16</v>
      </c>
      <c r="Y545" s="60" t="str">
        <f t="shared" si="531"/>
        <v/>
      </c>
      <c r="Z545" s="60" t="str">
        <f t="shared" si="532"/>
        <v/>
      </c>
      <c r="AA545" s="60" t="str">
        <f t="shared" si="533"/>
        <v/>
      </c>
      <c r="AB545" s="60" t="str">
        <f t="shared" si="534"/>
        <v/>
      </c>
      <c r="AC545" s="23">
        <f t="shared" si="535"/>
        <v>0</v>
      </c>
      <c r="AH545" s="158" t="str">
        <f t="shared" si="536"/>
        <v/>
      </c>
    </row>
    <row r="546" spans="1:34" x14ac:dyDescent="0.25">
      <c r="A546" s="23" t="str">
        <f>C531&amp;"x"&amp;B546</f>
        <v>F2x13</v>
      </c>
      <c r="B546" s="42">
        <v>13</v>
      </c>
      <c r="C546" s="60" t="str">
        <f t="shared" si="517"/>
        <v/>
      </c>
      <c r="D546" s="60" t="str">
        <f t="shared" si="518"/>
        <v/>
      </c>
      <c r="E546" s="61" t="str">
        <f t="shared" si="519"/>
        <v/>
      </c>
      <c r="F546" s="61" t="str">
        <f t="shared" si="520"/>
        <v/>
      </c>
      <c r="G546" s="62" t="str">
        <f t="shared" si="521"/>
        <v/>
      </c>
      <c r="H546" s="63" t="str">
        <f t="shared" si="522"/>
        <v/>
      </c>
      <c r="I546" s="69"/>
      <c r="J546" s="60" t="str">
        <f t="shared" si="523"/>
        <v/>
      </c>
      <c r="K546" s="60" t="str">
        <f t="shared" si="524"/>
        <v/>
      </c>
      <c r="L546" s="60" t="str">
        <f t="shared" si="525"/>
        <v/>
      </c>
      <c r="M546" s="60" t="str">
        <f t="shared" si="526"/>
        <v/>
      </c>
      <c r="N546" s="48"/>
      <c r="P546" s="114"/>
      <c r="Q546" s="114"/>
      <c r="R546" s="114"/>
      <c r="S546" s="114" t="str">
        <f>IF(OR(LEFT($A546,1)="x",AND(AC533+$AC546=0,$AC533&gt;0)),"",IFERROR(VLOOKUP($A546,Leden2Z,32,0),""))</f>
        <v/>
      </c>
      <c r="T546" s="153">
        <f t="shared" si="527"/>
        <v>0</v>
      </c>
      <c r="U546" s="116">
        <f t="shared" si="528"/>
        <v>0</v>
      </c>
      <c r="V546" s="119">
        <f t="shared" si="529"/>
        <v>7</v>
      </c>
      <c r="W546" s="119">
        <f t="shared" si="530"/>
        <v>8</v>
      </c>
      <c r="X546" s="23">
        <v>17</v>
      </c>
      <c r="Y546" s="60" t="str">
        <f t="shared" si="531"/>
        <v/>
      </c>
      <c r="Z546" s="60" t="str">
        <f t="shared" si="532"/>
        <v/>
      </c>
      <c r="AA546" s="60" t="str">
        <f t="shared" si="533"/>
        <v/>
      </c>
      <c r="AB546" s="60" t="str">
        <f t="shared" si="534"/>
        <v/>
      </c>
      <c r="AC546" s="23">
        <f t="shared" si="535"/>
        <v>0</v>
      </c>
      <c r="AH546" s="158" t="str">
        <f t="shared" si="536"/>
        <v/>
      </c>
    </row>
    <row r="547" spans="1:34" x14ac:dyDescent="0.25">
      <c r="A547" s="23" t="str">
        <f>C531&amp;"x"&amp;B547</f>
        <v>F2x14</v>
      </c>
      <c r="B547" s="42">
        <v>14</v>
      </c>
      <c r="C547" s="60" t="str">
        <f t="shared" si="517"/>
        <v/>
      </c>
      <c r="D547" s="60" t="str">
        <f t="shared" si="518"/>
        <v/>
      </c>
      <c r="E547" s="61" t="str">
        <f t="shared" si="519"/>
        <v/>
      </c>
      <c r="F547" s="61" t="str">
        <f t="shared" si="520"/>
        <v/>
      </c>
      <c r="G547" s="62" t="str">
        <f t="shared" si="521"/>
        <v/>
      </c>
      <c r="H547" s="63" t="str">
        <f t="shared" si="522"/>
        <v/>
      </c>
      <c r="I547" s="69"/>
      <c r="J547" s="60" t="str">
        <f t="shared" si="523"/>
        <v/>
      </c>
      <c r="K547" s="60" t="str">
        <f t="shared" si="524"/>
        <v/>
      </c>
      <c r="L547" s="60" t="str">
        <f t="shared" si="525"/>
        <v/>
      </c>
      <c r="M547" s="60" t="str">
        <f t="shared" si="526"/>
        <v/>
      </c>
      <c r="N547" s="48"/>
      <c r="P547" s="114"/>
      <c r="Q547" s="114"/>
      <c r="R547" s="114"/>
      <c r="S547" s="114" t="str">
        <f>IF(OR(LEFT($A547,1)="x",AND(AC533+$AC547=0,$AC533&gt;0)),"",IFERROR(VLOOKUP($A547,Leden2Z,32,0),""))</f>
        <v/>
      </c>
      <c r="T547" s="153">
        <f t="shared" si="527"/>
        <v>0</v>
      </c>
      <c r="U547" s="116">
        <f t="shared" si="528"/>
        <v>0</v>
      </c>
      <c r="V547" s="119">
        <f t="shared" si="529"/>
        <v>7</v>
      </c>
      <c r="W547" s="119">
        <f t="shared" si="530"/>
        <v>8</v>
      </c>
      <c r="X547" s="23">
        <v>18</v>
      </c>
      <c r="Y547" s="60" t="str">
        <f t="shared" si="531"/>
        <v/>
      </c>
      <c r="Z547" s="60" t="str">
        <f t="shared" si="532"/>
        <v/>
      </c>
      <c r="AA547" s="60" t="str">
        <f t="shared" si="533"/>
        <v/>
      </c>
      <c r="AB547" s="60" t="str">
        <f t="shared" si="534"/>
        <v/>
      </c>
      <c r="AC547" s="23">
        <f t="shared" si="535"/>
        <v>0</v>
      </c>
      <c r="AH547" s="158" t="str">
        <f t="shared" si="536"/>
        <v/>
      </c>
    </row>
    <row r="548" spans="1:34" x14ac:dyDescent="0.25">
      <c r="A548" s="23" t="str">
        <f>C531&amp;"x"&amp;B548</f>
        <v>F2x15</v>
      </c>
      <c r="B548" s="42">
        <v>15</v>
      </c>
      <c r="C548" s="60" t="str">
        <f t="shared" si="517"/>
        <v/>
      </c>
      <c r="D548" s="60" t="str">
        <f t="shared" si="518"/>
        <v/>
      </c>
      <c r="E548" s="61" t="str">
        <f t="shared" si="519"/>
        <v/>
      </c>
      <c r="F548" s="61" t="str">
        <f t="shared" si="520"/>
        <v/>
      </c>
      <c r="G548" s="62" t="str">
        <f t="shared" si="521"/>
        <v/>
      </c>
      <c r="H548" s="63" t="str">
        <f t="shared" si="522"/>
        <v/>
      </c>
      <c r="I548" s="69"/>
      <c r="J548" s="60" t="str">
        <f t="shared" si="523"/>
        <v/>
      </c>
      <c r="K548" s="60" t="str">
        <f t="shared" si="524"/>
        <v/>
      </c>
      <c r="L548" s="60" t="str">
        <f t="shared" si="525"/>
        <v/>
      </c>
      <c r="M548" s="60" t="str">
        <f t="shared" si="526"/>
        <v/>
      </c>
      <c r="N548" s="48"/>
      <c r="P548" s="114"/>
      <c r="Q548" s="114"/>
      <c r="R548" s="114"/>
      <c r="S548" s="114" t="str">
        <f>IF(OR(LEFT($A548,1)="x",AND(AC533+$AC548=0,$AC533&gt;0)),"",IFERROR(VLOOKUP($A548,Leden2Z,32,0),""))</f>
        <v/>
      </c>
      <c r="T548" s="153">
        <f t="shared" si="527"/>
        <v>0</v>
      </c>
      <c r="U548" s="116">
        <f t="shared" si="528"/>
        <v>0</v>
      </c>
      <c r="V548" s="119">
        <f t="shared" si="529"/>
        <v>7</v>
      </c>
      <c r="W548" s="119">
        <f t="shared" si="530"/>
        <v>8</v>
      </c>
      <c r="X548" s="23">
        <v>19</v>
      </c>
      <c r="Y548" s="60" t="str">
        <f t="shared" si="531"/>
        <v/>
      </c>
      <c r="Z548" s="60" t="str">
        <f t="shared" si="532"/>
        <v/>
      </c>
      <c r="AA548" s="60" t="str">
        <f t="shared" si="533"/>
        <v/>
      </c>
      <c r="AB548" s="60" t="str">
        <f t="shared" si="534"/>
        <v/>
      </c>
      <c r="AC548" s="23">
        <f t="shared" si="535"/>
        <v>0</v>
      </c>
      <c r="AH548" s="158" t="str">
        <f t="shared" si="536"/>
        <v/>
      </c>
    </row>
    <row r="549" spans="1:34" x14ac:dyDescent="0.25">
      <c r="B549" s="65"/>
      <c r="C549" s="66"/>
      <c r="D549" s="65"/>
      <c r="E549" s="65"/>
      <c r="F549" s="65"/>
      <c r="G549" s="67"/>
      <c r="H549" s="67"/>
      <c r="I549" s="67"/>
      <c r="J549" s="66"/>
      <c r="K549" s="66"/>
      <c r="L549" s="66"/>
      <c r="M549" s="66"/>
      <c r="N549" s="48"/>
      <c r="X549" s="23">
        <v>20</v>
      </c>
    </row>
    <row r="550" spans="1:34" x14ac:dyDescent="0.25">
      <c r="B550" s="42"/>
      <c r="C550" s="369" t="s">
        <v>5165</v>
      </c>
      <c r="D550" s="369"/>
      <c r="E550" s="43" t="s">
        <v>5166</v>
      </c>
      <c r="F550" s="43" t="s">
        <v>5167</v>
      </c>
      <c r="G550" s="44" t="s">
        <v>5168</v>
      </c>
      <c r="H550" s="45"/>
      <c r="I550" s="46"/>
      <c r="J550" s="47" t="s">
        <v>5169</v>
      </c>
      <c r="K550" s="47" t="s">
        <v>5170</v>
      </c>
      <c r="L550" s="47" t="s">
        <v>5171</v>
      </c>
      <c r="M550" s="48"/>
      <c r="N550" s="48"/>
      <c r="P550" s="49">
        <f>COUNT(P554:P568)</f>
        <v>0</v>
      </c>
      <c r="Q550" s="49">
        <f>COUNT(Q554:Q568)</f>
        <v>0</v>
      </c>
      <c r="R550" s="49">
        <f>COUNT(R554:R568)</f>
        <v>0</v>
      </c>
      <c r="S550" s="49">
        <f>COUNT(S554:S568)</f>
        <v>0</v>
      </c>
      <c r="T550" s="96">
        <f>T551-SUM(U554:U568)</f>
        <v>0</v>
      </c>
      <c r="X550" s="23">
        <v>1</v>
      </c>
    </row>
    <row r="551" spans="1:34" ht="13" x14ac:dyDescent="0.3">
      <c r="A551" s="27">
        <f>A531+1</f>
        <v>28</v>
      </c>
      <c r="B551" s="50"/>
      <c r="C551" s="370" t="str">
        <f>Leden!AW33</f>
        <v/>
      </c>
      <c r="D551" s="370"/>
      <c r="E551" s="100" t="str">
        <f>IF($C551="","",LEFT(IFERROR(VLOOKUP($C551,Teams2Z,2,0),"")&amp;"??",2))</f>
        <v/>
      </c>
      <c r="F551" s="100" t="str">
        <f>IF($C551="","",IFERROR(VLOOKUP($C551,Teams2Z,3,0),"??"))</f>
        <v/>
      </c>
      <c r="G551" s="100" t="str">
        <f>IF($C551="","",LEFT(IFERROR(VLOOKUP($C551,Teams2Z,4,0),"")&amp;"?",1))</f>
        <v/>
      </c>
      <c r="H551" s="51"/>
      <c r="I551" s="52"/>
      <c r="J551" s="100">
        <f>COUNTIF(C554:C568,"V")</f>
        <v>0</v>
      </c>
      <c r="K551" s="100">
        <f>COUNTIF(C554:C568,"M")</f>
        <v>0</v>
      </c>
      <c r="L551" s="53" t="str">
        <f>IFERROR(AVERAGE(H554:H568),"")</f>
        <v/>
      </c>
      <c r="M551" s="54"/>
      <c r="N551" s="54"/>
      <c r="O551" s="27" t="s">
        <v>5172</v>
      </c>
      <c r="P551" s="163"/>
      <c r="Q551" s="163"/>
      <c r="R551" s="163"/>
      <c r="S551" s="163"/>
      <c r="T551" s="96">
        <f>SUM(T554:T568)</f>
        <v>0</v>
      </c>
      <c r="U551" s="115" t="str">
        <f>MID($C551,1,1)</f>
        <v/>
      </c>
      <c r="V551" s="115" t="str">
        <f>MID($C551,1,1)</f>
        <v/>
      </c>
      <c r="W551" s="115" t="str">
        <f>MID($C551,1,1)</f>
        <v/>
      </c>
      <c r="X551" s="23">
        <v>2</v>
      </c>
      <c r="Y551" s="27"/>
      <c r="Z551" s="27"/>
      <c r="AA551" s="27"/>
      <c r="AB551" s="27"/>
      <c r="AC551" s="27"/>
      <c r="AD551" s="11" t="str">
        <f>IF($C551="","",IFERROR(VLOOKUP($C551,Teams2Z,6,0),""))</f>
        <v/>
      </c>
      <c r="AE551" s="11" t="str">
        <f>TRIM(IF($AD551="","",IFERROR(VLOOKUP($AD551,Teams!$J$5:$O$9,2,0),"")))</f>
        <v/>
      </c>
      <c r="AF551" s="11" t="str">
        <f>TRIM(IF($AD551="","",IFERROR(VLOOKUP($AD551,Teams!$J$5:$O$9,4,0),"")))</f>
        <v/>
      </c>
      <c r="AG551" s="27"/>
      <c r="AH551" s="159" t="str">
        <f>IFERROR(AVERAGE(AH554:AH568),"")</f>
        <v/>
      </c>
    </row>
    <row r="552" spans="1:34" x14ac:dyDescent="0.25">
      <c r="B552" s="42"/>
      <c r="C552" s="43"/>
      <c r="D552" s="42"/>
      <c r="E552" s="42"/>
      <c r="F552" s="42"/>
      <c r="G552" s="46"/>
      <c r="H552" s="46"/>
      <c r="I552" s="46"/>
      <c r="J552" s="43"/>
      <c r="K552" s="43"/>
      <c r="L552" s="43"/>
      <c r="M552" s="48"/>
      <c r="N552" s="48"/>
      <c r="U552" s="116"/>
      <c r="V552" s="116"/>
      <c r="W552" s="116"/>
      <c r="X552" s="23">
        <v>3</v>
      </c>
    </row>
    <row r="553" spans="1:34" x14ac:dyDescent="0.25">
      <c r="A553" s="55"/>
      <c r="B553" s="56"/>
      <c r="C553" s="57" t="s">
        <v>5173</v>
      </c>
      <c r="D553" s="57" t="s">
        <v>5174</v>
      </c>
      <c r="E553" s="58" t="s">
        <v>5175</v>
      </c>
      <c r="F553" s="58" t="s">
        <v>5176</v>
      </c>
      <c r="G553" s="57" t="s">
        <v>5177</v>
      </c>
      <c r="H553" s="57" t="s">
        <v>5178</v>
      </c>
      <c r="I553" s="57" t="s">
        <v>5039</v>
      </c>
      <c r="J553" s="57" t="s">
        <v>7049</v>
      </c>
      <c r="K553" s="57" t="s">
        <v>7598</v>
      </c>
      <c r="L553" s="57" t="s">
        <v>7596</v>
      </c>
      <c r="M553" s="57" t="s">
        <v>7597</v>
      </c>
      <c r="N553" s="59"/>
      <c r="O553" s="55"/>
      <c r="P553" s="117" t="s">
        <v>5048</v>
      </c>
      <c r="Q553" s="117" t="s">
        <v>5047</v>
      </c>
      <c r="R553" s="117" t="s">
        <v>5049</v>
      </c>
      <c r="S553" s="117" t="s">
        <v>5048</v>
      </c>
      <c r="U553" s="115" t="str">
        <f>IF(W551="","",VLOOKUP(W551,Leeftijdscat,2,FALSE))</f>
        <v/>
      </c>
      <c r="V553" s="115" t="str">
        <f>IF(W551="","",VLOOKUP(W551,Leeftijdscat,3,FALSE))</f>
        <v/>
      </c>
      <c r="W553" s="115" t="str">
        <f>IF(W551="","",VLOOKUP(W551,Leeftijdscat,4,FALSE))</f>
        <v/>
      </c>
      <c r="X553" s="23">
        <v>4</v>
      </c>
      <c r="Y553" s="55">
        <f>LEN(Y554&amp;Y555&amp;Y556&amp;Y557&amp;Y558&amp;Y559&amp;Y560&amp;Y561&amp;Y562&amp;Y563&amp;Y564&amp;Y565&amp;Y566&amp;Y567&amp;Y568)</f>
        <v>0</v>
      </c>
      <c r="Z553" s="55">
        <f>LEN(Z554&amp;Z555&amp;Z556&amp;Z557&amp;Z558&amp;Z559&amp;Z560&amp;Z561&amp;Z562&amp;Z563&amp;Z564&amp;Z565&amp;Z566&amp;Z567&amp;Z568)</f>
        <v>0</v>
      </c>
      <c r="AA553" s="55">
        <f>LEN(AA554&amp;AA555&amp;AA556&amp;AA557&amp;AA558&amp;AA559&amp;AA560&amp;AA561&amp;AA562&amp;AA563&amp;AA564&amp;AA565&amp;AA566&amp;AA567&amp;AA568)</f>
        <v>0</v>
      </c>
      <c r="AB553" s="55">
        <f>LEN(AB554&amp;AB555&amp;AB556&amp;AB557&amp;AB558&amp;AB559&amp;AB560&amp;AB561&amp;AB562&amp;AB563&amp;AB564&amp;AB565&amp;AB566&amp;AB567&amp;AB568)</f>
        <v>0</v>
      </c>
      <c r="AC553" s="55">
        <f>SUM(Y553:AA553)</f>
        <v>0</v>
      </c>
      <c r="AD553" s="145"/>
      <c r="AE553" s="145"/>
      <c r="AF553" s="145"/>
      <c r="AG553" s="55"/>
    </row>
    <row r="554" spans="1:34" x14ac:dyDescent="0.25">
      <c r="A554" s="23" t="str">
        <f>C551&amp;"x"&amp;B554</f>
        <v>x1</v>
      </c>
      <c r="B554" s="42">
        <v>1</v>
      </c>
      <c r="C554" s="60" t="str">
        <f t="shared" ref="C554:C568" si="537">IF(LEFT($A554,1)="x","",IFERROR(VLOOKUP($A554,Leden2Z,7,0),""))</f>
        <v/>
      </c>
      <c r="D554" s="60" t="str">
        <f t="shared" ref="D554:D568" si="538">IF(LEFT($A554,1)="x","",IFERROR(VLOOKUP($A554,Leden2Z,8,0),""))</f>
        <v/>
      </c>
      <c r="E554" s="61" t="str">
        <f t="shared" ref="E554:E568" si="539">IF(LEFT($A554,1)="x","",IFERROR(VLOOKUP($A554,Leden2Z,9,0),""))</f>
        <v/>
      </c>
      <c r="F554" s="61" t="str">
        <f t="shared" ref="F554:F568" si="540">IF(LEFT($A554,1)="x","",IFERROR(VLOOKUP($A554,Leden2Z,10,0),""))</f>
        <v/>
      </c>
      <c r="G554" s="62" t="str">
        <f t="shared" ref="G554:G568" si="541">IF(LEFT($A554,1)="x","",IFERROR(VLOOKUP($A554,Leden2Z,11,0),""))</f>
        <v/>
      </c>
      <c r="H554" s="63" t="str">
        <f t="shared" ref="H554:H568" si="542">IF(AND(ISNUMBER(G554),G554&lt;&gt;0),DATEDIF(G554,Peildatum,"Y"),"")</f>
        <v/>
      </c>
      <c r="I554" s="69"/>
      <c r="J554" s="60" t="str">
        <f t="shared" ref="J554:J568" si="543">IF(LEFT($A554,1)="x","",IFERROR(VLOOKUP($A554,Leden2Z,16,0),""))</f>
        <v/>
      </c>
      <c r="K554" s="60" t="str">
        <f t="shared" ref="K554:K568" si="544">IF(LEFT($A554,1)="x","",IFERROR(VLOOKUP($A554,Leden2Z,17,0),""))</f>
        <v/>
      </c>
      <c r="L554" s="60" t="str">
        <f t="shared" ref="L554:L568" si="545">IF(LEFT($A554,1)="x","",IFERROR(VLOOKUP($A554,Leden2Z,18,0),""))</f>
        <v/>
      </c>
      <c r="M554" s="60" t="str">
        <f t="shared" ref="M554:M568" si="546">IF(LEFT($A554,1)="x","",IFERROR(VLOOKUP($A554,Leden2Z,19,0),""))</f>
        <v/>
      </c>
      <c r="N554" s="48"/>
      <c r="P554" s="114"/>
      <c r="Q554" s="114"/>
      <c r="R554" s="114"/>
      <c r="S554" s="114" t="str">
        <f>IF(OR(LEFT($A554,1)="x",AND(AC553+$AC554=0,$AC553&gt;0)),"",IFERROR(VLOOKUP($A554,Leden2Z,32,0),""))</f>
        <v/>
      </c>
      <c r="T554" s="153">
        <f t="shared" ref="T554:T568" si="547">IF(LEN(C554&amp;D554&amp;E554&amp;F554)&gt;0,1,0)</f>
        <v>0</v>
      </c>
      <c r="U554" s="116">
        <f t="shared" ref="U554:U568" si="548">MIN(LEN(Y554&amp;Z554&amp;AA554&amp;AB554),1)</f>
        <v>0</v>
      </c>
      <c r="V554" s="119" t="str">
        <f t="shared" ref="V554:V568" si="549">V553</f>
        <v/>
      </c>
      <c r="W554" s="119" t="str">
        <f t="shared" ref="W554:W568" si="550">W553</f>
        <v/>
      </c>
      <c r="X554" s="23">
        <v>5</v>
      </c>
      <c r="Y554" s="60" t="str">
        <f t="shared" ref="Y554:Y568" si="551">IF(LEFT($A554,1)="x","",IFERROR(VLOOKUP($A554,Leden2Z,36,0),""))</f>
        <v/>
      </c>
      <c r="Z554" s="60" t="str">
        <f t="shared" ref="Z554:Z568" si="552">IF(LEFT($A554,1)="x","",IFERROR(VLOOKUP($A554,Leden2Z,37,0),""))</f>
        <v/>
      </c>
      <c r="AA554" s="60" t="str">
        <f t="shared" ref="AA554:AA568" si="553">IF(LEFT($A554,1)="x","",IFERROR(VLOOKUP($A554,Leden2Z,38,0),""))</f>
        <v/>
      </c>
      <c r="AB554" s="60" t="str">
        <f t="shared" ref="AB554:AB568" si="554">IF(LEFT($A554,1)="x","",IFERROR(VLOOKUP($A554,Leden2Z,39,0),""))</f>
        <v/>
      </c>
      <c r="AC554" s="23">
        <f t="shared" ref="AC554:AC568" si="555">LEN(Y554&amp;Z554&amp;AA554&amp;AB554)</f>
        <v>0</v>
      </c>
      <c r="AH554" s="158" t="str">
        <f t="shared" ref="AH554:AH568" si="556">lft(G554,Peildatum)</f>
        <v/>
      </c>
    </row>
    <row r="555" spans="1:34" x14ac:dyDescent="0.25">
      <c r="A555" s="23" t="str">
        <f>C551&amp;"x"&amp;B555</f>
        <v>x2</v>
      </c>
      <c r="B555" s="42">
        <v>2</v>
      </c>
      <c r="C555" s="60" t="str">
        <f t="shared" si="537"/>
        <v/>
      </c>
      <c r="D555" s="60" t="str">
        <f t="shared" si="538"/>
        <v/>
      </c>
      <c r="E555" s="61" t="str">
        <f t="shared" si="539"/>
        <v/>
      </c>
      <c r="F555" s="61" t="str">
        <f t="shared" si="540"/>
        <v/>
      </c>
      <c r="G555" s="62" t="str">
        <f t="shared" si="541"/>
        <v/>
      </c>
      <c r="H555" s="63" t="str">
        <f t="shared" si="542"/>
        <v/>
      </c>
      <c r="I555" s="69"/>
      <c r="J555" s="60" t="str">
        <f t="shared" si="543"/>
        <v/>
      </c>
      <c r="K555" s="60" t="str">
        <f t="shared" si="544"/>
        <v/>
      </c>
      <c r="L555" s="60" t="str">
        <f t="shared" si="545"/>
        <v/>
      </c>
      <c r="M555" s="60" t="str">
        <f t="shared" si="546"/>
        <v/>
      </c>
      <c r="N555" s="48"/>
      <c r="P555" s="114"/>
      <c r="Q555" s="114"/>
      <c r="R555" s="114"/>
      <c r="S555" s="114" t="str">
        <f>IF(OR(LEFT($A555,1)="x",AND(AC553+$AC555=0,$AC553&gt;0)),"",IFERROR(VLOOKUP($A555,Leden2Z,32,0),""))</f>
        <v/>
      </c>
      <c r="T555" s="153">
        <f t="shared" si="547"/>
        <v>0</v>
      </c>
      <c r="U555" s="116">
        <f t="shared" si="548"/>
        <v>0</v>
      </c>
      <c r="V555" s="119" t="str">
        <f t="shared" si="549"/>
        <v/>
      </c>
      <c r="W555" s="119" t="str">
        <f t="shared" si="550"/>
        <v/>
      </c>
      <c r="X555" s="23">
        <v>6</v>
      </c>
      <c r="Y555" s="60" t="str">
        <f t="shared" si="551"/>
        <v/>
      </c>
      <c r="Z555" s="60" t="str">
        <f t="shared" si="552"/>
        <v/>
      </c>
      <c r="AA555" s="60" t="str">
        <f t="shared" si="553"/>
        <v/>
      </c>
      <c r="AB555" s="60" t="str">
        <f t="shared" si="554"/>
        <v/>
      </c>
      <c r="AC555" s="23">
        <f t="shared" si="555"/>
        <v>0</v>
      </c>
      <c r="AH555" s="158" t="str">
        <f t="shared" si="556"/>
        <v/>
      </c>
    </row>
    <row r="556" spans="1:34" x14ac:dyDescent="0.25">
      <c r="A556" s="23" t="str">
        <f>C551&amp;"x"&amp;B556</f>
        <v>x3</v>
      </c>
      <c r="B556" s="42">
        <v>3</v>
      </c>
      <c r="C556" s="60" t="str">
        <f t="shared" si="537"/>
        <v/>
      </c>
      <c r="D556" s="60" t="str">
        <f t="shared" si="538"/>
        <v/>
      </c>
      <c r="E556" s="61" t="str">
        <f t="shared" si="539"/>
        <v/>
      </c>
      <c r="F556" s="61" t="str">
        <f t="shared" si="540"/>
        <v/>
      </c>
      <c r="G556" s="62" t="str">
        <f t="shared" si="541"/>
        <v/>
      </c>
      <c r="H556" s="63" t="str">
        <f t="shared" si="542"/>
        <v/>
      </c>
      <c r="I556" s="69"/>
      <c r="J556" s="60" t="str">
        <f t="shared" si="543"/>
        <v/>
      </c>
      <c r="K556" s="60" t="str">
        <f t="shared" si="544"/>
        <v/>
      </c>
      <c r="L556" s="60" t="str">
        <f t="shared" si="545"/>
        <v/>
      </c>
      <c r="M556" s="60" t="str">
        <f t="shared" si="546"/>
        <v/>
      </c>
      <c r="N556" s="48"/>
      <c r="P556" s="114"/>
      <c r="Q556" s="114"/>
      <c r="R556" s="114"/>
      <c r="S556" s="114" t="str">
        <f>IF(OR(LEFT($A556,1)="x",AND(AC553+$AC556=0,$AC553&gt;0)),"",IFERROR(VLOOKUP($A556,Leden2Z,32,0),""))</f>
        <v/>
      </c>
      <c r="T556" s="153">
        <f t="shared" si="547"/>
        <v>0</v>
      </c>
      <c r="U556" s="116">
        <f t="shared" si="548"/>
        <v>0</v>
      </c>
      <c r="V556" s="119" t="str">
        <f t="shared" si="549"/>
        <v/>
      </c>
      <c r="W556" s="119" t="str">
        <f t="shared" si="550"/>
        <v/>
      </c>
      <c r="X556" s="23">
        <v>7</v>
      </c>
      <c r="Y556" s="60" t="str">
        <f t="shared" si="551"/>
        <v/>
      </c>
      <c r="Z556" s="60" t="str">
        <f t="shared" si="552"/>
        <v/>
      </c>
      <c r="AA556" s="60" t="str">
        <f t="shared" si="553"/>
        <v/>
      </c>
      <c r="AB556" s="60" t="str">
        <f t="shared" si="554"/>
        <v/>
      </c>
      <c r="AC556" s="23">
        <f t="shared" si="555"/>
        <v>0</v>
      </c>
      <c r="AH556" s="158" t="str">
        <f t="shared" si="556"/>
        <v/>
      </c>
    </row>
    <row r="557" spans="1:34" x14ac:dyDescent="0.25">
      <c r="A557" s="23" t="str">
        <f>C551&amp;"x"&amp;B557</f>
        <v>x4</v>
      </c>
      <c r="B557" s="42">
        <v>4</v>
      </c>
      <c r="C557" s="60" t="str">
        <f t="shared" si="537"/>
        <v/>
      </c>
      <c r="D557" s="60" t="str">
        <f t="shared" si="538"/>
        <v/>
      </c>
      <c r="E557" s="61" t="str">
        <f t="shared" si="539"/>
        <v/>
      </c>
      <c r="F557" s="61" t="str">
        <f t="shared" si="540"/>
        <v/>
      </c>
      <c r="G557" s="62" t="str">
        <f t="shared" si="541"/>
        <v/>
      </c>
      <c r="H557" s="63" t="str">
        <f t="shared" si="542"/>
        <v/>
      </c>
      <c r="I557" s="69"/>
      <c r="J557" s="60" t="str">
        <f t="shared" si="543"/>
        <v/>
      </c>
      <c r="K557" s="60" t="str">
        <f t="shared" si="544"/>
        <v/>
      </c>
      <c r="L557" s="60" t="str">
        <f t="shared" si="545"/>
        <v/>
      </c>
      <c r="M557" s="60" t="str">
        <f t="shared" si="546"/>
        <v/>
      </c>
      <c r="N557" s="48"/>
      <c r="P557" s="114"/>
      <c r="Q557" s="114"/>
      <c r="R557" s="114"/>
      <c r="S557" s="114" t="str">
        <f>IF(OR(LEFT($A557,1)="x",AND(AC553+$AC557=0,$AC553&gt;0)),"",IFERROR(VLOOKUP($A557,Leden2Z,32,0),""))</f>
        <v/>
      </c>
      <c r="T557" s="153">
        <f t="shared" si="547"/>
        <v>0</v>
      </c>
      <c r="U557" s="116">
        <f t="shared" si="548"/>
        <v>0</v>
      </c>
      <c r="V557" s="119" t="str">
        <f t="shared" si="549"/>
        <v/>
      </c>
      <c r="W557" s="119" t="str">
        <f t="shared" si="550"/>
        <v/>
      </c>
      <c r="X557" s="23">
        <v>8</v>
      </c>
      <c r="Y557" s="60" t="str">
        <f t="shared" si="551"/>
        <v/>
      </c>
      <c r="Z557" s="60" t="str">
        <f t="shared" si="552"/>
        <v/>
      </c>
      <c r="AA557" s="60" t="str">
        <f t="shared" si="553"/>
        <v/>
      </c>
      <c r="AB557" s="60" t="str">
        <f t="shared" si="554"/>
        <v/>
      </c>
      <c r="AC557" s="23">
        <f t="shared" si="555"/>
        <v>0</v>
      </c>
      <c r="AH557" s="158" t="str">
        <f t="shared" si="556"/>
        <v/>
      </c>
    </row>
    <row r="558" spans="1:34" x14ac:dyDescent="0.25">
      <c r="A558" s="23" t="str">
        <f>C551&amp;"x"&amp;B558</f>
        <v>x5</v>
      </c>
      <c r="B558" s="42">
        <v>5</v>
      </c>
      <c r="C558" s="60" t="str">
        <f t="shared" si="537"/>
        <v/>
      </c>
      <c r="D558" s="60" t="str">
        <f t="shared" si="538"/>
        <v/>
      </c>
      <c r="E558" s="61" t="str">
        <f t="shared" si="539"/>
        <v/>
      </c>
      <c r="F558" s="61" t="str">
        <f t="shared" si="540"/>
        <v/>
      </c>
      <c r="G558" s="62" t="str">
        <f t="shared" si="541"/>
        <v/>
      </c>
      <c r="H558" s="63" t="str">
        <f t="shared" si="542"/>
        <v/>
      </c>
      <c r="I558" s="69"/>
      <c r="J558" s="60" t="str">
        <f t="shared" si="543"/>
        <v/>
      </c>
      <c r="K558" s="60" t="str">
        <f t="shared" si="544"/>
        <v/>
      </c>
      <c r="L558" s="60" t="str">
        <f t="shared" si="545"/>
        <v/>
      </c>
      <c r="M558" s="60" t="str">
        <f t="shared" si="546"/>
        <v/>
      </c>
      <c r="N558" s="48"/>
      <c r="P558" s="114"/>
      <c r="Q558" s="114"/>
      <c r="R558" s="114"/>
      <c r="S558" s="114" t="str">
        <f>IF(OR(LEFT($A558,1)="x",AND(AC553+$AC558=0,$AC553&gt;0)),"",IFERROR(VLOOKUP($A558,Leden2Z,32,0),""))</f>
        <v/>
      </c>
      <c r="T558" s="153">
        <f t="shared" si="547"/>
        <v>0</v>
      </c>
      <c r="U558" s="116">
        <f t="shared" si="548"/>
        <v>0</v>
      </c>
      <c r="V558" s="119" t="str">
        <f t="shared" si="549"/>
        <v/>
      </c>
      <c r="W558" s="119" t="str">
        <f t="shared" si="550"/>
        <v/>
      </c>
      <c r="X558" s="23">
        <v>9</v>
      </c>
      <c r="Y558" s="60" t="str">
        <f t="shared" si="551"/>
        <v/>
      </c>
      <c r="Z558" s="60" t="str">
        <f t="shared" si="552"/>
        <v/>
      </c>
      <c r="AA558" s="60" t="str">
        <f t="shared" si="553"/>
        <v/>
      </c>
      <c r="AB558" s="60" t="str">
        <f t="shared" si="554"/>
        <v/>
      </c>
      <c r="AC558" s="23">
        <f t="shared" si="555"/>
        <v>0</v>
      </c>
      <c r="AH558" s="158" t="str">
        <f t="shared" si="556"/>
        <v/>
      </c>
    </row>
    <row r="559" spans="1:34" x14ac:dyDescent="0.25">
      <c r="A559" s="23" t="str">
        <f>C551&amp;"x"&amp;B559</f>
        <v>x6</v>
      </c>
      <c r="B559" s="42">
        <v>6</v>
      </c>
      <c r="C559" s="60" t="str">
        <f t="shared" si="537"/>
        <v/>
      </c>
      <c r="D559" s="60" t="str">
        <f t="shared" si="538"/>
        <v/>
      </c>
      <c r="E559" s="61" t="str">
        <f t="shared" si="539"/>
        <v/>
      </c>
      <c r="F559" s="61" t="str">
        <f t="shared" si="540"/>
        <v/>
      </c>
      <c r="G559" s="62" t="str">
        <f t="shared" si="541"/>
        <v/>
      </c>
      <c r="H559" s="63" t="str">
        <f t="shared" si="542"/>
        <v/>
      </c>
      <c r="I559" s="69"/>
      <c r="J559" s="60" t="str">
        <f t="shared" si="543"/>
        <v/>
      </c>
      <c r="K559" s="60" t="str">
        <f t="shared" si="544"/>
        <v/>
      </c>
      <c r="L559" s="60" t="str">
        <f t="shared" si="545"/>
        <v/>
      </c>
      <c r="M559" s="60" t="str">
        <f t="shared" si="546"/>
        <v/>
      </c>
      <c r="N559" s="48"/>
      <c r="P559" s="114"/>
      <c r="Q559" s="114"/>
      <c r="R559" s="114"/>
      <c r="S559" s="114" t="str">
        <f>IF(OR(LEFT($A559,1)="x",AND(AC553+$AC559=0,$AC553&gt;0)),"",IFERROR(VLOOKUP($A559,Leden2Z,32,0),""))</f>
        <v/>
      </c>
      <c r="T559" s="153">
        <f t="shared" si="547"/>
        <v>0</v>
      </c>
      <c r="U559" s="116">
        <f t="shared" si="548"/>
        <v>0</v>
      </c>
      <c r="V559" s="119" t="str">
        <f t="shared" si="549"/>
        <v/>
      </c>
      <c r="W559" s="119" t="str">
        <f t="shared" si="550"/>
        <v/>
      </c>
      <c r="X559" s="23">
        <v>10</v>
      </c>
      <c r="Y559" s="60" t="str">
        <f t="shared" si="551"/>
        <v/>
      </c>
      <c r="Z559" s="60" t="str">
        <f t="shared" si="552"/>
        <v/>
      </c>
      <c r="AA559" s="60" t="str">
        <f t="shared" si="553"/>
        <v/>
      </c>
      <c r="AB559" s="60" t="str">
        <f t="shared" si="554"/>
        <v/>
      </c>
      <c r="AC559" s="23">
        <f t="shared" si="555"/>
        <v>0</v>
      </c>
      <c r="AH559" s="158" t="str">
        <f t="shared" si="556"/>
        <v/>
      </c>
    </row>
    <row r="560" spans="1:34" x14ac:dyDescent="0.25">
      <c r="A560" s="23" t="str">
        <f>C551&amp;"x"&amp;B560</f>
        <v>x7</v>
      </c>
      <c r="B560" s="42">
        <v>7</v>
      </c>
      <c r="C560" s="60" t="str">
        <f t="shared" si="537"/>
        <v/>
      </c>
      <c r="D560" s="60" t="str">
        <f t="shared" si="538"/>
        <v/>
      </c>
      <c r="E560" s="61" t="str">
        <f t="shared" si="539"/>
        <v/>
      </c>
      <c r="F560" s="61" t="str">
        <f t="shared" si="540"/>
        <v/>
      </c>
      <c r="G560" s="62" t="str">
        <f t="shared" si="541"/>
        <v/>
      </c>
      <c r="H560" s="63" t="str">
        <f t="shared" si="542"/>
        <v/>
      </c>
      <c r="I560" s="69"/>
      <c r="J560" s="60" t="str">
        <f t="shared" si="543"/>
        <v/>
      </c>
      <c r="K560" s="60" t="str">
        <f t="shared" si="544"/>
        <v/>
      </c>
      <c r="L560" s="60" t="str">
        <f t="shared" si="545"/>
        <v/>
      </c>
      <c r="M560" s="60" t="str">
        <f t="shared" si="546"/>
        <v/>
      </c>
      <c r="N560" s="48"/>
      <c r="P560" s="114"/>
      <c r="Q560" s="114"/>
      <c r="R560" s="114"/>
      <c r="S560" s="114" t="str">
        <f>IF(OR(LEFT($A560,1)="x",AND(AC553+$AC560=0,$AC553&gt;0)),"",IFERROR(VLOOKUP($A560,Leden2Z,32,0),""))</f>
        <v/>
      </c>
      <c r="T560" s="153">
        <f t="shared" si="547"/>
        <v>0</v>
      </c>
      <c r="U560" s="116">
        <f t="shared" si="548"/>
        <v>0</v>
      </c>
      <c r="V560" s="119" t="str">
        <f t="shared" si="549"/>
        <v/>
      </c>
      <c r="W560" s="119" t="str">
        <f t="shared" si="550"/>
        <v/>
      </c>
      <c r="X560" s="23">
        <v>11</v>
      </c>
      <c r="Y560" s="60" t="str">
        <f t="shared" si="551"/>
        <v/>
      </c>
      <c r="Z560" s="60" t="str">
        <f t="shared" si="552"/>
        <v/>
      </c>
      <c r="AA560" s="60" t="str">
        <f t="shared" si="553"/>
        <v/>
      </c>
      <c r="AB560" s="60" t="str">
        <f t="shared" si="554"/>
        <v/>
      </c>
      <c r="AC560" s="23">
        <f t="shared" si="555"/>
        <v>0</v>
      </c>
      <c r="AH560" s="158" t="str">
        <f t="shared" si="556"/>
        <v/>
      </c>
    </row>
    <row r="561" spans="1:34" x14ac:dyDescent="0.25">
      <c r="A561" s="23" t="str">
        <f>C551&amp;"x"&amp;B561</f>
        <v>x8</v>
      </c>
      <c r="B561" s="42">
        <v>8</v>
      </c>
      <c r="C561" s="60" t="str">
        <f t="shared" si="537"/>
        <v/>
      </c>
      <c r="D561" s="60" t="str">
        <f t="shared" si="538"/>
        <v/>
      </c>
      <c r="E561" s="61" t="str">
        <f t="shared" si="539"/>
        <v/>
      </c>
      <c r="F561" s="61" t="str">
        <f t="shared" si="540"/>
        <v/>
      </c>
      <c r="G561" s="62" t="str">
        <f t="shared" si="541"/>
        <v/>
      </c>
      <c r="H561" s="63" t="str">
        <f t="shared" si="542"/>
        <v/>
      </c>
      <c r="I561" s="69"/>
      <c r="J561" s="60" t="str">
        <f t="shared" si="543"/>
        <v/>
      </c>
      <c r="K561" s="60" t="str">
        <f t="shared" si="544"/>
        <v/>
      </c>
      <c r="L561" s="60" t="str">
        <f t="shared" si="545"/>
        <v/>
      </c>
      <c r="M561" s="60" t="str">
        <f t="shared" si="546"/>
        <v/>
      </c>
      <c r="N561" s="48"/>
      <c r="P561" s="114"/>
      <c r="Q561" s="114"/>
      <c r="R561" s="114"/>
      <c r="S561" s="114" t="str">
        <f>IF(OR(LEFT($A561,1)="x",AND(AC553+$AC561=0,$AC553&gt;0)),"",IFERROR(VLOOKUP($A561,Leden2Z,32,0),""))</f>
        <v/>
      </c>
      <c r="T561" s="153">
        <f t="shared" si="547"/>
        <v>0</v>
      </c>
      <c r="U561" s="116">
        <f t="shared" si="548"/>
        <v>0</v>
      </c>
      <c r="V561" s="119" t="str">
        <f t="shared" si="549"/>
        <v/>
      </c>
      <c r="W561" s="119" t="str">
        <f t="shared" si="550"/>
        <v/>
      </c>
      <c r="X561" s="23">
        <v>12</v>
      </c>
      <c r="Y561" s="60" t="str">
        <f t="shared" si="551"/>
        <v/>
      </c>
      <c r="Z561" s="60" t="str">
        <f t="shared" si="552"/>
        <v/>
      </c>
      <c r="AA561" s="60" t="str">
        <f t="shared" si="553"/>
        <v/>
      </c>
      <c r="AB561" s="60" t="str">
        <f t="shared" si="554"/>
        <v/>
      </c>
      <c r="AC561" s="23">
        <f t="shared" si="555"/>
        <v>0</v>
      </c>
      <c r="AH561" s="158" t="str">
        <f t="shared" si="556"/>
        <v/>
      </c>
    </row>
    <row r="562" spans="1:34" x14ac:dyDescent="0.25">
      <c r="A562" s="23" t="str">
        <f>C551&amp;"x"&amp;B562</f>
        <v>x9</v>
      </c>
      <c r="B562" s="42">
        <v>9</v>
      </c>
      <c r="C562" s="60" t="str">
        <f t="shared" si="537"/>
        <v/>
      </c>
      <c r="D562" s="60" t="str">
        <f t="shared" si="538"/>
        <v/>
      </c>
      <c r="E562" s="61" t="str">
        <f t="shared" si="539"/>
        <v/>
      </c>
      <c r="F562" s="61" t="str">
        <f t="shared" si="540"/>
        <v/>
      </c>
      <c r="G562" s="62" t="str">
        <f t="shared" si="541"/>
        <v/>
      </c>
      <c r="H562" s="63" t="str">
        <f t="shared" si="542"/>
        <v/>
      </c>
      <c r="I562" s="69"/>
      <c r="J562" s="60" t="str">
        <f t="shared" si="543"/>
        <v/>
      </c>
      <c r="K562" s="60" t="str">
        <f t="shared" si="544"/>
        <v/>
      </c>
      <c r="L562" s="60" t="str">
        <f t="shared" si="545"/>
        <v/>
      </c>
      <c r="M562" s="60" t="str">
        <f t="shared" si="546"/>
        <v/>
      </c>
      <c r="N562" s="48"/>
      <c r="P562" s="114"/>
      <c r="Q562" s="114"/>
      <c r="R562" s="114"/>
      <c r="S562" s="114" t="str">
        <f>IF(OR(LEFT($A562,1)="x",AND(AC553+$AC562=0,$AC553&gt;0)),"",IFERROR(VLOOKUP($A562,Leden2Z,32,0),""))</f>
        <v/>
      </c>
      <c r="T562" s="153">
        <f t="shared" si="547"/>
        <v>0</v>
      </c>
      <c r="U562" s="116">
        <f t="shared" si="548"/>
        <v>0</v>
      </c>
      <c r="V562" s="119" t="str">
        <f t="shared" si="549"/>
        <v/>
      </c>
      <c r="W562" s="119" t="str">
        <f t="shared" si="550"/>
        <v/>
      </c>
      <c r="X562" s="23">
        <v>13</v>
      </c>
      <c r="Y562" s="60" t="str">
        <f t="shared" si="551"/>
        <v/>
      </c>
      <c r="Z562" s="60" t="str">
        <f t="shared" si="552"/>
        <v/>
      </c>
      <c r="AA562" s="60" t="str">
        <f t="shared" si="553"/>
        <v/>
      </c>
      <c r="AB562" s="60" t="str">
        <f t="shared" si="554"/>
        <v/>
      </c>
      <c r="AC562" s="23">
        <f t="shared" si="555"/>
        <v>0</v>
      </c>
      <c r="AH562" s="158" t="str">
        <f t="shared" si="556"/>
        <v/>
      </c>
    </row>
    <row r="563" spans="1:34" x14ac:dyDescent="0.25">
      <c r="A563" s="23" t="str">
        <f>C551&amp;"x"&amp;B563</f>
        <v>x10</v>
      </c>
      <c r="B563" s="42">
        <v>10</v>
      </c>
      <c r="C563" s="60" t="str">
        <f t="shared" si="537"/>
        <v/>
      </c>
      <c r="D563" s="60" t="str">
        <f t="shared" si="538"/>
        <v/>
      </c>
      <c r="E563" s="61" t="str">
        <f t="shared" si="539"/>
        <v/>
      </c>
      <c r="F563" s="61" t="str">
        <f t="shared" si="540"/>
        <v/>
      </c>
      <c r="G563" s="62" t="str">
        <f t="shared" si="541"/>
        <v/>
      </c>
      <c r="H563" s="63" t="str">
        <f t="shared" si="542"/>
        <v/>
      </c>
      <c r="I563" s="69"/>
      <c r="J563" s="60" t="str">
        <f t="shared" si="543"/>
        <v/>
      </c>
      <c r="K563" s="60" t="str">
        <f t="shared" si="544"/>
        <v/>
      </c>
      <c r="L563" s="60" t="str">
        <f t="shared" si="545"/>
        <v/>
      </c>
      <c r="M563" s="60" t="str">
        <f t="shared" si="546"/>
        <v/>
      </c>
      <c r="N563" s="48"/>
      <c r="P563" s="114"/>
      <c r="Q563" s="114"/>
      <c r="R563" s="114"/>
      <c r="S563" s="114" t="str">
        <f>IF(OR(LEFT($A563,1)="x",AND(AC553+$AC563=0,$AC553&gt;0)),"",IFERROR(VLOOKUP($A563,Leden2Z,32,0),""))</f>
        <v/>
      </c>
      <c r="T563" s="153">
        <f t="shared" si="547"/>
        <v>0</v>
      </c>
      <c r="U563" s="116">
        <f t="shared" si="548"/>
        <v>0</v>
      </c>
      <c r="V563" s="119" t="str">
        <f t="shared" si="549"/>
        <v/>
      </c>
      <c r="W563" s="119" t="str">
        <f t="shared" si="550"/>
        <v/>
      </c>
      <c r="X563" s="23">
        <v>14</v>
      </c>
      <c r="Y563" s="60" t="str">
        <f t="shared" si="551"/>
        <v/>
      </c>
      <c r="Z563" s="60" t="str">
        <f t="shared" si="552"/>
        <v/>
      </c>
      <c r="AA563" s="60" t="str">
        <f t="shared" si="553"/>
        <v/>
      </c>
      <c r="AB563" s="60" t="str">
        <f t="shared" si="554"/>
        <v/>
      </c>
      <c r="AC563" s="23">
        <f t="shared" si="555"/>
        <v>0</v>
      </c>
      <c r="AH563" s="158" t="str">
        <f t="shared" si="556"/>
        <v/>
      </c>
    </row>
    <row r="564" spans="1:34" x14ac:dyDescent="0.25">
      <c r="A564" s="23" t="str">
        <f>C551&amp;"x"&amp;B564</f>
        <v>x11</v>
      </c>
      <c r="B564" s="42">
        <v>11</v>
      </c>
      <c r="C564" s="60" t="str">
        <f t="shared" si="537"/>
        <v/>
      </c>
      <c r="D564" s="60" t="str">
        <f t="shared" si="538"/>
        <v/>
      </c>
      <c r="E564" s="61" t="str">
        <f t="shared" si="539"/>
        <v/>
      </c>
      <c r="F564" s="61" t="str">
        <f t="shared" si="540"/>
        <v/>
      </c>
      <c r="G564" s="62" t="str">
        <f t="shared" si="541"/>
        <v/>
      </c>
      <c r="H564" s="63" t="str">
        <f t="shared" si="542"/>
        <v/>
      </c>
      <c r="I564" s="69"/>
      <c r="J564" s="60" t="str">
        <f t="shared" si="543"/>
        <v/>
      </c>
      <c r="K564" s="60" t="str">
        <f t="shared" si="544"/>
        <v/>
      </c>
      <c r="L564" s="60" t="str">
        <f t="shared" si="545"/>
        <v/>
      </c>
      <c r="M564" s="60" t="str">
        <f t="shared" si="546"/>
        <v/>
      </c>
      <c r="N564" s="48"/>
      <c r="P564" s="114"/>
      <c r="Q564" s="114"/>
      <c r="R564" s="114"/>
      <c r="S564" s="114" t="str">
        <f>IF(OR(LEFT($A564,1)="x",AND(AC553+$AC564=0,$AC553&gt;0)),"",IFERROR(VLOOKUP($A564,Leden2Z,32,0),""))</f>
        <v/>
      </c>
      <c r="T564" s="153">
        <f t="shared" si="547"/>
        <v>0</v>
      </c>
      <c r="U564" s="116">
        <f t="shared" si="548"/>
        <v>0</v>
      </c>
      <c r="V564" s="119" t="str">
        <f t="shared" si="549"/>
        <v/>
      </c>
      <c r="W564" s="119" t="str">
        <f t="shared" si="550"/>
        <v/>
      </c>
      <c r="X564" s="23">
        <v>15</v>
      </c>
      <c r="Y564" s="60" t="str">
        <f t="shared" si="551"/>
        <v/>
      </c>
      <c r="Z564" s="60" t="str">
        <f t="shared" si="552"/>
        <v/>
      </c>
      <c r="AA564" s="60" t="str">
        <f t="shared" si="553"/>
        <v/>
      </c>
      <c r="AB564" s="60" t="str">
        <f t="shared" si="554"/>
        <v/>
      </c>
      <c r="AC564" s="23">
        <f t="shared" si="555"/>
        <v>0</v>
      </c>
      <c r="AH564" s="158" t="str">
        <f t="shared" si="556"/>
        <v/>
      </c>
    </row>
    <row r="565" spans="1:34" x14ac:dyDescent="0.25">
      <c r="A565" s="23" t="str">
        <f>C551&amp;"x"&amp;B565</f>
        <v>x12</v>
      </c>
      <c r="B565" s="42">
        <v>12</v>
      </c>
      <c r="C565" s="60" t="str">
        <f t="shared" si="537"/>
        <v/>
      </c>
      <c r="D565" s="60" t="str">
        <f t="shared" si="538"/>
        <v/>
      </c>
      <c r="E565" s="61" t="str">
        <f t="shared" si="539"/>
        <v/>
      </c>
      <c r="F565" s="61" t="str">
        <f t="shared" si="540"/>
        <v/>
      </c>
      <c r="G565" s="62" t="str">
        <f t="shared" si="541"/>
        <v/>
      </c>
      <c r="H565" s="63" t="str">
        <f t="shared" si="542"/>
        <v/>
      </c>
      <c r="I565" s="69"/>
      <c r="J565" s="60" t="str">
        <f t="shared" si="543"/>
        <v/>
      </c>
      <c r="K565" s="60" t="str">
        <f t="shared" si="544"/>
        <v/>
      </c>
      <c r="L565" s="60" t="str">
        <f t="shared" si="545"/>
        <v/>
      </c>
      <c r="M565" s="60" t="str">
        <f t="shared" si="546"/>
        <v/>
      </c>
      <c r="N565" s="48"/>
      <c r="P565" s="114"/>
      <c r="Q565" s="114"/>
      <c r="R565" s="114"/>
      <c r="S565" s="114" t="str">
        <f>IF(OR(LEFT($A565,1)="x",AND(AC553+$AC565=0,$AC553&gt;0)),"",IFERROR(VLOOKUP($A565,Leden2Z,32,0),""))</f>
        <v/>
      </c>
      <c r="T565" s="153">
        <f t="shared" si="547"/>
        <v>0</v>
      </c>
      <c r="U565" s="116">
        <f t="shared" si="548"/>
        <v>0</v>
      </c>
      <c r="V565" s="119" t="str">
        <f t="shared" si="549"/>
        <v/>
      </c>
      <c r="W565" s="119" t="str">
        <f t="shared" si="550"/>
        <v/>
      </c>
      <c r="X565" s="23">
        <v>16</v>
      </c>
      <c r="Y565" s="60" t="str">
        <f t="shared" si="551"/>
        <v/>
      </c>
      <c r="Z565" s="60" t="str">
        <f t="shared" si="552"/>
        <v/>
      </c>
      <c r="AA565" s="60" t="str">
        <f t="shared" si="553"/>
        <v/>
      </c>
      <c r="AB565" s="60" t="str">
        <f t="shared" si="554"/>
        <v/>
      </c>
      <c r="AC565" s="23">
        <f t="shared" si="555"/>
        <v>0</v>
      </c>
      <c r="AH565" s="158" t="str">
        <f t="shared" si="556"/>
        <v/>
      </c>
    </row>
    <row r="566" spans="1:34" x14ac:dyDescent="0.25">
      <c r="A566" s="23" t="str">
        <f>C551&amp;"x"&amp;B566</f>
        <v>x13</v>
      </c>
      <c r="B566" s="42">
        <v>13</v>
      </c>
      <c r="C566" s="60" t="str">
        <f t="shared" si="537"/>
        <v/>
      </c>
      <c r="D566" s="60" t="str">
        <f t="shared" si="538"/>
        <v/>
      </c>
      <c r="E566" s="61" t="str">
        <f t="shared" si="539"/>
        <v/>
      </c>
      <c r="F566" s="61" t="str">
        <f t="shared" si="540"/>
        <v/>
      </c>
      <c r="G566" s="62" t="str">
        <f t="shared" si="541"/>
        <v/>
      </c>
      <c r="H566" s="63" t="str">
        <f t="shared" si="542"/>
        <v/>
      </c>
      <c r="I566" s="69"/>
      <c r="J566" s="60" t="str">
        <f t="shared" si="543"/>
        <v/>
      </c>
      <c r="K566" s="60" t="str">
        <f t="shared" si="544"/>
        <v/>
      </c>
      <c r="L566" s="60" t="str">
        <f t="shared" si="545"/>
        <v/>
      </c>
      <c r="M566" s="60" t="str">
        <f t="shared" si="546"/>
        <v/>
      </c>
      <c r="N566" s="48"/>
      <c r="P566" s="114"/>
      <c r="Q566" s="114"/>
      <c r="R566" s="114"/>
      <c r="S566" s="114" t="str">
        <f>IF(OR(LEFT($A566,1)="x",AND(AC553+$AC566=0,$AC553&gt;0)),"",IFERROR(VLOOKUP($A566,Leden2Z,32,0),""))</f>
        <v/>
      </c>
      <c r="T566" s="153">
        <f t="shared" si="547"/>
        <v>0</v>
      </c>
      <c r="U566" s="116">
        <f t="shared" si="548"/>
        <v>0</v>
      </c>
      <c r="V566" s="119" t="str">
        <f t="shared" si="549"/>
        <v/>
      </c>
      <c r="W566" s="119" t="str">
        <f t="shared" si="550"/>
        <v/>
      </c>
      <c r="X566" s="23">
        <v>17</v>
      </c>
      <c r="Y566" s="60" t="str">
        <f t="shared" si="551"/>
        <v/>
      </c>
      <c r="Z566" s="60" t="str">
        <f t="shared" si="552"/>
        <v/>
      </c>
      <c r="AA566" s="60" t="str">
        <f t="shared" si="553"/>
        <v/>
      </c>
      <c r="AB566" s="60" t="str">
        <f t="shared" si="554"/>
        <v/>
      </c>
      <c r="AC566" s="23">
        <f t="shared" si="555"/>
        <v>0</v>
      </c>
      <c r="AH566" s="158" t="str">
        <f t="shared" si="556"/>
        <v/>
      </c>
    </row>
    <row r="567" spans="1:34" x14ac:dyDescent="0.25">
      <c r="A567" s="23" t="str">
        <f>C551&amp;"x"&amp;B567</f>
        <v>x14</v>
      </c>
      <c r="B567" s="42">
        <v>14</v>
      </c>
      <c r="C567" s="60" t="str">
        <f t="shared" si="537"/>
        <v/>
      </c>
      <c r="D567" s="60" t="str">
        <f t="shared" si="538"/>
        <v/>
      </c>
      <c r="E567" s="61" t="str">
        <f t="shared" si="539"/>
        <v/>
      </c>
      <c r="F567" s="61" t="str">
        <f t="shared" si="540"/>
        <v/>
      </c>
      <c r="G567" s="62" t="str">
        <f t="shared" si="541"/>
        <v/>
      </c>
      <c r="H567" s="63" t="str">
        <f t="shared" si="542"/>
        <v/>
      </c>
      <c r="I567" s="69"/>
      <c r="J567" s="60" t="str">
        <f t="shared" si="543"/>
        <v/>
      </c>
      <c r="K567" s="60" t="str">
        <f t="shared" si="544"/>
        <v/>
      </c>
      <c r="L567" s="60" t="str">
        <f t="shared" si="545"/>
        <v/>
      </c>
      <c r="M567" s="60" t="str">
        <f t="shared" si="546"/>
        <v/>
      </c>
      <c r="N567" s="48"/>
      <c r="P567" s="114"/>
      <c r="Q567" s="114"/>
      <c r="R567" s="114"/>
      <c r="S567" s="114" t="str">
        <f>IF(OR(LEFT($A567,1)="x",AND(AC553+$AC567=0,$AC553&gt;0)),"",IFERROR(VLOOKUP($A567,Leden2Z,32,0),""))</f>
        <v/>
      </c>
      <c r="T567" s="153">
        <f t="shared" si="547"/>
        <v>0</v>
      </c>
      <c r="U567" s="116">
        <f t="shared" si="548"/>
        <v>0</v>
      </c>
      <c r="V567" s="119" t="str">
        <f t="shared" si="549"/>
        <v/>
      </c>
      <c r="W567" s="119" t="str">
        <f t="shared" si="550"/>
        <v/>
      </c>
      <c r="X567" s="23">
        <v>18</v>
      </c>
      <c r="Y567" s="60" t="str">
        <f t="shared" si="551"/>
        <v/>
      </c>
      <c r="Z567" s="60" t="str">
        <f t="shared" si="552"/>
        <v/>
      </c>
      <c r="AA567" s="60" t="str">
        <f t="shared" si="553"/>
        <v/>
      </c>
      <c r="AB567" s="60" t="str">
        <f t="shared" si="554"/>
        <v/>
      </c>
      <c r="AC567" s="23">
        <f t="shared" si="555"/>
        <v>0</v>
      </c>
      <c r="AH567" s="158" t="str">
        <f t="shared" si="556"/>
        <v/>
      </c>
    </row>
    <row r="568" spans="1:34" x14ac:dyDescent="0.25">
      <c r="A568" s="23" t="str">
        <f>C551&amp;"x"&amp;B568</f>
        <v>x15</v>
      </c>
      <c r="B568" s="42">
        <v>15</v>
      </c>
      <c r="C568" s="60" t="str">
        <f t="shared" si="537"/>
        <v/>
      </c>
      <c r="D568" s="60" t="str">
        <f t="shared" si="538"/>
        <v/>
      </c>
      <c r="E568" s="61" t="str">
        <f t="shared" si="539"/>
        <v/>
      </c>
      <c r="F568" s="61" t="str">
        <f t="shared" si="540"/>
        <v/>
      </c>
      <c r="G568" s="62" t="str">
        <f t="shared" si="541"/>
        <v/>
      </c>
      <c r="H568" s="63" t="str">
        <f t="shared" si="542"/>
        <v/>
      </c>
      <c r="I568" s="69"/>
      <c r="J568" s="60" t="str">
        <f t="shared" si="543"/>
        <v/>
      </c>
      <c r="K568" s="60" t="str">
        <f t="shared" si="544"/>
        <v/>
      </c>
      <c r="L568" s="60" t="str">
        <f t="shared" si="545"/>
        <v/>
      </c>
      <c r="M568" s="60" t="str">
        <f t="shared" si="546"/>
        <v/>
      </c>
      <c r="N568" s="48"/>
      <c r="P568" s="114"/>
      <c r="Q568" s="114"/>
      <c r="R568" s="114"/>
      <c r="S568" s="114" t="str">
        <f>IF(OR(LEFT($A568,1)="x",AND(AC553+$AC568=0,$AC553&gt;0)),"",IFERROR(VLOOKUP($A568,Leden2Z,32,0),""))</f>
        <v/>
      </c>
      <c r="T568" s="153">
        <f t="shared" si="547"/>
        <v>0</v>
      </c>
      <c r="U568" s="116">
        <f t="shared" si="548"/>
        <v>0</v>
      </c>
      <c r="V568" s="119" t="str">
        <f t="shared" si="549"/>
        <v/>
      </c>
      <c r="W568" s="119" t="str">
        <f t="shared" si="550"/>
        <v/>
      </c>
      <c r="X568" s="23">
        <v>19</v>
      </c>
      <c r="Y568" s="60" t="str">
        <f t="shared" si="551"/>
        <v/>
      </c>
      <c r="Z568" s="60" t="str">
        <f t="shared" si="552"/>
        <v/>
      </c>
      <c r="AA568" s="60" t="str">
        <f t="shared" si="553"/>
        <v/>
      </c>
      <c r="AB568" s="60" t="str">
        <f t="shared" si="554"/>
        <v/>
      </c>
      <c r="AC568" s="23">
        <f t="shared" si="555"/>
        <v>0</v>
      </c>
      <c r="AH568" s="158" t="str">
        <f t="shared" si="556"/>
        <v/>
      </c>
    </row>
    <row r="569" spans="1:34" x14ac:dyDescent="0.25">
      <c r="B569" s="65"/>
      <c r="C569" s="66"/>
      <c r="D569" s="65"/>
      <c r="E569" s="65"/>
      <c r="F569" s="65"/>
      <c r="G569" s="67"/>
      <c r="H569" s="67"/>
      <c r="I569" s="67"/>
      <c r="J569" s="66"/>
      <c r="K569" s="66"/>
      <c r="L569" s="66"/>
      <c r="M569" s="66"/>
      <c r="N569" s="48"/>
      <c r="X569" s="23">
        <v>20</v>
      </c>
    </row>
    <row r="570" spans="1:34" x14ac:dyDescent="0.25">
      <c r="B570" s="42"/>
      <c r="C570" s="369" t="s">
        <v>5165</v>
      </c>
      <c r="D570" s="369"/>
      <c r="E570" s="43" t="s">
        <v>5166</v>
      </c>
      <c r="F570" s="43" t="s">
        <v>5167</v>
      </c>
      <c r="G570" s="44" t="s">
        <v>5168</v>
      </c>
      <c r="H570" s="45"/>
      <c r="I570" s="46"/>
      <c r="J570" s="47" t="s">
        <v>5169</v>
      </c>
      <c r="K570" s="47" t="s">
        <v>5170</v>
      </c>
      <c r="L570" s="47" t="s">
        <v>5171</v>
      </c>
      <c r="M570" s="48"/>
      <c r="N570" s="48"/>
      <c r="P570" s="49">
        <f>COUNT(P574:P588)</f>
        <v>0</v>
      </c>
      <c r="Q570" s="49">
        <f>COUNT(Q574:Q588)</f>
        <v>0</v>
      </c>
      <c r="R570" s="49">
        <f>COUNT(R574:R588)</f>
        <v>0</v>
      </c>
      <c r="S570" s="49">
        <f>COUNT(S574:S588)</f>
        <v>0</v>
      </c>
      <c r="T570" s="96">
        <f>T571-SUM(U574:U588)</f>
        <v>0</v>
      </c>
      <c r="X570" s="23">
        <v>1</v>
      </c>
    </row>
    <row r="571" spans="1:34" ht="13" x14ac:dyDescent="0.3">
      <c r="A571" s="27">
        <f>A551+1</f>
        <v>29</v>
      </c>
      <c r="B571" s="50"/>
      <c r="C571" s="370" t="str">
        <f>Leden!AW34</f>
        <v/>
      </c>
      <c r="D571" s="370"/>
      <c r="E571" s="100" t="str">
        <f>IF($C571="","",LEFT(IFERROR(VLOOKUP($C571,Teams2Z,2,0),"")&amp;"??",2))</f>
        <v/>
      </c>
      <c r="F571" s="100" t="str">
        <f>IF($C571="","",IFERROR(VLOOKUP($C571,Teams2Z,3,0),"??"))</f>
        <v/>
      </c>
      <c r="G571" s="100" t="str">
        <f>IF($C571="","",LEFT(IFERROR(VLOOKUP($C571,Teams2Z,4,0),"")&amp;"?",1))</f>
        <v/>
      </c>
      <c r="H571" s="51"/>
      <c r="I571" s="52"/>
      <c r="J571" s="100">
        <f>COUNTIF(C574:C588,"V")</f>
        <v>0</v>
      </c>
      <c r="K571" s="100">
        <f>COUNTIF(C574:C588,"M")</f>
        <v>0</v>
      </c>
      <c r="L571" s="53" t="str">
        <f>IFERROR(AVERAGE(H574:H588),"")</f>
        <v/>
      </c>
      <c r="M571" s="54"/>
      <c r="N571" s="54"/>
      <c r="O571" s="27" t="s">
        <v>5172</v>
      </c>
      <c r="P571" s="163"/>
      <c r="Q571" s="163"/>
      <c r="R571" s="163"/>
      <c r="S571" s="163"/>
      <c r="T571" s="96">
        <f>SUM(T574:T588)</f>
        <v>0</v>
      </c>
      <c r="U571" s="115" t="str">
        <f>MID($C571,1,1)</f>
        <v/>
      </c>
      <c r="V571" s="115" t="str">
        <f>MID($C571,1,1)</f>
        <v/>
      </c>
      <c r="W571" s="115" t="str">
        <f>MID($C571,1,1)</f>
        <v/>
      </c>
      <c r="X571" s="23">
        <v>2</v>
      </c>
      <c r="Y571" s="27"/>
      <c r="Z571" s="27"/>
      <c r="AA571" s="27"/>
      <c r="AB571" s="27"/>
      <c r="AC571" s="27"/>
      <c r="AD571" s="11" t="str">
        <f>IF($C571="","",IFERROR(VLOOKUP($C571,Teams2Z,6,0),""))</f>
        <v/>
      </c>
      <c r="AE571" s="11" t="str">
        <f>TRIM(IF($AD571="","",IFERROR(VLOOKUP($AD571,Teams!$J$5:$O$9,2,0),"")))</f>
        <v/>
      </c>
      <c r="AF571" s="11" t="str">
        <f>TRIM(IF($AD571="","",IFERROR(VLOOKUP($AD571,Teams!$J$5:$O$9,4,0),"")))</f>
        <v/>
      </c>
      <c r="AG571" s="27"/>
      <c r="AH571" s="159" t="str">
        <f>IFERROR(AVERAGE(AH574:AH588),"")</f>
        <v/>
      </c>
    </row>
    <row r="572" spans="1:34" x14ac:dyDescent="0.25">
      <c r="B572" s="42"/>
      <c r="C572" s="43"/>
      <c r="D572" s="42"/>
      <c r="E572" s="42"/>
      <c r="F572" s="42"/>
      <c r="G572" s="46"/>
      <c r="H572" s="46"/>
      <c r="I572" s="46"/>
      <c r="J572" s="43"/>
      <c r="K572" s="43"/>
      <c r="L572" s="43"/>
      <c r="M572" s="48"/>
      <c r="N572" s="48"/>
      <c r="U572" s="116"/>
      <c r="V572" s="116"/>
      <c r="W572" s="116"/>
      <c r="X572" s="23">
        <v>3</v>
      </c>
    </row>
    <row r="573" spans="1:34" x14ac:dyDescent="0.25">
      <c r="A573" s="55"/>
      <c r="B573" s="56"/>
      <c r="C573" s="57" t="s">
        <v>5173</v>
      </c>
      <c r="D573" s="57" t="s">
        <v>5174</v>
      </c>
      <c r="E573" s="58" t="s">
        <v>5175</v>
      </c>
      <c r="F573" s="58" t="s">
        <v>5176</v>
      </c>
      <c r="G573" s="57" t="s">
        <v>5177</v>
      </c>
      <c r="H573" s="57" t="s">
        <v>5178</v>
      </c>
      <c r="I573" s="57" t="s">
        <v>5039</v>
      </c>
      <c r="J573" s="57" t="s">
        <v>7049</v>
      </c>
      <c r="K573" s="57" t="s">
        <v>7598</v>
      </c>
      <c r="L573" s="57" t="s">
        <v>7596</v>
      </c>
      <c r="M573" s="57" t="s">
        <v>7597</v>
      </c>
      <c r="N573" s="59"/>
      <c r="O573" s="55"/>
      <c r="P573" s="117" t="s">
        <v>5048</v>
      </c>
      <c r="Q573" s="117" t="s">
        <v>5047</v>
      </c>
      <c r="R573" s="117" t="s">
        <v>5049</v>
      </c>
      <c r="S573" s="117" t="s">
        <v>5048</v>
      </c>
      <c r="U573" s="115" t="str">
        <f>IF(W571="","",VLOOKUP(W571,Leeftijdscat,2,FALSE))</f>
        <v/>
      </c>
      <c r="V573" s="115" t="str">
        <f>IF(W571="","",VLOOKUP(W571,Leeftijdscat,3,FALSE))</f>
        <v/>
      </c>
      <c r="W573" s="115" t="str">
        <f>IF(W571="","",VLOOKUP(W571,Leeftijdscat,4,FALSE))</f>
        <v/>
      </c>
      <c r="X573" s="23">
        <v>4</v>
      </c>
      <c r="Y573" s="55">
        <f>LEN(Y574&amp;Y575&amp;Y576&amp;Y577&amp;Y578&amp;Y579&amp;Y580&amp;Y581&amp;Y582&amp;Y583&amp;Y584&amp;Y585&amp;Y586&amp;Y587&amp;Y588)</f>
        <v>0</v>
      </c>
      <c r="Z573" s="55">
        <f>LEN(Z574&amp;Z575&amp;Z576&amp;Z577&amp;Z578&amp;Z579&amp;Z580&amp;Z581&amp;Z582&amp;Z583&amp;Z584&amp;Z585&amp;Z586&amp;Z587&amp;Z588)</f>
        <v>0</v>
      </c>
      <c r="AA573" s="55">
        <f>LEN(AA574&amp;AA575&amp;AA576&amp;AA577&amp;AA578&amp;AA579&amp;AA580&amp;AA581&amp;AA582&amp;AA583&amp;AA584&amp;AA585&amp;AA586&amp;AA587&amp;AA588)</f>
        <v>0</v>
      </c>
      <c r="AB573" s="55">
        <f>LEN(AB574&amp;AB575&amp;AB576&amp;AB577&amp;AB578&amp;AB579&amp;AB580&amp;AB581&amp;AB582&amp;AB583&amp;AB584&amp;AB585&amp;AB586&amp;AB587&amp;AB588)</f>
        <v>0</v>
      </c>
      <c r="AC573" s="55">
        <f>SUM(Y573:AA573)</f>
        <v>0</v>
      </c>
      <c r="AD573" s="145"/>
      <c r="AE573" s="145"/>
      <c r="AF573" s="145"/>
      <c r="AG573" s="55"/>
    </row>
    <row r="574" spans="1:34" x14ac:dyDescent="0.25">
      <c r="A574" s="23" t="str">
        <f>C571&amp;"x"&amp;B574</f>
        <v>x1</v>
      </c>
      <c r="B574" s="42">
        <v>1</v>
      </c>
      <c r="C574" s="60" t="str">
        <f t="shared" ref="C574:C588" si="557">IF(LEFT($A574,1)="x","",IFERROR(VLOOKUP($A574,Leden2Z,7,0),""))</f>
        <v/>
      </c>
      <c r="D574" s="60" t="str">
        <f t="shared" ref="D574:D588" si="558">IF(LEFT($A574,1)="x","",IFERROR(VLOOKUP($A574,Leden2Z,8,0),""))</f>
        <v/>
      </c>
      <c r="E574" s="61" t="str">
        <f t="shared" ref="E574:E588" si="559">IF(LEFT($A574,1)="x","",IFERROR(VLOOKUP($A574,Leden2Z,9,0),""))</f>
        <v/>
      </c>
      <c r="F574" s="61" t="str">
        <f t="shared" ref="F574:F588" si="560">IF(LEFT($A574,1)="x","",IFERROR(VLOOKUP($A574,Leden2Z,10,0),""))</f>
        <v/>
      </c>
      <c r="G574" s="62" t="str">
        <f t="shared" ref="G574:G588" si="561">IF(LEFT($A574,1)="x","",IFERROR(VLOOKUP($A574,Leden2Z,11,0),""))</f>
        <v/>
      </c>
      <c r="H574" s="63" t="str">
        <f t="shared" ref="H574:H588" si="562">IF(AND(ISNUMBER(G574),G574&lt;&gt;0),DATEDIF(G574,Peildatum,"Y"),"")</f>
        <v/>
      </c>
      <c r="I574" s="69"/>
      <c r="J574" s="60" t="str">
        <f t="shared" ref="J574:J588" si="563">IF(LEFT($A574,1)="x","",IFERROR(VLOOKUP($A574,Leden2Z,16,0),""))</f>
        <v/>
      </c>
      <c r="K574" s="60" t="str">
        <f t="shared" ref="K574:K588" si="564">IF(LEFT($A574,1)="x","",IFERROR(VLOOKUP($A574,Leden2Z,17,0),""))</f>
        <v/>
      </c>
      <c r="L574" s="60" t="str">
        <f t="shared" ref="L574:L588" si="565">IF(LEFT($A574,1)="x","",IFERROR(VLOOKUP($A574,Leden2Z,18,0),""))</f>
        <v/>
      </c>
      <c r="M574" s="60" t="str">
        <f t="shared" ref="M574:M588" si="566">IF(LEFT($A574,1)="x","",IFERROR(VLOOKUP($A574,Leden2Z,19,0),""))</f>
        <v/>
      </c>
      <c r="N574" s="48"/>
      <c r="P574" s="114"/>
      <c r="Q574" s="114"/>
      <c r="R574" s="114"/>
      <c r="S574" s="114" t="str">
        <f>IF(OR(LEFT($A574,1)="x",AND(AC573+$AC574=0,$AC573&gt;0)),"",IFERROR(VLOOKUP($A574,Leden2Z,32,0),""))</f>
        <v/>
      </c>
      <c r="T574" s="153">
        <f t="shared" ref="T574:T588" si="567">IF(LEN(C574&amp;D574&amp;E574&amp;F574)&gt;0,1,0)</f>
        <v>0</v>
      </c>
      <c r="U574" s="116">
        <f t="shared" ref="U574:U588" si="568">MIN(LEN(Y574&amp;Z574&amp;AA574&amp;AB574),1)</f>
        <v>0</v>
      </c>
      <c r="V574" s="119" t="str">
        <f t="shared" ref="V574:V588" si="569">V573</f>
        <v/>
      </c>
      <c r="W574" s="119" t="str">
        <f t="shared" ref="W574:W588" si="570">W573</f>
        <v/>
      </c>
      <c r="X574" s="23">
        <v>5</v>
      </c>
      <c r="Y574" s="60" t="str">
        <f t="shared" ref="Y574:Y588" si="571">IF(LEFT($A574,1)="x","",IFERROR(VLOOKUP($A574,Leden2Z,36,0),""))</f>
        <v/>
      </c>
      <c r="Z574" s="60" t="str">
        <f t="shared" ref="Z574:Z588" si="572">IF(LEFT($A574,1)="x","",IFERROR(VLOOKUP($A574,Leden2Z,37,0),""))</f>
        <v/>
      </c>
      <c r="AA574" s="60" t="str">
        <f t="shared" ref="AA574:AA588" si="573">IF(LEFT($A574,1)="x","",IFERROR(VLOOKUP($A574,Leden2Z,38,0),""))</f>
        <v/>
      </c>
      <c r="AB574" s="60" t="str">
        <f t="shared" ref="AB574:AB588" si="574">IF(LEFT($A574,1)="x","",IFERROR(VLOOKUP($A574,Leden2Z,39,0),""))</f>
        <v/>
      </c>
      <c r="AC574" s="23">
        <f t="shared" ref="AC574:AC588" si="575">LEN(Y574&amp;Z574&amp;AA574&amp;AB574)</f>
        <v>0</v>
      </c>
      <c r="AH574" s="158" t="str">
        <f t="shared" ref="AH574:AH588" si="576">lft(G574,Peildatum)</f>
        <v/>
      </c>
    </row>
    <row r="575" spans="1:34" x14ac:dyDescent="0.25">
      <c r="A575" s="23" t="str">
        <f>C571&amp;"x"&amp;B575</f>
        <v>x2</v>
      </c>
      <c r="B575" s="42">
        <v>2</v>
      </c>
      <c r="C575" s="60" t="str">
        <f t="shared" si="557"/>
        <v/>
      </c>
      <c r="D575" s="60" t="str">
        <f t="shared" si="558"/>
        <v/>
      </c>
      <c r="E575" s="61" t="str">
        <f t="shared" si="559"/>
        <v/>
      </c>
      <c r="F575" s="61" t="str">
        <f t="shared" si="560"/>
        <v/>
      </c>
      <c r="G575" s="62" t="str">
        <f t="shared" si="561"/>
        <v/>
      </c>
      <c r="H575" s="63" t="str">
        <f t="shared" si="562"/>
        <v/>
      </c>
      <c r="I575" s="69"/>
      <c r="J575" s="60" t="str">
        <f t="shared" si="563"/>
        <v/>
      </c>
      <c r="K575" s="60" t="str">
        <f t="shared" si="564"/>
        <v/>
      </c>
      <c r="L575" s="60" t="str">
        <f t="shared" si="565"/>
        <v/>
      </c>
      <c r="M575" s="60" t="str">
        <f t="shared" si="566"/>
        <v/>
      </c>
      <c r="N575" s="48"/>
      <c r="P575" s="114"/>
      <c r="Q575" s="114"/>
      <c r="R575" s="114"/>
      <c r="S575" s="114" t="str">
        <f>IF(OR(LEFT($A575,1)="x",AND(AC573+$AC575=0,$AC573&gt;0)),"",IFERROR(VLOOKUP($A575,Leden2Z,32,0),""))</f>
        <v/>
      </c>
      <c r="T575" s="153">
        <f t="shared" si="567"/>
        <v>0</v>
      </c>
      <c r="U575" s="116">
        <f t="shared" si="568"/>
        <v>0</v>
      </c>
      <c r="V575" s="119" t="str">
        <f t="shared" si="569"/>
        <v/>
      </c>
      <c r="W575" s="119" t="str">
        <f t="shared" si="570"/>
        <v/>
      </c>
      <c r="X575" s="23">
        <v>6</v>
      </c>
      <c r="Y575" s="60" t="str">
        <f t="shared" si="571"/>
        <v/>
      </c>
      <c r="Z575" s="60" t="str">
        <f t="shared" si="572"/>
        <v/>
      </c>
      <c r="AA575" s="60" t="str">
        <f t="shared" si="573"/>
        <v/>
      </c>
      <c r="AB575" s="60" t="str">
        <f t="shared" si="574"/>
        <v/>
      </c>
      <c r="AC575" s="23">
        <f t="shared" si="575"/>
        <v>0</v>
      </c>
      <c r="AH575" s="158" t="str">
        <f t="shared" si="576"/>
        <v/>
      </c>
    </row>
    <row r="576" spans="1:34" x14ac:dyDescent="0.25">
      <c r="A576" s="23" t="str">
        <f>C571&amp;"x"&amp;B576</f>
        <v>x3</v>
      </c>
      <c r="B576" s="42">
        <v>3</v>
      </c>
      <c r="C576" s="60" t="str">
        <f t="shared" si="557"/>
        <v/>
      </c>
      <c r="D576" s="60" t="str">
        <f t="shared" si="558"/>
        <v/>
      </c>
      <c r="E576" s="61" t="str">
        <f t="shared" si="559"/>
        <v/>
      </c>
      <c r="F576" s="61" t="str">
        <f t="shared" si="560"/>
        <v/>
      </c>
      <c r="G576" s="62" t="str">
        <f t="shared" si="561"/>
        <v/>
      </c>
      <c r="H576" s="63" t="str">
        <f t="shared" si="562"/>
        <v/>
      </c>
      <c r="I576" s="69"/>
      <c r="J576" s="60" t="str">
        <f t="shared" si="563"/>
        <v/>
      </c>
      <c r="K576" s="60" t="str">
        <f t="shared" si="564"/>
        <v/>
      </c>
      <c r="L576" s="60" t="str">
        <f t="shared" si="565"/>
        <v/>
      </c>
      <c r="M576" s="60" t="str">
        <f t="shared" si="566"/>
        <v/>
      </c>
      <c r="N576" s="48"/>
      <c r="P576" s="114"/>
      <c r="Q576" s="114"/>
      <c r="R576" s="114"/>
      <c r="S576" s="114" t="str">
        <f>IF(OR(LEFT($A576,1)="x",AND(AC573+$AC576=0,$AC573&gt;0)),"",IFERROR(VLOOKUP($A576,Leden2Z,32,0),""))</f>
        <v/>
      </c>
      <c r="T576" s="153">
        <f t="shared" si="567"/>
        <v>0</v>
      </c>
      <c r="U576" s="116">
        <f t="shared" si="568"/>
        <v>0</v>
      </c>
      <c r="V576" s="119" t="str">
        <f t="shared" si="569"/>
        <v/>
      </c>
      <c r="W576" s="119" t="str">
        <f t="shared" si="570"/>
        <v/>
      </c>
      <c r="X576" s="23">
        <v>7</v>
      </c>
      <c r="Y576" s="60" t="str">
        <f t="shared" si="571"/>
        <v/>
      </c>
      <c r="Z576" s="60" t="str">
        <f t="shared" si="572"/>
        <v/>
      </c>
      <c r="AA576" s="60" t="str">
        <f t="shared" si="573"/>
        <v/>
      </c>
      <c r="AB576" s="60" t="str">
        <f t="shared" si="574"/>
        <v/>
      </c>
      <c r="AC576" s="23">
        <f t="shared" si="575"/>
        <v>0</v>
      </c>
      <c r="AH576" s="158" t="str">
        <f t="shared" si="576"/>
        <v/>
      </c>
    </row>
    <row r="577" spans="1:34" x14ac:dyDescent="0.25">
      <c r="A577" s="23" t="str">
        <f>C571&amp;"x"&amp;B577</f>
        <v>x4</v>
      </c>
      <c r="B577" s="42">
        <v>4</v>
      </c>
      <c r="C577" s="60" t="str">
        <f t="shared" si="557"/>
        <v/>
      </c>
      <c r="D577" s="60" t="str">
        <f t="shared" si="558"/>
        <v/>
      </c>
      <c r="E577" s="61" t="str">
        <f t="shared" si="559"/>
        <v/>
      </c>
      <c r="F577" s="61" t="str">
        <f t="shared" si="560"/>
        <v/>
      </c>
      <c r="G577" s="62" t="str">
        <f t="shared" si="561"/>
        <v/>
      </c>
      <c r="H577" s="63" t="str">
        <f t="shared" si="562"/>
        <v/>
      </c>
      <c r="I577" s="69"/>
      <c r="J577" s="60" t="str">
        <f t="shared" si="563"/>
        <v/>
      </c>
      <c r="K577" s="60" t="str">
        <f t="shared" si="564"/>
        <v/>
      </c>
      <c r="L577" s="60" t="str">
        <f t="shared" si="565"/>
        <v/>
      </c>
      <c r="M577" s="60" t="str">
        <f t="shared" si="566"/>
        <v/>
      </c>
      <c r="N577" s="48"/>
      <c r="P577" s="114"/>
      <c r="Q577" s="114"/>
      <c r="R577" s="114"/>
      <c r="S577" s="114" t="str">
        <f>IF(OR(LEFT($A577,1)="x",AND(AC573+$AC577=0,$AC573&gt;0)),"",IFERROR(VLOOKUP($A577,Leden2Z,32,0),""))</f>
        <v/>
      </c>
      <c r="T577" s="153">
        <f t="shared" si="567"/>
        <v>0</v>
      </c>
      <c r="U577" s="116">
        <f t="shared" si="568"/>
        <v>0</v>
      </c>
      <c r="V577" s="119" t="str">
        <f t="shared" si="569"/>
        <v/>
      </c>
      <c r="W577" s="119" t="str">
        <f t="shared" si="570"/>
        <v/>
      </c>
      <c r="X577" s="23">
        <v>8</v>
      </c>
      <c r="Y577" s="60" t="str">
        <f t="shared" si="571"/>
        <v/>
      </c>
      <c r="Z577" s="60" t="str">
        <f t="shared" si="572"/>
        <v/>
      </c>
      <c r="AA577" s="60" t="str">
        <f t="shared" si="573"/>
        <v/>
      </c>
      <c r="AB577" s="60" t="str">
        <f t="shared" si="574"/>
        <v/>
      </c>
      <c r="AC577" s="23">
        <f t="shared" si="575"/>
        <v>0</v>
      </c>
      <c r="AH577" s="158" t="str">
        <f t="shared" si="576"/>
        <v/>
      </c>
    </row>
    <row r="578" spans="1:34" x14ac:dyDescent="0.25">
      <c r="A578" s="23" t="str">
        <f>C571&amp;"x"&amp;B578</f>
        <v>x5</v>
      </c>
      <c r="B578" s="42">
        <v>5</v>
      </c>
      <c r="C578" s="60" t="str">
        <f t="shared" si="557"/>
        <v/>
      </c>
      <c r="D578" s="60" t="str">
        <f t="shared" si="558"/>
        <v/>
      </c>
      <c r="E578" s="61" t="str">
        <f t="shared" si="559"/>
        <v/>
      </c>
      <c r="F578" s="61" t="str">
        <f t="shared" si="560"/>
        <v/>
      </c>
      <c r="G578" s="62" t="str">
        <f t="shared" si="561"/>
        <v/>
      </c>
      <c r="H578" s="63" t="str">
        <f t="shared" si="562"/>
        <v/>
      </c>
      <c r="I578" s="69"/>
      <c r="J578" s="60" t="str">
        <f t="shared" si="563"/>
        <v/>
      </c>
      <c r="K578" s="60" t="str">
        <f t="shared" si="564"/>
        <v/>
      </c>
      <c r="L578" s="60" t="str">
        <f t="shared" si="565"/>
        <v/>
      </c>
      <c r="M578" s="60" t="str">
        <f t="shared" si="566"/>
        <v/>
      </c>
      <c r="N578" s="48"/>
      <c r="P578" s="114"/>
      <c r="Q578" s="114"/>
      <c r="R578" s="114"/>
      <c r="S578" s="114" t="str">
        <f>IF(OR(LEFT($A578,1)="x",AND(AC573+$AC578=0,$AC573&gt;0)),"",IFERROR(VLOOKUP($A578,Leden2Z,32,0),""))</f>
        <v/>
      </c>
      <c r="T578" s="153">
        <f t="shared" si="567"/>
        <v>0</v>
      </c>
      <c r="U578" s="116">
        <f t="shared" si="568"/>
        <v>0</v>
      </c>
      <c r="V578" s="119" t="str">
        <f t="shared" si="569"/>
        <v/>
      </c>
      <c r="W578" s="119" t="str">
        <f t="shared" si="570"/>
        <v/>
      </c>
      <c r="X578" s="23">
        <v>9</v>
      </c>
      <c r="Y578" s="60" t="str">
        <f t="shared" si="571"/>
        <v/>
      </c>
      <c r="Z578" s="60" t="str">
        <f t="shared" si="572"/>
        <v/>
      </c>
      <c r="AA578" s="60" t="str">
        <f t="shared" si="573"/>
        <v/>
      </c>
      <c r="AB578" s="60" t="str">
        <f t="shared" si="574"/>
        <v/>
      </c>
      <c r="AC578" s="23">
        <f t="shared" si="575"/>
        <v>0</v>
      </c>
      <c r="AH578" s="158" t="str">
        <f t="shared" si="576"/>
        <v/>
      </c>
    </row>
    <row r="579" spans="1:34" x14ac:dyDescent="0.25">
      <c r="A579" s="23" t="str">
        <f>C571&amp;"x"&amp;B579</f>
        <v>x6</v>
      </c>
      <c r="B579" s="42">
        <v>6</v>
      </c>
      <c r="C579" s="60" t="str">
        <f t="shared" si="557"/>
        <v/>
      </c>
      <c r="D579" s="60" t="str">
        <f t="shared" si="558"/>
        <v/>
      </c>
      <c r="E579" s="61" t="str">
        <f t="shared" si="559"/>
        <v/>
      </c>
      <c r="F579" s="61" t="str">
        <f t="shared" si="560"/>
        <v/>
      </c>
      <c r="G579" s="62" t="str">
        <f t="shared" si="561"/>
        <v/>
      </c>
      <c r="H579" s="63" t="str">
        <f t="shared" si="562"/>
        <v/>
      </c>
      <c r="I579" s="69"/>
      <c r="J579" s="60" t="str">
        <f t="shared" si="563"/>
        <v/>
      </c>
      <c r="K579" s="60" t="str">
        <f t="shared" si="564"/>
        <v/>
      </c>
      <c r="L579" s="60" t="str">
        <f t="shared" si="565"/>
        <v/>
      </c>
      <c r="M579" s="60" t="str">
        <f t="shared" si="566"/>
        <v/>
      </c>
      <c r="N579" s="48"/>
      <c r="P579" s="114"/>
      <c r="Q579" s="114"/>
      <c r="R579" s="114"/>
      <c r="S579" s="114" t="str">
        <f>IF(OR(LEFT($A579,1)="x",AND(AC573+$AC579=0,$AC573&gt;0)),"",IFERROR(VLOOKUP($A579,Leden2Z,32,0),""))</f>
        <v/>
      </c>
      <c r="T579" s="153">
        <f t="shared" si="567"/>
        <v>0</v>
      </c>
      <c r="U579" s="116">
        <f t="shared" si="568"/>
        <v>0</v>
      </c>
      <c r="V579" s="119" t="str">
        <f t="shared" si="569"/>
        <v/>
      </c>
      <c r="W579" s="119" t="str">
        <f t="shared" si="570"/>
        <v/>
      </c>
      <c r="X579" s="23">
        <v>10</v>
      </c>
      <c r="Y579" s="60" t="str">
        <f t="shared" si="571"/>
        <v/>
      </c>
      <c r="Z579" s="60" t="str">
        <f t="shared" si="572"/>
        <v/>
      </c>
      <c r="AA579" s="60" t="str">
        <f t="shared" si="573"/>
        <v/>
      </c>
      <c r="AB579" s="60" t="str">
        <f t="shared" si="574"/>
        <v/>
      </c>
      <c r="AC579" s="23">
        <f t="shared" si="575"/>
        <v>0</v>
      </c>
      <c r="AH579" s="158" t="str">
        <f t="shared" si="576"/>
        <v/>
      </c>
    </row>
    <row r="580" spans="1:34" x14ac:dyDescent="0.25">
      <c r="A580" s="23" t="str">
        <f>C571&amp;"x"&amp;B580</f>
        <v>x7</v>
      </c>
      <c r="B580" s="42">
        <v>7</v>
      </c>
      <c r="C580" s="60" t="str">
        <f t="shared" si="557"/>
        <v/>
      </c>
      <c r="D580" s="60" t="str">
        <f t="shared" si="558"/>
        <v/>
      </c>
      <c r="E580" s="61" t="str">
        <f t="shared" si="559"/>
        <v/>
      </c>
      <c r="F580" s="61" t="str">
        <f t="shared" si="560"/>
        <v/>
      </c>
      <c r="G580" s="62" t="str">
        <f t="shared" si="561"/>
        <v/>
      </c>
      <c r="H580" s="63" t="str">
        <f t="shared" si="562"/>
        <v/>
      </c>
      <c r="I580" s="69"/>
      <c r="J580" s="60" t="str">
        <f t="shared" si="563"/>
        <v/>
      </c>
      <c r="K580" s="60" t="str">
        <f t="shared" si="564"/>
        <v/>
      </c>
      <c r="L580" s="60" t="str">
        <f t="shared" si="565"/>
        <v/>
      </c>
      <c r="M580" s="60" t="str">
        <f t="shared" si="566"/>
        <v/>
      </c>
      <c r="N580" s="48"/>
      <c r="P580" s="114"/>
      <c r="Q580" s="114"/>
      <c r="R580" s="114"/>
      <c r="S580" s="114" t="str">
        <f>IF(OR(LEFT($A580,1)="x",AND(AC573+$AC580=0,$AC573&gt;0)),"",IFERROR(VLOOKUP($A580,Leden2Z,32,0),""))</f>
        <v/>
      </c>
      <c r="T580" s="153">
        <f t="shared" si="567"/>
        <v>0</v>
      </c>
      <c r="U580" s="116">
        <f t="shared" si="568"/>
        <v>0</v>
      </c>
      <c r="V580" s="119" t="str">
        <f t="shared" si="569"/>
        <v/>
      </c>
      <c r="W580" s="119" t="str">
        <f t="shared" si="570"/>
        <v/>
      </c>
      <c r="X580" s="23">
        <v>11</v>
      </c>
      <c r="Y580" s="60" t="str">
        <f t="shared" si="571"/>
        <v/>
      </c>
      <c r="Z580" s="60" t="str">
        <f t="shared" si="572"/>
        <v/>
      </c>
      <c r="AA580" s="60" t="str">
        <f t="shared" si="573"/>
        <v/>
      </c>
      <c r="AB580" s="60" t="str">
        <f t="shared" si="574"/>
        <v/>
      </c>
      <c r="AC580" s="23">
        <f t="shared" si="575"/>
        <v>0</v>
      </c>
      <c r="AH580" s="158" t="str">
        <f t="shared" si="576"/>
        <v/>
      </c>
    </row>
    <row r="581" spans="1:34" x14ac:dyDescent="0.25">
      <c r="A581" s="23" t="str">
        <f>C571&amp;"x"&amp;B581</f>
        <v>x8</v>
      </c>
      <c r="B581" s="42">
        <v>8</v>
      </c>
      <c r="C581" s="60" t="str">
        <f t="shared" si="557"/>
        <v/>
      </c>
      <c r="D581" s="60" t="str">
        <f t="shared" si="558"/>
        <v/>
      </c>
      <c r="E581" s="61" t="str">
        <f t="shared" si="559"/>
        <v/>
      </c>
      <c r="F581" s="61" t="str">
        <f t="shared" si="560"/>
        <v/>
      </c>
      <c r="G581" s="62" t="str">
        <f t="shared" si="561"/>
        <v/>
      </c>
      <c r="H581" s="63" t="str">
        <f t="shared" si="562"/>
        <v/>
      </c>
      <c r="I581" s="69"/>
      <c r="J581" s="60" t="str">
        <f t="shared" si="563"/>
        <v/>
      </c>
      <c r="K581" s="60" t="str">
        <f t="shared" si="564"/>
        <v/>
      </c>
      <c r="L581" s="60" t="str">
        <f t="shared" si="565"/>
        <v/>
      </c>
      <c r="M581" s="60" t="str">
        <f t="shared" si="566"/>
        <v/>
      </c>
      <c r="N581" s="48"/>
      <c r="P581" s="114"/>
      <c r="Q581" s="114"/>
      <c r="R581" s="114"/>
      <c r="S581" s="114" t="str">
        <f>IF(OR(LEFT($A581,1)="x",AND(AC573+$AC581=0,$AC573&gt;0)),"",IFERROR(VLOOKUP($A581,Leden2Z,32,0),""))</f>
        <v/>
      </c>
      <c r="T581" s="153">
        <f t="shared" si="567"/>
        <v>0</v>
      </c>
      <c r="U581" s="116">
        <f t="shared" si="568"/>
        <v>0</v>
      </c>
      <c r="V581" s="119" t="str">
        <f t="shared" si="569"/>
        <v/>
      </c>
      <c r="W581" s="119" t="str">
        <f t="shared" si="570"/>
        <v/>
      </c>
      <c r="X581" s="23">
        <v>12</v>
      </c>
      <c r="Y581" s="60" t="str">
        <f t="shared" si="571"/>
        <v/>
      </c>
      <c r="Z581" s="60" t="str">
        <f t="shared" si="572"/>
        <v/>
      </c>
      <c r="AA581" s="60" t="str">
        <f t="shared" si="573"/>
        <v/>
      </c>
      <c r="AB581" s="60" t="str">
        <f t="shared" si="574"/>
        <v/>
      </c>
      <c r="AC581" s="23">
        <f t="shared" si="575"/>
        <v>0</v>
      </c>
      <c r="AH581" s="158" t="str">
        <f t="shared" si="576"/>
        <v/>
      </c>
    </row>
    <row r="582" spans="1:34" x14ac:dyDescent="0.25">
      <c r="A582" s="23" t="str">
        <f>C571&amp;"x"&amp;B582</f>
        <v>x9</v>
      </c>
      <c r="B582" s="42">
        <v>9</v>
      </c>
      <c r="C582" s="60" t="str">
        <f t="shared" si="557"/>
        <v/>
      </c>
      <c r="D582" s="60" t="str">
        <f t="shared" si="558"/>
        <v/>
      </c>
      <c r="E582" s="61" t="str">
        <f t="shared" si="559"/>
        <v/>
      </c>
      <c r="F582" s="61" t="str">
        <f t="shared" si="560"/>
        <v/>
      </c>
      <c r="G582" s="62" t="str">
        <f t="shared" si="561"/>
        <v/>
      </c>
      <c r="H582" s="63" t="str">
        <f t="shared" si="562"/>
        <v/>
      </c>
      <c r="I582" s="69"/>
      <c r="J582" s="60" t="str">
        <f t="shared" si="563"/>
        <v/>
      </c>
      <c r="K582" s="60" t="str">
        <f t="shared" si="564"/>
        <v/>
      </c>
      <c r="L582" s="60" t="str">
        <f t="shared" si="565"/>
        <v/>
      </c>
      <c r="M582" s="60" t="str">
        <f t="shared" si="566"/>
        <v/>
      </c>
      <c r="N582" s="48"/>
      <c r="P582" s="114"/>
      <c r="Q582" s="114"/>
      <c r="R582" s="114"/>
      <c r="S582" s="114" t="str">
        <f>IF(OR(LEFT($A582,1)="x",AND(AC573+$AC582=0,$AC573&gt;0)),"",IFERROR(VLOOKUP($A582,Leden2Z,32,0),""))</f>
        <v/>
      </c>
      <c r="T582" s="153">
        <f t="shared" si="567"/>
        <v>0</v>
      </c>
      <c r="U582" s="116">
        <f t="shared" si="568"/>
        <v>0</v>
      </c>
      <c r="V582" s="119" t="str">
        <f t="shared" si="569"/>
        <v/>
      </c>
      <c r="W582" s="119" t="str">
        <f t="shared" si="570"/>
        <v/>
      </c>
      <c r="X582" s="23">
        <v>13</v>
      </c>
      <c r="Y582" s="60" t="str">
        <f t="shared" si="571"/>
        <v/>
      </c>
      <c r="Z582" s="60" t="str">
        <f t="shared" si="572"/>
        <v/>
      </c>
      <c r="AA582" s="60" t="str">
        <f t="shared" si="573"/>
        <v/>
      </c>
      <c r="AB582" s="60" t="str">
        <f t="shared" si="574"/>
        <v/>
      </c>
      <c r="AC582" s="23">
        <f t="shared" si="575"/>
        <v>0</v>
      </c>
      <c r="AH582" s="158" t="str">
        <f t="shared" si="576"/>
        <v/>
      </c>
    </row>
    <row r="583" spans="1:34" x14ac:dyDescent="0.25">
      <c r="A583" s="23" t="str">
        <f>C571&amp;"x"&amp;B583</f>
        <v>x10</v>
      </c>
      <c r="B583" s="42">
        <v>10</v>
      </c>
      <c r="C583" s="60" t="str">
        <f t="shared" si="557"/>
        <v/>
      </c>
      <c r="D583" s="60" t="str">
        <f t="shared" si="558"/>
        <v/>
      </c>
      <c r="E583" s="61" t="str">
        <f t="shared" si="559"/>
        <v/>
      </c>
      <c r="F583" s="61" t="str">
        <f t="shared" si="560"/>
        <v/>
      </c>
      <c r="G583" s="62" t="str">
        <f t="shared" si="561"/>
        <v/>
      </c>
      <c r="H583" s="63" t="str">
        <f t="shared" si="562"/>
        <v/>
      </c>
      <c r="I583" s="69"/>
      <c r="J583" s="60" t="str">
        <f t="shared" si="563"/>
        <v/>
      </c>
      <c r="K583" s="60" t="str">
        <f t="shared" si="564"/>
        <v/>
      </c>
      <c r="L583" s="60" t="str">
        <f t="shared" si="565"/>
        <v/>
      </c>
      <c r="M583" s="60" t="str">
        <f t="shared" si="566"/>
        <v/>
      </c>
      <c r="N583" s="48"/>
      <c r="P583" s="114"/>
      <c r="Q583" s="114"/>
      <c r="R583" s="114"/>
      <c r="S583" s="114" t="str">
        <f>IF(OR(LEFT($A583,1)="x",AND(AC573+$AC583=0,$AC573&gt;0)),"",IFERROR(VLOOKUP($A583,Leden2Z,32,0),""))</f>
        <v/>
      </c>
      <c r="T583" s="153">
        <f t="shared" si="567"/>
        <v>0</v>
      </c>
      <c r="U583" s="116">
        <f t="shared" si="568"/>
        <v>0</v>
      </c>
      <c r="V583" s="119" t="str">
        <f t="shared" si="569"/>
        <v/>
      </c>
      <c r="W583" s="119" t="str">
        <f t="shared" si="570"/>
        <v/>
      </c>
      <c r="X583" s="23">
        <v>14</v>
      </c>
      <c r="Y583" s="60" t="str">
        <f t="shared" si="571"/>
        <v/>
      </c>
      <c r="Z583" s="60" t="str">
        <f t="shared" si="572"/>
        <v/>
      </c>
      <c r="AA583" s="60" t="str">
        <f t="shared" si="573"/>
        <v/>
      </c>
      <c r="AB583" s="60" t="str">
        <f t="shared" si="574"/>
        <v/>
      </c>
      <c r="AC583" s="23">
        <f t="shared" si="575"/>
        <v>0</v>
      </c>
      <c r="AH583" s="158" t="str">
        <f t="shared" si="576"/>
        <v/>
      </c>
    </row>
    <row r="584" spans="1:34" x14ac:dyDescent="0.25">
      <c r="A584" s="23" t="str">
        <f>C571&amp;"x"&amp;B584</f>
        <v>x11</v>
      </c>
      <c r="B584" s="42">
        <v>11</v>
      </c>
      <c r="C584" s="60" t="str">
        <f t="shared" si="557"/>
        <v/>
      </c>
      <c r="D584" s="60" t="str">
        <f t="shared" si="558"/>
        <v/>
      </c>
      <c r="E584" s="61" t="str">
        <f t="shared" si="559"/>
        <v/>
      </c>
      <c r="F584" s="61" t="str">
        <f t="shared" si="560"/>
        <v/>
      </c>
      <c r="G584" s="62" t="str">
        <f t="shared" si="561"/>
        <v/>
      </c>
      <c r="H584" s="63" t="str">
        <f t="shared" si="562"/>
        <v/>
      </c>
      <c r="I584" s="69"/>
      <c r="J584" s="60" t="str">
        <f t="shared" si="563"/>
        <v/>
      </c>
      <c r="K584" s="60" t="str">
        <f t="shared" si="564"/>
        <v/>
      </c>
      <c r="L584" s="60" t="str">
        <f t="shared" si="565"/>
        <v/>
      </c>
      <c r="M584" s="60" t="str">
        <f t="shared" si="566"/>
        <v/>
      </c>
      <c r="N584" s="48"/>
      <c r="P584" s="114"/>
      <c r="Q584" s="114"/>
      <c r="R584" s="114"/>
      <c r="S584" s="114" t="str">
        <f>IF(OR(LEFT($A584,1)="x",AND(AC573+$AC584=0,$AC573&gt;0)),"",IFERROR(VLOOKUP($A584,Leden2Z,32,0),""))</f>
        <v/>
      </c>
      <c r="T584" s="153">
        <f t="shared" si="567"/>
        <v>0</v>
      </c>
      <c r="U584" s="116">
        <f t="shared" si="568"/>
        <v>0</v>
      </c>
      <c r="V584" s="119" t="str">
        <f t="shared" si="569"/>
        <v/>
      </c>
      <c r="W584" s="119" t="str">
        <f t="shared" si="570"/>
        <v/>
      </c>
      <c r="X584" s="23">
        <v>15</v>
      </c>
      <c r="Y584" s="60" t="str">
        <f t="shared" si="571"/>
        <v/>
      </c>
      <c r="Z584" s="60" t="str">
        <f t="shared" si="572"/>
        <v/>
      </c>
      <c r="AA584" s="60" t="str">
        <f t="shared" si="573"/>
        <v/>
      </c>
      <c r="AB584" s="60" t="str">
        <f t="shared" si="574"/>
        <v/>
      </c>
      <c r="AC584" s="23">
        <f t="shared" si="575"/>
        <v>0</v>
      </c>
      <c r="AH584" s="158" t="str">
        <f t="shared" si="576"/>
        <v/>
      </c>
    </row>
    <row r="585" spans="1:34" x14ac:dyDescent="0.25">
      <c r="A585" s="23" t="str">
        <f>C571&amp;"x"&amp;B585</f>
        <v>x12</v>
      </c>
      <c r="B585" s="42">
        <v>12</v>
      </c>
      <c r="C585" s="60" t="str">
        <f t="shared" si="557"/>
        <v/>
      </c>
      <c r="D585" s="60" t="str">
        <f t="shared" si="558"/>
        <v/>
      </c>
      <c r="E585" s="61" t="str">
        <f t="shared" si="559"/>
        <v/>
      </c>
      <c r="F585" s="61" t="str">
        <f t="shared" si="560"/>
        <v/>
      </c>
      <c r="G585" s="62" t="str">
        <f t="shared" si="561"/>
        <v/>
      </c>
      <c r="H585" s="63" t="str">
        <f t="shared" si="562"/>
        <v/>
      </c>
      <c r="I585" s="69"/>
      <c r="J585" s="60" t="str">
        <f t="shared" si="563"/>
        <v/>
      </c>
      <c r="K585" s="60" t="str">
        <f t="shared" si="564"/>
        <v/>
      </c>
      <c r="L585" s="60" t="str">
        <f t="shared" si="565"/>
        <v/>
      </c>
      <c r="M585" s="60" t="str">
        <f t="shared" si="566"/>
        <v/>
      </c>
      <c r="N585" s="48"/>
      <c r="P585" s="114"/>
      <c r="Q585" s="114"/>
      <c r="R585" s="114"/>
      <c r="S585" s="114" t="str">
        <f>IF(OR(LEFT($A585,1)="x",AND(AC573+$AC585=0,$AC573&gt;0)),"",IFERROR(VLOOKUP($A585,Leden2Z,32,0),""))</f>
        <v/>
      </c>
      <c r="T585" s="153">
        <f t="shared" si="567"/>
        <v>0</v>
      </c>
      <c r="U585" s="116">
        <f t="shared" si="568"/>
        <v>0</v>
      </c>
      <c r="V585" s="119" t="str">
        <f t="shared" si="569"/>
        <v/>
      </c>
      <c r="W585" s="119" t="str">
        <f t="shared" si="570"/>
        <v/>
      </c>
      <c r="X585" s="23">
        <v>16</v>
      </c>
      <c r="Y585" s="60" t="str">
        <f t="shared" si="571"/>
        <v/>
      </c>
      <c r="Z585" s="60" t="str">
        <f t="shared" si="572"/>
        <v/>
      </c>
      <c r="AA585" s="60" t="str">
        <f t="shared" si="573"/>
        <v/>
      </c>
      <c r="AB585" s="60" t="str">
        <f t="shared" si="574"/>
        <v/>
      </c>
      <c r="AC585" s="23">
        <f t="shared" si="575"/>
        <v>0</v>
      </c>
      <c r="AH585" s="158" t="str">
        <f t="shared" si="576"/>
        <v/>
      </c>
    </row>
    <row r="586" spans="1:34" x14ac:dyDescent="0.25">
      <c r="A586" s="23" t="str">
        <f>C571&amp;"x"&amp;B586</f>
        <v>x13</v>
      </c>
      <c r="B586" s="42">
        <v>13</v>
      </c>
      <c r="C586" s="60" t="str">
        <f t="shared" si="557"/>
        <v/>
      </c>
      <c r="D586" s="60" t="str">
        <f t="shared" si="558"/>
        <v/>
      </c>
      <c r="E586" s="61" t="str">
        <f t="shared" si="559"/>
        <v/>
      </c>
      <c r="F586" s="61" t="str">
        <f t="shared" si="560"/>
        <v/>
      </c>
      <c r="G586" s="62" t="str">
        <f t="shared" si="561"/>
        <v/>
      </c>
      <c r="H586" s="63" t="str">
        <f t="shared" si="562"/>
        <v/>
      </c>
      <c r="I586" s="69"/>
      <c r="J586" s="60" t="str">
        <f t="shared" si="563"/>
        <v/>
      </c>
      <c r="K586" s="60" t="str">
        <f t="shared" si="564"/>
        <v/>
      </c>
      <c r="L586" s="60" t="str">
        <f t="shared" si="565"/>
        <v/>
      </c>
      <c r="M586" s="60" t="str">
        <f t="shared" si="566"/>
        <v/>
      </c>
      <c r="N586" s="48"/>
      <c r="P586" s="114"/>
      <c r="Q586" s="114"/>
      <c r="R586" s="114"/>
      <c r="S586" s="114" t="str">
        <f>IF(OR(LEFT($A586,1)="x",AND(AC573+$AC586=0,$AC573&gt;0)),"",IFERROR(VLOOKUP($A586,Leden2Z,32,0),""))</f>
        <v/>
      </c>
      <c r="T586" s="153">
        <f t="shared" si="567"/>
        <v>0</v>
      </c>
      <c r="U586" s="116">
        <f t="shared" si="568"/>
        <v>0</v>
      </c>
      <c r="V586" s="119" t="str">
        <f t="shared" si="569"/>
        <v/>
      </c>
      <c r="W586" s="119" t="str">
        <f t="shared" si="570"/>
        <v/>
      </c>
      <c r="X586" s="23">
        <v>17</v>
      </c>
      <c r="Y586" s="60" t="str">
        <f t="shared" si="571"/>
        <v/>
      </c>
      <c r="Z586" s="60" t="str">
        <f t="shared" si="572"/>
        <v/>
      </c>
      <c r="AA586" s="60" t="str">
        <f t="shared" si="573"/>
        <v/>
      </c>
      <c r="AB586" s="60" t="str">
        <f t="shared" si="574"/>
        <v/>
      </c>
      <c r="AC586" s="23">
        <f t="shared" si="575"/>
        <v>0</v>
      </c>
      <c r="AH586" s="158" t="str">
        <f t="shared" si="576"/>
        <v/>
      </c>
    </row>
    <row r="587" spans="1:34" x14ac:dyDescent="0.25">
      <c r="A587" s="23" t="str">
        <f>C571&amp;"x"&amp;B587</f>
        <v>x14</v>
      </c>
      <c r="B587" s="42">
        <v>14</v>
      </c>
      <c r="C587" s="60" t="str">
        <f t="shared" si="557"/>
        <v/>
      </c>
      <c r="D587" s="60" t="str">
        <f t="shared" si="558"/>
        <v/>
      </c>
      <c r="E587" s="61" t="str">
        <f t="shared" si="559"/>
        <v/>
      </c>
      <c r="F587" s="61" t="str">
        <f t="shared" si="560"/>
        <v/>
      </c>
      <c r="G587" s="62" t="str">
        <f t="shared" si="561"/>
        <v/>
      </c>
      <c r="H587" s="63" t="str">
        <f t="shared" si="562"/>
        <v/>
      </c>
      <c r="I587" s="69"/>
      <c r="J587" s="60" t="str">
        <f t="shared" si="563"/>
        <v/>
      </c>
      <c r="K587" s="60" t="str">
        <f t="shared" si="564"/>
        <v/>
      </c>
      <c r="L587" s="60" t="str">
        <f t="shared" si="565"/>
        <v/>
      </c>
      <c r="M587" s="60" t="str">
        <f t="shared" si="566"/>
        <v/>
      </c>
      <c r="N587" s="48"/>
      <c r="P587" s="114"/>
      <c r="Q587" s="114"/>
      <c r="R587" s="114"/>
      <c r="S587" s="114" t="str">
        <f>IF(OR(LEFT($A587,1)="x",AND(AC573+$AC587=0,$AC573&gt;0)),"",IFERROR(VLOOKUP($A587,Leden2Z,32,0),""))</f>
        <v/>
      </c>
      <c r="T587" s="153">
        <f t="shared" si="567"/>
        <v>0</v>
      </c>
      <c r="U587" s="116">
        <f t="shared" si="568"/>
        <v>0</v>
      </c>
      <c r="V587" s="119" t="str">
        <f t="shared" si="569"/>
        <v/>
      </c>
      <c r="W587" s="119" t="str">
        <f t="shared" si="570"/>
        <v/>
      </c>
      <c r="X587" s="23">
        <v>18</v>
      </c>
      <c r="Y587" s="60" t="str">
        <f t="shared" si="571"/>
        <v/>
      </c>
      <c r="Z587" s="60" t="str">
        <f t="shared" si="572"/>
        <v/>
      </c>
      <c r="AA587" s="60" t="str">
        <f t="shared" si="573"/>
        <v/>
      </c>
      <c r="AB587" s="60" t="str">
        <f t="shared" si="574"/>
        <v/>
      </c>
      <c r="AC587" s="23">
        <f t="shared" si="575"/>
        <v>0</v>
      </c>
      <c r="AH587" s="158" t="str">
        <f t="shared" si="576"/>
        <v/>
      </c>
    </row>
    <row r="588" spans="1:34" x14ac:dyDescent="0.25">
      <c r="A588" s="23" t="str">
        <f>C571&amp;"x"&amp;B588</f>
        <v>x15</v>
      </c>
      <c r="B588" s="42">
        <v>15</v>
      </c>
      <c r="C588" s="60" t="str">
        <f t="shared" si="557"/>
        <v/>
      </c>
      <c r="D588" s="60" t="str">
        <f t="shared" si="558"/>
        <v/>
      </c>
      <c r="E588" s="61" t="str">
        <f t="shared" si="559"/>
        <v/>
      </c>
      <c r="F588" s="61" t="str">
        <f t="shared" si="560"/>
        <v/>
      </c>
      <c r="G588" s="62" t="str">
        <f t="shared" si="561"/>
        <v/>
      </c>
      <c r="H588" s="63" t="str">
        <f t="shared" si="562"/>
        <v/>
      </c>
      <c r="I588" s="69"/>
      <c r="J588" s="60" t="str">
        <f t="shared" si="563"/>
        <v/>
      </c>
      <c r="K588" s="60" t="str">
        <f t="shared" si="564"/>
        <v/>
      </c>
      <c r="L588" s="60" t="str">
        <f t="shared" si="565"/>
        <v/>
      </c>
      <c r="M588" s="60" t="str">
        <f t="shared" si="566"/>
        <v/>
      </c>
      <c r="N588" s="48"/>
      <c r="P588" s="114"/>
      <c r="Q588" s="114"/>
      <c r="R588" s="114"/>
      <c r="S588" s="114" t="str">
        <f>IF(OR(LEFT($A588,1)="x",AND(AC573+$AC588=0,$AC573&gt;0)),"",IFERROR(VLOOKUP($A588,Leden2Z,32,0),""))</f>
        <v/>
      </c>
      <c r="T588" s="153">
        <f t="shared" si="567"/>
        <v>0</v>
      </c>
      <c r="U588" s="116">
        <f t="shared" si="568"/>
        <v>0</v>
      </c>
      <c r="V588" s="119" t="str">
        <f t="shared" si="569"/>
        <v/>
      </c>
      <c r="W588" s="119" t="str">
        <f t="shared" si="570"/>
        <v/>
      </c>
      <c r="X588" s="23">
        <v>19</v>
      </c>
      <c r="Y588" s="60" t="str">
        <f t="shared" si="571"/>
        <v/>
      </c>
      <c r="Z588" s="60" t="str">
        <f t="shared" si="572"/>
        <v/>
      </c>
      <c r="AA588" s="60" t="str">
        <f t="shared" si="573"/>
        <v/>
      </c>
      <c r="AB588" s="60" t="str">
        <f t="shared" si="574"/>
        <v/>
      </c>
      <c r="AC588" s="23">
        <f t="shared" si="575"/>
        <v>0</v>
      </c>
      <c r="AH588" s="158" t="str">
        <f t="shared" si="576"/>
        <v/>
      </c>
    </row>
    <row r="589" spans="1:34" x14ac:dyDescent="0.25">
      <c r="B589" s="65"/>
      <c r="C589" s="66"/>
      <c r="D589" s="65"/>
      <c r="E589" s="65"/>
      <c r="F589" s="65"/>
      <c r="G589" s="67"/>
      <c r="H589" s="67"/>
      <c r="I589" s="67"/>
      <c r="J589" s="66"/>
      <c r="K589" s="66"/>
      <c r="L589" s="66"/>
      <c r="M589" s="66"/>
      <c r="N589" s="48"/>
      <c r="X589" s="23">
        <v>20</v>
      </c>
    </row>
    <row r="590" spans="1:34" x14ac:dyDescent="0.25">
      <c r="B590" s="42"/>
      <c r="C590" s="369" t="s">
        <v>5165</v>
      </c>
      <c r="D590" s="369"/>
      <c r="E590" s="43" t="s">
        <v>5166</v>
      </c>
      <c r="F590" s="43" t="s">
        <v>5167</v>
      </c>
      <c r="G590" s="44" t="s">
        <v>5168</v>
      </c>
      <c r="H590" s="45"/>
      <c r="I590" s="46"/>
      <c r="J590" s="47" t="s">
        <v>5169</v>
      </c>
      <c r="K590" s="47" t="s">
        <v>5170</v>
      </c>
      <c r="L590" s="47" t="s">
        <v>5171</v>
      </c>
      <c r="M590" s="48"/>
      <c r="N590" s="48"/>
      <c r="P590" s="49">
        <f>COUNT(P594:P608)</f>
        <v>0</v>
      </c>
      <c r="Q590" s="49">
        <f>COUNT(Q594:Q608)</f>
        <v>0</v>
      </c>
      <c r="R590" s="49">
        <f>COUNT(R594:R608)</f>
        <v>0</v>
      </c>
      <c r="S590" s="49">
        <f>COUNT(S594:S608)</f>
        <v>0</v>
      </c>
      <c r="T590" s="96">
        <f>T591-SUM(U594:U608)</f>
        <v>0</v>
      </c>
      <c r="X590" s="23">
        <v>1</v>
      </c>
    </row>
    <row r="591" spans="1:34" ht="13" x14ac:dyDescent="0.3">
      <c r="A591" s="27">
        <f>A571+1</f>
        <v>30</v>
      </c>
      <c r="B591" s="50"/>
      <c r="C591" s="370" t="str">
        <f>Leden!AW35</f>
        <v/>
      </c>
      <c r="D591" s="370"/>
      <c r="E591" s="100" t="str">
        <f>IF($C591="","",LEFT(IFERROR(VLOOKUP($C591,Teams2Z,2,0),"")&amp;"??",2))</f>
        <v/>
      </c>
      <c r="F591" s="100" t="str">
        <f>IF($C591="","",IFERROR(VLOOKUP($C591,Teams2Z,3,0),"??"))</f>
        <v/>
      </c>
      <c r="G591" s="100" t="str">
        <f>IF($C591="","",LEFT(IFERROR(VLOOKUP($C591,Teams2Z,4,0),"")&amp;"?",1))</f>
        <v/>
      </c>
      <c r="H591" s="51"/>
      <c r="I591" s="52"/>
      <c r="J591" s="100">
        <f>COUNTIF(C594:C608,"V")</f>
        <v>0</v>
      </c>
      <c r="K591" s="100">
        <f>COUNTIF(C594:C608,"M")</f>
        <v>0</v>
      </c>
      <c r="L591" s="53" t="str">
        <f>IFERROR(AVERAGE(H594:H608),"")</f>
        <v/>
      </c>
      <c r="M591" s="54"/>
      <c r="N591" s="54"/>
      <c r="O591" s="27" t="s">
        <v>5172</v>
      </c>
      <c r="P591" s="163"/>
      <c r="Q591" s="163"/>
      <c r="R591" s="163"/>
      <c r="S591" s="163"/>
      <c r="T591" s="96">
        <f>SUM(T594:T608)</f>
        <v>0</v>
      </c>
      <c r="U591" s="115" t="str">
        <f>MID($C591,1,1)</f>
        <v/>
      </c>
      <c r="V591" s="115" t="str">
        <f>MID($C591,1,1)</f>
        <v/>
      </c>
      <c r="W591" s="115" t="str">
        <f>MID($C591,1,1)</f>
        <v/>
      </c>
      <c r="X591" s="23">
        <v>2</v>
      </c>
      <c r="Y591" s="27"/>
      <c r="Z591" s="27"/>
      <c r="AA591" s="27"/>
      <c r="AB591" s="27"/>
      <c r="AC591" s="27"/>
      <c r="AD591" s="11" t="str">
        <f>IF($C591="","",IFERROR(VLOOKUP($C591,Teams2Z,6,0),""))</f>
        <v/>
      </c>
      <c r="AE591" s="11" t="str">
        <f>TRIM(IF($AD591="","",IFERROR(VLOOKUP($AD591,Teams!$J$5:$O$9,2,0),"")))</f>
        <v/>
      </c>
      <c r="AF591" s="11" t="str">
        <f>TRIM(IF($AD591="","",IFERROR(VLOOKUP($AD591,Teams!$J$5:$O$9,4,0),"")))</f>
        <v/>
      </c>
      <c r="AG591" s="27"/>
      <c r="AH591" s="159" t="str">
        <f>IFERROR(AVERAGE(AH594:AH608),"")</f>
        <v/>
      </c>
    </row>
    <row r="592" spans="1:34" x14ac:dyDescent="0.25">
      <c r="B592" s="42"/>
      <c r="C592" s="43"/>
      <c r="D592" s="42"/>
      <c r="E592" s="42"/>
      <c r="F592" s="42"/>
      <c r="G592" s="46"/>
      <c r="H592" s="46"/>
      <c r="I592" s="46"/>
      <c r="J592" s="43"/>
      <c r="K592" s="43"/>
      <c r="L592" s="43"/>
      <c r="M592" s="48"/>
      <c r="N592" s="48"/>
      <c r="U592" s="116"/>
      <c r="V592" s="116"/>
      <c r="W592" s="116"/>
      <c r="X592" s="23">
        <v>3</v>
      </c>
    </row>
    <row r="593" spans="1:34" x14ac:dyDescent="0.25">
      <c r="A593" s="55"/>
      <c r="B593" s="56"/>
      <c r="C593" s="57" t="s">
        <v>5173</v>
      </c>
      <c r="D593" s="57" t="s">
        <v>5174</v>
      </c>
      <c r="E593" s="58" t="s">
        <v>5175</v>
      </c>
      <c r="F593" s="58" t="s">
        <v>5176</v>
      </c>
      <c r="G593" s="57" t="s">
        <v>5177</v>
      </c>
      <c r="H593" s="57" t="s">
        <v>5178</v>
      </c>
      <c r="I593" s="57" t="s">
        <v>5039</v>
      </c>
      <c r="J593" s="57" t="s">
        <v>7049</v>
      </c>
      <c r="K593" s="57" t="s">
        <v>7598</v>
      </c>
      <c r="L593" s="57" t="s">
        <v>7596</v>
      </c>
      <c r="M593" s="57" t="s">
        <v>7597</v>
      </c>
      <c r="N593" s="59"/>
      <c r="O593" s="55"/>
      <c r="P593" s="117" t="s">
        <v>5048</v>
      </c>
      <c r="Q593" s="117" t="s">
        <v>5047</v>
      </c>
      <c r="R593" s="117" t="s">
        <v>5049</v>
      </c>
      <c r="S593" s="117" t="s">
        <v>5048</v>
      </c>
      <c r="U593" s="115" t="str">
        <f>IF(W591="","",VLOOKUP(W591,Leeftijdscat,2,FALSE))</f>
        <v/>
      </c>
      <c r="V593" s="115" t="str">
        <f>IF(W591="","",VLOOKUP(W591,Leeftijdscat,3,FALSE))</f>
        <v/>
      </c>
      <c r="W593" s="115" t="str">
        <f>IF(W591="","",VLOOKUP(W591,Leeftijdscat,4,FALSE))</f>
        <v/>
      </c>
      <c r="X593" s="23">
        <v>4</v>
      </c>
      <c r="Y593" s="55">
        <f>LEN(Y594&amp;Y595&amp;Y596&amp;Y597&amp;Y598&amp;Y599&amp;Y600&amp;Y601&amp;Y602&amp;Y603&amp;Y604&amp;Y605&amp;Y606&amp;Y607&amp;Y608)</f>
        <v>0</v>
      </c>
      <c r="Z593" s="55">
        <f>LEN(Z594&amp;Z595&amp;Z596&amp;Z597&amp;Z598&amp;Z599&amp;Z600&amp;Z601&amp;Z602&amp;Z603&amp;Z604&amp;Z605&amp;Z606&amp;Z607&amp;Z608)</f>
        <v>0</v>
      </c>
      <c r="AA593" s="55">
        <f>LEN(AA594&amp;AA595&amp;AA596&amp;AA597&amp;AA598&amp;AA599&amp;AA600&amp;AA601&amp;AA602&amp;AA603&amp;AA604&amp;AA605&amp;AA606&amp;AA607&amp;AA608)</f>
        <v>0</v>
      </c>
      <c r="AB593" s="55">
        <f>LEN(AB594&amp;AB595&amp;AB596&amp;AB597&amp;AB598&amp;AB599&amp;AB600&amp;AB601&amp;AB602&amp;AB603&amp;AB604&amp;AB605&amp;AB606&amp;AB607&amp;AB608)</f>
        <v>0</v>
      </c>
      <c r="AC593" s="55">
        <f>SUM(Y593:AA593)</f>
        <v>0</v>
      </c>
      <c r="AD593" s="145"/>
      <c r="AE593" s="145"/>
      <c r="AF593" s="145"/>
      <c r="AG593" s="55"/>
    </row>
    <row r="594" spans="1:34" x14ac:dyDescent="0.25">
      <c r="A594" s="23" t="str">
        <f>C591&amp;"x"&amp;B594</f>
        <v>x1</v>
      </c>
      <c r="B594" s="42">
        <v>1</v>
      </c>
      <c r="C594" s="60" t="str">
        <f t="shared" ref="C594:C608" si="577">IF(LEFT($A594,1)="x","",IFERROR(VLOOKUP($A594,Leden2Z,7,0),""))</f>
        <v/>
      </c>
      <c r="D594" s="60" t="str">
        <f t="shared" ref="D594:D608" si="578">IF(LEFT($A594,1)="x","",IFERROR(VLOOKUP($A594,Leden2Z,8,0),""))</f>
        <v/>
      </c>
      <c r="E594" s="61" t="str">
        <f t="shared" ref="E594:E608" si="579">IF(LEFT($A594,1)="x","",IFERROR(VLOOKUP($A594,Leden2Z,9,0),""))</f>
        <v/>
      </c>
      <c r="F594" s="61" t="str">
        <f t="shared" ref="F594:F608" si="580">IF(LEFT($A594,1)="x","",IFERROR(VLOOKUP($A594,Leden2Z,10,0),""))</f>
        <v/>
      </c>
      <c r="G594" s="62" t="str">
        <f t="shared" ref="G594:G608" si="581">IF(LEFT($A594,1)="x","",IFERROR(VLOOKUP($A594,Leden2Z,11,0),""))</f>
        <v/>
      </c>
      <c r="H594" s="63" t="str">
        <f t="shared" ref="H594:H608" si="582">IF(AND(ISNUMBER(G594),G594&lt;&gt;0),DATEDIF(G594,Peildatum,"Y"),"")</f>
        <v/>
      </c>
      <c r="I594" s="69"/>
      <c r="J594" s="60" t="str">
        <f t="shared" ref="J594:J608" si="583">IF(LEFT($A594,1)="x","",IFERROR(VLOOKUP($A594,Leden2Z,16,0),""))</f>
        <v/>
      </c>
      <c r="K594" s="60" t="str">
        <f t="shared" ref="K594:K608" si="584">IF(LEFT($A594,1)="x","",IFERROR(VLOOKUP($A594,Leden2Z,17,0),""))</f>
        <v/>
      </c>
      <c r="L594" s="60" t="str">
        <f t="shared" ref="L594:L608" si="585">IF(LEFT($A594,1)="x","",IFERROR(VLOOKUP($A594,Leden2Z,18,0),""))</f>
        <v/>
      </c>
      <c r="M594" s="60" t="str">
        <f t="shared" ref="M594:M608" si="586">IF(LEFT($A594,1)="x","",IFERROR(VLOOKUP($A594,Leden2Z,19,0),""))</f>
        <v/>
      </c>
      <c r="N594" s="48"/>
      <c r="P594" s="114"/>
      <c r="Q594" s="114"/>
      <c r="R594" s="114"/>
      <c r="S594" s="114" t="str">
        <f>IF(OR(LEFT($A594,1)="x",AND(AC593+$AC594=0,$AC593&gt;0)),"",IFERROR(VLOOKUP($A594,Leden2Z,32,0),""))</f>
        <v/>
      </c>
      <c r="T594" s="153">
        <f t="shared" ref="T594:T608" si="587">IF(LEN(C594&amp;D594&amp;E594&amp;F594)&gt;0,1,0)</f>
        <v>0</v>
      </c>
      <c r="U594" s="116">
        <f t="shared" ref="U594:U608" si="588">MIN(LEN(Y594&amp;Z594&amp;AA594&amp;AB594),1)</f>
        <v>0</v>
      </c>
      <c r="V594" s="119" t="str">
        <f t="shared" ref="V594:V608" si="589">V593</f>
        <v/>
      </c>
      <c r="W594" s="119" t="str">
        <f t="shared" ref="W594:W608" si="590">W593</f>
        <v/>
      </c>
      <c r="X594" s="23">
        <v>5</v>
      </c>
      <c r="Y594" s="60" t="str">
        <f t="shared" ref="Y594:Y608" si="591">IF(LEFT($A594,1)="x","",IFERROR(VLOOKUP($A594,Leden2Z,36,0),""))</f>
        <v/>
      </c>
      <c r="Z594" s="60" t="str">
        <f t="shared" ref="Z594:Z608" si="592">IF(LEFT($A594,1)="x","",IFERROR(VLOOKUP($A594,Leden2Z,37,0),""))</f>
        <v/>
      </c>
      <c r="AA594" s="60" t="str">
        <f t="shared" ref="AA594:AA608" si="593">IF(LEFT($A594,1)="x","",IFERROR(VLOOKUP($A594,Leden2Z,38,0),""))</f>
        <v/>
      </c>
      <c r="AB594" s="60" t="str">
        <f t="shared" ref="AB594:AB608" si="594">IF(LEFT($A594,1)="x","",IFERROR(VLOOKUP($A594,Leden2Z,39,0),""))</f>
        <v/>
      </c>
      <c r="AC594" s="23">
        <f t="shared" ref="AC594:AC608" si="595">LEN(Y594&amp;Z594&amp;AA594&amp;AB594)</f>
        <v>0</v>
      </c>
      <c r="AH594" s="158" t="str">
        <f t="shared" ref="AH594:AH608" si="596">lft(G594,Peildatum)</f>
        <v/>
      </c>
    </row>
    <row r="595" spans="1:34" x14ac:dyDescent="0.25">
      <c r="A595" s="23" t="str">
        <f>C591&amp;"x"&amp;B595</f>
        <v>x2</v>
      </c>
      <c r="B595" s="42">
        <v>2</v>
      </c>
      <c r="C595" s="60" t="str">
        <f t="shared" si="577"/>
        <v/>
      </c>
      <c r="D595" s="60" t="str">
        <f t="shared" si="578"/>
        <v/>
      </c>
      <c r="E595" s="61" t="str">
        <f t="shared" si="579"/>
        <v/>
      </c>
      <c r="F595" s="61" t="str">
        <f t="shared" si="580"/>
        <v/>
      </c>
      <c r="G595" s="62" t="str">
        <f t="shared" si="581"/>
        <v/>
      </c>
      <c r="H595" s="63" t="str">
        <f t="shared" si="582"/>
        <v/>
      </c>
      <c r="I595" s="69"/>
      <c r="J595" s="60" t="str">
        <f t="shared" si="583"/>
        <v/>
      </c>
      <c r="K595" s="60" t="str">
        <f t="shared" si="584"/>
        <v/>
      </c>
      <c r="L595" s="60" t="str">
        <f t="shared" si="585"/>
        <v/>
      </c>
      <c r="M595" s="60" t="str">
        <f t="shared" si="586"/>
        <v/>
      </c>
      <c r="N595" s="48"/>
      <c r="P595" s="114"/>
      <c r="Q595" s="114"/>
      <c r="R595" s="114"/>
      <c r="S595" s="114" t="str">
        <f>IF(OR(LEFT($A595,1)="x",AND(AC593+$AC595=0,$AC593&gt;0)),"",IFERROR(VLOOKUP($A595,Leden2Z,32,0),""))</f>
        <v/>
      </c>
      <c r="T595" s="153">
        <f t="shared" si="587"/>
        <v>0</v>
      </c>
      <c r="U595" s="116">
        <f t="shared" si="588"/>
        <v>0</v>
      </c>
      <c r="V595" s="119" t="str">
        <f t="shared" si="589"/>
        <v/>
      </c>
      <c r="W595" s="119" t="str">
        <f t="shared" si="590"/>
        <v/>
      </c>
      <c r="X595" s="23">
        <v>6</v>
      </c>
      <c r="Y595" s="60" t="str">
        <f t="shared" si="591"/>
        <v/>
      </c>
      <c r="Z595" s="60" t="str">
        <f t="shared" si="592"/>
        <v/>
      </c>
      <c r="AA595" s="60" t="str">
        <f t="shared" si="593"/>
        <v/>
      </c>
      <c r="AB595" s="60" t="str">
        <f t="shared" si="594"/>
        <v/>
      </c>
      <c r="AC595" s="23">
        <f t="shared" si="595"/>
        <v>0</v>
      </c>
      <c r="AH595" s="158" t="str">
        <f t="shared" si="596"/>
        <v/>
      </c>
    </row>
    <row r="596" spans="1:34" x14ac:dyDescent="0.25">
      <c r="A596" s="23" t="str">
        <f>C591&amp;"x"&amp;B596</f>
        <v>x3</v>
      </c>
      <c r="B596" s="42">
        <v>3</v>
      </c>
      <c r="C596" s="60" t="str">
        <f t="shared" si="577"/>
        <v/>
      </c>
      <c r="D596" s="60" t="str">
        <f t="shared" si="578"/>
        <v/>
      </c>
      <c r="E596" s="61" t="str">
        <f t="shared" si="579"/>
        <v/>
      </c>
      <c r="F596" s="61" t="str">
        <f t="shared" si="580"/>
        <v/>
      </c>
      <c r="G596" s="62" t="str">
        <f t="shared" si="581"/>
        <v/>
      </c>
      <c r="H596" s="63" t="str">
        <f t="shared" si="582"/>
        <v/>
      </c>
      <c r="I596" s="69"/>
      <c r="J596" s="60" t="str">
        <f t="shared" si="583"/>
        <v/>
      </c>
      <c r="K596" s="60" t="str">
        <f t="shared" si="584"/>
        <v/>
      </c>
      <c r="L596" s="60" t="str">
        <f t="shared" si="585"/>
        <v/>
      </c>
      <c r="M596" s="60" t="str">
        <f t="shared" si="586"/>
        <v/>
      </c>
      <c r="N596" s="48"/>
      <c r="P596" s="114"/>
      <c r="Q596" s="114"/>
      <c r="R596" s="114"/>
      <c r="S596" s="114" t="str">
        <f>IF(OR(LEFT($A596,1)="x",AND(AC593+$AC596=0,$AC593&gt;0)),"",IFERROR(VLOOKUP($A596,Leden2Z,32,0),""))</f>
        <v/>
      </c>
      <c r="T596" s="153">
        <f t="shared" si="587"/>
        <v>0</v>
      </c>
      <c r="U596" s="116">
        <f t="shared" si="588"/>
        <v>0</v>
      </c>
      <c r="V596" s="119" t="str">
        <f t="shared" si="589"/>
        <v/>
      </c>
      <c r="W596" s="119" t="str">
        <f t="shared" si="590"/>
        <v/>
      </c>
      <c r="X596" s="23">
        <v>7</v>
      </c>
      <c r="Y596" s="60" t="str">
        <f t="shared" si="591"/>
        <v/>
      </c>
      <c r="Z596" s="60" t="str">
        <f t="shared" si="592"/>
        <v/>
      </c>
      <c r="AA596" s="60" t="str">
        <f t="shared" si="593"/>
        <v/>
      </c>
      <c r="AB596" s="60" t="str">
        <f t="shared" si="594"/>
        <v/>
      </c>
      <c r="AC596" s="23">
        <f t="shared" si="595"/>
        <v>0</v>
      </c>
      <c r="AH596" s="158" t="str">
        <f t="shared" si="596"/>
        <v/>
      </c>
    </row>
    <row r="597" spans="1:34" x14ac:dyDescent="0.25">
      <c r="A597" s="23" t="str">
        <f>C591&amp;"x"&amp;B597</f>
        <v>x4</v>
      </c>
      <c r="B597" s="42">
        <v>4</v>
      </c>
      <c r="C597" s="60" t="str">
        <f t="shared" si="577"/>
        <v/>
      </c>
      <c r="D597" s="60" t="str">
        <f t="shared" si="578"/>
        <v/>
      </c>
      <c r="E597" s="61" t="str">
        <f t="shared" si="579"/>
        <v/>
      </c>
      <c r="F597" s="61" t="str">
        <f t="shared" si="580"/>
        <v/>
      </c>
      <c r="G597" s="62" t="str">
        <f t="shared" si="581"/>
        <v/>
      </c>
      <c r="H597" s="63" t="str">
        <f t="shared" si="582"/>
        <v/>
      </c>
      <c r="I597" s="69"/>
      <c r="J597" s="60" t="str">
        <f t="shared" si="583"/>
        <v/>
      </c>
      <c r="K597" s="60" t="str">
        <f t="shared" si="584"/>
        <v/>
      </c>
      <c r="L597" s="60" t="str">
        <f t="shared" si="585"/>
        <v/>
      </c>
      <c r="M597" s="60" t="str">
        <f t="shared" si="586"/>
        <v/>
      </c>
      <c r="N597" s="48"/>
      <c r="P597" s="114"/>
      <c r="Q597" s="114"/>
      <c r="R597" s="114"/>
      <c r="S597" s="114" t="str">
        <f>IF(OR(LEFT($A597,1)="x",AND(AC593+$AC597=0,$AC593&gt;0)),"",IFERROR(VLOOKUP($A597,Leden2Z,32,0),""))</f>
        <v/>
      </c>
      <c r="T597" s="153">
        <f t="shared" si="587"/>
        <v>0</v>
      </c>
      <c r="U597" s="116">
        <f t="shared" si="588"/>
        <v>0</v>
      </c>
      <c r="V597" s="119" t="str">
        <f t="shared" si="589"/>
        <v/>
      </c>
      <c r="W597" s="119" t="str">
        <f t="shared" si="590"/>
        <v/>
      </c>
      <c r="X597" s="23">
        <v>8</v>
      </c>
      <c r="Y597" s="60" t="str">
        <f t="shared" si="591"/>
        <v/>
      </c>
      <c r="Z597" s="60" t="str">
        <f t="shared" si="592"/>
        <v/>
      </c>
      <c r="AA597" s="60" t="str">
        <f t="shared" si="593"/>
        <v/>
      </c>
      <c r="AB597" s="60" t="str">
        <f t="shared" si="594"/>
        <v/>
      </c>
      <c r="AC597" s="23">
        <f t="shared" si="595"/>
        <v>0</v>
      </c>
      <c r="AH597" s="158" t="str">
        <f t="shared" si="596"/>
        <v/>
      </c>
    </row>
    <row r="598" spans="1:34" x14ac:dyDescent="0.25">
      <c r="A598" s="23" t="str">
        <f>C591&amp;"x"&amp;B598</f>
        <v>x5</v>
      </c>
      <c r="B598" s="42">
        <v>5</v>
      </c>
      <c r="C598" s="60" t="str">
        <f t="shared" si="577"/>
        <v/>
      </c>
      <c r="D598" s="60" t="str">
        <f t="shared" si="578"/>
        <v/>
      </c>
      <c r="E598" s="61" t="str">
        <f t="shared" si="579"/>
        <v/>
      </c>
      <c r="F598" s="61" t="str">
        <f t="shared" si="580"/>
        <v/>
      </c>
      <c r="G598" s="62" t="str">
        <f t="shared" si="581"/>
        <v/>
      </c>
      <c r="H598" s="63" t="str">
        <f t="shared" si="582"/>
        <v/>
      </c>
      <c r="I598" s="69"/>
      <c r="J598" s="60" t="str">
        <f t="shared" si="583"/>
        <v/>
      </c>
      <c r="K598" s="60" t="str">
        <f t="shared" si="584"/>
        <v/>
      </c>
      <c r="L598" s="60" t="str">
        <f t="shared" si="585"/>
        <v/>
      </c>
      <c r="M598" s="60" t="str">
        <f t="shared" si="586"/>
        <v/>
      </c>
      <c r="N598" s="48"/>
      <c r="P598" s="114"/>
      <c r="Q598" s="114"/>
      <c r="R598" s="114"/>
      <c r="S598" s="114" t="str">
        <f>IF(OR(LEFT($A598,1)="x",AND(AC593+$AC598=0,$AC593&gt;0)),"",IFERROR(VLOOKUP($A598,Leden2Z,32,0),""))</f>
        <v/>
      </c>
      <c r="T598" s="153">
        <f t="shared" si="587"/>
        <v>0</v>
      </c>
      <c r="U598" s="116">
        <f t="shared" si="588"/>
        <v>0</v>
      </c>
      <c r="V598" s="119" t="str">
        <f t="shared" si="589"/>
        <v/>
      </c>
      <c r="W598" s="119" t="str">
        <f t="shared" si="590"/>
        <v/>
      </c>
      <c r="X598" s="23">
        <v>9</v>
      </c>
      <c r="Y598" s="60" t="str">
        <f t="shared" si="591"/>
        <v/>
      </c>
      <c r="Z598" s="60" t="str">
        <f t="shared" si="592"/>
        <v/>
      </c>
      <c r="AA598" s="60" t="str">
        <f t="shared" si="593"/>
        <v/>
      </c>
      <c r="AB598" s="60" t="str">
        <f t="shared" si="594"/>
        <v/>
      </c>
      <c r="AC598" s="23">
        <f t="shared" si="595"/>
        <v>0</v>
      </c>
      <c r="AH598" s="158" t="str">
        <f t="shared" si="596"/>
        <v/>
      </c>
    </row>
    <row r="599" spans="1:34" x14ac:dyDescent="0.25">
      <c r="A599" s="23" t="str">
        <f>C591&amp;"x"&amp;B599</f>
        <v>x6</v>
      </c>
      <c r="B599" s="42">
        <v>6</v>
      </c>
      <c r="C599" s="60" t="str">
        <f t="shared" si="577"/>
        <v/>
      </c>
      <c r="D599" s="60" t="str">
        <f t="shared" si="578"/>
        <v/>
      </c>
      <c r="E599" s="61" t="str">
        <f t="shared" si="579"/>
        <v/>
      </c>
      <c r="F599" s="61" t="str">
        <f t="shared" si="580"/>
        <v/>
      </c>
      <c r="G599" s="62" t="str">
        <f t="shared" si="581"/>
        <v/>
      </c>
      <c r="H599" s="63" t="str">
        <f t="shared" si="582"/>
        <v/>
      </c>
      <c r="I599" s="69"/>
      <c r="J599" s="60" t="str">
        <f t="shared" si="583"/>
        <v/>
      </c>
      <c r="K599" s="60" t="str">
        <f t="shared" si="584"/>
        <v/>
      </c>
      <c r="L599" s="60" t="str">
        <f t="shared" si="585"/>
        <v/>
      </c>
      <c r="M599" s="60" t="str">
        <f t="shared" si="586"/>
        <v/>
      </c>
      <c r="N599" s="48"/>
      <c r="P599" s="114"/>
      <c r="Q599" s="114"/>
      <c r="R599" s="114"/>
      <c r="S599" s="114" t="str">
        <f>IF(OR(LEFT($A599,1)="x",AND(AC593+$AC599=0,$AC593&gt;0)),"",IFERROR(VLOOKUP($A599,Leden2Z,32,0),""))</f>
        <v/>
      </c>
      <c r="T599" s="153">
        <f t="shared" si="587"/>
        <v>0</v>
      </c>
      <c r="U599" s="116">
        <f t="shared" si="588"/>
        <v>0</v>
      </c>
      <c r="V599" s="119" t="str">
        <f t="shared" si="589"/>
        <v/>
      </c>
      <c r="W599" s="119" t="str">
        <f t="shared" si="590"/>
        <v/>
      </c>
      <c r="X599" s="23">
        <v>10</v>
      </c>
      <c r="Y599" s="60" t="str">
        <f t="shared" si="591"/>
        <v/>
      </c>
      <c r="Z599" s="60" t="str">
        <f t="shared" si="592"/>
        <v/>
      </c>
      <c r="AA599" s="60" t="str">
        <f t="shared" si="593"/>
        <v/>
      </c>
      <c r="AB599" s="60" t="str">
        <f t="shared" si="594"/>
        <v/>
      </c>
      <c r="AC599" s="23">
        <f t="shared" si="595"/>
        <v>0</v>
      </c>
      <c r="AH599" s="158" t="str">
        <f t="shared" si="596"/>
        <v/>
      </c>
    </row>
    <row r="600" spans="1:34" x14ac:dyDescent="0.25">
      <c r="A600" s="23" t="str">
        <f>C591&amp;"x"&amp;B600</f>
        <v>x7</v>
      </c>
      <c r="B600" s="42">
        <v>7</v>
      </c>
      <c r="C600" s="60" t="str">
        <f t="shared" si="577"/>
        <v/>
      </c>
      <c r="D600" s="60" t="str">
        <f t="shared" si="578"/>
        <v/>
      </c>
      <c r="E600" s="61" t="str">
        <f t="shared" si="579"/>
        <v/>
      </c>
      <c r="F600" s="61" t="str">
        <f t="shared" si="580"/>
        <v/>
      </c>
      <c r="G600" s="62" t="str">
        <f t="shared" si="581"/>
        <v/>
      </c>
      <c r="H600" s="63" t="str">
        <f t="shared" si="582"/>
        <v/>
      </c>
      <c r="I600" s="69"/>
      <c r="J600" s="60" t="str">
        <f t="shared" si="583"/>
        <v/>
      </c>
      <c r="K600" s="60" t="str">
        <f t="shared" si="584"/>
        <v/>
      </c>
      <c r="L600" s="60" t="str">
        <f t="shared" si="585"/>
        <v/>
      </c>
      <c r="M600" s="60" t="str">
        <f t="shared" si="586"/>
        <v/>
      </c>
      <c r="N600" s="48"/>
      <c r="P600" s="114"/>
      <c r="Q600" s="114"/>
      <c r="R600" s="114"/>
      <c r="S600" s="114" t="str">
        <f>IF(OR(LEFT($A600,1)="x",AND(AC593+$AC600=0,$AC593&gt;0)),"",IFERROR(VLOOKUP($A600,Leden2Z,32,0),""))</f>
        <v/>
      </c>
      <c r="T600" s="153">
        <f t="shared" si="587"/>
        <v>0</v>
      </c>
      <c r="U600" s="116">
        <f t="shared" si="588"/>
        <v>0</v>
      </c>
      <c r="V600" s="119" t="str">
        <f t="shared" si="589"/>
        <v/>
      </c>
      <c r="W600" s="119" t="str">
        <f t="shared" si="590"/>
        <v/>
      </c>
      <c r="X600" s="23">
        <v>11</v>
      </c>
      <c r="Y600" s="60" t="str">
        <f t="shared" si="591"/>
        <v/>
      </c>
      <c r="Z600" s="60" t="str">
        <f t="shared" si="592"/>
        <v/>
      </c>
      <c r="AA600" s="60" t="str">
        <f t="shared" si="593"/>
        <v/>
      </c>
      <c r="AB600" s="60" t="str">
        <f t="shared" si="594"/>
        <v/>
      </c>
      <c r="AC600" s="23">
        <f t="shared" si="595"/>
        <v>0</v>
      </c>
      <c r="AH600" s="158" t="str">
        <f t="shared" si="596"/>
        <v/>
      </c>
    </row>
    <row r="601" spans="1:34" x14ac:dyDescent="0.25">
      <c r="A601" s="23" t="str">
        <f>C591&amp;"x"&amp;B601</f>
        <v>x8</v>
      </c>
      <c r="B601" s="42">
        <v>8</v>
      </c>
      <c r="C601" s="60" t="str">
        <f t="shared" si="577"/>
        <v/>
      </c>
      <c r="D601" s="60" t="str">
        <f t="shared" si="578"/>
        <v/>
      </c>
      <c r="E601" s="61" t="str">
        <f t="shared" si="579"/>
        <v/>
      </c>
      <c r="F601" s="61" t="str">
        <f t="shared" si="580"/>
        <v/>
      </c>
      <c r="G601" s="62" t="str">
        <f t="shared" si="581"/>
        <v/>
      </c>
      <c r="H601" s="63" t="str">
        <f t="shared" si="582"/>
        <v/>
      </c>
      <c r="I601" s="69"/>
      <c r="J601" s="60" t="str">
        <f t="shared" si="583"/>
        <v/>
      </c>
      <c r="K601" s="60" t="str">
        <f t="shared" si="584"/>
        <v/>
      </c>
      <c r="L601" s="60" t="str">
        <f t="shared" si="585"/>
        <v/>
      </c>
      <c r="M601" s="60" t="str">
        <f t="shared" si="586"/>
        <v/>
      </c>
      <c r="N601" s="48"/>
      <c r="P601" s="114"/>
      <c r="Q601" s="114"/>
      <c r="R601" s="114"/>
      <c r="S601" s="114" t="str">
        <f>IF(OR(LEFT($A601,1)="x",AND(AC593+$AC601=0,$AC593&gt;0)),"",IFERROR(VLOOKUP($A601,Leden2Z,32,0),""))</f>
        <v/>
      </c>
      <c r="T601" s="153">
        <f t="shared" si="587"/>
        <v>0</v>
      </c>
      <c r="U601" s="116">
        <f t="shared" si="588"/>
        <v>0</v>
      </c>
      <c r="V601" s="119" t="str">
        <f t="shared" si="589"/>
        <v/>
      </c>
      <c r="W601" s="119" t="str">
        <f t="shared" si="590"/>
        <v/>
      </c>
      <c r="X601" s="23">
        <v>12</v>
      </c>
      <c r="Y601" s="60" t="str">
        <f t="shared" si="591"/>
        <v/>
      </c>
      <c r="Z601" s="60" t="str">
        <f t="shared" si="592"/>
        <v/>
      </c>
      <c r="AA601" s="60" t="str">
        <f t="shared" si="593"/>
        <v/>
      </c>
      <c r="AB601" s="60" t="str">
        <f t="shared" si="594"/>
        <v/>
      </c>
      <c r="AC601" s="23">
        <f t="shared" si="595"/>
        <v>0</v>
      </c>
      <c r="AH601" s="158" t="str">
        <f t="shared" si="596"/>
        <v/>
      </c>
    </row>
    <row r="602" spans="1:34" x14ac:dyDescent="0.25">
      <c r="A602" s="23" t="str">
        <f>C591&amp;"x"&amp;B602</f>
        <v>x9</v>
      </c>
      <c r="B602" s="42">
        <v>9</v>
      </c>
      <c r="C602" s="60" t="str">
        <f t="shared" si="577"/>
        <v/>
      </c>
      <c r="D602" s="60" t="str">
        <f t="shared" si="578"/>
        <v/>
      </c>
      <c r="E602" s="61" t="str">
        <f t="shared" si="579"/>
        <v/>
      </c>
      <c r="F602" s="61" t="str">
        <f t="shared" si="580"/>
        <v/>
      </c>
      <c r="G602" s="62" t="str">
        <f t="shared" si="581"/>
        <v/>
      </c>
      <c r="H602" s="63" t="str">
        <f t="shared" si="582"/>
        <v/>
      </c>
      <c r="I602" s="69"/>
      <c r="J602" s="60" t="str">
        <f t="shared" si="583"/>
        <v/>
      </c>
      <c r="K602" s="60" t="str">
        <f t="shared" si="584"/>
        <v/>
      </c>
      <c r="L602" s="60" t="str">
        <f t="shared" si="585"/>
        <v/>
      </c>
      <c r="M602" s="60" t="str">
        <f t="shared" si="586"/>
        <v/>
      </c>
      <c r="N602" s="48"/>
      <c r="P602" s="114"/>
      <c r="Q602" s="114"/>
      <c r="R602" s="114"/>
      <c r="S602" s="114" t="str">
        <f>IF(OR(LEFT($A602,1)="x",AND(AC593+$AC602=0,$AC593&gt;0)),"",IFERROR(VLOOKUP($A602,Leden2Z,32,0),""))</f>
        <v/>
      </c>
      <c r="T602" s="153">
        <f t="shared" si="587"/>
        <v>0</v>
      </c>
      <c r="U602" s="116">
        <f t="shared" si="588"/>
        <v>0</v>
      </c>
      <c r="V602" s="119" t="str">
        <f t="shared" si="589"/>
        <v/>
      </c>
      <c r="W602" s="119" t="str">
        <f t="shared" si="590"/>
        <v/>
      </c>
      <c r="X602" s="23">
        <v>13</v>
      </c>
      <c r="Y602" s="60" t="str">
        <f t="shared" si="591"/>
        <v/>
      </c>
      <c r="Z602" s="60" t="str">
        <f t="shared" si="592"/>
        <v/>
      </c>
      <c r="AA602" s="60" t="str">
        <f t="shared" si="593"/>
        <v/>
      </c>
      <c r="AB602" s="60" t="str">
        <f t="shared" si="594"/>
        <v/>
      </c>
      <c r="AC602" s="23">
        <f t="shared" si="595"/>
        <v>0</v>
      </c>
      <c r="AH602" s="158" t="str">
        <f t="shared" si="596"/>
        <v/>
      </c>
    </row>
    <row r="603" spans="1:34" x14ac:dyDescent="0.25">
      <c r="A603" s="23" t="str">
        <f>C591&amp;"x"&amp;B603</f>
        <v>x10</v>
      </c>
      <c r="B603" s="42">
        <v>10</v>
      </c>
      <c r="C603" s="60" t="str">
        <f t="shared" si="577"/>
        <v/>
      </c>
      <c r="D603" s="60" t="str">
        <f t="shared" si="578"/>
        <v/>
      </c>
      <c r="E603" s="61" t="str">
        <f t="shared" si="579"/>
        <v/>
      </c>
      <c r="F603" s="61" t="str">
        <f t="shared" si="580"/>
        <v/>
      </c>
      <c r="G603" s="62" t="str">
        <f t="shared" si="581"/>
        <v/>
      </c>
      <c r="H603" s="63" t="str">
        <f t="shared" si="582"/>
        <v/>
      </c>
      <c r="I603" s="69"/>
      <c r="J603" s="60" t="str">
        <f t="shared" si="583"/>
        <v/>
      </c>
      <c r="K603" s="60" t="str">
        <f t="shared" si="584"/>
        <v/>
      </c>
      <c r="L603" s="60" t="str">
        <f t="shared" si="585"/>
        <v/>
      </c>
      <c r="M603" s="60" t="str">
        <f t="shared" si="586"/>
        <v/>
      </c>
      <c r="N603" s="48"/>
      <c r="P603" s="114"/>
      <c r="Q603" s="114"/>
      <c r="R603" s="114"/>
      <c r="S603" s="114" t="str">
        <f>IF(OR(LEFT($A603,1)="x",AND(AC593+$AC603=0,$AC593&gt;0)),"",IFERROR(VLOOKUP($A603,Leden2Z,32,0),""))</f>
        <v/>
      </c>
      <c r="T603" s="153">
        <f t="shared" si="587"/>
        <v>0</v>
      </c>
      <c r="U603" s="116">
        <f t="shared" si="588"/>
        <v>0</v>
      </c>
      <c r="V603" s="119" t="str">
        <f t="shared" si="589"/>
        <v/>
      </c>
      <c r="W603" s="119" t="str">
        <f t="shared" si="590"/>
        <v/>
      </c>
      <c r="X603" s="23">
        <v>14</v>
      </c>
      <c r="Y603" s="60" t="str">
        <f t="shared" si="591"/>
        <v/>
      </c>
      <c r="Z603" s="60" t="str">
        <f t="shared" si="592"/>
        <v/>
      </c>
      <c r="AA603" s="60" t="str">
        <f t="shared" si="593"/>
        <v/>
      </c>
      <c r="AB603" s="60" t="str">
        <f t="shared" si="594"/>
        <v/>
      </c>
      <c r="AC603" s="23">
        <f t="shared" si="595"/>
        <v>0</v>
      </c>
      <c r="AH603" s="158" t="str">
        <f t="shared" si="596"/>
        <v/>
      </c>
    </row>
    <row r="604" spans="1:34" x14ac:dyDescent="0.25">
      <c r="A604" s="23" t="str">
        <f>C591&amp;"x"&amp;B604</f>
        <v>x11</v>
      </c>
      <c r="B604" s="42">
        <v>11</v>
      </c>
      <c r="C604" s="60" t="str">
        <f t="shared" si="577"/>
        <v/>
      </c>
      <c r="D604" s="60" t="str">
        <f t="shared" si="578"/>
        <v/>
      </c>
      <c r="E604" s="61" t="str">
        <f t="shared" si="579"/>
        <v/>
      </c>
      <c r="F604" s="61" t="str">
        <f t="shared" si="580"/>
        <v/>
      </c>
      <c r="G604" s="62" t="str">
        <f t="shared" si="581"/>
        <v/>
      </c>
      <c r="H604" s="63" t="str">
        <f t="shared" si="582"/>
        <v/>
      </c>
      <c r="I604" s="69"/>
      <c r="J604" s="60" t="str">
        <f t="shared" si="583"/>
        <v/>
      </c>
      <c r="K604" s="60" t="str">
        <f t="shared" si="584"/>
        <v/>
      </c>
      <c r="L604" s="60" t="str">
        <f t="shared" si="585"/>
        <v/>
      </c>
      <c r="M604" s="60" t="str">
        <f t="shared" si="586"/>
        <v/>
      </c>
      <c r="N604" s="48"/>
      <c r="P604" s="114"/>
      <c r="Q604" s="114"/>
      <c r="R604" s="114"/>
      <c r="S604" s="114" t="str">
        <f>IF(OR(LEFT($A604,1)="x",AND(AC593+$AC604=0,$AC593&gt;0)),"",IFERROR(VLOOKUP($A604,Leden2Z,32,0),""))</f>
        <v/>
      </c>
      <c r="T604" s="153">
        <f t="shared" si="587"/>
        <v>0</v>
      </c>
      <c r="U604" s="116">
        <f t="shared" si="588"/>
        <v>0</v>
      </c>
      <c r="V604" s="119" t="str">
        <f t="shared" si="589"/>
        <v/>
      </c>
      <c r="W604" s="119" t="str">
        <f t="shared" si="590"/>
        <v/>
      </c>
      <c r="X604" s="23">
        <v>15</v>
      </c>
      <c r="Y604" s="60" t="str">
        <f t="shared" si="591"/>
        <v/>
      </c>
      <c r="Z604" s="60" t="str">
        <f t="shared" si="592"/>
        <v/>
      </c>
      <c r="AA604" s="60" t="str">
        <f t="shared" si="593"/>
        <v/>
      </c>
      <c r="AB604" s="60" t="str">
        <f t="shared" si="594"/>
        <v/>
      </c>
      <c r="AC604" s="23">
        <f t="shared" si="595"/>
        <v>0</v>
      </c>
      <c r="AH604" s="158" t="str">
        <f t="shared" si="596"/>
        <v/>
      </c>
    </row>
    <row r="605" spans="1:34" x14ac:dyDescent="0.25">
      <c r="A605" s="23" t="str">
        <f>C591&amp;"x"&amp;B605</f>
        <v>x12</v>
      </c>
      <c r="B605" s="42">
        <v>12</v>
      </c>
      <c r="C605" s="60" t="str">
        <f t="shared" si="577"/>
        <v/>
      </c>
      <c r="D605" s="60" t="str">
        <f t="shared" si="578"/>
        <v/>
      </c>
      <c r="E605" s="61" t="str">
        <f t="shared" si="579"/>
        <v/>
      </c>
      <c r="F605" s="61" t="str">
        <f t="shared" si="580"/>
        <v/>
      </c>
      <c r="G605" s="62" t="str">
        <f t="shared" si="581"/>
        <v/>
      </c>
      <c r="H605" s="63" t="str">
        <f t="shared" si="582"/>
        <v/>
      </c>
      <c r="I605" s="69"/>
      <c r="J605" s="60" t="str">
        <f t="shared" si="583"/>
        <v/>
      </c>
      <c r="K605" s="60" t="str">
        <f t="shared" si="584"/>
        <v/>
      </c>
      <c r="L605" s="60" t="str">
        <f t="shared" si="585"/>
        <v/>
      </c>
      <c r="M605" s="60" t="str">
        <f t="shared" si="586"/>
        <v/>
      </c>
      <c r="N605" s="48"/>
      <c r="P605" s="114"/>
      <c r="Q605" s="114"/>
      <c r="R605" s="114"/>
      <c r="S605" s="114" t="str">
        <f>IF(OR(LEFT($A605,1)="x",AND(AC593+$AC605=0,$AC593&gt;0)),"",IFERROR(VLOOKUP($A605,Leden2Z,32,0),""))</f>
        <v/>
      </c>
      <c r="T605" s="153">
        <f t="shared" si="587"/>
        <v>0</v>
      </c>
      <c r="U605" s="116">
        <f t="shared" si="588"/>
        <v>0</v>
      </c>
      <c r="V605" s="119" t="str">
        <f t="shared" si="589"/>
        <v/>
      </c>
      <c r="W605" s="119" t="str">
        <f t="shared" si="590"/>
        <v/>
      </c>
      <c r="X605" s="23">
        <v>16</v>
      </c>
      <c r="Y605" s="60" t="str">
        <f t="shared" si="591"/>
        <v/>
      </c>
      <c r="Z605" s="60" t="str">
        <f t="shared" si="592"/>
        <v/>
      </c>
      <c r="AA605" s="60" t="str">
        <f t="shared" si="593"/>
        <v/>
      </c>
      <c r="AB605" s="60" t="str">
        <f t="shared" si="594"/>
        <v/>
      </c>
      <c r="AC605" s="23">
        <f t="shared" si="595"/>
        <v>0</v>
      </c>
      <c r="AH605" s="158" t="str">
        <f t="shared" si="596"/>
        <v/>
      </c>
    </row>
    <row r="606" spans="1:34" x14ac:dyDescent="0.25">
      <c r="A606" s="23" t="str">
        <f>C591&amp;"x"&amp;B606</f>
        <v>x13</v>
      </c>
      <c r="B606" s="42">
        <v>13</v>
      </c>
      <c r="C606" s="60" t="str">
        <f t="shared" si="577"/>
        <v/>
      </c>
      <c r="D606" s="60" t="str">
        <f t="shared" si="578"/>
        <v/>
      </c>
      <c r="E606" s="61" t="str">
        <f t="shared" si="579"/>
        <v/>
      </c>
      <c r="F606" s="61" t="str">
        <f t="shared" si="580"/>
        <v/>
      </c>
      <c r="G606" s="62" t="str">
        <f t="shared" si="581"/>
        <v/>
      </c>
      <c r="H606" s="63" t="str">
        <f t="shared" si="582"/>
        <v/>
      </c>
      <c r="I606" s="69"/>
      <c r="J606" s="60" t="str">
        <f t="shared" si="583"/>
        <v/>
      </c>
      <c r="K606" s="60" t="str">
        <f t="shared" si="584"/>
        <v/>
      </c>
      <c r="L606" s="60" t="str">
        <f t="shared" si="585"/>
        <v/>
      </c>
      <c r="M606" s="60" t="str">
        <f t="shared" si="586"/>
        <v/>
      </c>
      <c r="N606" s="48"/>
      <c r="P606" s="114"/>
      <c r="Q606" s="114"/>
      <c r="R606" s="114"/>
      <c r="S606" s="114" t="str">
        <f>IF(OR(LEFT($A606,1)="x",AND(AC593+$AC606=0,$AC593&gt;0)),"",IFERROR(VLOOKUP($A606,Leden2Z,32,0),""))</f>
        <v/>
      </c>
      <c r="T606" s="153">
        <f t="shared" si="587"/>
        <v>0</v>
      </c>
      <c r="U606" s="116">
        <f t="shared" si="588"/>
        <v>0</v>
      </c>
      <c r="V606" s="119" t="str">
        <f t="shared" si="589"/>
        <v/>
      </c>
      <c r="W606" s="119" t="str">
        <f t="shared" si="590"/>
        <v/>
      </c>
      <c r="X606" s="23">
        <v>17</v>
      </c>
      <c r="Y606" s="60" t="str">
        <f t="shared" si="591"/>
        <v/>
      </c>
      <c r="Z606" s="60" t="str">
        <f t="shared" si="592"/>
        <v/>
      </c>
      <c r="AA606" s="60" t="str">
        <f t="shared" si="593"/>
        <v/>
      </c>
      <c r="AB606" s="60" t="str">
        <f t="shared" si="594"/>
        <v/>
      </c>
      <c r="AC606" s="23">
        <f t="shared" si="595"/>
        <v>0</v>
      </c>
      <c r="AH606" s="158" t="str">
        <f t="shared" si="596"/>
        <v/>
      </c>
    </row>
    <row r="607" spans="1:34" x14ac:dyDescent="0.25">
      <c r="A607" s="23" t="str">
        <f>C591&amp;"x"&amp;B607</f>
        <v>x14</v>
      </c>
      <c r="B607" s="42">
        <v>14</v>
      </c>
      <c r="C607" s="60" t="str">
        <f t="shared" si="577"/>
        <v/>
      </c>
      <c r="D607" s="60" t="str">
        <f t="shared" si="578"/>
        <v/>
      </c>
      <c r="E607" s="61" t="str">
        <f t="shared" si="579"/>
        <v/>
      </c>
      <c r="F607" s="61" t="str">
        <f t="shared" si="580"/>
        <v/>
      </c>
      <c r="G607" s="62" t="str">
        <f t="shared" si="581"/>
        <v/>
      </c>
      <c r="H607" s="63" t="str">
        <f t="shared" si="582"/>
        <v/>
      </c>
      <c r="I607" s="69"/>
      <c r="J607" s="60" t="str">
        <f t="shared" si="583"/>
        <v/>
      </c>
      <c r="K607" s="60" t="str">
        <f t="shared" si="584"/>
        <v/>
      </c>
      <c r="L607" s="60" t="str">
        <f t="shared" si="585"/>
        <v/>
      </c>
      <c r="M607" s="60" t="str">
        <f t="shared" si="586"/>
        <v/>
      </c>
      <c r="N607" s="48"/>
      <c r="P607" s="114"/>
      <c r="Q607" s="114"/>
      <c r="R607" s="114"/>
      <c r="S607" s="114" t="str">
        <f>IF(OR(LEFT($A607,1)="x",AND(AC593+$AC607=0,$AC593&gt;0)),"",IFERROR(VLOOKUP($A607,Leden2Z,32,0),""))</f>
        <v/>
      </c>
      <c r="T607" s="153">
        <f t="shared" si="587"/>
        <v>0</v>
      </c>
      <c r="U607" s="116">
        <f t="shared" si="588"/>
        <v>0</v>
      </c>
      <c r="V607" s="119" t="str">
        <f t="shared" si="589"/>
        <v/>
      </c>
      <c r="W607" s="119" t="str">
        <f t="shared" si="590"/>
        <v/>
      </c>
      <c r="X607" s="23">
        <v>18</v>
      </c>
      <c r="Y607" s="60" t="str">
        <f t="shared" si="591"/>
        <v/>
      </c>
      <c r="Z607" s="60" t="str">
        <f t="shared" si="592"/>
        <v/>
      </c>
      <c r="AA607" s="60" t="str">
        <f t="shared" si="593"/>
        <v/>
      </c>
      <c r="AB607" s="60" t="str">
        <f t="shared" si="594"/>
        <v/>
      </c>
      <c r="AC607" s="23">
        <f t="shared" si="595"/>
        <v>0</v>
      </c>
      <c r="AH607" s="158" t="str">
        <f t="shared" si="596"/>
        <v/>
      </c>
    </row>
    <row r="608" spans="1:34" x14ac:dyDescent="0.25">
      <c r="A608" s="23" t="str">
        <f>C591&amp;"x"&amp;B608</f>
        <v>x15</v>
      </c>
      <c r="B608" s="42">
        <v>15</v>
      </c>
      <c r="C608" s="60" t="str">
        <f t="shared" si="577"/>
        <v/>
      </c>
      <c r="D608" s="60" t="str">
        <f t="shared" si="578"/>
        <v/>
      </c>
      <c r="E608" s="61" t="str">
        <f t="shared" si="579"/>
        <v/>
      </c>
      <c r="F608" s="61" t="str">
        <f t="shared" si="580"/>
        <v/>
      </c>
      <c r="G608" s="62" t="str">
        <f t="shared" si="581"/>
        <v/>
      </c>
      <c r="H608" s="63" t="str">
        <f t="shared" si="582"/>
        <v/>
      </c>
      <c r="I608" s="69"/>
      <c r="J608" s="60" t="str">
        <f t="shared" si="583"/>
        <v/>
      </c>
      <c r="K608" s="60" t="str">
        <f t="shared" si="584"/>
        <v/>
      </c>
      <c r="L608" s="60" t="str">
        <f t="shared" si="585"/>
        <v/>
      </c>
      <c r="M608" s="60" t="str">
        <f t="shared" si="586"/>
        <v/>
      </c>
      <c r="N608" s="48"/>
      <c r="P608" s="114"/>
      <c r="Q608" s="114"/>
      <c r="R608" s="114"/>
      <c r="S608" s="114" t="str">
        <f>IF(OR(LEFT($A608,1)="x",AND(AC593+$AC608=0,$AC593&gt;0)),"",IFERROR(VLOOKUP($A608,Leden2Z,32,0),""))</f>
        <v/>
      </c>
      <c r="T608" s="153">
        <f t="shared" si="587"/>
        <v>0</v>
      </c>
      <c r="U608" s="116">
        <f t="shared" si="588"/>
        <v>0</v>
      </c>
      <c r="V608" s="119" t="str">
        <f t="shared" si="589"/>
        <v/>
      </c>
      <c r="W608" s="119" t="str">
        <f t="shared" si="590"/>
        <v/>
      </c>
      <c r="X608" s="23">
        <v>19</v>
      </c>
      <c r="Y608" s="60" t="str">
        <f t="shared" si="591"/>
        <v/>
      </c>
      <c r="Z608" s="60" t="str">
        <f t="shared" si="592"/>
        <v/>
      </c>
      <c r="AA608" s="60" t="str">
        <f t="shared" si="593"/>
        <v/>
      </c>
      <c r="AB608" s="60" t="str">
        <f t="shared" si="594"/>
        <v/>
      </c>
      <c r="AC608" s="23">
        <f t="shared" si="595"/>
        <v>0</v>
      </c>
      <c r="AH608" s="158" t="str">
        <f t="shared" si="596"/>
        <v/>
      </c>
    </row>
    <row r="609" spans="1:34" x14ac:dyDescent="0.25">
      <c r="B609" s="65"/>
      <c r="C609" s="66"/>
      <c r="D609" s="65"/>
      <c r="E609" s="65"/>
      <c r="F609" s="65"/>
      <c r="G609" s="67"/>
      <c r="H609" s="67"/>
      <c r="I609" s="67"/>
      <c r="J609" s="66"/>
      <c r="K609" s="66"/>
      <c r="L609" s="66"/>
      <c r="M609" s="66"/>
      <c r="N609" s="48"/>
      <c r="X609" s="23">
        <v>20</v>
      </c>
    </row>
    <row r="610" spans="1:34" x14ac:dyDescent="0.25">
      <c r="B610" s="42"/>
      <c r="C610" s="369" t="s">
        <v>5165</v>
      </c>
      <c r="D610" s="369"/>
      <c r="E610" s="43" t="s">
        <v>5166</v>
      </c>
      <c r="F610" s="43" t="s">
        <v>5167</v>
      </c>
      <c r="G610" s="44" t="s">
        <v>5168</v>
      </c>
      <c r="H610" s="45"/>
      <c r="I610" s="46"/>
      <c r="J610" s="47" t="s">
        <v>5169</v>
      </c>
      <c r="K610" s="47" t="s">
        <v>5170</v>
      </c>
      <c r="L610" s="47" t="s">
        <v>5171</v>
      </c>
      <c r="M610" s="48"/>
      <c r="N610" s="48"/>
      <c r="P610" s="49">
        <f>COUNT(P614:P628)</f>
        <v>0</v>
      </c>
      <c r="Q610" s="49">
        <f>COUNT(Q614:Q628)</f>
        <v>0</v>
      </c>
      <c r="R610" s="49">
        <f>COUNT(R614:R628)</f>
        <v>0</v>
      </c>
      <c r="S610" s="49">
        <f>COUNT(S614:S628)</f>
        <v>0</v>
      </c>
      <c r="T610" s="96">
        <f>T611-SUM(U614:U628)</f>
        <v>0</v>
      </c>
      <c r="X610" s="23">
        <v>1</v>
      </c>
    </row>
    <row r="611" spans="1:34" ht="13" x14ac:dyDescent="0.3">
      <c r="A611" s="27">
        <f>A591+1</f>
        <v>31</v>
      </c>
      <c r="B611" s="50"/>
      <c r="C611" s="370" t="str">
        <f>Leden!AW36</f>
        <v/>
      </c>
      <c r="D611" s="370"/>
      <c r="E611" s="100" t="str">
        <f>IF($C611="","",LEFT(IFERROR(VLOOKUP($C611,Teams2Z,2,0),"")&amp;"??",2))</f>
        <v/>
      </c>
      <c r="F611" s="100" t="str">
        <f>IF($C611="","",IFERROR(VLOOKUP($C611,Teams2Z,3,0),"??"))</f>
        <v/>
      </c>
      <c r="G611" s="100" t="str">
        <f>IF($C611="","",LEFT(IFERROR(VLOOKUP($C611,Teams2Z,4,0),"")&amp;"?",1))</f>
        <v/>
      </c>
      <c r="H611" s="51"/>
      <c r="I611" s="52"/>
      <c r="J611" s="100">
        <f>COUNTIF(C614:C628,"V")</f>
        <v>0</v>
      </c>
      <c r="K611" s="100">
        <f>COUNTIF(C614:C628,"M")</f>
        <v>0</v>
      </c>
      <c r="L611" s="53" t="str">
        <f>IFERROR(AVERAGE(H614:H628),"")</f>
        <v/>
      </c>
      <c r="M611" s="54"/>
      <c r="N611" s="54"/>
      <c r="O611" s="27" t="s">
        <v>5172</v>
      </c>
      <c r="P611" s="163"/>
      <c r="Q611" s="163"/>
      <c r="R611" s="163"/>
      <c r="S611" s="163"/>
      <c r="T611" s="96">
        <f>SUM(T614:T628)</f>
        <v>0</v>
      </c>
      <c r="U611" s="115" t="str">
        <f>MID($C611,1,1)</f>
        <v/>
      </c>
      <c r="V611" s="115" t="str">
        <f>MID($C611,1,1)</f>
        <v/>
      </c>
      <c r="W611" s="115" t="str">
        <f>MID($C611,1,1)</f>
        <v/>
      </c>
      <c r="X611" s="23">
        <v>2</v>
      </c>
      <c r="Y611" s="27"/>
      <c r="Z611" s="27"/>
      <c r="AA611" s="27"/>
      <c r="AB611" s="27"/>
      <c r="AC611" s="27"/>
      <c r="AD611" s="11" t="str">
        <f>IF($C611="","",IFERROR(VLOOKUP($C611,Teams2Z,6,0),""))</f>
        <v/>
      </c>
      <c r="AE611" s="11" t="str">
        <f>TRIM(IF($AD611="","",IFERROR(VLOOKUP($AD611,Teams!$J$5:$O$9,2,0),"")))</f>
        <v/>
      </c>
      <c r="AF611" s="11" t="str">
        <f>TRIM(IF($AD611="","",IFERROR(VLOOKUP($AD611,Teams!$J$5:$O$9,4,0),"")))</f>
        <v/>
      </c>
      <c r="AG611" s="27"/>
      <c r="AH611" s="159" t="str">
        <f>IFERROR(AVERAGE(AH614:AH628),"")</f>
        <v/>
      </c>
    </row>
    <row r="612" spans="1:34" x14ac:dyDescent="0.25">
      <c r="B612" s="42"/>
      <c r="C612" s="43"/>
      <c r="D612" s="42"/>
      <c r="E612" s="42"/>
      <c r="F612" s="42"/>
      <c r="G612" s="46"/>
      <c r="H612" s="46"/>
      <c r="I612" s="46"/>
      <c r="J612" s="43"/>
      <c r="K612" s="43"/>
      <c r="L612" s="43"/>
      <c r="M612" s="48"/>
      <c r="N612" s="48"/>
      <c r="U612" s="116"/>
      <c r="V612" s="116"/>
      <c r="W612" s="116"/>
      <c r="X612" s="23">
        <v>3</v>
      </c>
    </row>
    <row r="613" spans="1:34" x14ac:dyDescent="0.25">
      <c r="A613" s="55"/>
      <c r="B613" s="56"/>
      <c r="C613" s="57" t="s">
        <v>5173</v>
      </c>
      <c r="D613" s="57" t="s">
        <v>5174</v>
      </c>
      <c r="E613" s="58" t="s">
        <v>5175</v>
      </c>
      <c r="F613" s="58" t="s">
        <v>5176</v>
      </c>
      <c r="G613" s="57" t="s">
        <v>5177</v>
      </c>
      <c r="H613" s="57" t="s">
        <v>5178</v>
      </c>
      <c r="I613" s="57" t="s">
        <v>5039</v>
      </c>
      <c r="J613" s="57" t="s">
        <v>7049</v>
      </c>
      <c r="K613" s="57" t="s">
        <v>7598</v>
      </c>
      <c r="L613" s="57" t="s">
        <v>7596</v>
      </c>
      <c r="M613" s="57" t="s">
        <v>7597</v>
      </c>
      <c r="N613" s="59"/>
      <c r="O613" s="55"/>
      <c r="P613" s="117" t="s">
        <v>5048</v>
      </c>
      <c r="Q613" s="117" t="s">
        <v>5047</v>
      </c>
      <c r="R613" s="117" t="s">
        <v>5049</v>
      </c>
      <c r="S613" s="117" t="s">
        <v>5048</v>
      </c>
      <c r="U613" s="115" t="str">
        <f>IF(W611="","",VLOOKUP(W611,Leeftijdscat,2,FALSE))</f>
        <v/>
      </c>
      <c r="V613" s="115" t="str">
        <f>IF(W611="","",VLOOKUP(W611,Leeftijdscat,3,FALSE))</f>
        <v/>
      </c>
      <c r="W613" s="115" t="str">
        <f>IF(W611="","",VLOOKUP(W611,Leeftijdscat,4,FALSE))</f>
        <v/>
      </c>
      <c r="X613" s="23">
        <v>4</v>
      </c>
      <c r="Y613" s="55">
        <f>LEN(Y614&amp;Y615&amp;Y616&amp;Y617&amp;Y618&amp;Y619&amp;Y620&amp;Y621&amp;Y622&amp;Y623&amp;Y624&amp;Y625&amp;Y626&amp;Y627&amp;Y628)</f>
        <v>0</v>
      </c>
      <c r="Z613" s="55">
        <f>LEN(Z614&amp;Z615&amp;Z616&amp;Z617&amp;Z618&amp;Z619&amp;Z620&amp;Z621&amp;Z622&amp;Z623&amp;Z624&amp;Z625&amp;Z626&amp;Z627&amp;Z628)</f>
        <v>0</v>
      </c>
      <c r="AA613" s="55">
        <f>LEN(AA614&amp;AA615&amp;AA616&amp;AA617&amp;AA618&amp;AA619&amp;AA620&amp;AA621&amp;AA622&amp;AA623&amp;AA624&amp;AA625&amp;AA626&amp;AA627&amp;AA628)</f>
        <v>0</v>
      </c>
      <c r="AB613" s="55">
        <f>LEN(AB614&amp;AB615&amp;AB616&amp;AB617&amp;AB618&amp;AB619&amp;AB620&amp;AB621&amp;AB622&amp;AB623&amp;AB624&amp;AB625&amp;AB626&amp;AB627&amp;AB628)</f>
        <v>0</v>
      </c>
      <c r="AC613" s="55">
        <f>SUM(Y613:AA613)</f>
        <v>0</v>
      </c>
      <c r="AD613" s="145"/>
      <c r="AE613" s="145"/>
      <c r="AF613" s="145"/>
      <c r="AG613" s="55"/>
    </row>
    <row r="614" spans="1:34" x14ac:dyDescent="0.25">
      <c r="A614" s="23" t="str">
        <f>C611&amp;"x"&amp;B614</f>
        <v>x1</v>
      </c>
      <c r="B614" s="42">
        <v>1</v>
      </c>
      <c r="C614" s="60" t="str">
        <f t="shared" ref="C614:C628" si="597">IF(LEFT($A614,1)="x","",IFERROR(VLOOKUP($A614,Leden2Z,7,0),""))</f>
        <v/>
      </c>
      <c r="D614" s="60" t="str">
        <f t="shared" ref="D614:D628" si="598">IF(LEFT($A614,1)="x","",IFERROR(VLOOKUP($A614,Leden2Z,8,0),""))</f>
        <v/>
      </c>
      <c r="E614" s="61" t="str">
        <f t="shared" ref="E614:E628" si="599">IF(LEFT($A614,1)="x","",IFERROR(VLOOKUP($A614,Leden2Z,9,0),""))</f>
        <v/>
      </c>
      <c r="F614" s="61" t="str">
        <f t="shared" ref="F614:F628" si="600">IF(LEFT($A614,1)="x","",IFERROR(VLOOKUP($A614,Leden2Z,10,0),""))</f>
        <v/>
      </c>
      <c r="G614" s="62" t="str">
        <f t="shared" ref="G614:G628" si="601">IF(LEFT($A614,1)="x","",IFERROR(VLOOKUP($A614,Leden2Z,11,0),""))</f>
        <v/>
      </c>
      <c r="H614" s="63" t="str">
        <f t="shared" ref="H614:H628" si="602">IF(AND(ISNUMBER(G614),G614&lt;&gt;0),DATEDIF(G614,Peildatum,"Y"),"")</f>
        <v/>
      </c>
      <c r="I614" s="69"/>
      <c r="J614" s="60" t="str">
        <f t="shared" ref="J614:J628" si="603">IF(LEFT($A614,1)="x","",IFERROR(VLOOKUP($A614,Leden2Z,16,0),""))</f>
        <v/>
      </c>
      <c r="K614" s="60" t="str">
        <f t="shared" ref="K614:K628" si="604">IF(LEFT($A614,1)="x","",IFERROR(VLOOKUP($A614,Leden2Z,17,0),""))</f>
        <v/>
      </c>
      <c r="L614" s="60" t="str">
        <f t="shared" ref="L614:L628" si="605">IF(LEFT($A614,1)="x","",IFERROR(VLOOKUP($A614,Leden2Z,18,0),""))</f>
        <v/>
      </c>
      <c r="M614" s="60" t="str">
        <f t="shared" ref="M614:M628" si="606">IF(LEFT($A614,1)="x","",IFERROR(VLOOKUP($A614,Leden2Z,19,0),""))</f>
        <v/>
      </c>
      <c r="N614" s="48"/>
      <c r="P614" s="114"/>
      <c r="Q614" s="114"/>
      <c r="R614" s="114"/>
      <c r="S614" s="114" t="str">
        <f>IF(OR(LEFT($A614,1)="x",AND(AC613+$AC614=0,$AC613&gt;0)),"",IFERROR(VLOOKUP($A614,Leden2Z,32,0),""))</f>
        <v/>
      </c>
      <c r="T614" s="153">
        <f t="shared" ref="T614:T628" si="607">IF(LEN(C614&amp;D614&amp;E614&amp;F614)&gt;0,1,0)</f>
        <v>0</v>
      </c>
      <c r="U614" s="116">
        <f t="shared" ref="U614:U628" si="608">MIN(LEN(Y614&amp;Z614&amp;AA614&amp;AB614),1)</f>
        <v>0</v>
      </c>
      <c r="V614" s="119" t="str">
        <f t="shared" ref="V614:V628" si="609">V613</f>
        <v/>
      </c>
      <c r="W614" s="119" t="str">
        <f t="shared" ref="W614:W628" si="610">W613</f>
        <v/>
      </c>
      <c r="X614" s="23">
        <v>5</v>
      </c>
      <c r="Y614" s="60" t="str">
        <f t="shared" ref="Y614:Y628" si="611">IF(LEFT($A614,1)="x","",IFERROR(VLOOKUP($A614,Leden2Z,36,0),""))</f>
        <v/>
      </c>
      <c r="Z614" s="60" t="str">
        <f t="shared" ref="Z614:Z628" si="612">IF(LEFT($A614,1)="x","",IFERROR(VLOOKUP($A614,Leden2Z,37,0),""))</f>
        <v/>
      </c>
      <c r="AA614" s="60" t="str">
        <f t="shared" ref="AA614:AA628" si="613">IF(LEFT($A614,1)="x","",IFERROR(VLOOKUP($A614,Leden2Z,38,0),""))</f>
        <v/>
      </c>
      <c r="AB614" s="60" t="str">
        <f t="shared" ref="AB614:AB628" si="614">IF(LEFT($A614,1)="x","",IFERROR(VLOOKUP($A614,Leden2Z,39,0),""))</f>
        <v/>
      </c>
      <c r="AC614" s="23">
        <f t="shared" ref="AC614:AC628" si="615">LEN(Y614&amp;Z614&amp;AA614&amp;AB614)</f>
        <v>0</v>
      </c>
      <c r="AH614" s="158" t="str">
        <f t="shared" ref="AH614:AH628" si="616">lft(G614,Peildatum)</f>
        <v/>
      </c>
    </row>
    <row r="615" spans="1:34" x14ac:dyDescent="0.25">
      <c r="A615" s="23" t="str">
        <f>C611&amp;"x"&amp;B615</f>
        <v>x2</v>
      </c>
      <c r="B615" s="42">
        <v>2</v>
      </c>
      <c r="C615" s="60" t="str">
        <f t="shared" si="597"/>
        <v/>
      </c>
      <c r="D615" s="60" t="str">
        <f t="shared" si="598"/>
        <v/>
      </c>
      <c r="E615" s="61" t="str">
        <f t="shared" si="599"/>
        <v/>
      </c>
      <c r="F615" s="61" t="str">
        <f t="shared" si="600"/>
        <v/>
      </c>
      <c r="G615" s="62" t="str">
        <f t="shared" si="601"/>
        <v/>
      </c>
      <c r="H615" s="63" t="str">
        <f t="shared" si="602"/>
        <v/>
      </c>
      <c r="I615" s="69"/>
      <c r="J615" s="60" t="str">
        <f t="shared" si="603"/>
        <v/>
      </c>
      <c r="K615" s="60" t="str">
        <f t="shared" si="604"/>
        <v/>
      </c>
      <c r="L615" s="60" t="str">
        <f t="shared" si="605"/>
        <v/>
      </c>
      <c r="M615" s="60" t="str">
        <f t="shared" si="606"/>
        <v/>
      </c>
      <c r="N615" s="48"/>
      <c r="P615" s="114"/>
      <c r="Q615" s="114"/>
      <c r="R615" s="114"/>
      <c r="S615" s="114" t="str">
        <f>IF(OR(LEFT($A615,1)="x",AND(AC613+$AC615=0,$AC613&gt;0)),"",IFERROR(VLOOKUP($A615,Leden2Z,32,0),""))</f>
        <v/>
      </c>
      <c r="T615" s="153">
        <f t="shared" si="607"/>
        <v>0</v>
      </c>
      <c r="U615" s="116">
        <f t="shared" si="608"/>
        <v>0</v>
      </c>
      <c r="V615" s="119" t="str">
        <f t="shared" si="609"/>
        <v/>
      </c>
      <c r="W615" s="119" t="str">
        <f t="shared" si="610"/>
        <v/>
      </c>
      <c r="X615" s="23">
        <v>6</v>
      </c>
      <c r="Y615" s="60" t="str">
        <f t="shared" si="611"/>
        <v/>
      </c>
      <c r="Z615" s="60" t="str">
        <f t="shared" si="612"/>
        <v/>
      </c>
      <c r="AA615" s="60" t="str">
        <f t="shared" si="613"/>
        <v/>
      </c>
      <c r="AB615" s="60" t="str">
        <f t="shared" si="614"/>
        <v/>
      </c>
      <c r="AC615" s="23">
        <f t="shared" si="615"/>
        <v>0</v>
      </c>
      <c r="AH615" s="158" t="str">
        <f t="shared" si="616"/>
        <v/>
      </c>
    </row>
    <row r="616" spans="1:34" x14ac:dyDescent="0.25">
      <c r="A616" s="23" t="str">
        <f>C611&amp;"x"&amp;B616</f>
        <v>x3</v>
      </c>
      <c r="B616" s="42">
        <v>3</v>
      </c>
      <c r="C616" s="60" t="str">
        <f t="shared" si="597"/>
        <v/>
      </c>
      <c r="D616" s="60" t="str">
        <f t="shared" si="598"/>
        <v/>
      </c>
      <c r="E616" s="61" t="str">
        <f t="shared" si="599"/>
        <v/>
      </c>
      <c r="F616" s="61" t="str">
        <f t="shared" si="600"/>
        <v/>
      </c>
      <c r="G616" s="62" t="str">
        <f t="shared" si="601"/>
        <v/>
      </c>
      <c r="H616" s="63" t="str">
        <f t="shared" si="602"/>
        <v/>
      </c>
      <c r="I616" s="69"/>
      <c r="J616" s="60" t="str">
        <f t="shared" si="603"/>
        <v/>
      </c>
      <c r="K616" s="60" t="str">
        <f t="shared" si="604"/>
        <v/>
      </c>
      <c r="L616" s="60" t="str">
        <f t="shared" si="605"/>
        <v/>
      </c>
      <c r="M616" s="60" t="str">
        <f t="shared" si="606"/>
        <v/>
      </c>
      <c r="N616" s="48"/>
      <c r="P616" s="114"/>
      <c r="Q616" s="114"/>
      <c r="R616" s="114"/>
      <c r="S616" s="114" t="str">
        <f>IF(OR(LEFT($A616,1)="x",AND(AC613+$AC616=0,$AC613&gt;0)),"",IFERROR(VLOOKUP($A616,Leden2Z,32,0),""))</f>
        <v/>
      </c>
      <c r="T616" s="153">
        <f t="shared" si="607"/>
        <v>0</v>
      </c>
      <c r="U616" s="116">
        <f t="shared" si="608"/>
        <v>0</v>
      </c>
      <c r="V616" s="119" t="str">
        <f t="shared" si="609"/>
        <v/>
      </c>
      <c r="W616" s="119" t="str">
        <f t="shared" si="610"/>
        <v/>
      </c>
      <c r="X616" s="23">
        <v>7</v>
      </c>
      <c r="Y616" s="60" t="str">
        <f t="shared" si="611"/>
        <v/>
      </c>
      <c r="Z616" s="60" t="str">
        <f t="shared" si="612"/>
        <v/>
      </c>
      <c r="AA616" s="60" t="str">
        <f t="shared" si="613"/>
        <v/>
      </c>
      <c r="AB616" s="60" t="str">
        <f t="shared" si="614"/>
        <v/>
      </c>
      <c r="AC616" s="23">
        <f t="shared" si="615"/>
        <v>0</v>
      </c>
      <c r="AH616" s="158" t="str">
        <f t="shared" si="616"/>
        <v/>
      </c>
    </row>
    <row r="617" spans="1:34" x14ac:dyDescent="0.25">
      <c r="A617" s="23" t="str">
        <f>C611&amp;"x"&amp;B617</f>
        <v>x4</v>
      </c>
      <c r="B617" s="42">
        <v>4</v>
      </c>
      <c r="C617" s="60" t="str">
        <f t="shared" si="597"/>
        <v/>
      </c>
      <c r="D617" s="60" t="str">
        <f t="shared" si="598"/>
        <v/>
      </c>
      <c r="E617" s="61" t="str">
        <f t="shared" si="599"/>
        <v/>
      </c>
      <c r="F617" s="61" t="str">
        <f t="shared" si="600"/>
        <v/>
      </c>
      <c r="G617" s="62" t="str">
        <f t="shared" si="601"/>
        <v/>
      </c>
      <c r="H617" s="63" t="str">
        <f t="shared" si="602"/>
        <v/>
      </c>
      <c r="I617" s="69"/>
      <c r="J617" s="60" t="str">
        <f t="shared" si="603"/>
        <v/>
      </c>
      <c r="K617" s="60" t="str">
        <f t="shared" si="604"/>
        <v/>
      </c>
      <c r="L617" s="60" t="str">
        <f t="shared" si="605"/>
        <v/>
      </c>
      <c r="M617" s="60" t="str">
        <f t="shared" si="606"/>
        <v/>
      </c>
      <c r="N617" s="48"/>
      <c r="P617" s="114"/>
      <c r="Q617" s="114"/>
      <c r="R617" s="114"/>
      <c r="S617" s="114" t="str">
        <f>IF(OR(LEFT($A617,1)="x",AND(AC613+$AC617=0,$AC613&gt;0)),"",IFERROR(VLOOKUP($A617,Leden2Z,32,0),""))</f>
        <v/>
      </c>
      <c r="T617" s="153">
        <f t="shared" si="607"/>
        <v>0</v>
      </c>
      <c r="U617" s="116">
        <f t="shared" si="608"/>
        <v>0</v>
      </c>
      <c r="V617" s="119" t="str">
        <f t="shared" si="609"/>
        <v/>
      </c>
      <c r="W617" s="119" t="str">
        <f t="shared" si="610"/>
        <v/>
      </c>
      <c r="X617" s="23">
        <v>8</v>
      </c>
      <c r="Y617" s="60" t="str">
        <f t="shared" si="611"/>
        <v/>
      </c>
      <c r="Z617" s="60" t="str">
        <f t="shared" si="612"/>
        <v/>
      </c>
      <c r="AA617" s="60" t="str">
        <f t="shared" si="613"/>
        <v/>
      </c>
      <c r="AB617" s="60" t="str">
        <f t="shared" si="614"/>
        <v/>
      </c>
      <c r="AC617" s="23">
        <f t="shared" si="615"/>
        <v>0</v>
      </c>
      <c r="AH617" s="158" t="str">
        <f t="shared" si="616"/>
        <v/>
      </c>
    </row>
    <row r="618" spans="1:34" x14ac:dyDescent="0.25">
      <c r="A618" s="23" t="str">
        <f>C611&amp;"x"&amp;B618</f>
        <v>x5</v>
      </c>
      <c r="B618" s="42">
        <v>5</v>
      </c>
      <c r="C618" s="60" t="str">
        <f t="shared" si="597"/>
        <v/>
      </c>
      <c r="D618" s="60" t="str">
        <f t="shared" si="598"/>
        <v/>
      </c>
      <c r="E618" s="61" t="str">
        <f t="shared" si="599"/>
        <v/>
      </c>
      <c r="F618" s="61" t="str">
        <f t="shared" si="600"/>
        <v/>
      </c>
      <c r="G618" s="62" t="str">
        <f t="shared" si="601"/>
        <v/>
      </c>
      <c r="H618" s="63" t="str">
        <f t="shared" si="602"/>
        <v/>
      </c>
      <c r="I618" s="69"/>
      <c r="J618" s="60" t="str">
        <f t="shared" si="603"/>
        <v/>
      </c>
      <c r="K618" s="60" t="str">
        <f t="shared" si="604"/>
        <v/>
      </c>
      <c r="L618" s="60" t="str">
        <f t="shared" si="605"/>
        <v/>
      </c>
      <c r="M618" s="60" t="str">
        <f t="shared" si="606"/>
        <v/>
      </c>
      <c r="N618" s="48"/>
      <c r="P618" s="114"/>
      <c r="Q618" s="114"/>
      <c r="R618" s="114"/>
      <c r="S618" s="114" t="str">
        <f>IF(OR(LEFT($A618,1)="x",AND(AC613+$AC618=0,$AC613&gt;0)),"",IFERROR(VLOOKUP($A618,Leden2Z,32,0),""))</f>
        <v/>
      </c>
      <c r="T618" s="153">
        <f t="shared" si="607"/>
        <v>0</v>
      </c>
      <c r="U618" s="116">
        <f t="shared" si="608"/>
        <v>0</v>
      </c>
      <c r="V618" s="119" t="str">
        <f t="shared" si="609"/>
        <v/>
      </c>
      <c r="W618" s="119" t="str">
        <f t="shared" si="610"/>
        <v/>
      </c>
      <c r="X618" s="23">
        <v>9</v>
      </c>
      <c r="Y618" s="60" t="str">
        <f t="shared" si="611"/>
        <v/>
      </c>
      <c r="Z618" s="60" t="str">
        <f t="shared" si="612"/>
        <v/>
      </c>
      <c r="AA618" s="60" t="str">
        <f t="shared" si="613"/>
        <v/>
      </c>
      <c r="AB618" s="60" t="str">
        <f t="shared" si="614"/>
        <v/>
      </c>
      <c r="AC618" s="23">
        <f t="shared" si="615"/>
        <v>0</v>
      </c>
      <c r="AH618" s="158" t="str">
        <f t="shared" si="616"/>
        <v/>
      </c>
    </row>
    <row r="619" spans="1:34" x14ac:dyDescent="0.25">
      <c r="A619" s="23" t="str">
        <f>C611&amp;"x"&amp;B619</f>
        <v>x6</v>
      </c>
      <c r="B619" s="42">
        <v>6</v>
      </c>
      <c r="C619" s="60" t="str">
        <f t="shared" si="597"/>
        <v/>
      </c>
      <c r="D619" s="60" t="str">
        <f t="shared" si="598"/>
        <v/>
      </c>
      <c r="E619" s="61" t="str">
        <f t="shared" si="599"/>
        <v/>
      </c>
      <c r="F619" s="61" t="str">
        <f t="shared" si="600"/>
        <v/>
      </c>
      <c r="G619" s="62" t="str">
        <f t="shared" si="601"/>
        <v/>
      </c>
      <c r="H619" s="63" t="str">
        <f t="shared" si="602"/>
        <v/>
      </c>
      <c r="I619" s="69"/>
      <c r="J619" s="60" t="str">
        <f t="shared" si="603"/>
        <v/>
      </c>
      <c r="K619" s="60" t="str">
        <f t="shared" si="604"/>
        <v/>
      </c>
      <c r="L619" s="60" t="str">
        <f t="shared" si="605"/>
        <v/>
      </c>
      <c r="M619" s="60" t="str">
        <f t="shared" si="606"/>
        <v/>
      </c>
      <c r="N619" s="48"/>
      <c r="P619" s="114"/>
      <c r="Q619" s="114"/>
      <c r="R619" s="114"/>
      <c r="S619" s="114" t="str">
        <f>IF(OR(LEFT($A619,1)="x",AND(AC613+$AC619=0,$AC613&gt;0)),"",IFERROR(VLOOKUP($A619,Leden2Z,32,0),""))</f>
        <v/>
      </c>
      <c r="T619" s="153">
        <f t="shared" si="607"/>
        <v>0</v>
      </c>
      <c r="U619" s="116">
        <f t="shared" si="608"/>
        <v>0</v>
      </c>
      <c r="V619" s="119" t="str">
        <f t="shared" si="609"/>
        <v/>
      </c>
      <c r="W619" s="119" t="str">
        <f t="shared" si="610"/>
        <v/>
      </c>
      <c r="X619" s="23">
        <v>10</v>
      </c>
      <c r="Y619" s="60" t="str">
        <f t="shared" si="611"/>
        <v/>
      </c>
      <c r="Z619" s="60" t="str">
        <f t="shared" si="612"/>
        <v/>
      </c>
      <c r="AA619" s="60" t="str">
        <f t="shared" si="613"/>
        <v/>
      </c>
      <c r="AB619" s="60" t="str">
        <f t="shared" si="614"/>
        <v/>
      </c>
      <c r="AC619" s="23">
        <f t="shared" si="615"/>
        <v>0</v>
      </c>
      <c r="AH619" s="158" t="str">
        <f t="shared" si="616"/>
        <v/>
      </c>
    </row>
    <row r="620" spans="1:34" x14ac:dyDescent="0.25">
      <c r="A620" s="23" t="str">
        <f>C611&amp;"x"&amp;B620</f>
        <v>x7</v>
      </c>
      <c r="B620" s="42">
        <v>7</v>
      </c>
      <c r="C620" s="60" t="str">
        <f t="shared" si="597"/>
        <v/>
      </c>
      <c r="D620" s="60" t="str">
        <f t="shared" si="598"/>
        <v/>
      </c>
      <c r="E620" s="61" t="str">
        <f t="shared" si="599"/>
        <v/>
      </c>
      <c r="F620" s="61" t="str">
        <f t="shared" si="600"/>
        <v/>
      </c>
      <c r="G620" s="62" t="str">
        <f t="shared" si="601"/>
        <v/>
      </c>
      <c r="H620" s="63" t="str">
        <f t="shared" si="602"/>
        <v/>
      </c>
      <c r="I620" s="69"/>
      <c r="J620" s="60" t="str">
        <f t="shared" si="603"/>
        <v/>
      </c>
      <c r="K620" s="60" t="str">
        <f t="shared" si="604"/>
        <v/>
      </c>
      <c r="L620" s="60" t="str">
        <f t="shared" si="605"/>
        <v/>
      </c>
      <c r="M620" s="60" t="str">
        <f t="shared" si="606"/>
        <v/>
      </c>
      <c r="N620" s="48"/>
      <c r="P620" s="114"/>
      <c r="Q620" s="114"/>
      <c r="R620" s="114"/>
      <c r="S620" s="114" t="str">
        <f>IF(OR(LEFT($A620,1)="x",AND(AC613+$AC620=0,$AC613&gt;0)),"",IFERROR(VLOOKUP($A620,Leden2Z,32,0),""))</f>
        <v/>
      </c>
      <c r="T620" s="153">
        <f t="shared" si="607"/>
        <v>0</v>
      </c>
      <c r="U620" s="116">
        <f t="shared" si="608"/>
        <v>0</v>
      </c>
      <c r="V620" s="119" t="str">
        <f t="shared" si="609"/>
        <v/>
      </c>
      <c r="W620" s="119" t="str">
        <f t="shared" si="610"/>
        <v/>
      </c>
      <c r="X620" s="23">
        <v>11</v>
      </c>
      <c r="Y620" s="60" t="str">
        <f t="shared" si="611"/>
        <v/>
      </c>
      <c r="Z620" s="60" t="str">
        <f t="shared" si="612"/>
        <v/>
      </c>
      <c r="AA620" s="60" t="str">
        <f t="shared" si="613"/>
        <v/>
      </c>
      <c r="AB620" s="60" t="str">
        <f t="shared" si="614"/>
        <v/>
      </c>
      <c r="AC620" s="23">
        <f t="shared" si="615"/>
        <v>0</v>
      </c>
      <c r="AH620" s="158" t="str">
        <f t="shared" si="616"/>
        <v/>
      </c>
    </row>
    <row r="621" spans="1:34" x14ac:dyDescent="0.25">
      <c r="A621" s="23" t="str">
        <f>C611&amp;"x"&amp;B621</f>
        <v>x8</v>
      </c>
      <c r="B621" s="42">
        <v>8</v>
      </c>
      <c r="C621" s="60" t="str">
        <f t="shared" si="597"/>
        <v/>
      </c>
      <c r="D621" s="60" t="str">
        <f t="shared" si="598"/>
        <v/>
      </c>
      <c r="E621" s="61" t="str">
        <f t="shared" si="599"/>
        <v/>
      </c>
      <c r="F621" s="61" t="str">
        <f t="shared" si="600"/>
        <v/>
      </c>
      <c r="G621" s="62" t="str">
        <f t="shared" si="601"/>
        <v/>
      </c>
      <c r="H621" s="63" t="str">
        <f t="shared" si="602"/>
        <v/>
      </c>
      <c r="I621" s="69"/>
      <c r="J621" s="60" t="str">
        <f t="shared" si="603"/>
        <v/>
      </c>
      <c r="K621" s="60" t="str">
        <f t="shared" si="604"/>
        <v/>
      </c>
      <c r="L621" s="60" t="str">
        <f t="shared" si="605"/>
        <v/>
      </c>
      <c r="M621" s="60" t="str">
        <f t="shared" si="606"/>
        <v/>
      </c>
      <c r="N621" s="48"/>
      <c r="P621" s="114"/>
      <c r="Q621" s="114"/>
      <c r="R621" s="114"/>
      <c r="S621" s="114" t="str">
        <f>IF(OR(LEFT($A621,1)="x",AND(AC613+$AC621=0,$AC613&gt;0)),"",IFERROR(VLOOKUP($A621,Leden2Z,32,0),""))</f>
        <v/>
      </c>
      <c r="T621" s="153">
        <f t="shared" si="607"/>
        <v>0</v>
      </c>
      <c r="U621" s="116">
        <f t="shared" si="608"/>
        <v>0</v>
      </c>
      <c r="V621" s="119" t="str">
        <f t="shared" si="609"/>
        <v/>
      </c>
      <c r="W621" s="119" t="str">
        <f t="shared" si="610"/>
        <v/>
      </c>
      <c r="X621" s="23">
        <v>12</v>
      </c>
      <c r="Y621" s="60" t="str">
        <f t="shared" si="611"/>
        <v/>
      </c>
      <c r="Z621" s="60" t="str">
        <f t="shared" si="612"/>
        <v/>
      </c>
      <c r="AA621" s="60" t="str">
        <f t="shared" si="613"/>
        <v/>
      </c>
      <c r="AB621" s="60" t="str">
        <f t="shared" si="614"/>
        <v/>
      </c>
      <c r="AC621" s="23">
        <f t="shared" si="615"/>
        <v>0</v>
      </c>
      <c r="AH621" s="158" t="str">
        <f t="shared" si="616"/>
        <v/>
      </c>
    </row>
    <row r="622" spans="1:34" x14ac:dyDescent="0.25">
      <c r="A622" s="23" t="str">
        <f>C611&amp;"x"&amp;B622</f>
        <v>x9</v>
      </c>
      <c r="B622" s="42">
        <v>9</v>
      </c>
      <c r="C622" s="60" t="str">
        <f t="shared" si="597"/>
        <v/>
      </c>
      <c r="D622" s="60" t="str">
        <f t="shared" si="598"/>
        <v/>
      </c>
      <c r="E622" s="61" t="str">
        <f t="shared" si="599"/>
        <v/>
      </c>
      <c r="F622" s="61" t="str">
        <f t="shared" si="600"/>
        <v/>
      </c>
      <c r="G622" s="62" t="str">
        <f t="shared" si="601"/>
        <v/>
      </c>
      <c r="H622" s="63" t="str">
        <f t="shared" si="602"/>
        <v/>
      </c>
      <c r="I622" s="69"/>
      <c r="J622" s="60" t="str">
        <f t="shared" si="603"/>
        <v/>
      </c>
      <c r="K622" s="60" t="str">
        <f t="shared" si="604"/>
        <v/>
      </c>
      <c r="L622" s="60" t="str">
        <f t="shared" si="605"/>
        <v/>
      </c>
      <c r="M622" s="60" t="str">
        <f t="shared" si="606"/>
        <v/>
      </c>
      <c r="N622" s="48"/>
      <c r="P622" s="114"/>
      <c r="Q622" s="114"/>
      <c r="R622" s="114"/>
      <c r="S622" s="114" t="str">
        <f>IF(OR(LEFT($A622,1)="x",AND(AC613+$AC622=0,$AC613&gt;0)),"",IFERROR(VLOOKUP($A622,Leden2Z,32,0),""))</f>
        <v/>
      </c>
      <c r="T622" s="153">
        <f t="shared" si="607"/>
        <v>0</v>
      </c>
      <c r="U622" s="116">
        <f t="shared" si="608"/>
        <v>0</v>
      </c>
      <c r="V622" s="119" t="str">
        <f t="shared" si="609"/>
        <v/>
      </c>
      <c r="W622" s="119" t="str">
        <f t="shared" si="610"/>
        <v/>
      </c>
      <c r="X622" s="23">
        <v>13</v>
      </c>
      <c r="Y622" s="60" t="str">
        <f t="shared" si="611"/>
        <v/>
      </c>
      <c r="Z622" s="60" t="str">
        <f t="shared" si="612"/>
        <v/>
      </c>
      <c r="AA622" s="60" t="str">
        <f t="shared" si="613"/>
        <v/>
      </c>
      <c r="AB622" s="60" t="str">
        <f t="shared" si="614"/>
        <v/>
      </c>
      <c r="AC622" s="23">
        <f t="shared" si="615"/>
        <v>0</v>
      </c>
      <c r="AH622" s="158" t="str">
        <f t="shared" si="616"/>
        <v/>
      </c>
    </row>
    <row r="623" spans="1:34" x14ac:dyDescent="0.25">
      <c r="A623" s="23" t="str">
        <f>C611&amp;"x"&amp;B623</f>
        <v>x10</v>
      </c>
      <c r="B623" s="42">
        <v>10</v>
      </c>
      <c r="C623" s="60" t="str">
        <f t="shared" si="597"/>
        <v/>
      </c>
      <c r="D623" s="60" t="str">
        <f t="shared" si="598"/>
        <v/>
      </c>
      <c r="E623" s="61" t="str">
        <f t="shared" si="599"/>
        <v/>
      </c>
      <c r="F623" s="61" t="str">
        <f t="shared" si="600"/>
        <v/>
      </c>
      <c r="G623" s="62" t="str">
        <f t="shared" si="601"/>
        <v/>
      </c>
      <c r="H623" s="63" t="str">
        <f t="shared" si="602"/>
        <v/>
      </c>
      <c r="I623" s="69"/>
      <c r="J623" s="60" t="str">
        <f t="shared" si="603"/>
        <v/>
      </c>
      <c r="K623" s="60" t="str">
        <f t="shared" si="604"/>
        <v/>
      </c>
      <c r="L623" s="60" t="str">
        <f t="shared" si="605"/>
        <v/>
      </c>
      <c r="M623" s="60" t="str">
        <f t="shared" si="606"/>
        <v/>
      </c>
      <c r="N623" s="48"/>
      <c r="P623" s="114"/>
      <c r="Q623" s="114"/>
      <c r="R623" s="114"/>
      <c r="S623" s="114" t="str">
        <f>IF(OR(LEFT($A623,1)="x",AND(AC613+$AC623=0,$AC613&gt;0)),"",IFERROR(VLOOKUP($A623,Leden2Z,32,0),""))</f>
        <v/>
      </c>
      <c r="T623" s="153">
        <f t="shared" si="607"/>
        <v>0</v>
      </c>
      <c r="U623" s="116">
        <f t="shared" si="608"/>
        <v>0</v>
      </c>
      <c r="V623" s="119" t="str">
        <f t="shared" si="609"/>
        <v/>
      </c>
      <c r="W623" s="119" t="str">
        <f t="shared" si="610"/>
        <v/>
      </c>
      <c r="X623" s="23">
        <v>14</v>
      </c>
      <c r="Y623" s="60" t="str">
        <f t="shared" si="611"/>
        <v/>
      </c>
      <c r="Z623" s="60" t="str">
        <f t="shared" si="612"/>
        <v/>
      </c>
      <c r="AA623" s="60" t="str">
        <f t="shared" si="613"/>
        <v/>
      </c>
      <c r="AB623" s="60" t="str">
        <f t="shared" si="614"/>
        <v/>
      </c>
      <c r="AC623" s="23">
        <f t="shared" si="615"/>
        <v>0</v>
      </c>
      <c r="AH623" s="158" t="str">
        <f t="shared" si="616"/>
        <v/>
      </c>
    </row>
    <row r="624" spans="1:34" x14ac:dyDescent="0.25">
      <c r="A624" s="23" t="str">
        <f>C611&amp;"x"&amp;B624</f>
        <v>x11</v>
      </c>
      <c r="B624" s="42">
        <v>11</v>
      </c>
      <c r="C624" s="60" t="str">
        <f t="shared" si="597"/>
        <v/>
      </c>
      <c r="D624" s="60" t="str">
        <f t="shared" si="598"/>
        <v/>
      </c>
      <c r="E624" s="61" t="str">
        <f t="shared" si="599"/>
        <v/>
      </c>
      <c r="F624" s="61" t="str">
        <f t="shared" si="600"/>
        <v/>
      </c>
      <c r="G624" s="62" t="str">
        <f t="shared" si="601"/>
        <v/>
      </c>
      <c r="H624" s="63" t="str">
        <f t="shared" si="602"/>
        <v/>
      </c>
      <c r="I624" s="69"/>
      <c r="J624" s="60" t="str">
        <f t="shared" si="603"/>
        <v/>
      </c>
      <c r="K624" s="60" t="str">
        <f t="shared" si="604"/>
        <v/>
      </c>
      <c r="L624" s="60" t="str">
        <f t="shared" si="605"/>
        <v/>
      </c>
      <c r="M624" s="60" t="str">
        <f t="shared" si="606"/>
        <v/>
      </c>
      <c r="N624" s="48"/>
      <c r="P624" s="114"/>
      <c r="Q624" s="114"/>
      <c r="R624" s="114"/>
      <c r="S624" s="114" t="str">
        <f>IF(OR(LEFT($A624,1)="x",AND(AC613+$AC624=0,$AC613&gt;0)),"",IFERROR(VLOOKUP($A624,Leden2Z,32,0),""))</f>
        <v/>
      </c>
      <c r="T624" s="153">
        <f t="shared" si="607"/>
        <v>0</v>
      </c>
      <c r="U624" s="116">
        <f t="shared" si="608"/>
        <v>0</v>
      </c>
      <c r="V624" s="119" t="str">
        <f t="shared" si="609"/>
        <v/>
      </c>
      <c r="W624" s="119" t="str">
        <f t="shared" si="610"/>
        <v/>
      </c>
      <c r="X624" s="23">
        <v>15</v>
      </c>
      <c r="Y624" s="60" t="str">
        <f t="shared" si="611"/>
        <v/>
      </c>
      <c r="Z624" s="60" t="str">
        <f t="shared" si="612"/>
        <v/>
      </c>
      <c r="AA624" s="60" t="str">
        <f t="shared" si="613"/>
        <v/>
      </c>
      <c r="AB624" s="60" t="str">
        <f t="shared" si="614"/>
        <v/>
      </c>
      <c r="AC624" s="23">
        <f t="shared" si="615"/>
        <v>0</v>
      </c>
      <c r="AH624" s="158" t="str">
        <f t="shared" si="616"/>
        <v/>
      </c>
    </row>
    <row r="625" spans="1:34" x14ac:dyDescent="0.25">
      <c r="A625" s="23" t="str">
        <f>C611&amp;"x"&amp;B625</f>
        <v>x12</v>
      </c>
      <c r="B625" s="42">
        <v>12</v>
      </c>
      <c r="C625" s="60" t="str">
        <f t="shared" si="597"/>
        <v/>
      </c>
      <c r="D625" s="60" t="str">
        <f t="shared" si="598"/>
        <v/>
      </c>
      <c r="E625" s="61" t="str">
        <f t="shared" si="599"/>
        <v/>
      </c>
      <c r="F625" s="61" t="str">
        <f t="shared" si="600"/>
        <v/>
      </c>
      <c r="G625" s="62" t="str">
        <f t="shared" si="601"/>
        <v/>
      </c>
      <c r="H625" s="63" t="str">
        <f t="shared" si="602"/>
        <v/>
      </c>
      <c r="I625" s="69"/>
      <c r="J625" s="60" t="str">
        <f t="shared" si="603"/>
        <v/>
      </c>
      <c r="K625" s="60" t="str">
        <f t="shared" si="604"/>
        <v/>
      </c>
      <c r="L625" s="60" t="str">
        <f t="shared" si="605"/>
        <v/>
      </c>
      <c r="M625" s="60" t="str">
        <f t="shared" si="606"/>
        <v/>
      </c>
      <c r="N625" s="48"/>
      <c r="P625" s="114"/>
      <c r="Q625" s="114"/>
      <c r="R625" s="114"/>
      <c r="S625" s="114" t="str">
        <f>IF(OR(LEFT($A625,1)="x",AND(AC613+$AC625=0,$AC613&gt;0)),"",IFERROR(VLOOKUP($A625,Leden2Z,32,0),""))</f>
        <v/>
      </c>
      <c r="T625" s="153">
        <f t="shared" si="607"/>
        <v>0</v>
      </c>
      <c r="U625" s="116">
        <f t="shared" si="608"/>
        <v>0</v>
      </c>
      <c r="V625" s="119" t="str">
        <f t="shared" si="609"/>
        <v/>
      </c>
      <c r="W625" s="119" t="str">
        <f t="shared" si="610"/>
        <v/>
      </c>
      <c r="X625" s="23">
        <v>16</v>
      </c>
      <c r="Y625" s="60" t="str">
        <f t="shared" si="611"/>
        <v/>
      </c>
      <c r="Z625" s="60" t="str">
        <f t="shared" si="612"/>
        <v/>
      </c>
      <c r="AA625" s="60" t="str">
        <f t="shared" si="613"/>
        <v/>
      </c>
      <c r="AB625" s="60" t="str">
        <f t="shared" si="614"/>
        <v/>
      </c>
      <c r="AC625" s="23">
        <f t="shared" si="615"/>
        <v>0</v>
      </c>
      <c r="AH625" s="158" t="str">
        <f t="shared" si="616"/>
        <v/>
      </c>
    </row>
    <row r="626" spans="1:34" x14ac:dyDescent="0.25">
      <c r="A626" s="23" t="str">
        <f>C611&amp;"x"&amp;B626</f>
        <v>x13</v>
      </c>
      <c r="B626" s="42">
        <v>13</v>
      </c>
      <c r="C626" s="60" t="str">
        <f t="shared" si="597"/>
        <v/>
      </c>
      <c r="D626" s="60" t="str">
        <f t="shared" si="598"/>
        <v/>
      </c>
      <c r="E626" s="61" t="str">
        <f t="shared" si="599"/>
        <v/>
      </c>
      <c r="F626" s="61" t="str">
        <f t="shared" si="600"/>
        <v/>
      </c>
      <c r="G626" s="62" t="str">
        <f t="shared" si="601"/>
        <v/>
      </c>
      <c r="H626" s="63" t="str">
        <f t="shared" si="602"/>
        <v/>
      </c>
      <c r="I626" s="69"/>
      <c r="J626" s="60" t="str">
        <f t="shared" si="603"/>
        <v/>
      </c>
      <c r="K626" s="60" t="str">
        <f t="shared" si="604"/>
        <v/>
      </c>
      <c r="L626" s="60" t="str">
        <f t="shared" si="605"/>
        <v/>
      </c>
      <c r="M626" s="60" t="str">
        <f t="shared" si="606"/>
        <v/>
      </c>
      <c r="N626" s="48"/>
      <c r="P626" s="114"/>
      <c r="Q626" s="114"/>
      <c r="R626" s="114"/>
      <c r="S626" s="114" t="str">
        <f>IF(OR(LEFT($A626,1)="x",AND(AC613+$AC626=0,$AC613&gt;0)),"",IFERROR(VLOOKUP($A626,Leden2Z,32,0),""))</f>
        <v/>
      </c>
      <c r="T626" s="153">
        <f t="shared" si="607"/>
        <v>0</v>
      </c>
      <c r="U626" s="116">
        <f t="shared" si="608"/>
        <v>0</v>
      </c>
      <c r="V626" s="119" t="str">
        <f t="shared" si="609"/>
        <v/>
      </c>
      <c r="W626" s="119" t="str">
        <f t="shared" si="610"/>
        <v/>
      </c>
      <c r="X626" s="23">
        <v>17</v>
      </c>
      <c r="Y626" s="60" t="str">
        <f t="shared" si="611"/>
        <v/>
      </c>
      <c r="Z626" s="60" t="str">
        <f t="shared" si="612"/>
        <v/>
      </c>
      <c r="AA626" s="60" t="str">
        <f t="shared" si="613"/>
        <v/>
      </c>
      <c r="AB626" s="60" t="str">
        <f t="shared" si="614"/>
        <v/>
      </c>
      <c r="AC626" s="23">
        <f t="shared" si="615"/>
        <v>0</v>
      </c>
      <c r="AH626" s="158" t="str">
        <f t="shared" si="616"/>
        <v/>
      </c>
    </row>
    <row r="627" spans="1:34" x14ac:dyDescent="0.25">
      <c r="A627" s="23" t="str">
        <f>C611&amp;"x"&amp;B627</f>
        <v>x14</v>
      </c>
      <c r="B627" s="42">
        <v>14</v>
      </c>
      <c r="C627" s="60" t="str">
        <f t="shared" si="597"/>
        <v/>
      </c>
      <c r="D627" s="60" t="str">
        <f t="shared" si="598"/>
        <v/>
      </c>
      <c r="E627" s="61" t="str">
        <f t="shared" si="599"/>
        <v/>
      </c>
      <c r="F627" s="61" t="str">
        <f t="shared" si="600"/>
        <v/>
      </c>
      <c r="G627" s="62" t="str">
        <f t="shared" si="601"/>
        <v/>
      </c>
      <c r="H627" s="63" t="str">
        <f t="shared" si="602"/>
        <v/>
      </c>
      <c r="I627" s="69"/>
      <c r="J627" s="60" t="str">
        <f t="shared" si="603"/>
        <v/>
      </c>
      <c r="K627" s="60" t="str">
        <f t="shared" si="604"/>
        <v/>
      </c>
      <c r="L627" s="60" t="str">
        <f t="shared" si="605"/>
        <v/>
      </c>
      <c r="M627" s="60" t="str">
        <f t="shared" si="606"/>
        <v/>
      </c>
      <c r="N627" s="48"/>
      <c r="P627" s="114"/>
      <c r="Q627" s="114"/>
      <c r="R627" s="114"/>
      <c r="S627" s="114" t="str">
        <f>IF(OR(LEFT($A627,1)="x",AND(AC613+$AC627=0,$AC613&gt;0)),"",IFERROR(VLOOKUP($A627,Leden2Z,32,0),""))</f>
        <v/>
      </c>
      <c r="T627" s="153">
        <f t="shared" si="607"/>
        <v>0</v>
      </c>
      <c r="U627" s="116">
        <f t="shared" si="608"/>
        <v>0</v>
      </c>
      <c r="V627" s="119" t="str">
        <f t="shared" si="609"/>
        <v/>
      </c>
      <c r="W627" s="119" t="str">
        <f t="shared" si="610"/>
        <v/>
      </c>
      <c r="X627" s="23">
        <v>18</v>
      </c>
      <c r="Y627" s="60" t="str">
        <f t="shared" si="611"/>
        <v/>
      </c>
      <c r="Z627" s="60" t="str">
        <f t="shared" si="612"/>
        <v/>
      </c>
      <c r="AA627" s="60" t="str">
        <f t="shared" si="613"/>
        <v/>
      </c>
      <c r="AB627" s="60" t="str">
        <f t="shared" si="614"/>
        <v/>
      </c>
      <c r="AC627" s="23">
        <f t="shared" si="615"/>
        <v>0</v>
      </c>
      <c r="AH627" s="158" t="str">
        <f t="shared" si="616"/>
        <v/>
      </c>
    </row>
    <row r="628" spans="1:34" x14ac:dyDescent="0.25">
      <c r="A628" s="23" t="str">
        <f>C611&amp;"x"&amp;B628</f>
        <v>x15</v>
      </c>
      <c r="B628" s="42">
        <v>15</v>
      </c>
      <c r="C628" s="60" t="str">
        <f t="shared" si="597"/>
        <v/>
      </c>
      <c r="D628" s="60" t="str">
        <f t="shared" si="598"/>
        <v/>
      </c>
      <c r="E628" s="61" t="str">
        <f t="shared" si="599"/>
        <v/>
      </c>
      <c r="F628" s="61" t="str">
        <f t="shared" si="600"/>
        <v/>
      </c>
      <c r="G628" s="62" t="str">
        <f t="shared" si="601"/>
        <v/>
      </c>
      <c r="H628" s="63" t="str">
        <f t="shared" si="602"/>
        <v/>
      </c>
      <c r="I628" s="69"/>
      <c r="J628" s="60" t="str">
        <f t="shared" si="603"/>
        <v/>
      </c>
      <c r="K628" s="60" t="str">
        <f t="shared" si="604"/>
        <v/>
      </c>
      <c r="L628" s="60" t="str">
        <f t="shared" si="605"/>
        <v/>
      </c>
      <c r="M628" s="60" t="str">
        <f t="shared" si="606"/>
        <v/>
      </c>
      <c r="N628" s="48"/>
      <c r="P628" s="114"/>
      <c r="Q628" s="114"/>
      <c r="R628" s="114"/>
      <c r="S628" s="114" t="str">
        <f>IF(OR(LEFT($A628,1)="x",AND(AC613+$AC628=0,$AC613&gt;0)),"",IFERROR(VLOOKUP($A628,Leden2Z,32,0),""))</f>
        <v/>
      </c>
      <c r="T628" s="153">
        <f t="shared" si="607"/>
        <v>0</v>
      </c>
      <c r="U628" s="116">
        <f t="shared" si="608"/>
        <v>0</v>
      </c>
      <c r="V628" s="119" t="str">
        <f t="shared" si="609"/>
        <v/>
      </c>
      <c r="W628" s="119" t="str">
        <f t="shared" si="610"/>
        <v/>
      </c>
      <c r="X628" s="23">
        <v>19</v>
      </c>
      <c r="Y628" s="60" t="str">
        <f t="shared" si="611"/>
        <v/>
      </c>
      <c r="Z628" s="60" t="str">
        <f t="shared" si="612"/>
        <v/>
      </c>
      <c r="AA628" s="60" t="str">
        <f t="shared" si="613"/>
        <v/>
      </c>
      <c r="AB628" s="60" t="str">
        <f t="shared" si="614"/>
        <v/>
      </c>
      <c r="AC628" s="23">
        <f t="shared" si="615"/>
        <v>0</v>
      </c>
      <c r="AH628" s="158" t="str">
        <f t="shared" si="616"/>
        <v/>
      </c>
    </row>
    <row r="629" spans="1:34" x14ac:dyDescent="0.25">
      <c r="B629" s="65"/>
      <c r="C629" s="66"/>
      <c r="D629" s="65"/>
      <c r="E629" s="65"/>
      <c r="F629" s="65"/>
      <c r="G629" s="67"/>
      <c r="H629" s="67"/>
      <c r="I629" s="67"/>
      <c r="J629" s="66"/>
      <c r="K629" s="66"/>
      <c r="L629" s="66"/>
      <c r="M629" s="66"/>
      <c r="N629" s="48"/>
      <c r="X629" s="23">
        <v>20</v>
      </c>
    </row>
    <row r="630" spans="1:34" x14ac:dyDescent="0.25">
      <c r="B630" s="42"/>
      <c r="C630" s="369" t="s">
        <v>5165</v>
      </c>
      <c r="D630" s="369"/>
      <c r="E630" s="43" t="s">
        <v>5166</v>
      </c>
      <c r="F630" s="43" t="s">
        <v>5167</v>
      </c>
      <c r="G630" s="44" t="s">
        <v>5168</v>
      </c>
      <c r="H630" s="45"/>
      <c r="I630" s="46"/>
      <c r="J630" s="47" t="s">
        <v>5169</v>
      </c>
      <c r="K630" s="47" t="s">
        <v>5170</v>
      </c>
      <c r="L630" s="47" t="s">
        <v>5171</v>
      </c>
      <c r="M630" s="48"/>
      <c r="N630" s="48"/>
      <c r="P630" s="49">
        <f>COUNT(P634:P648)</f>
        <v>0</v>
      </c>
      <c r="Q630" s="49">
        <f>COUNT(Q634:Q648)</f>
        <v>0</v>
      </c>
      <c r="R630" s="49">
        <f>COUNT(R634:R648)</f>
        <v>0</v>
      </c>
      <c r="S630" s="49">
        <f>COUNT(S634:S648)</f>
        <v>0</v>
      </c>
      <c r="T630" s="96">
        <f>T631-SUM(U634:U648)</f>
        <v>0</v>
      </c>
      <c r="X630" s="23">
        <v>1</v>
      </c>
    </row>
    <row r="631" spans="1:34" ht="13" x14ac:dyDescent="0.3">
      <c r="A631" s="27">
        <f>A611+1</f>
        <v>32</v>
      </c>
      <c r="B631" s="50"/>
      <c r="C631" s="370" t="str">
        <f>Leden!AW37</f>
        <v/>
      </c>
      <c r="D631" s="370"/>
      <c r="E631" s="100" t="str">
        <f>IF($C631="","",LEFT(IFERROR(VLOOKUP($C631,Teams2Z,2,0),"")&amp;"??",2))</f>
        <v/>
      </c>
      <c r="F631" s="100" t="str">
        <f>IF($C631="","",IFERROR(VLOOKUP($C631,Teams2Z,3,0),"??"))</f>
        <v/>
      </c>
      <c r="G631" s="100" t="str">
        <f>IF($C631="","",LEFT(IFERROR(VLOOKUP($C631,Teams2Z,4,0),"")&amp;"?",1))</f>
        <v/>
      </c>
      <c r="H631" s="51"/>
      <c r="I631" s="52"/>
      <c r="J631" s="100">
        <f>COUNTIF(C634:C648,"V")</f>
        <v>0</v>
      </c>
      <c r="K631" s="100">
        <f>COUNTIF(C634:C648,"M")</f>
        <v>0</v>
      </c>
      <c r="L631" s="53" t="str">
        <f>IFERROR(AVERAGE(H634:H648),"")</f>
        <v/>
      </c>
      <c r="M631" s="54"/>
      <c r="N631" s="54"/>
      <c r="O631" s="27" t="s">
        <v>5172</v>
      </c>
      <c r="P631" s="163"/>
      <c r="Q631" s="163"/>
      <c r="R631" s="163"/>
      <c r="S631" s="163"/>
      <c r="T631" s="96">
        <f>SUM(T634:T648)</f>
        <v>0</v>
      </c>
      <c r="U631" s="115" t="str">
        <f>MID($C631,1,1)</f>
        <v/>
      </c>
      <c r="V631" s="115" t="str">
        <f>MID($C631,1,1)</f>
        <v/>
      </c>
      <c r="W631" s="115" t="str">
        <f>MID($C631,1,1)</f>
        <v/>
      </c>
      <c r="X631" s="23">
        <v>2</v>
      </c>
      <c r="Y631" s="27"/>
      <c r="Z631" s="27"/>
      <c r="AA631" s="27"/>
      <c r="AB631" s="27"/>
      <c r="AC631" s="27"/>
      <c r="AD631" s="11" t="str">
        <f>IF($C631="","",IFERROR(VLOOKUP($C631,Teams2Z,6,0),""))</f>
        <v/>
      </c>
      <c r="AE631" s="11" t="str">
        <f>TRIM(IF($AD631="","",IFERROR(VLOOKUP($AD631,Teams!$J$5:$O$9,2,0),"")))</f>
        <v/>
      </c>
      <c r="AF631" s="11" t="str">
        <f>TRIM(IF($AD631="","",IFERROR(VLOOKUP($AD631,Teams!$J$5:$O$9,4,0),"")))</f>
        <v/>
      </c>
      <c r="AG631" s="27"/>
      <c r="AH631" s="159" t="str">
        <f>IFERROR(AVERAGE(AH634:AH648),"")</f>
        <v/>
      </c>
    </row>
    <row r="632" spans="1:34" x14ac:dyDescent="0.25">
      <c r="B632" s="42"/>
      <c r="C632" s="43"/>
      <c r="D632" s="42"/>
      <c r="E632" s="42"/>
      <c r="F632" s="42"/>
      <c r="G632" s="46"/>
      <c r="H632" s="46"/>
      <c r="I632" s="46"/>
      <c r="J632" s="43"/>
      <c r="K632" s="43"/>
      <c r="L632" s="43"/>
      <c r="M632" s="48"/>
      <c r="N632" s="48"/>
      <c r="U632" s="116"/>
      <c r="V632" s="116"/>
      <c r="W632" s="116"/>
      <c r="X632" s="23">
        <v>3</v>
      </c>
    </row>
    <row r="633" spans="1:34" x14ac:dyDescent="0.25">
      <c r="A633" s="55"/>
      <c r="B633" s="56"/>
      <c r="C633" s="57" t="s">
        <v>5173</v>
      </c>
      <c r="D633" s="57" t="s">
        <v>5174</v>
      </c>
      <c r="E633" s="58" t="s">
        <v>5175</v>
      </c>
      <c r="F633" s="58" t="s">
        <v>5176</v>
      </c>
      <c r="G633" s="57" t="s">
        <v>5177</v>
      </c>
      <c r="H633" s="57" t="s">
        <v>5178</v>
      </c>
      <c r="I633" s="57" t="s">
        <v>5039</v>
      </c>
      <c r="J633" s="57" t="s">
        <v>7049</v>
      </c>
      <c r="K633" s="57" t="s">
        <v>7598</v>
      </c>
      <c r="L633" s="57" t="s">
        <v>7596</v>
      </c>
      <c r="M633" s="57" t="s">
        <v>7597</v>
      </c>
      <c r="N633" s="59"/>
      <c r="O633" s="55"/>
      <c r="P633" s="117" t="s">
        <v>5048</v>
      </c>
      <c r="Q633" s="117" t="s">
        <v>5047</v>
      </c>
      <c r="R633" s="117" t="s">
        <v>5049</v>
      </c>
      <c r="S633" s="117" t="s">
        <v>5048</v>
      </c>
      <c r="U633" s="115" t="str">
        <f>IF(W631="","",VLOOKUP(W631,Leeftijdscat,2,FALSE))</f>
        <v/>
      </c>
      <c r="V633" s="115" t="str">
        <f>IF(W631="","",VLOOKUP(W631,Leeftijdscat,3,FALSE))</f>
        <v/>
      </c>
      <c r="W633" s="115" t="str">
        <f>IF(W631="","",VLOOKUP(W631,Leeftijdscat,4,FALSE))</f>
        <v/>
      </c>
      <c r="X633" s="23">
        <v>4</v>
      </c>
      <c r="Y633" s="55">
        <f>LEN(Y634&amp;Y635&amp;Y636&amp;Y637&amp;Y638&amp;Y639&amp;Y640&amp;Y641&amp;Y642&amp;Y643&amp;Y644&amp;Y645&amp;Y646&amp;Y647&amp;Y648)</f>
        <v>0</v>
      </c>
      <c r="Z633" s="55">
        <f>LEN(Z634&amp;Z635&amp;Z636&amp;Z637&amp;Z638&amp;Z639&amp;Z640&amp;Z641&amp;Z642&amp;Z643&amp;Z644&amp;Z645&amp;Z646&amp;Z647&amp;Z648)</f>
        <v>0</v>
      </c>
      <c r="AA633" s="55">
        <f>LEN(AA634&amp;AA635&amp;AA636&amp;AA637&amp;AA638&amp;AA639&amp;AA640&amp;AA641&amp;AA642&amp;AA643&amp;AA644&amp;AA645&amp;AA646&amp;AA647&amp;AA648)</f>
        <v>0</v>
      </c>
      <c r="AB633" s="55">
        <f>LEN(AB634&amp;AB635&amp;AB636&amp;AB637&amp;AB638&amp;AB639&amp;AB640&amp;AB641&amp;AB642&amp;AB643&amp;AB644&amp;AB645&amp;AB646&amp;AB647&amp;AB648)</f>
        <v>0</v>
      </c>
      <c r="AC633" s="55">
        <f>SUM(Y633:AA633)</f>
        <v>0</v>
      </c>
      <c r="AD633" s="145"/>
      <c r="AE633" s="145"/>
      <c r="AF633" s="145"/>
      <c r="AG633" s="55"/>
    </row>
    <row r="634" spans="1:34" x14ac:dyDescent="0.25">
      <c r="A634" s="23" t="str">
        <f>C631&amp;"x"&amp;B634</f>
        <v>x1</v>
      </c>
      <c r="B634" s="42">
        <v>1</v>
      </c>
      <c r="C634" s="60" t="str">
        <f t="shared" ref="C634:C648" si="617">IF(LEFT($A634,1)="x","",IFERROR(VLOOKUP($A634,Leden2Z,7,0),""))</f>
        <v/>
      </c>
      <c r="D634" s="60" t="str">
        <f t="shared" ref="D634:D648" si="618">IF(LEFT($A634,1)="x","",IFERROR(VLOOKUP($A634,Leden2Z,8,0),""))</f>
        <v/>
      </c>
      <c r="E634" s="61" t="str">
        <f t="shared" ref="E634:E648" si="619">IF(LEFT($A634,1)="x","",IFERROR(VLOOKUP($A634,Leden2Z,9,0),""))</f>
        <v/>
      </c>
      <c r="F634" s="61" t="str">
        <f t="shared" ref="F634:F648" si="620">IF(LEFT($A634,1)="x","",IFERROR(VLOOKUP($A634,Leden2Z,10,0),""))</f>
        <v/>
      </c>
      <c r="G634" s="62" t="str">
        <f t="shared" ref="G634:G648" si="621">IF(LEFT($A634,1)="x","",IFERROR(VLOOKUP($A634,Leden2Z,11,0),""))</f>
        <v/>
      </c>
      <c r="H634" s="63" t="str">
        <f t="shared" ref="H634:H648" si="622">IF(AND(ISNUMBER(G634),G634&lt;&gt;0),DATEDIF(G634,Peildatum,"Y"),"")</f>
        <v/>
      </c>
      <c r="I634" s="69"/>
      <c r="J634" s="60" t="str">
        <f t="shared" ref="J634:J648" si="623">IF(LEFT($A634,1)="x","",IFERROR(VLOOKUP($A634,Leden2Z,16,0),""))</f>
        <v/>
      </c>
      <c r="K634" s="60" t="str">
        <f t="shared" ref="K634:K648" si="624">IF(LEFT($A634,1)="x","",IFERROR(VLOOKUP($A634,Leden2Z,17,0),""))</f>
        <v/>
      </c>
      <c r="L634" s="60" t="str">
        <f t="shared" ref="L634:L648" si="625">IF(LEFT($A634,1)="x","",IFERROR(VLOOKUP($A634,Leden2Z,18,0),""))</f>
        <v/>
      </c>
      <c r="M634" s="60" t="str">
        <f t="shared" ref="M634:M648" si="626">IF(LEFT($A634,1)="x","",IFERROR(VLOOKUP($A634,Leden2Z,19,0),""))</f>
        <v/>
      </c>
      <c r="N634" s="48"/>
      <c r="P634" s="114"/>
      <c r="Q634" s="114"/>
      <c r="R634" s="114"/>
      <c r="S634" s="114" t="str">
        <f>IF(OR(LEFT($A634,1)="x",AND(AC633+$AC634=0,$AC633&gt;0)),"",IFERROR(VLOOKUP($A634,Leden2Z,32,0),""))</f>
        <v/>
      </c>
      <c r="T634" s="153">
        <f t="shared" ref="T634:T648" si="627">IF(LEN(C634&amp;D634&amp;E634&amp;F634)&gt;0,1,0)</f>
        <v>0</v>
      </c>
      <c r="U634" s="116">
        <f t="shared" ref="U634:U648" si="628">MIN(LEN(Y634&amp;Z634&amp;AA634&amp;AB634),1)</f>
        <v>0</v>
      </c>
      <c r="V634" s="119" t="str">
        <f t="shared" ref="V634:V648" si="629">V633</f>
        <v/>
      </c>
      <c r="W634" s="119" t="str">
        <f t="shared" ref="W634:W648" si="630">W633</f>
        <v/>
      </c>
      <c r="X634" s="23">
        <v>5</v>
      </c>
      <c r="Y634" s="60" t="str">
        <f t="shared" ref="Y634:Y648" si="631">IF(LEFT($A634,1)="x","",IFERROR(VLOOKUP($A634,Leden2Z,36,0),""))</f>
        <v/>
      </c>
      <c r="Z634" s="60" t="str">
        <f t="shared" ref="Z634:Z648" si="632">IF(LEFT($A634,1)="x","",IFERROR(VLOOKUP($A634,Leden2Z,37,0),""))</f>
        <v/>
      </c>
      <c r="AA634" s="60" t="str">
        <f t="shared" ref="AA634:AA648" si="633">IF(LEFT($A634,1)="x","",IFERROR(VLOOKUP($A634,Leden2Z,38,0),""))</f>
        <v/>
      </c>
      <c r="AB634" s="60" t="str">
        <f t="shared" ref="AB634:AB648" si="634">IF(LEFT($A634,1)="x","",IFERROR(VLOOKUP($A634,Leden2Z,39,0),""))</f>
        <v/>
      </c>
      <c r="AC634" s="23">
        <f t="shared" ref="AC634:AC648" si="635">LEN(Y634&amp;Z634&amp;AA634&amp;AB634)</f>
        <v>0</v>
      </c>
      <c r="AH634" s="158" t="str">
        <f t="shared" ref="AH634:AH648" si="636">lft(G634,Peildatum)</f>
        <v/>
      </c>
    </row>
    <row r="635" spans="1:34" x14ac:dyDescent="0.25">
      <c r="A635" s="23" t="str">
        <f>C631&amp;"x"&amp;B635</f>
        <v>x2</v>
      </c>
      <c r="B635" s="42">
        <v>2</v>
      </c>
      <c r="C635" s="60" t="str">
        <f t="shared" si="617"/>
        <v/>
      </c>
      <c r="D635" s="60" t="str">
        <f t="shared" si="618"/>
        <v/>
      </c>
      <c r="E635" s="61" t="str">
        <f t="shared" si="619"/>
        <v/>
      </c>
      <c r="F635" s="61" t="str">
        <f t="shared" si="620"/>
        <v/>
      </c>
      <c r="G635" s="62" t="str">
        <f t="shared" si="621"/>
        <v/>
      </c>
      <c r="H635" s="63" t="str">
        <f t="shared" si="622"/>
        <v/>
      </c>
      <c r="I635" s="69"/>
      <c r="J635" s="60" t="str">
        <f t="shared" si="623"/>
        <v/>
      </c>
      <c r="K635" s="60" t="str">
        <f t="shared" si="624"/>
        <v/>
      </c>
      <c r="L635" s="60" t="str">
        <f t="shared" si="625"/>
        <v/>
      </c>
      <c r="M635" s="60" t="str">
        <f t="shared" si="626"/>
        <v/>
      </c>
      <c r="N635" s="48"/>
      <c r="P635" s="114"/>
      <c r="Q635" s="114"/>
      <c r="R635" s="114"/>
      <c r="S635" s="114" t="str">
        <f>IF(OR(LEFT($A635,1)="x",AND(AC633+$AC635=0,$AC633&gt;0)),"",IFERROR(VLOOKUP($A635,Leden2Z,32,0),""))</f>
        <v/>
      </c>
      <c r="T635" s="153">
        <f t="shared" si="627"/>
        <v>0</v>
      </c>
      <c r="U635" s="116">
        <f t="shared" si="628"/>
        <v>0</v>
      </c>
      <c r="V635" s="119" t="str">
        <f t="shared" si="629"/>
        <v/>
      </c>
      <c r="W635" s="119" t="str">
        <f t="shared" si="630"/>
        <v/>
      </c>
      <c r="X635" s="23">
        <v>6</v>
      </c>
      <c r="Y635" s="60" t="str">
        <f t="shared" si="631"/>
        <v/>
      </c>
      <c r="Z635" s="60" t="str">
        <f t="shared" si="632"/>
        <v/>
      </c>
      <c r="AA635" s="60" t="str">
        <f t="shared" si="633"/>
        <v/>
      </c>
      <c r="AB635" s="60" t="str">
        <f t="shared" si="634"/>
        <v/>
      </c>
      <c r="AC635" s="23">
        <f t="shared" si="635"/>
        <v>0</v>
      </c>
      <c r="AH635" s="158" t="str">
        <f t="shared" si="636"/>
        <v/>
      </c>
    </row>
    <row r="636" spans="1:34" x14ac:dyDescent="0.25">
      <c r="A636" s="23" t="str">
        <f>C631&amp;"x"&amp;B636</f>
        <v>x3</v>
      </c>
      <c r="B636" s="42">
        <v>3</v>
      </c>
      <c r="C636" s="60" t="str">
        <f t="shared" si="617"/>
        <v/>
      </c>
      <c r="D636" s="60" t="str">
        <f t="shared" si="618"/>
        <v/>
      </c>
      <c r="E636" s="61" t="str">
        <f t="shared" si="619"/>
        <v/>
      </c>
      <c r="F636" s="61" t="str">
        <f t="shared" si="620"/>
        <v/>
      </c>
      <c r="G636" s="62" t="str">
        <f t="shared" si="621"/>
        <v/>
      </c>
      <c r="H636" s="63" t="str">
        <f t="shared" si="622"/>
        <v/>
      </c>
      <c r="I636" s="69"/>
      <c r="J636" s="60" t="str">
        <f t="shared" si="623"/>
        <v/>
      </c>
      <c r="K636" s="60" t="str">
        <f t="shared" si="624"/>
        <v/>
      </c>
      <c r="L636" s="60" t="str">
        <f t="shared" si="625"/>
        <v/>
      </c>
      <c r="M636" s="60" t="str">
        <f t="shared" si="626"/>
        <v/>
      </c>
      <c r="N636" s="48"/>
      <c r="P636" s="114"/>
      <c r="Q636" s="114"/>
      <c r="R636" s="114"/>
      <c r="S636" s="114" t="str">
        <f>IF(OR(LEFT($A636,1)="x",AND(AC633+$AC636=0,$AC633&gt;0)),"",IFERROR(VLOOKUP($A636,Leden2Z,32,0),""))</f>
        <v/>
      </c>
      <c r="T636" s="153">
        <f t="shared" si="627"/>
        <v>0</v>
      </c>
      <c r="U636" s="116">
        <f t="shared" si="628"/>
        <v>0</v>
      </c>
      <c r="V636" s="119" t="str">
        <f t="shared" si="629"/>
        <v/>
      </c>
      <c r="W636" s="119" t="str">
        <f t="shared" si="630"/>
        <v/>
      </c>
      <c r="X636" s="23">
        <v>7</v>
      </c>
      <c r="Y636" s="60" t="str">
        <f t="shared" si="631"/>
        <v/>
      </c>
      <c r="Z636" s="60" t="str">
        <f t="shared" si="632"/>
        <v/>
      </c>
      <c r="AA636" s="60" t="str">
        <f t="shared" si="633"/>
        <v/>
      </c>
      <c r="AB636" s="60" t="str">
        <f t="shared" si="634"/>
        <v/>
      </c>
      <c r="AC636" s="23">
        <f t="shared" si="635"/>
        <v>0</v>
      </c>
      <c r="AH636" s="158" t="str">
        <f t="shared" si="636"/>
        <v/>
      </c>
    </row>
    <row r="637" spans="1:34" x14ac:dyDescent="0.25">
      <c r="A637" s="23" t="str">
        <f>C631&amp;"x"&amp;B637</f>
        <v>x4</v>
      </c>
      <c r="B637" s="42">
        <v>4</v>
      </c>
      <c r="C637" s="60" t="str">
        <f t="shared" si="617"/>
        <v/>
      </c>
      <c r="D637" s="60" t="str">
        <f t="shared" si="618"/>
        <v/>
      </c>
      <c r="E637" s="61" t="str">
        <f t="shared" si="619"/>
        <v/>
      </c>
      <c r="F637" s="61" t="str">
        <f t="shared" si="620"/>
        <v/>
      </c>
      <c r="G637" s="62" t="str">
        <f t="shared" si="621"/>
        <v/>
      </c>
      <c r="H637" s="63" t="str">
        <f t="shared" si="622"/>
        <v/>
      </c>
      <c r="I637" s="69"/>
      <c r="J637" s="60" t="str">
        <f t="shared" si="623"/>
        <v/>
      </c>
      <c r="K637" s="60" t="str">
        <f t="shared" si="624"/>
        <v/>
      </c>
      <c r="L637" s="60" t="str">
        <f t="shared" si="625"/>
        <v/>
      </c>
      <c r="M637" s="60" t="str">
        <f t="shared" si="626"/>
        <v/>
      </c>
      <c r="N637" s="48"/>
      <c r="P637" s="114"/>
      <c r="Q637" s="114"/>
      <c r="R637" s="114"/>
      <c r="S637" s="114" t="str">
        <f>IF(OR(LEFT($A637,1)="x",AND(AC633+$AC637=0,$AC633&gt;0)),"",IFERROR(VLOOKUP($A637,Leden2Z,32,0),""))</f>
        <v/>
      </c>
      <c r="T637" s="153">
        <f t="shared" si="627"/>
        <v>0</v>
      </c>
      <c r="U637" s="116">
        <f t="shared" si="628"/>
        <v>0</v>
      </c>
      <c r="V637" s="119" t="str">
        <f t="shared" si="629"/>
        <v/>
      </c>
      <c r="W637" s="119" t="str">
        <f t="shared" si="630"/>
        <v/>
      </c>
      <c r="X637" s="23">
        <v>8</v>
      </c>
      <c r="Y637" s="60" t="str">
        <f t="shared" si="631"/>
        <v/>
      </c>
      <c r="Z637" s="60" t="str">
        <f t="shared" si="632"/>
        <v/>
      </c>
      <c r="AA637" s="60" t="str">
        <f t="shared" si="633"/>
        <v/>
      </c>
      <c r="AB637" s="60" t="str">
        <f t="shared" si="634"/>
        <v/>
      </c>
      <c r="AC637" s="23">
        <f t="shared" si="635"/>
        <v>0</v>
      </c>
      <c r="AH637" s="158" t="str">
        <f t="shared" si="636"/>
        <v/>
      </c>
    </row>
    <row r="638" spans="1:34" x14ac:dyDescent="0.25">
      <c r="A638" s="23" t="str">
        <f>C631&amp;"x"&amp;B638</f>
        <v>x5</v>
      </c>
      <c r="B638" s="42">
        <v>5</v>
      </c>
      <c r="C638" s="60" t="str">
        <f t="shared" si="617"/>
        <v/>
      </c>
      <c r="D638" s="60" t="str">
        <f t="shared" si="618"/>
        <v/>
      </c>
      <c r="E638" s="61" t="str">
        <f t="shared" si="619"/>
        <v/>
      </c>
      <c r="F638" s="61" t="str">
        <f t="shared" si="620"/>
        <v/>
      </c>
      <c r="G638" s="62" t="str">
        <f t="shared" si="621"/>
        <v/>
      </c>
      <c r="H638" s="63" t="str">
        <f t="shared" si="622"/>
        <v/>
      </c>
      <c r="I638" s="69"/>
      <c r="J638" s="60" t="str">
        <f t="shared" si="623"/>
        <v/>
      </c>
      <c r="K638" s="60" t="str">
        <f t="shared" si="624"/>
        <v/>
      </c>
      <c r="L638" s="60" t="str">
        <f t="shared" si="625"/>
        <v/>
      </c>
      <c r="M638" s="60" t="str">
        <f t="shared" si="626"/>
        <v/>
      </c>
      <c r="N638" s="48"/>
      <c r="P638" s="114"/>
      <c r="Q638" s="114"/>
      <c r="R638" s="114"/>
      <c r="S638" s="114" t="str">
        <f>IF(OR(LEFT($A638,1)="x",AND(AC633+$AC638=0,$AC633&gt;0)),"",IFERROR(VLOOKUP($A638,Leden2Z,32,0),""))</f>
        <v/>
      </c>
      <c r="T638" s="153">
        <f t="shared" si="627"/>
        <v>0</v>
      </c>
      <c r="U638" s="116">
        <f t="shared" si="628"/>
        <v>0</v>
      </c>
      <c r="V638" s="119" t="str">
        <f t="shared" si="629"/>
        <v/>
      </c>
      <c r="W638" s="119" t="str">
        <f t="shared" si="630"/>
        <v/>
      </c>
      <c r="X638" s="23">
        <v>9</v>
      </c>
      <c r="Y638" s="60" t="str">
        <f t="shared" si="631"/>
        <v/>
      </c>
      <c r="Z638" s="60" t="str">
        <f t="shared" si="632"/>
        <v/>
      </c>
      <c r="AA638" s="60" t="str">
        <f t="shared" si="633"/>
        <v/>
      </c>
      <c r="AB638" s="60" t="str">
        <f t="shared" si="634"/>
        <v/>
      </c>
      <c r="AC638" s="23">
        <f t="shared" si="635"/>
        <v>0</v>
      </c>
      <c r="AH638" s="158" t="str">
        <f t="shared" si="636"/>
        <v/>
      </c>
    </row>
    <row r="639" spans="1:34" x14ac:dyDescent="0.25">
      <c r="A639" s="23" t="str">
        <f>C631&amp;"x"&amp;B639</f>
        <v>x6</v>
      </c>
      <c r="B639" s="42">
        <v>6</v>
      </c>
      <c r="C639" s="60" t="str">
        <f t="shared" si="617"/>
        <v/>
      </c>
      <c r="D639" s="60" t="str">
        <f t="shared" si="618"/>
        <v/>
      </c>
      <c r="E639" s="61" t="str">
        <f t="shared" si="619"/>
        <v/>
      </c>
      <c r="F639" s="61" t="str">
        <f t="shared" si="620"/>
        <v/>
      </c>
      <c r="G639" s="62" t="str">
        <f t="shared" si="621"/>
        <v/>
      </c>
      <c r="H639" s="63" t="str">
        <f t="shared" si="622"/>
        <v/>
      </c>
      <c r="I639" s="69"/>
      <c r="J639" s="60" t="str">
        <f t="shared" si="623"/>
        <v/>
      </c>
      <c r="K639" s="60" t="str">
        <f t="shared" si="624"/>
        <v/>
      </c>
      <c r="L639" s="60" t="str">
        <f t="shared" si="625"/>
        <v/>
      </c>
      <c r="M639" s="60" t="str">
        <f t="shared" si="626"/>
        <v/>
      </c>
      <c r="N639" s="48"/>
      <c r="P639" s="114"/>
      <c r="Q639" s="114"/>
      <c r="R639" s="114"/>
      <c r="S639" s="114" t="str">
        <f>IF(OR(LEFT($A639,1)="x",AND(AC633+$AC639=0,$AC633&gt;0)),"",IFERROR(VLOOKUP($A639,Leden2Z,32,0),""))</f>
        <v/>
      </c>
      <c r="T639" s="153">
        <f t="shared" si="627"/>
        <v>0</v>
      </c>
      <c r="U639" s="116">
        <f t="shared" si="628"/>
        <v>0</v>
      </c>
      <c r="V639" s="119" t="str">
        <f t="shared" si="629"/>
        <v/>
      </c>
      <c r="W639" s="119" t="str">
        <f t="shared" si="630"/>
        <v/>
      </c>
      <c r="X639" s="23">
        <v>10</v>
      </c>
      <c r="Y639" s="60" t="str">
        <f t="shared" si="631"/>
        <v/>
      </c>
      <c r="Z639" s="60" t="str">
        <f t="shared" si="632"/>
        <v/>
      </c>
      <c r="AA639" s="60" t="str">
        <f t="shared" si="633"/>
        <v/>
      </c>
      <c r="AB639" s="60" t="str">
        <f t="shared" si="634"/>
        <v/>
      </c>
      <c r="AC639" s="23">
        <f t="shared" si="635"/>
        <v>0</v>
      </c>
      <c r="AH639" s="158" t="str">
        <f t="shared" si="636"/>
        <v/>
      </c>
    </row>
    <row r="640" spans="1:34" x14ac:dyDescent="0.25">
      <c r="A640" s="23" t="str">
        <f>C631&amp;"x"&amp;B640</f>
        <v>x7</v>
      </c>
      <c r="B640" s="42">
        <v>7</v>
      </c>
      <c r="C640" s="60" t="str">
        <f t="shared" si="617"/>
        <v/>
      </c>
      <c r="D640" s="60" t="str">
        <f t="shared" si="618"/>
        <v/>
      </c>
      <c r="E640" s="61" t="str">
        <f t="shared" si="619"/>
        <v/>
      </c>
      <c r="F640" s="61" t="str">
        <f t="shared" si="620"/>
        <v/>
      </c>
      <c r="G640" s="62" t="str">
        <f t="shared" si="621"/>
        <v/>
      </c>
      <c r="H640" s="63" t="str">
        <f t="shared" si="622"/>
        <v/>
      </c>
      <c r="I640" s="69"/>
      <c r="J640" s="60" t="str">
        <f t="shared" si="623"/>
        <v/>
      </c>
      <c r="K640" s="60" t="str">
        <f t="shared" si="624"/>
        <v/>
      </c>
      <c r="L640" s="60" t="str">
        <f t="shared" si="625"/>
        <v/>
      </c>
      <c r="M640" s="60" t="str">
        <f t="shared" si="626"/>
        <v/>
      </c>
      <c r="N640" s="48"/>
      <c r="P640" s="114"/>
      <c r="Q640" s="114"/>
      <c r="R640" s="114"/>
      <c r="S640" s="114" t="str">
        <f>IF(OR(LEFT($A640,1)="x",AND(AC633+$AC640=0,$AC633&gt;0)),"",IFERROR(VLOOKUP($A640,Leden2Z,32,0),""))</f>
        <v/>
      </c>
      <c r="T640" s="153">
        <f t="shared" si="627"/>
        <v>0</v>
      </c>
      <c r="U640" s="116">
        <f t="shared" si="628"/>
        <v>0</v>
      </c>
      <c r="V640" s="119" t="str">
        <f t="shared" si="629"/>
        <v/>
      </c>
      <c r="W640" s="119" t="str">
        <f t="shared" si="630"/>
        <v/>
      </c>
      <c r="X640" s="23">
        <v>11</v>
      </c>
      <c r="Y640" s="60" t="str">
        <f t="shared" si="631"/>
        <v/>
      </c>
      <c r="Z640" s="60" t="str">
        <f t="shared" si="632"/>
        <v/>
      </c>
      <c r="AA640" s="60" t="str">
        <f t="shared" si="633"/>
        <v/>
      </c>
      <c r="AB640" s="60" t="str">
        <f t="shared" si="634"/>
        <v/>
      </c>
      <c r="AC640" s="23">
        <f t="shared" si="635"/>
        <v>0</v>
      </c>
      <c r="AH640" s="158" t="str">
        <f t="shared" si="636"/>
        <v/>
      </c>
    </row>
    <row r="641" spans="1:34" x14ac:dyDescent="0.25">
      <c r="A641" s="23" t="str">
        <f>C631&amp;"x"&amp;B641</f>
        <v>x8</v>
      </c>
      <c r="B641" s="42">
        <v>8</v>
      </c>
      <c r="C641" s="60" t="str">
        <f t="shared" si="617"/>
        <v/>
      </c>
      <c r="D641" s="60" t="str">
        <f t="shared" si="618"/>
        <v/>
      </c>
      <c r="E641" s="61" t="str">
        <f t="shared" si="619"/>
        <v/>
      </c>
      <c r="F641" s="61" t="str">
        <f t="shared" si="620"/>
        <v/>
      </c>
      <c r="G641" s="62" t="str">
        <f t="shared" si="621"/>
        <v/>
      </c>
      <c r="H641" s="63" t="str">
        <f t="shared" si="622"/>
        <v/>
      </c>
      <c r="I641" s="69"/>
      <c r="J641" s="60" t="str">
        <f t="shared" si="623"/>
        <v/>
      </c>
      <c r="K641" s="60" t="str">
        <f t="shared" si="624"/>
        <v/>
      </c>
      <c r="L641" s="60" t="str">
        <f t="shared" si="625"/>
        <v/>
      </c>
      <c r="M641" s="60" t="str">
        <f t="shared" si="626"/>
        <v/>
      </c>
      <c r="N641" s="48"/>
      <c r="P641" s="114"/>
      <c r="Q641" s="114"/>
      <c r="R641" s="114"/>
      <c r="S641" s="114" t="str">
        <f>IF(OR(LEFT($A641,1)="x",AND(AC633+$AC641=0,$AC633&gt;0)),"",IFERROR(VLOOKUP($A641,Leden2Z,32,0),""))</f>
        <v/>
      </c>
      <c r="T641" s="153">
        <f t="shared" si="627"/>
        <v>0</v>
      </c>
      <c r="U641" s="116">
        <f t="shared" si="628"/>
        <v>0</v>
      </c>
      <c r="V641" s="119" t="str">
        <f t="shared" si="629"/>
        <v/>
      </c>
      <c r="W641" s="119" t="str">
        <f t="shared" si="630"/>
        <v/>
      </c>
      <c r="X641" s="23">
        <v>12</v>
      </c>
      <c r="Y641" s="60" t="str">
        <f t="shared" si="631"/>
        <v/>
      </c>
      <c r="Z641" s="60" t="str">
        <f t="shared" si="632"/>
        <v/>
      </c>
      <c r="AA641" s="60" t="str">
        <f t="shared" si="633"/>
        <v/>
      </c>
      <c r="AB641" s="60" t="str">
        <f t="shared" si="634"/>
        <v/>
      </c>
      <c r="AC641" s="23">
        <f t="shared" si="635"/>
        <v>0</v>
      </c>
      <c r="AH641" s="158" t="str">
        <f t="shared" si="636"/>
        <v/>
      </c>
    </row>
    <row r="642" spans="1:34" x14ac:dyDescent="0.25">
      <c r="A642" s="23" t="str">
        <f>C631&amp;"x"&amp;B642</f>
        <v>x9</v>
      </c>
      <c r="B642" s="42">
        <v>9</v>
      </c>
      <c r="C642" s="60" t="str">
        <f t="shared" si="617"/>
        <v/>
      </c>
      <c r="D642" s="60" t="str">
        <f t="shared" si="618"/>
        <v/>
      </c>
      <c r="E642" s="61" t="str">
        <f t="shared" si="619"/>
        <v/>
      </c>
      <c r="F642" s="61" t="str">
        <f t="shared" si="620"/>
        <v/>
      </c>
      <c r="G642" s="62" t="str">
        <f t="shared" si="621"/>
        <v/>
      </c>
      <c r="H642" s="63" t="str">
        <f t="shared" si="622"/>
        <v/>
      </c>
      <c r="I642" s="69"/>
      <c r="J642" s="60" t="str">
        <f t="shared" si="623"/>
        <v/>
      </c>
      <c r="K642" s="60" t="str">
        <f t="shared" si="624"/>
        <v/>
      </c>
      <c r="L642" s="60" t="str">
        <f t="shared" si="625"/>
        <v/>
      </c>
      <c r="M642" s="60" t="str">
        <f t="shared" si="626"/>
        <v/>
      </c>
      <c r="N642" s="48"/>
      <c r="P642" s="114"/>
      <c r="Q642" s="114"/>
      <c r="R642" s="114"/>
      <c r="S642" s="114" t="str">
        <f>IF(OR(LEFT($A642,1)="x",AND(AC633+$AC642=0,$AC633&gt;0)),"",IFERROR(VLOOKUP($A642,Leden2Z,32,0),""))</f>
        <v/>
      </c>
      <c r="T642" s="153">
        <f t="shared" si="627"/>
        <v>0</v>
      </c>
      <c r="U642" s="116">
        <f t="shared" si="628"/>
        <v>0</v>
      </c>
      <c r="V642" s="119" t="str">
        <f t="shared" si="629"/>
        <v/>
      </c>
      <c r="W642" s="119" t="str">
        <f t="shared" si="630"/>
        <v/>
      </c>
      <c r="X642" s="23">
        <v>13</v>
      </c>
      <c r="Y642" s="60" t="str">
        <f t="shared" si="631"/>
        <v/>
      </c>
      <c r="Z642" s="60" t="str">
        <f t="shared" si="632"/>
        <v/>
      </c>
      <c r="AA642" s="60" t="str">
        <f t="shared" si="633"/>
        <v/>
      </c>
      <c r="AB642" s="60" t="str">
        <f t="shared" si="634"/>
        <v/>
      </c>
      <c r="AC642" s="23">
        <f t="shared" si="635"/>
        <v>0</v>
      </c>
      <c r="AH642" s="158" t="str">
        <f t="shared" si="636"/>
        <v/>
      </c>
    </row>
    <row r="643" spans="1:34" x14ac:dyDescent="0.25">
      <c r="A643" s="23" t="str">
        <f>C631&amp;"x"&amp;B643</f>
        <v>x10</v>
      </c>
      <c r="B643" s="42">
        <v>10</v>
      </c>
      <c r="C643" s="60" t="str">
        <f t="shared" si="617"/>
        <v/>
      </c>
      <c r="D643" s="60" t="str">
        <f t="shared" si="618"/>
        <v/>
      </c>
      <c r="E643" s="61" t="str">
        <f t="shared" si="619"/>
        <v/>
      </c>
      <c r="F643" s="61" t="str">
        <f t="shared" si="620"/>
        <v/>
      </c>
      <c r="G643" s="62" t="str">
        <f t="shared" si="621"/>
        <v/>
      </c>
      <c r="H643" s="63" t="str">
        <f t="shared" si="622"/>
        <v/>
      </c>
      <c r="I643" s="69"/>
      <c r="J643" s="60" t="str">
        <f t="shared" si="623"/>
        <v/>
      </c>
      <c r="K643" s="60" t="str">
        <f t="shared" si="624"/>
        <v/>
      </c>
      <c r="L643" s="60" t="str">
        <f t="shared" si="625"/>
        <v/>
      </c>
      <c r="M643" s="60" t="str">
        <f t="shared" si="626"/>
        <v/>
      </c>
      <c r="N643" s="48"/>
      <c r="P643" s="114"/>
      <c r="Q643" s="114"/>
      <c r="R643" s="114"/>
      <c r="S643" s="114" t="str">
        <f>IF(OR(LEFT($A643,1)="x",AND(AC633+$AC643=0,$AC633&gt;0)),"",IFERROR(VLOOKUP($A643,Leden2Z,32,0),""))</f>
        <v/>
      </c>
      <c r="T643" s="153">
        <f t="shared" si="627"/>
        <v>0</v>
      </c>
      <c r="U643" s="116">
        <f t="shared" si="628"/>
        <v>0</v>
      </c>
      <c r="V643" s="119" t="str">
        <f t="shared" si="629"/>
        <v/>
      </c>
      <c r="W643" s="119" t="str">
        <f t="shared" si="630"/>
        <v/>
      </c>
      <c r="X643" s="23">
        <v>14</v>
      </c>
      <c r="Y643" s="60" t="str">
        <f t="shared" si="631"/>
        <v/>
      </c>
      <c r="Z643" s="60" t="str">
        <f t="shared" si="632"/>
        <v/>
      </c>
      <c r="AA643" s="60" t="str">
        <f t="shared" si="633"/>
        <v/>
      </c>
      <c r="AB643" s="60" t="str">
        <f t="shared" si="634"/>
        <v/>
      </c>
      <c r="AC643" s="23">
        <f t="shared" si="635"/>
        <v>0</v>
      </c>
      <c r="AH643" s="158" t="str">
        <f t="shared" si="636"/>
        <v/>
      </c>
    </row>
    <row r="644" spans="1:34" x14ac:dyDescent="0.25">
      <c r="A644" s="23" t="str">
        <f>C631&amp;"x"&amp;B644</f>
        <v>x11</v>
      </c>
      <c r="B644" s="42">
        <v>11</v>
      </c>
      <c r="C644" s="60" t="str">
        <f t="shared" si="617"/>
        <v/>
      </c>
      <c r="D644" s="60" t="str">
        <f t="shared" si="618"/>
        <v/>
      </c>
      <c r="E644" s="61" t="str">
        <f t="shared" si="619"/>
        <v/>
      </c>
      <c r="F644" s="61" t="str">
        <f t="shared" si="620"/>
        <v/>
      </c>
      <c r="G644" s="62" t="str">
        <f t="shared" si="621"/>
        <v/>
      </c>
      <c r="H644" s="63" t="str">
        <f t="shared" si="622"/>
        <v/>
      </c>
      <c r="I644" s="69"/>
      <c r="J644" s="60" t="str">
        <f t="shared" si="623"/>
        <v/>
      </c>
      <c r="K644" s="60" t="str">
        <f t="shared" si="624"/>
        <v/>
      </c>
      <c r="L644" s="60" t="str">
        <f t="shared" si="625"/>
        <v/>
      </c>
      <c r="M644" s="60" t="str">
        <f t="shared" si="626"/>
        <v/>
      </c>
      <c r="N644" s="48"/>
      <c r="P644" s="114"/>
      <c r="Q644" s="114"/>
      <c r="R644" s="114"/>
      <c r="S644" s="114" t="str">
        <f>IF(OR(LEFT($A644,1)="x",AND(AC633+$AC644=0,$AC633&gt;0)),"",IFERROR(VLOOKUP($A644,Leden2Z,32,0),""))</f>
        <v/>
      </c>
      <c r="T644" s="153">
        <f t="shared" si="627"/>
        <v>0</v>
      </c>
      <c r="U644" s="116">
        <f t="shared" si="628"/>
        <v>0</v>
      </c>
      <c r="V644" s="119" t="str">
        <f t="shared" si="629"/>
        <v/>
      </c>
      <c r="W644" s="119" t="str">
        <f t="shared" si="630"/>
        <v/>
      </c>
      <c r="X644" s="23">
        <v>15</v>
      </c>
      <c r="Y644" s="60" t="str">
        <f t="shared" si="631"/>
        <v/>
      </c>
      <c r="Z644" s="60" t="str">
        <f t="shared" si="632"/>
        <v/>
      </c>
      <c r="AA644" s="60" t="str">
        <f t="shared" si="633"/>
        <v/>
      </c>
      <c r="AB644" s="60" t="str">
        <f t="shared" si="634"/>
        <v/>
      </c>
      <c r="AC644" s="23">
        <f t="shared" si="635"/>
        <v>0</v>
      </c>
      <c r="AH644" s="158" t="str">
        <f t="shared" si="636"/>
        <v/>
      </c>
    </row>
    <row r="645" spans="1:34" x14ac:dyDescent="0.25">
      <c r="A645" s="23" t="str">
        <f>C631&amp;"x"&amp;B645</f>
        <v>x12</v>
      </c>
      <c r="B645" s="42">
        <v>12</v>
      </c>
      <c r="C645" s="60" t="str">
        <f t="shared" si="617"/>
        <v/>
      </c>
      <c r="D645" s="60" t="str">
        <f t="shared" si="618"/>
        <v/>
      </c>
      <c r="E645" s="61" t="str">
        <f t="shared" si="619"/>
        <v/>
      </c>
      <c r="F645" s="61" t="str">
        <f t="shared" si="620"/>
        <v/>
      </c>
      <c r="G645" s="62" t="str">
        <f t="shared" si="621"/>
        <v/>
      </c>
      <c r="H645" s="63" t="str">
        <f t="shared" si="622"/>
        <v/>
      </c>
      <c r="I645" s="69"/>
      <c r="J645" s="60" t="str">
        <f t="shared" si="623"/>
        <v/>
      </c>
      <c r="K645" s="60" t="str">
        <f t="shared" si="624"/>
        <v/>
      </c>
      <c r="L645" s="60" t="str">
        <f t="shared" si="625"/>
        <v/>
      </c>
      <c r="M645" s="60" t="str">
        <f t="shared" si="626"/>
        <v/>
      </c>
      <c r="N645" s="48"/>
      <c r="P645" s="114"/>
      <c r="Q645" s="114"/>
      <c r="R645" s="114"/>
      <c r="S645" s="114" t="str">
        <f>IF(OR(LEFT($A645,1)="x",AND(AC633+$AC645=0,$AC633&gt;0)),"",IFERROR(VLOOKUP($A645,Leden2Z,32,0),""))</f>
        <v/>
      </c>
      <c r="T645" s="153">
        <f t="shared" si="627"/>
        <v>0</v>
      </c>
      <c r="U645" s="116">
        <f t="shared" si="628"/>
        <v>0</v>
      </c>
      <c r="V645" s="119" t="str">
        <f t="shared" si="629"/>
        <v/>
      </c>
      <c r="W645" s="119" t="str">
        <f t="shared" si="630"/>
        <v/>
      </c>
      <c r="X645" s="23">
        <v>16</v>
      </c>
      <c r="Y645" s="60" t="str">
        <f t="shared" si="631"/>
        <v/>
      </c>
      <c r="Z645" s="60" t="str">
        <f t="shared" si="632"/>
        <v/>
      </c>
      <c r="AA645" s="60" t="str">
        <f t="shared" si="633"/>
        <v/>
      </c>
      <c r="AB645" s="60" t="str">
        <f t="shared" si="634"/>
        <v/>
      </c>
      <c r="AC645" s="23">
        <f t="shared" si="635"/>
        <v>0</v>
      </c>
      <c r="AH645" s="158" t="str">
        <f t="shared" si="636"/>
        <v/>
      </c>
    </row>
    <row r="646" spans="1:34" x14ac:dyDescent="0.25">
      <c r="A646" s="23" t="str">
        <f>C631&amp;"x"&amp;B646</f>
        <v>x13</v>
      </c>
      <c r="B646" s="42">
        <v>13</v>
      </c>
      <c r="C646" s="60" t="str">
        <f t="shared" si="617"/>
        <v/>
      </c>
      <c r="D646" s="60" t="str">
        <f t="shared" si="618"/>
        <v/>
      </c>
      <c r="E646" s="61" t="str">
        <f t="shared" si="619"/>
        <v/>
      </c>
      <c r="F646" s="61" t="str">
        <f t="shared" si="620"/>
        <v/>
      </c>
      <c r="G646" s="62" t="str">
        <f t="shared" si="621"/>
        <v/>
      </c>
      <c r="H646" s="63" t="str">
        <f t="shared" si="622"/>
        <v/>
      </c>
      <c r="I646" s="69"/>
      <c r="J646" s="60" t="str">
        <f t="shared" si="623"/>
        <v/>
      </c>
      <c r="K646" s="60" t="str">
        <f t="shared" si="624"/>
        <v/>
      </c>
      <c r="L646" s="60" t="str">
        <f t="shared" si="625"/>
        <v/>
      </c>
      <c r="M646" s="60" t="str">
        <f t="shared" si="626"/>
        <v/>
      </c>
      <c r="N646" s="48"/>
      <c r="P646" s="114"/>
      <c r="Q646" s="114"/>
      <c r="R646" s="114"/>
      <c r="S646" s="114" t="str">
        <f>IF(OR(LEFT($A646,1)="x",AND(AC633+$AC646=0,$AC633&gt;0)),"",IFERROR(VLOOKUP($A646,Leden2Z,32,0),""))</f>
        <v/>
      </c>
      <c r="T646" s="153">
        <f t="shared" si="627"/>
        <v>0</v>
      </c>
      <c r="U646" s="116">
        <f t="shared" si="628"/>
        <v>0</v>
      </c>
      <c r="V646" s="119" t="str">
        <f t="shared" si="629"/>
        <v/>
      </c>
      <c r="W646" s="119" t="str">
        <f t="shared" si="630"/>
        <v/>
      </c>
      <c r="X646" s="23">
        <v>17</v>
      </c>
      <c r="Y646" s="60" t="str">
        <f t="shared" si="631"/>
        <v/>
      </c>
      <c r="Z646" s="60" t="str">
        <f t="shared" si="632"/>
        <v/>
      </c>
      <c r="AA646" s="60" t="str">
        <f t="shared" si="633"/>
        <v/>
      </c>
      <c r="AB646" s="60" t="str">
        <f t="shared" si="634"/>
        <v/>
      </c>
      <c r="AC646" s="23">
        <f t="shared" si="635"/>
        <v>0</v>
      </c>
      <c r="AH646" s="158" t="str">
        <f t="shared" si="636"/>
        <v/>
      </c>
    </row>
    <row r="647" spans="1:34" x14ac:dyDescent="0.25">
      <c r="A647" s="23" t="str">
        <f>C631&amp;"x"&amp;B647</f>
        <v>x14</v>
      </c>
      <c r="B647" s="42">
        <v>14</v>
      </c>
      <c r="C647" s="60" t="str">
        <f t="shared" si="617"/>
        <v/>
      </c>
      <c r="D647" s="60" t="str">
        <f t="shared" si="618"/>
        <v/>
      </c>
      <c r="E647" s="61" t="str">
        <f t="shared" si="619"/>
        <v/>
      </c>
      <c r="F647" s="61" t="str">
        <f t="shared" si="620"/>
        <v/>
      </c>
      <c r="G647" s="62" t="str">
        <f t="shared" si="621"/>
        <v/>
      </c>
      <c r="H647" s="63" t="str">
        <f t="shared" si="622"/>
        <v/>
      </c>
      <c r="I647" s="69"/>
      <c r="J647" s="60" t="str">
        <f t="shared" si="623"/>
        <v/>
      </c>
      <c r="K647" s="60" t="str">
        <f t="shared" si="624"/>
        <v/>
      </c>
      <c r="L647" s="60" t="str">
        <f t="shared" si="625"/>
        <v/>
      </c>
      <c r="M647" s="60" t="str">
        <f t="shared" si="626"/>
        <v/>
      </c>
      <c r="N647" s="48"/>
      <c r="P647" s="114"/>
      <c r="Q647" s="114"/>
      <c r="R647" s="114"/>
      <c r="S647" s="114" t="str">
        <f>IF(OR(LEFT($A647,1)="x",AND(AC633+$AC647=0,$AC633&gt;0)),"",IFERROR(VLOOKUP($A647,Leden2Z,32,0),""))</f>
        <v/>
      </c>
      <c r="T647" s="153">
        <f t="shared" si="627"/>
        <v>0</v>
      </c>
      <c r="U647" s="116">
        <f t="shared" si="628"/>
        <v>0</v>
      </c>
      <c r="V647" s="119" t="str">
        <f t="shared" si="629"/>
        <v/>
      </c>
      <c r="W647" s="119" t="str">
        <f t="shared" si="630"/>
        <v/>
      </c>
      <c r="X647" s="23">
        <v>18</v>
      </c>
      <c r="Y647" s="60" t="str">
        <f t="shared" si="631"/>
        <v/>
      </c>
      <c r="Z647" s="60" t="str">
        <f t="shared" si="632"/>
        <v/>
      </c>
      <c r="AA647" s="60" t="str">
        <f t="shared" si="633"/>
        <v/>
      </c>
      <c r="AB647" s="60" t="str">
        <f t="shared" si="634"/>
        <v/>
      </c>
      <c r="AC647" s="23">
        <f t="shared" si="635"/>
        <v>0</v>
      </c>
      <c r="AH647" s="158" t="str">
        <f t="shared" si="636"/>
        <v/>
      </c>
    </row>
    <row r="648" spans="1:34" x14ac:dyDescent="0.25">
      <c r="A648" s="23" t="str">
        <f>C631&amp;"x"&amp;B648</f>
        <v>x15</v>
      </c>
      <c r="B648" s="42">
        <v>15</v>
      </c>
      <c r="C648" s="60" t="str">
        <f t="shared" si="617"/>
        <v/>
      </c>
      <c r="D648" s="60" t="str">
        <f t="shared" si="618"/>
        <v/>
      </c>
      <c r="E648" s="61" t="str">
        <f t="shared" si="619"/>
        <v/>
      </c>
      <c r="F648" s="61" t="str">
        <f t="shared" si="620"/>
        <v/>
      </c>
      <c r="G648" s="62" t="str">
        <f t="shared" si="621"/>
        <v/>
      </c>
      <c r="H648" s="63" t="str">
        <f t="shared" si="622"/>
        <v/>
      </c>
      <c r="I648" s="69"/>
      <c r="J648" s="60" t="str">
        <f t="shared" si="623"/>
        <v/>
      </c>
      <c r="K648" s="60" t="str">
        <f t="shared" si="624"/>
        <v/>
      </c>
      <c r="L648" s="60" t="str">
        <f t="shared" si="625"/>
        <v/>
      </c>
      <c r="M648" s="60" t="str">
        <f t="shared" si="626"/>
        <v/>
      </c>
      <c r="N648" s="48"/>
      <c r="P648" s="114"/>
      <c r="Q648" s="114"/>
      <c r="R648" s="114"/>
      <c r="S648" s="114" t="str">
        <f>IF(OR(LEFT($A648,1)="x",AND(AC633+$AC648=0,$AC633&gt;0)),"",IFERROR(VLOOKUP($A648,Leden2Z,32,0),""))</f>
        <v/>
      </c>
      <c r="T648" s="153">
        <f t="shared" si="627"/>
        <v>0</v>
      </c>
      <c r="U648" s="116">
        <f t="shared" si="628"/>
        <v>0</v>
      </c>
      <c r="V648" s="119" t="str">
        <f t="shared" si="629"/>
        <v/>
      </c>
      <c r="W648" s="119" t="str">
        <f t="shared" si="630"/>
        <v/>
      </c>
      <c r="X648" s="23">
        <v>19</v>
      </c>
      <c r="Y648" s="60" t="str">
        <f t="shared" si="631"/>
        <v/>
      </c>
      <c r="Z648" s="60" t="str">
        <f t="shared" si="632"/>
        <v/>
      </c>
      <c r="AA648" s="60" t="str">
        <f t="shared" si="633"/>
        <v/>
      </c>
      <c r="AB648" s="60" t="str">
        <f t="shared" si="634"/>
        <v/>
      </c>
      <c r="AC648" s="23">
        <f t="shared" si="635"/>
        <v>0</v>
      </c>
      <c r="AH648" s="158" t="str">
        <f t="shared" si="636"/>
        <v/>
      </c>
    </row>
    <row r="649" spans="1:34" x14ac:dyDescent="0.25">
      <c r="B649" s="65"/>
      <c r="C649" s="66"/>
      <c r="D649" s="65"/>
      <c r="E649" s="65"/>
      <c r="F649" s="65"/>
      <c r="G649" s="67"/>
      <c r="H649" s="67"/>
      <c r="I649" s="67"/>
      <c r="J649" s="66"/>
      <c r="K649" s="66"/>
      <c r="L649" s="66"/>
      <c r="M649" s="66"/>
      <c r="N649" s="48"/>
      <c r="X649" s="23">
        <v>20</v>
      </c>
    </row>
    <row r="650" spans="1:34" x14ac:dyDescent="0.25">
      <c r="B650" s="42"/>
      <c r="C650" s="369" t="s">
        <v>5165</v>
      </c>
      <c r="D650" s="369"/>
      <c r="E650" s="43" t="s">
        <v>5166</v>
      </c>
      <c r="F650" s="43" t="s">
        <v>5167</v>
      </c>
      <c r="G650" s="44" t="s">
        <v>5168</v>
      </c>
      <c r="H650" s="45"/>
      <c r="I650" s="46"/>
      <c r="J650" s="47" t="s">
        <v>5169</v>
      </c>
      <c r="K650" s="47" t="s">
        <v>5170</v>
      </c>
      <c r="L650" s="47" t="s">
        <v>5171</v>
      </c>
      <c r="M650" s="48"/>
      <c r="N650" s="48"/>
      <c r="P650" s="49">
        <f>COUNT(P654:P668)</f>
        <v>0</v>
      </c>
      <c r="Q650" s="49">
        <f>COUNT(Q654:Q668)</f>
        <v>0</v>
      </c>
      <c r="R650" s="49">
        <f>COUNT(R654:R668)</f>
        <v>0</v>
      </c>
      <c r="S650" s="49">
        <f>COUNT(S654:S668)</f>
        <v>0</v>
      </c>
      <c r="T650" s="96">
        <f>T651-SUM(U654:U668)</f>
        <v>0</v>
      </c>
      <c r="X650" s="23">
        <v>1</v>
      </c>
    </row>
    <row r="651" spans="1:34" ht="13" x14ac:dyDescent="0.3">
      <c r="A651" s="27">
        <f>A631+1</f>
        <v>33</v>
      </c>
      <c r="B651" s="50"/>
      <c r="C651" s="370" t="str">
        <f>Leden!AW38</f>
        <v/>
      </c>
      <c r="D651" s="370"/>
      <c r="E651" s="100" t="str">
        <f>IF($C651="","",LEFT(IFERROR(VLOOKUP($C651,Teams2Z,2,0),"")&amp;"??",2))</f>
        <v/>
      </c>
      <c r="F651" s="100" t="str">
        <f>IF($C651="","",IFERROR(VLOOKUP($C651,Teams2Z,3,0),"??"))</f>
        <v/>
      </c>
      <c r="G651" s="100" t="str">
        <f>IF($C651="","",LEFT(IFERROR(VLOOKUP($C651,Teams2Z,4,0),"")&amp;"?",1))</f>
        <v/>
      </c>
      <c r="H651" s="51"/>
      <c r="I651" s="52"/>
      <c r="J651" s="100">
        <f>COUNTIF(C654:C668,"V")</f>
        <v>0</v>
      </c>
      <c r="K651" s="100">
        <f>COUNTIF(C654:C668,"M")</f>
        <v>0</v>
      </c>
      <c r="L651" s="53" t="str">
        <f>IFERROR(AVERAGE(H654:H668),"")</f>
        <v/>
      </c>
      <c r="M651" s="54"/>
      <c r="N651" s="54"/>
      <c r="O651" s="27" t="s">
        <v>5172</v>
      </c>
      <c r="P651" s="163"/>
      <c r="Q651" s="163"/>
      <c r="R651" s="163"/>
      <c r="S651" s="163"/>
      <c r="T651" s="96">
        <f>SUM(T654:T668)</f>
        <v>0</v>
      </c>
      <c r="U651" s="115" t="str">
        <f>MID($C651,1,1)</f>
        <v/>
      </c>
      <c r="V651" s="115" t="str">
        <f>MID($C651,1,1)</f>
        <v/>
      </c>
      <c r="W651" s="115" t="str">
        <f>MID($C651,1,1)</f>
        <v/>
      </c>
      <c r="X651" s="23">
        <v>2</v>
      </c>
      <c r="Y651" s="27"/>
      <c r="Z651" s="27"/>
      <c r="AA651" s="27"/>
      <c r="AB651" s="27"/>
      <c r="AC651" s="27"/>
      <c r="AD651" s="11" t="str">
        <f>IF($C651="","",IFERROR(VLOOKUP($C651,Teams2Z,6,0),""))</f>
        <v/>
      </c>
      <c r="AE651" s="11" t="str">
        <f>TRIM(IF($AD651="","",IFERROR(VLOOKUP($AD651,Teams!$J$5:$O$9,2,0),"")))</f>
        <v/>
      </c>
      <c r="AF651" s="11" t="str">
        <f>TRIM(IF($AD651="","",IFERROR(VLOOKUP($AD651,Teams!$J$5:$O$9,4,0),"")))</f>
        <v/>
      </c>
      <c r="AG651" s="27"/>
      <c r="AH651" s="159" t="str">
        <f>IFERROR(AVERAGE(AH654:AH668),"")</f>
        <v/>
      </c>
    </row>
    <row r="652" spans="1:34" x14ac:dyDescent="0.25">
      <c r="B652" s="42"/>
      <c r="C652" s="43"/>
      <c r="D652" s="42"/>
      <c r="E652" s="42"/>
      <c r="F652" s="42"/>
      <c r="G652" s="46"/>
      <c r="H652" s="46"/>
      <c r="I652" s="46"/>
      <c r="J652" s="43"/>
      <c r="K652" s="43"/>
      <c r="L652" s="43"/>
      <c r="M652" s="48"/>
      <c r="N652" s="48"/>
      <c r="U652" s="116"/>
      <c r="V652" s="116"/>
      <c r="W652" s="116"/>
      <c r="X652" s="23">
        <v>3</v>
      </c>
    </row>
    <row r="653" spans="1:34" x14ac:dyDescent="0.25">
      <c r="A653" s="55"/>
      <c r="B653" s="56"/>
      <c r="C653" s="57" t="s">
        <v>5173</v>
      </c>
      <c r="D653" s="57" t="s">
        <v>5174</v>
      </c>
      <c r="E653" s="58" t="s">
        <v>5175</v>
      </c>
      <c r="F653" s="58" t="s">
        <v>5176</v>
      </c>
      <c r="G653" s="57" t="s">
        <v>5177</v>
      </c>
      <c r="H653" s="57" t="s">
        <v>5178</v>
      </c>
      <c r="I653" s="57" t="s">
        <v>5039</v>
      </c>
      <c r="J653" s="57" t="s">
        <v>7049</v>
      </c>
      <c r="K653" s="57" t="s">
        <v>7598</v>
      </c>
      <c r="L653" s="57" t="s">
        <v>7596</v>
      </c>
      <c r="M653" s="57" t="s">
        <v>7597</v>
      </c>
      <c r="N653" s="59"/>
      <c r="O653" s="55"/>
      <c r="P653" s="117" t="s">
        <v>5048</v>
      </c>
      <c r="Q653" s="117" t="s">
        <v>5047</v>
      </c>
      <c r="R653" s="117" t="s">
        <v>5049</v>
      </c>
      <c r="S653" s="117" t="s">
        <v>5048</v>
      </c>
      <c r="U653" s="115" t="str">
        <f>IF(W651="","",VLOOKUP(W651,Leeftijdscat,2,FALSE))</f>
        <v/>
      </c>
      <c r="V653" s="115" t="str">
        <f>IF(W651="","",VLOOKUP(W651,Leeftijdscat,3,FALSE))</f>
        <v/>
      </c>
      <c r="W653" s="115" t="str">
        <f>IF(W651="","",VLOOKUP(W651,Leeftijdscat,4,FALSE))</f>
        <v/>
      </c>
      <c r="X653" s="23">
        <v>4</v>
      </c>
      <c r="Y653" s="55">
        <f>LEN(Y654&amp;Y655&amp;Y656&amp;Y657&amp;Y658&amp;Y659&amp;Y660&amp;Y661&amp;Y662&amp;Y663&amp;Y664&amp;Y665&amp;Y666&amp;Y667&amp;Y668)</f>
        <v>0</v>
      </c>
      <c r="Z653" s="55">
        <f>LEN(Z654&amp;Z655&amp;Z656&amp;Z657&amp;Z658&amp;Z659&amp;Z660&amp;Z661&amp;Z662&amp;Z663&amp;Z664&amp;Z665&amp;Z666&amp;Z667&amp;Z668)</f>
        <v>0</v>
      </c>
      <c r="AA653" s="55">
        <f>LEN(AA654&amp;AA655&amp;AA656&amp;AA657&amp;AA658&amp;AA659&amp;AA660&amp;AA661&amp;AA662&amp;AA663&amp;AA664&amp;AA665&amp;AA666&amp;AA667&amp;AA668)</f>
        <v>0</v>
      </c>
      <c r="AB653" s="55">
        <f>LEN(AB654&amp;AB655&amp;AB656&amp;AB657&amp;AB658&amp;AB659&amp;AB660&amp;AB661&amp;AB662&amp;AB663&amp;AB664&amp;AB665&amp;AB666&amp;AB667&amp;AB668)</f>
        <v>0</v>
      </c>
      <c r="AC653" s="55">
        <f>SUM(Y653:AA653)</f>
        <v>0</v>
      </c>
      <c r="AD653" s="145"/>
      <c r="AE653" s="145"/>
      <c r="AF653" s="145"/>
      <c r="AG653" s="55"/>
    </row>
    <row r="654" spans="1:34" x14ac:dyDescent="0.25">
      <c r="A654" s="23" t="str">
        <f>C651&amp;"x"&amp;B654</f>
        <v>x1</v>
      </c>
      <c r="B654" s="42">
        <v>1</v>
      </c>
      <c r="C654" s="60" t="str">
        <f t="shared" ref="C654:C668" si="637">IF(LEFT($A654,1)="x","",IFERROR(VLOOKUP($A654,Leden2Z,7,0),""))</f>
        <v/>
      </c>
      <c r="D654" s="60" t="str">
        <f t="shared" ref="D654:D668" si="638">IF(LEFT($A654,1)="x","",IFERROR(VLOOKUP($A654,Leden2Z,8,0),""))</f>
        <v/>
      </c>
      <c r="E654" s="61" t="str">
        <f t="shared" ref="E654:E668" si="639">IF(LEFT($A654,1)="x","",IFERROR(VLOOKUP($A654,Leden2Z,9,0),""))</f>
        <v/>
      </c>
      <c r="F654" s="61" t="str">
        <f t="shared" ref="F654:F668" si="640">IF(LEFT($A654,1)="x","",IFERROR(VLOOKUP($A654,Leden2Z,10,0),""))</f>
        <v/>
      </c>
      <c r="G654" s="62" t="str">
        <f t="shared" ref="G654:G668" si="641">IF(LEFT($A654,1)="x","",IFERROR(VLOOKUP($A654,Leden2Z,11,0),""))</f>
        <v/>
      </c>
      <c r="H654" s="63" t="str">
        <f t="shared" ref="H654:H668" si="642">IF(AND(ISNUMBER(G654),G654&lt;&gt;0),DATEDIF(G654,Peildatum,"Y"),"")</f>
        <v/>
      </c>
      <c r="I654" s="69"/>
      <c r="J654" s="60" t="str">
        <f t="shared" ref="J654:J668" si="643">IF(LEFT($A654,1)="x","",IFERROR(VLOOKUP($A654,Leden2Z,16,0),""))</f>
        <v/>
      </c>
      <c r="K654" s="60" t="str">
        <f t="shared" ref="K654:K668" si="644">IF(LEFT($A654,1)="x","",IFERROR(VLOOKUP($A654,Leden2Z,17,0),""))</f>
        <v/>
      </c>
      <c r="L654" s="60" t="str">
        <f t="shared" ref="L654:L668" si="645">IF(LEFT($A654,1)="x","",IFERROR(VLOOKUP($A654,Leden2Z,18,0),""))</f>
        <v/>
      </c>
      <c r="M654" s="60" t="str">
        <f t="shared" ref="M654:M668" si="646">IF(LEFT($A654,1)="x","",IFERROR(VLOOKUP($A654,Leden2Z,19,0),""))</f>
        <v/>
      </c>
      <c r="N654" s="48"/>
      <c r="P654" s="114"/>
      <c r="Q654" s="114"/>
      <c r="R654" s="114"/>
      <c r="S654" s="114" t="str">
        <f>IF(OR(LEFT($A654,1)="x",AND(AC653+$AC654=0,$AC653&gt;0)),"",IFERROR(VLOOKUP($A654,Leden2Z,32,0),""))</f>
        <v/>
      </c>
      <c r="T654" s="153">
        <f t="shared" ref="T654:T668" si="647">IF(LEN(C654&amp;D654&amp;E654&amp;F654)&gt;0,1,0)</f>
        <v>0</v>
      </c>
      <c r="U654" s="116">
        <f t="shared" ref="U654:U668" si="648">MIN(LEN(Y654&amp;Z654&amp;AA654&amp;AB654),1)</f>
        <v>0</v>
      </c>
      <c r="V654" s="119" t="str">
        <f t="shared" ref="V654:V668" si="649">V653</f>
        <v/>
      </c>
      <c r="W654" s="119" t="str">
        <f t="shared" ref="W654:W668" si="650">W653</f>
        <v/>
      </c>
      <c r="X654" s="23">
        <v>5</v>
      </c>
      <c r="Y654" s="60" t="str">
        <f t="shared" ref="Y654:Y668" si="651">IF(LEFT($A654,1)="x","",IFERROR(VLOOKUP($A654,Leden2Z,36,0),""))</f>
        <v/>
      </c>
      <c r="Z654" s="60" t="str">
        <f t="shared" ref="Z654:Z668" si="652">IF(LEFT($A654,1)="x","",IFERROR(VLOOKUP($A654,Leden2Z,37,0),""))</f>
        <v/>
      </c>
      <c r="AA654" s="60" t="str">
        <f t="shared" ref="AA654:AA668" si="653">IF(LEFT($A654,1)="x","",IFERROR(VLOOKUP($A654,Leden2Z,38,0),""))</f>
        <v/>
      </c>
      <c r="AB654" s="60" t="str">
        <f t="shared" ref="AB654:AB668" si="654">IF(LEFT($A654,1)="x","",IFERROR(VLOOKUP($A654,Leden2Z,39,0),""))</f>
        <v/>
      </c>
      <c r="AC654" s="23">
        <f t="shared" ref="AC654:AC668" si="655">LEN(Y654&amp;Z654&amp;AA654&amp;AB654)</f>
        <v>0</v>
      </c>
      <c r="AH654" s="158" t="str">
        <f t="shared" ref="AH654:AH668" si="656">lft(G654,Peildatum)</f>
        <v/>
      </c>
    </row>
    <row r="655" spans="1:34" x14ac:dyDescent="0.25">
      <c r="A655" s="23" t="str">
        <f>C651&amp;"x"&amp;B655</f>
        <v>x2</v>
      </c>
      <c r="B655" s="42">
        <v>2</v>
      </c>
      <c r="C655" s="60" t="str">
        <f t="shared" si="637"/>
        <v/>
      </c>
      <c r="D655" s="60" t="str">
        <f t="shared" si="638"/>
        <v/>
      </c>
      <c r="E655" s="61" t="str">
        <f t="shared" si="639"/>
        <v/>
      </c>
      <c r="F655" s="61" t="str">
        <f t="shared" si="640"/>
        <v/>
      </c>
      <c r="G655" s="62" t="str">
        <f t="shared" si="641"/>
        <v/>
      </c>
      <c r="H655" s="63" t="str">
        <f t="shared" si="642"/>
        <v/>
      </c>
      <c r="I655" s="69"/>
      <c r="J655" s="60" t="str">
        <f t="shared" si="643"/>
        <v/>
      </c>
      <c r="K655" s="60" t="str">
        <f t="shared" si="644"/>
        <v/>
      </c>
      <c r="L655" s="60" t="str">
        <f t="shared" si="645"/>
        <v/>
      </c>
      <c r="M655" s="60" t="str">
        <f t="shared" si="646"/>
        <v/>
      </c>
      <c r="N655" s="48"/>
      <c r="P655" s="114"/>
      <c r="Q655" s="114"/>
      <c r="R655" s="114"/>
      <c r="S655" s="114" t="str">
        <f>IF(OR(LEFT($A655,1)="x",AND(AC653+$AC655=0,$AC653&gt;0)),"",IFERROR(VLOOKUP($A655,Leden2Z,32,0),""))</f>
        <v/>
      </c>
      <c r="T655" s="153">
        <f t="shared" si="647"/>
        <v>0</v>
      </c>
      <c r="U655" s="116">
        <f t="shared" si="648"/>
        <v>0</v>
      </c>
      <c r="V655" s="119" t="str">
        <f t="shared" si="649"/>
        <v/>
      </c>
      <c r="W655" s="119" t="str">
        <f t="shared" si="650"/>
        <v/>
      </c>
      <c r="X655" s="23">
        <v>6</v>
      </c>
      <c r="Y655" s="60" t="str">
        <f t="shared" si="651"/>
        <v/>
      </c>
      <c r="Z655" s="60" t="str">
        <f t="shared" si="652"/>
        <v/>
      </c>
      <c r="AA655" s="60" t="str">
        <f t="shared" si="653"/>
        <v/>
      </c>
      <c r="AB655" s="60" t="str">
        <f t="shared" si="654"/>
        <v/>
      </c>
      <c r="AC655" s="23">
        <f t="shared" si="655"/>
        <v>0</v>
      </c>
      <c r="AH655" s="158" t="str">
        <f t="shared" si="656"/>
        <v/>
      </c>
    </row>
    <row r="656" spans="1:34" x14ac:dyDescent="0.25">
      <c r="A656" s="23" t="str">
        <f>C651&amp;"x"&amp;B656</f>
        <v>x3</v>
      </c>
      <c r="B656" s="42">
        <v>3</v>
      </c>
      <c r="C656" s="60" t="str">
        <f t="shared" si="637"/>
        <v/>
      </c>
      <c r="D656" s="60" t="str">
        <f t="shared" si="638"/>
        <v/>
      </c>
      <c r="E656" s="61" t="str">
        <f t="shared" si="639"/>
        <v/>
      </c>
      <c r="F656" s="61" t="str">
        <f t="shared" si="640"/>
        <v/>
      </c>
      <c r="G656" s="62" t="str">
        <f t="shared" si="641"/>
        <v/>
      </c>
      <c r="H656" s="63" t="str">
        <f t="shared" si="642"/>
        <v/>
      </c>
      <c r="I656" s="69"/>
      <c r="J656" s="60" t="str">
        <f t="shared" si="643"/>
        <v/>
      </c>
      <c r="K656" s="60" t="str">
        <f t="shared" si="644"/>
        <v/>
      </c>
      <c r="L656" s="60" t="str">
        <f t="shared" si="645"/>
        <v/>
      </c>
      <c r="M656" s="60" t="str">
        <f t="shared" si="646"/>
        <v/>
      </c>
      <c r="N656" s="48"/>
      <c r="P656" s="114"/>
      <c r="Q656" s="114"/>
      <c r="R656" s="114"/>
      <c r="S656" s="114" t="str">
        <f>IF(OR(LEFT($A656,1)="x",AND(AC653+$AC656=0,$AC653&gt;0)),"",IFERROR(VLOOKUP($A656,Leden2Z,32,0),""))</f>
        <v/>
      </c>
      <c r="T656" s="153">
        <f t="shared" si="647"/>
        <v>0</v>
      </c>
      <c r="U656" s="116">
        <f t="shared" si="648"/>
        <v>0</v>
      </c>
      <c r="V656" s="119" t="str">
        <f t="shared" si="649"/>
        <v/>
      </c>
      <c r="W656" s="119" t="str">
        <f t="shared" si="650"/>
        <v/>
      </c>
      <c r="X656" s="23">
        <v>7</v>
      </c>
      <c r="Y656" s="60" t="str">
        <f t="shared" si="651"/>
        <v/>
      </c>
      <c r="Z656" s="60" t="str">
        <f t="shared" si="652"/>
        <v/>
      </c>
      <c r="AA656" s="60" t="str">
        <f t="shared" si="653"/>
        <v/>
      </c>
      <c r="AB656" s="60" t="str">
        <f t="shared" si="654"/>
        <v/>
      </c>
      <c r="AC656" s="23">
        <f t="shared" si="655"/>
        <v>0</v>
      </c>
      <c r="AH656" s="158" t="str">
        <f t="shared" si="656"/>
        <v/>
      </c>
    </row>
    <row r="657" spans="1:34" x14ac:dyDescent="0.25">
      <c r="A657" s="23" t="str">
        <f>C651&amp;"x"&amp;B657</f>
        <v>x4</v>
      </c>
      <c r="B657" s="42">
        <v>4</v>
      </c>
      <c r="C657" s="60" t="str">
        <f t="shared" si="637"/>
        <v/>
      </c>
      <c r="D657" s="60" t="str">
        <f t="shared" si="638"/>
        <v/>
      </c>
      <c r="E657" s="61" t="str">
        <f t="shared" si="639"/>
        <v/>
      </c>
      <c r="F657" s="61" t="str">
        <f t="shared" si="640"/>
        <v/>
      </c>
      <c r="G657" s="62" t="str">
        <f t="shared" si="641"/>
        <v/>
      </c>
      <c r="H657" s="63" t="str">
        <f t="shared" si="642"/>
        <v/>
      </c>
      <c r="I657" s="69"/>
      <c r="J657" s="60" t="str">
        <f t="shared" si="643"/>
        <v/>
      </c>
      <c r="K657" s="60" t="str">
        <f t="shared" si="644"/>
        <v/>
      </c>
      <c r="L657" s="60" t="str">
        <f t="shared" si="645"/>
        <v/>
      </c>
      <c r="M657" s="60" t="str">
        <f t="shared" si="646"/>
        <v/>
      </c>
      <c r="N657" s="48"/>
      <c r="P657" s="114"/>
      <c r="Q657" s="114"/>
      <c r="R657" s="114"/>
      <c r="S657" s="114" t="str">
        <f>IF(OR(LEFT($A657,1)="x",AND(AC653+$AC657=0,$AC653&gt;0)),"",IFERROR(VLOOKUP($A657,Leden2Z,32,0),""))</f>
        <v/>
      </c>
      <c r="T657" s="153">
        <f t="shared" si="647"/>
        <v>0</v>
      </c>
      <c r="U657" s="116">
        <f t="shared" si="648"/>
        <v>0</v>
      </c>
      <c r="V657" s="119" t="str">
        <f t="shared" si="649"/>
        <v/>
      </c>
      <c r="W657" s="119" t="str">
        <f t="shared" si="650"/>
        <v/>
      </c>
      <c r="X657" s="23">
        <v>8</v>
      </c>
      <c r="Y657" s="60" t="str">
        <f t="shared" si="651"/>
        <v/>
      </c>
      <c r="Z657" s="60" t="str">
        <f t="shared" si="652"/>
        <v/>
      </c>
      <c r="AA657" s="60" t="str">
        <f t="shared" si="653"/>
        <v/>
      </c>
      <c r="AB657" s="60" t="str">
        <f t="shared" si="654"/>
        <v/>
      </c>
      <c r="AC657" s="23">
        <f t="shared" si="655"/>
        <v>0</v>
      </c>
      <c r="AH657" s="158" t="str">
        <f t="shared" si="656"/>
        <v/>
      </c>
    </row>
    <row r="658" spans="1:34" x14ac:dyDescent="0.25">
      <c r="A658" s="23" t="str">
        <f>C651&amp;"x"&amp;B658</f>
        <v>x5</v>
      </c>
      <c r="B658" s="42">
        <v>5</v>
      </c>
      <c r="C658" s="60" t="str">
        <f t="shared" si="637"/>
        <v/>
      </c>
      <c r="D658" s="60" t="str">
        <f t="shared" si="638"/>
        <v/>
      </c>
      <c r="E658" s="61" t="str">
        <f t="shared" si="639"/>
        <v/>
      </c>
      <c r="F658" s="61" t="str">
        <f t="shared" si="640"/>
        <v/>
      </c>
      <c r="G658" s="62" t="str">
        <f t="shared" si="641"/>
        <v/>
      </c>
      <c r="H658" s="63" t="str">
        <f t="shared" si="642"/>
        <v/>
      </c>
      <c r="I658" s="69"/>
      <c r="J658" s="60" t="str">
        <f t="shared" si="643"/>
        <v/>
      </c>
      <c r="K658" s="60" t="str">
        <f t="shared" si="644"/>
        <v/>
      </c>
      <c r="L658" s="60" t="str">
        <f t="shared" si="645"/>
        <v/>
      </c>
      <c r="M658" s="60" t="str">
        <f t="shared" si="646"/>
        <v/>
      </c>
      <c r="N658" s="48"/>
      <c r="P658" s="114"/>
      <c r="Q658" s="114"/>
      <c r="R658" s="114"/>
      <c r="S658" s="114" t="str">
        <f>IF(OR(LEFT($A658,1)="x",AND(AC653+$AC658=0,$AC653&gt;0)),"",IFERROR(VLOOKUP($A658,Leden2Z,32,0),""))</f>
        <v/>
      </c>
      <c r="T658" s="153">
        <f t="shared" si="647"/>
        <v>0</v>
      </c>
      <c r="U658" s="116">
        <f t="shared" si="648"/>
        <v>0</v>
      </c>
      <c r="V658" s="119" t="str">
        <f t="shared" si="649"/>
        <v/>
      </c>
      <c r="W658" s="119" t="str">
        <f t="shared" si="650"/>
        <v/>
      </c>
      <c r="X658" s="23">
        <v>9</v>
      </c>
      <c r="Y658" s="60" t="str">
        <f t="shared" si="651"/>
        <v/>
      </c>
      <c r="Z658" s="60" t="str">
        <f t="shared" si="652"/>
        <v/>
      </c>
      <c r="AA658" s="60" t="str">
        <f t="shared" si="653"/>
        <v/>
      </c>
      <c r="AB658" s="60" t="str">
        <f t="shared" si="654"/>
        <v/>
      </c>
      <c r="AC658" s="23">
        <f t="shared" si="655"/>
        <v>0</v>
      </c>
      <c r="AH658" s="158" t="str">
        <f t="shared" si="656"/>
        <v/>
      </c>
    </row>
    <row r="659" spans="1:34" x14ac:dyDescent="0.25">
      <c r="A659" s="23" t="str">
        <f>C651&amp;"x"&amp;B659</f>
        <v>x6</v>
      </c>
      <c r="B659" s="42">
        <v>6</v>
      </c>
      <c r="C659" s="60" t="str">
        <f t="shared" si="637"/>
        <v/>
      </c>
      <c r="D659" s="60" t="str">
        <f t="shared" si="638"/>
        <v/>
      </c>
      <c r="E659" s="61" t="str">
        <f t="shared" si="639"/>
        <v/>
      </c>
      <c r="F659" s="61" t="str">
        <f t="shared" si="640"/>
        <v/>
      </c>
      <c r="G659" s="62" t="str">
        <f t="shared" si="641"/>
        <v/>
      </c>
      <c r="H659" s="63" t="str">
        <f t="shared" si="642"/>
        <v/>
      </c>
      <c r="I659" s="69"/>
      <c r="J659" s="60" t="str">
        <f t="shared" si="643"/>
        <v/>
      </c>
      <c r="K659" s="60" t="str">
        <f t="shared" si="644"/>
        <v/>
      </c>
      <c r="L659" s="60" t="str">
        <f t="shared" si="645"/>
        <v/>
      </c>
      <c r="M659" s="60" t="str">
        <f t="shared" si="646"/>
        <v/>
      </c>
      <c r="N659" s="48"/>
      <c r="P659" s="114"/>
      <c r="Q659" s="114"/>
      <c r="R659" s="114"/>
      <c r="S659" s="114" t="str">
        <f>IF(OR(LEFT($A659,1)="x",AND(AC653+$AC659=0,$AC653&gt;0)),"",IFERROR(VLOOKUP($A659,Leden2Z,32,0),""))</f>
        <v/>
      </c>
      <c r="T659" s="153">
        <f t="shared" si="647"/>
        <v>0</v>
      </c>
      <c r="U659" s="116">
        <f t="shared" si="648"/>
        <v>0</v>
      </c>
      <c r="V659" s="119" t="str">
        <f t="shared" si="649"/>
        <v/>
      </c>
      <c r="W659" s="119" t="str">
        <f t="shared" si="650"/>
        <v/>
      </c>
      <c r="X659" s="23">
        <v>10</v>
      </c>
      <c r="Y659" s="60" t="str">
        <f t="shared" si="651"/>
        <v/>
      </c>
      <c r="Z659" s="60" t="str">
        <f t="shared" si="652"/>
        <v/>
      </c>
      <c r="AA659" s="60" t="str">
        <f t="shared" si="653"/>
        <v/>
      </c>
      <c r="AB659" s="60" t="str">
        <f t="shared" si="654"/>
        <v/>
      </c>
      <c r="AC659" s="23">
        <f t="shared" si="655"/>
        <v>0</v>
      </c>
      <c r="AH659" s="158" t="str">
        <f t="shared" si="656"/>
        <v/>
      </c>
    </row>
    <row r="660" spans="1:34" x14ac:dyDescent="0.25">
      <c r="A660" s="23" t="str">
        <f>C651&amp;"x"&amp;B660</f>
        <v>x7</v>
      </c>
      <c r="B660" s="42">
        <v>7</v>
      </c>
      <c r="C660" s="60" t="str">
        <f t="shared" si="637"/>
        <v/>
      </c>
      <c r="D660" s="60" t="str">
        <f t="shared" si="638"/>
        <v/>
      </c>
      <c r="E660" s="61" t="str">
        <f t="shared" si="639"/>
        <v/>
      </c>
      <c r="F660" s="61" t="str">
        <f t="shared" si="640"/>
        <v/>
      </c>
      <c r="G660" s="62" t="str">
        <f t="shared" si="641"/>
        <v/>
      </c>
      <c r="H660" s="63" t="str">
        <f t="shared" si="642"/>
        <v/>
      </c>
      <c r="I660" s="69"/>
      <c r="J660" s="60" t="str">
        <f t="shared" si="643"/>
        <v/>
      </c>
      <c r="K660" s="60" t="str">
        <f t="shared" si="644"/>
        <v/>
      </c>
      <c r="L660" s="60" t="str">
        <f t="shared" si="645"/>
        <v/>
      </c>
      <c r="M660" s="60" t="str">
        <f t="shared" si="646"/>
        <v/>
      </c>
      <c r="N660" s="48"/>
      <c r="P660" s="114"/>
      <c r="Q660" s="114"/>
      <c r="R660" s="114"/>
      <c r="S660" s="114" t="str">
        <f>IF(OR(LEFT($A660,1)="x",AND(AC653+$AC660=0,$AC653&gt;0)),"",IFERROR(VLOOKUP($A660,Leden2Z,32,0),""))</f>
        <v/>
      </c>
      <c r="T660" s="153">
        <f t="shared" si="647"/>
        <v>0</v>
      </c>
      <c r="U660" s="116">
        <f t="shared" si="648"/>
        <v>0</v>
      </c>
      <c r="V660" s="119" t="str">
        <f t="shared" si="649"/>
        <v/>
      </c>
      <c r="W660" s="119" t="str">
        <f t="shared" si="650"/>
        <v/>
      </c>
      <c r="X660" s="23">
        <v>11</v>
      </c>
      <c r="Y660" s="60" t="str">
        <f t="shared" si="651"/>
        <v/>
      </c>
      <c r="Z660" s="60" t="str">
        <f t="shared" si="652"/>
        <v/>
      </c>
      <c r="AA660" s="60" t="str">
        <f t="shared" si="653"/>
        <v/>
      </c>
      <c r="AB660" s="60" t="str">
        <f t="shared" si="654"/>
        <v/>
      </c>
      <c r="AC660" s="23">
        <f t="shared" si="655"/>
        <v>0</v>
      </c>
      <c r="AH660" s="158" t="str">
        <f t="shared" si="656"/>
        <v/>
      </c>
    </row>
    <row r="661" spans="1:34" x14ac:dyDescent="0.25">
      <c r="A661" s="23" t="str">
        <f>C651&amp;"x"&amp;B661</f>
        <v>x8</v>
      </c>
      <c r="B661" s="42">
        <v>8</v>
      </c>
      <c r="C661" s="60" t="str">
        <f t="shared" si="637"/>
        <v/>
      </c>
      <c r="D661" s="60" t="str">
        <f t="shared" si="638"/>
        <v/>
      </c>
      <c r="E661" s="61" t="str">
        <f t="shared" si="639"/>
        <v/>
      </c>
      <c r="F661" s="61" t="str">
        <f t="shared" si="640"/>
        <v/>
      </c>
      <c r="G661" s="62" t="str">
        <f t="shared" si="641"/>
        <v/>
      </c>
      <c r="H661" s="63" t="str">
        <f t="shared" si="642"/>
        <v/>
      </c>
      <c r="I661" s="69"/>
      <c r="J661" s="60" t="str">
        <f t="shared" si="643"/>
        <v/>
      </c>
      <c r="K661" s="60" t="str">
        <f t="shared" si="644"/>
        <v/>
      </c>
      <c r="L661" s="60" t="str">
        <f t="shared" si="645"/>
        <v/>
      </c>
      <c r="M661" s="60" t="str">
        <f t="shared" si="646"/>
        <v/>
      </c>
      <c r="N661" s="48"/>
      <c r="P661" s="114"/>
      <c r="Q661" s="114"/>
      <c r="R661" s="114"/>
      <c r="S661" s="114" t="str">
        <f>IF(OR(LEFT($A661,1)="x",AND(AC653+$AC661=0,$AC653&gt;0)),"",IFERROR(VLOOKUP($A661,Leden2Z,32,0),""))</f>
        <v/>
      </c>
      <c r="T661" s="153">
        <f t="shared" si="647"/>
        <v>0</v>
      </c>
      <c r="U661" s="116">
        <f t="shared" si="648"/>
        <v>0</v>
      </c>
      <c r="V661" s="119" t="str">
        <f t="shared" si="649"/>
        <v/>
      </c>
      <c r="W661" s="119" t="str">
        <f t="shared" si="650"/>
        <v/>
      </c>
      <c r="X661" s="23">
        <v>12</v>
      </c>
      <c r="Y661" s="60" t="str">
        <f t="shared" si="651"/>
        <v/>
      </c>
      <c r="Z661" s="60" t="str">
        <f t="shared" si="652"/>
        <v/>
      </c>
      <c r="AA661" s="60" t="str">
        <f t="shared" si="653"/>
        <v/>
      </c>
      <c r="AB661" s="60" t="str">
        <f t="shared" si="654"/>
        <v/>
      </c>
      <c r="AC661" s="23">
        <f t="shared" si="655"/>
        <v>0</v>
      </c>
      <c r="AH661" s="158" t="str">
        <f t="shared" si="656"/>
        <v/>
      </c>
    </row>
    <row r="662" spans="1:34" x14ac:dyDescent="0.25">
      <c r="A662" s="23" t="str">
        <f>C651&amp;"x"&amp;B662</f>
        <v>x9</v>
      </c>
      <c r="B662" s="42">
        <v>9</v>
      </c>
      <c r="C662" s="60" t="str">
        <f t="shared" si="637"/>
        <v/>
      </c>
      <c r="D662" s="60" t="str">
        <f t="shared" si="638"/>
        <v/>
      </c>
      <c r="E662" s="61" t="str">
        <f t="shared" si="639"/>
        <v/>
      </c>
      <c r="F662" s="61" t="str">
        <f t="shared" si="640"/>
        <v/>
      </c>
      <c r="G662" s="62" t="str">
        <f t="shared" si="641"/>
        <v/>
      </c>
      <c r="H662" s="63" t="str">
        <f t="shared" si="642"/>
        <v/>
      </c>
      <c r="I662" s="69"/>
      <c r="J662" s="60" t="str">
        <f t="shared" si="643"/>
        <v/>
      </c>
      <c r="K662" s="60" t="str">
        <f t="shared" si="644"/>
        <v/>
      </c>
      <c r="L662" s="60" t="str">
        <f t="shared" si="645"/>
        <v/>
      </c>
      <c r="M662" s="60" t="str">
        <f t="shared" si="646"/>
        <v/>
      </c>
      <c r="N662" s="48"/>
      <c r="P662" s="114"/>
      <c r="Q662" s="114"/>
      <c r="R662" s="114"/>
      <c r="S662" s="114" t="str">
        <f>IF(OR(LEFT($A662,1)="x",AND(AC653+$AC662=0,$AC653&gt;0)),"",IFERROR(VLOOKUP($A662,Leden2Z,32,0),""))</f>
        <v/>
      </c>
      <c r="T662" s="153">
        <f t="shared" si="647"/>
        <v>0</v>
      </c>
      <c r="U662" s="116">
        <f t="shared" si="648"/>
        <v>0</v>
      </c>
      <c r="V662" s="119" t="str">
        <f t="shared" si="649"/>
        <v/>
      </c>
      <c r="W662" s="119" t="str">
        <f t="shared" si="650"/>
        <v/>
      </c>
      <c r="X662" s="23">
        <v>13</v>
      </c>
      <c r="Y662" s="60" t="str">
        <f t="shared" si="651"/>
        <v/>
      </c>
      <c r="Z662" s="60" t="str">
        <f t="shared" si="652"/>
        <v/>
      </c>
      <c r="AA662" s="60" t="str">
        <f t="shared" si="653"/>
        <v/>
      </c>
      <c r="AB662" s="60" t="str">
        <f t="shared" si="654"/>
        <v/>
      </c>
      <c r="AC662" s="23">
        <f t="shared" si="655"/>
        <v>0</v>
      </c>
      <c r="AH662" s="158" t="str">
        <f t="shared" si="656"/>
        <v/>
      </c>
    </row>
    <row r="663" spans="1:34" x14ac:dyDescent="0.25">
      <c r="A663" s="23" t="str">
        <f>C651&amp;"x"&amp;B663</f>
        <v>x10</v>
      </c>
      <c r="B663" s="42">
        <v>10</v>
      </c>
      <c r="C663" s="60" t="str">
        <f t="shared" si="637"/>
        <v/>
      </c>
      <c r="D663" s="60" t="str">
        <f t="shared" si="638"/>
        <v/>
      </c>
      <c r="E663" s="61" t="str">
        <f t="shared" si="639"/>
        <v/>
      </c>
      <c r="F663" s="61" t="str">
        <f t="shared" si="640"/>
        <v/>
      </c>
      <c r="G663" s="62" t="str">
        <f t="shared" si="641"/>
        <v/>
      </c>
      <c r="H663" s="63" t="str">
        <f t="shared" si="642"/>
        <v/>
      </c>
      <c r="I663" s="69"/>
      <c r="J663" s="60" t="str">
        <f t="shared" si="643"/>
        <v/>
      </c>
      <c r="K663" s="60" t="str">
        <f t="shared" si="644"/>
        <v/>
      </c>
      <c r="L663" s="60" t="str">
        <f t="shared" si="645"/>
        <v/>
      </c>
      <c r="M663" s="60" t="str">
        <f t="shared" si="646"/>
        <v/>
      </c>
      <c r="N663" s="48"/>
      <c r="P663" s="114"/>
      <c r="Q663" s="114"/>
      <c r="R663" s="114"/>
      <c r="S663" s="114" t="str">
        <f>IF(OR(LEFT($A663,1)="x",AND(AC653+$AC663=0,$AC653&gt;0)),"",IFERROR(VLOOKUP($A663,Leden2Z,32,0),""))</f>
        <v/>
      </c>
      <c r="T663" s="153">
        <f t="shared" si="647"/>
        <v>0</v>
      </c>
      <c r="U663" s="116">
        <f t="shared" si="648"/>
        <v>0</v>
      </c>
      <c r="V663" s="119" t="str">
        <f t="shared" si="649"/>
        <v/>
      </c>
      <c r="W663" s="119" t="str">
        <f t="shared" si="650"/>
        <v/>
      </c>
      <c r="X663" s="23">
        <v>14</v>
      </c>
      <c r="Y663" s="60" t="str">
        <f t="shared" si="651"/>
        <v/>
      </c>
      <c r="Z663" s="60" t="str">
        <f t="shared" si="652"/>
        <v/>
      </c>
      <c r="AA663" s="60" t="str">
        <f t="shared" si="653"/>
        <v/>
      </c>
      <c r="AB663" s="60" t="str">
        <f t="shared" si="654"/>
        <v/>
      </c>
      <c r="AC663" s="23">
        <f t="shared" si="655"/>
        <v>0</v>
      </c>
      <c r="AH663" s="158" t="str">
        <f t="shared" si="656"/>
        <v/>
      </c>
    </row>
    <row r="664" spans="1:34" x14ac:dyDescent="0.25">
      <c r="A664" s="23" t="str">
        <f>C651&amp;"x"&amp;B664</f>
        <v>x11</v>
      </c>
      <c r="B664" s="42">
        <v>11</v>
      </c>
      <c r="C664" s="60" t="str">
        <f t="shared" si="637"/>
        <v/>
      </c>
      <c r="D664" s="60" t="str">
        <f t="shared" si="638"/>
        <v/>
      </c>
      <c r="E664" s="61" t="str">
        <f t="shared" si="639"/>
        <v/>
      </c>
      <c r="F664" s="61" t="str">
        <f t="shared" si="640"/>
        <v/>
      </c>
      <c r="G664" s="62" t="str">
        <f t="shared" si="641"/>
        <v/>
      </c>
      <c r="H664" s="63" t="str">
        <f t="shared" si="642"/>
        <v/>
      </c>
      <c r="I664" s="69"/>
      <c r="J664" s="60" t="str">
        <f t="shared" si="643"/>
        <v/>
      </c>
      <c r="K664" s="60" t="str">
        <f t="shared" si="644"/>
        <v/>
      </c>
      <c r="L664" s="60" t="str">
        <f t="shared" si="645"/>
        <v/>
      </c>
      <c r="M664" s="60" t="str">
        <f t="shared" si="646"/>
        <v/>
      </c>
      <c r="N664" s="48"/>
      <c r="P664" s="114"/>
      <c r="Q664" s="114"/>
      <c r="R664" s="114"/>
      <c r="S664" s="114" t="str">
        <f>IF(OR(LEFT($A664,1)="x",AND(AC653+$AC664=0,$AC653&gt;0)),"",IFERROR(VLOOKUP($A664,Leden2Z,32,0),""))</f>
        <v/>
      </c>
      <c r="T664" s="153">
        <f t="shared" si="647"/>
        <v>0</v>
      </c>
      <c r="U664" s="116">
        <f t="shared" si="648"/>
        <v>0</v>
      </c>
      <c r="V664" s="119" t="str">
        <f t="shared" si="649"/>
        <v/>
      </c>
      <c r="W664" s="119" t="str">
        <f t="shared" si="650"/>
        <v/>
      </c>
      <c r="X664" s="23">
        <v>15</v>
      </c>
      <c r="Y664" s="60" t="str">
        <f t="shared" si="651"/>
        <v/>
      </c>
      <c r="Z664" s="60" t="str">
        <f t="shared" si="652"/>
        <v/>
      </c>
      <c r="AA664" s="60" t="str">
        <f t="shared" si="653"/>
        <v/>
      </c>
      <c r="AB664" s="60" t="str">
        <f t="shared" si="654"/>
        <v/>
      </c>
      <c r="AC664" s="23">
        <f t="shared" si="655"/>
        <v>0</v>
      </c>
      <c r="AH664" s="158" t="str">
        <f t="shared" si="656"/>
        <v/>
      </c>
    </row>
    <row r="665" spans="1:34" x14ac:dyDescent="0.25">
      <c r="A665" s="23" t="str">
        <f>C651&amp;"x"&amp;B665</f>
        <v>x12</v>
      </c>
      <c r="B665" s="42">
        <v>12</v>
      </c>
      <c r="C665" s="60" t="str">
        <f t="shared" si="637"/>
        <v/>
      </c>
      <c r="D665" s="60" t="str">
        <f t="shared" si="638"/>
        <v/>
      </c>
      <c r="E665" s="61" t="str">
        <f t="shared" si="639"/>
        <v/>
      </c>
      <c r="F665" s="61" t="str">
        <f t="shared" si="640"/>
        <v/>
      </c>
      <c r="G665" s="62" t="str">
        <f t="shared" si="641"/>
        <v/>
      </c>
      <c r="H665" s="63" t="str">
        <f t="shared" si="642"/>
        <v/>
      </c>
      <c r="I665" s="69"/>
      <c r="J665" s="60" t="str">
        <f t="shared" si="643"/>
        <v/>
      </c>
      <c r="K665" s="60" t="str">
        <f t="shared" si="644"/>
        <v/>
      </c>
      <c r="L665" s="60" t="str">
        <f t="shared" si="645"/>
        <v/>
      </c>
      <c r="M665" s="60" t="str">
        <f t="shared" si="646"/>
        <v/>
      </c>
      <c r="N665" s="48"/>
      <c r="P665" s="114"/>
      <c r="Q665" s="114"/>
      <c r="R665" s="114"/>
      <c r="S665" s="114" t="str">
        <f>IF(OR(LEFT($A665,1)="x",AND(AC653+$AC665=0,$AC653&gt;0)),"",IFERROR(VLOOKUP($A665,Leden2Z,32,0),""))</f>
        <v/>
      </c>
      <c r="T665" s="153">
        <f t="shared" si="647"/>
        <v>0</v>
      </c>
      <c r="U665" s="116">
        <f t="shared" si="648"/>
        <v>0</v>
      </c>
      <c r="V665" s="119" t="str">
        <f t="shared" si="649"/>
        <v/>
      </c>
      <c r="W665" s="119" t="str">
        <f t="shared" si="650"/>
        <v/>
      </c>
      <c r="X665" s="23">
        <v>16</v>
      </c>
      <c r="Y665" s="60" t="str">
        <f t="shared" si="651"/>
        <v/>
      </c>
      <c r="Z665" s="60" t="str">
        <f t="shared" si="652"/>
        <v/>
      </c>
      <c r="AA665" s="60" t="str">
        <f t="shared" si="653"/>
        <v/>
      </c>
      <c r="AB665" s="60" t="str">
        <f t="shared" si="654"/>
        <v/>
      </c>
      <c r="AC665" s="23">
        <f t="shared" si="655"/>
        <v>0</v>
      </c>
      <c r="AH665" s="158" t="str">
        <f t="shared" si="656"/>
        <v/>
      </c>
    </row>
    <row r="666" spans="1:34" x14ac:dyDescent="0.25">
      <c r="A666" s="23" t="str">
        <f>C651&amp;"x"&amp;B666</f>
        <v>x13</v>
      </c>
      <c r="B666" s="42">
        <v>13</v>
      </c>
      <c r="C666" s="60" t="str">
        <f t="shared" si="637"/>
        <v/>
      </c>
      <c r="D666" s="60" t="str">
        <f t="shared" si="638"/>
        <v/>
      </c>
      <c r="E666" s="61" t="str">
        <f t="shared" si="639"/>
        <v/>
      </c>
      <c r="F666" s="61" t="str">
        <f t="shared" si="640"/>
        <v/>
      </c>
      <c r="G666" s="62" t="str">
        <f t="shared" si="641"/>
        <v/>
      </c>
      <c r="H666" s="63" t="str">
        <f t="shared" si="642"/>
        <v/>
      </c>
      <c r="I666" s="69"/>
      <c r="J666" s="60" t="str">
        <f t="shared" si="643"/>
        <v/>
      </c>
      <c r="K666" s="60" t="str">
        <f t="shared" si="644"/>
        <v/>
      </c>
      <c r="L666" s="60" t="str">
        <f t="shared" si="645"/>
        <v/>
      </c>
      <c r="M666" s="60" t="str">
        <f t="shared" si="646"/>
        <v/>
      </c>
      <c r="N666" s="48"/>
      <c r="P666" s="114"/>
      <c r="Q666" s="114"/>
      <c r="R666" s="114"/>
      <c r="S666" s="114" t="str">
        <f>IF(OR(LEFT($A666,1)="x",AND(AC653+$AC666=0,$AC653&gt;0)),"",IFERROR(VLOOKUP($A666,Leden2Z,32,0),""))</f>
        <v/>
      </c>
      <c r="T666" s="153">
        <f t="shared" si="647"/>
        <v>0</v>
      </c>
      <c r="U666" s="116">
        <f t="shared" si="648"/>
        <v>0</v>
      </c>
      <c r="V666" s="119" t="str">
        <f t="shared" si="649"/>
        <v/>
      </c>
      <c r="W666" s="119" t="str">
        <f t="shared" si="650"/>
        <v/>
      </c>
      <c r="X666" s="23">
        <v>17</v>
      </c>
      <c r="Y666" s="60" t="str">
        <f t="shared" si="651"/>
        <v/>
      </c>
      <c r="Z666" s="60" t="str">
        <f t="shared" si="652"/>
        <v/>
      </c>
      <c r="AA666" s="60" t="str">
        <f t="shared" si="653"/>
        <v/>
      </c>
      <c r="AB666" s="60" t="str">
        <f t="shared" si="654"/>
        <v/>
      </c>
      <c r="AC666" s="23">
        <f t="shared" si="655"/>
        <v>0</v>
      </c>
      <c r="AH666" s="158" t="str">
        <f t="shared" si="656"/>
        <v/>
      </c>
    </row>
    <row r="667" spans="1:34" x14ac:dyDescent="0.25">
      <c r="A667" s="23" t="str">
        <f>C651&amp;"x"&amp;B667</f>
        <v>x14</v>
      </c>
      <c r="B667" s="42">
        <v>14</v>
      </c>
      <c r="C667" s="60" t="str">
        <f t="shared" si="637"/>
        <v/>
      </c>
      <c r="D667" s="60" t="str">
        <f t="shared" si="638"/>
        <v/>
      </c>
      <c r="E667" s="61" t="str">
        <f t="shared" si="639"/>
        <v/>
      </c>
      <c r="F667" s="61" t="str">
        <f t="shared" si="640"/>
        <v/>
      </c>
      <c r="G667" s="62" t="str">
        <f t="shared" si="641"/>
        <v/>
      </c>
      <c r="H667" s="63" t="str">
        <f t="shared" si="642"/>
        <v/>
      </c>
      <c r="I667" s="69"/>
      <c r="J667" s="60" t="str">
        <f t="shared" si="643"/>
        <v/>
      </c>
      <c r="K667" s="60" t="str">
        <f t="shared" si="644"/>
        <v/>
      </c>
      <c r="L667" s="60" t="str">
        <f t="shared" si="645"/>
        <v/>
      </c>
      <c r="M667" s="60" t="str">
        <f t="shared" si="646"/>
        <v/>
      </c>
      <c r="N667" s="48"/>
      <c r="P667" s="114"/>
      <c r="Q667" s="114"/>
      <c r="R667" s="114"/>
      <c r="S667" s="114" t="str">
        <f>IF(OR(LEFT($A667,1)="x",AND(AC653+$AC667=0,$AC653&gt;0)),"",IFERROR(VLOOKUP($A667,Leden2Z,32,0),""))</f>
        <v/>
      </c>
      <c r="T667" s="153">
        <f t="shared" si="647"/>
        <v>0</v>
      </c>
      <c r="U667" s="116">
        <f t="shared" si="648"/>
        <v>0</v>
      </c>
      <c r="V667" s="119" t="str">
        <f t="shared" si="649"/>
        <v/>
      </c>
      <c r="W667" s="119" t="str">
        <f t="shared" si="650"/>
        <v/>
      </c>
      <c r="X667" s="23">
        <v>18</v>
      </c>
      <c r="Y667" s="60" t="str">
        <f t="shared" si="651"/>
        <v/>
      </c>
      <c r="Z667" s="60" t="str">
        <f t="shared" si="652"/>
        <v/>
      </c>
      <c r="AA667" s="60" t="str">
        <f t="shared" si="653"/>
        <v/>
      </c>
      <c r="AB667" s="60" t="str">
        <f t="shared" si="654"/>
        <v/>
      </c>
      <c r="AC667" s="23">
        <f t="shared" si="655"/>
        <v>0</v>
      </c>
      <c r="AH667" s="158" t="str">
        <f t="shared" si="656"/>
        <v/>
      </c>
    </row>
    <row r="668" spans="1:34" x14ac:dyDescent="0.25">
      <c r="A668" s="23" t="str">
        <f>C651&amp;"x"&amp;B668</f>
        <v>x15</v>
      </c>
      <c r="B668" s="42">
        <v>15</v>
      </c>
      <c r="C668" s="60" t="str">
        <f t="shared" si="637"/>
        <v/>
      </c>
      <c r="D668" s="60" t="str">
        <f t="shared" si="638"/>
        <v/>
      </c>
      <c r="E668" s="61" t="str">
        <f t="shared" si="639"/>
        <v/>
      </c>
      <c r="F668" s="61" t="str">
        <f t="shared" si="640"/>
        <v/>
      </c>
      <c r="G668" s="62" t="str">
        <f t="shared" si="641"/>
        <v/>
      </c>
      <c r="H668" s="63" t="str">
        <f t="shared" si="642"/>
        <v/>
      </c>
      <c r="I668" s="69"/>
      <c r="J668" s="60" t="str">
        <f t="shared" si="643"/>
        <v/>
      </c>
      <c r="K668" s="60" t="str">
        <f t="shared" si="644"/>
        <v/>
      </c>
      <c r="L668" s="60" t="str">
        <f t="shared" si="645"/>
        <v/>
      </c>
      <c r="M668" s="60" t="str">
        <f t="shared" si="646"/>
        <v/>
      </c>
      <c r="N668" s="48"/>
      <c r="P668" s="114"/>
      <c r="Q668" s="114"/>
      <c r="R668" s="114"/>
      <c r="S668" s="114" t="str">
        <f>IF(OR(LEFT($A668,1)="x",AND(AC653+$AC668=0,$AC653&gt;0)),"",IFERROR(VLOOKUP($A668,Leden2Z,32,0),""))</f>
        <v/>
      </c>
      <c r="T668" s="153">
        <f t="shared" si="647"/>
        <v>0</v>
      </c>
      <c r="U668" s="116">
        <f t="shared" si="648"/>
        <v>0</v>
      </c>
      <c r="V668" s="119" t="str">
        <f t="shared" si="649"/>
        <v/>
      </c>
      <c r="W668" s="119" t="str">
        <f t="shared" si="650"/>
        <v/>
      </c>
      <c r="X668" s="23">
        <v>19</v>
      </c>
      <c r="Y668" s="60" t="str">
        <f t="shared" si="651"/>
        <v/>
      </c>
      <c r="Z668" s="60" t="str">
        <f t="shared" si="652"/>
        <v/>
      </c>
      <c r="AA668" s="60" t="str">
        <f t="shared" si="653"/>
        <v/>
      </c>
      <c r="AB668" s="60" t="str">
        <f t="shared" si="654"/>
        <v/>
      </c>
      <c r="AC668" s="23">
        <f t="shared" si="655"/>
        <v>0</v>
      </c>
      <c r="AH668" s="158" t="str">
        <f t="shared" si="656"/>
        <v/>
      </c>
    </row>
    <row r="669" spans="1:34" x14ac:dyDescent="0.25">
      <c r="B669" s="65"/>
      <c r="C669" s="66"/>
      <c r="D669" s="65"/>
      <c r="E669" s="65"/>
      <c r="F669" s="65"/>
      <c r="G669" s="67"/>
      <c r="H669" s="67"/>
      <c r="I669" s="67"/>
      <c r="J669" s="66"/>
      <c r="K669" s="66"/>
      <c r="L669" s="66"/>
      <c r="M669" s="66"/>
      <c r="N669" s="48"/>
      <c r="X669" s="23">
        <v>20</v>
      </c>
    </row>
    <row r="670" spans="1:34" x14ac:dyDescent="0.25">
      <c r="B670" s="42"/>
      <c r="C670" s="369" t="s">
        <v>5165</v>
      </c>
      <c r="D670" s="369"/>
      <c r="E670" s="43" t="s">
        <v>5166</v>
      </c>
      <c r="F670" s="43" t="s">
        <v>5167</v>
      </c>
      <c r="G670" s="44" t="s">
        <v>5168</v>
      </c>
      <c r="H670" s="45"/>
      <c r="I670" s="46"/>
      <c r="J670" s="47" t="s">
        <v>5169</v>
      </c>
      <c r="K670" s="47" t="s">
        <v>5170</v>
      </c>
      <c r="L670" s="47" t="s">
        <v>5171</v>
      </c>
      <c r="M670" s="48"/>
      <c r="N670" s="48"/>
      <c r="P670" s="49">
        <f>COUNT(P674:P688)</f>
        <v>0</v>
      </c>
      <c r="Q670" s="49">
        <f>COUNT(Q674:Q688)</f>
        <v>0</v>
      </c>
      <c r="R670" s="49">
        <f>COUNT(R674:R688)</f>
        <v>0</v>
      </c>
      <c r="S670" s="49">
        <f>COUNT(S674:S688)</f>
        <v>0</v>
      </c>
      <c r="T670" s="96">
        <f>T671-SUM(U674:U688)</f>
        <v>0</v>
      </c>
      <c r="X670" s="23">
        <v>1</v>
      </c>
    </row>
    <row r="671" spans="1:34" ht="13" x14ac:dyDescent="0.3">
      <c r="A671" s="27">
        <f>A651+1</f>
        <v>34</v>
      </c>
      <c r="B671" s="50"/>
      <c r="C671" s="370" t="str">
        <f>Leden!AW39</f>
        <v/>
      </c>
      <c r="D671" s="370"/>
      <c r="E671" s="100" t="str">
        <f>IF($C671="","",LEFT(IFERROR(VLOOKUP($C671,Teams2Z,2,0),"")&amp;"??",2))</f>
        <v/>
      </c>
      <c r="F671" s="100" t="str">
        <f>IF($C671="","",IFERROR(VLOOKUP($C671,Teams2Z,3,0),"??"))</f>
        <v/>
      </c>
      <c r="G671" s="100" t="str">
        <f>IF($C671="","",LEFT(IFERROR(VLOOKUP($C671,Teams2Z,4,0),"")&amp;"?",1))</f>
        <v/>
      </c>
      <c r="H671" s="51"/>
      <c r="I671" s="52"/>
      <c r="J671" s="100">
        <f>COUNTIF(C674:C688,"V")</f>
        <v>0</v>
      </c>
      <c r="K671" s="100">
        <f>COUNTIF(C674:C688,"M")</f>
        <v>0</v>
      </c>
      <c r="L671" s="53" t="str">
        <f>IFERROR(AVERAGE(H674:H688),"")</f>
        <v/>
      </c>
      <c r="M671" s="54"/>
      <c r="N671" s="54"/>
      <c r="O671" s="27" t="s">
        <v>5172</v>
      </c>
      <c r="P671" s="163"/>
      <c r="Q671" s="163"/>
      <c r="R671" s="163"/>
      <c r="S671" s="163"/>
      <c r="T671" s="96">
        <f>SUM(T674:T688)</f>
        <v>0</v>
      </c>
      <c r="U671" s="115" t="str">
        <f>MID($C671,1,1)</f>
        <v/>
      </c>
      <c r="V671" s="115" t="str">
        <f>MID($C671,1,1)</f>
        <v/>
      </c>
      <c r="W671" s="115" t="str">
        <f>MID($C671,1,1)</f>
        <v/>
      </c>
      <c r="X671" s="23">
        <v>2</v>
      </c>
      <c r="Y671" s="27"/>
      <c r="Z671" s="27"/>
      <c r="AA671" s="27"/>
      <c r="AB671" s="27"/>
      <c r="AC671" s="27"/>
      <c r="AD671" s="11" t="str">
        <f>IF($C671="","",IFERROR(VLOOKUP($C671,Teams2Z,6,0),""))</f>
        <v/>
      </c>
      <c r="AE671" s="11" t="str">
        <f>TRIM(IF($AD671="","",IFERROR(VLOOKUP($AD671,Teams!$J$5:$O$9,2,0),"")))</f>
        <v/>
      </c>
      <c r="AF671" s="11" t="str">
        <f>TRIM(IF($AD671="","",IFERROR(VLOOKUP($AD671,Teams!$J$5:$O$9,4,0),"")))</f>
        <v/>
      </c>
      <c r="AG671" s="27"/>
      <c r="AH671" s="159" t="str">
        <f>IFERROR(AVERAGE(AH674:AH688),"")</f>
        <v/>
      </c>
    </row>
    <row r="672" spans="1:34" x14ac:dyDescent="0.25">
      <c r="B672" s="42"/>
      <c r="C672" s="43"/>
      <c r="D672" s="42"/>
      <c r="E672" s="42"/>
      <c r="F672" s="42"/>
      <c r="G672" s="46"/>
      <c r="H672" s="46"/>
      <c r="I672" s="46"/>
      <c r="J672" s="43"/>
      <c r="K672" s="43"/>
      <c r="L672" s="43"/>
      <c r="M672" s="48"/>
      <c r="N672" s="48"/>
      <c r="U672" s="116"/>
      <c r="V672" s="116"/>
      <c r="W672" s="116"/>
      <c r="X672" s="23">
        <v>3</v>
      </c>
    </row>
    <row r="673" spans="1:34" x14ac:dyDescent="0.25">
      <c r="A673" s="55"/>
      <c r="B673" s="56"/>
      <c r="C673" s="57" t="s">
        <v>5173</v>
      </c>
      <c r="D673" s="57" t="s">
        <v>5174</v>
      </c>
      <c r="E673" s="58" t="s">
        <v>5175</v>
      </c>
      <c r="F673" s="58" t="s">
        <v>5176</v>
      </c>
      <c r="G673" s="57" t="s">
        <v>5177</v>
      </c>
      <c r="H673" s="57" t="s">
        <v>5178</v>
      </c>
      <c r="I673" s="57" t="s">
        <v>5039</v>
      </c>
      <c r="J673" s="57" t="s">
        <v>7049</v>
      </c>
      <c r="K673" s="57" t="s">
        <v>7598</v>
      </c>
      <c r="L673" s="57" t="s">
        <v>7596</v>
      </c>
      <c r="M673" s="57" t="s">
        <v>7597</v>
      </c>
      <c r="N673" s="59"/>
      <c r="O673" s="55"/>
      <c r="P673" s="117" t="s">
        <v>5048</v>
      </c>
      <c r="Q673" s="117" t="s">
        <v>5047</v>
      </c>
      <c r="R673" s="117" t="s">
        <v>5049</v>
      </c>
      <c r="S673" s="117" t="s">
        <v>5048</v>
      </c>
      <c r="U673" s="115" t="str">
        <f>IF(W671="","",VLOOKUP(W671,Leeftijdscat,2,FALSE))</f>
        <v/>
      </c>
      <c r="V673" s="115" t="str">
        <f>IF(W671="","",VLOOKUP(W671,Leeftijdscat,3,FALSE))</f>
        <v/>
      </c>
      <c r="W673" s="115" t="str">
        <f>IF(W671="","",VLOOKUP(W671,Leeftijdscat,4,FALSE))</f>
        <v/>
      </c>
      <c r="X673" s="23">
        <v>4</v>
      </c>
      <c r="Y673" s="55">
        <f>LEN(Y674&amp;Y675&amp;Y676&amp;Y677&amp;Y678&amp;Y679&amp;Y680&amp;Y681&amp;Y682&amp;Y683&amp;Y684&amp;Y685&amp;Y686&amp;Y687&amp;Y688)</f>
        <v>0</v>
      </c>
      <c r="Z673" s="55">
        <f>LEN(Z674&amp;Z675&amp;Z676&amp;Z677&amp;Z678&amp;Z679&amp;Z680&amp;Z681&amp;Z682&amp;Z683&amp;Z684&amp;Z685&amp;Z686&amp;Z687&amp;Z688)</f>
        <v>0</v>
      </c>
      <c r="AA673" s="55">
        <f>LEN(AA674&amp;AA675&amp;AA676&amp;AA677&amp;AA678&amp;AA679&amp;AA680&amp;AA681&amp;AA682&amp;AA683&amp;AA684&amp;AA685&amp;AA686&amp;AA687&amp;AA688)</f>
        <v>0</v>
      </c>
      <c r="AB673" s="55">
        <f>LEN(AB674&amp;AB675&amp;AB676&amp;AB677&amp;AB678&amp;AB679&amp;AB680&amp;AB681&amp;AB682&amp;AB683&amp;AB684&amp;AB685&amp;AB686&amp;AB687&amp;AB688)</f>
        <v>0</v>
      </c>
      <c r="AC673" s="55">
        <f>SUM(Y673:AA673)</f>
        <v>0</v>
      </c>
      <c r="AD673" s="145"/>
      <c r="AE673" s="145"/>
      <c r="AF673" s="145"/>
      <c r="AG673" s="55"/>
    </row>
    <row r="674" spans="1:34" x14ac:dyDescent="0.25">
      <c r="A674" s="23" t="str">
        <f>C671&amp;"x"&amp;B674</f>
        <v>x1</v>
      </c>
      <c r="B674" s="42">
        <v>1</v>
      </c>
      <c r="C674" s="60" t="str">
        <f t="shared" ref="C674:C688" si="657">IF(LEFT($A674,1)="x","",IFERROR(VLOOKUP($A674,Leden2Z,7,0),""))</f>
        <v/>
      </c>
      <c r="D674" s="60" t="str">
        <f t="shared" ref="D674:D688" si="658">IF(LEFT($A674,1)="x","",IFERROR(VLOOKUP($A674,Leden2Z,8,0),""))</f>
        <v/>
      </c>
      <c r="E674" s="61" t="str">
        <f t="shared" ref="E674:E688" si="659">IF(LEFT($A674,1)="x","",IFERROR(VLOOKUP($A674,Leden2Z,9,0),""))</f>
        <v/>
      </c>
      <c r="F674" s="61" t="str">
        <f t="shared" ref="F674:F688" si="660">IF(LEFT($A674,1)="x","",IFERROR(VLOOKUP($A674,Leden2Z,10,0),""))</f>
        <v/>
      </c>
      <c r="G674" s="62" t="str">
        <f t="shared" ref="G674:G688" si="661">IF(LEFT($A674,1)="x","",IFERROR(VLOOKUP($A674,Leden2Z,11,0),""))</f>
        <v/>
      </c>
      <c r="H674" s="63" t="str">
        <f t="shared" ref="H674:H688" si="662">IF(AND(ISNUMBER(G674),G674&lt;&gt;0),DATEDIF(G674,Peildatum,"Y"),"")</f>
        <v/>
      </c>
      <c r="I674" s="69"/>
      <c r="J674" s="60" t="str">
        <f t="shared" ref="J674:J688" si="663">IF(LEFT($A674,1)="x","",IFERROR(VLOOKUP($A674,Leden2Z,16,0),""))</f>
        <v/>
      </c>
      <c r="K674" s="60" t="str">
        <f t="shared" ref="K674:K688" si="664">IF(LEFT($A674,1)="x","",IFERROR(VLOOKUP($A674,Leden2Z,17,0),""))</f>
        <v/>
      </c>
      <c r="L674" s="60" t="str">
        <f t="shared" ref="L674:L688" si="665">IF(LEFT($A674,1)="x","",IFERROR(VLOOKUP($A674,Leden2Z,18,0),""))</f>
        <v/>
      </c>
      <c r="M674" s="60" t="str">
        <f t="shared" ref="M674:M688" si="666">IF(LEFT($A674,1)="x","",IFERROR(VLOOKUP($A674,Leden2Z,19,0),""))</f>
        <v/>
      </c>
      <c r="N674" s="48"/>
      <c r="P674" s="114"/>
      <c r="Q674" s="114"/>
      <c r="R674" s="114"/>
      <c r="S674" s="114" t="str">
        <f>IF(OR(LEFT($A674,1)="x",AND(AC673+$AC674=0,$AC673&gt;0)),"",IFERROR(VLOOKUP($A674,Leden2Z,32,0),""))</f>
        <v/>
      </c>
      <c r="T674" s="153">
        <f t="shared" ref="T674:T688" si="667">IF(LEN(C674&amp;D674&amp;E674&amp;F674)&gt;0,1,0)</f>
        <v>0</v>
      </c>
      <c r="U674" s="116">
        <f t="shared" ref="U674:U688" si="668">MIN(LEN(Y674&amp;Z674&amp;AA674&amp;AB674),1)</f>
        <v>0</v>
      </c>
      <c r="V674" s="119" t="str">
        <f t="shared" ref="V674:V688" si="669">V673</f>
        <v/>
      </c>
      <c r="W674" s="119" t="str">
        <f t="shared" ref="W674:W688" si="670">W673</f>
        <v/>
      </c>
      <c r="X674" s="23">
        <v>5</v>
      </c>
      <c r="Y674" s="60" t="str">
        <f t="shared" ref="Y674:Y688" si="671">IF(LEFT($A674,1)="x","",IFERROR(VLOOKUP($A674,Leden2Z,36,0),""))</f>
        <v/>
      </c>
      <c r="Z674" s="60" t="str">
        <f t="shared" ref="Z674:Z688" si="672">IF(LEFT($A674,1)="x","",IFERROR(VLOOKUP($A674,Leden2Z,37,0),""))</f>
        <v/>
      </c>
      <c r="AA674" s="60" t="str">
        <f t="shared" ref="AA674:AA688" si="673">IF(LEFT($A674,1)="x","",IFERROR(VLOOKUP($A674,Leden2Z,38,0),""))</f>
        <v/>
      </c>
      <c r="AB674" s="60" t="str">
        <f t="shared" ref="AB674:AB688" si="674">IF(LEFT($A674,1)="x","",IFERROR(VLOOKUP($A674,Leden2Z,39,0),""))</f>
        <v/>
      </c>
      <c r="AC674" s="23">
        <f t="shared" ref="AC674:AC688" si="675">LEN(Y674&amp;Z674&amp;AA674&amp;AB674)</f>
        <v>0</v>
      </c>
      <c r="AH674" s="158" t="str">
        <f t="shared" ref="AH674:AH688" si="676">lft(G674,Peildatum)</f>
        <v/>
      </c>
    </row>
    <row r="675" spans="1:34" x14ac:dyDescent="0.25">
      <c r="A675" s="23" t="str">
        <f>C671&amp;"x"&amp;B675</f>
        <v>x2</v>
      </c>
      <c r="B675" s="42">
        <v>2</v>
      </c>
      <c r="C675" s="60" t="str">
        <f t="shared" si="657"/>
        <v/>
      </c>
      <c r="D675" s="60" t="str">
        <f t="shared" si="658"/>
        <v/>
      </c>
      <c r="E675" s="61" t="str">
        <f t="shared" si="659"/>
        <v/>
      </c>
      <c r="F675" s="61" t="str">
        <f t="shared" si="660"/>
        <v/>
      </c>
      <c r="G675" s="62" t="str">
        <f t="shared" si="661"/>
        <v/>
      </c>
      <c r="H675" s="63" t="str">
        <f t="shared" si="662"/>
        <v/>
      </c>
      <c r="I675" s="69"/>
      <c r="J675" s="60" t="str">
        <f t="shared" si="663"/>
        <v/>
      </c>
      <c r="K675" s="60" t="str">
        <f t="shared" si="664"/>
        <v/>
      </c>
      <c r="L675" s="60" t="str">
        <f t="shared" si="665"/>
        <v/>
      </c>
      <c r="M675" s="60" t="str">
        <f t="shared" si="666"/>
        <v/>
      </c>
      <c r="N675" s="48"/>
      <c r="P675" s="114"/>
      <c r="Q675" s="114"/>
      <c r="R675" s="114"/>
      <c r="S675" s="114" t="str">
        <f>IF(OR(LEFT($A675,1)="x",AND(AC673+$AC675=0,$AC673&gt;0)),"",IFERROR(VLOOKUP($A675,Leden2Z,32,0),""))</f>
        <v/>
      </c>
      <c r="T675" s="153">
        <f t="shared" si="667"/>
        <v>0</v>
      </c>
      <c r="U675" s="116">
        <f t="shared" si="668"/>
        <v>0</v>
      </c>
      <c r="V675" s="119" t="str">
        <f t="shared" si="669"/>
        <v/>
      </c>
      <c r="W675" s="119" t="str">
        <f t="shared" si="670"/>
        <v/>
      </c>
      <c r="X675" s="23">
        <v>6</v>
      </c>
      <c r="Y675" s="60" t="str">
        <f t="shared" si="671"/>
        <v/>
      </c>
      <c r="Z675" s="60" t="str">
        <f t="shared" si="672"/>
        <v/>
      </c>
      <c r="AA675" s="60" t="str">
        <f t="shared" si="673"/>
        <v/>
      </c>
      <c r="AB675" s="60" t="str">
        <f t="shared" si="674"/>
        <v/>
      </c>
      <c r="AC675" s="23">
        <f t="shared" si="675"/>
        <v>0</v>
      </c>
      <c r="AH675" s="158" t="str">
        <f t="shared" si="676"/>
        <v/>
      </c>
    </row>
    <row r="676" spans="1:34" x14ac:dyDescent="0.25">
      <c r="A676" s="23" t="str">
        <f>C671&amp;"x"&amp;B676</f>
        <v>x3</v>
      </c>
      <c r="B676" s="42">
        <v>3</v>
      </c>
      <c r="C676" s="60" t="str">
        <f t="shared" si="657"/>
        <v/>
      </c>
      <c r="D676" s="60" t="str">
        <f t="shared" si="658"/>
        <v/>
      </c>
      <c r="E676" s="61" t="str">
        <f t="shared" si="659"/>
        <v/>
      </c>
      <c r="F676" s="61" t="str">
        <f t="shared" si="660"/>
        <v/>
      </c>
      <c r="G676" s="62" t="str">
        <f t="shared" si="661"/>
        <v/>
      </c>
      <c r="H676" s="63" t="str">
        <f t="shared" si="662"/>
        <v/>
      </c>
      <c r="I676" s="69"/>
      <c r="J676" s="60" t="str">
        <f t="shared" si="663"/>
        <v/>
      </c>
      <c r="K676" s="60" t="str">
        <f t="shared" si="664"/>
        <v/>
      </c>
      <c r="L676" s="60" t="str">
        <f t="shared" si="665"/>
        <v/>
      </c>
      <c r="M676" s="60" t="str">
        <f t="shared" si="666"/>
        <v/>
      </c>
      <c r="N676" s="48"/>
      <c r="P676" s="114"/>
      <c r="Q676" s="114"/>
      <c r="R676" s="114"/>
      <c r="S676" s="114" t="str">
        <f>IF(OR(LEFT($A676,1)="x",AND(AC673+$AC676=0,$AC673&gt;0)),"",IFERROR(VLOOKUP($A676,Leden2Z,32,0),""))</f>
        <v/>
      </c>
      <c r="T676" s="153">
        <f t="shared" si="667"/>
        <v>0</v>
      </c>
      <c r="U676" s="116">
        <f t="shared" si="668"/>
        <v>0</v>
      </c>
      <c r="V676" s="119" t="str">
        <f t="shared" si="669"/>
        <v/>
      </c>
      <c r="W676" s="119" t="str">
        <f t="shared" si="670"/>
        <v/>
      </c>
      <c r="X676" s="23">
        <v>7</v>
      </c>
      <c r="Y676" s="60" t="str">
        <f t="shared" si="671"/>
        <v/>
      </c>
      <c r="Z676" s="60" t="str">
        <f t="shared" si="672"/>
        <v/>
      </c>
      <c r="AA676" s="60" t="str">
        <f t="shared" si="673"/>
        <v/>
      </c>
      <c r="AB676" s="60" t="str">
        <f t="shared" si="674"/>
        <v/>
      </c>
      <c r="AC676" s="23">
        <f t="shared" si="675"/>
        <v>0</v>
      </c>
      <c r="AH676" s="158" t="str">
        <f t="shared" si="676"/>
        <v/>
      </c>
    </row>
    <row r="677" spans="1:34" x14ac:dyDescent="0.25">
      <c r="A677" s="23" t="str">
        <f>C671&amp;"x"&amp;B677</f>
        <v>x4</v>
      </c>
      <c r="B677" s="42">
        <v>4</v>
      </c>
      <c r="C677" s="60" t="str">
        <f t="shared" si="657"/>
        <v/>
      </c>
      <c r="D677" s="60" t="str">
        <f t="shared" si="658"/>
        <v/>
      </c>
      <c r="E677" s="61" t="str">
        <f t="shared" si="659"/>
        <v/>
      </c>
      <c r="F677" s="61" t="str">
        <f t="shared" si="660"/>
        <v/>
      </c>
      <c r="G677" s="62" t="str">
        <f t="shared" si="661"/>
        <v/>
      </c>
      <c r="H677" s="63" t="str">
        <f t="shared" si="662"/>
        <v/>
      </c>
      <c r="I677" s="69"/>
      <c r="J677" s="60" t="str">
        <f t="shared" si="663"/>
        <v/>
      </c>
      <c r="K677" s="60" t="str">
        <f t="shared" si="664"/>
        <v/>
      </c>
      <c r="L677" s="60" t="str">
        <f t="shared" si="665"/>
        <v/>
      </c>
      <c r="M677" s="60" t="str">
        <f t="shared" si="666"/>
        <v/>
      </c>
      <c r="N677" s="48"/>
      <c r="P677" s="114"/>
      <c r="Q677" s="114"/>
      <c r="R677" s="114"/>
      <c r="S677" s="114" t="str">
        <f>IF(OR(LEFT($A677,1)="x",AND(AC673+$AC677=0,$AC673&gt;0)),"",IFERROR(VLOOKUP($A677,Leden2Z,32,0),""))</f>
        <v/>
      </c>
      <c r="T677" s="153">
        <f t="shared" si="667"/>
        <v>0</v>
      </c>
      <c r="U677" s="116">
        <f t="shared" si="668"/>
        <v>0</v>
      </c>
      <c r="V677" s="119" t="str">
        <f t="shared" si="669"/>
        <v/>
      </c>
      <c r="W677" s="119" t="str">
        <f t="shared" si="670"/>
        <v/>
      </c>
      <c r="X677" s="23">
        <v>8</v>
      </c>
      <c r="Y677" s="60" t="str">
        <f t="shared" si="671"/>
        <v/>
      </c>
      <c r="Z677" s="60" t="str">
        <f t="shared" si="672"/>
        <v/>
      </c>
      <c r="AA677" s="60" t="str">
        <f t="shared" si="673"/>
        <v/>
      </c>
      <c r="AB677" s="60" t="str">
        <f t="shared" si="674"/>
        <v/>
      </c>
      <c r="AC677" s="23">
        <f t="shared" si="675"/>
        <v>0</v>
      </c>
      <c r="AH677" s="158" t="str">
        <f t="shared" si="676"/>
        <v/>
      </c>
    </row>
    <row r="678" spans="1:34" x14ac:dyDescent="0.25">
      <c r="A678" s="23" t="str">
        <f>C671&amp;"x"&amp;B678</f>
        <v>x5</v>
      </c>
      <c r="B678" s="42">
        <v>5</v>
      </c>
      <c r="C678" s="60" t="str">
        <f t="shared" si="657"/>
        <v/>
      </c>
      <c r="D678" s="60" t="str">
        <f t="shared" si="658"/>
        <v/>
      </c>
      <c r="E678" s="61" t="str">
        <f t="shared" si="659"/>
        <v/>
      </c>
      <c r="F678" s="61" t="str">
        <f t="shared" si="660"/>
        <v/>
      </c>
      <c r="G678" s="62" t="str">
        <f t="shared" si="661"/>
        <v/>
      </c>
      <c r="H678" s="63" t="str">
        <f t="shared" si="662"/>
        <v/>
      </c>
      <c r="I678" s="69"/>
      <c r="J678" s="60" t="str">
        <f t="shared" si="663"/>
        <v/>
      </c>
      <c r="K678" s="60" t="str">
        <f t="shared" si="664"/>
        <v/>
      </c>
      <c r="L678" s="60" t="str">
        <f t="shared" si="665"/>
        <v/>
      </c>
      <c r="M678" s="60" t="str">
        <f t="shared" si="666"/>
        <v/>
      </c>
      <c r="N678" s="48"/>
      <c r="P678" s="114"/>
      <c r="Q678" s="114"/>
      <c r="R678" s="114"/>
      <c r="S678" s="114" t="str">
        <f>IF(OR(LEFT($A678,1)="x",AND(AC673+$AC678=0,$AC673&gt;0)),"",IFERROR(VLOOKUP($A678,Leden2Z,32,0),""))</f>
        <v/>
      </c>
      <c r="T678" s="153">
        <f t="shared" si="667"/>
        <v>0</v>
      </c>
      <c r="U678" s="116">
        <f t="shared" si="668"/>
        <v>0</v>
      </c>
      <c r="V678" s="119" t="str">
        <f t="shared" si="669"/>
        <v/>
      </c>
      <c r="W678" s="119" t="str">
        <f t="shared" si="670"/>
        <v/>
      </c>
      <c r="X678" s="23">
        <v>9</v>
      </c>
      <c r="Y678" s="60" t="str">
        <f t="shared" si="671"/>
        <v/>
      </c>
      <c r="Z678" s="60" t="str">
        <f t="shared" si="672"/>
        <v/>
      </c>
      <c r="AA678" s="60" t="str">
        <f t="shared" si="673"/>
        <v/>
      </c>
      <c r="AB678" s="60" t="str">
        <f t="shared" si="674"/>
        <v/>
      </c>
      <c r="AC678" s="23">
        <f t="shared" si="675"/>
        <v>0</v>
      </c>
      <c r="AH678" s="158" t="str">
        <f t="shared" si="676"/>
        <v/>
      </c>
    </row>
    <row r="679" spans="1:34" x14ac:dyDescent="0.25">
      <c r="A679" s="23" t="str">
        <f>C671&amp;"x"&amp;B679</f>
        <v>x6</v>
      </c>
      <c r="B679" s="42">
        <v>6</v>
      </c>
      <c r="C679" s="60" t="str">
        <f t="shared" si="657"/>
        <v/>
      </c>
      <c r="D679" s="60" t="str">
        <f t="shared" si="658"/>
        <v/>
      </c>
      <c r="E679" s="61" t="str">
        <f t="shared" si="659"/>
        <v/>
      </c>
      <c r="F679" s="61" t="str">
        <f t="shared" si="660"/>
        <v/>
      </c>
      <c r="G679" s="62" t="str">
        <f t="shared" si="661"/>
        <v/>
      </c>
      <c r="H679" s="63" t="str">
        <f t="shared" si="662"/>
        <v/>
      </c>
      <c r="I679" s="69"/>
      <c r="J679" s="60" t="str">
        <f t="shared" si="663"/>
        <v/>
      </c>
      <c r="K679" s="60" t="str">
        <f t="shared" si="664"/>
        <v/>
      </c>
      <c r="L679" s="60" t="str">
        <f t="shared" si="665"/>
        <v/>
      </c>
      <c r="M679" s="60" t="str">
        <f t="shared" si="666"/>
        <v/>
      </c>
      <c r="N679" s="48"/>
      <c r="P679" s="114"/>
      <c r="Q679" s="114"/>
      <c r="R679" s="114"/>
      <c r="S679" s="114" t="str">
        <f>IF(OR(LEFT($A679,1)="x",AND(AC673+$AC679=0,$AC673&gt;0)),"",IFERROR(VLOOKUP($A679,Leden2Z,32,0),""))</f>
        <v/>
      </c>
      <c r="T679" s="153">
        <f t="shared" si="667"/>
        <v>0</v>
      </c>
      <c r="U679" s="116">
        <f t="shared" si="668"/>
        <v>0</v>
      </c>
      <c r="V679" s="119" t="str">
        <f t="shared" si="669"/>
        <v/>
      </c>
      <c r="W679" s="119" t="str">
        <f t="shared" si="670"/>
        <v/>
      </c>
      <c r="X679" s="23">
        <v>10</v>
      </c>
      <c r="Y679" s="60" t="str">
        <f t="shared" si="671"/>
        <v/>
      </c>
      <c r="Z679" s="60" t="str">
        <f t="shared" si="672"/>
        <v/>
      </c>
      <c r="AA679" s="60" t="str">
        <f t="shared" si="673"/>
        <v/>
      </c>
      <c r="AB679" s="60" t="str">
        <f t="shared" si="674"/>
        <v/>
      </c>
      <c r="AC679" s="23">
        <f t="shared" si="675"/>
        <v>0</v>
      </c>
      <c r="AH679" s="158" t="str">
        <f t="shared" si="676"/>
        <v/>
      </c>
    </row>
    <row r="680" spans="1:34" x14ac:dyDescent="0.25">
      <c r="A680" s="23" t="str">
        <f>C671&amp;"x"&amp;B680</f>
        <v>x7</v>
      </c>
      <c r="B680" s="42">
        <v>7</v>
      </c>
      <c r="C680" s="60" t="str">
        <f t="shared" si="657"/>
        <v/>
      </c>
      <c r="D680" s="60" t="str">
        <f t="shared" si="658"/>
        <v/>
      </c>
      <c r="E680" s="61" t="str">
        <f t="shared" si="659"/>
        <v/>
      </c>
      <c r="F680" s="61" t="str">
        <f t="shared" si="660"/>
        <v/>
      </c>
      <c r="G680" s="62" t="str">
        <f t="shared" si="661"/>
        <v/>
      </c>
      <c r="H680" s="63" t="str">
        <f t="shared" si="662"/>
        <v/>
      </c>
      <c r="I680" s="69"/>
      <c r="J680" s="60" t="str">
        <f t="shared" si="663"/>
        <v/>
      </c>
      <c r="K680" s="60" t="str">
        <f t="shared" si="664"/>
        <v/>
      </c>
      <c r="L680" s="60" t="str">
        <f t="shared" si="665"/>
        <v/>
      </c>
      <c r="M680" s="60" t="str">
        <f t="shared" si="666"/>
        <v/>
      </c>
      <c r="N680" s="48"/>
      <c r="P680" s="114"/>
      <c r="Q680" s="114"/>
      <c r="R680" s="114"/>
      <c r="S680" s="114" t="str">
        <f>IF(OR(LEFT($A680,1)="x",AND(AC673+$AC680=0,$AC673&gt;0)),"",IFERROR(VLOOKUP($A680,Leden2Z,32,0),""))</f>
        <v/>
      </c>
      <c r="T680" s="153">
        <f t="shared" si="667"/>
        <v>0</v>
      </c>
      <c r="U680" s="116">
        <f t="shared" si="668"/>
        <v>0</v>
      </c>
      <c r="V680" s="119" t="str">
        <f t="shared" si="669"/>
        <v/>
      </c>
      <c r="W680" s="119" t="str">
        <f t="shared" si="670"/>
        <v/>
      </c>
      <c r="X680" s="23">
        <v>11</v>
      </c>
      <c r="Y680" s="60" t="str">
        <f t="shared" si="671"/>
        <v/>
      </c>
      <c r="Z680" s="60" t="str">
        <f t="shared" si="672"/>
        <v/>
      </c>
      <c r="AA680" s="60" t="str">
        <f t="shared" si="673"/>
        <v/>
      </c>
      <c r="AB680" s="60" t="str">
        <f t="shared" si="674"/>
        <v/>
      </c>
      <c r="AC680" s="23">
        <f t="shared" si="675"/>
        <v>0</v>
      </c>
      <c r="AH680" s="158" t="str">
        <f t="shared" si="676"/>
        <v/>
      </c>
    </row>
    <row r="681" spans="1:34" x14ac:dyDescent="0.25">
      <c r="A681" s="23" t="str">
        <f>C671&amp;"x"&amp;B681</f>
        <v>x8</v>
      </c>
      <c r="B681" s="42">
        <v>8</v>
      </c>
      <c r="C681" s="60" t="str">
        <f t="shared" si="657"/>
        <v/>
      </c>
      <c r="D681" s="60" t="str">
        <f t="shared" si="658"/>
        <v/>
      </c>
      <c r="E681" s="61" t="str">
        <f t="shared" si="659"/>
        <v/>
      </c>
      <c r="F681" s="61" t="str">
        <f t="shared" si="660"/>
        <v/>
      </c>
      <c r="G681" s="62" t="str">
        <f t="shared" si="661"/>
        <v/>
      </c>
      <c r="H681" s="63" t="str">
        <f t="shared" si="662"/>
        <v/>
      </c>
      <c r="I681" s="69"/>
      <c r="J681" s="60" t="str">
        <f t="shared" si="663"/>
        <v/>
      </c>
      <c r="K681" s="60" t="str">
        <f t="shared" si="664"/>
        <v/>
      </c>
      <c r="L681" s="60" t="str">
        <f t="shared" si="665"/>
        <v/>
      </c>
      <c r="M681" s="60" t="str">
        <f t="shared" si="666"/>
        <v/>
      </c>
      <c r="N681" s="48"/>
      <c r="P681" s="114"/>
      <c r="Q681" s="114"/>
      <c r="R681" s="114"/>
      <c r="S681" s="114" t="str">
        <f>IF(OR(LEFT($A681,1)="x",AND(AC673+$AC681=0,$AC673&gt;0)),"",IFERROR(VLOOKUP($A681,Leden2Z,32,0),""))</f>
        <v/>
      </c>
      <c r="T681" s="153">
        <f t="shared" si="667"/>
        <v>0</v>
      </c>
      <c r="U681" s="116">
        <f t="shared" si="668"/>
        <v>0</v>
      </c>
      <c r="V681" s="119" t="str">
        <f t="shared" si="669"/>
        <v/>
      </c>
      <c r="W681" s="119" t="str">
        <f t="shared" si="670"/>
        <v/>
      </c>
      <c r="X681" s="23">
        <v>12</v>
      </c>
      <c r="Y681" s="60" t="str">
        <f t="shared" si="671"/>
        <v/>
      </c>
      <c r="Z681" s="60" t="str">
        <f t="shared" si="672"/>
        <v/>
      </c>
      <c r="AA681" s="60" t="str">
        <f t="shared" si="673"/>
        <v/>
      </c>
      <c r="AB681" s="60" t="str">
        <f t="shared" si="674"/>
        <v/>
      </c>
      <c r="AC681" s="23">
        <f t="shared" si="675"/>
        <v>0</v>
      </c>
      <c r="AH681" s="158" t="str">
        <f t="shared" si="676"/>
        <v/>
      </c>
    </row>
    <row r="682" spans="1:34" x14ac:dyDescent="0.25">
      <c r="A682" s="23" t="str">
        <f>C671&amp;"x"&amp;B682</f>
        <v>x9</v>
      </c>
      <c r="B682" s="42">
        <v>9</v>
      </c>
      <c r="C682" s="60" t="str">
        <f t="shared" si="657"/>
        <v/>
      </c>
      <c r="D682" s="60" t="str">
        <f t="shared" si="658"/>
        <v/>
      </c>
      <c r="E682" s="61" t="str">
        <f t="shared" si="659"/>
        <v/>
      </c>
      <c r="F682" s="61" t="str">
        <f t="shared" si="660"/>
        <v/>
      </c>
      <c r="G682" s="62" t="str">
        <f t="shared" si="661"/>
        <v/>
      </c>
      <c r="H682" s="63" t="str">
        <f t="shared" si="662"/>
        <v/>
      </c>
      <c r="I682" s="69"/>
      <c r="J682" s="60" t="str">
        <f t="shared" si="663"/>
        <v/>
      </c>
      <c r="K682" s="60" t="str">
        <f t="shared" si="664"/>
        <v/>
      </c>
      <c r="L682" s="60" t="str">
        <f t="shared" si="665"/>
        <v/>
      </c>
      <c r="M682" s="60" t="str">
        <f t="shared" si="666"/>
        <v/>
      </c>
      <c r="N682" s="48"/>
      <c r="P682" s="114"/>
      <c r="Q682" s="114"/>
      <c r="R682" s="114"/>
      <c r="S682" s="114" t="str">
        <f>IF(OR(LEFT($A682,1)="x",AND(AC673+$AC682=0,$AC673&gt;0)),"",IFERROR(VLOOKUP($A682,Leden2Z,32,0),""))</f>
        <v/>
      </c>
      <c r="T682" s="153">
        <f t="shared" si="667"/>
        <v>0</v>
      </c>
      <c r="U682" s="116">
        <f t="shared" si="668"/>
        <v>0</v>
      </c>
      <c r="V682" s="119" t="str">
        <f t="shared" si="669"/>
        <v/>
      </c>
      <c r="W682" s="119" t="str">
        <f t="shared" si="670"/>
        <v/>
      </c>
      <c r="X682" s="23">
        <v>13</v>
      </c>
      <c r="Y682" s="60" t="str">
        <f t="shared" si="671"/>
        <v/>
      </c>
      <c r="Z682" s="60" t="str">
        <f t="shared" si="672"/>
        <v/>
      </c>
      <c r="AA682" s="60" t="str">
        <f t="shared" si="673"/>
        <v/>
      </c>
      <c r="AB682" s="60" t="str">
        <f t="shared" si="674"/>
        <v/>
      </c>
      <c r="AC682" s="23">
        <f t="shared" si="675"/>
        <v>0</v>
      </c>
      <c r="AH682" s="158" t="str">
        <f t="shared" si="676"/>
        <v/>
      </c>
    </row>
    <row r="683" spans="1:34" x14ac:dyDescent="0.25">
      <c r="A683" s="23" t="str">
        <f>C671&amp;"x"&amp;B683</f>
        <v>x10</v>
      </c>
      <c r="B683" s="42">
        <v>10</v>
      </c>
      <c r="C683" s="60" t="str">
        <f t="shared" si="657"/>
        <v/>
      </c>
      <c r="D683" s="60" t="str">
        <f t="shared" si="658"/>
        <v/>
      </c>
      <c r="E683" s="61" t="str">
        <f t="shared" si="659"/>
        <v/>
      </c>
      <c r="F683" s="61" t="str">
        <f t="shared" si="660"/>
        <v/>
      </c>
      <c r="G683" s="62" t="str">
        <f t="shared" si="661"/>
        <v/>
      </c>
      <c r="H683" s="63" t="str">
        <f t="shared" si="662"/>
        <v/>
      </c>
      <c r="I683" s="69"/>
      <c r="J683" s="60" t="str">
        <f t="shared" si="663"/>
        <v/>
      </c>
      <c r="K683" s="60" t="str">
        <f t="shared" si="664"/>
        <v/>
      </c>
      <c r="L683" s="60" t="str">
        <f t="shared" si="665"/>
        <v/>
      </c>
      <c r="M683" s="60" t="str">
        <f t="shared" si="666"/>
        <v/>
      </c>
      <c r="N683" s="48"/>
      <c r="P683" s="114"/>
      <c r="Q683" s="114"/>
      <c r="R683" s="114"/>
      <c r="S683" s="114" t="str">
        <f>IF(OR(LEFT($A683,1)="x",AND(AC673+$AC683=0,$AC673&gt;0)),"",IFERROR(VLOOKUP($A683,Leden2Z,32,0),""))</f>
        <v/>
      </c>
      <c r="T683" s="153">
        <f t="shared" si="667"/>
        <v>0</v>
      </c>
      <c r="U683" s="116">
        <f t="shared" si="668"/>
        <v>0</v>
      </c>
      <c r="V683" s="119" t="str">
        <f t="shared" si="669"/>
        <v/>
      </c>
      <c r="W683" s="119" t="str">
        <f t="shared" si="670"/>
        <v/>
      </c>
      <c r="X683" s="23">
        <v>14</v>
      </c>
      <c r="Y683" s="60" t="str">
        <f t="shared" si="671"/>
        <v/>
      </c>
      <c r="Z683" s="60" t="str">
        <f t="shared" si="672"/>
        <v/>
      </c>
      <c r="AA683" s="60" t="str">
        <f t="shared" si="673"/>
        <v/>
      </c>
      <c r="AB683" s="60" t="str">
        <f t="shared" si="674"/>
        <v/>
      </c>
      <c r="AC683" s="23">
        <f t="shared" si="675"/>
        <v>0</v>
      </c>
      <c r="AH683" s="158" t="str">
        <f t="shared" si="676"/>
        <v/>
      </c>
    </row>
    <row r="684" spans="1:34" x14ac:dyDescent="0.25">
      <c r="A684" s="23" t="str">
        <f>C671&amp;"x"&amp;B684</f>
        <v>x11</v>
      </c>
      <c r="B684" s="42">
        <v>11</v>
      </c>
      <c r="C684" s="60" t="str">
        <f t="shared" si="657"/>
        <v/>
      </c>
      <c r="D684" s="60" t="str">
        <f t="shared" si="658"/>
        <v/>
      </c>
      <c r="E684" s="61" t="str">
        <f t="shared" si="659"/>
        <v/>
      </c>
      <c r="F684" s="61" t="str">
        <f t="shared" si="660"/>
        <v/>
      </c>
      <c r="G684" s="62" t="str">
        <f t="shared" si="661"/>
        <v/>
      </c>
      <c r="H684" s="63" t="str">
        <f t="shared" si="662"/>
        <v/>
      </c>
      <c r="I684" s="69"/>
      <c r="J684" s="60" t="str">
        <f t="shared" si="663"/>
        <v/>
      </c>
      <c r="K684" s="60" t="str">
        <f t="shared" si="664"/>
        <v/>
      </c>
      <c r="L684" s="60" t="str">
        <f t="shared" si="665"/>
        <v/>
      </c>
      <c r="M684" s="60" t="str">
        <f t="shared" si="666"/>
        <v/>
      </c>
      <c r="N684" s="48"/>
      <c r="P684" s="114"/>
      <c r="Q684" s="114"/>
      <c r="R684" s="114"/>
      <c r="S684" s="114" t="str">
        <f>IF(OR(LEFT($A684,1)="x",AND(AC673+$AC684=0,$AC673&gt;0)),"",IFERROR(VLOOKUP($A684,Leden2Z,32,0),""))</f>
        <v/>
      </c>
      <c r="T684" s="153">
        <f t="shared" si="667"/>
        <v>0</v>
      </c>
      <c r="U684" s="116">
        <f t="shared" si="668"/>
        <v>0</v>
      </c>
      <c r="V684" s="119" t="str">
        <f t="shared" si="669"/>
        <v/>
      </c>
      <c r="W684" s="119" t="str">
        <f t="shared" si="670"/>
        <v/>
      </c>
      <c r="X684" s="23">
        <v>15</v>
      </c>
      <c r="Y684" s="60" t="str">
        <f t="shared" si="671"/>
        <v/>
      </c>
      <c r="Z684" s="60" t="str">
        <f t="shared" si="672"/>
        <v/>
      </c>
      <c r="AA684" s="60" t="str">
        <f t="shared" si="673"/>
        <v/>
      </c>
      <c r="AB684" s="60" t="str">
        <f t="shared" si="674"/>
        <v/>
      </c>
      <c r="AC684" s="23">
        <f t="shared" si="675"/>
        <v>0</v>
      </c>
      <c r="AH684" s="158" t="str">
        <f t="shared" si="676"/>
        <v/>
      </c>
    </row>
    <row r="685" spans="1:34" x14ac:dyDescent="0.25">
      <c r="A685" s="23" t="str">
        <f>C671&amp;"x"&amp;B685</f>
        <v>x12</v>
      </c>
      <c r="B685" s="42">
        <v>12</v>
      </c>
      <c r="C685" s="60" t="str">
        <f t="shared" si="657"/>
        <v/>
      </c>
      <c r="D685" s="60" t="str">
        <f t="shared" si="658"/>
        <v/>
      </c>
      <c r="E685" s="61" t="str">
        <f t="shared" si="659"/>
        <v/>
      </c>
      <c r="F685" s="61" t="str">
        <f t="shared" si="660"/>
        <v/>
      </c>
      <c r="G685" s="62" t="str">
        <f t="shared" si="661"/>
        <v/>
      </c>
      <c r="H685" s="63" t="str">
        <f t="shared" si="662"/>
        <v/>
      </c>
      <c r="I685" s="69"/>
      <c r="J685" s="60" t="str">
        <f t="shared" si="663"/>
        <v/>
      </c>
      <c r="K685" s="60" t="str">
        <f t="shared" si="664"/>
        <v/>
      </c>
      <c r="L685" s="60" t="str">
        <f t="shared" si="665"/>
        <v/>
      </c>
      <c r="M685" s="60" t="str">
        <f t="shared" si="666"/>
        <v/>
      </c>
      <c r="N685" s="48"/>
      <c r="P685" s="114"/>
      <c r="Q685" s="114"/>
      <c r="R685" s="114"/>
      <c r="S685" s="114" t="str">
        <f>IF(OR(LEFT($A685,1)="x",AND(AC673+$AC685=0,$AC673&gt;0)),"",IFERROR(VLOOKUP($A685,Leden2Z,32,0),""))</f>
        <v/>
      </c>
      <c r="T685" s="153">
        <f t="shared" si="667"/>
        <v>0</v>
      </c>
      <c r="U685" s="116">
        <f t="shared" si="668"/>
        <v>0</v>
      </c>
      <c r="V685" s="119" t="str">
        <f t="shared" si="669"/>
        <v/>
      </c>
      <c r="W685" s="119" t="str">
        <f t="shared" si="670"/>
        <v/>
      </c>
      <c r="X685" s="23">
        <v>16</v>
      </c>
      <c r="Y685" s="60" t="str">
        <f t="shared" si="671"/>
        <v/>
      </c>
      <c r="Z685" s="60" t="str">
        <f t="shared" si="672"/>
        <v/>
      </c>
      <c r="AA685" s="60" t="str">
        <f t="shared" si="673"/>
        <v/>
      </c>
      <c r="AB685" s="60" t="str">
        <f t="shared" si="674"/>
        <v/>
      </c>
      <c r="AC685" s="23">
        <f t="shared" si="675"/>
        <v>0</v>
      </c>
      <c r="AH685" s="158" t="str">
        <f t="shared" si="676"/>
        <v/>
      </c>
    </row>
    <row r="686" spans="1:34" x14ac:dyDescent="0.25">
      <c r="A686" s="23" t="str">
        <f>C671&amp;"x"&amp;B686</f>
        <v>x13</v>
      </c>
      <c r="B686" s="42">
        <v>13</v>
      </c>
      <c r="C686" s="60" t="str">
        <f t="shared" si="657"/>
        <v/>
      </c>
      <c r="D686" s="60" t="str">
        <f t="shared" si="658"/>
        <v/>
      </c>
      <c r="E686" s="61" t="str">
        <f t="shared" si="659"/>
        <v/>
      </c>
      <c r="F686" s="61" t="str">
        <f t="shared" si="660"/>
        <v/>
      </c>
      <c r="G686" s="62" t="str">
        <f t="shared" si="661"/>
        <v/>
      </c>
      <c r="H686" s="63" t="str">
        <f t="shared" si="662"/>
        <v/>
      </c>
      <c r="I686" s="69"/>
      <c r="J686" s="60" t="str">
        <f t="shared" si="663"/>
        <v/>
      </c>
      <c r="K686" s="60" t="str">
        <f t="shared" si="664"/>
        <v/>
      </c>
      <c r="L686" s="60" t="str">
        <f t="shared" si="665"/>
        <v/>
      </c>
      <c r="M686" s="60" t="str">
        <f t="shared" si="666"/>
        <v/>
      </c>
      <c r="N686" s="48"/>
      <c r="P686" s="114"/>
      <c r="Q686" s="114"/>
      <c r="R686" s="114"/>
      <c r="S686" s="114" t="str">
        <f>IF(OR(LEFT($A686,1)="x",AND(AC673+$AC686=0,$AC673&gt;0)),"",IFERROR(VLOOKUP($A686,Leden2Z,32,0),""))</f>
        <v/>
      </c>
      <c r="T686" s="153">
        <f t="shared" si="667"/>
        <v>0</v>
      </c>
      <c r="U686" s="116">
        <f t="shared" si="668"/>
        <v>0</v>
      </c>
      <c r="V686" s="119" t="str">
        <f t="shared" si="669"/>
        <v/>
      </c>
      <c r="W686" s="119" t="str">
        <f t="shared" si="670"/>
        <v/>
      </c>
      <c r="X686" s="23">
        <v>17</v>
      </c>
      <c r="Y686" s="60" t="str">
        <f t="shared" si="671"/>
        <v/>
      </c>
      <c r="Z686" s="60" t="str">
        <f t="shared" si="672"/>
        <v/>
      </c>
      <c r="AA686" s="60" t="str">
        <f t="shared" si="673"/>
        <v/>
      </c>
      <c r="AB686" s="60" t="str">
        <f t="shared" si="674"/>
        <v/>
      </c>
      <c r="AC686" s="23">
        <f t="shared" si="675"/>
        <v>0</v>
      </c>
      <c r="AH686" s="158" t="str">
        <f t="shared" si="676"/>
        <v/>
      </c>
    </row>
    <row r="687" spans="1:34" x14ac:dyDescent="0.25">
      <c r="A687" s="23" t="str">
        <f>C671&amp;"x"&amp;B687</f>
        <v>x14</v>
      </c>
      <c r="B687" s="42">
        <v>14</v>
      </c>
      <c r="C687" s="60" t="str">
        <f t="shared" si="657"/>
        <v/>
      </c>
      <c r="D687" s="60" t="str">
        <f t="shared" si="658"/>
        <v/>
      </c>
      <c r="E687" s="61" t="str">
        <f t="shared" si="659"/>
        <v/>
      </c>
      <c r="F687" s="61" t="str">
        <f t="shared" si="660"/>
        <v/>
      </c>
      <c r="G687" s="62" t="str">
        <f t="shared" si="661"/>
        <v/>
      </c>
      <c r="H687" s="63" t="str">
        <f t="shared" si="662"/>
        <v/>
      </c>
      <c r="I687" s="69"/>
      <c r="J687" s="60" t="str">
        <f t="shared" si="663"/>
        <v/>
      </c>
      <c r="K687" s="60" t="str">
        <f t="shared" si="664"/>
        <v/>
      </c>
      <c r="L687" s="60" t="str">
        <f t="shared" si="665"/>
        <v/>
      </c>
      <c r="M687" s="60" t="str">
        <f t="shared" si="666"/>
        <v/>
      </c>
      <c r="N687" s="48"/>
      <c r="P687" s="114"/>
      <c r="Q687" s="114"/>
      <c r="R687" s="114"/>
      <c r="S687" s="114" t="str">
        <f>IF(OR(LEFT($A687,1)="x",AND(AC673+$AC687=0,$AC673&gt;0)),"",IFERROR(VLOOKUP($A687,Leden2Z,32,0),""))</f>
        <v/>
      </c>
      <c r="T687" s="153">
        <f t="shared" si="667"/>
        <v>0</v>
      </c>
      <c r="U687" s="116">
        <f t="shared" si="668"/>
        <v>0</v>
      </c>
      <c r="V687" s="119" t="str">
        <f t="shared" si="669"/>
        <v/>
      </c>
      <c r="W687" s="119" t="str">
        <f t="shared" si="670"/>
        <v/>
      </c>
      <c r="X687" s="23">
        <v>18</v>
      </c>
      <c r="Y687" s="60" t="str">
        <f t="shared" si="671"/>
        <v/>
      </c>
      <c r="Z687" s="60" t="str">
        <f t="shared" si="672"/>
        <v/>
      </c>
      <c r="AA687" s="60" t="str">
        <f t="shared" si="673"/>
        <v/>
      </c>
      <c r="AB687" s="60" t="str">
        <f t="shared" si="674"/>
        <v/>
      </c>
      <c r="AC687" s="23">
        <f t="shared" si="675"/>
        <v>0</v>
      </c>
      <c r="AH687" s="158" t="str">
        <f t="shared" si="676"/>
        <v/>
      </c>
    </row>
    <row r="688" spans="1:34" x14ac:dyDescent="0.25">
      <c r="A688" s="23" t="str">
        <f>C671&amp;"x"&amp;B688</f>
        <v>x15</v>
      </c>
      <c r="B688" s="42">
        <v>15</v>
      </c>
      <c r="C688" s="60" t="str">
        <f t="shared" si="657"/>
        <v/>
      </c>
      <c r="D688" s="60" t="str">
        <f t="shared" si="658"/>
        <v/>
      </c>
      <c r="E688" s="61" t="str">
        <f t="shared" si="659"/>
        <v/>
      </c>
      <c r="F688" s="61" t="str">
        <f t="shared" si="660"/>
        <v/>
      </c>
      <c r="G688" s="62" t="str">
        <f t="shared" si="661"/>
        <v/>
      </c>
      <c r="H688" s="63" t="str">
        <f t="shared" si="662"/>
        <v/>
      </c>
      <c r="I688" s="69"/>
      <c r="J688" s="60" t="str">
        <f t="shared" si="663"/>
        <v/>
      </c>
      <c r="K688" s="60" t="str">
        <f t="shared" si="664"/>
        <v/>
      </c>
      <c r="L688" s="60" t="str">
        <f t="shared" si="665"/>
        <v/>
      </c>
      <c r="M688" s="60" t="str">
        <f t="shared" si="666"/>
        <v/>
      </c>
      <c r="N688" s="48"/>
      <c r="P688" s="114"/>
      <c r="Q688" s="114"/>
      <c r="R688" s="114"/>
      <c r="S688" s="114" t="str">
        <f>IF(OR(LEFT($A688,1)="x",AND(AC673+$AC688=0,$AC673&gt;0)),"",IFERROR(VLOOKUP($A688,Leden2Z,32,0),""))</f>
        <v/>
      </c>
      <c r="T688" s="153">
        <f t="shared" si="667"/>
        <v>0</v>
      </c>
      <c r="U688" s="116">
        <f t="shared" si="668"/>
        <v>0</v>
      </c>
      <c r="V688" s="119" t="str">
        <f t="shared" si="669"/>
        <v/>
      </c>
      <c r="W688" s="119" t="str">
        <f t="shared" si="670"/>
        <v/>
      </c>
      <c r="X688" s="23">
        <v>19</v>
      </c>
      <c r="Y688" s="60" t="str">
        <f t="shared" si="671"/>
        <v/>
      </c>
      <c r="Z688" s="60" t="str">
        <f t="shared" si="672"/>
        <v/>
      </c>
      <c r="AA688" s="60" t="str">
        <f t="shared" si="673"/>
        <v/>
      </c>
      <c r="AB688" s="60" t="str">
        <f t="shared" si="674"/>
        <v/>
      </c>
      <c r="AC688" s="23">
        <f t="shared" si="675"/>
        <v>0</v>
      </c>
      <c r="AH688" s="158" t="str">
        <f t="shared" si="676"/>
        <v/>
      </c>
    </row>
    <row r="689" spans="1:34" x14ac:dyDescent="0.25">
      <c r="B689" s="65"/>
      <c r="C689" s="66"/>
      <c r="D689" s="65"/>
      <c r="E689" s="65"/>
      <c r="F689" s="65"/>
      <c r="G689" s="67"/>
      <c r="H689" s="67"/>
      <c r="I689" s="67"/>
      <c r="J689" s="66"/>
      <c r="K689" s="66"/>
      <c r="L689" s="66"/>
      <c r="M689" s="66"/>
      <c r="N689" s="48"/>
      <c r="X689" s="23">
        <v>20</v>
      </c>
    </row>
    <row r="690" spans="1:34" x14ac:dyDescent="0.25">
      <c r="B690" s="42"/>
      <c r="C690" s="369" t="s">
        <v>5165</v>
      </c>
      <c r="D690" s="369"/>
      <c r="E690" s="43" t="s">
        <v>5166</v>
      </c>
      <c r="F690" s="43" t="s">
        <v>5167</v>
      </c>
      <c r="G690" s="44" t="s">
        <v>5168</v>
      </c>
      <c r="H690" s="45"/>
      <c r="I690" s="46"/>
      <c r="J690" s="47" t="s">
        <v>5169</v>
      </c>
      <c r="K690" s="47" t="s">
        <v>5170</v>
      </c>
      <c r="L690" s="47" t="s">
        <v>5171</v>
      </c>
      <c r="M690" s="48"/>
      <c r="N690" s="48"/>
      <c r="P690" s="49">
        <f>COUNT(P694:P708)</f>
        <v>0</v>
      </c>
      <c r="Q690" s="49">
        <f>COUNT(Q694:Q708)</f>
        <v>0</v>
      </c>
      <c r="R690" s="49">
        <f>COUNT(R694:R708)</f>
        <v>0</v>
      </c>
      <c r="S690" s="49">
        <f>COUNT(S694:S708)</f>
        <v>0</v>
      </c>
      <c r="T690" s="96">
        <f>T691-SUM(U694:U708)</f>
        <v>0</v>
      </c>
      <c r="X690" s="23">
        <v>1</v>
      </c>
    </row>
    <row r="691" spans="1:34" ht="13" x14ac:dyDescent="0.3">
      <c r="A691" s="27">
        <f>A671+1</f>
        <v>35</v>
      </c>
      <c r="B691" s="50"/>
      <c r="C691" s="370" t="str">
        <f>Leden!AW40</f>
        <v/>
      </c>
      <c r="D691" s="370"/>
      <c r="E691" s="100" t="str">
        <f>IF($C691="","",LEFT(IFERROR(VLOOKUP($C691,Teams2Z,2,0),"")&amp;"??",2))</f>
        <v/>
      </c>
      <c r="F691" s="100" t="str">
        <f>IF($C691="","",IFERROR(VLOOKUP($C691,Teams2Z,3,0),"??"))</f>
        <v/>
      </c>
      <c r="G691" s="100" t="str">
        <f>IF($C691="","",LEFT(IFERROR(VLOOKUP($C691,Teams2Z,4,0),"")&amp;"?",1))</f>
        <v/>
      </c>
      <c r="H691" s="51"/>
      <c r="I691" s="52"/>
      <c r="J691" s="100">
        <f>COUNTIF(C694:C708,"V")</f>
        <v>0</v>
      </c>
      <c r="K691" s="100">
        <f>COUNTIF(C694:C708,"M")</f>
        <v>0</v>
      </c>
      <c r="L691" s="53" t="str">
        <f>IFERROR(AVERAGE(H694:H708),"")</f>
        <v/>
      </c>
      <c r="M691" s="54"/>
      <c r="N691" s="54"/>
      <c r="O691" s="27" t="s">
        <v>5172</v>
      </c>
      <c r="P691" s="163"/>
      <c r="Q691" s="163"/>
      <c r="R691" s="163"/>
      <c r="S691" s="163"/>
      <c r="T691" s="96">
        <f>SUM(T694:T708)</f>
        <v>0</v>
      </c>
      <c r="U691" s="115" t="str">
        <f>MID($C691,1,1)</f>
        <v/>
      </c>
      <c r="V691" s="115" t="str">
        <f>MID($C691,1,1)</f>
        <v/>
      </c>
      <c r="W691" s="115" t="str">
        <f>MID($C691,1,1)</f>
        <v/>
      </c>
      <c r="X691" s="23">
        <v>2</v>
      </c>
      <c r="Y691" s="27"/>
      <c r="Z691" s="27"/>
      <c r="AA691" s="27"/>
      <c r="AB691" s="27"/>
      <c r="AC691" s="27"/>
      <c r="AD691" s="11" t="str">
        <f>IF($C691="","",IFERROR(VLOOKUP($C691,Teams2Z,6,0),""))</f>
        <v/>
      </c>
      <c r="AE691" s="11" t="str">
        <f>TRIM(IF($AD691="","",IFERROR(VLOOKUP($AD691,Teams!$J$5:$O$9,2,0),"")))</f>
        <v/>
      </c>
      <c r="AF691" s="11" t="str">
        <f>TRIM(IF($AD691="","",IFERROR(VLOOKUP($AD691,Teams!$J$5:$O$9,4,0),"")))</f>
        <v/>
      </c>
      <c r="AG691" s="27"/>
      <c r="AH691" s="159" t="str">
        <f>IFERROR(AVERAGE(AH694:AH708),"")</f>
        <v/>
      </c>
    </row>
    <row r="692" spans="1:34" x14ac:dyDescent="0.25">
      <c r="B692" s="42"/>
      <c r="C692" s="43"/>
      <c r="D692" s="42"/>
      <c r="E692" s="42"/>
      <c r="F692" s="42"/>
      <c r="G692" s="46"/>
      <c r="H692" s="46"/>
      <c r="I692" s="46"/>
      <c r="J692" s="43"/>
      <c r="K692" s="43"/>
      <c r="L692" s="43"/>
      <c r="M692" s="48"/>
      <c r="N692" s="48"/>
      <c r="U692" s="116"/>
      <c r="V692" s="116"/>
      <c r="W692" s="116"/>
      <c r="X692" s="23">
        <v>3</v>
      </c>
    </row>
    <row r="693" spans="1:34" x14ac:dyDescent="0.25">
      <c r="A693" s="55"/>
      <c r="B693" s="56"/>
      <c r="C693" s="57" t="s">
        <v>5173</v>
      </c>
      <c r="D693" s="57" t="s">
        <v>5174</v>
      </c>
      <c r="E693" s="58" t="s">
        <v>5175</v>
      </c>
      <c r="F693" s="58" t="s">
        <v>5176</v>
      </c>
      <c r="G693" s="57" t="s">
        <v>5177</v>
      </c>
      <c r="H693" s="57" t="s">
        <v>5178</v>
      </c>
      <c r="I693" s="57" t="s">
        <v>5039</v>
      </c>
      <c r="J693" s="57" t="s">
        <v>7049</v>
      </c>
      <c r="K693" s="57" t="s">
        <v>7598</v>
      </c>
      <c r="L693" s="57" t="s">
        <v>7596</v>
      </c>
      <c r="M693" s="57" t="s">
        <v>7597</v>
      </c>
      <c r="N693" s="59"/>
      <c r="O693" s="55"/>
      <c r="P693" s="117" t="s">
        <v>5048</v>
      </c>
      <c r="Q693" s="117" t="s">
        <v>5047</v>
      </c>
      <c r="R693" s="117" t="s">
        <v>5049</v>
      </c>
      <c r="S693" s="117" t="s">
        <v>5048</v>
      </c>
      <c r="U693" s="115" t="str">
        <f>IF(W691="","",VLOOKUP(W691,Leeftijdscat,2,FALSE))</f>
        <v/>
      </c>
      <c r="V693" s="115" t="str">
        <f>IF(W691="","",VLOOKUP(W691,Leeftijdscat,3,FALSE))</f>
        <v/>
      </c>
      <c r="W693" s="115" t="str">
        <f>IF(W691="","",VLOOKUP(W691,Leeftijdscat,4,FALSE))</f>
        <v/>
      </c>
      <c r="X693" s="23">
        <v>4</v>
      </c>
      <c r="Y693" s="55">
        <f>LEN(Y694&amp;Y695&amp;Y696&amp;Y697&amp;Y698&amp;Y699&amp;Y700&amp;Y701&amp;Y702&amp;Y703&amp;Y704&amp;Y705&amp;Y706&amp;Y707&amp;Y708)</f>
        <v>0</v>
      </c>
      <c r="Z693" s="55">
        <f>LEN(Z694&amp;Z695&amp;Z696&amp;Z697&amp;Z698&amp;Z699&amp;Z700&amp;Z701&amp;Z702&amp;Z703&amp;Z704&amp;Z705&amp;Z706&amp;Z707&amp;Z708)</f>
        <v>0</v>
      </c>
      <c r="AA693" s="55">
        <f>LEN(AA694&amp;AA695&amp;AA696&amp;AA697&amp;AA698&amp;AA699&amp;AA700&amp;AA701&amp;AA702&amp;AA703&amp;AA704&amp;AA705&amp;AA706&amp;AA707&amp;AA708)</f>
        <v>0</v>
      </c>
      <c r="AB693" s="55">
        <f>LEN(AB694&amp;AB695&amp;AB696&amp;AB697&amp;AB698&amp;AB699&amp;AB700&amp;AB701&amp;AB702&amp;AB703&amp;AB704&amp;AB705&amp;AB706&amp;AB707&amp;AB708)</f>
        <v>0</v>
      </c>
      <c r="AC693" s="55">
        <f>SUM(Y693:AA693)</f>
        <v>0</v>
      </c>
      <c r="AD693" s="145"/>
      <c r="AE693" s="145"/>
      <c r="AF693" s="145"/>
      <c r="AG693" s="55"/>
    </row>
    <row r="694" spans="1:34" x14ac:dyDescent="0.25">
      <c r="A694" s="23" t="str">
        <f>C691&amp;"x"&amp;B694</f>
        <v>x1</v>
      </c>
      <c r="B694" s="42">
        <v>1</v>
      </c>
      <c r="C694" s="60" t="str">
        <f t="shared" ref="C694:C708" si="677">IF(LEFT($A694,1)="x","",IFERROR(VLOOKUP($A694,Leden2Z,7,0),""))</f>
        <v/>
      </c>
      <c r="D694" s="60" t="str">
        <f t="shared" ref="D694:D708" si="678">IF(LEFT($A694,1)="x","",IFERROR(VLOOKUP($A694,Leden2Z,8,0),""))</f>
        <v/>
      </c>
      <c r="E694" s="61" t="str">
        <f t="shared" ref="E694:E708" si="679">IF(LEFT($A694,1)="x","",IFERROR(VLOOKUP($A694,Leden2Z,9,0),""))</f>
        <v/>
      </c>
      <c r="F694" s="61" t="str">
        <f t="shared" ref="F694:F708" si="680">IF(LEFT($A694,1)="x","",IFERROR(VLOOKUP($A694,Leden2Z,10,0),""))</f>
        <v/>
      </c>
      <c r="G694" s="62" t="str">
        <f t="shared" ref="G694:G708" si="681">IF(LEFT($A694,1)="x","",IFERROR(VLOOKUP($A694,Leden2Z,11,0),""))</f>
        <v/>
      </c>
      <c r="H694" s="63" t="str">
        <f t="shared" ref="H694:H708" si="682">IF(AND(ISNUMBER(G694),G694&lt;&gt;0),DATEDIF(G694,Peildatum,"Y"),"")</f>
        <v/>
      </c>
      <c r="I694" s="69"/>
      <c r="J694" s="60" t="str">
        <f t="shared" ref="J694:J708" si="683">IF(LEFT($A694,1)="x","",IFERROR(VLOOKUP($A694,Leden2Z,16,0),""))</f>
        <v/>
      </c>
      <c r="K694" s="60" t="str">
        <f t="shared" ref="K694:K708" si="684">IF(LEFT($A694,1)="x","",IFERROR(VLOOKUP($A694,Leden2Z,17,0),""))</f>
        <v/>
      </c>
      <c r="L694" s="60" t="str">
        <f t="shared" ref="L694:L708" si="685">IF(LEFT($A694,1)="x","",IFERROR(VLOOKUP($A694,Leden2Z,18,0),""))</f>
        <v/>
      </c>
      <c r="M694" s="60" t="str">
        <f t="shared" ref="M694:M708" si="686">IF(LEFT($A694,1)="x","",IFERROR(VLOOKUP($A694,Leden2Z,19,0),""))</f>
        <v/>
      </c>
      <c r="N694" s="48"/>
      <c r="P694" s="114"/>
      <c r="Q694" s="114"/>
      <c r="R694" s="114"/>
      <c r="S694" s="114" t="str">
        <f>IF(OR(LEFT($A694,1)="x",AND(AC693+$AC694=0,$AC693&gt;0)),"",IFERROR(VLOOKUP($A694,Leden2Z,32,0),""))</f>
        <v/>
      </c>
      <c r="T694" s="153">
        <f t="shared" ref="T694:T708" si="687">IF(LEN(C694&amp;D694&amp;E694&amp;F694)&gt;0,1,0)</f>
        <v>0</v>
      </c>
      <c r="U694" s="116">
        <f t="shared" ref="U694:U708" si="688">MIN(LEN(Y694&amp;Z694&amp;AA694&amp;AB694),1)</f>
        <v>0</v>
      </c>
      <c r="V694" s="119" t="str">
        <f t="shared" ref="V694:V708" si="689">V693</f>
        <v/>
      </c>
      <c r="W694" s="119" t="str">
        <f t="shared" ref="W694:W708" si="690">W693</f>
        <v/>
      </c>
      <c r="X694" s="23">
        <v>5</v>
      </c>
      <c r="Y694" s="60" t="str">
        <f t="shared" ref="Y694:Y708" si="691">IF(LEFT($A694,1)="x","",IFERROR(VLOOKUP($A694,Leden2Z,36,0),""))</f>
        <v/>
      </c>
      <c r="Z694" s="60" t="str">
        <f t="shared" ref="Z694:Z708" si="692">IF(LEFT($A694,1)="x","",IFERROR(VLOOKUP($A694,Leden2Z,37,0),""))</f>
        <v/>
      </c>
      <c r="AA694" s="60" t="str">
        <f t="shared" ref="AA694:AA708" si="693">IF(LEFT($A694,1)="x","",IFERROR(VLOOKUP($A694,Leden2Z,38,0),""))</f>
        <v/>
      </c>
      <c r="AB694" s="60" t="str">
        <f t="shared" ref="AB694:AB708" si="694">IF(LEFT($A694,1)="x","",IFERROR(VLOOKUP($A694,Leden2Z,39,0),""))</f>
        <v/>
      </c>
      <c r="AC694" s="23">
        <f t="shared" ref="AC694:AC708" si="695">LEN(Y694&amp;Z694&amp;AA694&amp;AB694)</f>
        <v>0</v>
      </c>
      <c r="AH694" s="158" t="str">
        <f t="shared" ref="AH694:AH708" si="696">lft(G694,Peildatum)</f>
        <v/>
      </c>
    </row>
    <row r="695" spans="1:34" x14ac:dyDescent="0.25">
      <c r="A695" s="23" t="str">
        <f>C691&amp;"x"&amp;B695</f>
        <v>x2</v>
      </c>
      <c r="B695" s="42">
        <v>2</v>
      </c>
      <c r="C695" s="60" t="str">
        <f t="shared" si="677"/>
        <v/>
      </c>
      <c r="D695" s="60" t="str">
        <f t="shared" si="678"/>
        <v/>
      </c>
      <c r="E695" s="61" t="str">
        <f t="shared" si="679"/>
        <v/>
      </c>
      <c r="F695" s="61" t="str">
        <f t="shared" si="680"/>
        <v/>
      </c>
      <c r="G695" s="62" t="str">
        <f t="shared" si="681"/>
        <v/>
      </c>
      <c r="H695" s="63" t="str">
        <f t="shared" si="682"/>
        <v/>
      </c>
      <c r="I695" s="69"/>
      <c r="J695" s="60" t="str">
        <f t="shared" si="683"/>
        <v/>
      </c>
      <c r="K695" s="60" t="str">
        <f t="shared" si="684"/>
        <v/>
      </c>
      <c r="L695" s="60" t="str">
        <f t="shared" si="685"/>
        <v/>
      </c>
      <c r="M695" s="60" t="str">
        <f t="shared" si="686"/>
        <v/>
      </c>
      <c r="N695" s="48"/>
      <c r="P695" s="114"/>
      <c r="Q695" s="114"/>
      <c r="R695" s="114"/>
      <c r="S695" s="114" t="str">
        <f>IF(OR(LEFT($A695,1)="x",AND(AC693+$AC695=0,$AC693&gt;0)),"",IFERROR(VLOOKUP($A695,Leden2Z,32,0),""))</f>
        <v/>
      </c>
      <c r="T695" s="153">
        <f t="shared" si="687"/>
        <v>0</v>
      </c>
      <c r="U695" s="116">
        <f t="shared" si="688"/>
        <v>0</v>
      </c>
      <c r="V695" s="119" t="str">
        <f t="shared" si="689"/>
        <v/>
      </c>
      <c r="W695" s="119" t="str">
        <f t="shared" si="690"/>
        <v/>
      </c>
      <c r="X695" s="23">
        <v>6</v>
      </c>
      <c r="Y695" s="60" t="str">
        <f t="shared" si="691"/>
        <v/>
      </c>
      <c r="Z695" s="60" t="str">
        <f t="shared" si="692"/>
        <v/>
      </c>
      <c r="AA695" s="60" t="str">
        <f t="shared" si="693"/>
        <v/>
      </c>
      <c r="AB695" s="60" t="str">
        <f t="shared" si="694"/>
        <v/>
      </c>
      <c r="AC695" s="23">
        <f t="shared" si="695"/>
        <v>0</v>
      </c>
      <c r="AH695" s="158" t="str">
        <f t="shared" si="696"/>
        <v/>
      </c>
    </row>
    <row r="696" spans="1:34" x14ac:dyDescent="0.25">
      <c r="A696" s="23" t="str">
        <f>C691&amp;"x"&amp;B696</f>
        <v>x3</v>
      </c>
      <c r="B696" s="42">
        <v>3</v>
      </c>
      <c r="C696" s="60" t="str">
        <f t="shared" si="677"/>
        <v/>
      </c>
      <c r="D696" s="60" t="str">
        <f t="shared" si="678"/>
        <v/>
      </c>
      <c r="E696" s="61" t="str">
        <f t="shared" si="679"/>
        <v/>
      </c>
      <c r="F696" s="61" t="str">
        <f t="shared" si="680"/>
        <v/>
      </c>
      <c r="G696" s="62" t="str">
        <f t="shared" si="681"/>
        <v/>
      </c>
      <c r="H696" s="63" t="str">
        <f t="shared" si="682"/>
        <v/>
      </c>
      <c r="I696" s="69"/>
      <c r="J696" s="60" t="str">
        <f t="shared" si="683"/>
        <v/>
      </c>
      <c r="K696" s="60" t="str">
        <f t="shared" si="684"/>
        <v/>
      </c>
      <c r="L696" s="60" t="str">
        <f t="shared" si="685"/>
        <v/>
      </c>
      <c r="M696" s="60" t="str">
        <f t="shared" si="686"/>
        <v/>
      </c>
      <c r="N696" s="48"/>
      <c r="P696" s="114"/>
      <c r="Q696" s="114"/>
      <c r="R696" s="114"/>
      <c r="S696" s="114" t="str">
        <f>IF(OR(LEFT($A696,1)="x",AND(AC693+$AC696=0,$AC693&gt;0)),"",IFERROR(VLOOKUP($A696,Leden2Z,32,0),""))</f>
        <v/>
      </c>
      <c r="T696" s="153">
        <f t="shared" si="687"/>
        <v>0</v>
      </c>
      <c r="U696" s="116">
        <f t="shared" si="688"/>
        <v>0</v>
      </c>
      <c r="V696" s="119" t="str">
        <f t="shared" si="689"/>
        <v/>
      </c>
      <c r="W696" s="119" t="str">
        <f t="shared" si="690"/>
        <v/>
      </c>
      <c r="X696" s="23">
        <v>7</v>
      </c>
      <c r="Y696" s="60" t="str">
        <f t="shared" si="691"/>
        <v/>
      </c>
      <c r="Z696" s="60" t="str">
        <f t="shared" si="692"/>
        <v/>
      </c>
      <c r="AA696" s="60" t="str">
        <f t="shared" si="693"/>
        <v/>
      </c>
      <c r="AB696" s="60" t="str">
        <f t="shared" si="694"/>
        <v/>
      </c>
      <c r="AC696" s="23">
        <f t="shared" si="695"/>
        <v>0</v>
      </c>
      <c r="AH696" s="158" t="str">
        <f t="shared" si="696"/>
        <v/>
      </c>
    </row>
    <row r="697" spans="1:34" x14ac:dyDescent="0.25">
      <c r="A697" s="23" t="str">
        <f>C691&amp;"x"&amp;B697</f>
        <v>x4</v>
      </c>
      <c r="B697" s="42">
        <v>4</v>
      </c>
      <c r="C697" s="60" t="str">
        <f t="shared" si="677"/>
        <v/>
      </c>
      <c r="D697" s="60" t="str">
        <f t="shared" si="678"/>
        <v/>
      </c>
      <c r="E697" s="61" t="str">
        <f t="shared" si="679"/>
        <v/>
      </c>
      <c r="F697" s="61" t="str">
        <f t="shared" si="680"/>
        <v/>
      </c>
      <c r="G697" s="62" t="str">
        <f t="shared" si="681"/>
        <v/>
      </c>
      <c r="H697" s="63" t="str">
        <f t="shared" si="682"/>
        <v/>
      </c>
      <c r="I697" s="69"/>
      <c r="J697" s="60" t="str">
        <f t="shared" si="683"/>
        <v/>
      </c>
      <c r="K697" s="60" t="str">
        <f t="shared" si="684"/>
        <v/>
      </c>
      <c r="L697" s="60" t="str">
        <f t="shared" si="685"/>
        <v/>
      </c>
      <c r="M697" s="60" t="str">
        <f t="shared" si="686"/>
        <v/>
      </c>
      <c r="N697" s="48"/>
      <c r="P697" s="114"/>
      <c r="Q697" s="114"/>
      <c r="R697" s="114"/>
      <c r="S697" s="114" t="str">
        <f>IF(OR(LEFT($A697,1)="x",AND(AC693+$AC697=0,$AC693&gt;0)),"",IFERROR(VLOOKUP($A697,Leden2Z,32,0),""))</f>
        <v/>
      </c>
      <c r="T697" s="153">
        <f t="shared" si="687"/>
        <v>0</v>
      </c>
      <c r="U697" s="116">
        <f t="shared" si="688"/>
        <v>0</v>
      </c>
      <c r="V697" s="119" t="str">
        <f t="shared" si="689"/>
        <v/>
      </c>
      <c r="W697" s="119" t="str">
        <f t="shared" si="690"/>
        <v/>
      </c>
      <c r="X697" s="23">
        <v>8</v>
      </c>
      <c r="Y697" s="60" t="str">
        <f t="shared" si="691"/>
        <v/>
      </c>
      <c r="Z697" s="60" t="str">
        <f t="shared" si="692"/>
        <v/>
      </c>
      <c r="AA697" s="60" t="str">
        <f t="shared" si="693"/>
        <v/>
      </c>
      <c r="AB697" s="60" t="str">
        <f t="shared" si="694"/>
        <v/>
      </c>
      <c r="AC697" s="23">
        <f t="shared" si="695"/>
        <v>0</v>
      </c>
      <c r="AH697" s="158" t="str">
        <f t="shared" si="696"/>
        <v/>
      </c>
    </row>
    <row r="698" spans="1:34" x14ac:dyDescent="0.25">
      <c r="A698" s="23" t="str">
        <f>C691&amp;"x"&amp;B698</f>
        <v>x5</v>
      </c>
      <c r="B698" s="42">
        <v>5</v>
      </c>
      <c r="C698" s="60" t="str">
        <f t="shared" si="677"/>
        <v/>
      </c>
      <c r="D698" s="60" t="str">
        <f t="shared" si="678"/>
        <v/>
      </c>
      <c r="E698" s="61" t="str">
        <f t="shared" si="679"/>
        <v/>
      </c>
      <c r="F698" s="61" t="str">
        <f t="shared" si="680"/>
        <v/>
      </c>
      <c r="G698" s="62" t="str">
        <f t="shared" si="681"/>
        <v/>
      </c>
      <c r="H698" s="63" t="str">
        <f t="shared" si="682"/>
        <v/>
      </c>
      <c r="I698" s="69"/>
      <c r="J698" s="60" t="str">
        <f t="shared" si="683"/>
        <v/>
      </c>
      <c r="K698" s="60" t="str">
        <f t="shared" si="684"/>
        <v/>
      </c>
      <c r="L698" s="60" t="str">
        <f t="shared" si="685"/>
        <v/>
      </c>
      <c r="M698" s="60" t="str">
        <f t="shared" si="686"/>
        <v/>
      </c>
      <c r="N698" s="48"/>
      <c r="P698" s="114"/>
      <c r="Q698" s="114"/>
      <c r="R698" s="114"/>
      <c r="S698" s="114" t="str">
        <f>IF(OR(LEFT($A698,1)="x",AND(AC693+$AC698=0,$AC693&gt;0)),"",IFERROR(VLOOKUP($A698,Leden2Z,32,0),""))</f>
        <v/>
      </c>
      <c r="T698" s="153">
        <f t="shared" si="687"/>
        <v>0</v>
      </c>
      <c r="U698" s="116">
        <f t="shared" si="688"/>
        <v>0</v>
      </c>
      <c r="V698" s="119" t="str">
        <f t="shared" si="689"/>
        <v/>
      </c>
      <c r="W698" s="119" t="str">
        <f t="shared" si="690"/>
        <v/>
      </c>
      <c r="X698" s="23">
        <v>9</v>
      </c>
      <c r="Y698" s="60" t="str">
        <f t="shared" si="691"/>
        <v/>
      </c>
      <c r="Z698" s="60" t="str">
        <f t="shared" si="692"/>
        <v/>
      </c>
      <c r="AA698" s="60" t="str">
        <f t="shared" si="693"/>
        <v/>
      </c>
      <c r="AB698" s="60" t="str">
        <f t="shared" si="694"/>
        <v/>
      </c>
      <c r="AC698" s="23">
        <f t="shared" si="695"/>
        <v>0</v>
      </c>
      <c r="AH698" s="158" t="str">
        <f t="shared" si="696"/>
        <v/>
      </c>
    </row>
    <row r="699" spans="1:34" x14ac:dyDescent="0.25">
      <c r="A699" s="23" t="str">
        <f>C691&amp;"x"&amp;B699</f>
        <v>x6</v>
      </c>
      <c r="B699" s="42">
        <v>6</v>
      </c>
      <c r="C699" s="60" t="str">
        <f t="shared" si="677"/>
        <v/>
      </c>
      <c r="D699" s="60" t="str">
        <f t="shared" si="678"/>
        <v/>
      </c>
      <c r="E699" s="61" t="str">
        <f t="shared" si="679"/>
        <v/>
      </c>
      <c r="F699" s="61" t="str">
        <f t="shared" si="680"/>
        <v/>
      </c>
      <c r="G699" s="62" t="str">
        <f t="shared" si="681"/>
        <v/>
      </c>
      <c r="H699" s="63" t="str">
        <f t="shared" si="682"/>
        <v/>
      </c>
      <c r="I699" s="69"/>
      <c r="J699" s="60" t="str">
        <f t="shared" si="683"/>
        <v/>
      </c>
      <c r="K699" s="60" t="str">
        <f t="shared" si="684"/>
        <v/>
      </c>
      <c r="L699" s="60" t="str">
        <f t="shared" si="685"/>
        <v/>
      </c>
      <c r="M699" s="60" t="str">
        <f t="shared" si="686"/>
        <v/>
      </c>
      <c r="N699" s="48"/>
      <c r="P699" s="114"/>
      <c r="Q699" s="114"/>
      <c r="R699" s="114"/>
      <c r="S699" s="114" t="str">
        <f>IF(OR(LEFT($A699,1)="x",AND(AC693+$AC699=0,$AC693&gt;0)),"",IFERROR(VLOOKUP($A699,Leden2Z,32,0),""))</f>
        <v/>
      </c>
      <c r="T699" s="153">
        <f t="shared" si="687"/>
        <v>0</v>
      </c>
      <c r="U699" s="116">
        <f t="shared" si="688"/>
        <v>0</v>
      </c>
      <c r="V699" s="119" t="str">
        <f t="shared" si="689"/>
        <v/>
      </c>
      <c r="W699" s="119" t="str">
        <f t="shared" si="690"/>
        <v/>
      </c>
      <c r="X699" s="23">
        <v>10</v>
      </c>
      <c r="Y699" s="60" t="str">
        <f t="shared" si="691"/>
        <v/>
      </c>
      <c r="Z699" s="60" t="str">
        <f t="shared" si="692"/>
        <v/>
      </c>
      <c r="AA699" s="60" t="str">
        <f t="shared" si="693"/>
        <v/>
      </c>
      <c r="AB699" s="60" t="str">
        <f t="shared" si="694"/>
        <v/>
      </c>
      <c r="AC699" s="23">
        <f t="shared" si="695"/>
        <v>0</v>
      </c>
      <c r="AH699" s="158" t="str">
        <f t="shared" si="696"/>
        <v/>
      </c>
    </row>
    <row r="700" spans="1:34" x14ac:dyDescent="0.25">
      <c r="A700" s="23" t="str">
        <f>C691&amp;"x"&amp;B700</f>
        <v>x7</v>
      </c>
      <c r="B700" s="42">
        <v>7</v>
      </c>
      <c r="C700" s="60" t="str">
        <f t="shared" si="677"/>
        <v/>
      </c>
      <c r="D700" s="60" t="str">
        <f t="shared" si="678"/>
        <v/>
      </c>
      <c r="E700" s="61" t="str">
        <f t="shared" si="679"/>
        <v/>
      </c>
      <c r="F700" s="61" t="str">
        <f t="shared" si="680"/>
        <v/>
      </c>
      <c r="G700" s="62" t="str">
        <f t="shared" si="681"/>
        <v/>
      </c>
      <c r="H700" s="63" t="str">
        <f t="shared" si="682"/>
        <v/>
      </c>
      <c r="I700" s="69"/>
      <c r="J700" s="60" t="str">
        <f t="shared" si="683"/>
        <v/>
      </c>
      <c r="K700" s="60" t="str">
        <f t="shared" si="684"/>
        <v/>
      </c>
      <c r="L700" s="60" t="str">
        <f t="shared" si="685"/>
        <v/>
      </c>
      <c r="M700" s="60" t="str">
        <f t="shared" si="686"/>
        <v/>
      </c>
      <c r="N700" s="48"/>
      <c r="P700" s="114"/>
      <c r="Q700" s="114"/>
      <c r="R700" s="114"/>
      <c r="S700" s="114" t="str">
        <f>IF(OR(LEFT($A700,1)="x",AND(AC693+$AC700=0,$AC693&gt;0)),"",IFERROR(VLOOKUP($A700,Leden2Z,32,0),""))</f>
        <v/>
      </c>
      <c r="T700" s="153">
        <f t="shared" si="687"/>
        <v>0</v>
      </c>
      <c r="U700" s="116">
        <f t="shared" si="688"/>
        <v>0</v>
      </c>
      <c r="V700" s="119" t="str">
        <f t="shared" si="689"/>
        <v/>
      </c>
      <c r="W700" s="119" t="str">
        <f t="shared" si="690"/>
        <v/>
      </c>
      <c r="X700" s="23">
        <v>11</v>
      </c>
      <c r="Y700" s="60" t="str">
        <f t="shared" si="691"/>
        <v/>
      </c>
      <c r="Z700" s="60" t="str">
        <f t="shared" si="692"/>
        <v/>
      </c>
      <c r="AA700" s="60" t="str">
        <f t="shared" si="693"/>
        <v/>
      </c>
      <c r="AB700" s="60" t="str">
        <f t="shared" si="694"/>
        <v/>
      </c>
      <c r="AC700" s="23">
        <f t="shared" si="695"/>
        <v>0</v>
      </c>
      <c r="AH700" s="158" t="str">
        <f t="shared" si="696"/>
        <v/>
      </c>
    </row>
    <row r="701" spans="1:34" x14ac:dyDescent="0.25">
      <c r="A701" s="23" t="str">
        <f>C691&amp;"x"&amp;B701</f>
        <v>x8</v>
      </c>
      <c r="B701" s="42">
        <v>8</v>
      </c>
      <c r="C701" s="60" t="str">
        <f t="shared" si="677"/>
        <v/>
      </c>
      <c r="D701" s="60" t="str">
        <f t="shared" si="678"/>
        <v/>
      </c>
      <c r="E701" s="61" t="str">
        <f t="shared" si="679"/>
        <v/>
      </c>
      <c r="F701" s="61" t="str">
        <f t="shared" si="680"/>
        <v/>
      </c>
      <c r="G701" s="62" t="str">
        <f t="shared" si="681"/>
        <v/>
      </c>
      <c r="H701" s="63" t="str">
        <f t="shared" si="682"/>
        <v/>
      </c>
      <c r="I701" s="69"/>
      <c r="J701" s="60" t="str">
        <f t="shared" si="683"/>
        <v/>
      </c>
      <c r="K701" s="60" t="str">
        <f t="shared" si="684"/>
        <v/>
      </c>
      <c r="L701" s="60" t="str">
        <f t="shared" si="685"/>
        <v/>
      </c>
      <c r="M701" s="60" t="str">
        <f t="shared" si="686"/>
        <v/>
      </c>
      <c r="N701" s="48"/>
      <c r="P701" s="114"/>
      <c r="Q701" s="114"/>
      <c r="R701" s="114"/>
      <c r="S701" s="114" t="str">
        <f>IF(OR(LEFT($A701,1)="x",AND(AC693+$AC701=0,$AC693&gt;0)),"",IFERROR(VLOOKUP($A701,Leden2Z,32,0),""))</f>
        <v/>
      </c>
      <c r="T701" s="153">
        <f t="shared" si="687"/>
        <v>0</v>
      </c>
      <c r="U701" s="116">
        <f t="shared" si="688"/>
        <v>0</v>
      </c>
      <c r="V701" s="119" t="str">
        <f t="shared" si="689"/>
        <v/>
      </c>
      <c r="W701" s="119" t="str">
        <f t="shared" si="690"/>
        <v/>
      </c>
      <c r="X701" s="23">
        <v>12</v>
      </c>
      <c r="Y701" s="60" t="str">
        <f t="shared" si="691"/>
        <v/>
      </c>
      <c r="Z701" s="60" t="str">
        <f t="shared" si="692"/>
        <v/>
      </c>
      <c r="AA701" s="60" t="str">
        <f t="shared" si="693"/>
        <v/>
      </c>
      <c r="AB701" s="60" t="str">
        <f t="shared" si="694"/>
        <v/>
      </c>
      <c r="AC701" s="23">
        <f t="shared" si="695"/>
        <v>0</v>
      </c>
      <c r="AH701" s="158" t="str">
        <f t="shared" si="696"/>
        <v/>
      </c>
    </row>
    <row r="702" spans="1:34" x14ac:dyDescent="0.25">
      <c r="A702" s="23" t="str">
        <f>C691&amp;"x"&amp;B702</f>
        <v>x9</v>
      </c>
      <c r="B702" s="42">
        <v>9</v>
      </c>
      <c r="C702" s="60" t="str">
        <f t="shared" si="677"/>
        <v/>
      </c>
      <c r="D702" s="60" t="str">
        <f t="shared" si="678"/>
        <v/>
      </c>
      <c r="E702" s="61" t="str">
        <f t="shared" si="679"/>
        <v/>
      </c>
      <c r="F702" s="61" t="str">
        <f t="shared" si="680"/>
        <v/>
      </c>
      <c r="G702" s="62" t="str">
        <f t="shared" si="681"/>
        <v/>
      </c>
      <c r="H702" s="63" t="str">
        <f t="shared" si="682"/>
        <v/>
      </c>
      <c r="I702" s="69"/>
      <c r="J702" s="60" t="str">
        <f t="shared" si="683"/>
        <v/>
      </c>
      <c r="K702" s="60" t="str">
        <f t="shared" si="684"/>
        <v/>
      </c>
      <c r="L702" s="60" t="str">
        <f t="shared" si="685"/>
        <v/>
      </c>
      <c r="M702" s="60" t="str">
        <f t="shared" si="686"/>
        <v/>
      </c>
      <c r="N702" s="48"/>
      <c r="P702" s="114"/>
      <c r="Q702" s="114"/>
      <c r="R702" s="114"/>
      <c r="S702" s="114" t="str">
        <f>IF(OR(LEFT($A702,1)="x",AND(AC693+$AC702=0,$AC693&gt;0)),"",IFERROR(VLOOKUP($A702,Leden2Z,32,0),""))</f>
        <v/>
      </c>
      <c r="T702" s="153">
        <f t="shared" si="687"/>
        <v>0</v>
      </c>
      <c r="U702" s="116">
        <f t="shared" si="688"/>
        <v>0</v>
      </c>
      <c r="V702" s="119" t="str">
        <f t="shared" si="689"/>
        <v/>
      </c>
      <c r="W702" s="119" t="str">
        <f t="shared" si="690"/>
        <v/>
      </c>
      <c r="X702" s="23">
        <v>13</v>
      </c>
      <c r="Y702" s="60" t="str">
        <f t="shared" si="691"/>
        <v/>
      </c>
      <c r="Z702" s="60" t="str">
        <f t="shared" si="692"/>
        <v/>
      </c>
      <c r="AA702" s="60" t="str">
        <f t="shared" si="693"/>
        <v/>
      </c>
      <c r="AB702" s="60" t="str">
        <f t="shared" si="694"/>
        <v/>
      </c>
      <c r="AC702" s="23">
        <f t="shared" si="695"/>
        <v>0</v>
      </c>
      <c r="AH702" s="158" t="str">
        <f t="shared" si="696"/>
        <v/>
      </c>
    </row>
    <row r="703" spans="1:34" x14ac:dyDescent="0.25">
      <c r="A703" s="23" t="str">
        <f>C691&amp;"x"&amp;B703</f>
        <v>x10</v>
      </c>
      <c r="B703" s="42">
        <v>10</v>
      </c>
      <c r="C703" s="60" t="str">
        <f t="shared" si="677"/>
        <v/>
      </c>
      <c r="D703" s="60" t="str">
        <f t="shared" si="678"/>
        <v/>
      </c>
      <c r="E703" s="61" t="str">
        <f t="shared" si="679"/>
        <v/>
      </c>
      <c r="F703" s="61" t="str">
        <f t="shared" si="680"/>
        <v/>
      </c>
      <c r="G703" s="62" t="str">
        <f t="shared" si="681"/>
        <v/>
      </c>
      <c r="H703" s="63" t="str">
        <f t="shared" si="682"/>
        <v/>
      </c>
      <c r="I703" s="69"/>
      <c r="J703" s="60" t="str">
        <f t="shared" si="683"/>
        <v/>
      </c>
      <c r="K703" s="60" t="str">
        <f t="shared" si="684"/>
        <v/>
      </c>
      <c r="L703" s="60" t="str">
        <f t="shared" si="685"/>
        <v/>
      </c>
      <c r="M703" s="60" t="str">
        <f t="shared" si="686"/>
        <v/>
      </c>
      <c r="N703" s="48"/>
      <c r="P703" s="114"/>
      <c r="Q703" s="114"/>
      <c r="R703" s="114"/>
      <c r="S703" s="114" t="str">
        <f>IF(OR(LEFT($A703,1)="x",AND(AC693+$AC703=0,$AC693&gt;0)),"",IFERROR(VLOOKUP($A703,Leden2Z,32,0),""))</f>
        <v/>
      </c>
      <c r="T703" s="153">
        <f t="shared" si="687"/>
        <v>0</v>
      </c>
      <c r="U703" s="116">
        <f t="shared" si="688"/>
        <v>0</v>
      </c>
      <c r="V703" s="119" t="str">
        <f t="shared" si="689"/>
        <v/>
      </c>
      <c r="W703" s="119" t="str">
        <f t="shared" si="690"/>
        <v/>
      </c>
      <c r="X703" s="23">
        <v>14</v>
      </c>
      <c r="Y703" s="60" t="str">
        <f t="shared" si="691"/>
        <v/>
      </c>
      <c r="Z703" s="60" t="str">
        <f t="shared" si="692"/>
        <v/>
      </c>
      <c r="AA703" s="60" t="str">
        <f t="shared" si="693"/>
        <v/>
      </c>
      <c r="AB703" s="60" t="str">
        <f t="shared" si="694"/>
        <v/>
      </c>
      <c r="AC703" s="23">
        <f t="shared" si="695"/>
        <v>0</v>
      </c>
      <c r="AH703" s="158" t="str">
        <f t="shared" si="696"/>
        <v/>
      </c>
    </row>
    <row r="704" spans="1:34" x14ac:dyDescent="0.25">
      <c r="A704" s="23" t="str">
        <f>C691&amp;"x"&amp;B704</f>
        <v>x11</v>
      </c>
      <c r="B704" s="42">
        <v>11</v>
      </c>
      <c r="C704" s="60" t="str">
        <f t="shared" si="677"/>
        <v/>
      </c>
      <c r="D704" s="60" t="str">
        <f t="shared" si="678"/>
        <v/>
      </c>
      <c r="E704" s="61" t="str">
        <f t="shared" si="679"/>
        <v/>
      </c>
      <c r="F704" s="61" t="str">
        <f t="shared" si="680"/>
        <v/>
      </c>
      <c r="G704" s="62" t="str">
        <f t="shared" si="681"/>
        <v/>
      </c>
      <c r="H704" s="63" t="str">
        <f t="shared" si="682"/>
        <v/>
      </c>
      <c r="I704" s="69"/>
      <c r="J704" s="60" t="str">
        <f t="shared" si="683"/>
        <v/>
      </c>
      <c r="K704" s="60" t="str">
        <f t="shared" si="684"/>
        <v/>
      </c>
      <c r="L704" s="60" t="str">
        <f t="shared" si="685"/>
        <v/>
      </c>
      <c r="M704" s="60" t="str">
        <f t="shared" si="686"/>
        <v/>
      </c>
      <c r="N704" s="48"/>
      <c r="P704" s="114"/>
      <c r="Q704" s="114"/>
      <c r="R704" s="114"/>
      <c r="S704" s="114" t="str">
        <f>IF(OR(LEFT($A704,1)="x",AND(AC693+$AC704=0,$AC693&gt;0)),"",IFERROR(VLOOKUP($A704,Leden2Z,32,0),""))</f>
        <v/>
      </c>
      <c r="T704" s="153">
        <f t="shared" si="687"/>
        <v>0</v>
      </c>
      <c r="U704" s="116">
        <f t="shared" si="688"/>
        <v>0</v>
      </c>
      <c r="V704" s="119" t="str">
        <f t="shared" si="689"/>
        <v/>
      </c>
      <c r="W704" s="119" t="str">
        <f t="shared" si="690"/>
        <v/>
      </c>
      <c r="X704" s="23">
        <v>15</v>
      </c>
      <c r="Y704" s="60" t="str">
        <f t="shared" si="691"/>
        <v/>
      </c>
      <c r="Z704" s="60" t="str">
        <f t="shared" si="692"/>
        <v/>
      </c>
      <c r="AA704" s="60" t="str">
        <f t="shared" si="693"/>
        <v/>
      </c>
      <c r="AB704" s="60" t="str">
        <f t="shared" si="694"/>
        <v/>
      </c>
      <c r="AC704" s="23">
        <f t="shared" si="695"/>
        <v>0</v>
      </c>
      <c r="AH704" s="158" t="str">
        <f t="shared" si="696"/>
        <v/>
      </c>
    </row>
    <row r="705" spans="1:34" x14ac:dyDescent="0.25">
      <c r="A705" s="23" t="str">
        <f>C691&amp;"x"&amp;B705</f>
        <v>x12</v>
      </c>
      <c r="B705" s="42">
        <v>12</v>
      </c>
      <c r="C705" s="60" t="str">
        <f t="shared" si="677"/>
        <v/>
      </c>
      <c r="D705" s="60" t="str">
        <f t="shared" si="678"/>
        <v/>
      </c>
      <c r="E705" s="61" t="str">
        <f t="shared" si="679"/>
        <v/>
      </c>
      <c r="F705" s="61" t="str">
        <f t="shared" si="680"/>
        <v/>
      </c>
      <c r="G705" s="62" t="str">
        <f t="shared" si="681"/>
        <v/>
      </c>
      <c r="H705" s="63" t="str">
        <f t="shared" si="682"/>
        <v/>
      </c>
      <c r="I705" s="69"/>
      <c r="J705" s="60" t="str">
        <f t="shared" si="683"/>
        <v/>
      </c>
      <c r="K705" s="60" t="str">
        <f t="shared" si="684"/>
        <v/>
      </c>
      <c r="L705" s="60" t="str">
        <f t="shared" si="685"/>
        <v/>
      </c>
      <c r="M705" s="60" t="str">
        <f t="shared" si="686"/>
        <v/>
      </c>
      <c r="N705" s="48"/>
      <c r="P705" s="114"/>
      <c r="Q705" s="114"/>
      <c r="R705" s="114"/>
      <c r="S705" s="114" t="str">
        <f>IF(OR(LEFT($A705,1)="x",AND(AC693+$AC705=0,$AC693&gt;0)),"",IFERROR(VLOOKUP($A705,Leden2Z,32,0),""))</f>
        <v/>
      </c>
      <c r="T705" s="153">
        <f t="shared" si="687"/>
        <v>0</v>
      </c>
      <c r="U705" s="116">
        <f t="shared" si="688"/>
        <v>0</v>
      </c>
      <c r="V705" s="119" t="str">
        <f t="shared" si="689"/>
        <v/>
      </c>
      <c r="W705" s="119" t="str">
        <f t="shared" si="690"/>
        <v/>
      </c>
      <c r="X705" s="23">
        <v>16</v>
      </c>
      <c r="Y705" s="60" t="str">
        <f t="shared" si="691"/>
        <v/>
      </c>
      <c r="Z705" s="60" t="str">
        <f t="shared" si="692"/>
        <v/>
      </c>
      <c r="AA705" s="60" t="str">
        <f t="shared" si="693"/>
        <v/>
      </c>
      <c r="AB705" s="60" t="str">
        <f t="shared" si="694"/>
        <v/>
      </c>
      <c r="AC705" s="23">
        <f t="shared" si="695"/>
        <v>0</v>
      </c>
      <c r="AH705" s="158" t="str">
        <f t="shared" si="696"/>
        <v/>
      </c>
    </row>
    <row r="706" spans="1:34" x14ac:dyDescent="0.25">
      <c r="A706" s="23" t="str">
        <f>C691&amp;"x"&amp;B706</f>
        <v>x13</v>
      </c>
      <c r="B706" s="42">
        <v>13</v>
      </c>
      <c r="C706" s="60" t="str">
        <f t="shared" si="677"/>
        <v/>
      </c>
      <c r="D706" s="60" t="str">
        <f t="shared" si="678"/>
        <v/>
      </c>
      <c r="E706" s="61" t="str">
        <f t="shared" si="679"/>
        <v/>
      </c>
      <c r="F706" s="61" t="str">
        <f t="shared" si="680"/>
        <v/>
      </c>
      <c r="G706" s="62" t="str">
        <f t="shared" si="681"/>
        <v/>
      </c>
      <c r="H706" s="63" t="str">
        <f t="shared" si="682"/>
        <v/>
      </c>
      <c r="I706" s="69"/>
      <c r="J706" s="60" t="str">
        <f t="shared" si="683"/>
        <v/>
      </c>
      <c r="K706" s="60" t="str">
        <f t="shared" si="684"/>
        <v/>
      </c>
      <c r="L706" s="60" t="str">
        <f t="shared" si="685"/>
        <v/>
      </c>
      <c r="M706" s="60" t="str">
        <f t="shared" si="686"/>
        <v/>
      </c>
      <c r="N706" s="48"/>
      <c r="P706" s="114"/>
      <c r="Q706" s="114"/>
      <c r="R706" s="114"/>
      <c r="S706" s="114" t="str">
        <f>IF(OR(LEFT($A706,1)="x",AND(AC693+$AC706=0,$AC693&gt;0)),"",IFERROR(VLOOKUP($A706,Leden2Z,32,0),""))</f>
        <v/>
      </c>
      <c r="T706" s="153">
        <f t="shared" si="687"/>
        <v>0</v>
      </c>
      <c r="U706" s="116">
        <f t="shared" si="688"/>
        <v>0</v>
      </c>
      <c r="V706" s="119" t="str">
        <f t="shared" si="689"/>
        <v/>
      </c>
      <c r="W706" s="119" t="str">
        <f t="shared" si="690"/>
        <v/>
      </c>
      <c r="X706" s="23">
        <v>17</v>
      </c>
      <c r="Y706" s="60" t="str">
        <f t="shared" si="691"/>
        <v/>
      </c>
      <c r="Z706" s="60" t="str">
        <f t="shared" si="692"/>
        <v/>
      </c>
      <c r="AA706" s="60" t="str">
        <f t="shared" si="693"/>
        <v/>
      </c>
      <c r="AB706" s="60" t="str">
        <f t="shared" si="694"/>
        <v/>
      </c>
      <c r="AC706" s="23">
        <f t="shared" si="695"/>
        <v>0</v>
      </c>
      <c r="AH706" s="158" t="str">
        <f t="shared" si="696"/>
        <v/>
      </c>
    </row>
    <row r="707" spans="1:34" x14ac:dyDescent="0.25">
      <c r="A707" s="23" t="str">
        <f>C691&amp;"x"&amp;B707</f>
        <v>x14</v>
      </c>
      <c r="B707" s="42">
        <v>14</v>
      </c>
      <c r="C707" s="60" t="str">
        <f t="shared" si="677"/>
        <v/>
      </c>
      <c r="D707" s="60" t="str">
        <f t="shared" si="678"/>
        <v/>
      </c>
      <c r="E707" s="61" t="str">
        <f t="shared" si="679"/>
        <v/>
      </c>
      <c r="F707" s="61" t="str">
        <f t="shared" si="680"/>
        <v/>
      </c>
      <c r="G707" s="62" t="str">
        <f t="shared" si="681"/>
        <v/>
      </c>
      <c r="H707" s="63" t="str">
        <f t="shared" si="682"/>
        <v/>
      </c>
      <c r="I707" s="69"/>
      <c r="J707" s="60" t="str">
        <f t="shared" si="683"/>
        <v/>
      </c>
      <c r="K707" s="60" t="str">
        <f t="shared" si="684"/>
        <v/>
      </c>
      <c r="L707" s="60" t="str">
        <f t="shared" si="685"/>
        <v/>
      </c>
      <c r="M707" s="60" t="str">
        <f t="shared" si="686"/>
        <v/>
      </c>
      <c r="N707" s="48"/>
      <c r="P707" s="114"/>
      <c r="Q707" s="114"/>
      <c r="R707" s="114"/>
      <c r="S707" s="114" t="str">
        <f>IF(OR(LEFT($A707,1)="x",AND(AC693+$AC707=0,$AC693&gt;0)),"",IFERROR(VLOOKUP($A707,Leden2Z,32,0),""))</f>
        <v/>
      </c>
      <c r="T707" s="153">
        <f t="shared" si="687"/>
        <v>0</v>
      </c>
      <c r="U707" s="116">
        <f t="shared" si="688"/>
        <v>0</v>
      </c>
      <c r="V707" s="119" t="str">
        <f t="shared" si="689"/>
        <v/>
      </c>
      <c r="W707" s="119" t="str">
        <f t="shared" si="690"/>
        <v/>
      </c>
      <c r="X707" s="23">
        <v>18</v>
      </c>
      <c r="Y707" s="60" t="str">
        <f t="shared" si="691"/>
        <v/>
      </c>
      <c r="Z707" s="60" t="str">
        <f t="shared" si="692"/>
        <v/>
      </c>
      <c r="AA707" s="60" t="str">
        <f t="shared" si="693"/>
        <v/>
      </c>
      <c r="AB707" s="60" t="str">
        <f t="shared" si="694"/>
        <v/>
      </c>
      <c r="AC707" s="23">
        <f t="shared" si="695"/>
        <v>0</v>
      </c>
      <c r="AH707" s="158" t="str">
        <f t="shared" si="696"/>
        <v/>
      </c>
    </row>
    <row r="708" spans="1:34" x14ac:dyDescent="0.25">
      <c r="A708" s="23" t="str">
        <f>C691&amp;"x"&amp;B708</f>
        <v>x15</v>
      </c>
      <c r="B708" s="42">
        <v>15</v>
      </c>
      <c r="C708" s="60" t="str">
        <f t="shared" si="677"/>
        <v/>
      </c>
      <c r="D708" s="60" t="str">
        <f t="shared" si="678"/>
        <v/>
      </c>
      <c r="E708" s="61" t="str">
        <f t="shared" si="679"/>
        <v/>
      </c>
      <c r="F708" s="61" t="str">
        <f t="shared" si="680"/>
        <v/>
      </c>
      <c r="G708" s="62" t="str">
        <f t="shared" si="681"/>
        <v/>
      </c>
      <c r="H708" s="63" t="str">
        <f t="shared" si="682"/>
        <v/>
      </c>
      <c r="I708" s="69"/>
      <c r="J708" s="60" t="str">
        <f t="shared" si="683"/>
        <v/>
      </c>
      <c r="K708" s="60" t="str">
        <f t="shared" si="684"/>
        <v/>
      </c>
      <c r="L708" s="60" t="str">
        <f t="shared" si="685"/>
        <v/>
      </c>
      <c r="M708" s="60" t="str">
        <f t="shared" si="686"/>
        <v/>
      </c>
      <c r="N708" s="48"/>
      <c r="P708" s="114"/>
      <c r="Q708" s="114"/>
      <c r="R708" s="114"/>
      <c r="S708" s="114" t="str">
        <f>IF(OR(LEFT($A708,1)="x",AND(AC693+$AC708=0,$AC693&gt;0)),"",IFERROR(VLOOKUP($A708,Leden2Z,32,0),""))</f>
        <v/>
      </c>
      <c r="T708" s="153">
        <f t="shared" si="687"/>
        <v>0</v>
      </c>
      <c r="U708" s="116">
        <f t="shared" si="688"/>
        <v>0</v>
      </c>
      <c r="V708" s="119" t="str">
        <f t="shared" si="689"/>
        <v/>
      </c>
      <c r="W708" s="119" t="str">
        <f t="shared" si="690"/>
        <v/>
      </c>
      <c r="X708" s="23">
        <v>19</v>
      </c>
      <c r="Y708" s="60" t="str">
        <f t="shared" si="691"/>
        <v/>
      </c>
      <c r="Z708" s="60" t="str">
        <f t="shared" si="692"/>
        <v/>
      </c>
      <c r="AA708" s="60" t="str">
        <f t="shared" si="693"/>
        <v/>
      </c>
      <c r="AB708" s="60" t="str">
        <f t="shared" si="694"/>
        <v/>
      </c>
      <c r="AC708" s="23">
        <f t="shared" si="695"/>
        <v>0</v>
      </c>
      <c r="AH708" s="158" t="str">
        <f t="shared" si="696"/>
        <v/>
      </c>
    </row>
    <row r="709" spans="1:34" x14ac:dyDescent="0.25">
      <c r="B709" s="65"/>
      <c r="C709" s="66"/>
      <c r="D709" s="65"/>
      <c r="E709" s="65"/>
      <c r="F709" s="65"/>
      <c r="G709" s="67"/>
      <c r="H709" s="67"/>
      <c r="I709" s="67"/>
      <c r="J709" s="66"/>
      <c r="K709" s="66"/>
      <c r="L709" s="66"/>
      <c r="M709" s="66"/>
      <c r="N709" s="48"/>
      <c r="X709" s="23">
        <v>20</v>
      </c>
    </row>
    <row r="710" spans="1:34" x14ac:dyDescent="0.25">
      <c r="B710" s="42"/>
      <c r="C710" s="369" t="s">
        <v>5165</v>
      </c>
      <c r="D710" s="369"/>
      <c r="E710" s="43" t="s">
        <v>5166</v>
      </c>
      <c r="F710" s="43" t="s">
        <v>5167</v>
      </c>
      <c r="G710" s="44" t="s">
        <v>5168</v>
      </c>
      <c r="H710" s="45"/>
      <c r="I710" s="46"/>
      <c r="J710" s="47" t="s">
        <v>5169</v>
      </c>
      <c r="K710" s="47" t="s">
        <v>5170</v>
      </c>
      <c r="L710" s="47" t="s">
        <v>5171</v>
      </c>
      <c r="M710" s="48"/>
      <c r="N710" s="48"/>
      <c r="P710" s="49">
        <f>COUNT(P714:P728)</f>
        <v>0</v>
      </c>
      <c r="Q710" s="49">
        <f>COUNT(Q714:Q728)</f>
        <v>0</v>
      </c>
      <c r="R710" s="49">
        <f>COUNT(R714:R728)</f>
        <v>0</v>
      </c>
      <c r="S710" s="49">
        <f>COUNT(S714:S728)</f>
        <v>0</v>
      </c>
      <c r="T710" s="96">
        <f>T711-SUM(U714:U728)</f>
        <v>0</v>
      </c>
      <c r="X710" s="23">
        <v>1</v>
      </c>
    </row>
    <row r="711" spans="1:34" ht="13" x14ac:dyDescent="0.3">
      <c r="A711" s="27">
        <f>A691+1</f>
        <v>36</v>
      </c>
      <c r="B711" s="50"/>
      <c r="C711" s="370" t="str">
        <f>Leden!AW41</f>
        <v/>
      </c>
      <c r="D711" s="370"/>
      <c r="E711" s="100" t="str">
        <f>IF($C711="","",LEFT(IFERROR(VLOOKUP($C711,Teams2Z,2,0),"")&amp;"??",2))</f>
        <v/>
      </c>
      <c r="F711" s="100" t="str">
        <f>IF($C711="","",IFERROR(VLOOKUP($C711,Teams2Z,3,0),"??"))</f>
        <v/>
      </c>
      <c r="G711" s="100" t="str">
        <f>IF($C711="","",LEFT(IFERROR(VLOOKUP($C711,Teams2Z,4,0),"")&amp;"?",1))</f>
        <v/>
      </c>
      <c r="H711" s="51"/>
      <c r="I711" s="52"/>
      <c r="J711" s="100">
        <f>COUNTIF(C714:C728,"V")</f>
        <v>0</v>
      </c>
      <c r="K711" s="100">
        <f>COUNTIF(C714:C728,"M")</f>
        <v>0</v>
      </c>
      <c r="L711" s="53" t="str">
        <f>IFERROR(AVERAGE(H714:H728),"")</f>
        <v/>
      </c>
      <c r="M711" s="54"/>
      <c r="N711" s="54"/>
      <c r="O711" s="27" t="s">
        <v>5172</v>
      </c>
      <c r="P711" s="163"/>
      <c r="Q711" s="163"/>
      <c r="R711" s="163"/>
      <c r="S711" s="163"/>
      <c r="T711" s="96">
        <f>SUM(T714:T728)</f>
        <v>0</v>
      </c>
      <c r="U711" s="115" t="str">
        <f>MID($C711,1,1)</f>
        <v/>
      </c>
      <c r="V711" s="115" t="str">
        <f>MID($C711,1,1)</f>
        <v/>
      </c>
      <c r="W711" s="115" t="str">
        <f>MID($C711,1,1)</f>
        <v/>
      </c>
      <c r="X711" s="23">
        <v>2</v>
      </c>
      <c r="Y711" s="27"/>
      <c r="Z711" s="27"/>
      <c r="AA711" s="27"/>
      <c r="AB711" s="27"/>
      <c r="AC711" s="27"/>
      <c r="AD711" s="11" t="str">
        <f>IF($C711="","",IFERROR(VLOOKUP($C711,Teams2Z,6,0),""))</f>
        <v/>
      </c>
      <c r="AE711" s="11" t="str">
        <f>TRIM(IF($AD711="","",IFERROR(VLOOKUP($AD711,Teams!$J$5:$O$9,2,0),"")))</f>
        <v/>
      </c>
      <c r="AF711" s="11" t="str">
        <f>TRIM(IF($AD711="","",IFERROR(VLOOKUP($AD711,Teams!$J$5:$O$9,4,0),"")))</f>
        <v/>
      </c>
      <c r="AG711" s="27"/>
      <c r="AH711" s="159" t="str">
        <f>IFERROR(AVERAGE(AH714:AH728),"")</f>
        <v/>
      </c>
    </row>
    <row r="712" spans="1:34" x14ac:dyDescent="0.25">
      <c r="B712" s="42"/>
      <c r="C712" s="43"/>
      <c r="D712" s="42"/>
      <c r="E712" s="42"/>
      <c r="F712" s="42"/>
      <c r="G712" s="46"/>
      <c r="H712" s="46"/>
      <c r="I712" s="46"/>
      <c r="J712" s="43"/>
      <c r="K712" s="43"/>
      <c r="L712" s="43"/>
      <c r="M712" s="48"/>
      <c r="N712" s="48"/>
      <c r="U712" s="116"/>
      <c r="V712" s="116"/>
      <c r="W712" s="116"/>
      <c r="X712" s="23">
        <v>3</v>
      </c>
    </row>
    <row r="713" spans="1:34" x14ac:dyDescent="0.25">
      <c r="A713" s="55"/>
      <c r="B713" s="56"/>
      <c r="C713" s="57" t="s">
        <v>5173</v>
      </c>
      <c r="D713" s="57" t="s">
        <v>5174</v>
      </c>
      <c r="E713" s="58" t="s">
        <v>5175</v>
      </c>
      <c r="F713" s="58" t="s">
        <v>5176</v>
      </c>
      <c r="G713" s="57" t="s">
        <v>5177</v>
      </c>
      <c r="H713" s="57" t="s">
        <v>5178</v>
      </c>
      <c r="I713" s="57" t="s">
        <v>5039</v>
      </c>
      <c r="J713" s="57" t="s">
        <v>7049</v>
      </c>
      <c r="K713" s="57" t="s">
        <v>7598</v>
      </c>
      <c r="L713" s="57" t="s">
        <v>7596</v>
      </c>
      <c r="M713" s="57" t="s">
        <v>7597</v>
      </c>
      <c r="N713" s="59"/>
      <c r="O713" s="55"/>
      <c r="P713" s="117" t="s">
        <v>5048</v>
      </c>
      <c r="Q713" s="117" t="s">
        <v>5047</v>
      </c>
      <c r="R713" s="117" t="s">
        <v>5049</v>
      </c>
      <c r="S713" s="117" t="s">
        <v>5048</v>
      </c>
      <c r="U713" s="115" t="str">
        <f>IF(W711="","",VLOOKUP(W711,Leeftijdscat,2,FALSE))</f>
        <v/>
      </c>
      <c r="V713" s="115" t="str">
        <f>IF(W711="","",VLOOKUP(W711,Leeftijdscat,3,FALSE))</f>
        <v/>
      </c>
      <c r="W713" s="115" t="str">
        <f>IF(W711="","",VLOOKUP(W711,Leeftijdscat,4,FALSE))</f>
        <v/>
      </c>
      <c r="X713" s="23">
        <v>4</v>
      </c>
      <c r="Y713" s="55">
        <f>LEN(Y714&amp;Y715&amp;Y716&amp;Y717&amp;Y718&amp;Y719&amp;Y720&amp;Y721&amp;Y722&amp;Y723&amp;Y724&amp;Y725&amp;Y726&amp;Y727&amp;Y728)</f>
        <v>0</v>
      </c>
      <c r="Z713" s="55">
        <f>LEN(Z714&amp;Z715&amp;Z716&amp;Z717&amp;Z718&amp;Z719&amp;Z720&amp;Z721&amp;Z722&amp;Z723&amp;Z724&amp;Z725&amp;Z726&amp;Z727&amp;Z728)</f>
        <v>0</v>
      </c>
      <c r="AA713" s="55">
        <f>LEN(AA714&amp;AA715&amp;AA716&amp;AA717&amp;AA718&amp;AA719&amp;AA720&amp;AA721&amp;AA722&amp;AA723&amp;AA724&amp;AA725&amp;AA726&amp;AA727&amp;AA728)</f>
        <v>0</v>
      </c>
      <c r="AB713" s="55">
        <f>LEN(AB714&amp;AB715&amp;AB716&amp;AB717&amp;AB718&amp;AB719&amp;AB720&amp;AB721&amp;AB722&amp;AB723&amp;AB724&amp;AB725&amp;AB726&amp;AB727&amp;AB728)</f>
        <v>0</v>
      </c>
      <c r="AC713" s="55">
        <f>SUM(Y713:AA713)</f>
        <v>0</v>
      </c>
      <c r="AD713" s="145"/>
      <c r="AE713" s="145"/>
      <c r="AF713" s="145"/>
      <c r="AG713" s="55"/>
    </row>
    <row r="714" spans="1:34" x14ac:dyDescent="0.25">
      <c r="A714" s="23" t="str">
        <f>C711&amp;"x"&amp;B714</f>
        <v>x1</v>
      </c>
      <c r="B714" s="42">
        <v>1</v>
      </c>
      <c r="C714" s="60" t="str">
        <f t="shared" ref="C714:C728" si="697">IF(LEFT($A714,1)="x","",IFERROR(VLOOKUP($A714,Leden2Z,7,0),""))</f>
        <v/>
      </c>
      <c r="D714" s="60" t="str">
        <f t="shared" ref="D714:D728" si="698">IF(LEFT($A714,1)="x","",IFERROR(VLOOKUP($A714,Leden2Z,8,0),""))</f>
        <v/>
      </c>
      <c r="E714" s="61" t="str">
        <f t="shared" ref="E714:E728" si="699">IF(LEFT($A714,1)="x","",IFERROR(VLOOKUP($A714,Leden2Z,9,0),""))</f>
        <v/>
      </c>
      <c r="F714" s="61" t="str">
        <f t="shared" ref="F714:F728" si="700">IF(LEFT($A714,1)="x","",IFERROR(VLOOKUP($A714,Leden2Z,10,0),""))</f>
        <v/>
      </c>
      <c r="G714" s="62" t="str">
        <f t="shared" ref="G714:G728" si="701">IF(LEFT($A714,1)="x","",IFERROR(VLOOKUP($A714,Leden2Z,11,0),""))</f>
        <v/>
      </c>
      <c r="H714" s="63" t="str">
        <f t="shared" ref="H714:H728" si="702">IF(AND(ISNUMBER(G714),G714&lt;&gt;0),DATEDIF(G714,Peildatum,"Y"),"")</f>
        <v/>
      </c>
      <c r="I714" s="69"/>
      <c r="J714" s="60" t="str">
        <f t="shared" ref="J714:J728" si="703">IF(LEFT($A714,1)="x","",IFERROR(VLOOKUP($A714,Leden2Z,16,0),""))</f>
        <v/>
      </c>
      <c r="K714" s="60" t="str">
        <f t="shared" ref="K714:K728" si="704">IF(LEFT($A714,1)="x","",IFERROR(VLOOKUP($A714,Leden2Z,17,0),""))</f>
        <v/>
      </c>
      <c r="L714" s="60" t="str">
        <f t="shared" ref="L714:L728" si="705">IF(LEFT($A714,1)="x","",IFERROR(VLOOKUP($A714,Leden2Z,18,0),""))</f>
        <v/>
      </c>
      <c r="M714" s="60" t="str">
        <f t="shared" ref="M714:M728" si="706">IF(LEFT($A714,1)="x","",IFERROR(VLOOKUP($A714,Leden2Z,19,0),""))</f>
        <v/>
      </c>
      <c r="N714" s="48"/>
      <c r="P714" s="114"/>
      <c r="Q714" s="114"/>
      <c r="R714" s="114"/>
      <c r="S714" s="114" t="str">
        <f>IF(OR(LEFT($A714,1)="x",AND(AC713+$AC714=0,$AC713&gt;0)),"",IFERROR(VLOOKUP($A714,Leden2Z,32,0),""))</f>
        <v/>
      </c>
      <c r="T714" s="153">
        <f t="shared" ref="T714:T728" si="707">IF(LEN(C714&amp;D714&amp;E714&amp;F714)&gt;0,1,0)</f>
        <v>0</v>
      </c>
      <c r="U714" s="116">
        <f t="shared" ref="U714:U728" si="708">MIN(LEN(Y714&amp;Z714&amp;AA714&amp;AB714),1)</f>
        <v>0</v>
      </c>
      <c r="V714" s="119" t="str">
        <f t="shared" ref="V714:V728" si="709">V713</f>
        <v/>
      </c>
      <c r="W714" s="119" t="str">
        <f t="shared" ref="W714:W728" si="710">W713</f>
        <v/>
      </c>
      <c r="X714" s="23">
        <v>5</v>
      </c>
      <c r="Y714" s="60" t="str">
        <f t="shared" ref="Y714:Y728" si="711">IF(LEFT($A714,1)="x","",IFERROR(VLOOKUP($A714,Leden2Z,36,0),""))</f>
        <v/>
      </c>
      <c r="Z714" s="60" t="str">
        <f t="shared" ref="Z714:Z728" si="712">IF(LEFT($A714,1)="x","",IFERROR(VLOOKUP($A714,Leden2Z,37,0),""))</f>
        <v/>
      </c>
      <c r="AA714" s="60" t="str">
        <f t="shared" ref="AA714:AA728" si="713">IF(LEFT($A714,1)="x","",IFERROR(VLOOKUP($A714,Leden2Z,38,0),""))</f>
        <v/>
      </c>
      <c r="AB714" s="60" t="str">
        <f t="shared" ref="AB714:AB728" si="714">IF(LEFT($A714,1)="x","",IFERROR(VLOOKUP($A714,Leden2Z,39,0),""))</f>
        <v/>
      </c>
      <c r="AC714" s="23">
        <f t="shared" ref="AC714:AC728" si="715">LEN(Y714&amp;Z714&amp;AA714&amp;AB714)</f>
        <v>0</v>
      </c>
      <c r="AH714" s="158" t="str">
        <f t="shared" ref="AH714:AH728" si="716">lft(G714,Peildatum)</f>
        <v/>
      </c>
    </row>
    <row r="715" spans="1:34" x14ac:dyDescent="0.25">
      <c r="A715" s="23" t="str">
        <f>C711&amp;"x"&amp;B715</f>
        <v>x2</v>
      </c>
      <c r="B715" s="42">
        <v>2</v>
      </c>
      <c r="C715" s="60" t="str">
        <f t="shared" si="697"/>
        <v/>
      </c>
      <c r="D715" s="60" t="str">
        <f t="shared" si="698"/>
        <v/>
      </c>
      <c r="E715" s="61" t="str">
        <f t="shared" si="699"/>
        <v/>
      </c>
      <c r="F715" s="61" t="str">
        <f t="shared" si="700"/>
        <v/>
      </c>
      <c r="G715" s="62" t="str">
        <f t="shared" si="701"/>
        <v/>
      </c>
      <c r="H715" s="63" t="str">
        <f t="shared" si="702"/>
        <v/>
      </c>
      <c r="I715" s="69"/>
      <c r="J715" s="60" t="str">
        <f t="shared" si="703"/>
        <v/>
      </c>
      <c r="K715" s="60" t="str">
        <f t="shared" si="704"/>
        <v/>
      </c>
      <c r="L715" s="60" t="str">
        <f t="shared" si="705"/>
        <v/>
      </c>
      <c r="M715" s="60" t="str">
        <f t="shared" si="706"/>
        <v/>
      </c>
      <c r="N715" s="48"/>
      <c r="P715" s="114"/>
      <c r="Q715" s="114"/>
      <c r="R715" s="114"/>
      <c r="S715" s="114" t="str">
        <f>IF(OR(LEFT($A715,1)="x",AND(AC713+$AC715=0,$AC713&gt;0)),"",IFERROR(VLOOKUP($A715,Leden2Z,32,0),""))</f>
        <v/>
      </c>
      <c r="T715" s="153">
        <f t="shared" si="707"/>
        <v>0</v>
      </c>
      <c r="U715" s="116">
        <f t="shared" si="708"/>
        <v>0</v>
      </c>
      <c r="V715" s="119" t="str">
        <f t="shared" si="709"/>
        <v/>
      </c>
      <c r="W715" s="119" t="str">
        <f t="shared" si="710"/>
        <v/>
      </c>
      <c r="X715" s="23">
        <v>6</v>
      </c>
      <c r="Y715" s="60" t="str">
        <f t="shared" si="711"/>
        <v/>
      </c>
      <c r="Z715" s="60" t="str">
        <f t="shared" si="712"/>
        <v/>
      </c>
      <c r="AA715" s="60" t="str">
        <f t="shared" si="713"/>
        <v/>
      </c>
      <c r="AB715" s="60" t="str">
        <f t="shared" si="714"/>
        <v/>
      </c>
      <c r="AC715" s="23">
        <f t="shared" si="715"/>
        <v>0</v>
      </c>
      <c r="AH715" s="158" t="str">
        <f t="shared" si="716"/>
        <v/>
      </c>
    </row>
    <row r="716" spans="1:34" x14ac:dyDescent="0.25">
      <c r="A716" s="23" t="str">
        <f>C711&amp;"x"&amp;B716</f>
        <v>x3</v>
      </c>
      <c r="B716" s="42">
        <v>3</v>
      </c>
      <c r="C716" s="60" t="str">
        <f t="shared" si="697"/>
        <v/>
      </c>
      <c r="D716" s="60" t="str">
        <f t="shared" si="698"/>
        <v/>
      </c>
      <c r="E716" s="61" t="str">
        <f t="shared" si="699"/>
        <v/>
      </c>
      <c r="F716" s="61" t="str">
        <f t="shared" si="700"/>
        <v/>
      </c>
      <c r="G716" s="62" t="str">
        <f t="shared" si="701"/>
        <v/>
      </c>
      <c r="H716" s="63" t="str">
        <f t="shared" si="702"/>
        <v/>
      </c>
      <c r="I716" s="69"/>
      <c r="J716" s="60" t="str">
        <f t="shared" si="703"/>
        <v/>
      </c>
      <c r="K716" s="60" t="str">
        <f t="shared" si="704"/>
        <v/>
      </c>
      <c r="L716" s="60" t="str">
        <f t="shared" si="705"/>
        <v/>
      </c>
      <c r="M716" s="60" t="str">
        <f t="shared" si="706"/>
        <v/>
      </c>
      <c r="N716" s="48"/>
      <c r="P716" s="114"/>
      <c r="Q716" s="114"/>
      <c r="R716" s="114"/>
      <c r="S716" s="114" t="str">
        <f>IF(OR(LEFT($A716,1)="x",AND(AC713+$AC716=0,$AC713&gt;0)),"",IFERROR(VLOOKUP($A716,Leden2Z,32,0),""))</f>
        <v/>
      </c>
      <c r="T716" s="153">
        <f t="shared" si="707"/>
        <v>0</v>
      </c>
      <c r="U716" s="116">
        <f t="shared" si="708"/>
        <v>0</v>
      </c>
      <c r="V716" s="119" t="str">
        <f t="shared" si="709"/>
        <v/>
      </c>
      <c r="W716" s="119" t="str">
        <f t="shared" si="710"/>
        <v/>
      </c>
      <c r="X716" s="23">
        <v>7</v>
      </c>
      <c r="Y716" s="60" t="str">
        <f t="shared" si="711"/>
        <v/>
      </c>
      <c r="Z716" s="60" t="str">
        <f t="shared" si="712"/>
        <v/>
      </c>
      <c r="AA716" s="60" t="str">
        <f t="shared" si="713"/>
        <v/>
      </c>
      <c r="AB716" s="60" t="str">
        <f t="shared" si="714"/>
        <v/>
      </c>
      <c r="AC716" s="23">
        <f t="shared" si="715"/>
        <v>0</v>
      </c>
      <c r="AH716" s="158" t="str">
        <f t="shared" si="716"/>
        <v/>
      </c>
    </row>
    <row r="717" spans="1:34" x14ac:dyDescent="0.25">
      <c r="A717" s="23" t="str">
        <f>C711&amp;"x"&amp;B717</f>
        <v>x4</v>
      </c>
      <c r="B717" s="42">
        <v>4</v>
      </c>
      <c r="C717" s="60" t="str">
        <f t="shared" si="697"/>
        <v/>
      </c>
      <c r="D717" s="60" t="str">
        <f t="shared" si="698"/>
        <v/>
      </c>
      <c r="E717" s="61" t="str">
        <f t="shared" si="699"/>
        <v/>
      </c>
      <c r="F717" s="61" t="str">
        <f t="shared" si="700"/>
        <v/>
      </c>
      <c r="G717" s="62" t="str">
        <f t="shared" si="701"/>
        <v/>
      </c>
      <c r="H717" s="63" t="str">
        <f t="shared" si="702"/>
        <v/>
      </c>
      <c r="I717" s="69"/>
      <c r="J717" s="60" t="str">
        <f t="shared" si="703"/>
        <v/>
      </c>
      <c r="K717" s="60" t="str">
        <f t="shared" si="704"/>
        <v/>
      </c>
      <c r="L717" s="60" t="str">
        <f t="shared" si="705"/>
        <v/>
      </c>
      <c r="M717" s="60" t="str">
        <f t="shared" si="706"/>
        <v/>
      </c>
      <c r="N717" s="48"/>
      <c r="P717" s="114"/>
      <c r="Q717" s="114"/>
      <c r="R717" s="114"/>
      <c r="S717" s="114" t="str">
        <f>IF(OR(LEFT($A717,1)="x",AND(AC713+$AC717=0,$AC713&gt;0)),"",IFERROR(VLOOKUP($A717,Leden2Z,32,0),""))</f>
        <v/>
      </c>
      <c r="T717" s="153">
        <f t="shared" si="707"/>
        <v>0</v>
      </c>
      <c r="U717" s="116">
        <f t="shared" si="708"/>
        <v>0</v>
      </c>
      <c r="V717" s="119" t="str">
        <f t="shared" si="709"/>
        <v/>
      </c>
      <c r="W717" s="119" t="str">
        <f t="shared" si="710"/>
        <v/>
      </c>
      <c r="X717" s="23">
        <v>8</v>
      </c>
      <c r="Y717" s="60" t="str">
        <f t="shared" si="711"/>
        <v/>
      </c>
      <c r="Z717" s="60" t="str">
        <f t="shared" si="712"/>
        <v/>
      </c>
      <c r="AA717" s="60" t="str">
        <f t="shared" si="713"/>
        <v/>
      </c>
      <c r="AB717" s="60" t="str">
        <f t="shared" si="714"/>
        <v/>
      </c>
      <c r="AC717" s="23">
        <f t="shared" si="715"/>
        <v>0</v>
      </c>
      <c r="AH717" s="158" t="str">
        <f t="shared" si="716"/>
        <v/>
      </c>
    </row>
    <row r="718" spans="1:34" x14ac:dyDescent="0.25">
      <c r="A718" s="23" t="str">
        <f>C711&amp;"x"&amp;B718</f>
        <v>x5</v>
      </c>
      <c r="B718" s="42">
        <v>5</v>
      </c>
      <c r="C718" s="60" t="str">
        <f t="shared" si="697"/>
        <v/>
      </c>
      <c r="D718" s="60" t="str">
        <f t="shared" si="698"/>
        <v/>
      </c>
      <c r="E718" s="61" t="str">
        <f t="shared" si="699"/>
        <v/>
      </c>
      <c r="F718" s="61" t="str">
        <f t="shared" si="700"/>
        <v/>
      </c>
      <c r="G718" s="62" t="str">
        <f t="shared" si="701"/>
        <v/>
      </c>
      <c r="H718" s="63" t="str">
        <f t="shared" si="702"/>
        <v/>
      </c>
      <c r="I718" s="69"/>
      <c r="J718" s="60" t="str">
        <f t="shared" si="703"/>
        <v/>
      </c>
      <c r="K718" s="60" t="str">
        <f t="shared" si="704"/>
        <v/>
      </c>
      <c r="L718" s="60" t="str">
        <f t="shared" si="705"/>
        <v/>
      </c>
      <c r="M718" s="60" t="str">
        <f t="shared" si="706"/>
        <v/>
      </c>
      <c r="N718" s="48"/>
      <c r="P718" s="114"/>
      <c r="Q718" s="114"/>
      <c r="R718" s="114"/>
      <c r="S718" s="114" t="str">
        <f>IF(OR(LEFT($A718,1)="x",AND(AC713+$AC718=0,$AC713&gt;0)),"",IFERROR(VLOOKUP($A718,Leden2Z,32,0),""))</f>
        <v/>
      </c>
      <c r="T718" s="153">
        <f t="shared" si="707"/>
        <v>0</v>
      </c>
      <c r="U718" s="116">
        <f t="shared" si="708"/>
        <v>0</v>
      </c>
      <c r="V718" s="119" t="str">
        <f t="shared" si="709"/>
        <v/>
      </c>
      <c r="W718" s="119" t="str">
        <f t="shared" si="710"/>
        <v/>
      </c>
      <c r="X718" s="23">
        <v>9</v>
      </c>
      <c r="Y718" s="60" t="str">
        <f t="shared" si="711"/>
        <v/>
      </c>
      <c r="Z718" s="60" t="str">
        <f t="shared" si="712"/>
        <v/>
      </c>
      <c r="AA718" s="60" t="str">
        <f t="shared" si="713"/>
        <v/>
      </c>
      <c r="AB718" s="60" t="str">
        <f t="shared" si="714"/>
        <v/>
      </c>
      <c r="AC718" s="23">
        <f t="shared" si="715"/>
        <v>0</v>
      </c>
      <c r="AH718" s="158" t="str">
        <f t="shared" si="716"/>
        <v/>
      </c>
    </row>
    <row r="719" spans="1:34" x14ac:dyDescent="0.25">
      <c r="A719" s="23" t="str">
        <f>C711&amp;"x"&amp;B719</f>
        <v>x6</v>
      </c>
      <c r="B719" s="42">
        <v>6</v>
      </c>
      <c r="C719" s="60" t="str">
        <f t="shared" si="697"/>
        <v/>
      </c>
      <c r="D719" s="60" t="str">
        <f t="shared" si="698"/>
        <v/>
      </c>
      <c r="E719" s="61" t="str">
        <f t="shared" si="699"/>
        <v/>
      </c>
      <c r="F719" s="61" t="str">
        <f t="shared" si="700"/>
        <v/>
      </c>
      <c r="G719" s="62" t="str">
        <f t="shared" si="701"/>
        <v/>
      </c>
      <c r="H719" s="63" t="str">
        <f t="shared" si="702"/>
        <v/>
      </c>
      <c r="I719" s="69"/>
      <c r="J719" s="60" t="str">
        <f t="shared" si="703"/>
        <v/>
      </c>
      <c r="K719" s="60" t="str">
        <f t="shared" si="704"/>
        <v/>
      </c>
      <c r="L719" s="60" t="str">
        <f t="shared" si="705"/>
        <v/>
      </c>
      <c r="M719" s="60" t="str">
        <f t="shared" si="706"/>
        <v/>
      </c>
      <c r="N719" s="48"/>
      <c r="P719" s="114"/>
      <c r="Q719" s="114"/>
      <c r="R719" s="114"/>
      <c r="S719" s="114" t="str">
        <f>IF(OR(LEFT($A719,1)="x",AND(AC713+$AC719=0,$AC713&gt;0)),"",IFERROR(VLOOKUP($A719,Leden2Z,32,0),""))</f>
        <v/>
      </c>
      <c r="T719" s="153">
        <f t="shared" si="707"/>
        <v>0</v>
      </c>
      <c r="U719" s="116">
        <f t="shared" si="708"/>
        <v>0</v>
      </c>
      <c r="V719" s="119" t="str">
        <f t="shared" si="709"/>
        <v/>
      </c>
      <c r="W719" s="119" t="str">
        <f t="shared" si="710"/>
        <v/>
      </c>
      <c r="X719" s="23">
        <v>10</v>
      </c>
      <c r="Y719" s="60" t="str">
        <f t="shared" si="711"/>
        <v/>
      </c>
      <c r="Z719" s="60" t="str">
        <f t="shared" si="712"/>
        <v/>
      </c>
      <c r="AA719" s="60" t="str">
        <f t="shared" si="713"/>
        <v/>
      </c>
      <c r="AB719" s="60" t="str">
        <f t="shared" si="714"/>
        <v/>
      </c>
      <c r="AC719" s="23">
        <f t="shared" si="715"/>
        <v>0</v>
      </c>
      <c r="AH719" s="158" t="str">
        <f t="shared" si="716"/>
        <v/>
      </c>
    </row>
    <row r="720" spans="1:34" x14ac:dyDescent="0.25">
      <c r="A720" s="23" t="str">
        <f>C711&amp;"x"&amp;B720</f>
        <v>x7</v>
      </c>
      <c r="B720" s="42">
        <v>7</v>
      </c>
      <c r="C720" s="60" t="str">
        <f t="shared" si="697"/>
        <v/>
      </c>
      <c r="D720" s="60" t="str">
        <f t="shared" si="698"/>
        <v/>
      </c>
      <c r="E720" s="61" t="str">
        <f t="shared" si="699"/>
        <v/>
      </c>
      <c r="F720" s="61" t="str">
        <f t="shared" si="700"/>
        <v/>
      </c>
      <c r="G720" s="62" t="str">
        <f t="shared" si="701"/>
        <v/>
      </c>
      <c r="H720" s="63" t="str">
        <f t="shared" si="702"/>
        <v/>
      </c>
      <c r="I720" s="69"/>
      <c r="J720" s="60" t="str">
        <f t="shared" si="703"/>
        <v/>
      </c>
      <c r="K720" s="60" t="str">
        <f t="shared" si="704"/>
        <v/>
      </c>
      <c r="L720" s="60" t="str">
        <f t="shared" si="705"/>
        <v/>
      </c>
      <c r="M720" s="60" t="str">
        <f t="shared" si="706"/>
        <v/>
      </c>
      <c r="N720" s="48"/>
      <c r="P720" s="114"/>
      <c r="Q720" s="114"/>
      <c r="R720" s="114"/>
      <c r="S720" s="114" t="str">
        <f>IF(OR(LEFT($A720,1)="x",AND(AC713+$AC720=0,$AC713&gt;0)),"",IFERROR(VLOOKUP($A720,Leden2Z,32,0),""))</f>
        <v/>
      </c>
      <c r="T720" s="153">
        <f t="shared" si="707"/>
        <v>0</v>
      </c>
      <c r="U720" s="116">
        <f t="shared" si="708"/>
        <v>0</v>
      </c>
      <c r="V720" s="119" t="str">
        <f t="shared" si="709"/>
        <v/>
      </c>
      <c r="W720" s="119" t="str">
        <f t="shared" si="710"/>
        <v/>
      </c>
      <c r="X720" s="23">
        <v>11</v>
      </c>
      <c r="Y720" s="60" t="str">
        <f t="shared" si="711"/>
        <v/>
      </c>
      <c r="Z720" s="60" t="str">
        <f t="shared" si="712"/>
        <v/>
      </c>
      <c r="AA720" s="60" t="str">
        <f t="shared" si="713"/>
        <v/>
      </c>
      <c r="AB720" s="60" t="str">
        <f t="shared" si="714"/>
        <v/>
      </c>
      <c r="AC720" s="23">
        <f t="shared" si="715"/>
        <v>0</v>
      </c>
      <c r="AH720" s="158" t="str">
        <f t="shared" si="716"/>
        <v/>
      </c>
    </row>
    <row r="721" spans="1:34" x14ac:dyDescent="0.25">
      <c r="A721" s="23" t="str">
        <f>C711&amp;"x"&amp;B721</f>
        <v>x8</v>
      </c>
      <c r="B721" s="42">
        <v>8</v>
      </c>
      <c r="C721" s="60" t="str">
        <f t="shared" si="697"/>
        <v/>
      </c>
      <c r="D721" s="60" t="str">
        <f t="shared" si="698"/>
        <v/>
      </c>
      <c r="E721" s="61" t="str">
        <f t="shared" si="699"/>
        <v/>
      </c>
      <c r="F721" s="61" t="str">
        <f t="shared" si="700"/>
        <v/>
      </c>
      <c r="G721" s="62" t="str">
        <f t="shared" si="701"/>
        <v/>
      </c>
      <c r="H721" s="63" t="str">
        <f t="shared" si="702"/>
        <v/>
      </c>
      <c r="I721" s="69"/>
      <c r="J721" s="60" t="str">
        <f t="shared" si="703"/>
        <v/>
      </c>
      <c r="K721" s="60" t="str">
        <f t="shared" si="704"/>
        <v/>
      </c>
      <c r="L721" s="60" t="str">
        <f t="shared" si="705"/>
        <v/>
      </c>
      <c r="M721" s="60" t="str">
        <f t="shared" si="706"/>
        <v/>
      </c>
      <c r="N721" s="48"/>
      <c r="P721" s="114"/>
      <c r="Q721" s="114"/>
      <c r="R721" s="114"/>
      <c r="S721" s="114" t="str">
        <f>IF(OR(LEFT($A721,1)="x",AND(AC713+$AC721=0,$AC713&gt;0)),"",IFERROR(VLOOKUP($A721,Leden2Z,32,0),""))</f>
        <v/>
      </c>
      <c r="T721" s="153">
        <f t="shared" si="707"/>
        <v>0</v>
      </c>
      <c r="U721" s="116">
        <f t="shared" si="708"/>
        <v>0</v>
      </c>
      <c r="V721" s="119" t="str">
        <f t="shared" si="709"/>
        <v/>
      </c>
      <c r="W721" s="119" t="str">
        <f t="shared" si="710"/>
        <v/>
      </c>
      <c r="X721" s="23">
        <v>12</v>
      </c>
      <c r="Y721" s="60" t="str">
        <f t="shared" si="711"/>
        <v/>
      </c>
      <c r="Z721" s="60" t="str">
        <f t="shared" si="712"/>
        <v/>
      </c>
      <c r="AA721" s="60" t="str">
        <f t="shared" si="713"/>
        <v/>
      </c>
      <c r="AB721" s="60" t="str">
        <f t="shared" si="714"/>
        <v/>
      </c>
      <c r="AC721" s="23">
        <f t="shared" si="715"/>
        <v>0</v>
      </c>
      <c r="AH721" s="158" t="str">
        <f t="shared" si="716"/>
        <v/>
      </c>
    </row>
    <row r="722" spans="1:34" x14ac:dyDescent="0.25">
      <c r="A722" s="23" t="str">
        <f>C711&amp;"x"&amp;B722</f>
        <v>x9</v>
      </c>
      <c r="B722" s="42">
        <v>9</v>
      </c>
      <c r="C722" s="60" t="str">
        <f t="shared" si="697"/>
        <v/>
      </c>
      <c r="D722" s="60" t="str">
        <f t="shared" si="698"/>
        <v/>
      </c>
      <c r="E722" s="61" t="str">
        <f t="shared" si="699"/>
        <v/>
      </c>
      <c r="F722" s="61" t="str">
        <f t="shared" si="700"/>
        <v/>
      </c>
      <c r="G722" s="62" t="str">
        <f t="shared" si="701"/>
        <v/>
      </c>
      <c r="H722" s="63" t="str">
        <f t="shared" si="702"/>
        <v/>
      </c>
      <c r="I722" s="69"/>
      <c r="J722" s="60" t="str">
        <f t="shared" si="703"/>
        <v/>
      </c>
      <c r="K722" s="60" t="str">
        <f t="shared" si="704"/>
        <v/>
      </c>
      <c r="L722" s="60" t="str">
        <f t="shared" si="705"/>
        <v/>
      </c>
      <c r="M722" s="60" t="str">
        <f t="shared" si="706"/>
        <v/>
      </c>
      <c r="N722" s="48"/>
      <c r="P722" s="114"/>
      <c r="Q722" s="114"/>
      <c r="R722" s="114"/>
      <c r="S722" s="114" t="str">
        <f>IF(OR(LEFT($A722,1)="x",AND(AC713+$AC722=0,$AC713&gt;0)),"",IFERROR(VLOOKUP($A722,Leden2Z,32,0),""))</f>
        <v/>
      </c>
      <c r="T722" s="153">
        <f t="shared" si="707"/>
        <v>0</v>
      </c>
      <c r="U722" s="116">
        <f t="shared" si="708"/>
        <v>0</v>
      </c>
      <c r="V722" s="119" t="str">
        <f t="shared" si="709"/>
        <v/>
      </c>
      <c r="W722" s="119" t="str">
        <f t="shared" si="710"/>
        <v/>
      </c>
      <c r="X722" s="23">
        <v>13</v>
      </c>
      <c r="Y722" s="60" t="str">
        <f t="shared" si="711"/>
        <v/>
      </c>
      <c r="Z722" s="60" t="str">
        <f t="shared" si="712"/>
        <v/>
      </c>
      <c r="AA722" s="60" t="str">
        <f t="shared" si="713"/>
        <v/>
      </c>
      <c r="AB722" s="60" t="str">
        <f t="shared" si="714"/>
        <v/>
      </c>
      <c r="AC722" s="23">
        <f t="shared" si="715"/>
        <v>0</v>
      </c>
      <c r="AH722" s="158" t="str">
        <f t="shared" si="716"/>
        <v/>
      </c>
    </row>
    <row r="723" spans="1:34" x14ac:dyDescent="0.25">
      <c r="A723" s="23" t="str">
        <f>C711&amp;"x"&amp;B723</f>
        <v>x10</v>
      </c>
      <c r="B723" s="42">
        <v>10</v>
      </c>
      <c r="C723" s="60" t="str">
        <f t="shared" si="697"/>
        <v/>
      </c>
      <c r="D723" s="60" t="str">
        <f t="shared" si="698"/>
        <v/>
      </c>
      <c r="E723" s="61" t="str">
        <f t="shared" si="699"/>
        <v/>
      </c>
      <c r="F723" s="61" t="str">
        <f t="shared" si="700"/>
        <v/>
      </c>
      <c r="G723" s="62" t="str">
        <f t="shared" si="701"/>
        <v/>
      </c>
      <c r="H723" s="63" t="str">
        <f t="shared" si="702"/>
        <v/>
      </c>
      <c r="I723" s="69"/>
      <c r="J723" s="60" t="str">
        <f t="shared" si="703"/>
        <v/>
      </c>
      <c r="K723" s="60" t="str">
        <f t="shared" si="704"/>
        <v/>
      </c>
      <c r="L723" s="60" t="str">
        <f t="shared" si="705"/>
        <v/>
      </c>
      <c r="M723" s="60" t="str">
        <f t="shared" si="706"/>
        <v/>
      </c>
      <c r="N723" s="48"/>
      <c r="P723" s="114"/>
      <c r="Q723" s="114"/>
      <c r="R723" s="114"/>
      <c r="S723" s="114" t="str">
        <f>IF(OR(LEFT($A723,1)="x",AND(AC713+$AC723=0,$AC713&gt;0)),"",IFERROR(VLOOKUP($A723,Leden2Z,32,0),""))</f>
        <v/>
      </c>
      <c r="T723" s="153">
        <f t="shared" si="707"/>
        <v>0</v>
      </c>
      <c r="U723" s="116">
        <f t="shared" si="708"/>
        <v>0</v>
      </c>
      <c r="V723" s="119" t="str">
        <f t="shared" si="709"/>
        <v/>
      </c>
      <c r="W723" s="119" t="str">
        <f t="shared" si="710"/>
        <v/>
      </c>
      <c r="X723" s="23">
        <v>14</v>
      </c>
      <c r="Y723" s="60" t="str">
        <f t="shared" si="711"/>
        <v/>
      </c>
      <c r="Z723" s="60" t="str">
        <f t="shared" si="712"/>
        <v/>
      </c>
      <c r="AA723" s="60" t="str">
        <f t="shared" si="713"/>
        <v/>
      </c>
      <c r="AB723" s="60" t="str">
        <f t="shared" si="714"/>
        <v/>
      </c>
      <c r="AC723" s="23">
        <f t="shared" si="715"/>
        <v>0</v>
      </c>
      <c r="AH723" s="158" t="str">
        <f t="shared" si="716"/>
        <v/>
      </c>
    </row>
    <row r="724" spans="1:34" x14ac:dyDescent="0.25">
      <c r="A724" s="23" t="str">
        <f>C711&amp;"x"&amp;B724</f>
        <v>x11</v>
      </c>
      <c r="B724" s="42">
        <v>11</v>
      </c>
      <c r="C724" s="60" t="str">
        <f t="shared" si="697"/>
        <v/>
      </c>
      <c r="D724" s="60" t="str">
        <f t="shared" si="698"/>
        <v/>
      </c>
      <c r="E724" s="61" t="str">
        <f t="shared" si="699"/>
        <v/>
      </c>
      <c r="F724" s="61" t="str">
        <f t="shared" si="700"/>
        <v/>
      </c>
      <c r="G724" s="62" t="str">
        <f t="shared" si="701"/>
        <v/>
      </c>
      <c r="H724" s="63" t="str">
        <f t="shared" si="702"/>
        <v/>
      </c>
      <c r="I724" s="69"/>
      <c r="J724" s="60" t="str">
        <f t="shared" si="703"/>
        <v/>
      </c>
      <c r="K724" s="60" t="str">
        <f t="shared" si="704"/>
        <v/>
      </c>
      <c r="L724" s="60" t="str">
        <f t="shared" si="705"/>
        <v/>
      </c>
      <c r="M724" s="60" t="str">
        <f t="shared" si="706"/>
        <v/>
      </c>
      <c r="N724" s="48"/>
      <c r="P724" s="114"/>
      <c r="Q724" s="114"/>
      <c r="R724" s="114"/>
      <c r="S724" s="114" t="str">
        <f>IF(OR(LEFT($A724,1)="x",AND(AC713+$AC724=0,$AC713&gt;0)),"",IFERROR(VLOOKUP($A724,Leden2Z,32,0),""))</f>
        <v/>
      </c>
      <c r="T724" s="153">
        <f t="shared" si="707"/>
        <v>0</v>
      </c>
      <c r="U724" s="116">
        <f t="shared" si="708"/>
        <v>0</v>
      </c>
      <c r="V724" s="119" t="str">
        <f t="shared" si="709"/>
        <v/>
      </c>
      <c r="W724" s="119" t="str">
        <f t="shared" si="710"/>
        <v/>
      </c>
      <c r="X724" s="23">
        <v>15</v>
      </c>
      <c r="Y724" s="60" t="str">
        <f t="shared" si="711"/>
        <v/>
      </c>
      <c r="Z724" s="60" t="str">
        <f t="shared" si="712"/>
        <v/>
      </c>
      <c r="AA724" s="60" t="str">
        <f t="shared" si="713"/>
        <v/>
      </c>
      <c r="AB724" s="60" t="str">
        <f t="shared" si="714"/>
        <v/>
      </c>
      <c r="AC724" s="23">
        <f t="shared" si="715"/>
        <v>0</v>
      </c>
      <c r="AH724" s="158" t="str">
        <f t="shared" si="716"/>
        <v/>
      </c>
    </row>
    <row r="725" spans="1:34" x14ac:dyDescent="0.25">
      <c r="A725" s="23" t="str">
        <f>C711&amp;"x"&amp;B725</f>
        <v>x12</v>
      </c>
      <c r="B725" s="42">
        <v>12</v>
      </c>
      <c r="C725" s="60" t="str">
        <f t="shared" si="697"/>
        <v/>
      </c>
      <c r="D725" s="60" t="str">
        <f t="shared" si="698"/>
        <v/>
      </c>
      <c r="E725" s="61" t="str">
        <f t="shared" si="699"/>
        <v/>
      </c>
      <c r="F725" s="61" t="str">
        <f t="shared" si="700"/>
        <v/>
      </c>
      <c r="G725" s="62" t="str">
        <f t="shared" si="701"/>
        <v/>
      </c>
      <c r="H725" s="63" t="str">
        <f t="shared" si="702"/>
        <v/>
      </c>
      <c r="I725" s="69"/>
      <c r="J725" s="60" t="str">
        <f t="shared" si="703"/>
        <v/>
      </c>
      <c r="K725" s="60" t="str">
        <f t="shared" si="704"/>
        <v/>
      </c>
      <c r="L725" s="60" t="str">
        <f t="shared" si="705"/>
        <v/>
      </c>
      <c r="M725" s="60" t="str">
        <f t="shared" si="706"/>
        <v/>
      </c>
      <c r="N725" s="48"/>
      <c r="P725" s="114"/>
      <c r="Q725" s="114"/>
      <c r="R725" s="114"/>
      <c r="S725" s="114" t="str">
        <f>IF(OR(LEFT($A725,1)="x",AND(AC713+$AC725=0,$AC713&gt;0)),"",IFERROR(VLOOKUP($A725,Leden2Z,32,0),""))</f>
        <v/>
      </c>
      <c r="T725" s="153">
        <f t="shared" si="707"/>
        <v>0</v>
      </c>
      <c r="U725" s="116">
        <f t="shared" si="708"/>
        <v>0</v>
      </c>
      <c r="V725" s="119" t="str">
        <f t="shared" si="709"/>
        <v/>
      </c>
      <c r="W725" s="119" t="str">
        <f t="shared" si="710"/>
        <v/>
      </c>
      <c r="X725" s="23">
        <v>16</v>
      </c>
      <c r="Y725" s="60" t="str">
        <f t="shared" si="711"/>
        <v/>
      </c>
      <c r="Z725" s="60" t="str">
        <f t="shared" si="712"/>
        <v/>
      </c>
      <c r="AA725" s="60" t="str">
        <f t="shared" si="713"/>
        <v/>
      </c>
      <c r="AB725" s="60" t="str">
        <f t="shared" si="714"/>
        <v/>
      </c>
      <c r="AC725" s="23">
        <f t="shared" si="715"/>
        <v>0</v>
      </c>
      <c r="AH725" s="158" t="str">
        <f t="shared" si="716"/>
        <v/>
      </c>
    </row>
    <row r="726" spans="1:34" x14ac:dyDescent="0.25">
      <c r="A726" s="23" t="str">
        <f>C711&amp;"x"&amp;B726</f>
        <v>x13</v>
      </c>
      <c r="B726" s="42">
        <v>13</v>
      </c>
      <c r="C726" s="60" t="str">
        <f t="shared" si="697"/>
        <v/>
      </c>
      <c r="D726" s="60" t="str">
        <f t="shared" si="698"/>
        <v/>
      </c>
      <c r="E726" s="61" t="str">
        <f t="shared" si="699"/>
        <v/>
      </c>
      <c r="F726" s="61" t="str">
        <f t="shared" si="700"/>
        <v/>
      </c>
      <c r="G726" s="62" t="str">
        <f t="shared" si="701"/>
        <v/>
      </c>
      <c r="H726" s="63" t="str">
        <f t="shared" si="702"/>
        <v/>
      </c>
      <c r="I726" s="69"/>
      <c r="J726" s="60" t="str">
        <f t="shared" si="703"/>
        <v/>
      </c>
      <c r="K726" s="60" t="str">
        <f t="shared" si="704"/>
        <v/>
      </c>
      <c r="L726" s="60" t="str">
        <f t="shared" si="705"/>
        <v/>
      </c>
      <c r="M726" s="60" t="str">
        <f t="shared" si="706"/>
        <v/>
      </c>
      <c r="N726" s="48"/>
      <c r="P726" s="114"/>
      <c r="Q726" s="114"/>
      <c r="R726" s="114"/>
      <c r="S726" s="114" t="str">
        <f>IF(OR(LEFT($A726,1)="x",AND(AC713+$AC726=0,$AC713&gt;0)),"",IFERROR(VLOOKUP($A726,Leden2Z,32,0),""))</f>
        <v/>
      </c>
      <c r="T726" s="153">
        <f t="shared" si="707"/>
        <v>0</v>
      </c>
      <c r="U726" s="116">
        <f t="shared" si="708"/>
        <v>0</v>
      </c>
      <c r="V726" s="119" t="str">
        <f t="shared" si="709"/>
        <v/>
      </c>
      <c r="W726" s="119" t="str">
        <f t="shared" si="710"/>
        <v/>
      </c>
      <c r="X726" s="23">
        <v>17</v>
      </c>
      <c r="Y726" s="60" t="str">
        <f t="shared" si="711"/>
        <v/>
      </c>
      <c r="Z726" s="60" t="str">
        <f t="shared" si="712"/>
        <v/>
      </c>
      <c r="AA726" s="60" t="str">
        <f t="shared" si="713"/>
        <v/>
      </c>
      <c r="AB726" s="60" t="str">
        <f t="shared" si="714"/>
        <v/>
      </c>
      <c r="AC726" s="23">
        <f t="shared" si="715"/>
        <v>0</v>
      </c>
      <c r="AH726" s="158" t="str">
        <f t="shared" si="716"/>
        <v/>
      </c>
    </row>
    <row r="727" spans="1:34" x14ac:dyDescent="0.25">
      <c r="A727" s="23" t="str">
        <f>C711&amp;"x"&amp;B727</f>
        <v>x14</v>
      </c>
      <c r="B727" s="42">
        <v>14</v>
      </c>
      <c r="C727" s="60" t="str">
        <f t="shared" si="697"/>
        <v/>
      </c>
      <c r="D727" s="60" t="str">
        <f t="shared" si="698"/>
        <v/>
      </c>
      <c r="E727" s="61" t="str">
        <f t="shared" si="699"/>
        <v/>
      </c>
      <c r="F727" s="61" t="str">
        <f t="shared" si="700"/>
        <v/>
      </c>
      <c r="G727" s="62" t="str">
        <f t="shared" si="701"/>
        <v/>
      </c>
      <c r="H727" s="63" t="str">
        <f t="shared" si="702"/>
        <v/>
      </c>
      <c r="I727" s="69"/>
      <c r="J727" s="60" t="str">
        <f t="shared" si="703"/>
        <v/>
      </c>
      <c r="K727" s="60" t="str">
        <f t="shared" si="704"/>
        <v/>
      </c>
      <c r="L727" s="60" t="str">
        <f t="shared" si="705"/>
        <v/>
      </c>
      <c r="M727" s="60" t="str">
        <f t="shared" si="706"/>
        <v/>
      </c>
      <c r="N727" s="48"/>
      <c r="P727" s="114"/>
      <c r="Q727" s="114"/>
      <c r="R727" s="114"/>
      <c r="S727" s="114" t="str">
        <f>IF(OR(LEFT($A727,1)="x",AND(AC713+$AC727=0,$AC713&gt;0)),"",IFERROR(VLOOKUP($A727,Leden2Z,32,0),""))</f>
        <v/>
      </c>
      <c r="T727" s="153">
        <f t="shared" si="707"/>
        <v>0</v>
      </c>
      <c r="U727" s="116">
        <f t="shared" si="708"/>
        <v>0</v>
      </c>
      <c r="V727" s="119" t="str">
        <f t="shared" si="709"/>
        <v/>
      </c>
      <c r="W727" s="119" t="str">
        <f t="shared" si="710"/>
        <v/>
      </c>
      <c r="X727" s="23">
        <v>18</v>
      </c>
      <c r="Y727" s="60" t="str">
        <f t="shared" si="711"/>
        <v/>
      </c>
      <c r="Z727" s="60" t="str">
        <f t="shared" si="712"/>
        <v/>
      </c>
      <c r="AA727" s="60" t="str">
        <f t="shared" si="713"/>
        <v/>
      </c>
      <c r="AB727" s="60" t="str">
        <f t="shared" si="714"/>
        <v/>
      </c>
      <c r="AC727" s="23">
        <f t="shared" si="715"/>
        <v>0</v>
      </c>
      <c r="AH727" s="158" t="str">
        <f t="shared" si="716"/>
        <v/>
      </c>
    </row>
    <row r="728" spans="1:34" x14ac:dyDescent="0.25">
      <c r="A728" s="23" t="str">
        <f>C711&amp;"x"&amp;B728</f>
        <v>x15</v>
      </c>
      <c r="B728" s="42">
        <v>15</v>
      </c>
      <c r="C728" s="60" t="str">
        <f t="shared" si="697"/>
        <v/>
      </c>
      <c r="D728" s="60" t="str">
        <f t="shared" si="698"/>
        <v/>
      </c>
      <c r="E728" s="61" t="str">
        <f t="shared" si="699"/>
        <v/>
      </c>
      <c r="F728" s="61" t="str">
        <f t="shared" si="700"/>
        <v/>
      </c>
      <c r="G728" s="62" t="str">
        <f t="shared" si="701"/>
        <v/>
      </c>
      <c r="H728" s="63" t="str">
        <f t="shared" si="702"/>
        <v/>
      </c>
      <c r="I728" s="69"/>
      <c r="J728" s="60" t="str">
        <f t="shared" si="703"/>
        <v/>
      </c>
      <c r="K728" s="60" t="str">
        <f t="shared" si="704"/>
        <v/>
      </c>
      <c r="L728" s="60" t="str">
        <f t="shared" si="705"/>
        <v/>
      </c>
      <c r="M728" s="60" t="str">
        <f t="shared" si="706"/>
        <v/>
      </c>
      <c r="N728" s="48"/>
      <c r="P728" s="114"/>
      <c r="Q728" s="114"/>
      <c r="R728" s="114"/>
      <c r="S728" s="114" t="str">
        <f>IF(OR(LEFT($A728,1)="x",AND(AC713+$AC728=0,$AC713&gt;0)),"",IFERROR(VLOOKUP($A728,Leden2Z,32,0),""))</f>
        <v/>
      </c>
      <c r="T728" s="153">
        <f t="shared" si="707"/>
        <v>0</v>
      </c>
      <c r="U728" s="116">
        <f t="shared" si="708"/>
        <v>0</v>
      </c>
      <c r="V728" s="119" t="str">
        <f t="shared" si="709"/>
        <v/>
      </c>
      <c r="W728" s="119" t="str">
        <f t="shared" si="710"/>
        <v/>
      </c>
      <c r="X728" s="23">
        <v>19</v>
      </c>
      <c r="Y728" s="60" t="str">
        <f t="shared" si="711"/>
        <v/>
      </c>
      <c r="Z728" s="60" t="str">
        <f t="shared" si="712"/>
        <v/>
      </c>
      <c r="AA728" s="60" t="str">
        <f t="shared" si="713"/>
        <v/>
      </c>
      <c r="AB728" s="60" t="str">
        <f t="shared" si="714"/>
        <v/>
      </c>
      <c r="AC728" s="23">
        <f t="shared" si="715"/>
        <v>0</v>
      </c>
      <c r="AH728" s="158" t="str">
        <f t="shared" si="716"/>
        <v/>
      </c>
    </row>
    <row r="729" spans="1:34" x14ac:dyDescent="0.25">
      <c r="B729" s="65"/>
      <c r="C729" s="66"/>
      <c r="D729" s="65"/>
      <c r="E729" s="65"/>
      <c r="F729" s="65"/>
      <c r="G729" s="67"/>
      <c r="H729" s="67"/>
      <c r="I729" s="67"/>
      <c r="J729" s="66"/>
      <c r="K729" s="66"/>
      <c r="L729" s="66"/>
      <c r="M729" s="66"/>
      <c r="N729" s="48"/>
      <c r="X729" s="23">
        <v>20</v>
      </c>
    </row>
    <row r="730" spans="1:34" x14ac:dyDescent="0.25">
      <c r="B730" s="42"/>
      <c r="C730" s="369" t="s">
        <v>5165</v>
      </c>
      <c r="D730" s="369"/>
      <c r="E730" s="43" t="s">
        <v>5166</v>
      </c>
      <c r="F730" s="43" t="s">
        <v>5167</v>
      </c>
      <c r="G730" s="44" t="s">
        <v>5168</v>
      </c>
      <c r="H730" s="45"/>
      <c r="I730" s="46"/>
      <c r="J730" s="47" t="s">
        <v>5169</v>
      </c>
      <c r="K730" s="47" t="s">
        <v>5170</v>
      </c>
      <c r="L730" s="47" t="s">
        <v>5171</v>
      </c>
      <c r="M730" s="48"/>
      <c r="N730" s="48"/>
      <c r="P730" s="49">
        <f>COUNT(P734:P748)</f>
        <v>0</v>
      </c>
      <c r="Q730" s="49">
        <f>COUNT(Q734:Q748)</f>
        <v>0</v>
      </c>
      <c r="R730" s="49">
        <f>COUNT(R734:R748)</f>
        <v>0</v>
      </c>
      <c r="S730" s="49">
        <f>COUNT(S734:S748)</f>
        <v>0</v>
      </c>
      <c r="T730" s="96">
        <f>T731-SUM(U734:U748)</f>
        <v>0</v>
      </c>
      <c r="X730" s="23">
        <v>1</v>
      </c>
    </row>
    <row r="731" spans="1:34" ht="13" x14ac:dyDescent="0.3">
      <c r="A731" s="27">
        <f>A711+1</f>
        <v>37</v>
      </c>
      <c r="B731" s="50"/>
      <c r="C731" s="370" t="str">
        <f>Leden!AW42</f>
        <v/>
      </c>
      <c r="D731" s="370"/>
      <c r="E731" s="100" t="str">
        <f>IF($C731="","",LEFT(IFERROR(VLOOKUP($C731,Teams2Z,2,0),"")&amp;"??",2))</f>
        <v/>
      </c>
      <c r="F731" s="100" t="str">
        <f>IF($C731="","",IFERROR(VLOOKUP($C731,Teams2Z,3,0),"??"))</f>
        <v/>
      </c>
      <c r="G731" s="100" t="str">
        <f>IF($C731="","",LEFT(IFERROR(VLOOKUP($C731,Teams2Z,4,0),"")&amp;"?",1))</f>
        <v/>
      </c>
      <c r="H731" s="51"/>
      <c r="I731" s="52"/>
      <c r="J731" s="100">
        <f>COUNTIF(C734:C748,"V")</f>
        <v>0</v>
      </c>
      <c r="K731" s="100">
        <f>COUNTIF(C734:C748,"M")</f>
        <v>0</v>
      </c>
      <c r="L731" s="53" t="str">
        <f>IFERROR(AVERAGE(H734:H748),"")</f>
        <v/>
      </c>
      <c r="M731" s="54"/>
      <c r="N731" s="54"/>
      <c r="O731" s="27" t="s">
        <v>5172</v>
      </c>
      <c r="P731" s="163"/>
      <c r="Q731" s="163"/>
      <c r="R731" s="163"/>
      <c r="S731" s="163"/>
      <c r="T731" s="96">
        <f>SUM(T734:T748)</f>
        <v>0</v>
      </c>
      <c r="U731" s="115" t="str">
        <f>MID($C731,1,1)</f>
        <v/>
      </c>
      <c r="V731" s="115" t="str">
        <f>MID($C731,1,1)</f>
        <v/>
      </c>
      <c r="W731" s="115" t="str">
        <f>MID($C731,1,1)</f>
        <v/>
      </c>
      <c r="X731" s="23">
        <v>2</v>
      </c>
      <c r="Y731" s="27"/>
      <c r="Z731" s="27"/>
      <c r="AA731" s="27"/>
      <c r="AB731" s="27"/>
      <c r="AC731" s="27"/>
      <c r="AD731" s="11" t="str">
        <f>IF($C731="","",IFERROR(VLOOKUP($C731,Teams2Z,6,0),""))</f>
        <v/>
      </c>
      <c r="AE731" s="11" t="str">
        <f>TRIM(IF($AD731="","",IFERROR(VLOOKUP($AD731,Teams!$J$5:$O$9,2,0),"")))</f>
        <v/>
      </c>
      <c r="AF731" s="11" t="str">
        <f>TRIM(IF($AD731="","",IFERROR(VLOOKUP($AD731,Teams!$J$5:$O$9,4,0),"")))</f>
        <v/>
      </c>
      <c r="AG731" s="27"/>
      <c r="AH731" s="159" t="str">
        <f>IFERROR(AVERAGE(AH734:AH748),"")</f>
        <v/>
      </c>
    </row>
    <row r="732" spans="1:34" x14ac:dyDescent="0.25">
      <c r="B732" s="42"/>
      <c r="C732" s="43"/>
      <c r="D732" s="42"/>
      <c r="E732" s="42"/>
      <c r="F732" s="42"/>
      <c r="G732" s="46"/>
      <c r="H732" s="46"/>
      <c r="I732" s="46"/>
      <c r="J732" s="43"/>
      <c r="K732" s="43"/>
      <c r="L732" s="43"/>
      <c r="M732" s="48"/>
      <c r="N732" s="48"/>
      <c r="U732" s="116"/>
      <c r="V732" s="116"/>
      <c r="W732" s="116"/>
      <c r="X732" s="23">
        <v>3</v>
      </c>
    </row>
    <row r="733" spans="1:34" x14ac:dyDescent="0.25">
      <c r="A733" s="55"/>
      <c r="B733" s="56"/>
      <c r="C733" s="57" t="s">
        <v>5173</v>
      </c>
      <c r="D733" s="57" t="s">
        <v>5174</v>
      </c>
      <c r="E733" s="58" t="s">
        <v>5175</v>
      </c>
      <c r="F733" s="58" t="s">
        <v>5176</v>
      </c>
      <c r="G733" s="57" t="s">
        <v>5177</v>
      </c>
      <c r="H733" s="57" t="s">
        <v>5178</v>
      </c>
      <c r="I733" s="57" t="s">
        <v>5039</v>
      </c>
      <c r="J733" s="57" t="s">
        <v>7049</v>
      </c>
      <c r="K733" s="57" t="s">
        <v>7598</v>
      </c>
      <c r="L733" s="57" t="s">
        <v>7596</v>
      </c>
      <c r="M733" s="57" t="s">
        <v>7597</v>
      </c>
      <c r="N733" s="59"/>
      <c r="O733" s="55"/>
      <c r="P733" s="117" t="s">
        <v>5048</v>
      </c>
      <c r="Q733" s="117" t="s">
        <v>5047</v>
      </c>
      <c r="R733" s="117" t="s">
        <v>5049</v>
      </c>
      <c r="S733" s="117" t="s">
        <v>5048</v>
      </c>
      <c r="U733" s="115" t="str">
        <f>IF(W731="","",VLOOKUP(W731,Leeftijdscat,2,FALSE))</f>
        <v/>
      </c>
      <c r="V733" s="115" t="str">
        <f>IF(W731="","",VLOOKUP(W731,Leeftijdscat,3,FALSE))</f>
        <v/>
      </c>
      <c r="W733" s="115" t="str">
        <f>IF(W731="","",VLOOKUP(W731,Leeftijdscat,4,FALSE))</f>
        <v/>
      </c>
      <c r="X733" s="23">
        <v>4</v>
      </c>
      <c r="Y733" s="55">
        <f>LEN(Y734&amp;Y735&amp;Y736&amp;Y737&amp;Y738&amp;Y739&amp;Y740&amp;Y741&amp;Y742&amp;Y743&amp;Y744&amp;Y745&amp;Y746&amp;Y747&amp;Y748)</f>
        <v>0</v>
      </c>
      <c r="Z733" s="55">
        <f>LEN(Z734&amp;Z735&amp;Z736&amp;Z737&amp;Z738&amp;Z739&amp;Z740&amp;Z741&amp;Z742&amp;Z743&amp;Z744&amp;Z745&amp;Z746&amp;Z747&amp;Z748)</f>
        <v>0</v>
      </c>
      <c r="AA733" s="55">
        <f>LEN(AA734&amp;AA735&amp;AA736&amp;AA737&amp;AA738&amp;AA739&amp;AA740&amp;AA741&amp;AA742&amp;AA743&amp;AA744&amp;AA745&amp;AA746&amp;AA747&amp;AA748)</f>
        <v>0</v>
      </c>
      <c r="AB733" s="55">
        <f>LEN(AB734&amp;AB735&amp;AB736&amp;AB737&amp;AB738&amp;AB739&amp;AB740&amp;AB741&amp;AB742&amp;AB743&amp;AB744&amp;AB745&amp;AB746&amp;AB747&amp;AB748)</f>
        <v>0</v>
      </c>
      <c r="AC733" s="55">
        <f>SUM(Y733:AA733)</f>
        <v>0</v>
      </c>
      <c r="AD733" s="145"/>
      <c r="AE733" s="145"/>
      <c r="AF733" s="145"/>
      <c r="AG733" s="55"/>
    </row>
    <row r="734" spans="1:34" x14ac:dyDescent="0.25">
      <c r="A734" s="23" t="str">
        <f>C731&amp;"x"&amp;B734</f>
        <v>x1</v>
      </c>
      <c r="B734" s="42">
        <v>1</v>
      </c>
      <c r="C734" s="60" t="str">
        <f t="shared" ref="C734:C748" si="717">IF(LEFT($A734,1)="x","",IFERROR(VLOOKUP($A734,Leden2Z,7,0),""))</f>
        <v/>
      </c>
      <c r="D734" s="60" t="str">
        <f t="shared" ref="D734:D748" si="718">IF(LEFT($A734,1)="x","",IFERROR(VLOOKUP($A734,Leden2Z,8,0),""))</f>
        <v/>
      </c>
      <c r="E734" s="61" t="str">
        <f t="shared" ref="E734:E748" si="719">IF(LEFT($A734,1)="x","",IFERROR(VLOOKUP($A734,Leden2Z,9,0),""))</f>
        <v/>
      </c>
      <c r="F734" s="61" t="str">
        <f t="shared" ref="F734:F748" si="720">IF(LEFT($A734,1)="x","",IFERROR(VLOOKUP($A734,Leden2Z,10,0),""))</f>
        <v/>
      </c>
      <c r="G734" s="62" t="str">
        <f t="shared" ref="G734:G748" si="721">IF(LEFT($A734,1)="x","",IFERROR(VLOOKUP($A734,Leden2Z,11,0),""))</f>
        <v/>
      </c>
      <c r="H734" s="63" t="str">
        <f t="shared" ref="H734:H748" si="722">IF(AND(ISNUMBER(G734),G734&lt;&gt;0),DATEDIF(G734,Peildatum,"Y"),"")</f>
        <v/>
      </c>
      <c r="I734" s="69"/>
      <c r="J734" s="60" t="str">
        <f t="shared" ref="J734:J748" si="723">IF(LEFT($A734,1)="x","",IFERROR(VLOOKUP($A734,Leden2Z,16,0),""))</f>
        <v/>
      </c>
      <c r="K734" s="60" t="str">
        <f t="shared" ref="K734:K748" si="724">IF(LEFT($A734,1)="x","",IFERROR(VLOOKUP($A734,Leden2Z,17,0),""))</f>
        <v/>
      </c>
      <c r="L734" s="60" t="str">
        <f t="shared" ref="L734:L748" si="725">IF(LEFT($A734,1)="x","",IFERROR(VLOOKUP($A734,Leden2Z,18,0),""))</f>
        <v/>
      </c>
      <c r="M734" s="60" t="str">
        <f t="shared" ref="M734:M748" si="726">IF(LEFT($A734,1)="x","",IFERROR(VLOOKUP($A734,Leden2Z,19,0),""))</f>
        <v/>
      </c>
      <c r="N734" s="48"/>
      <c r="P734" s="114"/>
      <c r="Q734" s="114"/>
      <c r="R734" s="114"/>
      <c r="S734" s="114" t="str">
        <f>IF(OR(LEFT($A734,1)="x",AND(AC733+$AC734=0,$AC733&gt;0)),"",IFERROR(VLOOKUP($A734,Leden2Z,32,0),""))</f>
        <v/>
      </c>
      <c r="T734" s="153">
        <f t="shared" ref="T734:T748" si="727">IF(LEN(C734&amp;D734&amp;E734&amp;F734)&gt;0,1,0)</f>
        <v>0</v>
      </c>
      <c r="U734" s="116">
        <f t="shared" ref="U734:U748" si="728">MIN(LEN(Y734&amp;Z734&amp;AA734&amp;AB734),1)</f>
        <v>0</v>
      </c>
      <c r="V734" s="119" t="str">
        <f t="shared" ref="V734:V748" si="729">V733</f>
        <v/>
      </c>
      <c r="W734" s="119" t="str">
        <f t="shared" ref="W734:W748" si="730">W733</f>
        <v/>
      </c>
      <c r="X734" s="23">
        <v>5</v>
      </c>
      <c r="Y734" s="60" t="str">
        <f t="shared" ref="Y734:Y748" si="731">IF(LEFT($A734,1)="x","",IFERROR(VLOOKUP($A734,Leden2Z,36,0),""))</f>
        <v/>
      </c>
      <c r="Z734" s="60" t="str">
        <f t="shared" ref="Z734:Z748" si="732">IF(LEFT($A734,1)="x","",IFERROR(VLOOKUP($A734,Leden2Z,37,0),""))</f>
        <v/>
      </c>
      <c r="AA734" s="60" t="str">
        <f t="shared" ref="AA734:AA748" si="733">IF(LEFT($A734,1)="x","",IFERROR(VLOOKUP($A734,Leden2Z,38,0),""))</f>
        <v/>
      </c>
      <c r="AB734" s="60" t="str">
        <f t="shared" ref="AB734:AB748" si="734">IF(LEFT($A734,1)="x","",IFERROR(VLOOKUP($A734,Leden2Z,39,0),""))</f>
        <v/>
      </c>
      <c r="AC734" s="23">
        <f t="shared" ref="AC734:AC748" si="735">LEN(Y734&amp;Z734&amp;AA734&amp;AB734)</f>
        <v>0</v>
      </c>
      <c r="AH734" s="158" t="str">
        <f t="shared" ref="AH734:AH748" si="736">lft(G734,Peildatum)</f>
        <v/>
      </c>
    </row>
    <row r="735" spans="1:34" x14ac:dyDescent="0.25">
      <c r="A735" s="23" t="str">
        <f>C731&amp;"x"&amp;B735</f>
        <v>x2</v>
      </c>
      <c r="B735" s="42">
        <v>2</v>
      </c>
      <c r="C735" s="60" t="str">
        <f t="shared" si="717"/>
        <v/>
      </c>
      <c r="D735" s="60" t="str">
        <f t="shared" si="718"/>
        <v/>
      </c>
      <c r="E735" s="61" t="str">
        <f t="shared" si="719"/>
        <v/>
      </c>
      <c r="F735" s="61" t="str">
        <f t="shared" si="720"/>
        <v/>
      </c>
      <c r="G735" s="62" t="str">
        <f t="shared" si="721"/>
        <v/>
      </c>
      <c r="H735" s="63" t="str">
        <f t="shared" si="722"/>
        <v/>
      </c>
      <c r="I735" s="69"/>
      <c r="J735" s="60" t="str">
        <f t="shared" si="723"/>
        <v/>
      </c>
      <c r="K735" s="60" t="str">
        <f t="shared" si="724"/>
        <v/>
      </c>
      <c r="L735" s="60" t="str">
        <f t="shared" si="725"/>
        <v/>
      </c>
      <c r="M735" s="60" t="str">
        <f t="shared" si="726"/>
        <v/>
      </c>
      <c r="N735" s="48"/>
      <c r="P735" s="114"/>
      <c r="Q735" s="114"/>
      <c r="R735" s="114"/>
      <c r="S735" s="114" t="str">
        <f>IF(OR(LEFT($A735,1)="x",AND(AC733+$AC735=0,$AC733&gt;0)),"",IFERROR(VLOOKUP($A735,Leden2Z,32,0),""))</f>
        <v/>
      </c>
      <c r="T735" s="153">
        <f t="shared" si="727"/>
        <v>0</v>
      </c>
      <c r="U735" s="116">
        <f t="shared" si="728"/>
        <v>0</v>
      </c>
      <c r="V735" s="119" t="str">
        <f t="shared" si="729"/>
        <v/>
      </c>
      <c r="W735" s="119" t="str">
        <f t="shared" si="730"/>
        <v/>
      </c>
      <c r="X735" s="23">
        <v>6</v>
      </c>
      <c r="Y735" s="60" t="str">
        <f t="shared" si="731"/>
        <v/>
      </c>
      <c r="Z735" s="60" t="str">
        <f t="shared" si="732"/>
        <v/>
      </c>
      <c r="AA735" s="60" t="str">
        <f t="shared" si="733"/>
        <v/>
      </c>
      <c r="AB735" s="60" t="str">
        <f t="shared" si="734"/>
        <v/>
      </c>
      <c r="AC735" s="23">
        <f t="shared" si="735"/>
        <v>0</v>
      </c>
      <c r="AH735" s="158" t="str">
        <f t="shared" si="736"/>
        <v/>
      </c>
    </row>
    <row r="736" spans="1:34" x14ac:dyDescent="0.25">
      <c r="A736" s="23" t="str">
        <f>C731&amp;"x"&amp;B736</f>
        <v>x3</v>
      </c>
      <c r="B736" s="42">
        <v>3</v>
      </c>
      <c r="C736" s="60" t="str">
        <f t="shared" si="717"/>
        <v/>
      </c>
      <c r="D736" s="60" t="str">
        <f t="shared" si="718"/>
        <v/>
      </c>
      <c r="E736" s="61" t="str">
        <f t="shared" si="719"/>
        <v/>
      </c>
      <c r="F736" s="61" t="str">
        <f t="shared" si="720"/>
        <v/>
      </c>
      <c r="G736" s="62" t="str">
        <f t="shared" si="721"/>
        <v/>
      </c>
      <c r="H736" s="63" t="str">
        <f t="shared" si="722"/>
        <v/>
      </c>
      <c r="I736" s="69"/>
      <c r="J736" s="60" t="str">
        <f t="shared" si="723"/>
        <v/>
      </c>
      <c r="K736" s="60" t="str">
        <f t="shared" si="724"/>
        <v/>
      </c>
      <c r="L736" s="60" t="str">
        <f t="shared" si="725"/>
        <v/>
      </c>
      <c r="M736" s="60" t="str">
        <f t="shared" si="726"/>
        <v/>
      </c>
      <c r="N736" s="48"/>
      <c r="P736" s="114"/>
      <c r="Q736" s="114"/>
      <c r="R736" s="114"/>
      <c r="S736" s="114" t="str">
        <f>IF(OR(LEFT($A736,1)="x",AND(AC733+$AC736=0,$AC733&gt;0)),"",IFERROR(VLOOKUP($A736,Leden2Z,32,0),""))</f>
        <v/>
      </c>
      <c r="T736" s="153">
        <f t="shared" si="727"/>
        <v>0</v>
      </c>
      <c r="U736" s="116">
        <f t="shared" si="728"/>
        <v>0</v>
      </c>
      <c r="V736" s="119" t="str">
        <f t="shared" si="729"/>
        <v/>
      </c>
      <c r="W736" s="119" t="str">
        <f t="shared" si="730"/>
        <v/>
      </c>
      <c r="X736" s="23">
        <v>7</v>
      </c>
      <c r="Y736" s="60" t="str">
        <f t="shared" si="731"/>
        <v/>
      </c>
      <c r="Z736" s="60" t="str">
        <f t="shared" si="732"/>
        <v/>
      </c>
      <c r="AA736" s="60" t="str">
        <f t="shared" si="733"/>
        <v/>
      </c>
      <c r="AB736" s="60" t="str">
        <f t="shared" si="734"/>
        <v/>
      </c>
      <c r="AC736" s="23">
        <f t="shared" si="735"/>
        <v>0</v>
      </c>
      <c r="AH736" s="158" t="str">
        <f t="shared" si="736"/>
        <v/>
      </c>
    </row>
    <row r="737" spans="1:34" x14ac:dyDescent="0.25">
      <c r="A737" s="23" t="str">
        <f>C731&amp;"x"&amp;B737</f>
        <v>x4</v>
      </c>
      <c r="B737" s="42">
        <v>4</v>
      </c>
      <c r="C737" s="60" t="str">
        <f t="shared" si="717"/>
        <v/>
      </c>
      <c r="D737" s="60" t="str">
        <f t="shared" si="718"/>
        <v/>
      </c>
      <c r="E737" s="61" t="str">
        <f t="shared" si="719"/>
        <v/>
      </c>
      <c r="F737" s="61" t="str">
        <f t="shared" si="720"/>
        <v/>
      </c>
      <c r="G737" s="62" t="str">
        <f t="shared" si="721"/>
        <v/>
      </c>
      <c r="H737" s="63" t="str">
        <f t="shared" si="722"/>
        <v/>
      </c>
      <c r="I737" s="69"/>
      <c r="J737" s="60" t="str">
        <f t="shared" si="723"/>
        <v/>
      </c>
      <c r="K737" s="60" t="str">
        <f t="shared" si="724"/>
        <v/>
      </c>
      <c r="L737" s="60" t="str">
        <f t="shared" si="725"/>
        <v/>
      </c>
      <c r="M737" s="60" t="str">
        <f t="shared" si="726"/>
        <v/>
      </c>
      <c r="N737" s="48"/>
      <c r="P737" s="114"/>
      <c r="Q737" s="114"/>
      <c r="R737" s="114"/>
      <c r="S737" s="114" t="str">
        <f>IF(OR(LEFT($A737,1)="x",AND(AC733+$AC737=0,$AC733&gt;0)),"",IFERROR(VLOOKUP($A737,Leden2Z,32,0),""))</f>
        <v/>
      </c>
      <c r="T737" s="153">
        <f t="shared" si="727"/>
        <v>0</v>
      </c>
      <c r="U737" s="116">
        <f t="shared" si="728"/>
        <v>0</v>
      </c>
      <c r="V737" s="119" t="str">
        <f t="shared" si="729"/>
        <v/>
      </c>
      <c r="W737" s="119" t="str">
        <f t="shared" si="730"/>
        <v/>
      </c>
      <c r="X737" s="23">
        <v>8</v>
      </c>
      <c r="Y737" s="60" t="str">
        <f t="shared" si="731"/>
        <v/>
      </c>
      <c r="Z737" s="60" t="str">
        <f t="shared" si="732"/>
        <v/>
      </c>
      <c r="AA737" s="60" t="str">
        <f t="shared" si="733"/>
        <v/>
      </c>
      <c r="AB737" s="60" t="str">
        <f t="shared" si="734"/>
        <v/>
      </c>
      <c r="AC737" s="23">
        <f t="shared" si="735"/>
        <v>0</v>
      </c>
      <c r="AH737" s="158" t="str">
        <f t="shared" si="736"/>
        <v/>
      </c>
    </row>
    <row r="738" spans="1:34" x14ac:dyDescent="0.25">
      <c r="A738" s="23" t="str">
        <f>C731&amp;"x"&amp;B738</f>
        <v>x5</v>
      </c>
      <c r="B738" s="42">
        <v>5</v>
      </c>
      <c r="C738" s="60" t="str">
        <f t="shared" si="717"/>
        <v/>
      </c>
      <c r="D738" s="60" t="str">
        <f t="shared" si="718"/>
        <v/>
      </c>
      <c r="E738" s="61" t="str">
        <f t="shared" si="719"/>
        <v/>
      </c>
      <c r="F738" s="61" t="str">
        <f t="shared" si="720"/>
        <v/>
      </c>
      <c r="G738" s="62" t="str">
        <f t="shared" si="721"/>
        <v/>
      </c>
      <c r="H738" s="63" t="str">
        <f t="shared" si="722"/>
        <v/>
      </c>
      <c r="I738" s="69"/>
      <c r="J738" s="60" t="str">
        <f t="shared" si="723"/>
        <v/>
      </c>
      <c r="K738" s="60" t="str">
        <f t="shared" si="724"/>
        <v/>
      </c>
      <c r="L738" s="60" t="str">
        <f t="shared" si="725"/>
        <v/>
      </c>
      <c r="M738" s="60" t="str">
        <f t="shared" si="726"/>
        <v/>
      </c>
      <c r="N738" s="48"/>
      <c r="P738" s="114"/>
      <c r="Q738" s="114"/>
      <c r="R738" s="114"/>
      <c r="S738" s="114" t="str">
        <f>IF(OR(LEFT($A738,1)="x",AND(AC733+$AC738=0,$AC733&gt;0)),"",IFERROR(VLOOKUP($A738,Leden2Z,32,0),""))</f>
        <v/>
      </c>
      <c r="T738" s="153">
        <f t="shared" si="727"/>
        <v>0</v>
      </c>
      <c r="U738" s="116">
        <f t="shared" si="728"/>
        <v>0</v>
      </c>
      <c r="V738" s="119" t="str">
        <f t="shared" si="729"/>
        <v/>
      </c>
      <c r="W738" s="119" t="str">
        <f t="shared" si="730"/>
        <v/>
      </c>
      <c r="X738" s="23">
        <v>9</v>
      </c>
      <c r="Y738" s="60" t="str">
        <f t="shared" si="731"/>
        <v/>
      </c>
      <c r="Z738" s="60" t="str">
        <f t="shared" si="732"/>
        <v/>
      </c>
      <c r="AA738" s="60" t="str">
        <f t="shared" si="733"/>
        <v/>
      </c>
      <c r="AB738" s="60" t="str">
        <f t="shared" si="734"/>
        <v/>
      </c>
      <c r="AC738" s="23">
        <f t="shared" si="735"/>
        <v>0</v>
      </c>
      <c r="AH738" s="158" t="str">
        <f t="shared" si="736"/>
        <v/>
      </c>
    </row>
    <row r="739" spans="1:34" x14ac:dyDescent="0.25">
      <c r="A739" s="23" t="str">
        <f>C731&amp;"x"&amp;B739</f>
        <v>x6</v>
      </c>
      <c r="B739" s="42">
        <v>6</v>
      </c>
      <c r="C739" s="60" t="str">
        <f t="shared" si="717"/>
        <v/>
      </c>
      <c r="D739" s="60" t="str">
        <f t="shared" si="718"/>
        <v/>
      </c>
      <c r="E739" s="61" t="str">
        <f t="shared" si="719"/>
        <v/>
      </c>
      <c r="F739" s="61" t="str">
        <f t="shared" si="720"/>
        <v/>
      </c>
      <c r="G739" s="62" t="str">
        <f t="shared" si="721"/>
        <v/>
      </c>
      <c r="H739" s="63" t="str">
        <f t="shared" si="722"/>
        <v/>
      </c>
      <c r="I739" s="69"/>
      <c r="J739" s="60" t="str">
        <f t="shared" si="723"/>
        <v/>
      </c>
      <c r="K739" s="60" t="str">
        <f t="shared" si="724"/>
        <v/>
      </c>
      <c r="L739" s="60" t="str">
        <f t="shared" si="725"/>
        <v/>
      </c>
      <c r="M739" s="60" t="str">
        <f t="shared" si="726"/>
        <v/>
      </c>
      <c r="N739" s="48"/>
      <c r="P739" s="114"/>
      <c r="Q739" s="114"/>
      <c r="R739" s="114"/>
      <c r="S739" s="114" t="str">
        <f>IF(OR(LEFT($A739,1)="x",AND(AC733+$AC739=0,$AC733&gt;0)),"",IFERROR(VLOOKUP($A739,Leden2Z,32,0),""))</f>
        <v/>
      </c>
      <c r="T739" s="153">
        <f t="shared" si="727"/>
        <v>0</v>
      </c>
      <c r="U739" s="116">
        <f t="shared" si="728"/>
        <v>0</v>
      </c>
      <c r="V739" s="119" t="str">
        <f t="shared" si="729"/>
        <v/>
      </c>
      <c r="W739" s="119" t="str">
        <f t="shared" si="730"/>
        <v/>
      </c>
      <c r="X739" s="23">
        <v>10</v>
      </c>
      <c r="Y739" s="60" t="str">
        <f t="shared" si="731"/>
        <v/>
      </c>
      <c r="Z739" s="60" t="str">
        <f t="shared" si="732"/>
        <v/>
      </c>
      <c r="AA739" s="60" t="str">
        <f t="shared" si="733"/>
        <v/>
      </c>
      <c r="AB739" s="60" t="str">
        <f t="shared" si="734"/>
        <v/>
      </c>
      <c r="AC739" s="23">
        <f t="shared" si="735"/>
        <v>0</v>
      </c>
      <c r="AH739" s="158" t="str">
        <f t="shared" si="736"/>
        <v/>
      </c>
    </row>
    <row r="740" spans="1:34" x14ac:dyDescent="0.25">
      <c r="A740" s="23" t="str">
        <f>C731&amp;"x"&amp;B740</f>
        <v>x7</v>
      </c>
      <c r="B740" s="42">
        <v>7</v>
      </c>
      <c r="C740" s="60" t="str">
        <f t="shared" si="717"/>
        <v/>
      </c>
      <c r="D740" s="60" t="str">
        <f t="shared" si="718"/>
        <v/>
      </c>
      <c r="E740" s="61" t="str">
        <f t="shared" si="719"/>
        <v/>
      </c>
      <c r="F740" s="61" t="str">
        <f t="shared" si="720"/>
        <v/>
      </c>
      <c r="G740" s="62" t="str">
        <f t="shared" si="721"/>
        <v/>
      </c>
      <c r="H740" s="63" t="str">
        <f t="shared" si="722"/>
        <v/>
      </c>
      <c r="I740" s="69"/>
      <c r="J740" s="60" t="str">
        <f t="shared" si="723"/>
        <v/>
      </c>
      <c r="K740" s="60" t="str">
        <f t="shared" si="724"/>
        <v/>
      </c>
      <c r="L740" s="60" t="str">
        <f t="shared" si="725"/>
        <v/>
      </c>
      <c r="M740" s="60" t="str">
        <f t="shared" si="726"/>
        <v/>
      </c>
      <c r="N740" s="48"/>
      <c r="P740" s="114"/>
      <c r="Q740" s="114"/>
      <c r="R740" s="114"/>
      <c r="S740" s="114" t="str">
        <f>IF(OR(LEFT($A740,1)="x",AND(AC733+$AC740=0,$AC733&gt;0)),"",IFERROR(VLOOKUP($A740,Leden2Z,32,0),""))</f>
        <v/>
      </c>
      <c r="T740" s="153">
        <f t="shared" si="727"/>
        <v>0</v>
      </c>
      <c r="U740" s="116">
        <f t="shared" si="728"/>
        <v>0</v>
      </c>
      <c r="V740" s="119" t="str">
        <f t="shared" si="729"/>
        <v/>
      </c>
      <c r="W740" s="119" t="str">
        <f t="shared" si="730"/>
        <v/>
      </c>
      <c r="X740" s="23">
        <v>11</v>
      </c>
      <c r="Y740" s="60" t="str">
        <f t="shared" si="731"/>
        <v/>
      </c>
      <c r="Z740" s="60" t="str">
        <f t="shared" si="732"/>
        <v/>
      </c>
      <c r="AA740" s="60" t="str">
        <f t="shared" si="733"/>
        <v/>
      </c>
      <c r="AB740" s="60" t="str">
        <f t="shared" si="734"/>
        <v/>
      </c>
      <c r="AC740" s="23">
        <f t="shared" si="735"/>
        <v>0</v>
      </c>
      <c r="AH740" s="158" t="str">
        <f t="shared" si="736"/>
        <v/>
      </c>
    </row>
    <row r="741" spans="1:34" x14ac:dyDescent="0.25">
      <c r="A741" s="23" t="str">
        <f>C731&amp;"x"&amp;B741</f>
        <v>x8</v>
      </c>
      <c r="B741" s="42">
        <v>8</v>
      </c>
      <c r="C741" s="60" t="str">
        <f t="shared" si="717"/>
        <v/>
      </c>
      <c r="D741" s="60" t="str">
        <f t="shared" si="718"/>
        <v/>
      </c>
      <c r="E741" s="61" t="str">
        <f t="shared" si="719"/>
        <v/>
      </c>
      <c r="F741" s="61" t="str">
        <f t="shared" si="720"/>
        <v/>
      </c>
      <c r="G741" s="62" t="str">
        <f t="shared" si="721"/>
        <v/>
      </c>
      <c r="H741" s="63" t="str">
        <f t="shared" si="722"/>
        <v/>
      </c>
      <c r="I741" s="69"/>
      <c r="J741" s="60" t="str">
        <f t="shared" si="723"/>
        <v/>
      </c>
      <c r="K741" s="60" t="str">
        <f t="shared" si="724"/>
        <v/>
      </c>
      <c r="L741" s="60" t="str">
        <f t="shared" si="725"/>
        <v/>
      </c>
      <c r="M741" s="60" t="str">
        <f t="shared" si="726"/>
        <v/>
      </c>
      <c r="N741" s="48"/>
      <c r="P741" s="114"/>
      <c r="Q741" s="114"/>
      <c r="R741" s="114"/>
      <c r="S741" s="114" t="str">
        <f>IF(OR(LEFT($A741,1)="x",AND(AC733+$AC741=0,$AC733&gt;0)),"",IFERROR(VLOOKUP($A741,Leden2Z,32,0),""))</f>
        <v/>
      </c>
      <c r="T741" s="153">
        <f t="shared" si="727"/>
        <v>0</v>
      </c>
      <c r="U741" s="116">
        <f t="shared" si="728"/>
        <v>0</v>
      </c>
      <c r="V741" s="119" t="str">
        <f t="shared" si="729"/>
        <v/>
      </c>
      <c r="W741" s="119" t="str">
        <f t="shared" si="730"/>
        <v/>
      </c>
      <c r="X741" s="23">
        <v>12</v>
      </c>
      <c r="Y741" s="60" t="str">
        <f t="shared" si="731"/>
        <v/>
      </c>
      <c r="Z741" s="60" t="str">
        <f t="shared" si="732"/>
        <v/>
      </c>
      <c r="AA741" s="60" t="str">
        <f t="shared" si="733"/>
        <v/>
      </c>
      <c r="AB741" s="60" t="str">
        <f t="shared" si="734"/>
        <v/>
      </c>
      <c r="AC741" s="23">
        <f t="shared" si="735"/>
        <v>0</v>
      </c>
      <c r="AH741" s="158" t="str">
        <f t="shared" si="736"/>
        <v/>
      </c>
    </row>
    <row r="742" spans="1:34" x14ac:dyDescent="0.25">
      <c r="A742" s="23" t="str">
        <f>C731&amp;"x"&amp;B742</f>
        <v>x9</v>
      </c>
      <c r="B742" s="42">
        <v>9</v>
      </c>
      <c r="C742" s="60" t="str">
        <f t="shared" si="717"/>
        <v/>
      </c>
      <c r="D742" s="60" t="str">
        <f t="shared" si="718"/>
        <v/>
      </c>
      <c r="E742" s="61" t="str">
        <f t="shared" si="719"/>
        <v/>
      </c>
      <c r="F742" s="61" t="str">
        <f t="shared" si="720"/>
        <v/>
      </c>
      <c r="G742" s="62" t="str">
        <f t="shared" si="721"/>
        <v/>
      </c>
      <c r="H742" s="63" t="str">
        <f t="shared" si="722"/>
        <v/>
      </c>
      <c r="I742" s="69"/>
      <c r="J742" s="60" t="str">
        <f t="shared" si="723"/>
        <v/>
      </c>
      <c r="K742" s="60" t="str">
        <f t="shared" si="724"/>
        <v/>
      </c>
      <c r="L742" s="60" t="str">
        <f t="shared" si="725"/>
        <v/>
      </c>
      <c r="M742" s="60" t="str">
        <f t="shared" si="726"/>
        <v/>
      </c>
      <c r="N742" s="48"/>
      <c r="P742" s="114"/>
      <c r="Q742" s="114"/>
      <c r="R742" s="114"/>
      <c r="S742" s="114" t="str">
        <f>IF(OR(LEFT($A742,1)="x",AND(AC733+$AC742=0,$AC733&gt;0)),"",IFERROR(VLOOKUP($A742,Leden2Z,32,0),""))</f>
        <v/>
      </c>
      <c r="T742" s="153">
        <f t="shared" si="727"/>
        <v>0</v>
      </c>
      <c r="U742" s="116">
        <f t="shared" si="728"/>
        <v>0</v>
      </c>
      <c r="V742" s="119" t="str">
        <f t="shared" si="729"/>
        <v/>
      </c>
      <c r="W742" s="119" t="str">
        <f t="shared" si="730"/>
        <v/>
      </c>
      <c r="X742" s="23">
        <v>13</v>
      </c>
      <c r="Y742" s="60" t="str">
        <f t="shared" si="731"/>
        <v/>
      </c>
      <c r="Z742" s="60" t="str">
        <f t="shared" si="732"/>
        <v/>
      </c>
      <c r="AA742" s="60" t="str">
        <f t="shared" si="733"/>
        <v/>
      </c>
      <c r="AB742" s="60" t="str">
        <f t="shared" si="734"/>
        <v/>
      </c>
      <c r="AC742" s="23">
        <f t="shared" si="735"/>
        <v>0</v>
      </c>
      <c r="AH742" s="158" t="str">
        <f t="shared" si="736"/>
        <v/>
      </c>
    </row>
    <row r="743" spans="1:34" x14ac:dyDescent="0.25">
      <c r="A743" s="23" t="str">
        <f>C731&amp;"x"&amp;B743</f>
        <v>x10</v>
      </c>
      <c r="B743" s="42">
        <v>10</v>
      </c>
      <c r="C743" s="60" t="str">
        <f t="shared" si="717"/>
        <v/>
      </c>
      <c r="D743" s="60" t="str">
        <f t="shared" si="718"/>
        <v/>
      </c>
      <c r="E743" s="61" t="str">
        <f t="shared" si="719"/>
        <v/>
      </c>
      <c r="F743" s="61" t="str">
        <f t="shared" si="720"/>
        <v/>
      </c>
      <c r="G743" s="62" t="str">
        <f t="shared" si="721"/>
        <v/>
      </c>
      <c r="H743" s="63" t="str">
        <f t="shared" si="722"/>
        <v/>
      </c>
      <c r="I743" s="69"/>
      <c r="J743" s="60" t="str">
        <f t="shared" si="723"/>
        <v/>
      </c>
      <c r="K743" s="60" t="str">
        <f t="shared" si="724"/>
        <v/>
      </c>
      <c r="L743" s="60" t="str">
        <f t="shared" si="725"/>
        <v/>
      </c>
      <c r="M743" s="60" t="str">
        <f t="shared" si="726"/>
        <v/>
      </c>
      <c r="N743" s="48"/>
      <c r="P743" s="114"/>
      <c r="Q743" s="114"/>
      <c r="R743" s="114"/>
      <c r="S743" s="114" t="str">
        <f>IF(OR(LEFT($A743,1)="x",AND(AC733+$AC743=0,$AC733&gt;0)),"",IFERROR(VLOOKUP($A743,Leden2Z,32,0),""))</f>
        <v/>
      </c>
      <c r="T743" s="153">
        <f t="shared" si="727"/>
        <v>0</v>
      </c>
      <c r="U743" s="116">
        <f t="shared" si="728"/>
        <v>0</v>
      </c>
      <c r="V743" s="119" t="str">
        <f t="shared" si="729"/>
        <v/>
      </c>
      <c r="W743" s="119" t="str">
        <f t="shared" si="730"/>
        <v/>
      </c>
      <c r="X743" s="23">
        <v>14</v>
      </c>
      <c r="Y743" s="60" t="str">
        <f t="shared" si="731"/>
        <v/>
      </c>
      <c r="Z743" s="60" t="str">
        <f t="shared" si="732"/>
        <v/>
      </c>
      <c r="AA743" s="60" t="str">
        <f t="shared" si="733"/>
        <v/>
      </c>
      <c r="AB743" s="60" t="str">
        <f t="shared" si="734"/>
        <v/>
      </c>
      <c r="AC743" s="23">
        <f t="shared" si="735"/>
        <v>0</v>
      </c>
      <c r="AH743" s="158" t="str">
        <f t="shared" si="736"/>
        <v/>
      </c>
    </row>
    <row r="744" spans="1:34" x14ac:dyDescent="0.25">
      <c r="A744" s="23" t="str">
        <f>C731&amp;"x"&amp;B744</f>
        <v>x11</v>
      </c>
      <c r="B744" s="42">
        <v>11</v>
      </c>
      <c r="C744" s="60" t="str">
        <f t="shared" si="717"/>
        <v/>
      </c>
      <c r="D744" s="60" t="str">
        <f t="shared" si="718"/>
        <v/>
      </c>
      <c r="E744" s="61" t="str">
        <f t="shared" si="719"/>
        <v/>
      </c>
      <c r="F744" s="61" t="str">
        <f t="shared" si="720"/>
        <v/>
      </c>
      <c r="G744" s="62" t="str">
        <f t="shared" si="721"/>
        <v/>
      </c>
      <c r="H744" s="63" t="str">
        <f t="shared" si="722"/>
        <v/>
      </c>
      <c r="I744" s="69"/>
      <c r="J744" s="60" t="str">
        <f t="shared" si="723"/>
        <v/>
      </c>
      <c r="K744" s="60" t="str">
        <f t="shared" si="724"/>
        <v/>
      </c>
      <c r="L744" s="60" t="str">
        <f t="shared" si="725"/>
        <v/>
      </c>
      <c r="M744" s="60" t="str">
        <f t="shared" si="726"/>
        <v/>
      </c>
      <c r="N744" s="48"/>
      <c r="P744" s="114"/>
      <c r="Q744" s="114"/>
      <c r="R744" s="114"/>
      <c r="S744" s="114" t="str">
        <f>IF(OR(LEFT($A744,1)="x",AND(AC733+$AC744=0,$AC733&gt;0)),"",IFERROR(VLOOKUP($A744,Leden2Z,32,0),""))</f>
        <v/>
      </c>
      <c r="T744" s="153">
        <f t="shared" si="727"/>
        <v>0</v>
      </c>
      <c r="U744" s="116">
        <f t="shared" si="728"/>
        <v>0</v>
      </c>
      <c r="V744" s="119" t="str">
        <f t="shared" si="729"/>
        <v/>
      </c>
      <c r="W744" s="119" t="str">
        <f t="shared" si="730"/>
        <v/>
      </c>
      <c r="X744" s="23">
        <v>15</v>
      </c>
      <c r="Y744" s="60" t="str">
        <f t="shared" si="731"/>
        <v/>
      </c>
      <c r="Z744" s="60" t="str">
        <f t="shared" si="732"/>
        <v/>
      </c>
      <c r="AA744" s="60" t="str">
        <f t="shared" si="733"/>
        <v/>
      </c>
      <c r="AB744" s="60" t="str">
        <f t="shared" si="734"/>
        <v/>
      </c>
      <c r="AC744" s="23">
        <f t="shared" si="735"/>
        <v>0</v>
      </c>
      <c r="AH744" s="158" t="str">
        <f t="shared" si="736"/>
        <v/>
      </c>
    </row>
    <row r="745" spans="1:34" x14ac:dyDescent="0.25">
      <c r="A745" s="23" t="str">
        <f>C731&amp;"x"&amp;B745</f>
        <v>x12</v>
      </c>
      <c r="B745" s="42">
        <v>12</v>
      </c>
      <c r="C745" s="60" t="str">
        <f t="shared" si="717"/>
        <v/>
      </c>
      <c r="D745" s="60" t="str">
        <f t="shared" si="718"/>
        <v/>
      </c>
      <c r="E745" s="61" t="str">
        <f t="shared" si="719"/>
        <v/>
      </c>
      <c r="F745" s="61" t="str">
        <f t="shared" si="720"/>
        <v/>
      </c>
      <c r="G745" s="62" t="str">
        <f t="shared" si="721"/>
        <v/>
      </c>
      <c r="H745" s="63" t="str">
        <f t="shared" si="722"/>
        <v/>
      </c>
      <c r="I745" s="69"/>
      <c r="J745" s="60" t="str">
        <f t="shared" si="723"/>
        <v/>
      </c>
      <c r="K745" s="60" t="str">
        <f t="shared" si="724"/>
        <v/>
      </c>
      <c r="L745" s="60" t="str">
        <f t="shared" si="725"/>
        <v/>
      </c>
      <c r="M745" s="60" t="str">
        <f t="shared" si="726"/>
        <v/>
      </c>
      <c r="N745" s="48"/>
      <c r="P745" s="114"/>
      <c r="Q745" s="114"/>
      <c r="R745" s="114"/>
      <c r="S745" s="114" t="str">
        <f>IF(OR(LEFT($A745,1)="x",AND(AC733+$AC745=0,$AC733&gt;0)),"",IFERROR(VLOOKUP($A745,Leden2Z,32,0),""))</f>
        <v/>
      </c>
      <c r="T745" s="153">
        <f t="shared" si="727"/>
        <v>0</v>
      </c>
      <c r="U745" s="116">
        <f t="shared" si="728"/>
        <v>0</v>
      </c>
      <c r="V745" s="119" t="str">
        <f t="shared" si="729"/>
        <v/>
      </c>
      <c r="W745" s="119" t="str">
        <f t="shared" si="730"/>
        <v/>
      </c>
      <c r="X745" s="23">
        <v>16</v>
      </c>
      <c r="Y745" s="60" t="str">
        <f t="shared" si="731"/>
        <v/>
      </c>
      <c r="Z745" s="60" t="str">
        <f t="shared" si="732"/>
        <v/>
      </c>
      <c r="AA745" s="60" t="str">
        <f t="shared" si="733"/>
        <v/>
      </c>
      <c r="AB745" s="60" t="str">
        <f t="shared" si="734"/>
        <v/>
      </c>
      <c r="AC745" s="23">
        <f t="shared" si="735"/>
        <v>0</v>
      </c>
      <c r="AH745" s="158" t="str">
        <f t="shared" si="736"/>
        <v/>
      </c>
    </row>
    <row r="746" spans="1:34" x14ac:dyDescent="0.25">
      <c r="A746" s="23" t="str">
        <f>C731&amp;"x"&amp;B746</f>
        <v>x13</v>
      </c>
      <c r="B746" s="42">
        <v>13</v>
      </c>
      <c r="C746" s="60" t="str">
        <f t="shared" si="717"/>
        <v/>
      </c>
      <c r="D746" s="60" t="str">
        <f t="shared" si="718"/>
        <v/>
      </c>
      <c r="E746" s="61" t="str">
        <f t="shared" si="719"/>
        <v/>
      </c>
      <c r="F746" s="61" t="str">
        <f t="shared" si="720"/>
        <v/>
      </c>
      <c r="G746" s="62" t="str">
        <f t="shared" si="721"/>
        <v/>
      </c>
      <c r="H746" s="63" t="str">
        <f t="shared" si="722"/>
        <v/>
      </c>
      <c r="I746" s="69"/>
      <c r="J746" s="60" t="str">
        <f t="shared" si="723"/>
        <v/>
      </c>
      <c r="K746" s="60" t="str">
        <f t="shared" si="724"/>
        <v/>
      </c>
      <c r="L746" s="60" t="str">
        <f t="shared" si="725"/>
        <v/>
      </c>
      <c r="M746" s="60" t="str">
        <f t="shared" si="726"/>
        <v/>
      </c>
      <c r="N746" s="48"/>
      <c r="P746" s="114"/>
      <c r="Q746" s="114"/>
      <c r="R746" s="114"/>
      <c r="S746" s="114" t="str">
        <f>IF(OR(LEFT($A746,1)="x",AND(AC733+$AC746=0,$AC733&gt;0)),"",IFERROR(VLOOKUP($A746,Leden2Z,32,0),""))</f>
        <v/>
      </c>
      <c r="T746" s="153">
        <f t="shared" si="727"/>
        <v>0</v>
      </c>
      <c r="U746" s="116">
        <f t="shared" si="728"/>
        <v>0</v>
      </c>
      <c r="V746" s="119" t="str">
        <f t="shared" si="729"/>
        <v/>
      </c>
      <c r="W746" s="119" t="str">
        <f t="shared" si="730"/>
        <v/>
      </c>
      <c r="X746" s="23">
        <v>17</v>
      </c>
      <c r="Y746" s="60" t="str">
        <f t="shared" si="731"/>
        <v/>
      </c>
      <c r="Z746" s="60" t="str">
        <f t="shared" si="732"/>
        <v/>
      </c>
      <c r="AA746" s="60" t="str">
        <f t="shared" si="733"/>
        <v/>
      </c>
      <c r="AB746" s="60" t="str">
        <f t="shared" si="734"/>
        <v/>
      </c>
      <c r="AC746" s="23">
        <f t="shared" si="735"/>
        <v>0</v>
      </c>
      <c r="AH746" s="158" t="str">
        <f t="shared" si="736"/>
        <v/>
      </c>
    </row>
    <row r="747" spans="1:34" x14ac:dyDescent="0.25">
      <c r="A747" s="23" t="str">
        <f>C731&amp;"x"&amp;B747</f>
        <v>x14</v>
      </c>
      <c r="B747" s="42">
        <v>14</v>
      </c>
      <c r="C747" s="60" t="str">
        <f t="shared" si="717"/>
        <v/>
      </c>
      <c r="D747" s="60" t="str">
        <f t="shared" si="718"/>
        <v/>
      </c>
      <c r="E747" s="61" t="str">
        <f t="shared" si="719"/>
        <v/>
      </c>
      <c r="F747" s="61" t="str">
        <f t="shared" si="720"/>
        <v/>
      </c>
      <c r="G747" s="62" t="str">
        <f t="shared" si="721"/>
        <v/>
      </c>
      <c r="H747" s="63" t="str">
        <f t="shared" si="722"/>
        <v/>
      </c>
      <c r="I747" s="69"/>
      <c r="J747" s="60" t="str">
        <f t="shared" si="723"/>
        <v/>
      </c>
      <c r="K747" s="60" t="str">
        <f t="shared" si="724"/>
        <v/>
      </c>
      <c r="L747" s="60" t="str">
        <f t="shared" si="725"/>
        <v/>
      </c>
      <c r="M747" s="60" t="str">
        <f t="shared" si="726"/>
        <v/>
      </c>
      <c r="N747" s="48"/>
      <c r="P747" s="114"/>
      <c r="Q747" s="114"/>
      <c r="R747" s="114"/>
      <c r="S747" s="114" t="str">
        <f>IF(OR(LEFT($A747,1)="x",AND(AC733+$AC747=0,$AC733&gt;0)),"",IFERROR(VLOOKUP($A747,Leden2Z,32,0),""))</f>
        <v/>
      </c>
      <c r="T747" s="153">
        <f t="shared" si="727"/>
        <v>0</v>
      </c>
      <c r="U747" s="116">
        <f t="shared" si="728"/>
        <v>0</v>
      </c>
      <c r="V747" s="119" t="str">
        <f t="shared" si="729"/>
        <v/>
      </c>
      <c r="W747" s="119" t="str">
        <f t="shared" si="730"/>
        <v/>
      </c>
      <c r="X747" s="23">
        <v>18</v>
      </c>
      <c r="Y747" s="60" t="str">
        <f t="shared" si="731"/>
        <v/>
      </c>
      <c r="Z747" s="60" t="str">
        <f t="shared" si="732"/>
        <v/>
      </c>
      <c r="AA747" s="60" t="str">
        <f t="shared" si="733"/>
        <v/>
      </c>
      <c r="AB747" s="60" t="str">
        <f t="shared" si="734"/>
        <v/>
      </c>
      <c r="AC747" s="23">
        <f t="shared" si="735"/>
        <v>0</v>
      </c>
      <c r="AH747" s="158" t="str">
        <f t="shared" si="736"/>
        <v/>
      </c>
    </row>
    <row r="748" spans="1:34" x14ac:dyDescent="0.25">
      <c r="A748" s="23" t="str">
        <f>C731&amp;"x"&amp;B748</f>
        <v>x15</v>
      </c>
      <c r="B748" s="42">
        <v>15</v>
      </c>
      <c r="C748" s="60" t="str">
        <f t="shared" si="717"/>
        <v/>
      </c>
      <c r="D748" s="60" t="str">
        <f t="shared" si="718"/>
        <v/>
      </c>
      <c r="E748" s="61" t="str">
        <f t="shared" si="719"/>
        <v/>
      </c>
      <c r="F748" s="61" t="str">
        <f t="shared" si="720"/>
        <v/>
      </c>
      <c r="G748" s="62" t="str">
        <f t="shared" si="721"/>
        <v/>
      </c>
      <c r="H748" s="63" t="str">
        <f t="shared" si="722"/>
        <v/>
      </c>
      <c r="I748" s="69"/>
      <c r="J748" s="60" t="str">
        <f t="shared" si="723"/>
        <v/>
      </c>
      <c r="K748" s="60" t="str">
        <f t="shared" si="724"/>
        <v/>
      </c>
      <c r="L748" s="60" t="str">
        <f t="shared" si="725"/>
        <v/>
      </c>
      <c r="M748" s="60" t="str">
        <f t="shared" si="726"/>
        <v/>
      </c>
      <c r="N748" s="48"/>
      <c r="P748" s="114"/>
      <c r="Q748" s="114"/>
      <c r="R748" s="114"/>
      <c r="S748" s="114" t="str">
        <f>IF(OR(LEFT($A748,1)="x",AND(AC733+$AC748=0,$AC733&gt;0)),"",IFERROR(VLOOKUP($A748,Leden2Z,32,0),""))</f>
        <v/>
      </c>
      <c r="T748" s="153">
        <f t="shared" si="727"/>
        <v>0</v>
      </c>
      <c r="U748" s="116">
        <f t="shared" si="728"/>
        <v>0</v>
      </c>
      <c r="V748" s="119" t="str">
        <f t="shared" si="729"/>
        <v/>
      </c>
      <c r="W748" s="119" t="str">
        <f t="shared" si="730"/>
        <v/>
      </c>
      <c r="X748" s="23">
        <v>19</v>
      </c>
      <c r="Y748" s="60" t="str">
        <f t="shared" si="731"/>
        <v/>
      </c>
      <c r="Z748" s="60" t="str">
        <f t="shared" si="732"/>
        <v/>
      </c>
      <c r="AA748" s="60" t="str">
        <f t="shared" si="733"/>
        <v/>
      </c>
      <c r="AB748" s="60" t="str">
        <f t="shared" si="734"/>
        <v/>
      </c>
      <c r="AC748" s="23">
        <f t="shared" si="735"/>
        <v>0</v>
      </c>
      <c r="AH748" s="158" t="str">
        <f t="shared" si="736"/>
        <v/>
      </c>
    </row>
    <row r="749" spans="1:34" x14ac:dyDescent="0.25">
      <c r="B749" s="65"/>
      <c r="C749" s="66"/>
      <c r="D749" s="65"/>
      <c r="E749" s="65"/>
      <c r="F749" s="65"/>
      <c r="G749" s="67"/>
      <c r="H749" s="67"/>
      <c r="I749" s="67"/>
      <c r="J749" s="66"/>
      <c r="K749" s="66"/>
      <c r="L749" s="66"/>
      <c r="M749" s="66"/>
      <c r="N749" s="48"/>
      <c r="X749" s="23">
        <v>20</v>
      </c>
    </row>
    <row r="750" spans="1:34" x14ac:dyDescent="0.25">
      <c r="B750" s="42"/>
      <c r="C750" s="369" t="s">
        <v>5165</v>
      </c>
      <c r="D750" s="369"/>
      <c r="E750" s="43" t="s">
        <v>5166</v>
      </c>
      <c r="F750" s="43" t="s">
        <v>5167</v>
      </c>
      <c r="G750" s="44" t="s">
        <v>5168</v>
      </c>
      <c r="H750" s="45"/>
      <c r="I750" s="46"/>
      <c r="J750" s="47" t="s">
        <v>5169</v>
      </c>
      <c r="K750" s="47" t="s">
        <v>5170</v>
      </c>
      <c r="L750" s="47" t="s">
        <v>5171</v>
      </c>
      <c r="M750" s="48"/>
      <c r="N750" s="48"/>
      <c r="P750" s="49">
        <f>COUNT(P754:P768)</f>
        <v>0</v>
      </c>
      <c r="Q750" s="49">
        <f>COUNT(Q754:Q768)</f>
        <v>0</v>
      </c>
      <c r="R750" s="49">
        <f>COUNT(R754:R768)</f>
        <v>0</v>
      </c>
      <c r="S750" s="49">
        <f>COUNT(S754:S768)</f>
        <v>0</v>
      </c>
      <c r="T750" s="96">
        <f>T751-SUM(U754:U768)</f>
        <v>0</v>
      </c>
      <c r="X750" s="23">
        <v>1</v>
      </c>
    </row>
    <row r="751" spans="1:34" ht="13" x14ac:dyDescent="0.3">
      <c r="A751" s="27">
        <f>A731+1</f>
        <v>38</v>
      </c>
      <c r="B751" s="50"/>
      <c r="C751" s="370" t="str">
        <f>Leden!AW43</f>
        <v/>
      </c>
      <c r="D751" s="370"/>
      <c r="E751" s="100" t="str">
        <f>IF($C751="","",LEFT(IFERROR(VLOOKUP($C751,Teams2Z,2,0),"")&amp;"??",2))</f>
        <v/>
      </c>
      <c r="F751" s="100" t="str">
        <f>IF($C751="","",IFERROR(VLOOKUP($C751,Teams2Z,3,0),"??"))</f>
        <v/>
      </c>
      <c r="G751" s="100" t="str">
        <f>IF($C751="","",LEFT(IFERROR(VLOOKUP($C751,Teams2Z,4,0),"")&amp;"?",1))</f>
        <v/>
      </c>
      <c r="H751" s="51"/>
      <c r="I751" s="52"/>
      <c r="J751" s="100">
        <f>COUNTIF(C754:C768,"V")</f>
        <v>0</v>
      </c>
      <c r="K751" s="100">
        <f>COUNTIF(C754:C768,"M")</f>
        <v>0</v>
      </c>
      <c r="L751" s="53" t="str">
        <f>IFERROR(AVERAGE(H754:H768),"")</f>
        <v/>
      </c>
      <c r="M751" s="54"/>
      <c r="N751" s="54"/>
      <c r="O751" s="27" t="s">
        <v>5172</v>
      </c>
      <c r="P751" s="163"/>
      <c r="Q751" s="163"/>
      <c r="R751" s="163"/>
      <c r="S751" s="163"/>
      <c r="T751" s="96">
        <f>SUM(T754:T768)</f>
        <v>0</v>
      </c>
      <c r="U751" s="115" t="str">
        <f>MID($C751,1,1)</f>
        <v/>
      </c>
      <c r="V751" s="115" t="str">
        <f>MID($C751,1,1)</f>
        <v/>
      </c>
      <c r="W751" s="115" t="str">
        <f>MID($C751,1,1)</f>
        <v/>
      </c>
      <c r="X751" s="23">
        <v>2</v>
      </c>
      <c r="Y751" s="27"/>
      <c r="Z751" s="27"/>
      <c r="AA751" s="27"/>
      <c r="AB751" s="27"/>
      <c r="AC751" s="27"/>
      <c r="AD751" s="11" t="str">
        <f>IF($C751="","",IFERROR(VLOOKUP($C751,Teams2Z,6,0),""))</f>
        <v/>
      </c>
      <c r="AE751" s="11" t="str">
        <f>TRIM(IF($AD751="","",IFERROR(VLOOKUP($AD751,Teams!$J$5:$O$9,2,0),"")))</f>
        <v/>
      </c>
      <c r="AF751" s="11" t="str">
        <f>TRIM(IF($AD751="","",IFERROR(VLOOKUP($AD751,Teams!$J$5:$O$9,4,0),"")))</f>
        <v/>
      </c>
      <c r="AG751" s="27"/>
      <c r="AH751" s="159" t="str">
        <f>IFERROR(AVERAGE(AH754:AH768),"")</f>
        <v/>
      </c>
    </row>
    <row r="752" spans="1:34" x14ac:dyDescent="0.25">
      <c r="B752" s="42"/>
      <c r="C752" s="43"/>
      <c r="D752" s="42"/>
      <c r="E752" s="42"/>
      <c r="F752" s="42"/>
      <c r="G752" s="46"/>
      <c r="H752" s="46"/>
      <c r="I752" s="46"/>
      <c r="J752" s="43"/>
      <c r="K752" s="43"/>
      <c r="L752" s="43"/>
      <c r="M752" s="48"/>
      <c r="N752" s="48"/>
      <c r="U752" s="116"/>
      <c r="V752" s="116"/>
      <c r="W752" s="116"/>
      <c r="X752" s="23">
        <v>3</v>
      </c>
    </row>
    <row r="753" spans="1:34" x14ac:dyDescent="0.25">
      <c r="A753" s="55"/>
      <c r="B753" s="56"/>
      <c r="C753" s="57" t="s">
        <v>5173</v>
      </c>
      <c r="D753" s="57" t="s">
        <v>5174</v>
      </c>
      <c r="E753" s="58" t="s">
        <v>5175</v>
      </c>
      <c r="F753" s="58" t="s">
        <v>5176</v>
      </c>
      <c r="G753" s="57" t="s">
        <v>5177</v>
      </c>
      <c r="H753" s="57" t="s">
        <v>5178</v>
      </c>
      <c r="I753" s="57" t="s">
        <v>5039</v>
      </c>
      <c r="J753" s="57" t="s">
        <v>7049</v>
      </c>
      <c r="K753" s="57" t="s">
        <v>7598</v>
      </c>
      <c r="L753" s="57" t="s">
        <v>7596</v>
      </c>
      <c r="M753" s="57" t="s">
        <v>7597</v>
      </c>
      <c r="N753" s="59"/>
      <c r="O753" s="55"/>
      <c r="P753" s="117" t="s">
        <v>5048</v>
      </c>
      <c r="Q753" s="117" t="s">
        <v>5047</v>
      </c>
      <c r="R753" s="117" t="s">
        <v>5049</v>
      </c>
      <c r="S753" s="117" t="s">
        <v>5048</v>
      </c>
      <c r="U753" s="115" t="str">
        <f>IF(W751="","",VLOOKUP(W751,Leeftijdscat,2,FALSE))</f>
        <v/>
      </c>
      <c r="V753" s="115" t="str">
        <f>IF(W751="","",VLOOKUP(W751,Leeftijdscat,3,FALSE))</f>
        <v/>
      </c>
      <c r="W753" s="115" t="str">
        <f>IF(W751="","",VLOOKUP(W751,Leeftijdscat,4,FALSE))</f>
        <v/>
      </c>
      <c r="X753" s="23">
        <v>4</v>
      </c>
      <c r="Y753" s="55">
        <f>LEN(Y754&amp;Y755&amp;Y756&amp;Y757&amp;Y758&amp;Y759&amp;Y760&amp;Y761&amp;Y762&amp;Y763&amp;Y764&amp;Y765&amp;Y766&amp;Y767&amp;Y768)</f>
        <v>0</v>
      </c>
      <c r="Z753" s="55">
        <f>LEN(Z754&amp;Z755&amp;Z756&amp;Z757&amp;Z758&amp;Z759&amp;Z760&amp;Z761&amp;Z762&amp;Z763&amp;Z764&amp;Z765&amp;Z766&amp;Z767&amp;Z768)</f>
        <v>0</v>
      </c>
      <c r="AA753" s="55">
        <f>LEN(AA754&amp;AA755&amp;AA756&amp;AA757&amp;AA758&amp;AA759&amp;AA760&amp;AA761&amp;AA762&amp;AA763&amp;AA764&amp;AA765&amp;AA766&amp;AA767&amp;AA768)</f>
        <v>0</v>
      </c>
      <c r="AB753" s="55">
        <f>LEN(AB754&amp;AB755&amp;AB756&amp;AB757&amp;AB758&amp;AB759&amp;AB760&amp;AB761&amp;AB762&amp;AB763&amp;AB764&amp;AB765&amp;AB766&amp;AB767&amp;AB768)</f>
        <v>0</v>
      </c>
      <c r="AC753" s="55">
        <f>SUM(Y753:AA753)</f>
        <v>0</v>
      </c>
      <c r="AD753" s="145"/>
      <c r="AE753" s="145"/>
      <c r="AF753" s="145"/>
      <c r="AG753" s="55"/>
    </row>
    <row r="754" spans="1:34" x14ac:dyDescent="0.25">
      <c r="A754" s="23" t="str">
        <f>C751&amp;"x"&amp;B754</f>
        <v>x1</v>
      </c>
      <c r="B754" s="42">
        <v>1</v>
      </c>
      <c r="C754" s="60" t="str">
        <f t="shared" ref="C754:C768" si="737">IF(LEFT($A754,1)="x","",IFERROR(VLOOKUP($A754,Leden2Z,7,0),""))</f>
        <v/>
      </c>
      <c r="D754" s="60" t="str">
        <f t="shared" ref="D754:D768" si="738">IF(LEFT($A754,1)="x","",IFERROR(VLOOKUP($A754,Leden2Z,8,0),""))</f>
        <v/>
      </c>
      <c r="E754" s="61" t="str">
        <f t="shared" ref="E754:E768" si="739">IF(LEFT($A754,1)="x","",IFERROR(VLOOKUP($A754,Leden2Z,9,0),""))</f>
        <v/>
      </c>
      <c r="F754" s="61" t="str">
        <f t="shared" ref="F754:F768" si="740">IF(LEFT($A754,1)="x","",IFERROR(VLOOKUP($A754,Leden2Z,10,0),""))</f>
        <v/>
      </c>
      <c r="G754" s="62" t="str">
        <f t="shared" ref="G754:G768" si="741">IF(LEFT($A754,1)="x","",IFERROR(VLOOKUP($A754,Leden2Z,11,0),""))</f>
        <v/>
      </c>
      <c r="H754" s="63" t="str">
        <f t="shared" ref="H754:H768" si="742">IF(AND(ISNUMBER(G754),G754&lt;&gt;0),DATEDIF(G754,Peildatum,"Y"),"")</f>
        <v/>
      </c>
      <c r="I754" s="69"/>
      <c r="J754" s="60" t="str">
        <f t="shared" ref="J754:J768" si="743">IF(LEFT($A754,1)="x","",IFERROR(VLOOKUP($A754,Leden2Z,16,0),""))</f>
        <v/>
      </c>
      <c r="K754" s="60" t="str">
        <f t="shared" ref="K754:K768" si="744">IF(LEFT($A754,1)="x","",IFERROR(VLOOKUP($A754,Leden2Z,17,0),""))</f>
        <v/>
      </c>
      <c r="L754" s="60" t="str">
        <f t="shared" ref="L754:L768" si="745">IF(LEFT($A754,1)="x","",IFERROR(VLOOKUP($A754,Leden2Z,18,0),""))</f>
        <v/>
      </c>
      <c r="M754" s="60" t="str">
        <f t="shared" ref="M754:M768" si="746">IF(LEFT($A754,1)="x","",IFERROR(VLOOKUP($A754,Leden2Z,19,0),""))</f>
        <v/>
      </c>
      <c r="N754" s="48"/>
      <c r="P754" s="114"/>
      <c r="Q754" s="114"/>
      <c r="R754" s="114"/>
      <c r="S754" s="114" t="str">
        <f>IF(OR(LEFT($A754,1)="x",AND(AC753+$AC754=0,$AC753&gt;0)),"",IFERROR(VLOOKUP($A754,Leden2Z,32,0),""))</f>
        <v/>
      </c>
      <c r="T754" s="153">
        <f t="shared" ref="T754:T768" si="747">IF(LEN(C754&amp;D754&amp;E754&amp;F754)&gt;0,1,0)</f>
        <v>0</v>
      </c>
      <c r="U754" s="116">
        <f t="shared" ref="U754:U768" si="748">MIN(LEN(Y754&amp;Z754&amp;AA754&amp;AB754),1)</f>
        <v>0</v>
      </c>
      <c r="V754" s="119" t="str">
        <f t="shared" ref="V754:V768" si="749">V753</f>
        <v/>
      </c>
      <c r="W754" s="119" t="str">
        <f t="shared" ref="W754:W768" si="750">W753</f>
        <v/>
      </c>
      <c r="X754" s="23">
        <v>5</v>
      </c>
      <c r="Y754" s="60" t="str">
        <f t="shared" ref="Y754:Y768" si="751">IF(LEFT($A754,1)="x","",IFERROR(VLOOKUP($A754,Leden2Z,36,0),""))</f>
        <v/>
      </c>
      <c r="Z754" s="60" t="str">
        <f t="shared" ref="Z754:Z768" si="752">IF(LEFT($A754,1)="x","",IFERROR(VLOOKUP($A754,Leden2Z,37,0),""))</f>
        <v/>
      </c>
      <c r="AA754" s="60" t="str">
        <f t="shared" ref="AA754:AA768" si="753">IF(LEFT($A754,1)="x","",IFERROR(VLOOKUP($A754,Leden2Z,38,0),""))</f>
        <v/>
      </c>
      <c r="AB754" s="60" t="str">
        <f t="shared" ref="AB754:AB768" si="754">IF(LEFT($A754,1)="x","",IFERROR(VLOOKUP($A754,Leden2Z,39,0),""))</f>
        <v/>
      </c>
      <c r="AC754" s="23">
        <f t="shared" ref="AC754:AC768" si="755">LEN(Y754&amp;Z754&amp;AA754&amp;AB754)</f>
        <v>0</v>
      </c>
      <c r="AH754" s="158" t="str">
        <f t="shared" ref="AH754:AH768" si="756">lft(G754,Peildatum)</f>
        <v/>
      </c>
    </row>
    <row r="755" spans="1:34" x14ac:dyDescent="0.25">
      <c r="A755" s="23" t="str">
        <f>C751&amp;"x"&amp;B755</f>
        <v>x2</v>
      </c>
      <c r="B755" s="42">
        <v>2</v>
      </c>
      <c r="C755" s="60" t="str">
        <f t="shared" si="737"/>
        <v/>
      </c>
      <c r="D755" s="60" t="str">
        <f t="shared" si="738"/>
        <v/>
      </c>
      <c r="E755" s="61" t="str">
        <f t="shared" si="739"/>
        <v/>
      </c>
      <c r="F755" s="61" t="str">
        <f t="shared" si="740"/>
        <v/>
      </c>
      <c r="G755" s="62" t="str">
        <f t="shared" si="741"/>
        <v/>
      </c>
      <c r="H755" s="63" t="str">
        <f t="shared" si="742"/>
        <v/>
      </c>
      <c r="I755" s="69"/>
      <c r="J755" s="60" t="str">
        <f t="shared" si="743"/>
        <v/>
      </c>
      <c r="K755" s="60" t="str">
        <f t="shared" si="744"/>
        <v/>
      </c>
      <c r="L755" s="60" t="str">
        <f t="shared" si="745"/>
        <v/>
      </c>
      <c r="M755" s="60" t="str">
        <f t="shared" si="746"/>
        <v/>
      </c>
      <c r="N755" s="48"/>
      <c r="P755" s="114"/>
      <c r="Q755" s="114"/>
      <c r="R755" s="114"/>
      <c r="S755" s="114" t="str">
        <f>IF(OR(LEFT($A755,1)="x",AND(AC753+$AC755=0,$AC753&gt;0)),"",IFERROR(VLOOKUP($A755,Leden2Z,32,0),""))</f>
        <v/>
      </c>
      <c r="T755" s="153">
        <f t="shared" si="747"/>
        <v>0</v>
      </c>
      <c r="U755" s="116">
        <f t="shared" si="748"/>
        <v>0</v>
      </c>
      <c r="V755" s="119" t="str">
        <f t="shared" si="749"/>
        <v/>
      </c>
      <c r="W755" s="119" t="str">
        <f t="shared" si="750"/>
        <v/>
      </c>
      <c r="X755" s="23">
        <v>6</v>
      </c>
      <c r="Y755" s="60" t="str">
        <f t="shared" si="751"/>
        <v/>
      </c>
      <c r="Z755" s="60" t="str">
        <f t="shared" si="752"/>
        <v/>
      </c>
      <c r="AA755" s="60" t="str">
        <f t="shared" si="753"/>
        <v/>
      </c>
      <c r="AB755" s="60" t="str">
        <f t="shared" si="754"/>
        <v/>
      </c>
      <c r="AC755" s="23">
        <f t="shared" si="755"/>
        <v>0</v>
      </c>
      <c r="AH755" s="158" t="str">
        <f t="shared" si="756"/>
        <v/>
      </c>
    </row>
    <row r="756" spans="1:34" x14ac:dyDescent="0.25">
      <c r="A756" s="23" t="str">
        <f>C751&amp;"x"&amp;B756</f>
        <v>x3</v>
      </c>
      <c r="B756" s="42">
        <v>3</v>
      </c>
      <c r="C756" s="60" t="str">
        <f t="shared" si="737"/>
        <v/>
      </c>
      <c r="D756" s="60" t="str">
        <f t="shared" si="738"/>
        <v/>
      </c>
      <c r="E756" s="61" t="str">
        <f t="shared" si="739"/>
        <v/>
      </c>
      <c r="F756" s="61" t="str">
        <f t="shared" si="740"/>
        <v/>
      </c>
      <c r="G756" s="62" t="str">
        <f t="shared" si="741"/>
        <v/>
      </c>
      <c r="H756" s="63" t="str">
        <f t="shared" si="742"/>
        <v/>
      </c>
      <c r="I756" s="69"/>
      <c r="J756" s="60" t="str">
        <f t="shared" si="743"/>
        <v/>
      </c>
      <c r="K756" s="60" t="str">
        <f t="shared" si="744"/>
        <v/>
      </c>
      <c r="L756" s="60" t="str">
        <f t="shared" si="745"/>
        <v/>
      </c>
      <c r="M756" s="60" t="str">
        <f t="shared" si="746"/>
        <v/>
      </c>
      <c r="N756" s="48"/>
      <c r="P756" s="114"/>
      <c r="Q756" s="114"/>
      <c r="R756" s="114"/>
      <c r="S756" s="114" t="str">
        <f>IF(OR(LEFT($A756,1)="x",AND(AC753+$AC756=0,$AC753&gt;0)),"",IFERROR(VLOOKUP($A756,Leden2Z,32,0),""))</f>
        <v/>
      </c>
      <c r="T756" s="153">
        <f t="shared" si="747"/>
        <v>0</v>
      </c>
      <c r="U756" s="116">
        <f t="shared" si="748"/>
        <v>0</v>
      </c>
      <c r="V756" s="119" t="str">
        <f t="shared" si="749"/>
        <v/>
      </c>
      <c r="W756" s="119" t="str">
        <f t="shared" si="750"/>
        <v/>
      </c>
      <c r="X756" s="23">
        <v>7</v>
      </c>
      <c r="Y756" s="60" t="str">
        <f t="shared" si="751"/>
        <v/>
      </c>
      <c r="Z756" s="60" t="str">
        <f t="shared" si="752"/>
        <v/>
      </c>
      <c r="AA756" s="60" t="str">
        <f t="shared" si="753"/>
        <v/>
      </c>
      <c r="AB756" s="60" t="str">
        <f t="shared" si="754"/>
        <v/>
      </c>
      <c r="AC756" s="23">
        <f t="shared" si="755"/>
        <v>0</v>
      </c>
      <c r="AH756" s="158" t="str">
        <f t="shared" si="756"/>
        <v/>
      </c>
    </row>
    <row r="757" spans="1:34" x14ac:dyDescent="0.25">
      <c r="A757" s="23" t="str">
        <f>C751&amp;"x"&amp;B757</f>
        <v>x4</v>
      </c>
      <c r="B757" s="42">
        <v>4</v>
      </c>
      <c r="C757" s="60" t="str">
        <f t="shared" si="737"/>
        <v/>
      </c>
      <c r="D757" s="60" t="str">
        <f t="shared" si="738"/>
        <v/>
      </c>
      <c r="E757" s="61" t="str">
        <f t="shared" si="739"/>
        <v/>
      </c>
      <c r="F757" s="61" t="str">
        <f t="shared" si="740"/>
        <v/>
      </c>
      <c r="G757" s="62" t="str">
        <f t="shared" si="741"/>
        <v/>
      </c>
      <c r="H757" s="63" t="str">
        <f t="shared" si="742"/>
        <v/>
      </c>
      <c r="I757" s="69"/>
      <c r="J757" s="60" t="str">
        <f t="shared" si="743"/>
        <v/>
      </c>
      <c r="K757" s="60" t="str">
        <f t="shared" si="744"/>
        <v/>
      </c>
      <c r="L757" s="60" t="str">
        <f t="shared" si="745"/>
        <v/>
      </c>
      <c r="M757" s="60" t="str">
        <f t="shared" si="746"/>
        <v/>
      </c>
      <c r="N757" s="48"/>
      <c r="P757" s="114"/>
      <c r="Q757" s="114"/>
      <c r="R757" s="114"/>
      <c r="S757" s="114" t="str">
        <f>IF(OR(LEFT($A757,1)="x",AND(AC753+$AC757=0,$AC753&gt;0)),"",IFERROR(VLOOKUP($A757,Leden2Z,32,0),""))</f>
        <v/>
      </c>
      <c r="T757" s="153">
        <f t="shared" si="747"/>
        <v>0</v>
      </c>
      <c r="U757" s="116">
        <f t="shared" si="748"/>
        <v>0</v>
      </c>
      <c r="V757" s="119" t="str">
        <f t="shared" si="749"/>
        <v/>
      </c>
      <c r="W757" s="119" t="str">
        <f t="shared" si="750"/>
        <v/>
      </c>
      <c r="X757" s="23">
        <v>8</v>
      </c>
      <c r="Y757" s="60" t="str">
        <f t="shared" si="751"/>
        <v/>
      </c>
      <c r="Z757" s="60" t="str">
        <f t="shared" si="752"/>
        <v/>
      </c>
      <c r="AA757" s="60" t="str">
        <f t="shared" si="753"/>
        <v/>
      </c>
      <c r="AB757" s="60" t="str">
        <f t="shared" si="754"/>
        <v/>
      </c>
      <c r="AC757" s="23">
        <f t="shared" si="755"/>
        <v>0</v>
      </c>
      <c r="AH757" s="158" t="str">
        <f t="shared" si="756"/>
        <v/>
      </c>
    </row>
    <row r="758" spans="1:34" x14ac:dyDescent="0.25">
      <c r="A758" s="23" t="str">
        <f>C751&amp;"x"&amp;B758</f>
        <v>x5</v>
      </c>
      <c r="B758" s="42">
        <v>5</v>
      </c>
      <c r="C758" s="60" t="str">
        <f t="shared" si="737"/>
        <v/>
      </c>
      <c r="D758" s="60" t="str">
        <f t="shared" si="738"/>
        <v/>
      </c>
      <c r="E758" s="61" t="str">
        <f t="shared" si="739"/>
        <v/>
      </c>
      <c r="F758" s="61" t="str">
        <f t="shared" si="740"/>
        <v/>
      </c>
      <c r="G758" s="62" t="str">
        <f t="shared" si="741"/>
        <v/>
      </c>
      <c r="H758" s="63" t="str">
        <f t="shared" si="742"/>
        <v/>
      </c>
      <c r="I758" s="69"/>
      <c r="J758" s="60" t="str">
        <f t="shared" si="743"/>
        <v/>
      </c>
      <c r="K758" s="60" t="str">
        <f t="shared" si="744"/>
        <v/>
      </c>
      <c r="L758" s="60" t="str">
        <f t="shared" si="745"/>
        <v/>
      </c>
      <c r="M758" s="60" t="str">
        <f t="shared" si="746"/>
        <v/>
      </c>
      <c r="N758" s="48"/>
      <c r="P758" s="114"/>
      <c r="Q758" s="114"/>
      <c r="R758" s="114"/>
      <c r="S758" s="114" t="str">
        <f>IF(OR(LEFT($A758,1)="x",AND(AC753+$AC758=0,$AC753&gt;0)),"",IFERROR(VLOOKUP($A758,Leden2Z,32,0),""))</f>
        <v/>
      </c>
      <c r="T758" s="153">
        <f t="shared" si="747"/>
        <v>0</v>
      </c>
      <c r="U758" s="116">
        <f t="shared" si="748"/>
        <v>0</v>
      </c>
      <c r="V758" s="119" t="str">
        <f t="shared" si="749"/>
        <v/>
      </c>
      <c r="W758" s="119" t="str">
        <f t="shared" si="750"/>
        <v/>
      </c>
      <c r="X758" s="23">
        <v>9</v>
      </c>
      <c r="Y758" s="60" t="str">
        <f t="shared" si="751"/>
        <v/>
      </c>
      <c r="Z758" s="60" t="str">
        <f t="shared" si="752"/>
        <v/>
      </c>
      <c r="AA758" s="60" t="str">
        <f t="shared" si="753"/>
        <v/>
      </c>
      <c r="AB758" s="60" t="str">
        <f t="shared" si="754"/>
        <v/>
      </c>
      <c r="AC758" s="23">
        <f t="shared" si="755"/>
        <v>0</v>
      </c>
      <c r="AH758" s="158" t="str">
        <f t="shared" si="756"/>
        <v/>
      </c>
    </row>
    <row r="759" spans="1:34" x14ac:dyDescent="0.25">
      <c r="A759" s="23" t="str">
        <f>C751&amp;"x"&amp;B759</f>
        <v>x6</v>
      </c>
      <c r="B759" s="42">
        <v>6</v>
      </c>
      <c r="C759" s="60" t="str">
        <f t="shared" si="737"/>
        <v/>
      </c>
      <c r="D759" s="60" t="str">
        <f t="shared" si="738"/>
        <v/>
      </c>
      <c r="E759" s="61" t="str">
        <f t="shared" si="739"/>
        <v/>
      </c>
      <c r="F759" s="61" t="str">
        <f t="shared" si="740"/>
        <v/>
      </c>
      <c r="G759" s="62" t="str">
        <f t="shared" si="741"/>
        <v/>
      </c>
      <c r="H759" s="63" t="str">
        <f t="shared" si="742"/>
        <v/>
      </c>
      <c r="I759" s="69"/>
      <c r="J759" s="60" t="str">
        <f t="shared" si="743"/>
        <v/>
      </c>
      <c r="K759" s="60" t="str">
        <f t="shared" si="744"/>
        <v/>
      </c>
      <c r="L759" s="60" t="str">
        <f t="shared" si="745"/>
        <v/>
      </c>
      <c r="M759" s="60" t="str">
        <f t="shared" si="746"/>
        <v/>
      </c>
      <c r="N759" s="48"/>
      <c r="P759" s="114"/>
      <c r="Q759" s="114"/>
      <c r="R759" s="114"/>
      <c r="S759" s="114" t="str">
        <f>IF(OR(LEFT($A759,1)="x",AND(AC753+$AC759=0,$AC753&gt;0)),"",IFERROR(VLOOKUP($A759,Leden2Z,32,0),""))</f>
        <v/>
      </c>
      <c r="T759" s="153">
        <f t="shared" si="747"/>
        <v>0</v>
      </c>
      <c r="U759" s="116">
        <f t="shared" si="748"/>
        <v>0</v>
      </c>
      <c r="V759" s="119" t="str">
        <f t="shared" si="749"/>
        <v/>
      </c>
      <c r="W759" s="119" t="str">
        <f t="shared" si="750"/>
        <v/>
      </c>
      <c r="X759" s="23">
        <v>10</v>
      </c>
      <c r="Y759" s="60" t="str">
        <f t="shared" si="751"/>
        <v/>
      </c>
      <c r="Z759" s="60" t="str">
        <f t="shared" si="752"/>
        <v/>
      </c>
      <c r="AA759" s="60" t="str">
        <f t="shared" si="753"/>
        <v/>
      </c>
      <c r="AB759" s="60" t="str">
        <f t="shared" si="754"/>
        <v/>
      </c>
      <c r="AC759" s="23">
        <f t="shared" si="755"/>
        <v>0</v>
      </c>
      <c r="AH759" s="158" t="str">
        <f t="shared" si="756"/>
        <v/>
      </c>
    </row>
    <row r="760" spans="1:34" x14ac:dyDescent="0.25">
      <c r="A760" s="23" t="str">
        <f>C751&amp;"x"&amp;B760</f>
        <v>x7</v>
      </c>
      <c r="B760" s="42">
        <v>7</v>
      </c>
      <c r="C760" s="60" t="str">
        <f t="shared" si="737"/>
        <v/>
      </c>
      <c r="D760" s="60" t="str">
        <f t="shared" si="738"/>
        <v/>
      </c>
      <c r="E760" s="61" t="str">
        <f t="shared" si="739"/>
        <v/>
      </c>
      <c r="F760" s="61" t="str">
        <f t="shared" si="740"/>
        <v/>
      </c>
      <c r="G760" s="62" t="str">
        <f t="shared" si="741"/>
        <v/>
      </c>
      <c r="H760" s="63" t="str">
        <f t="shared" si="742"/>
        <v/>
      </c>
      <c r="I760" s="69"/>
      <c r="J760" s="60" t="str">
        <f t="shared" si="743"/>
        <v/>
      </c>
      <c r="K760" s="60" t="str">
        <f t="shared" si="744"/>
        <v/>
      </c>
      <c r="L760" s="60" t="str">
        <f t="shared" si="745"/>
        <v/>
      </c>
      <c r="M760" s="60" t="str">
        <f t="shared" si="746"/>
        <v/>
      </c>
      <c r="N760" s="48"/>
      <c r="P760" s="114"/>
      <c r="Q760" s="114"/>
      <c r="R760" s="114"/>
      <c r="S760" s="114" t="str">
        <f>IF(OR(LEFT($A760,1)="x",AND(AC753+$AC760=0,$AC753&gt;0)),"",IFERROR(VLOOKUP($A760,Leden2Z,32,0),""))</f>
        <v/>
      </c>
      <c r="T760" s="153">
        <f t="shared" si="747"/>
        <v>0</v>
      </c>
      <c r="U760" s="116">
        <f t="shared" si="748"/>
        <v>0</v>
      </c>
      <c r="V760" s="119" t="str">
        <f t="shared" si="749"/>
        <v/>
      </c>
      <c r="W760" s="119" t="str">
        <f t="shared" si="750"/>
        <v/>
      </c>
      <c r="X760" s="23">
        <v>11</v>
      </c>
      <c r="Y760" s="60" t="str">
        <f t="shared" si="751"/>
        <v/>
      </c>
      <c r="Z760" s="60" t="str">
        <f t="shared" si="752"/>
        <v/>
      </c>
      <c r="AA760" s="60" t="str">
        <f t="shared" si="753"/>
        <v/>
      </c>
      <c r="AB760" s="60" t="str">
        <f t="shared" si="754"/>
        <v/>
      </c>
      <c r="AC760" s="23">
        <f t="shared" si="755"/>
        <v>0</v>
      </c>
      <c r="AH760" s="158" t="str">
        <f t="shared" si="756"/>
        <v/>
      </c>
    </row>
    <row r="761" spans="1:34" x14ac:dyDescent="0.25">
      <c r="A761" s="23" t="str">
        <f>C751&amp;"x"&amp;B761</f>
        <v>x8</v>
      </c>
      <c r="B761" s="42">
        <v>8</v>
      </c>
      <c r="C761" s="60" t="str">
        <f t="shared" si="737"/>
        <v/>
      </c>
      <c r="D761" s="60" t="str">
        <f t="shared" si="738"/>
        <v/>
      </c>
      <c r="E761" s="61" t="str">
        <f t="shared" si="739"/>
        <v/>
      </c>
      <c r="F761" s="61" t="str">
        <f t="shared" si="740"/>
        <v/>
      </c>
      <c r="G761" s="62" t="str">
        <f t="shared" si="741"/>
        <v/>
      </c>
      <c r="H761" s="63" t="str">
        <f t="shared" si="742"/>
        <v/>
      </c>
      <c r="I761" s="69"/>
      <c r="J761" s="60" t="str">
        <f t="shared" si="743"/>
        <v/>
      </c>
      <c r="K761" s="60" t="str">
        <f t="shared" si="744"/>
        <v/>
      </c>
      <c r="L761" s="60" t="str">
        <f t="shared" si="745"/>
        <v/>
      </c>
      <c r="M761" s="60" t="str">
        <f t="shared" si="746"/>
        <v/>
      </c>
      <c r="N761" s="48"/>
      <c r="P761" s="114"/>
      <c r="Q761" s="114"/>
      <c r="R761" s="114"/>
      <c r="S761" s="114" t="str">
        <f>IF(OR(LEFT($A761,1)="x",AND(AC753+$AC761=0,$AC753&gt;0)),"",IFERROR(VLOOKUP($A761,Leden2Z,32,0),""))</f>
        <v/>
      </c>
      <c r="T761" s="153">
        <f t="shared" si="747"/>
        <v>0</v>
      </c>
      <c r="U761" s="116">
        <f t="shared" si="748"/>
        <v>0</v>
      </c>
      <c r="V761" s="119" t="str">
        <f t="shared" si="749"/>
        <v/>
      </c>
      <c r="W761" s="119" t="str">
        <f t="shared" si="750"/>
        <v/>
      </c>
      <c r="X761" s="23">
        <v>12</v>
      </c>
      <c r="Y761" s="60" t="str">
        <f t="shared" si="751"/>
        <v/>
      </c>
      <c r="Z761" s="60" t="str">
        <f t="shared" si="752"/>
        <v/>
      </c>
      <c r="AA761" s="60" t="str">
        <f t="shared" si="753"/>
        <v/>
      </c>
      <c r="AB761" s="60" t="str">
        <f t="shared" si="754"/>
        <v/>
      </c>
      <c r="AC761" s="23">
        <f t="shared" si="755"/>
        <v>0</v>
      </c>
      <c r="AH761" s="158" t="str">
        <f t="shared" si="756"/>
        <v/>
      </c>
    </row>
    <row r="762" spans="1:34" x14ac:dyDescent="0.25">
      <c r="A762" s="23" t="str">
        <f>C751&amp;"x"&amp;B762</f>
        <v>x9</v>
      </c>
      <c r="B762" s="42">
        <v>9</v>
      </c>
      <c r="C762" s="60" t="str">
        <f t="shared" si="737"/>
        <v/>
      </c>
      <c r="D762" s="60" t="str">
        <f t="shared" si="738"/>
        <v/>
      </c>
      <c r="E762" s="61" t="str">
        <f t="shared" si="739"/>
        <v/>
      </c>
      <c r="F762" s="61" t="str">
        <f t="shared" si="740"/>
        <v/>
      </c>
      <c r="G762" s="62" t="str">
        <f t="shared" si="741"/>
        <v/>
      </c>
      <c r="H762" s="63" t="str">
        <f t="shared" si="742"/>
        <v/>
      </c>
      <c r="I762" s="69"/>
      <c r="J762" s="60" t="str">
        <f t="shared" si="743"/>
        <v/>
      </c>
      <c r="K762" s="60" t="str">
        <f t="shared" si="744"/>
        <v/>
      </c>
      <c r="L762" s="60" t="str">
        <f t="shared" si="745"/>
        <v/>
      </c>
      <c r="M762" s="60" t="str">
        <f t="shared" si="746"/>
        <v/>
      </c>
      <c r="N762" s="48"/>
      <c r="P762" s="114"/>
      <c r="Q762" s="114"/>
      <c r="R762" s="114"/>
      <c r="S762" s="114" t="str">
        <f>IF(OR(LEFT($A762,1)="x",AND(AC753+$AC762=0,$AC753&gt;0)),"",IFERROR(VLOOKUP($A762,Leden2Z,32,0),""))</f>
        <v/>
      </c>
      <c r="T762" s="153">
        <f t="shared" si="747"/>
        <v>0</v>
      </c>
      <c r="U762" s="116">
        <f t="shared" si="748"/>
        <v>0</v>
      </c>
      <c r="V762" s="119" t="str">
        <f t="shared" si="749"/>
        <v/>
      </c>
      <c r="W762" s="119" t="str">
        <f t="shared" si="750"/>
        <v/>
      </c>
      <c r="X762" s="23">
        <v>13</v>
      </c>
      <c r="Y762" s="60" t="str">
        <f t="shared" si="751"/>
        <v/>
      </c>
      <c r="Z762" s="60" t="str">
        <f t="shared" si="752"/>
        <v/>
      </c>
      <c r="AA762" s="60" t="str">
        <f t="shared" si="753"/>
        <v/>
      </c>
      <c r="AB762" s="60" t="str">
        <f t="shared" si="754"/>
        <v/>
      </c>
      <c r="AC762" s="23">
        <f t="shared" si="755"/>
        <v>0</v>
      </c>
      <c r="AH762" s="158" t="str">
        <f t="shared" si="756"/>
        <v/>
      </c>
    </row>
    <row r="763" spans="1:34" x14ac:dyDescent="0.25">
      <c r="A763" s="23" t="str">
        <f>C751&amp;"x"&amp;B763</f>
        <v>x10</v>
      </c>
      <c r="B763" s="42">
        <v>10</v>
      </c>
      <c r="C763" s="60" t="str">
        <f t="shared" si="737"/>
        <v/>
      </c>
      <c r="D763" s="60" t="str">
        <f t="shared" si="738"/>
        <v/>
      </c>
      <c r="E763" s="61" t="str">
        <f t="shared" si="739"/>
        <v/>
      </c>
      <c r="F763" s="61" t="str">
        <f t="shared" si="740"/>
        <v/>
      </c>
      <c r="G763" s="62" t="str">
        <f t="shared" si="741"/>
        <v/>
      </c>
      <c r="H763" s="63" t="str">
        <f t="shared" si="742"/>
        <v/>
      </c>
      <c r="I763" s="69"/>
      <c r="J763" s="60" t="str">
        <f t="shared" si="743"/>
        <v/>
      </c>
      <c r="K763" s="60" t="str">
        <f t="shared" si="744"/>
        <v/>
      </c>
      <c r="L763" s="60" t="str">
        <f t="shared" si="745"/>
        <v/>
      </c>
      <c r="M763" s="60" t="str">
        <f t="shared" si="746"/>
        <v/>
      </c>
      <c r="N763" s="48"/>
      <c r="P763" s="114"/>
      <c r="Q763" s="114"/>
      <c r="R763" s="114"/>
      <c r="S763" s="114" t="str">
        <f>IF(OR(LEFT($A763,1)="x",AND(AC753+$AC763=0,$AC753&gt;0)),"",IFERROR(VLOOKUP($A763,Leden2Z,32,0),""))</f>
        <v/>
      </c>
      <c r="T763" s="153">
        <f t="shared" si="747"/>
        <v>0</v>
      </c>
      <c r="U763" s="116">
        <f t="shared" si="748"/>
        <v>0</v>
      </c>
      <c r="V763" s="119" t="str">
        <f t="shared" si="749"/>
        <v/>
      </c>
      <c r="W763" s="119" t="str">
        <f t="shared" si="750"/>
        <v/>
      </c>
      <c r="X763" s="23">
        <v>14</v>
      </c>
      <c r="Y763" s="60" t="str">
        <f t="shared" si="751"/>
        <v/>
      </c>
      <c r="Z763" s="60" t="str">
        <f t="shared" si="752"/>
        <v/>
      </c>
      <c r="AA763" s="60" t="str">
        <f t="shared" si="753"/>
        <v/>
      </c>
      <c r="AB763" s="60" t="str">
        <f t="shared" si="754"/>
        <v/>
      </c>
      <c r="AC763" s="23">
        <f t="shared" si="755"/>
        <v>0</v>
      </c>
      <c r="AH763" s="158" t="str">
        <f t="shared" si="756"/>
        <v/>
      </c>
    </row>
    <row r="764" spans="1:34" x14ac:dyDescent="0.25">
      <c r="A764" s="23" t="str">
        <f>C751&amp;"x"&amp;B764</f>
        <v>x11</v>
      </c>
      <c r="B764" s="42">
        <v>11</v>
      </c>
      <c r="C764" s="60" t="str">
        <f t="shared" si="737"/>
        <v/>
      </c>
      <c r="D764" s="60" t="str">
        <f t="shared" si="738"/>
        <v/>
      </c>
      <c r="E764" s="61" t="str">
        <f t="shared" si="739"/>
        <v/>
      </c>
      <c r="F764" s="61" t="str">
        <f t="shared" si="740"/>
        <v/>
      </c>
      <c r="G764" s="62" t="str">
        <f t="shared" si="741"/>
        <v/>
      </c>
      <c r="H764" s="63" t="str">
        <f t="shared" si="742"/>
        <v/>
      </c>
      <c r="I764" s="69"/>
      <c r="J764" s="60" t="str">
        <f t="shared" si="743"/>
        <v/>
      </c>
      <c r="K764" s="60" t="str">
        <f t="shared" si="744"/>
        <v/>
      </c>
      <c r="L764" s="60" t="str">
        <f t="shared" si="745"/>
        <v/>
      </c>
      <c r="M764" s="60" t="str">
        <f t="shared" si="746"/>
        <v/>
      </c>
      <c r="N764" s="48"/>
      <c r="P764" s="114"/>
      <c r="Q764" s="114"/>
      <c r="R764" s="114"/>
      <c r="S764" s="114" t="str">
        <f>IF(OR(LEFT($A764,1)="x",AND(AC753+$AC764=0,$AC753&gt;0)),"",IFERROR(VLOOKUP($A764,Leden2Z,32,0),""))</f>
        <v/>
      </c>
      <c r="T764" s="153">
        <f t="shared" si="747"/>
        <v>0</v>
      </c>
      <c r="U764" s="116">
        <f t="shared" si="748"/>
        <v>0</v>
      </c>
      <c r="V764" s="119" t="str">
        <f t="shared" si="749"/>
        <v/>
      </c>
      <c r="W764" s="119" t="str">
        <f t="shared" si="750"/>
        <v/>
      </c>
      <c r="X764" s="23">
        <v>15</v>
      </c>
      <c r="Y764" s="60" t="str">
        <f t="shared" si="751"/>
        <v/>
      </c>
      <c r="Z764" s="60" t="str">
        <f t="shared" si="752"/>
        <v/>
      </c>
      <c r="AA764" s="60" t="str">
        <f t="shared" si="753"/>
        <v/>
      </c>
      <c r="AB764" s="60" t="str">
        <f t="shared" si="754"/>
        <v/>
      </c>
      <c r="AC764" s="23">
        <f t="shared" si="755"/>
        <v>0</v>
      </c>
      <c r="AH764" s="158" t="str">
        <f t="shared" si="756"/>
        <v/>
      </c>
    </row>
    <row r="765" spans="1:34" x14ac:dyDescent="0.25">
      <c r="A765" s="23" t="str">
        <f>C751&amp;"x"&amp;B765</f>
        <v>x12</v>
      </c>
      <c r="B765" s="42">
        <v>12</v>
      </c>
      <c r="C765" s="60" t="str">
        <f t="shared" si="737"/>
        <v/>
      </c>
      <c r="D765" s="60" t="str">
        <f t="shared" si="738"/>
        <v/>
      </c>
      <c r="E765" s="61" t="str">
        <f t="shared" si="739"/>
        <v/>
      </c>
      <c r="F765" s="61" t="str">
        <f t="shared" si="740"/>
        <v/>
      </c>
      <c r="G765" s="62" t="str">
        <f t="shared" si="741"/>
        <v/>
      </c>
      <c r="H765" s="63" t="str">
        <f t="shared" si="742"/>
        <v/>
      </c>
      <c r="I765" s="69"/>
      <c r="J765" s="60" t="str">
        <f t="shared" si="743"/>
        <v/>
      </c>
      <c r="K765" s="60" t="str">
        <f t="shared" si="744"/>
        <v/>
      </c>
      <c r="L765" s="60" t="str">
        <f t="shared" si="745"/>
        <v/>
      </c>
      <c r="M765" s="60" t="str">
        <f t="shared" si="746"/>
        <v/>
      </c>
      <c r="N765" s="48"/>
      <c r="P765" s="114"/>
      <c r="Q765" s="114"/>
      <c r="R765" s="114"/>
      <c r="S765" s="114" t="str">
        <f>IF(OR(LEFT($A765,1)="x",AND(AC753+$AC765=0,$AC753&gt;0)),"",IFERROR(VLOOKUP($A765,Leden2Z,32,0),""))</f>
        <v/>
      </c>
      <c r="T765" s="153">
        <f t="shared" si="747"/>
        <v>0</v>
      </c>
      <c r="U765" s="116">
        <f t="shared" si="748"/>
        <v>0</v>
      </c>
      <c r="V765" s="119" t="str">
        <f t="shared" si="749"/>
        <v/>
      </c>
      <c r="W765" s="119" t="str">
        <f t="shared" si="750"/>
        <v/>
      </c>
      <c r="X765" s="23">
        <v>16</v>
      </c>
      <c r="Y765" s="60" t="str">
        <f t="shared" si="751"/>
        <v/>
      </c>
      <c r="Z765" s="60" t="str">
        <f t="shared" si="752"/>
        <v/>
      </c>
      <c r="AA765" s="60" t="str">
        <f t="shared" si="753"/>
        <v/>
      </c>
      <c r="AB765" s="60" t="str">
        <f t="shared" si="754"/>
        <v/>
      </c>
      <c r="AC765" s="23">
        <f t="shared" si="755"/>
        <v>0</v>
      </c>
      <c r="AH765" s="158" t="str">
        <f t="shared" si="756"/>
        <v/>
      </c>
    </row>
    <row r="766" spans="1:34" x14ac:dyDescent="0.25">
      <c r="A766" s="23" t="str">
        <f>C751&amp;"x"&amp;B766</f>
        <v>x13</v>
      </c>
      <c r="B766" s="42">
        <v>13</v>
      </c>
      <c r="C766" s="60" t="str">
        <f t="shared" si="737"/>
        <v/>
      </c>
      <c r="D766" s="60" t="str">
        <f t="shared" si="738"/>
        <v/>
      </c>
      <c r="E766" s="61" t="str">
        <f t="shared" si="739"/>
        <v/>
      </c>
      <c r="F766" s="61" t="str">
        <f t="shared" si="740"/>
        <v/>
      </c>
      <c r="G766" s="62" t="str">
        <f t="shared" si="741"/>
        <v/>
      </c>
      <c r="H766" s="63" t="str">
        <f t="shared" si="742"/>
        <v/>
      </c>
      <c r="I766" s="69"/>
      <c r="J766" s="60" t="str">
        <f t="shared" si="743"/>
        <v/>
      </c>
      <c r="K766" s="60" t="str">
        <f t="shared" si="744"/>
        <v/>
      </c>
      <c r="L766" s="60" t="str">
        <f t="shared" si="745"/>
        <v/>
      </c>
      <c r="M766" s="60" t="str">
        <f t="shared" si="746"/>
        <v/>
      </c>
      <c r="N766" s="48"/>
      <c r="P766" s="114"/>
      <c r="Q766" s="114"/>
      <c r="R766" s="114"/>
      <c r="S766" s="114" t="str">
        <f>IF(OR(LEFT($A766,1)="x",AND(AC753+$AC766=0,$AC753&gt;0)),"",IFERROR(VLOOKUP($A766,Leden2Z,32,0),""))</f>
        <v/>
      </c>
      <c r="T766" s="153">
        <f t="shared" si="747"/>
        <v>0</v>
      </c>
      <c r="U766" s="116">
        <f t="shared" si="748"/>
        <v>0</v>
      </c>
      <c r="V766" s="119" t="str">
        <f t="shared" si="749"/>
        <v/>
      </c>
      <c r="W766" s="119" t="str">
        <f t="shared" si="750"/>
        <v/>
      </c>
      <c r="X766" s="23">
        <v>17</v>
      </c>
      <c r="Y766" s="60" t="str">
        <f t="shared" si="751"/>
        <v/>
      </c>
      <c r="Z766" s="60" t="str">
        <f t="shared" si="752"/>
        <v/>
      </c>
      <c r="AA766" s="60" t="str">
        <f t="shared" si="753"/>
        <v/>
      </c>
      <c r="AB766" s="60" t="str">
        <f t="shared" si="754"/>
        <v/>
      </c>
      <c r="AC766" s="23">
        <f t="shared" si="755"/>
        <v>0</v>
      </c>
      <c r="AH766" s="158" t="str">
        <f t="shared" si="756"/>
        <v/>
      </c>
    </row>
    <row r="767" spans="1:34" x14ac:dyDescent="0.25">
      <c r="A767" s="23" t="str">
        <f>C751&amp;"x"&amp;B767</f>
        <v>x14</v>
      </c>
      <c r="B767" s="42">
        <v>14</v>
      </c>
      <c r="C767" s="60" t="str">
        <f t="shared" si="737"/>
        <v/>
      </c>
      <c r="D767" s="60" t="str">
        <f t="shared" si="738"/>
        <v/>
      </c>
      <c r="E767" s="61" t="str">
        <f t="shared" si="739"/>
        <v/>
      </c>
      <c r="F767" s="61" t="str">
        <f t="shared" si="740"/>
        <v/>
      </c>
      <c r="G767" s="62" t="str">
        <f t="shared" si="741"/>
        <v/>
      </c>
      <c r="H767" s="63" t="str">
        <f t="shared" si="742"/>
        <v/>
      </c>
      <c r="I767" s="69"/>
      <c r="J767" s="60" t="str">
        <f t="shared" si="743"/>
        <v/>
      </c>
      <c r="K767" s="60" t="str">
        <f t="shared" si="744"/>
        <v/>
      </c>
      <c r="L767" s="60" t="str">
        <f t="shared" si="745"/>
        <v/>
      </c>
      <c r="M767" s="60" t="str">
        <f t="shared" si="746"/>
        <v/>
      </c>
      <c r="N767" s="48"/>
      <c r="P767" s="114"/>
      <c r="Q767" s="114"/>
      <c r="R767" s="114"/>
      <c r="S767" s="114" t="str">
        <f>IF(OR(LEFT($A767,1)="x",AND(AC753+$AC767=0,$AC753&gt;0)),"",IFERROR(VLOOKUP($A767,Leden2Z,32,0),""))</f>
        <v/>
      </c>
      <c r="T767" s="153">
        <f t="shared" si="747"/>
        <v>0</v>
      </c>
      <c r="U767" s="116">
        <f t="shared" si="748"/>
        <v>0</v>
      </c>
      <c r="V767" s="119" t="str">
        <f t="shared" si="749"/>
        <v/>
      </c>
      <c r="W767" s="119" t="str">
        <f t="shared" si="750"/>
        <v/>
      </c>
      <c r="X767" s="23">
        <v>18</v>
      </c>
      <c r="Y767" s="60" t="str">
        <f t="shared" si="751"/>
        <v/>
      </c>
      <c r="Z767" s="60" t="str">
        <f t="shared" si="752"/>
        <v/>
      </c>
      <c r="AA767" s="60" t="str">
        <f t="shared" si="753"/>
        <v/>
      </c>
      <c r="AB767" s="60" t="str">
        <f t="shared" si="754"/>
        <v/>
      </c>
      <c r="AC767" s="23">
        <f t="shared" si="755"/>
        <v>0</v>
      </c>
      <c r="AH767" s="158" t="str">
        <f t="shared" si="756"/>
        <v/>
      </c>
    </row>
    <row r="768" spans="1:34" x14ac:dyDescent="0.25">
      <c r="A768" s="23" t="str">
        <f>C751&amp;"x"&amp;B768</f>
        <v>x15</v>
      </c>
      <c r="B768" s="42">
        <v>15</v>
      </c>
      <c r="C768" s="60" t="str">
        <f t="shared" si="737"/>
        <v/>
      </c>
      <c r="D768" s="60" t="str">
        <f t="shared" si="738"/>
        <v/>
      </c>
      <c r="E768" s="61" t="str">
        <f t="shared" si="739"/>
        <v/>
      </c>
      <c r="F768" s="61" t="str">
        <f t="shared" si="740"/>
        <v/>
      </c>
      <c r="G768" s="62" t="str">
        <f t="shared" si="741"/>
        <v/>
      </c>
      <c r="H768" s="63" t="str">
        <f t="shared" si="742"/>
        <v/>
      </c>
      <c r="I768" s="69"/>
      <c r="J768" s="60" t="str">
        <f t="shared" si="743"/>
        <v/>
      </c>
      <c r="K768" s="60" t="str">
        <f t="shared" si="744"/>
        <v/>
      </c>
      <c r="L768" s="60" t="str">
        <f t="shared" si="745"/>
        <v/>
      </c>
      <c r="M768" s="60" t="str">
        <f t="shared" si="746"/>
        <v/>
      </c>
      <c r="N768" s="48"/>
      <c r="P768" s="114"/>
      <c r="Q768" s="114"/>
      <c r="R768" s="114"/>
      <c r="S768" s="114" t="str">
        <f>IF(OR(LEFT($A768,1)="x",AND(AC753+$AC768=0,$AC753&gt;0)),"",IFERROR(VLOOKUP($A768,Leden2Z,32,0),""))</f>
        <v/>
      </c>
      <c r="T768" s="153">
        <f t="shared" si="747"/>
        <v>0</v>
      </c>
      <c r="U768" s="116">
        <f t="shared" si="748"/>
        <v>0</v>
      </c>
      <c r="V768" s="119" t="str">
        <f t="shared" si="749"/>
        <v/>
      </c>
      <c r="W768" s="119" t="str">
        <f t="shared" si="750"/>
        <v/>
      </c>
      <c r="X768" s="23">
        <v>19</v>
      </c>
      <c r="Y768" s="60" t="str">
        <f t="shared" si="751"/>
        <v/>
      </c>
      <c r="Z768" s="60" t="str">
        <f t="shared" si="752"/>
        <v/>
      </c>
      <c r="AA768" s="60" t="str">
        <f t="shared" si="753"/>
        <v/>
      </c>
      <c r="AB768" s="60" t="str">
        <f t="shared" si="754"/>
        <v/>
      </c>
      <c r="AC768" s="23">
        <f t="shared" si="755"/>
        <v>0</v>
      </c>
      <c r="AH768" s="158" t="str">
        <f t="shared" si="756"/>
        <v/>
      </c>
    </row>
    <row r="769" spans="1:34" x14ac:dyDescent="0.25">
      <c r="B769" s="65"/>
      <c r="C769" s="66"/>
      <c r="D769" s="65"/>
      <c r="E769" s="65"/>
      <c r="F769" s="65"/>
      <c r="G769" s="67"/>
      <c r="H769" s="67"/>
      <c r="I769" s="67"/>
      <c r="J769" s="66"/>
      <c r="K769" s="66"/>
      <c r="L769" s="66"/>
      <c r="M769" s="66"/>
      <c r="N769" s="48"/>
      <c r="X769" s="23">
        <v>20</v>
      </c>
    </row>
    <row r="770" spans="1:34" x14ac:dyDescent="0.25">
      <c r="B770" s="42"/>
      <c r="C770" s="369" t="s">
        <v>5165</v>
      </c>
      <c r="D770" s="369"/>
      <c r="E770" s="43" t="s">
        <v>5166</v>
      </c>
      <c r="F770" s="43" t="s">
        <v>5167</v>
      </c>
      <c r="G770" s="44" t="s">
        <v>5168</v>
      </c>
      <c r="H770" s="45"/>
      <c r="I770" s="46"/>
      <c r="J770" s="47" t="s">
        <v>5169</v>
      </c>
      <c r="K770" s="47" t="s">
        <v>5170</v>
      </c>
      <c r="L770" s="47" t="s">
        <v>5171</v>
      </c>
      <c r="M770" s="48"/>
      <c r="N770" s="48"/>
      <c r="P770" s="49">
        <f>COUNT(P774:P788)</f>
        <v>0</v>
      </c>
      <c r="Q770" s="49">
        <f>COUNT(Q774:Q788)</f>
        <v>0</v>
      </c>
      <c r="R770" s="49">
        <f>COUNT(R774:R788)</f>
        <v>0</v>
      </c>
      <c r="S770" s="49">
        <f>COUNT(S774:S788)</f>
        <v>0</v>
      </c>
      <c r="T770" s="96">
        <f>T771-SUM(U774:U788)</f>
        <v>0</v>
      </c>
      <c r="X770" s="23">
        <v>1</v>
      </c>
    </row>
    <row r="771" spans="1:34" ht="13" x14ac:dyDescent="0.3">
      <c r="A771" s="27">
        <f>A751+1</f>
        <v>39</v>
      </c>
      <c r="B771" s="50"/>
      <c r="C771" s="370" t="str">
        <f>Leden!AW44</f>
        <v/>
      </c>
      <c r="D771" s="370"/>
      <c r="E771" s="100" t="str">
        <f>IF($C771="","",LEFT(IFERROR(VLOOKUP($C771,Teams2Z,2,0),"")&amp;"??",2))</f>
        <v/>
      </c>
      <c r="F771" s="100" t="str">
        <f>IF($C771="","",IFERROR(VLOOKUP($C771,Teams2Z,3,0),"??"))</f>
        <v/>
      </c>
      <c r="G771" s="100" t="str">
        <f>IF($C771="","",LEFT(IFERROR(VLOOKUP($C771,Teams2Z,4,0),"")&amp;"?",1))</f>
        <v/>
      </c>
      <c r="H771" s="51"/>
      <c r="I771" s="52"/>
      <c r="J771" s="100">
        <f>COUNTIF(C774:C788,"V")</f>
        <v>0</v>
      </c>
      <c r="K771" s="100">
        <f>COUNTIF(C774:C788,"M")</f>
        <v>0</v>
      </c>
      <c r="L771" s="53" t="str">
        <f>IFERROR(AVERAGE(H774:H788),"")</f>
        <v/>
      </c>
      <c r="M771" s="54"/>
      <c r="N771" s="54"/>
      <c r="O771" s="27" t="s">
        <v>5172</v>
      </c>
      <c r="P771" s="163"/>
      <c r="Q771" s="163"/>
      <c r="R771" s="163"/>
      <c r="S771" s="163"/>
      <c r="T771" s="96">
        <f>SUM(T774:T788)</f>
        <v>0</v>
      </c>
      <c r="U771" s="115" t="str">
        <f>MID($C771,1,1)</f>
        <v/>
      </c>
      <c r="V771" s="115" t="str">
        <f>MID($C771,1,1)</f>
        <v/>
      </c>
      <c r="W771" s="115" t="str">
        <f>MID($C771,1,1)</f>
        <v/>
      </c>
      <c r="X771" s="23">
        <v>2</v>
      </c>
      <c r="Y771" s="27"/>
      <c r="Z771" s="27"/>
      <c r="AA771" s="27"/>
      <c r="AB771" s="27"/>
      <c r="AC771" s="27"/>
      <c r="AD771" s="11" t="str">
        <f>IF($C771="","",IFERROR(VLOOKUP($C771,Teams2Z,6,0),""))</f>
        <v/>
      </c>
      <c r="AE771" s="11" t="str">
        <f>TRIM(IF($AD771="","",IFERROR(VLOOKUP($AD771,Teams!$J$5:$O$9,2,0),"")))</f>
        <v/>
      </c>
      <c r="AF771" s="11" t="str">
        <f>TRIM(IF($AD771="","",IFERROR(VLOOKUP($AD771,Teams!$J$5:$O$9,4,0),"")))</f>
        <v/>
      </c>
      <c r="AG771" s="27"/>
      <c r="AH771" s="159" t="str">
        <f>IFERROR(AVERAGE(AH774:AH788),"")</f>
        <v/>
      </c>
    </row>
    <row r="772" spans="1:34" x14ac:dyDescent="0.25">
      <c r="B772" s="42"/>
      <c r="C772" s="43"/>
      <c r="D772" s="42"/>
      <c r="E772" s="42"/>
      <c r="F772" s="42"/>
      <c r="G772" s="46"/>
      <c r="H772" s="46"/>
      <c r="I772" s="46"/>
      <c r="J772" s="43"/>
      <c r="K772" s="43"/>
      <c r="L772" s="43"/>
      <c r="M772" s="48"/>
      <c r="N772" s="48"/>
      <c r="U772" s="116"/>
      <c r="V772" s="116"/>
      <c r="W772" s="116"/>
      <c r="X772" s="23">
        <v>3</v>
      </c>
    </row>
    <row r="773" spans="1:34" x14ac:dyDescent="0.25">
      <c r="A773" s="55"/>
      <c r="B773" s="56"/>
      <c r="C773" s="57" t="s">
        <v>5173</v>
      </c>
      <c r="D773" s="57" t="s">
        <v>5174</v>
      </c>
      <c r="E773" s="58" t="s">
        <v>5175</v>
      </c>
      <c r="F773" s="58" t="s">
        <v>5176</v>
      </c>
      <c r="G773" s="57" t="s">
        <v>5177</v>
      </c>
      <c r="H773" s="57" t="s">
        <v>5178</v>
      </c>
      <c r="I773" s="57" t="s">
        <v>5039</v>
      </c>
      <c r="J773" s="57" t="s">
        <v>7049</v>
      </c>
      <c r="K773" s="57" t="s">
        <v>7598</v>
      </c>
      <c r="L773" s="57" t="s">
        <v>7596</v>
      </c>
      <c r="M773" s="57" t="s">
        <v>7597</v>
      </c>
      <c r="N773" s="59"/>
      <c r="O773" s="55"/>
      <c r="P773" s="117" t="s">
        <v>5048</v>
      </c>
      <c r="Q773" s="117" t="s">
        <v>5047</v>
      </c>
      <c r="R773" s="117" t="s">
        <v>5049</v>
      </c>
      <c r="S773" s="117" t="s">
        <v>5048</v>
      </c>
      <c r="U773" s="115" t="str">
        <f>IF(W771="","",VLOOKUP(W771,Leeftijdscat,2,FALSE))</f>
        <v/>
      </c>
      <c r="V773" s="115" t="str">
        <f>IF(W771="","",VLOOKUP(W771,Leeftijdscat,3,FALSE))</f>
        <v/>
      </c>
      <c r="W773" s="115" t="str">
        <f>IF(W771="","",VLOOKUP(W771,Leeftijdscat,4,FALSE))</f>
        <v/>
      </c>
      <c r="X773" s="23">
        <v>4</v>
      </c>
      <c r="Y773" s="55">
        <f>LEN(Y774&amp;Y775&amp;Y776&amp;Y777&amp;Y778&amp;Y779&amp;Y780&amp;Y781&amp;Y782&amp;Y783&amp;Y784&amp;Y785&amp;Y786&amp;Y787&amp;Y788)</f>
        <v>0</v>
      </c>
      <c r="Z773" s="55">
        <f>LEN(Z774&amp;Z775&amp;Z776&amp;Z777&amp;Z778&amp;Z779&amp;Z780&amp;Z781&amp;Z782&amp;Z783&amp;Z784&amp;Z785&amp;Z786&amp;Z787&amp;Z788)</f>
        <v>0</v>
      </c>
      <c r="AA773" s="55">
        <f>LEN(AA774&amp;AA775&amp;AA776&amp;AA777&amp;AA778&amp;AA779&amp;AA780&amp;AA781&amp;AA782&amp;AA783&amp;AA784&amp;AA785&amp;AA786&amp;AA787&amp;AA788)</f>
        <v>0</v>
      </c>
      <c r="AB773" s="55">
        <f>LEN(AB774&amp;AB775&amp;AB776&amp;AB777&amp;AB778&amp;AB779&amp;AB780&amp;AB781&amp;AB782&amp;AB783&amp;AB784&amp;AB785&amp;AB786&amp;AB787&amp;AB788)</f>
        <v>0</v>
      </c>
      <c r="AC773" s="55">
        <f>SUM(Y773:AA773)</f>
        <v>0</v>
      </c>
      <c r="AD773" s="145"/>
      <c r="AE773" s="145"/>
      <c r="AF773" s="145"/>
      <c r="AG773" s="55"/>
    </row>
    <row r="774" spans="1:34" x14ac:dyDescent="0.25">
      <c r="A774" s="23" t="str">
        <f>C771&amp;"x"&amp;B774</f>
        <v>x1</v>
      </c>
      <c r="B774" s="42">
        <v>1</v>
      </c>
      <c r="C774" s="60" t="str">
        <f t="shared" ref="C774:C788" si="757">IF(LEFT($A774,1)="x","",IFERROR(VLOOKUP($A774,Leden2Z,7,0),""))</f>
        <v/>
      </c>
      <c r="D774" s="60" t="str">
        <f t="shared" ref="D774:D788" si="758">IF(LEFT($A774,1)="x","",IFERROR(VLOOKUP($A774,Leden2Z,8,0),""))</f>
        <v/>
      </c>
      <c r="E774" s="61" t="str">
        <f t="shared" ref="E774:E788" si="759">IF(LEFT($A774,1)="x","",IFERROR(VLOOKUP($A774,Leden2Z,9,0),""))</f>
        <v/>
      </c>
      <c r="F774" s="61" t="str">
        <f t="shared" ref="F774:F788" si="760">IF(LEFT($A774,1)="x","",IFERROR(VLOOKUP($A774,Leden2Z,10,0),""))</f>
        <v/>
      </c>
      <c r="G774" s="62" t="str">
        <f t="shared" ref="G774:G788" si="761">IF(LEFT($A774,1)="x","",IFERROR(VLOOKUP($A774,Leden2Z,11,0),""))</f>
        <v/>
      </c>
      <c r="H774" s="63" t="str">
        <f t="shared" ref="H774:H788" si="762">IF(AND(ISNUMBER(G774),G774&lt;&gt;0),DATEDIF(G774,Peildatum,"Y"),"")</f>
        <v/>
      </c>
      <c r="I774" s="69"/>
      <c r="J774" s="60" t="str">
        <f t="shared" ref="J774:J788" si="763">IF(LEFT($A774,1)="x","",IFERROR(VLOOKUP($A774,Leden2Z,16,0),""))</f>
        <v/>
      </c>
      <c r="K774" s="60" t="str">
        <f t="shared" ref="K774:K788" si="764">IF(LEFT($A774,1)="x","",IFERROR(VLOOKUP($A774,Leden2Z,17,0),""))</f>
        <v/>
      </c>
      <c r="L774" s="60" t="str">
        <f t="shared" ref="L774:L788" si="765">IF(LEFT($A774,1)="x","",IFERROR(VLOOKUP($A774,Leden2Z,18,0),""))</f>
        <v/>
      </c>
      <c r="M774" s="60" t="str">
        <f t="shared" ref="M774:M788" si="766">IF(LEFT($A774,1)="x","",IFERROR(VLOOKUP($A774,Leden2Z,19,0),""))</f>
        <v/>
      </c>
      <c r="N774" s="48"/>
      <c r="P774" s="114"/>
      <c r="Q774" s="114"/>
      <c r="R774" s="114"/>
      <c r="S774" s="114" t="str">
        <f>IF(OR(LEFT($A774,1)="x",AND(AC773+$AC774=0,$AC773&gt;0)),"",IFERROR(VLOOKUP($A774,Leden2Z,32,0),""))</f>
        <v/>
      </c>
      <c r="T774" s="153">
        <f t="shared" ref="T774:T788" si="767">IF(LEN(C774&amp;D774&amp;E774&amp;F774)&gt;0,1,0)</f>
        <v>0</v>
      </c>
      <c r="U774" s="116">
        <f t="shared" ref="U774:U788" si="768">MIN(LEN(Y774&amp;Z774&amp;AA774&amp;AB774),1)</f>
        <v>0</v>
      </c>
      <c r="V774" s="119" t="str">
        <f t="shared" ref="V774:V788" si="769">V773</f>
        <v/>
      </c>
      <c r="W774" s="119" t="str">
        <f t="shared" ref="W774:W788" si="770">W773</f>
        <v/>
      </c>
      <c r="X774" s="23">
        <v>5</v>
      </c>
      <c r="Y774" s="60" t="str">
        <f t="shared" ref="Y774:Y788" si="771">IF(LEFT($A774,1)="x","",IFERROR(VLOOKUP($A774,Leden2Z,36,0),""))</f>
        <v/>
      </c>
      <c r="Z774" s="60" t="str">
        <f t="shared" ref="Z774:Z788" si="772">IF(LEFT($A774,1)="x","",IFERROR(VLOOKUP($A774,Leden2Z,37,0),""))</f>
        <v/>
      </c>
      <c r="AA774" s="60" t="str">
        <f t="shared" ref="AA774:AA788" si="773">IF(LEFT($A774,1)="x","",IFERROR(VLOOKUP($A774,Leden2Z,38,0),""))</f>
        <v/>
      </c>
      <c r="AB774" s="60" t="str">
        <f t="shared" ref="AB774:AB788" si="774">IF(LEFT($A774,1)="x","",IFERROR(VLOOKUP($A774,Leden2Z,39,0),""))</f>
        <v/>
      </c>
      <c r="AC774" s="23">
        <f t="shared" ref="AC774:AC788" si="775">LEN(Y774&amp;Z774&amp;AA774&amp;AB774)</f>
        <v>0</v>
      </c>
      <c r="AH774" s="158" t="str">
        <f t="shared" ref="AH774:AH788" si="776">lft(G774,Peildatum)</f>
        <v/>
      </c>
    </row>
    <row r="775" spans="1:34" x14ac:dyDescent="0.25">
      <c r="A775" s="23" t="str">
        <f>C771&amp;"x"&amp;B775</f>
        <v>x2</v>
      </c>
      <c r="B775" s="42">
        <v>2</v>
      </c>
      <c r="C775" s="60" t="str">
        <f t="shared" si="757"/>
        <v/>
      </c>
      <c r="D775" s="60" t="str">
        <f t="shared" si="758"/>
        <v/>
      </c>
      <c r="E775" s="61" t="str">
        <f t="shared" si="759"/>
        <v/>
      </c>
      <c r="F775" s="61" t="str">
        <f t="shared" si="760"/>
        <v/>
      </c>
      <c r="G775" s="62" t="str">
        <f t="shared" si="761"/>
        <v/>
      </c>
      <c r="H775" s="63" t="str">
        <f t="shared" si="762"/>
        <v/>
      </c>
      <c r="I775" s="69"/>
      <c r="J775" s="60" t="str">
        <f t="shared" si="763"/>
        <v/>
      </c>
      <c r="K775" s="60" t="str">
        <f t="shared" si="764"/>
        <v/>
      </c>
      <c r="L775" s="60" t="str">
        <f t="shared" si="765"/>
        <v/>
      </c>
      <c r="M775" s="60" t="str">
        <f t="shared" si="766"/>
        <v/>
      </c>
      <c r="N775" s="48"/>
      <c r="P775" s="114"/>
      <c r="Q775" s="114"/>
      <c r="R775" s="114"/>
      <c r="S775" s="114" t="str">
        <f>IF(OR(LEFT($A775,1)="x",AND(AC773+$AC775=0,$AC773&gt;0)),"",IFERROR(VLOOKUP($A775,Leden2Z,32,0),""))</f>
        <v/>
      </c>
      <c r="T775" s="153">
        <f t="shared" si="767"/>
        <v>0</v>
      </c>
      <c r="U775" s="116">
        <f t="shared" si="768"/>
        <v>0</v>
      </c>
      <c r="V775" s="119" t="str">
        <f t="shared" si="769"/>
        <v/>
      </c>
      <c r="W775" s="119" t="str">
        <f t="shared" si="770"/>
        <v/>
      </c>
      <c r="X775" s="23">
        <v>6</v>
      </c>
      <c r="Y775" s="60" t="str">
        <f t="shared" si="771"/>
        <v/>
      </c>
      <c r="Z775" s="60" t="str">
        <f t="shared" si="772"/>
        <v/>
      </c>
      <c r="AA775" s="60" t="str">
        <f t="shared" si="773"/>
        <v/>
      </c>
      <c r="AB775" s="60" t="str">
        <f t="shared" si="774"/>
        <v/>
      </c>
      <c r="AC775" s="23">
        <f t="shared" si="775"/>
        <v>0</v>
      </c>
      <c r="AH775" s="158" t="str">
        <f t="shared" si="776"/>
        <v/>
      </c>
    </row>
    <row r="776" spans="1:34" x14ac:dyDescent="0.25">
      <c r="A776" s="23" t="str">
        <f>C771&amp;"x"&amp;B776</f>
        <v>x3</v>
      </c>
      <c r="B776" s="42">
        <v>3</v>
      </c>
      <c r="C776" s="60" t="str">
        <f t="shared" si="757"/>
        <v/>
      </c>
      <c r="D776" s="60" t="str">
        <f t="shared" si="758"/>
        <v/>
      </c>
      <c r="E776" s="61" t="str">
        <f t="shared" si="759"/>
        <v/>
      </c>
      <c r="F776" s="61" t="str">
        <f t="shared" si="760"/>
        <v/>
      </c>
      <c r="G776" s="62" t="str">
        <f t="shared" si="761"/>
        <v/>
      </c>
      <c r="H776" s="63" t="str">
        <f t="shared" si="762"/>
        <v/>
      </c>
      <c r="I776" s="69"/>
      <c r="J776" s="60" t="str">
        <f t="shared" si="763"/>
        <v/>
      </c>
      <c r="K776" s="60" t="str">
        <f t="shared" si="764"/>
        <v/>
      </c>
      <c r="L776" s="60" t="str">
        <f t="shared" si="765"/>
        <v/>
      </c>
      <c r="M776" s="60" t="str">
        <f t="shared" si="766"/>
        <v/>
      </c>
      <c r="N776" s="48"/>
      <c r="P776" s="114"/>
      <c r="Q776" s="114"/>
      <c r="R776" s="114"/>
      <c r="S776" s="114" t="str">
        <f>IF(OR(LEFT($A776,1)="x",AND(AC773+$AC776=0,$AC773&gt;0)),"",IFERROR(VLOOKUP($A776,Leden2Z,32,0),""))</f>
        <v/>
      </c>
      <c r="T776" s="153">
        <f t="shared" si="767"/>
        <v>0</v>
      </c>
      <c r="U776" s="116">
        <f t="shared" si="768"/>
        <v>0</v>
      </c>
      <c r="V776" s="119" t="str">
        <f t="shared" si="769"/>
        <v/>
      </c>
      <c r="W776" s="119" t="str">
        <f t="shared" si="770"/>
        <v/>
      </c>
      <c r="X776" s="23">
        <v>7</v>
      </c>
      <c r="Y776" s="60" t="str">
        <f t="shared" si="771"/>
        <v/>
      </c>
      <c r="Z776" s="60" t="str">
        <f t="shared" si="772"/>
        <v/>
      </c>
      <c r="AA776" s="60" t="str">
        <f t="shared" si="773"/>
        <v/>
      </c>
      <c r="AB776" s="60" t="str">
        <f t="shared" si="774"/>
        <v/>
      </c>
      <c r="AC776" s="23">
        <f t="shared" si="775"/>
        <v>0</v>
      </c>
      <c r="AH776" s="158" t="str">
        <f t="shared" si="776"/>
        <v/>
      </c>
    </row>
    <row r="777" spans="1:34" x14ac:dyDescent="0.25">
      <c r="A777" s="23" t="str">
        <f>C771&amp;"x"&amp;B777</f>
        <v>x4</v>
      </c>
      <c r="B777" s="42">
        <v>4</v>
      </c>
      <c r="C777" s="60" t="str">
        <f t="shared" si="757"/>
        <v/>
      </c>
      <c r="D777" s="60" t="str">
        <f t="shared" si="758"/>
        <v/>
      </c>
      <c r="E777" s="61" t="str">
        <f t="shared" si="759"/>
        <v/>
      </c>
      <c r="F777" s="61" t="str">
        <f t="shared" si="760"/>
        <v/>
      </c>
      <c r="G777" s="62" t="str">
        <f t="shared" si="761"/>
        <v/>
      </c>
      <c r="H777" s="63" t="str">
        <f t="shared" si="762"/>
        <v/>
      </c>
      <c r="I777" s="69"/>
      <c r="J777" s="60" t="str">
        <f t="shared" si="763"/>
        <v/>
      </c>
      <c r="K777" s="60" t="str">
        <f t="shared" si="764"/>
        <v/>
      </c>
      <c r="L777" s="60" t="str">
        <f t="shared" si="765"/>
        <v/>
      </c>
      <c r="M777" s="60" t="str">
        <f t="shared" si="766"/>
        <v/>
      </c>
      <c r="N777" s="48"/>
      <c r="P777" s="114"/>
      <c r="Q777" s="114"/>
      <c r="R777" s="114"/>
      <c r="S777" s="114" t="str">
        <f>IF(OR(LEFT($A777,1)="x",AND(AC773+$AC777=0,$AC773&gt;0)),"",IFERROR(VLOOKUP($A777,Leden2Z,32,0),""))</f>
        <v/>
      </c>
      <c r="T777" s="153">
        <f t="shared" si="767"/>
        <v>0</v>
      </c>
      <c r="U777" s="116">
        <f t="shared" si="768"/>
        <v>0</v>
      </c>
      <c r="V777" s="119" t="str">
        <f t="shared" si="769"/>
        <v/>
      </c>
      <c r="W777" s="119" t="str">
        <f t="shared" si="770"/>
        <v/>
      </c>
      <c r="X777" s="23">
        <v>8</v>
      </c>
      <c r="Y777" s="60" t="str">
        <f t="shared" si="771"/>
        <v/>
      </c>
      <c r="Z777" s="60" t="str">
        <f t="shared" si="772"/>
        <v/>
      </c>
      <c r="AA777" s="60" t="str">
        <f t="shared" si="773"/>
        <v/>
      </c>
      <c r="AB777" s="60" t="str">
        <f t="shared" si="774"/>
        <v/>
      </c>
      <c r="AC777" s="23">
        <f t="shared" si="775"/>
        <v>0</v>
      </c>
      <c r="AH777" s="158" t="str">
        <f t="shared" si="776"/>
        <v/>
      </c>
    </row>
    <row r="778" spans="1:34" x14ac:dyDescent="0.25">
      <c r="A778" s="23" t="str">
        <f>C771&amp;"x"&amp;B778</f>
        <v>x5</v>
      </c>
      <c r="B778" s="42">
        <v>5</v>
      </c>
      <c r="C778" s="60" t="str">
        <f t="shared" si="757"/>
        <v/>
      </c>
      <c r="D778" s="60" t="str">
        <f t="shared" si="758"/>
        <v/>
      </c>
      <c r="E778" s="61" t="str">
        <f t="shared" si="759"/>
        <v/>
      </c>
      <c r="F778" s="61" t="str">
        <f t="shared" si="760"/>
        <v/>
      </c>
      <c r="G778" s="62" t="str">
        <f t="shared" si="761"/>
        <v/>
      </c>
      <c r="H778" s="63" t="str">
        <f t="shared" si="762"/>
        <v/>
      </c>
      <c r="I778" s="69"/>
      <c r="J778" s="60" t="str">
        <f t="shared" si="763"/>
        <v/>
      </c>
      <c r="K778" s="60" t="str">
        <f t="shared" si="764"/>
        <v/>
      </c>
      <c r="L778" s="60" t="str">
        <f t="shared" si="765"/>
        <v/>
      </c>
      <c r="M778" s="60" t="str">
        <f t="shared" si="766"/>
        <v/>
      </c>
      <c r="N778" s="48"/>
      <c r="P778" s="114"/>
      <c r="Q778" s="114"/>
      <c r="R778" s="114"/>
      <c r="S778" s="114" t="str">
        <f>IF(OR(LEFT($A778,1)="x",AND(AC773+$AC778=0,$AC773&gt;0)),"",IFERROR(VLOOKUP($A778,Leden2Z,32,0),""))</f>
        <v/>
      </c>
      <c r="T778" s="153">
        <f t="shared" si="767"/>
        <v>0</v>
      </c>
      <c r="U778" s="116">
        <f t="shared" si="768"/>
        <v>0</v>
      </c>
      <c r="V778" s="119" t="str">
        <f t="shared" si="769"/>
        <v/>
      </c>
      <c r="W778" s="119" t="str">
        <f t="shared" si="770"/>
        <v/>
      </c>
      <c r="X778" s="23">
        <v>9</v>
      </c>
      <c r="Y778" s="60" t="str">
        <f t="shared" si="771"/>
        <v/>
      </c>
      <c r="Z778" s="60" t="str">
        <f t="shared" si="772"/>
        <v/>
      </c>
      <c r="AA778" s="60" t="str">
        <f t="shared" si="773"/>
        <v/>
      </c>
      <c r="AB778" s="60" t="str">
        <f t="shared" si="774"/>
        <v/>
      </c>
      <c r="AC778" s="23">
        <f t="shared" si="775"/>
        <v>0</v>
      </c>
      <c r="AH778" s="158" t="str">
        <f t="shared" si="776"/>
        <v/>
      </c>
    </row>
    <row r="779" spans="1:34" x14ac:dyDescent="0.25">
      <c r="A779" s="23" t="str">
        <f>C771&amp;"x"&amp;B779</f>
        <v>x6</v>
      </c>
      <c r="B779" s="42">
        <v>6</v>
      </c>
      <c r="C779" s="60" t="str">
        <f t="shared" si="757"/>
        <v/>
      </c>
      <c r="D779" s="60" t="str">
        <f t="shared" si="758"/>
        <v/>
      </c>
      <c r="E779" s="61" t="str">
        <f t="shared" si="759"/>
        <v/>
      </c>
      <c r="F779" s="61" t="str">
        <f t="shared" si="760"/>
        <v/>
      </c>
      <c r="G779" s="62" t="str">
        <f t="shared" si="761"/>
        <v/>
      </c>
      <c r="H779" s="63" t="str">
        <f t="shared" si="762"/>
        <v/>
      </c>
      <c r="I779" s="69"/>
      <c r="J779" s="60" t="str">
        <f t="shared" si="763"/>
        <v/>
      </c>
      <c r="K779" s="60" t="str">
        <f t="shared" si="764"/>
        <v/>
      </c>
      <c r="L779" s="60" t="str">
        <f t="shared" si="765"/>
        <v/>
      </c>
      <c r="M779" s="60" t="str">
        <f t="shared" si="766"/>
        <v/>
      </c>
      <c r="N779" s="48"/>
      <c r="P779" s="114"/>
      <c r="Q779" s="114"/>
      <c r="R779" s="114"/>
      <c r="S779" s="114" t="str">
        <f>IF(OR(LEFT($A779,1)="x",AND(AC773+$AC779=0,$AC773&gt;0)),"",IFERROR(VLOOKUP($A779,Leden2Z,32,0),""))</f>
        <v/>
      </c>
      <c r="T779" s="153">
        <f t="shared" si="767"/>
        <v>0</v>
      </c>
      <c r="U779" s="116">
        <f t="shared" si="768"/>
        <v>0</v>
      </c>
      <c r="V779" s="119" t="str">
        <f t="shared" si="769"/>
        <v/>
      </c>
      <c r="W779" s="119" t="str">
        <f t="shared" si="770"/>
        <v/>
      </c>
      <c r="X779" s="23">
        <v>10</v>
      </c>
      <c r="Y779" s="60" t="str">
        <f t="shared" si="771"/>
        <v/>
      </c>
      <c r="Z779" s="60" t="str">
        <f t="shared" si="772"/>
        <v/>
      </c>
      <c r="AA779" s="60" t="str">
        <f t="shared" si="773"/>
        <v/>
      </c>
      <c r="AB779" s="60" t="str">
        <f t="shared" si="774"/>
        <v/>
      </c>
      <c r="AC779" s="23">
        <f t="shared" si="775"/>
        <v>0</v>
      </c>
      <c r="AH779" s="158" t="str">
        <f t="shared" si="776"/>
        <v/>
      </c>
    </row>
    <row r="780" spans="1:34" x14ac:dyDescent="0.25">
      <c r="A780" s="23" t="str">
        <f>C771&amp;"x"&amp;B780</f>
        <v>x7</v>
      </c>
      <c r="B780" s="42">
        <v>7</v>
      </c>
      <c r="C780" s="60" t="str">
        <f t="shared" si="757"/>
        <v/>
      </c>
      <c r="D780" s="60" t="str">
        <f t="shared" si="758"/>
        <v/>
      </c>
      <c r="E780" s="61" t="str">
        <f t="shared" si="759"/>
        <v/>
      </c>
      <c r="F780" s="61" t="str">
        <f t="shared" si="760"/>
        <v/>
      </c>
      <c r="G780" s="62" t="str">
        <f t="shared" si="761"/>
        <v/>
      </c>
      <c r="H780" s="63" t="str">
        <f t="shared" si="762"/>
        <v/>
      </c>
      <c r="I780" s="69"/>
      <c r="J780" s="60" t="str">
        <f t="shared" si="763"/>
        <v/>
      </c>
      <c r="K780" s="60" t="str">
        <f t="shared" si="764"/>
        <v/>
      </c>
      <c r="L780" s="60" t="str">
        <f t="shared" si="765"/>
        <v/>
      </c>
      <c r="M780" s="60" t="str">
        <f t="shared" si="766"/>
        <v/>
      </c>
      <c r="N780" s="48"/>
      <c r="P780" s="114"/>
      <c r="Q780" s="114"/>
      <c r="R780" s="114"/>
      <c r="S780" s="114" t="str">
        <f>IF(OR(LEFT($A780,1)="x",AND(AC773+$AC780=0,$AC773&gt;0)),"",IFERROR(VLOOKUP($A780,Leden2Z,32,0),""))</f>
        <v/>
      </c>
      <c r="T780" s="153">
        <f t="shared" si="767"/>
        <v>0</v>
      </c>
      <c r="U780" s="116">
        <f t="shared" si="768"/>
        <v>0</v>
      </c>
      <c r="V780" s="119" t="str">
        <f t="shared" si="769"/>
        <v/>
      </c>
      <c r="W780" s="119" t="str">
        <f t="shared" si="770"/>
        <v/>
      </c>
      <c r="X780" s="23">
        <v>11</v>
      </c>
      <c r="Y780" s="60" t="str">
        <f t="shared" si="771"/>
        <v/>
      </c>
      <c r="Z780" s="60" t="str">
        <f t="shared" si="772"/>
        <v/>
      </c>
      <c r="AA780" s="60" t="str">
        <f t="shared" si="773"/>
        <v/>
      </c>
      <c r="AB780" s="60" t="str">
        <f t="shared" si="774"/>
        <v/>
      </c>
      <c r="AC780" s="23">
        <f t="shared" si="775"/>
        <v>0</v>
      </c>
      <c r="AH780" s="158" t="str">
        <f t="shared" si="776"/>
        <v/>
      </c>
    </row>
    <row r="781" spans="1:34" x14ac:dyDescent="0.25">
      <c r="A781" s="23" t="str">
        <f>C771&amp;"x"&amp;B781</f>
        <v>x8</v>
      </c>
      <c r="B781" s="42">
        <v>8</v>
      </c>
      <c r="C781" s="60" t="str">
        <f t="shared" si="757"/>
        <v/>
      </c>
      <c r="D781" s="60" t="str">
        <f t="shared" si="758"/>
        <v/>
      </c>
      <c r="E781" s="61" t="str">
        <f t="shared" si="759"/>
        <v/>
      </c>
      <c r="F781" s="61" t="str">
        <f t="shared" si="760"/>
        <v/>
      </c>
      <c r="G781" s="62" t="str">
        <f t="shared" si="761"/>
        <v/>
      </c>
      <c r="H781" s="63" t="str">
        <f t="shared" si="762"/>
        <v/>
      </c>
      <c r="I781" s="69"/>
      <c r="J781" s="60" t="str">
        <f t="shared" si="763"/>
        <v/>
      </c>
      <c r="K781" s="60" t="str">
        <f t="shared" si="764"/>
        <v/>
      </c>
      <c r="L781" s="60" t="str">
        <f t="shared" si="765"/>
        <v/>
      </c>
      <c r="M781" s="60" t="str">
        <f t="shared" si="766"/>
        <v/>
      </c>
      <c r="N781" s="48"/>
      <c r="P781" s="114"/>
      <c r="Q781" s="114"/>
      <c r="R781" s="114"/>
      <c r="S781" s="114" t="str">
        <f>IF(OR(LEFT($A781,1)="x",AND(AC773+$AC781=0,$AC773&gt;0)),"",IFERROR(VLOOKUP($A781,Leden2Z,32,0),""))</f>
        <v/>
      </c>
      <c r="T781" s="153">
        <f t="shared" si="767"/>
        <v>0</v>
      </c>
      <c r="U781" s="116">
        <f t="shared" si="768"/>
        <v>0</v>
      </c>
      <c r="V781" s="119" t="str">
        <f t="shared" si="769"/>
        <v/>
      </c>
      <c r="W781" s="119" t="str">
        <f t="shared" si="770"/>
        <v/>
      </c>
      <c r="X781" s="23">
        <v>12</v>
      </c>
      <c r="Y781" s="60" t="str">
        <f t="shared" si="771"/>
        <v/>
      </c>
      <c r="Z781" s="60" t="str">
        <f t="shared" si="772"/>
        <v/>
      </c>
      <c r="AA781" s="60" t="str">
        <f t="shared" si="773"/>
        <v/>
      </c>
      <c r="AB781" s="60" t="str">
        <f t="shared" si="774"/>
        <v/>
      </c>
      <c r="AC781" s="23">
        <f t="shared" si="775"/>
        <v>0</v>
      </c>
      <c r="AH781" s="158" t="str">
        <f t="shared" si="776"/>
        <v/>
      </c>
    </row>
    <row r="782" spans="1:34" x14ac:dyDescent="0.25">
      <c r="A782" s="23" t="str">
        <f>C771&amp;"x"&amp;B782</f>
        <v>x9</v>
      </c>
      <c r="B782" s="42">
        <v>9</v>
      </c>
      <c r="C782" s="60" t="str">
        <f t="shared" si="757"/>
        <v/>
      </c>
      <c r="D782" s="60" t="str">
        <f t="shared" si="758"/>
        <v/>
      </c>
      <c r="E782" s="61" t="str">
        <f t="shared" si="759"/>
        <v/>
      </c>
      <c r="F782" s="61" t="str">
        <f t="shared" si="760"/>
        <v/>
      </c>
      <c r="G782" s="62" t="str">
        <f t="shared" si="761"/>
        <v/>
      </c>
      <c r="H782" s="63" t="str">
        <f t="shared" si="762"/>
        <v/>
      </c>
      <c r="I782" s="69"/>
      <c r="J782" s="60" t="str">
        <f t="shared" si="763"/>
        <v/>
      </c>
      <c r="K782" s="60" t="str">
        <f t="shared" si="764"/>
        <v/>
      </c>
      <c r="L782" s="60" t="str">
        <f t="shared" si="765"/>
        <v/>
      </c>
      <c r="M782" s="60" t="str">
        <f t="shared" si="766"/>
        <v/>
      </c>
      <c r="N782" s="48"/>
      <c r="P782" s="114"/>
      <c r="Q782" s="114"/>
      <c r="R782" s="114"/>
      <c r="S782" s="114" t="str">
        <f>IF(OR(LEFT($A782,1)="x",AND(AC773+$AC782=0,$AC773&gt;0)),"",IFERROR(VLOOKUP($A782,Leden2Z,32,0),""))</f>
        <v/>
      </c>
      <c r="T782" s="153">
        <f t="shared" si="767"/>
        <v>0</v>
      </c>
      <c r="U782" s="116">
        <f t="shared" si="768"/>
        <v>0</v>
      </c>
      <c r="V782" s="119" t="str">
        <f t="shared" si="769"/>
        <v/>
      </c>
      <c r="W782" s="119" t="str">
        <f t="shared" si="770"/>
        <v/>
      </c>
      <c r="X782" s="23">
        <v>13</v>
      </c>
      <c r="Y782" s="60" t="str">
        <f t="shared" si="771"/>
        <v/>
      </c>
      <c r="Z782" s="60" t="str">
        <f t="shared" si="772"/>
        <v/>
      </c>
      <c r="AA782" s="60" t="str">
        <f t="shared" si="773"/>
        <v/>
      </c>
      <c r="AB782" s="60" t="str">
        <f t="shared" si="774"/>
        <v/>
      </c>
      <c r="AC782" s="23">
        <f t="shared" si="775"/>
        <v>0</v>
      </c>
      <c r="AH782" s="158" t="str">
        <f t="shared" si="776"/>
        <v/>
      </c>
    </row>
    <row r="783" spans="1:34" x14ac:dyDescent="0.25">
      <c r="A783" s="23" t="str">
        <f>C771&amp;"x"&amp;B783</f>
        <v>x10</v>
      </c>
      <c r="B783" s="42">
        <v>10</v>
      </c>
      <c r="C783" s="60" t="str">
        <f t="shared" si="757"/>
        <v/>
      </c>
      <c r="D783" s="60" t="str">
        <f t="shared" si="758"/>
        <v/>
      </c>
      <c r="E783" s="61" t="str">
        <f t="shared" si="759"/>
        <v/>
      </c>
      <c r="F783" s="61" t="str">
        <f t="shared" si="760"/>
        <v/>
      </c>
      <c r="G783" s="62" t="str">
        <f t="shared" si="761"/>
        <v/>
      </c>
      <c r="H783" s="63" t="str">
        <f t="shared" si="762"/>
        <v/>
      </c>
      <c r="I783" s="69"/>
      <c r="J783" s="60" t="str">
        <f t="shared" si="763"/>
        <v/>
      </c>
      <c r="K783" s="60" t="str">
        <f t="shared" si="764"/>
        <v/>
      </c>
      <c r="L783" s="60" t="str">
        <f t="shared" si="765"/>
        <v/>
      </c>
      <c r="M783" s="60" t="str">
        <f t="shared" si="766"/>
        <v/>
      </c>
      <c r="N783" s="48"/>
      <c r="P783" s="114"/>
      <c r="Q783" s="114"/>
      <c r="R783" s="114"/>
      <c r="S783" s="114" t="str">
        <f>IF(OR(LEFT($A783,1)="x",AND(AC773+$AC783=0,$AC773&gt;0)),"",IFERROR(VLOOKUP($A783,Leden2Z,32,0),""))</f>
        <v/>
      </c>
      <c r="T783" s="153">
        <f t="shared" si="767"/>
        <v>0</v>
      </c>
      <c r="U783" s="116">
        <f t="shared" si="768"/>
        <v>0</v>
      </c>
      <c r="V783" s="119" t="str">
        <f t="shared" si="769"/>
        <v/>
      </c>
      <c r="W783" s="119" t="str">
        <f t="shared" si="770"/>
        <v/>
      </c>
      <c r="X783" s="23">
        <v>14</v>
      </c>
      <c r="Y783" s="60" t="str">
        <f t="shared" si="771"/>
        <v/>
      </c>
      <c r="Z783" s="60" t="str">
        <f t="shared" si="772"/>
        <v/>
      </c>
      <c r="AA783" s="60" t="str">
        <f t="shared" si="773"/>
        <v/>
      </c>
      <c r="AB783" s="60" t="str">
        <f t="shared" si="774"/>
        <v/>
      </c>
      <c r="AC783" s="23">
        <f t="shared" si="775"/>
        <v>0</v>
      </c>
      <c r="AH783" s="158" t="str">
        <f t="shared" si="776"/>
        <v/>
      </c>
    </row>
    <row r="784" spans="1:34" x14ac:dyDescent="0.25">
      <c r="A784" s="23" t="str">
        <f>C771&amp;"x"&amp;B784</f>
        <v>x11</v>
      </c>
      <c r="B784" s="42">
        <v>11</v>
      </c>
      <c r="C784" s="60" t="str">
        <f t="shared" si="757"/>
        <v/>
      </c>
      <c r="D784" s="60" t="str">
        <f t="shared" si="758"/>
        <v/>
      </c>
      <c r="E784" s="61" t="str">
        <f t="shared" si="759"/>
        <v/>
      </c>
      <c r="F784" s="61" t="str">
        <f t="shared" si="760"/>
        <v/>
      </c>
      <c r="G784" s="62" t="str">
        <f t="shared" si="761"/>
        <v/>
      </c>
      <c r="H784" s="63" t="str">
        <f t="shared" si="762"/>
        <v/>
      </c>
      <c r="I784" s="69"/>
      <c r="J784" s="60" t="str">
        <f t="shared" si="763"/>
        <v/>
      </c>
      <c r="K784" s="60" t="str">
        <f t="shared" si="764"/>
        <v/>
      </c>
      <c r="L784" s="60" t="str">
        <f t="shared" si="765"/>
        <v/>
      </c>
      <c r="M784" s="60" t="str">
        <f t="shared" si="766"/>
        <v/>
      </c>
      <c r="N784" s="48"/>
      <c r="P784" s="114"/>
      <c r="Q784" s="114"/>
      <c r="R784" s="114"/>
      <c r="S784" s="114" t="str">
        <f>IF(OR(LEFT($A784,1)="x",AND(AC773+$AC784=0,$AC773&gt;0)),"",IFERROR(VLOOKUP($A784,Leden2Z,32,0),""))</f>
        <v/>
      </c>
      <c r="T784" s="153">
        <f t="shared" si="767"/>
        <v>0</v>
      </c>
      <c r="U784" s="116">
        <f t="shared" si="768"/>
        <v>0</v>
      </c>
      <c r="V784" s="119" t="str">
        <f t="shared" si="769"/>
        <v/>
      </c>
      <c r="W784" s="119" t="str">
        <f t="shared" si="770"/>
        <v/>
      </c>
      <c r="X784" s="23">
        <v>15</v>
      </c>
      <c r="Y784" s="60" t="str">
        <f t="shared" si="771"/>
        <v/>
      </c>
      <c r="Z784" s="60" t="str">
        <f t="shared" si="772"/>
        <v/>
      </c>
      <c r="AA784" s="60" t="str">
        <f t="shared" si="773"/>
        <v/>
      </c>
      <c r="AB784" s="60" t="str">
        <f t="shared" si="774"/>
        <v/>
      </c>
      <c r="AC784" s="23">
        <f t="shared" si="775"/>
        <v>0</v>
      </c>
      <c r="AH784" s="158" t="str">
        <f t="shared" si="776"/>
        <v/>
      </c>
    </row>
    <row r="785" spans="1:34" x14ac:dyDescent="0.25">
      <c r="A785" s="23" t="str">
        <f>C771&amp;"x"&amp;B785</f>
        <v>x12</v>
      </c>
      <c r="B785" s="42">
        <v>12</v>
      </c>
      <c r="C785" s="60" t="str">
        <f t="shared" si="757"/>
        <v/>
      </c>
      <c r="D785" s="60" t="str">
        <f t="shared" si="758"/>
        <v/>
      </c>
      <c r="E785" s="61" t="str">
        <f t="shared" si="759"/>
        <v/>
      </c>
      <c r="F785" s="61" t="str">
        <f t="shared" si="760"/>
        <v/>
      </c>
      <c r="G785" s="62" t="str">
        <f t="shared" si="761"/>
        <v/>
      </c>
      <c r="H785" s="63" t="str">
        <f t="shared" si="762"/>
        <v/>
      </c>
      <c r="I785" s="69"/>
      <c r="J785" s="60" t="str">
        <f t="shared" si="763"/>
        <v/>
      </c>
      <c r="K785" s="60" t="str">
        <f t="shared" si="764"/>
        <v/>
      </c>
      <c r="L785" s="60" t="str">
        <f t="shared" si="765"/>
        <v/>
      </c>
      <c r="M785" s="60" t="str">
        <f t="shared" si="766"/>
        <v/>
      </c>
      <c r="N785" s="48"/>
      <c r="P785" s="114"/>
      <c r="Q785" s="114"/>
      <c r="R785" s="114"/>
      <c r="S785" s="114" t="str">
        <f>IF(OR(LEFT($A785,1)="x",AND(AC773+$AC785=0,$AC773&gt;0)),"",IFERROR(VLOOKUP($A785,Leden2Z,32,0),""))</f>
        <v/>
      </c>
      <c r="T785" s="153">
        <f t="shared" si="767"/>
        <v>0</v>
      </c>
      <c r="U785" s="116">
        <f t="shared" si="768"/>
        <v>0</v>
      </c>
      <c r="V785" s="119" t="str">
        <f t="shared" si="769"/>
        <v/>
      </c>
      <c r="W785" s="119" t="str">
        <f t="shared" si="770"/>
        <v/>
      </c>
      <c r="X785" s="23">
        <v>16</v>
      </c>
      <c r="Y785" s="60" t="str">
        <f t="shared" si="771"/>
        <v/>
      </c>
      <c r="Z785" s="60" t="str">
        <f t="shared" si="772"/>
        <v/>
      </c>
      <c r="AA785" s="60" t="str">
        <f t="shared" si="773"/>
        <v/>
      </c>
      <c r="AB785" s="60" t="str">
        <f t="shared" si="774"/>
        <v/>
      </c>
      <c r="AC785" s="23">
        <f t="shared" si="775"/>
        <v>0</v>
      </c>
      <c r="AH785" s="158" t="str">
        <f t="shared" si="776"/>
        <v/>
      </c>
    </row>
    <row r="786" spans="1:34" x14ac:dyDescent="0.25">
      <c r="A786" s="23" t="str">
        <f>C771&amp;"x"&amp;B786</f>
        <v>x13</v>
      </c>
      <c r="B786" s="42">
        <v>13</v>
      </c>
      <c r="C786" s="60" t="str">
        <f t="shared" si="757"/>
        <v/>
      </c>
      <c r="D786" s="60" t="str">
        <f t="shared" si="758"/>
        <v/>
      </c>
      <c r="E786" s="61" t="str">
        <f t="shared" si="759"/>
        <v/>
      </c>
      <c r="F786" s="61" t="str">
        <f t="shared" si="760"/>
        <v/>
      </c>
      <c r="G786" s="62" t="str">
        <f t="shared" si="761"/>
        <v/>
      </c>
      <c r="H786" s="63" t="str">
        <f t="shared" si="762"/>
        <v/>
      </c>
      <c r="I786" s="69"/>
      <c r="J786" s="60" t="str">
        <f t="shared" si="763"/>
        <v/>
      </c>
      <c r="K786" s="60" t="str">
        <f t="shared" si="764"/>
        <v/>
      </c>
      <c r="L786" s="60" t="str">
        <f t="shared" si="765"/>
        <v/>
      </c>
      <c r="M786" s="60" t="str">
        <f t="shared" si="766"/>
        <v/>
      </c>
      <c r="N786" s="48"/>
      <c r="P786" s="114"/>
      <c r="Q786" s="114"/>
      <c r="R786" s="114"/>
      <c r="S786" s="114" t="str">
        <f>IF(OR(LEFT($A786,1)="x",AND(AC773+$AC786=0,$AC773&gt;0)),"",IFERROR(VLOOKUP($A786,Leden2Z,32,0),""))</f>
        <v/>
      </c>
      <c r="T786" s="153">
        <f t="shared" si="767"/>
        <v>0</v>
      </c>
      <c r="U786" s="116">
        <f t="shared" si="768"/>
        <v>0</v>
      </c>
      <c r="V786" s="119" t="str">
        <f t="shared" si="769"/>
        <v/>
      </c>
      <c r="W786" s="119" t="str">
        <f t="shared" si="770"/>
        <v/>
      </c>
      <c r="X786" s="23">
        <v>17</v>
      </c>
      <c r="Y786" s="60" t="str">
        <f t="shared" si="771"/>
        <v/>
      </c>
      <c r="Z786" s="60" t="str">
        <f t="shared" si="772"/>
        <v/>
      </c>
      <c r="AA786" s="60" t="str">
        <f t="shared" si="773"/>
        <v/>
      </c>
      <c r="AB786" s="60" t="str">
        <f t="shared" si="774"/>
        <v/>
      </c>
      <c r="AC786" s="23">
        <f t="shared" si="775"/>
        <v>0</v>
      </c>
      <c r="AH786" s="158" t="str">
        <f t="shared" si="776"/>
        <v/>
      </c>
    </row>
    <row r="787" spans="1:34" x14ac:dyDescent="0.25">
      <c r="A787" s="23" t="str">
        <f>C771&amp;"x"&amp;B787</f>
        <v>x14</v>
      </c>
      <c r="B787" s="42">
        <v>14</v>
      </c>
      <c r="C787" s="60" t="str">
        <f t="shared" si="757"/>
        <v/>
      </c>
      <c r="D787" s="60" t="str">
        <f t="shared" si="758"/>
        <v/>
      </c>
      <c r="E787" s="61" t="str">
        <f t="shared" si="759"/>
        <v/>
      </c>
      <c r="F787" s="61" t="str">
        <f t="shared" si="760"/>
        <v/>
      </c>
      <c r="G787" s="62" t="str">
        <f t="shared" si="761"/>
        <v/>
      </c>
      <c r="H787" s="63" t="str">
        <f t="shared" si="762"/>
        <v/>
      </c>
      <c r="I787" s="69"/>
      <c r="J787" s="60" t="str">
        <f t="shared" si="763"/>
        <v/>
      </c>
      <c r="K787" s="60" t="str">
        <f t="shared" si="764"/>
        <v/>
      </c>
      <c r="L787" s="60" t="str">
        <f t="shared" si="765"/>
        <v/>
      </c>
      <c r="M787" s="60" t="str">
        <f t="shared" si="766"/>
        <v/>
      </c>
      <c r="N787" s="48"/>
      <c r="P787" s="114"/>
      <c r="Q787" s="114"/>
      <c r="R787" s="114"/>
      <c r="S787" s="114" t="str">
        <f>IF(OR(LEFT($A787,1)="x",AND(AC773+$AC787=0,$AC773&gt;0)),"",IFERROR(VLOOKUP($A787,Leden2Z,32,0),""))</f>
        <v/>
      </c>
      <c r="T787" s="153">
        <f t="shared" si="767"/>
        <v>0</v>
      </c>
      <c r="U787" s="116">
        <f t="shared" si="768"/>
        <v>0</v>
      </c>
      <c r="V787" s="119" t="str">
        <f t="shared" si="769"/>
        <v/>
      </c>
      <c r="W787" s="119" t="str">
        <f t="shared" si="770"/>
        <v/>
      </c>
      <c r="X787" s="23">
        <v>18</v>
      </c>
      <c r="Y787" s="60" t="str">
        <f t="shared" si="771"/>
        <v/>
      </c>
      <c r="Z787" s="60" t="str">
        <f t="shared" si="772"/>
        <v/>
      </c>
      <c r="AA787" s="60" t="str">
        <f t="shared" si="773"/>
        <v/>
      </c>
      <c r="AB787" s="60" t="str">
        <f t="shared" si="774"/>
        <v/>
      </c>
      <c r="AC787" s="23">
        <f t="shared" si="775"/>
        <v>0</v>
      </c>
      <c r="AH787" s="158" t="str">
        <f t="shared" si="776"/>
        <v/>
      </c>
    </row>
    <row r="788" spans="1:34" x14ac:dyDescent="0.25">
      <c r="A788" s="23" t="str">
        <f>C771&amp;"x"&amp;B788</f>
        <v>x15</v>
      </c>
      <c r="B788" s="42">
        <v>15</v>
      </c>
      <c r="C788" s="60" t="str">
        <f t="shared" si="757"/>
        <v/>
      </c>
      <c r="D788" s="60" t="str">
        <f t="shared" si="758"/>
        <v/>
      </c>
      <c r="E788" s="61" t="str">
        <f t="shared" si="759"/>
        <v/>
      </c>
      <c r="F788" s="61" t="str">
        <f t="shared" si="760"/>
        <v/>
      </c>
      <c r="G788" s="62" t="str">
        <f t="shared" si="761"/>
        <v/>
      </c>
      <c r="H788" s="63" t="str">
        <f t="shared" si="762"/>
        <v/>
      </c>
      <c r="I788" s="69"/>
      <c r="J788" s="60" t="str">
        <f t="shared" si="763"/>
        <v/>
      </c>
      <c r="K788" s="60" t="str">
        <f t="shared" si="764"/>
        <v/>
      </c>
      <c r="L788" s="60" t="str">
        <f t="shared" si="765"/>
        <v/>
      </c>
      <c r="M788" s="60" t="str">
        <f t="shared" si="766"/>
        <v/>
      </c>
      <c r="N788" s="48"/>
      <c r="P788" s="114"/>
      <c r="Q788" s="114"/>
      <c r="R788" s="114"/>
      <c r="S788" s="114" t="str">
        <f>IF(OR(LEFT($A788,1)="x",AND(AC773+$AC788=0,$AC773&gt;0)),"",IFERROR(VLOOKUP($A788,Leden2Z,32,0),""))</f>
        <v/>
      </c>
      <c r="T788" s="153">
        <f t="shared" si="767"/>
        <v>0</v>
      </c>
      <c r="U788" s="116">
        <f t="shared" si="768"/>
        <v>0</v>
      </c>
      <c r="V788" s="119" t="str">
        <f t="shared" si="769"/>
        <v/>
      </c>
      <c r="W788" s="119" t="str">
        <f t="shared" si="770"/>
        <v/>
      </c>
      <c r="X788" s="23">
        <v>19</v>
      </c>
      <c r="Y788" s="60" t="str">
        <f t="shared" si="771"/>
        <v/>
      </c>
      <c r="Z788" s="60" t="str">
        <f t="shared" si="772"/>
        <v/>
      </c>
      <c r="AA788" s="60" t="str">
        <f t="shared" si="773"/>
        <v/>
      </c>
      <c r="AB788" s="60" t="str">
        <f t="shared" si="774"/>
        <v/>
      </c>
      <c r="AC788" s="23">
        <f t="shared" si="775"/>
        <v>0</v>
      </c>
      <c r="AH788" s="158" t="str">
        <f t="shared" si="776"/>
        <v/>
      </c>
    </row>
    <row r="789" spans="1:34" x14ac:dyDescent="0.25">
      <c r="B789" s="65"/>
      <c r="C789" s="66"/>
      <c r="D789" s="65"/>
      <c r="E789" s="65"/>
      <c r="F789" s="65"/>
      <c r="G789" s="67"/>
      <c r="H789" s="67"/>
      <c r="I789" s="67"/>
      <c r="J789" s="66"/>
      <c r="K789" s="66"/>
      <c r="L789" s="66"/>
      <c r="M789" s="66"/>
      <c r="N789" s="48"/>
      <c r="X789" s="23">
        <v>20</v>
      </c>
    </row>
    <row r="790" spans="1:34" x14ac:dyDescent="0.25">
      <c r="B790" s="42"/>
      <c r="C790" s="369" t="s">
        <v>5165</v>
      </c>
      <c r="D790" s="369"/>
      <c r="E790" s="43" t="s">
        <v>5166</v>
      </c>
      <c r="F790" s="43" t="s">
        <v>5167</v>
      </c>
      <c r="G790" s="44" t="s">
        <v>5168</v>
      </c>
      <c r="H790" s="45"/>
      <c r="I790" s="46"/>
      <c r="J790" s="47" t="s">
        <v>5169</v>
      </c>
      <c r="K790" s="47" t="s">
        <v>5170</v>
      </c>
      <c r="L790" s="47" t="s">
        <v>5171</v>
      </c>
      <c r="M790" s="48"/>
      <c r="N790" s="48"/>
      <c r="P790" s="49">
        <f>COUNT(P794:P808)</f>
        <v>0</v>
      </c>
      <c r="Q790" s="49">
        <f>COUNT(Q794:Q808)</f>
        <v>0</v>
      </c>
      <c r="R790" s="49">
        <f>COUNT(R794:R808)</f>
        <v>0</v>
      </c>
      <c r="S790" s="49">
        <f>COUNT(S794:S808)</f>
        <v>0</v>
      </c>
      <c r="T790" s="96">
        <f>T791-SUM(U794:U808)</f>
        <v>0</v>
      </c>
      <c r="X790" s="23">
        <v>1</v>
      </c>
    </row>
    <row r="791" spans="1:34" ht="13" x14ac:dyDescent="0.3">
      <c r="A791" s="27">
        <f>A771+1</f>
        <v>40</v>
      </c>
      <c r="B791" s="50"/>
      <c r="C791" s="370" t="str">
        <f>Leden!AW45</f>
        <v/>
      </c>
      <c r="D791" s="370"/>
      <c r="E791" s="100" t="str">
        <f>IF($C791="","",LEFT(IFERROR(VLOOKUP($C791,Teams2Z,2,0),"")&amp;"??",2))</f>
        <v/>
      </c>
      <c r="F791" s="100" t="str">
        <f>IF($C791="","",IFERROR(VLOOKUP($C791,Teams2Z,3,0),"??"))</f>
        <v/>
      </c>
      <c r="G791" s="100" t="str">
        <f>IF($C791="","",LEFT(IFERROR(VLOOKUP($C791,Teams2Z,4,0),"")&amp;"?",1))</f>
        <v/>
      </c>
      <c r="H791" s="51"/>
      <c r="I791" s="52"/>
      <c r="J791" s="100">
        <f>COUNTIF(C794:C808,"V")</f>
        <v>0</v>
      </c>
      <c r="K791" s="100">
        <f>COUNTIF(C794:C808,"M")</f>
        <v>0</v>
      </c>
      <c r="L791" s="53" t="str">
        <f>IFERROR(AVERAGE(H794:H808),"")</f>
        <v/>
      </c>
      <c r="M791" s="54"/>
      <c r="N791" s="54"/>
      <c r="O791" s="27" t="s">
        <v>5172</v>
      </c>
      <c r="P791" s="163"/>
      <c r="Q791" s="163"/>
      <c r="R791" s="163"/>
      <c r="S791" s="163"/>
      <c r="T791" s="96">
        <f>SUM(T794:T808)</f>
        <v>0</v>
      </c>
      <c r="U791" s="115" t="str">
        <f>MID($C791,1,1)</f>
        <v/>
      </c>
      <c r="V791" s="115" t="str">
        <f>MID($C791,1,1)</f>
        <v/>
      </c>
      <c r="W791" s="115" t="str">
        <f>MID($C791,1,1)</f>
        <v/>
      </c>
      <c r="X791" s="23">
        <v>2</v>
      </c>
      <c r="Y791" s="27"/>
      <c r="Z791" s="27"/>
      <c r="AA791" s="27"/>
      <c r="AB791" s="27"/>
      <c r="AC791" s="27"/>
      <c r="AD791" s="11" t="str">
        <f>IF($C791="","",IFERROR(VLOOKUP($C791,Teams2Z,6,0),""))</f>
        <v/>
      </c>
      <c r="AE791" s="11" t="str">
        <f>TRIM(IF($AD791="","",IFERROR(VLOOKUP($AD791,Teams!$J$5:$O$9,2,0),"")))</f>
        <v/>
      </c>
      <c r="AF791" s="11" t="str">
        <f>TRIM(IF($AD791="","",IFERROR(VLOOKUP($AD791,Teams!$J$5:$O$9,4,0),"")))</f>
        <v/>
      </c>
      <c r="AG791" s="27"/>
      <c r="AH791" s="159" t="str">
        <f>IFERROR(AVERAGE(AH794:AH808),"")</f>
        <v/>
      </c>
    </row>
    <row r="792" spans="1:34" x14ac:dyDescent="0.25">
      <c r="B792" s="42"/>
      <c r="C792" s="43"/>
      <c r="D792" s="42"/>
      <c r="E792" s="42"/>
      <c r="F792" s="42"/>
      <c r="G792" s="46"/>
      <c r="H792" s="46"/>
      <c r="I792" s="46"/>
      <c r="J792" s="43"/>
      <c r="K792" s="43"/>
      <c r="L792" s="43"/>
      <c r="M792" s="48"/>
      <c r="N792" s="48"/>
      <c r="U792" s="116"/>
      <c r="V792" s="116"/>
      <c r="W792" s="116"/>
      <c r="X792" s="23">
        <v>3</v>
      </c>
    </row>
    <row r="793" spans="1:34" x14ac:dyDescent="0.25">
      <c r="A793" s="55"/>
      <c r="B793" s="56"/>
      <c r="C793" s="57" t="s">
        <v>5173</v>
      </c>
      <c r="D793" s="57" t="s">
        <v>5174</v>
      </c>
      <c r="E793" s="58" t="s">
        <v>5175</v>
      </c>
      <c r="F793" s="58" t="s">
        <v>5176</v>
      </c>
      <c r="G793" s="57" t="s">
        <v>5177</v>
      </c>
      <c r="H793" s="57" t="s">
        <v>5178</v>
      </c>
      <c r="I793" s="57" t="s">
        <v>5039</v>
      </c>
      <c r="J793" s="57" t="s">
        <v>7049</v>
      </c>
      <c r="K793" s="57" t="s">
        <v>7598</v>
      </c>
      <c r="L793" s="57" t="s">
        <v>7596</v>
      </c>
      <c r="M793" s="57" t="s">
        <v>7597</v>
      </c>
      <c r="N793" s="59"/>
      <c r="O793" s="55"/>
      <c r="P793" s="117" t="s">
        <v>5048</v>
      </c>
      <c r="Q793" s="117" t="s">
        <v>5047</v>
      </c>
      <c r="R793" s="117" t="s">
        <v>5049</v>
      </c>
      <c r="S793" s="117" t="s">
        <v>5048</v>
      </c>
      <c r="U793" s="115" t="str">
        <f>IF(W791="","",VLOOKUP(W791,Leeftijdscat,2,FALSE))</f>
        <v/>
      </c>
      <c r="V793" s="115" t="str">
        <f>IF(W791="","",VLOOKUP(W791,Leeftijdscat,3,FALSE))</f>
        <v/>
      </c>
      <c r="W793" s="115" t="str">
        <f>IF(W791="","",VLOOKUP(W791,Leeftijdscat,4,FALSE))</f>
        <v/>
      </c>
      <c r="X793" s="23">
        <v>4</v>
      </c>
      <c r="Y793" s="55">
        <f>LEN(Y794&amp;Y795&amp;Y796&amp;Y797&amp;Y798&amp;Y799&amp;Y800&amp;Y801&amp;Y802&amp;Y803&amp;Y804&amp;Y805&amp;Y806&amp;Y807&amp;Y808)</f>
        <v>0</v>
      </c>
      <c r="Z793" s="55">
        <f>LEN(Z794&amp;Z795&amp;Z796&amp;Z797&amp;Z798&amp;Z799&amp;Z800&amp;Z801&amp;Z802&amp;Z803&amp;Z804&amp;Z805&amp;Z806&amp;Z807&amp;Z808)</f>
        <v>0</v>
      </c>
      <c r="AA793" s="55">
        <f>LEN(AA794&amp;AA795&amp;AA796&amp;AA797&amp;AA798&amp;AA799&amp;AA800&amp;AA801&amp;AA802&amp;AA803&amp;AA804&amp;AA805&amp;AA806&amp;AA807&amp;AA808)</f>
        <v>0</v>
      </c>
      <c r="AB793" s="55">
        <f>LEN(AB794&amp;AB795&amp;AB796&amp;AB797&amp;AB798&amp;AB799&amp;AB800&amp;AB801&amp;AB802&amp;AB803&amp;AB804&amp;AB805&amp;AB806&amp;AB807&amp;AB808)</f>
        <v>0</v>
      </c>
      <c r="AC793" s="55">
        <f>SUM(Y793:AA793)</f>
        <v>0</v>
      </c>
      <c r="AD793" s="145"/>
      <c r="AE793" s="145"/>
      <c r="AF793" s="145"/>
      <c r="AG793" s="55"/>
    </row>
    <row r="794" spans="1:34" x14ac:dyDescent="0.25">
      <c r="A794" s="23" t="str">
        <f>C791&amp;"x"&amp;B794</f>
        <v>x1</v>
      </c>
      <c r="B794" s="42">
        <v>1</v>
      </c>
      <c r="C794" s="60" t="str">
        <f t="shared" ref="C794:C808" si="777">IF(LEFT($A794,1)="x","",IFERROR(VLOOKUP($A794,Leden2Z,7,0),""))</f>
        <v/>
      </c>
      <c r="D794" s="60" t="str">
        <f t="shared" ref="D794:D808" si="778">IF(LEFT($A794,1)="x","",IFERROR(VLOOKUP($A794,Leden2Z,8,0),""))</f>
        <v/>
      </c>
      <c r="E794" s="61" t="str">
        <f t="shared" ref="E794:E808" si="779">IF(LEFT($A794,1)="x","",IFERROR(VLOOKUP($A794,Leden2Z,9,0),""))</f>
        <v/>
      </c>
      <c r="F794" s="61" t="str">
        <f t="shared" ref="F794:F808" si="780">IF(LEFT($A794,1)="x","",IFERROR(VLOOKUP($A794,Leden2Z,10,0),""))</f>
        <v/>
      </c>
      <c r="G794" s="62" t="str">
        <f t="shared" ref="G794:G808" si="781">IF(LEFT($A794,1)="x","",IFERROR(VLOOKUP($A794,Leden2Z,11,0),""))</f>
        <v/>
      </c>
      <c r="H794" s="63" t="str">
        <f t="shared" ref="H794:H808" si="782">IF(AND(ISNUMBER(G794),G794&lt;&gt;0),DATEDIF(G794,Peildatum,"Y"),"")</f>
        <v/>
      </c>
      <c r="I794" s="69"/>
      <c r="J794" s="60" t="str">
        <f t="shared" ref="J794:J808" si="783">IF(LEFT($A794,1)="x","",IFERROR(VLOOKUP($A794,Leden2Z,16,0),""))</f>
        <v/>
      </c>
      <c r="K794" s="60" t="str">
        <f t="shared" ref="K794:K808" si="784">IF(LEFT($A794,1)="x","",IFERROR(VLOOKUP($A794,Leden2Z,17,0),""))</f>
        <v/>
      </c>
      <c r="L794" s="60" t="str">
        <f t="shared" ref="L794:L808" si="785">IF(LEFT($A794,1)="x","",IFERROR(VLOOKUP($A794,Leden2Z,18,0),""))</f>
        <v/>
      </c>
      <c r="M794" s="60" t="str">
        <f t="shared" ref="M794:M808" si="786">IF(LEFT($A794,1)="x","",IFERROR(VLOOKUP($A794,Leden2Z,19,0),""))</f>
        <v/>
      </c>
      <c r="N794" s="48"/>
      <c r="P794" s="114"/>
      <c r="Q794" s="114"/>
      <c r="R794" s="114"/>
      <c r="S794" s="114" t="str">
        <f>IF(OR(LEFT($A794,1)="x",AND(AC793+$AC794=0,$AC793&gt;0)),"",IFERROR(VLOOKUP($A794,Leden2Z,32,0),""))</f>
        <v/>
      </c>
      <c r="T794" s="153">
        <f t="shared" ref="T794:T808" si="787">IF(LEN(C794&amp;D794&amp;E794&amp;F794)&gt;0,1,0)</f>
        <v>0</v>
      </c>
      <c r="U794" s="116">
        <f t="shared" ref="U794:U808" si="788">MIN(LEN(Y794&amp;Z794&amp;AA794&amp;AB794),1)</f>
        <v>0</v>
      </c>
      <c r="V794" s="119" t="str">
        <f t="shared" ref="V794:V808" si="789">V793</f>
        <v/>
      </c>
      <c r="W794" s="119" t="str">
        <f t="shared" ref="W794:W808" si="790">W793</f>
        <v/>
      </c>
      <c r="X794" s="23">
        <v>5</v>
      </c>
      <c r="Y794" s="60" t="str">
        <f t="shared" ref="Y794:Y808" si="791">IF(LEFT($A794,1)="x","",IFERROR(VLOOKUP($A794,Leden2Z,36,0),""))</f>
        <v/>
      </c>
      <c r="Z794" s="60" t="str">
        <f t="shared" ref="Z794:Z808" si="792">IF(LEFT($A794,1)="x","",IFERROR(VLOOKUP($A794,Leden2Z,37,0),""))</f>
        <v/>
      </c>
      <c r="AA794" s="60" t="str">
        <f t="shared" ref="AA794:AA808" si="793">IF(LEFT($A794,1)="x","",IFERROR(VLOOKUP($A794,Leden2Z,38,0),""))</f>
        <v/>
      </c>
      <c r="AB794" s="60" t="str">
        <f t="shared" ref="AB794:AB808" si="794">IF(LEFT($A794,1)="x","",IFERROR(VLOOKUP($A794,Leden2Z,39,0),""))</f>
        <v/>
      </c>
      <c r="AC794" s="23">
        <f t="shared" ref="AC794:AC808" si="795">LEN(Y794&amp;Z794&amp;AA794&amp;AB794)</f>
        <v>0</v>
      </c>
      <c r="AH794" s="158" t="str">
        <f t="shared" ref="AH794:AH808" si="796">lft(G794,Peildatum)</f>
        <v/>
      </c>
    </row>
    <row r="795" spans="1:34" x14ac:dyDescent="0.25">
      <c r="A795" s="23" t="str">
        <f>C791&amp;"x"&amp;B795</f>
        <v>x2</v>
      </c>
      <c r="B795" s="42">
        <v>2</v>
      </c>
      <c r="C795" s="60" t="str">
        <f t="shared" si="777"/>
        <v/>
      </c>
      <c r="D795" s="60" t="str">
        <f t="shared" si="778"/>
        <v/>
      </c>
      <c r="E795" s="61" t="str">
        <f t="shared" si="779"/>
        <v/>
      </c>
      <c r="F795" s="61" t="str">
        <f t="shared" si="780"/>
        <v/>
      </c>
      <c r="G795" s="62" t="str">
        <f t="shared" si="781"/>
        <v/>
      </c>
      <c r="H795" s="63" t="str">
        <f t="shared" si="782"/>
        <v/>
      </c>
      <c r="I795" s="69"/>
      <c r="J795" s="60" t="str">
        <f t="shared" si="783"/>
        <v/>
      </c>
      <c r="K795" s="60" t="str">
        <f t="shared" si="784"/>
        <v/>
      </c>
      <c r="L795" s="60" t="str">
        <f t="shared" si="785"/>
        <v/>
      </c>
      <c r="M795" s="60" t="str">
        <f t="shared" si="786"/>
        <v/>
      </c>
      <c r="N795" s="48"/>
      <c r="P795" s="114"/>
      <c r="Q795" s="114"/>
      <c r="R795" s="114"/>
      <c r="S795" s="114" t="str">
        <f>IF(OR(LEFT($A795,1)="x",AND(AC793+$AC795=0,$AC793&gt;0)),"",IFERROR(VLOOKUP($A795,Leden2Z,32,0),""))</f>
        <v/>
      </c>
      <c r="T795" s="153">
        <f t="shared" si="787"/>
        <v>0</v>
      </c>
      <c r="U795" s="116">
        <f t="shared" si="788"/>
        <v>0</v>
      </c>
      <c r="V795" s="119" t="str">
        <f t="shared" si="789"/>
        <v/>
      </c>
      <c r="W795" s="119" t="str">
        <f t="shared" si="790"/>
        <v/>
      </c>
      <c r="X795" s="23">
        <v>6</v>
      </c>
      <c r="Y795" s="60" t="str">
        <f t="shared" si="791"/>
        <v/>
      </c>
      <c r="Z795" s="60" t="str">
        <f t="shared" si="792"/>
        <v/>
      </c>
      <c r="AA795" s="60" t="str">
        <f t="shared" si="793"/>
        <v/>
      </c>
      <c r="AB795" s="60" t="str">
        <f t="shared" si="794"/>
        <v/>
      </c>
      <c r="AC795" s="23">
        <f t="shared" si="795"/>
        <v>0</v>
      </c>
      <c r="AH795" s="158" t="str">
        <f t="shared" si="796"/>
        <v/>
      </c>
    </row>
    <row r="796" spans="1:34" x14ac:dyDescent="0.25">
      <c r="A796" s="23" t="str">
        <f>C791&amp;"x"&amp;B796</f>
        <v>x3</v>
      </c>
      <c r="B796" s="42">
        <v>3</v>
      </c>
      <c r="C796" s="60" t="str">
        <f t="shared" si="777"/>
        <v/>
      </c>
      <c r="D796" s="60" t="str">
        <f t="shared" si="778"/>
        <v/>
      </c>
      <c r="E796" s="61" t="str">
        <f t="shared" si="779"/>
        <v/>
      </c>
      <c r="F796" s="61" t="str">
        <f t="shared" si="780"/>
        <v/>
      </c>
      <c r="G796" s="62" t="str">
        <f t="shared" si="781"/>
        <v/>
      </c>
      <c r="H796" s="63" t="str">
        <f t="shared" si="782"/>
        <v/>
      </c>
      <c r="I796" s="69"/>
      <c r="J796" s="60" t="str">
        <f t="shared" si="783"/>
        <v/>
      </c>
      <c r="K796" s="60" t="str">
        <f t="shared" si="784"/>
        <v/>
      </c>
      <c r="L796" s="60" t="str">
        <f t="shared" si="785"/>
        <v/>
      </c>
      <c r="M796" s="60" t="str">
        <f t="shared" si="786"/>
        <v/>
      </c>
      <c r="N796" s="48"/>
      <c r="P796" s="114"/>
      <c r="Q796" s="114"/>
      <c r="R796" s="114"/>
      <c r="S796" s="114" t="str">
        <f>IF(OR(LEFT($A796,1)="x",AND(AC793+$AC796=0,$AC793&gt;0)),"",IFERROR(VLOOKUP($A796,Leden2Z,32,0),""))</f>
        <v/>
      </c>
      <c r="T796" s="153">
        <f t="shared" si="787"/>
        <v>0</v>
      </c>
      <c r="U796" s="116">
        <f t="shared" si="788"/>
        <v>0</v>
      </c>
      <c r="V796" s="119" t="str">
        <f t="shared" si="789"/>
        <v/>
      </c>
      <c r="W796" s="119" t="str">
        <f t="shared" si="790"/>
        <v/>
      </c>
      <c r="X796" s="23">
        <v>7</v>
      </c>
      <c r="Y796" s="60" t="str">
        <f t="shared" si="791"/>
        <v/>
      </c>
      <c r="Z796" s="60" t="str">
        <f t="shared" si="792"/>
        <v/>
      </c>
      <c r="AA796" s="60" t="str">
        <f t="shared" si="793"/>
        <v/>
      </c>
      <c r="AB796" s="60" t="str">
        <f t="shared" si="794"/>
        <v/>
      </c>
      <c r="AC796" s="23">
        <f t="shared" si="795"/>
        <v>0</v>
      </c>
      <c r="AH796" s="158" t="str">
        <f t="shared" si="796"/>
        <v/>
      </c>
    </row>
    <row r="797" spans="1:34" x14ac:dyDescent="0.25">
      <c r="A797" s="23" t="str">
        <f>C791&amp;"x"&amp;B797</f>
        <v>x4</v>
      </c>
      <c r="B797" s="42">
        <v>4</v>
      </c>
      <c r="C797" s="60" t="str">
        <f t="shared" si="777"/>
        <v/>
      </c>
      <c r="D797" s="60" t="str">
        <f t="shared" si="778"/>
        <v/>
      </c>
      <c r="E797" s="61" t="str">
        <f t="shared" si="779"/>
        <v/>
      </c>
      <c r="F797" s="61" t="str">
        <f t="shared" si="780"/>
        <v/>
      </c>
      <c r="G797" s="62" t="str">
        <f t="shared" si="781"/>
        <v/>
      </c>
      <c r="H797" s="63" t="str">
        <f t="shared" si="782"/>
        <v/>
      </c>
      <c r="I797" s="69"/>
      <c r="J797" s="60" t="str">
        <f t="shared" si="783"/>
        <v/>
      </c>
      <c r="K797" s="60" t="str">
        <f t="shared" si="784"/>
        <v/>
      </c>
      <c r="L797" s="60" t="str">
        <f t="shared" si="785"/>
        <v/>
      </c>
      <c r="M797" s="60" t="str">
        <f t="shared" si="786"/>
        <v/>
      </c>
      <c r="N797" s="48"/>
      <c r="P797" s="114"/>
      <c r="Q797" s="114"/>
      <c r="R797" s="114"/>
      <c r="S797" s="114" t="str">
        <f>IF(OR(LEFT($A797,1)="x",AND(AC793+$AC797=0,$AC793&gt;0)),"",IFERROR(VLOOKUP($A797,Leden2Z,32,0),""))</f>
        <v/>
      </c>
      <c r="T797" s="153">
        <f t="shared" si="787"/>
        <v>0</v>
      </c>
      <c r="U797" s="116">
        <f t="shared" si="788"/>
        <v>0</v>
      </c>
      <c r="V797" s="119" t="str">
        <f t="shared" si="789"/>
        <v/>
      </c>
      <c r="W797" s="119" t="str">
        <f t="shared" si="790"/>
        <v/>
      </c>
      <c r="X797" s="23">
        <v>8</v>
      </c>
      <c r="Y797" s="60" t="str">
        <f t="shared" si="791"/>
        <v/>
      </c>
      <c r="Z797" s="60" t="str">
        <f t="shared" si="792"/>
        <v/>
      </c>
      <c r="AA797" s="60" t="str">
        <f t="shared" si="793"/>
        <v/>
      </c>
      <c r="AB797" s="60" t="str">
        <f t="shared" si="794"/>
        <v/>
      </c>
      <c r="AC797" s="23">
        <f t="shared" si="795"/>
        <v>0</v>
      </c>
      <c r="AH797" s="158" t="str">
        <f t="shared" si="796"/>
        <v/>
      </c>
    </row>
    <row r="798" spans="1:34" x14ac:dyDescent="0.25">
      <c r="A798" s="23" t="str">
        <f>C791&amp;"x"&amp;B798</f>
        <v>x5</v>
      </c>
      <c r="B798" s="42">
        <v>5</v>
      </c>
      <c r="C798" s="60" t="str">
        <f t="shared" si="777"/>
        <v/>
      </c>
      <c r="D798" s="60" t="str">
        <f t="shared" si="778"/>
        <v/>
      </c>
      <c r="E798" s="61" t="str">
        <f t="shared" si="779"/>
        <v/>
      </c>
      <c r="F798" s="61" t="str">
        <f t="shared" si="780"/>
        <v/>
      </c>
      <c r="G798" s="62" t="str">
        <f t="shared" si="781"/>
        <v/>
      </c>
      <c r="H798" s="63" t="str">
        <f t="shared" si="782"/>
        <v/>
      </c>
      <c r="I798" s="69"/>
      <c r="J798" s="60" t="str">
        <f t="shared" si="783"/>
        <v/>
      </c>
      <c r="K798" s="60" t="str">
        <f t="shared" si="784"/>
        <v/>
      </c>
      <c r="L798" s="60" t="str">
        <f t="shared" si="785"/>
        <v/>
      </c>
      <c r="M798" s="60" t="str">
        <f t="shared" si="786"/>
        <v/>
      </c>
      <c r="N798" s="48"/>
      <c r="P798" s="114"/>
      <c r="Q798" s="114"/>
      <c r="R798" s="114"/>
      <c r="S798" s="114" t="str">
        <f>IF(OR(LEFT($A798,1)="x",AND(AC793+$AC798=0,$AC793&gt;0)),"",IFERROR(VLOOKUP($A798,Leden2Z,32,0),""))</f>
        <v/>
      </c>
      <c r="T798" s="153">
        <f t="shared" si="787"/>
        <v>0</v>
      </c>
      <c r="U798" s="116">
        <f t="shared" si="788"/>
        <v>0</v>
      </c>
      <c r="V798" s="119" t="str">
        <f t="shared" si="789"/>
        <v/>
      </c>
      <c r="W798" s="119" t="str">
        <f t="shared" si="790"/>
        <v/>
      </c>
      <c r="X798" s="23">
        <v>9</v>
      </c>
      <c r="Y798" s="60" t="str">
        <f t="shared" si="791"/>
        <v/>
      </c>
      <c r="Z798" s="60" t="str">
        <f t="shared" si="792"/>
        <v/>
      </c>
      <c r="AA798" s="60" t="str">
        <f t="shared" si="793"/>
        <v/>
      </c>
      <c r="AB798" s="60" t="str">
        <f t="shared" si="794"/>
        <v/>
      </c>
      <c r="AC798" s="23">
        <f t="shared" si="795"/>
        <v>0</v>
      </c>
      <c r="AH798" s="158" t="str">
        <f t="shared" si="796"/>
        <v/>
      </c>
    </row>
    <row r="799" spans="1:34" x14ac:dyDescent="0.25">
      <c r="A799" s="23" t="str">
        <f>C791&amp;"x"&amp;B799</f>
        <v>x6</v>
      </c>
      <c r="B799" s="42">
        <v>6</v>
      </c>
      <c r="C799" s="60" t="str">
        <f t="shared" si="777"/>
        <v/>
      </c>
      <c r="D799" s="60" t="str">
        <f t="shared" si="778"/>
        <v/>
      </c>
      <c r="E799" s="61" t="str">
        <f t="shared" si="779"/>
        <v/>
      </c>
      <c r="F799" s="61" t="str">
        <f t="shared" si="780"/>
        <v/>
      </c>
      <c r="G799" s="62" t="str">
        <f t="shared" si="781"/>
        <v/>
      </c>
      <c r="H799" s="63" t="str">
        <f t="shared" si="782"/>
        <v/>
      </c>
      <c r="I799" s="69"/>
      <c r="J799" s="60" t="str">
        <f t="shared" si="783"/>
        <v/>
      </c>
      <c r="K799" s="60" t="str">
        <f t="shared" si="784"/>
        <v/>
      </c>
      <c r="L799" s="60" t="str">
        <f t="shared" si="785"/>
        <v/>
      </c>
      <c r="M799" s="60" t="str">
        <f t="shared" si="786"/>
        <v/>
      </c>
      <c r="N799" s="48"/>
      <c r="P799" s="114"/>
      <c r="Q799" s="114"/>
      <c r="R799" s="114"/>
      <c r="S799" s="114" t="str">
        <f>IF(OR(LEFT($A799,1)="x",AND(AC793+$AC799=0,$AC793&gt;0)),"",IFERROR(VLOOKUP($A799,Leden2Z,32,0),""))</f>
        <v/>
      </c>
      <c r="T799" s="153">
        <f t="shared" si="787"/>
        <v>0</v>
      </c>
      <c r="U799" s="116">
        <f t="shared" si="788"/>
        <v>0</v>
      </c>
      <c r="V799" s="119" t="str">
        <f t="shared" si="789"/>
        <v/>
      </c>
      <c r="W799" s="119" t="str">
        <f t="shared" si="790"/>
        <v/>
      </c>
      <c r="X799" s="23">
        <v>10</v>
      </c>
      <c r="Y799" s="60" t="str">
        <f t="shared" si="791"/>
        <v/>
      </c>
      <c r="Z799" s="60" t="str">
        <f t="shared" si="792"/>
        <v/>
      </c>
      <c r="AA799" s="60" t="str">
        <f t="shared" si="793"/>
        <v/>
      </c>
      <c r="AB799" s="60" t="str">
        <f t="shared" si="794"/>
        <v/>
      </c>
      <c r="AC799" s="23">
        <f t="shared" si="795"/>
        <v>0</v>
      </c>
      <c r="AH799" s="158" t="str">
        <f t="shared" si="796"/>
        <v/>
      </c>
    </row>
    <row r="800" spans="1:34" x14ac:dyDescent="0.25">
      <c r="A800" s="23" t="str">
        <f>C791&amp;"x"&amp;B800</f>
        <v>x7</v>
      </c>
      <c r="B800" s="42">
        <v>7</v>
      </c>
      <c r="C800" s="60" t="str">
        <f t="shared" si="777"/>
        <v/>
      </c>
      <c r="D800" s="60" t="str">
        <f t="shared" si="778"/>
        <v/>
      </c>
      <c r="E800" s="61" t="str">
        <f t="shared" si="779"/>
        <v/>
      </c>
      <c r="F800" s="61" t="str">
        <f t="shared" si="780"/>
        <v/>
      </c>
      <c r="G800" s="62" t="str">
        <f t="shared" si="781"/>
        <v/>
      </c>
      <c r="H800" s="63" t="str">
        <f t="shared" si="782"/>
        <v/>
      </c>
      <c r="I800" s="69"/>
      <c r="J800" s="60" t="str">
        <f t="shared" si="783"/>
        <v/>
      </c>
      <c r="K800" s="60" t="str">
        <f t="shared" si="784"/>
        <v/>
      </c>
      <c r="L800" s="60" t="str">
        <f t="shared" si="785"/>
        <v/>
      </c>
      <c r="M800" s="60" t="str">
        <f t="shared" si="786"/>
        <v/>
      </c>
      <c r="N800" s="48"/>
      <c r="P800" s="114"/>
      <c r="Q800" s="114"/>
      <c r="R800" s="114"/>
      <c r="S800" s="114" t="str">
        <f>IF(OR(LEFT($A800,1)="x",AND(AC793+$AC800=0,$AC793&gt;0)),"",IFERROR(VLOOKUP($A800,Leden2Z,32,0),""))</f>
        <v/>
      </c>
      <c r="T800" s="153">
        <f t="shared" si="787"/>
        <v>0</v>
      </c>
      <c r="U800" s="116">
        <f t="shared" si="788"/>
        <v>0</v>
      </c>
      <c r="V800" s="119" t="str">
        <f t="shared" si="789"/>
        <v/>
      </c>
      <c r="W800" s="119" t="str">
        <f t="shared" si="790"/>
        <v/>
      </c>
      <c r="X800" s="23">
        <v>11</v>
      </c>
      <c r="Y800" s="60" t="str">
        <f t="shared" si="791"/>
        <v/>
      </c>
      <c r="Z800" s="60" t="str">
        <f t="shared" si="792"/>
        <v/>
      </c>
      <c r="AA800" s="60" t="str">
        <f t="shared" si="793"/>
        <v/>
      </c>
      <c r="AB800" s="60" t="str">
        <f t="shared" si="794"/>
        <v/>
      </c>
      <c r="AC800" s="23">
        <f t="shared" si="795"/>
        <v>0</v>
      </c>
      <c r="AH800" s="158" t="str">
        <f t="shared" si="796"/>
        <v/>
      </c>
    </row>
    <row r="801" spans="1:34" x14ac:dyDescent="0.25">
      <c r="A801" s="23" t="str">
        <f>C791&amp;"x"&amp;B801</f>
        <v>x8</v>
      </c>
      <c r="B801" s="42">
        <v>8</v>
      </c>
      <c r="C801" s="60" t="str">
        <f t="shared" si="777"/>
        <v/>
      </c>
      <c r="D801" s="60" t="str">
        <f t="shared" si="778"/>
        <v/>
      </c>
      <c r="E801" s="61" t="str">
        <f t="shared" si="779"/>
        <v/>
      </c>
      <c r="F801" s="61" t="str">
        <f t="shared" si="780"/>
        <v/>
      </c>
      <c r="G801" s="62" t="str">
        <f t="shared" si="781"/>
        <v/>
      </c>
      <c r="H801" s="63" t="str">
        <f t="shared" si="782"/>
        <v/>
      </c>
      <c r="I801" s="69"/>
      <c r="J801" s="60" t="str">
        <f t="shared" si="783"/>
        <v/>
      </c>
      <c r="K801" s="60" t="str">
        <f t="shared" si="784"/>
        <v/>
      </c>
      <c r="L801" s="60" t="str">
        <f t="shared" si="785"/>
        <v/>
      </c>
      <c r="M801" s="60" t="str">
        <f t="shared" si="786"/>
        <v/>
      </c>
      <c r="N801" s="48"/>
      <c r="P801" s="114"/>
      <c r="Q801" s="114"/>
      <c r="R801" s="114"/>
      <c r="S801" s="114" t="str">
        <f>IF(OR(LEFT($A801,1)="x",AND(AC793+$AC801=0,$AC793&gt;0)),"",IFERROR(VLOOKUP($A801,Leden2Z,32,0),""))</f>
        <v/>
      </c>
      <c r="T801" s="153">
        <f t="shared" si="787"/>
        <v>0</v>
      </c>
      <c r="U801" s="116">
        <f t="shared" si="788"/>
        <v>0</v>
      </c>
      <c r="V801" s="119" t="str">
        <f t="shared" si="789"/>
        <v/>
      </c>
      <c r="W801" s="119" t="str">
        <f t="shared" si="790"/>
        <v/>
      </c>
      <c r="X801" s="23">
        <v>12</v>
      </c>
      <c r="Y801" s="60" t="str">
        <f t="shared" si="791"/>
        <v/>
      </c>
      <c r="Z801" s="60" t="str">
        <f t="shared" si="792"/>
        <v/>
      </c>
      <c r="AA801" s="60" t="str">
        <f t="shared" si="793"/>
        <v/>
      </c>
      <c r="AB801" s="60" t="str">
        <f t="shared" si="794"/>
        <v/>
      </c>
      <c r="AC801" s="23">
        <f t="shared" si="795"/>
        <v>0</v>
      </c>
      <c r="AH801" s="158" t="str">
        <f t="shared" si="796"/>
        <v/>
      </c>
    </row>
    <row r="802" spans="1:34" x14ac:dyDescent="0.25">
      <c r="A802" s="23" t="str">
        <f>C791&amp;"x"&amp;B802</f>
        <v>x9</v>
      </c>
      <c r="B802" s="42">
        <v>9</v>
      </c>
      <c r="C802" s="60" t="str">
        <f t="shared" si="777"/>
        <v/>
      </c>
      <c r="D802" s="60" t="str">
        <f t="shared" si="778"/>
        <v/>
      </c>
      <c r="E802" s="61" t="str">
        <f t="shared" si="779"/>
        <v/>
      </c>
      <c r="F802" s="61" t="str">
        <f t="shared" si="780"/>
        <v/>
      </c>
      <c r="G802" s="62" t="str">
        <f t="shared" si="781"/>
        <v/>
      </c>
      <c r="H802" s="63" t="str">
        <f t="shared" si="782"/>
        <v/>
      </c>
      <c r="I802" s="69"/>
      <c r="J802" s="60" t="str">
        <f t="shared" si="783"/>
        <v/>
      </c>
      <c r="K802" s="60" t="str">
        <f t="shared" si="784"/>
        <v/>
      </c>
      <c r="L802" s="60" t="str">
        <f t="shared" si="785"/>
        <v/>
      </c>
      <c r="M802" s="60" t="str">
        <f t="shared" si="786"/>
        <v/>
      </c>
      <c r="N802" s="48"/>
      <c r="P802" s="114"/>
      <c r="Q802" s="114"/>
      <c r="R802" s="114"/>
      <c r="S802" s="114" t="str">
        <f>IF(OR(LEFT($A802,1)="x",AND(AC793+$AC802=0,$AC793&gt;0)),"",IFERROR(VLOOKUP($A802,Leden2Z,32,0),""))</f>
        <v/>
      </c>
      <c r="T802" s="153">
        <f t="shared" si="787"/>
        <v>0</v>
      </c>
      <c r="U802" s="116">
        <f t="shared" si="788"/>
        <v>0</v>
      </c>
      <c r="V802" s="119" t="str">
        <f t="shared" si="789"/>
        <v/>
      </c>
      <c r="W802" s="119" t="str">
        <f t="shared" si="790"/>
        <v/>
      </c>
      <c r="X802" s="23">
        <v>13</v>
      </c>
      <c r="Y802" s="60" t="str">
        <f t="shared" si="791"/>
        <v/>
      </c>
      <c r="Z802" s="60" t="str">
        <f t="shared" si="792"/>
        <v/>
      </c>
      <c r="AA802" s="60" t="str">
        <f t="shared" si="793"/>
        <v/>
      </c>
      <c r="AB802" s="60" t="str">
        <f t="shared" si="794"/>
        <v/>
      </c>
      <c r="AC802" s="23">
        <f t="shared" si="795"/>
        <v>0</v>
      </c>
      <c r="AH802" s="158" t="str">
        <f t="shared" si="796"/>
        <v/>
      </c>
    </row>
    <row r="803" spans="1:34" x14ac:dyDescent="0.25">
      <c r="A803" s="23" t="str">
        <f>C791&amp;"x"&amp;B803</f>
        <v>x10</v>
      </c>
      <c r="B803" s="42">
        <v>10</v>
      </c>
      <c r="C803" s="60" t="str">
        <f t="shared" si="777"/>
        <v/>
      </c>
      <c r="D803" s="60" t="str">
        <f t="shared" si="778"/>
        <v/>
      </c>
      <c r="E803" s="61" t="str">
        <f t="shared" si="779"/>
        <v/>
      </c>
      <c r="F803" s="61" t="str">
        <f t="shared" si="780"/>
        <v/>
      </c>
      <c r="G803" s="62" t="str">
        <f t="shared" si="781"/>
        <v/>
      </c>
      <c r="H803" s="63" t="str">
        <f t="shared" si="782"/>
        <v/>
      </c>
      <c r="I803" s="69"/>
      <c r="J803" s="60" t="str">
        <f t="shared" si="783"/>
        <v/>
      </c>
      <c r="K803" s="60" t="str">
        <f t="shared" si="784"/>
        <v/>
      </c>
      <c r="L803" s="60" t="str">
        <f t="shared" si="785"/>
        <v/>
      </c>
      <c r="M803" s="60" t="str">
        <f t="shared" si="786"/>
        <v/>
      </c>
      <c r="N803" s="48"/>
      <c r="P803" s="114"/>
      <c r="Q803" s="114"/>
      <c r="R803" s="114"/>
      <c r="S803" s="114" t="str">
        <f>IF(OR(LEFT($A803,1)="x",AND(AC793+$AC803=0,$AC793&gt;0)),"",IFERROR(VLOOKUP($A803,Leden2Z,32,0),""))</f>
        <v/>
      </c>
      <c r="T803" s="153">
        <f t="shared" si="787"/>
        <v>0</v>
      </c>
      <c r="U803" s="116">
        <f t="shared" si="788"/>
        <v>0</v>
      </c>
      <c r="V803" s="119" t="str">
        <f t="shared" si="789"/>
        <v/>
      </c>
      <c r="W803" s="119" t="str">
        <f t="shared" si="790"/>
        <v/>
      </c>
      <c r="X803" s="23">
        <v>14</v>
      </c>
      <c r="Y803" s="60" t="str">
        <f t="shared" si="791"/>
        <v/>
      </c>
      <c r="Z803" s="60" t="str">
        <f t="shared" si="792"/>
        <v/>
      </c>
      <c r="AA803" s="60" t="str">
        <f t="shared" si="793"/>
        <v/>
      </c>
      <c r="AB803" s="60" t="str">
        <f t="shared" si="794"/>
        <v/>
      </c>
      <c r="AC803" s="23">
        <f t="shared" si="795"/>
        <v>0</v>
      </c>
      <c r="AH803" s="158" t="str">
        <f t="shared" si="796"/>
        <v/>
      </c>
    </row>
    <row r="804" spans="1:34" x14ac:dyDescent="0.25">
      <c r="A804" s="23" t="str">
        <f>C791&amp;"x"&amp;B804</f>
        <v>x11</v>
      </c>
      <c r="B804" s="42">
        <v>11</v>
      </c>
      <c r="C804" s="60" t="str">
        <f t="shared" si="777"/>
        <v/>
      </c>
      <c r="D804" s="60" t="str">
        <f t="shared" si="778"/>
        <v/>
      </c>
      <c r="E804" s="61" t="str">
        <f t="shared" si="779"/>
        <v/>
      </c>
      <c r="F804" s="61" t="str">
        <f t="shared" si="780"/>
        <v/>
      </c>
      <c r="G804" s="62" t="str">
        <f t="shared" si="781"/>
        <v/>
      </c>
      <c r="H804" s="63" t="str">
        <f t="shared" si="782"/>
        <v/>
      </c>
      <c r="I804" s="69"/>
      <c r="J804" s="60" t="str">
        <f t="shared" si="783"/>
        <v/>
      </c>
      <c r="K804" s="60" t="str">
        <f t="shared" si="784"/>
        <v/>
      </c>
      <c r="L804" s="60" t="str">
        <f t="shared" si="785"/>
        <v/>
      </c>
      <c r="M804" s="60" t="str">
        <f t="shared" si="786"/>
        <v/>
      </c>
      <c r="N804" s="48"/>
      <c r="P804" s="114"/>
      <c r="Q804" s="114"/>
      <c r="R804" s="114"/>
      <c r="S804" s="114" t="str">
        <f>IF(OR(LEFT($A804,1)="x",AND(AC793+$AC804=0,$AC793&gt;0)),"",IFERROR(VLOOKUP($A804,Leden2Z,32,0),""))</f>
        <v/>
      </c>
      <c r="T804" s="153">
        <f t="shared" si="787"/>
        <v>0</v>
      </c>
      <c r="U804" s="116">
        <f t="shared" si="788"/>
        <v>0</v>
      </c>
      <c r="V804" s="119" t="str">
        <f t="shared" si="789"/>
        <v/>
      </c>
      <c r="W804" s="119" t="str">
        <f t="shared" si="790"/>
        <v/>
      </c>
      <c r="X804" s="23">
        <v>15</v>
      </c>
      <c r="Y804" s="60" t="str">
        <f t="shared" si="791"/>
        <v/>
      </c>
      <c r="Z804" s="60" t="str">
        <f t="shared" si="792"/>
        <v/>
      </c>
      <c r="AA804" s="60" t="str">
        <f t="shared" si="793"/>
        <v/>
      </c>
      <c r="AB804" s="60" t="str">
        <f t="shared" si="794"/>
        <v/>
      </c>
      <c r="AC804" s="23">
        <f t="shared" si="795"/>
        <v>0</v>
      </c>
      <c r="AH804" s="158" t="str">
        <f t="shared" si="796"/>
        <v/>
      </c>
    </row>
    <row r="805" spans="1:34" x14ac:dyDescent="0.25">
      <c r="A805" s="23" t="str">
        <f>C791&amp;"x"&amp;B805</f>
        <v>x12</v>
      </c>
      <c r="B805" s="42">
        <v>12</v>
      </c>
      <c r="C805" s="60" t="str">
        <f t="shared" si="777"/>
        <v/>
      </c>
      <c r="D805" s="60" t="str">
        <f t="shared" si="778"/>
        <v/>
      </c>
      <c r="E805" s="61" t="str">
        <f t="shared" si="779"/>
        <v/>
      </c>
      <c r="F805" s="61" t="str">
        <f t="shared" si="780"/>
        <v/>
      </c>
      <c r="G805" s="62" t="str">
        <f t="shared" si="781"/>
        <v/>
      </c>
      <c r="H805" s="63" t="str">
        <f t="shared" si="782"/>
        <v/>
      </c>
      <c r="I805" s="69"/>
      <c r="J805" s="60" t="str">
        <f t="shared" si="783"/>
        <v/>
      </c>
      <c r="K805" s="60" t="str">
        <f t="shared" si="784"/>
        <v/>
      </c>
      <c r="L805" s="60" t="str">
        <f t="shared" si="785"/>
        <v/>
      </c>
      <c r="M805" s="60" t="str">
        <f t="shared" si="786"/>
        <v/>
      </c>
      <c r="N805" s="48"/>
      <c r="P805" s="114"/>
      <c r="Q805" s="114"/>
      <c r="R805" s="114"/>
      <c r="S805" s="114" t="str">
        <f>IF(OR(LEFT($A805,1)="x",AND(AC793+$AC805=0,$AC793&gt;0)),"",IFERROR(VLOOKUP($A805,Leden2Z,32,0),""))</f>
        <v/>
      </c>
      <c r="T805" s="153">
        <f t="shared" si="787"/>
        <v>0</v>
      </c>
      <c r="U805" s="116">
        <f t="shared" si="788"/>
        <v>0</v>
      </c>
      <c r="V805" s="119" t="str">
        <f t="shared" si="789"/>
        <v/>
      </c>
      <c r="W805" s="119" t="str">
        <f t="shared" si="790"/>
        <v/>
      </c>
      <c r="X805" s="23">
        <v>16</v>
      </c>
      <c r="Y805" s="60" t="str">
        <f t="shared" si="791"/>
        <v/>
      </c>
      <c r="Z805" s="60" t="str">
        <f t="shared" si="792"/>
        <v/>
      </c>
      <c r="AA805" s="60" t="str">
        <f t="shared" si="793"/>
        <v/>
      </c>
      <c r="AB805" s="60" t="str">
        <f t="shared" si="794"/>
        <v/>
      </c>
      <c r="AC805" s="23">
        <f t="shared" si="795"/>
        <v>0</v>
      </c>
      <c r="AH805" s="158" t="str">
        <f t="shared" si="796"/>
        <v/>
      </c>
    </row>
    <row r="806" spans="1:34" x14ac:dyDescent="0.25">
      <c r="A806" s="23" t="str">
        <f>C791&amp;"x"&amp;B806</f>
        <v>x13</v>
      </c>
      <c r="B806" s="42">
        <v>13</v>
      </c>
      <c r="C806" s="60" t="str">
        <f t="shared" si="777"/>
        <v/>
      </c>
      <c r="D806" s="60" t="str">
        <f t="shared" si="778"/>
        <v/>
      </c>
      <c r="E806" s="61" t="str">
        <f t="shared" si="779"/>
        <v/>
      </c>
      <c r="F806" s="61" t="str">
        <f t="shared" si="780"/>
        <v/>
      </c>
      <c r="G806" s="62" t="str">
        <f t="shared" si="781"/>
        <v/>
      </c>
      <c r="H806" s="63" t="str">
        <f t="shared" si="782"/>
        <v/>
      </c>
      <c r="I806" s="69"/>
      <c r="J806" s="60" t="str">
        <f t="shared" si="783"/>
        <v/>
      </c>
      <c r="K806" s="60" t="str">
        <f t="shared" si="784"/>
        <v/>
      </c>
      <c r="L806" s="60" t="str">
        <f t="shared" si="785"/>
        <v/>
      </c>
      <c r="M806" s="60" t="str">
        <f t="shared" si="786"/>
        <v/>
      </c>
      <c r="N806" s="48"/>
      <c r="P806" s="114"/>
      <c r="Q806" s="114"/>
      <c r="R806" s="114"/>
      <c r="S806" s="114" t="str">
        <f>IF(OR(LEFT($A806,1)="x",AND(AC793+$AC806=0,$AC793&gt;0)),"",IFERROR(VLOOKUP($A806,Leden2Z,32,0),""))</f>
        <v/>
      </c>
      <c r="T806" s="153">
        <f t="shared" si="787"/>
        <v>0</v>
      </c>
      <c r="U806" s="116">
        <f t="shared" si="788"/>
        <v>0</v>
      </c>
      <c r="V806" s="119" t="str">
        <f t="shared" si="789"/>
        <v/>
      </c>
      <c r="W806" s="119" t="str">
        <f t="shared" si="790"/>
        <v/>
      </c>
      <c r="X806" s="23">
        <v>17</v>
      </c>
      <c r="Y806" s="60" t="str">
        <f t="shared" si="791"/>
        <v/>
      </c>
      <c r="Z806" s="60" t="str">
        <f t="shared" si="792"/>
        <v/>
      </c>
      <c r="AA806" s="60" t="str">
        <f t="shared" si="793"/>
        <v/>
      </c>
      <c r="AB806" s="60" t="str">
        <f t="shared" si="794"/>
        <v/>
      </c>
      <c r="AC806" s="23">
        <f t="shared" si="795"/>
        <v>0</v>
      </c>
      <c r="AH806" s="158" t="str">
        <f t="shared" si="796"/>
        <v/>
      </c>
    </row>
    <row r="807" spans="1:34" x14ac:dyDescent="0.25">
      <c r="A807" s="23" t="str">
        <f>C791&amp;"x"&amp;B807</f>
        <v>x14</v>
      </c>
      <c r="B807" s="42">
        <v>14</v>
      </c>
      <c r="C807" s="60" t="str">
        <f t="shared" si="777"/>
        <v/>
      </c>
      <c r="D807" s="60" t="str">
        <f t="shared" si="778"/>
        <v/>
      </c>
      <c r="E807" s="61" t="str">
        <f t="shared" si="779"/>
        <v/>
      </c>
      <c r="F807" s="61" t="str">
        <f t="shared" si="780"/>
        <v/>
      </c>
      <c r="G807" s="62" t="str">
        <f t="shared" si="781"/>
        <v/>
      </c>
      <c r="H807" s="63" t="str">
        <f t="shared" si="782"/>
        <v/>
      </c>
      <c r="I807" s="69"/>
      <c r="J807" s="60" t="str">
        <f t="shared" si="783"/>
        <v/>
      </c>
      <c r="K807" s="60" t="str">
        <f t="shared" si="784"/>
        <v/>
      </c>
      <c r="L807" s="60" t="str">
        <f t="shared" si="785"/>
        <v/>
      </c>
      <c r="M807" s="60" t="str">
        <f t="shared" si="786"/>
        <v/>
      </c>
      <c r="N807" s="48"/>
      <c r="P807" s="114"/>
      <c r="Q807" s="114"/>
      <c r="R807" s="114"/>
      <c r="S807" s="114" t="str">
        <f>IF(OR(LEFT($A807,1)="x",AND(AC793+$AC807=0,$AC793&gt;0)),"",IFERROR(VLOOKUP($A807,Leden2Z,32,0),""))</f>
        <v/>
      </c>
      <c r="T807" s="153">
        <f t="shared" si="787"/>
        <v>0</v>
      </c>
      <c r="U807" s="116">
        <f t="shared" si="788"/>
        <v>0</v>
      </c>
      <c r="V807" s="119" t="str">
        <f t="shared" si="789"/>
        <v/>
      </c>
      <c r="W807" s="119" t="str">
        <f t="shared" si="790"/>
        <v/>
      </c>
      <c r="X807" s="23">
        <v>18</v>
      </c>
      <c r="Y807" s="60" t="str">
        <f t="shared" si="791"/>
        <v/>
      </c>
      <c r="Z807" s="60" t="str">
        <f t="shared" si="792"/>
        <v/>
      </c>
      <c r="AA807" s="60" t="str">
        <f t="shared" si="793"/>
        <v/>
      </c>
      <c r="AB807" s="60" t="str">
        <f t="shared" si="794"/>
        <v/>
      </c>
      <c r="AC807" s="23">
        <f t="shared" si="795"/>
        <v>0</v>
      </c>
      <c r="AH807" s="158" t="str">
        <f t="shared" si="796"/>
        <v/>
      </c>
    </row>
    <row r="808" spans="1:34" x14ac:dyDescent="0.25">
      <c r="A808" s="23" t="str">
        <f>C791&amp;"x"&amp;B808</f>
        <v>x15</v>
      </c>
      <c r="B808" s="42">
        <v>15</v>
      </c>
      <c r="C808" s="60" t="str">
        <f t="shared" si="777"/>
        <v/>
      </c>
      <c r="D808" s="60" t="str">
        <f t="shared" si="778"/>
        <v/>
      </c>
      <c r="E808" s="61" t="str">
        <f t="shared" si="779"/>
        <v/>
      </c>
      <c r="F808" s="61" t="str">
        <f t="shared" si="780"/>
        <v/>
      </c>
      <c r="G808" s="62" t="str">
        <f t="shared" si="781"/>
        <v/>
      </c>
      <c r="H808" s="63" t="str">
        <f t="shared" si="782"/>
        <v/>
      </c>
      <c r="I808" s="69"/>
      <c r="J808" s="60" t="str">
        <f t="shared" si="783"/>
        <v/>
      </c>
      <c r="K808" s="60" t="str">
        <f t="shared" si="784"/>
        <v/>
      </c>
      <c r="L808" s="60" t="str">
        <f t="shared" si="785"/>
        <v/>
      </c>
      <c r="M808" s="60" t="str">
        <f t="shared" si="786"/>
        <v/>
      </c>
      <c r="N808" s="48"/>
      <c r="P808" s="114"/>
      <c r="Q808" s="114"/>
      <c r="R808" s="114"/>
      <c r="S808" s="114" t="str">
        <f>IF(OR(LEFT($A808,1)="x",AND(AC793+$AC808=0,$AC793&gt;0)),"",IFERROR(VLOOKUP($A808,Leden2Z,32,0),""))</f>
        <v/>
      </c>
      <c r="T808" s="153">
        <f t="shared" si="787"/>
        <v>0</v>
      </c>
      <c r="U808" s="116">
        <f t="shared" si="788"/>
        <v>0</v>
      </c>
      <c r="V808" s="119" t="str">
        <f t="shared" si="789"/>
        <v/>
      </c>
      <c r="W808" s="119" t="str">
        <f t="shared" si="790"/>
        <v/>
      </c>
      <c r="X808" s="23">
        <v>19</v>
      </c>
      <c r="Y808" s="60" t="str">
        <f t="shared" si="791"/>
        <v/>
      </c>
      <c r="Z808" s="60" t="str">
        <f t="shared" si="792"/>
        <v/>
      </c>
      <c r="AA808" s="60" t="str">
        <f t="shared" si="793"/>
        <v/>
      </c>
      <c r="AB808" s="60" t="str">
        <f t="shared" si="794"/>
        <v/>
      </c>
      <c r="AC808" s="23">
        <f t="shared" si="795"/>
        <v>0</v>
      </c>
      <c r="AH808" s="158" t="str">
        <f t="shared" si="796"/>
        <v/>
      </c>
    </row>
    <row r="809" spans="1:34" ht="13" thickBot="1" x14ac:dyDescent="0.3">
      <c r="B809" s="65"/>
      <c r="C809" s="66"/>
      <c r="D809" s="65"/>
      <c r="E809" s="65"/>
      <c r="F809" s="65"/>
      <c r="G809" s="67"/>
      <c r="H809" s="67"/>
      <c r="I809" s="67"/>
      <c r="J809" s="66"/>
      <c r="K809" s="66"/>
      <c r="L809" s="66"/>
      <c r="M809" s="66"/>
      <c r="N809" s="48"/>
      <c r="X809" s="23">
        <v>20</v>
      </c>
    </row>
    <row r="810" spans="1:34" ht="13" thickTop="1" x14ac:dyDescent="0.25"/>
  </sheetData>
  <sheetProtection algorithmName="SHA-512" hashValue="L+1r6JSlgvjmKs49cF/GT3Qc/8p7vyUOtMZ6X9VC3zrfV2vN2caRurj4ZIQru6A8h7WRpYtT0ptwaQOjDuHN6w==" saltValue="bjGveRfBZ/Ilhep3V9i8Iw==" spinCount="100000" sheet="1" objects="1" scenarios="1"/>
  <customSheetViews>
    <customSheetView guid="{E487D5E1-83A7-4888-8182-62C36658C6DD}" scale="80" zeroValues="0">
      <pane ySplit="9" topLeftCell="A10" activePane="bottomLeft" state="frozen"/>
      <selection pane="bottomLeft" activeCell="C11" sqref="C11:D11"/>
      <pageMargins left="0.7" right="0.7" top="0.75" bottom="0.75" header="0.3" footer="0.3"/>
      <pageSetup paperSize="9" orientation="portrait" r:id="rId1"/>
    </customSheetView>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B14951B3-AFAF-487A-AE5E-98031D77C79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96">
    <mergeCell ref="C791:D791"/>
    <mergeCell ref="C691:D691"/>
    <mergeCell ref="C710:D710"/>
    <mergeCell ref="C711:D711"/>
    <mergeCell ref="C730:D730"/>
    <mergeCell ref="C731:D731"/>
    <mergeCell ref="C750:D750"/>
    <mergeCell ref="C751:D751"/>
    <mergeCell ref="C770:D770"/>
    <mergeCell ref="C771:D771"/>
    <mergeCell ref="C790:D790"/>
    <mergeCell ref="C591:D591"/>
    <mergeCell ref="C610:D610"/>
    <mergeCell ref="C611:D611"/>
    <mergeCell ref="C630:D630"/>
    <mergeCell ref="C631:D631"/>
    <mergeCell ref="C650:D650"/>
    <mergeCell ref="C651:D651"/>
    <mergeCell ref="C670:D670"/>
    <mergeCell ref="C671:D671"/>
    <mergeCell ref="C690:D690"/>
    <mergeCell ref="C430:D430"/>
    <mergeCell ref="C431:D431"/>
    <mergeCell ref="C450:D450"/>
    <mergeCell ref="C451:D451"/>
    <mergeCell ref="C470:D470"/>
    <mergeCell ref="C590:D590"/>
    <mergeCell ref="C471:D471"/>
    <mergeCell ref="C490:D490"/>
    <mergeCell ref="C491:D491"/>
    <mergeCell ref="C510:D510"/>
    <mergeCell ref="C511:D511"/>
    <mergeCell ref="C571:D571"/>
    <mergeCell ref="C570:D570"/>
    <mergeCell ref="C530:D530"/>
    <mergeCell ref="C531:D531"/>
    <mergeCell ref="C550:D550"/>
    <mergeCell ref="C551:D551"/>
    <mergeCell ref="C411:D411"/>
    <mergeCell ref="C350:D350"/>
    <mergeCell ref="C351:D351"/>
    <mergeCell ref="C370:D370"/>
    <mergeCell ref="C371:D371"/>
    <mergeCell ref="C390:D390"/>
    <mergeCell ref="C391:D391"/>
    <mergeCell ref="C251:D251"/>
    <mergeCell ref="C270:D270"/>
    <mergeCell ref="C271:D271"/>
    <mergeCell ref="C290:D290"/>
    <mergeCell ref="C410:D410"/>
    <mergeCell ref="C311:D311"/>
    <mergeCell ref="C330:D330"/>
    <mergeCell ref="C331:D331"/>
    <mergeCell ref="C291:D291"/>
    <mergeCell ref="C310:D310"/>
    <mergeCell ref="C230:D230"/>
    <mergeCell ref="C231:D231"/>
    <mergeCell ref="C250:D250"/>
    <mergeCell ref="C171:D171"/>
    <mergeCell ref="C131:D131"/>
    <mergeCell ref="C150:D150"/>
    <mergeCell ref="C151:D151"/>
    <mergeCell ref="C190:D190"/>
    <mergeCell ref="C170:D170"/>
    <mergeCell ref="C191:D191"/>
    <mergeCell ref="C210:D210"/>
    <mergeCell ref="C211:D211"/>
    <mergeCell ref="C11:D11"/>
    <mergeCell ref="C30:D30"/>
    <mergeCell ref="C31:D31"/>
    <mergeCell ref="C2:D2"/>
    <mergeCell ref="G2:K2"/>
    <mergeCell ref="C3:D3"/>
    <mergeCell ref="G3:L3"/>
    <mergeCell ref="C4:D4"/>
    <mergeCell ref="G4:L4"/>
    <mergeCell ref="G6:L6"/>
    <mergeCell ref="C8:L8"/>
    <mergeCell ref="C110:D110"/>
    <mergeCell ref="C111:D111"/>
    <mergeCell ref="C130:D130"/>
    <mergeCell ref="C50:D50"/>
    <mergeCell ref="C51:D51"/>
    <mergeCell ref="C70:D70"/>
    <mergeCell ref="C90:D90"/>
    <mergeCell ref="C91:D91"/>
    <mergeCell ref="C71:D71"/>
    <mergeCell ref="C1:D1"/>
    <mergeCell ref="G1:L1"/>
    <mergeCell ref="G7:L7"/>
    <mergeCell ref="C9:L9"/>
    <mergeCell ref="C10:D10"/>
    <mergeCell ref="C7:D7"/>
    <mergeCell ref="C5:D5"/>
    <mergeCell ref="G5:L5"/>
    <mergeCell ref="C6:D6"/>
  </mergeCells>
  <conditionalFormatting sqref="L11">
    <cfRule type="expression" dxfId="536" priority="896">
      <formula>AND(J11+K11&gt;0,L11&gt;V13)</formula>
    </cfRule>
  </conditionalFormatting>
  <conditionalFormatting sqref="J11">
    <cfRule type="expression" priority="891" stopIfTrue="1">
      <formula>$W11=""</formula>
    </cfRule>
    <cfRule type="expression" dxfId="535" priority="892" stopIfTrue="1">
      <formula>($J11+$K11)&lt;IF($G11="?",8,(1*$G11))</formula>
    </cfRule>
    <cfRule type="expression" dxfId="534" priority="893" stopIfTrue="1">
      <formula>AND($L$2="Nee",$E11="WK",$J11&lt;IF($G11="?",8,(1*$G11))/2)</formula>
    </cfRule>
    <cfRule type="expression" dxfId="533" priority="894" stopIfTrue="1">
      <formula>AND($L$2="Ja",$E11="WK",$J11&lt;IF($G11="?",8,(1*$G11)))</formula>
    </cfRule>
    <cfRule type="expression" dxfId="532" priority="895" stopIfTrue="1">
      <formula>AND(OR($W11="E",$W11="F"),$J11=0)</formula>
    </cfRule>
  </conditionalFormatting>
  <conditionalFormatting sqref="K11">
    <cfRule type="expression" priority="887" stopIfTrue="1">
      <formula>$W11=""</formula>
    </cfRule>
    <cfRule type="expression" dxfId="531" priority="888" stopIfTrue="1">
      <formula>($J11+$K11)&lt;IF($G11="?",8,(1*$G11))</formula>
    </cfRule>
    <cfRule type="expression" dxfId="530" priority="889" stopIfTrue="1">
      <formula>AND($L$2="Nee",$E11="WK",$K11&lt;IF($G11="?",8,(1*$G11))/2)</formula>
    </cfRule>
    <cfRule type="expression" dxfId="529" priority="890">
      <formula>AND($L$2="Ja",$K11&gt;0,IFERROR(SEARCH(U11,"SMABCG"),0)&gt;0)</formula>
    </cfRule>
  </conditionalFormatting>
  <conditionalFormatting sqref="H14:H28">
    <cfRule type="expression" dxfId="528" priority="885" stopIfTrue="1">
      <formula>AND(H14&gt;$W14,H14&lt;&gt;"")</formula>
    </cfRule>
    <cfRule type="expression" dxfId="527" priority="886" stopIfTrue="1">
      <formula>AND(H14&gt;$V14,H14&lt;&gt;"")</formula>
    </cfRule>
  </conditionalFormatting>
  <conditionalFormatting sqref="J14:L28">
    <cfRule type="expression" dxfId="526" priority="883" stopIfTrue="1">
      <formula>AND($D14&lt;&gt;"",$H14&gt;11,LEN(J14)&lt;2)</formula>
    </cfRule>
    <cfRule type="expression" dxfId="525" priority="884">
      <formula>AND($D14&lt;&gt;"",J14&lt;&gt;Y14,J14&lt;&gt;0)</formula>
    </cfRule>
  </conditionalFormatting>
  <conditionalFormatting sqref="L31">
    <cfRule type="expression" dxfId="524" priority="882">
      <formula>AND(J31+K31&gt;0,L31&gt;V33)</formula>
    </cfRule>
  </conditionalFormatting>
  <conditionalFormatting sqref="J31">
    <cfRule type="expression" priority="877" stopIfTrue="1">
      <formula>$W31=""</formula>
    </cfRule>
    <cfRule type="expression" dxfId="523" priority="878" stopIfTrue="1">
      <formula>($J31+$K31)&lt;IF($G31="?",8,(1*$G31))</formula>
    </cfRule>
    <cfRule type="expression" dxfId="522" priority="879" stopIfTrue="1">
      <formula>AND($L$2="Nee",$E31="WK",$J31&lt;IF($G31="?",8,(1*$G31))/2)</formula>
    </cfRule>
    <cfRule type="expression" dxfId="521" priority="880" stopIfTrue="1">
      <formula>AND($L$2="Ja",$E31="WK",$J31&lt;IF($G31="?",8,(1*$G31)))</formula>
    </cfRule>
    <cfRule type="expression" dxfId="520" priority="881" stopIfTrue="1">
      <formula>AND(OR($W31="E",$W31="F"),$J31=0)</formula>
    </cfRule>
  </conditionalFormatting>
  <conditionalFormatting sqref="K31">
    <cfRule type="expression" priority="873" stopIfTrue="1">
      <formula>$W31=""</formula>
    </cfRule>
    <cfRule type="expression" dxfId="519" priority="874" stopIfTrue="1">
      <formula>($J31+$K31)&lt;IF($G31="?",8,(1*$G31))</formula>
    </cfRule>
    <cfRule type="expression" dxfId="518" priority="875" stopIfTrue="1">
      <formula>AND($L$2="Nee",$E31="WK",$K31&lt;IF($G31="?",8,(1*$G31))/2)</formula>
    </cfRule>
    <cfRule type="expression" dxfId="517" priority="876">
      <formula>AND($L$2="Ja",$K31&gt;0,IFERROR(SEARCH(U31,"SMABCG"),0)&gt;0)</formula>
    </cfRule>
  </conditionalFormatting>
  <conditionalFormatting sqref="H34:H48">
    <cfRule type="expression" dxfId="516" priority="871" stopIfTrue="1">
      <formula>AND(H34&gt;$W34,H34&lt;&gt;"")</formula>
    </cfRule>
    <cfRule type="expression" dxfId="515" priority="872" stopIfTrue="1">
      <formula>AND(H34&gt;$V34,H34&lt;&gt;"")</formula>
    </cfRule>
  </conditionalFormatting>
  <conditionalFormatting sqref="J34:L48">
    <cfRule type="expression" dxfId="514" priority="869" stopIfTrue="1">
      <formula>AND($D34&lt;&gt;"",$H34&gt;11,LEN(J34)&lt;2)</formula>
    </cfRule>
    <cfRule type="expression" dxfId="513" priority="870">
      <formula>AND($D34&lt;&gt;"",J34&lt;&gt;Y34,J34&lt;&gt;0)</formula>
    </cfRule>
  </conditionalFormatting>
  <conditionalFormatting sqref="L51">
    <cfRule type="expression" dxfId="512" priority="868">
      <formula>AND(J51+K51&gt;0,L51&gt;V53)</formula>
    </cfRule>
  </conditionalFormatting>
  <conditionalFormatting sqref="J51">
    <cfRule type="expression" priority="863" stopIfTrue="1">
      <formula>$W51=""</formula>
    </cfRule>
    <cfRule type="expression" dxfId="511" priority="864" stopIfTrue="1">
      <formula>($J51+$K51)&lt;IF($G51="?",8,(1*$G51))</formula>
    </cfRule>
    <cfRule type="expression" dxfId="510" priority="865" stopIfTrue="1">
      <formula>AND($L$2="Nee",$E51="WK",$J51&lt;IF($G51="?",8,(1*$G51))/2)</formula>
    </cfRule>
    <cfRule type="expression" dxfId="509" priority="866" stopIfTrue="1">
      <formula>AND($L$2="Ja",$E51="WK",$J51&lt;IF($G51="?",8,(1*$G51)))</formula>
    </cfRule>
    <cfRule type="expression" dxfId="508" priority="867" stopIfTrue="1">
      <formula>AND(OR($W51="E",$W51="F"),$J51=0)</formula>
    </cfRule>
  </conditionalFormatting>
  <conditionalFormatting sqref="K51">
    <cfRule type="expression" priority="859" stopIfTrue="1">
      <formula>$W51=""</formula>
    </cfRule>
    <cfRule type="expression" dxfId="507" priority="860" stopIfTrue="1">
      <formula>($J51+$K51)&lt;IF($G51="?",8,(1*$G51))</formula>
    </cfRule>
    <cfRule type="expression" dxfId="506" priority="861" stopIfTrue="1">
      <formula>AND($L$2="Nee",$E51="WK",$K51&lt;IF($G51="?",8,(1*$G51))/2)</formula>
    </cfRule>
    <cfRule type="expression" dxfId="505" priority="862">
      <formula>AND($L$2="Ja",$K51&gt;0,IFERROR(SEARCH(U51,"SMABCG"),0)&gt;0)</formula>
    </cfRule>
  </conditionalFormatting>
  <conditionalFormatting sqref="H54:H68">
    <cfRule type="expression" dxfId="504" priority="857" stopIfTrue="1">
      <formula>AND(H54&gt;$W54,H54&lt;&gt;"")</formula>
    </cfRule>
    <cfRule type="expression" dxfId="503" priority="858" stopIfTrue="1">
      <formula>AND(H54&gt;$V54,H54&lt;&gt;"")</formula>
    </cfRule>
  </conditionalFormatting>
  <conditionalFormatting sqref="J54:L68">
    <cfRule type="expression" dxfId="502" priority="855" stopIfTrue="1">
      <formula>AND($D54&lt;&gt;"",$H54&gt;11,LEN(J54)&lt;2)</formula>
    </cfRule>
    <cfRule type="expression" dxfId="501" priority="856">
      <formula>AND($D54&lt;&gt;"",J54&lt;&gt;Y54,J54&lt;&gt;0)</formula>
    </cfRule>
  </conditionalFormatting>
  <conditionalFormatting sqref="L71">
    <cfRule type="expression" dxfId="500" priority="854">
      <formula>AND(J71+K71&gt;0,L71&gt;V73)</formula>
    </cfRule>
  </conditionalFormatting>
  <conditionalFormatting sqref="J71">
    <cfRule type="expression" priority="849" stopIfTrue="1">
      <formula>$W71=""</formula>
    </cfRule>
    <cfRule type="expression" dxfId="499" priority="850" stopIfTrue="1">
      <formula>($J71+$K71)&lt;IF($G71="?",8,(1*$G71))</formula>
    </cfRule>
    <cfRule type="expression" dxfId="498" priority="851" stopIfTrue="1">
      <formula>AND($L$2="Nee",$E71="WK",$J71&lt;IF($G71="?",8,(1*$G71))/2)</formula>
    </cfRule>
    <cfRule type="expression" dxfId="497" priority="852" stopIfTrue="1">
      <formula>AND($L$2="Ja",$E71="WK",$J71&lt;IF($G71="?",8,(1*$G71)))</formula>
    </cfRule>
    <cfRule type="expression" dxfId="496" priority="853" stopIfTrue="1">
      <formula>AND(OR($W71="E",$W71="F"),$J71=0)</formula>
    </cfRule>
  </conditionalFormatting>
  <conditionalFormatting sqref="K71">
    <cfRule type="expression" priority="845" stopIfTrue="1">
      <formula>$W71=""</formula>
    </cfRule>
    <cfRule type="expression" dxfId="495" priority="846" stopIfTrue="1">
      <formula>($J71+$K71)&lt;IF($G71="?",8,(1*$G71))</formula>
    </cfRule>
    <cfRule type="expression" dxfId="494" priority="847" stopIfTrue="1">
      <formula>AND($L$2="Nee",$E71="WK",$K71&lt;IF($G71="?",8,(1*$G71))/2)</formula>
    </cfRule>
    <cfRule type="expression" dxfId="493" priority="848">
      <formula>AND($L$2="Ja",$K71&gt;0,IFERROR(SEARCH(U71,"SMABCG"),0)&gt;0)</formula>
    </cfRule>
  </conditionalFormatting>
  <conditionalFormatting sqref="H74:H88">
    <cfRule type="expression" dxfId="492" priority="843" stopIfTrue="1">
      <formula>AND(H74&gt;$W74,H74&lt;&gt;"")</formula>
    </cfRule>
    <cfRule type="expression" dxfId="491" priority="844" stopIfTrue="1">
      <formula>AND(H74&gt;$V74,H74&lt;&gt;"")</formula>
    </cfRule>
  </conditionalFormatting>
  <conditionalFormatting sqref="J74:L88">
    <cfRule type="expression" dxfId="490" priority="841" stopIfTrue="1">
      <formula>AND($D74&lt;&gt;"",$H74&gt;11,LEN(J74)&lt;2)</formula>
    </cfRule>
    <cfRule type="expression" dxfId="489" priority="842">
      <formula>AND($D74&lt;&gt;"",J74&lt;&gt;Y74,J74&lt;&gt;0)</formula>
    </cfRule>
  </conditionalFormatting>
  <conditionalFormatting sqref="L91">
    <cfRule type="expression" dxfId="488" priority="840">
      <formula>AND(J91+K91&gt;0,L91&gt;V93)</formula>
    </cfRule>
  </conditionalFormatting>
  <conditionalFormatting sqref="J91">
    <cfRule type="expression" priority="835" stopIfTrue="1">
      <formula>$W91=""</formula>
    </cfRule>
    <cfRule type="expression" dxfId="487" priority="836" stopIfTrue="1">
      <formula>($J91+$K91)&lt;IF($G91="?",8,(1*$G91))</formula>
    </cfRule>
    <cfRule type="expression" dxfId="486" priority="837" stopIfTrue="1">
      <formula>AND($L$2="Nee",$E91="WK",$J91&lt;IF($G91="?",8,(1*$G91))/2)</formula>
    </cfRule>
    <cfRule type="expression" dxfId="485" priority="838" stopIfTrue="1">
      <formula>AND($L$2="Ja",$E91="WK",$J91&lt;IF($G91="?",8,(1*$G91)))</formula>
    </cfRule>
    <cfRule type="expression" dxfId="484" priority="839" stopIfTrue="1">
      <formula>AND(OR($W91="E",$W91="F"),$J91=0)</formula>
    </cfRule>
  </conditionalFormatting>
  <conditionalFormatting sqref="K91">
    <cfRule type="expression" priority="831" stopIfTrue="1">
      <formula>$W91=""</formula>
    </cfRule>
    <cfRule type="expression" dxfId="483" priority="832" stopIfTrue="1">
      <formula>($J91+$K91)&lt;IF($G91="?",8,(1*$G91))</formula>
    </cfRule>
    <cfRule type="expression" dxfId="482" priority="833" stopIfTrue="1">
      <formula>AND($L$2="Nee",$E91="WK",$K91&lt;IF($G91="?",8,(1*$G91))/2)</formula>
    </cfRule>
    <cfRule type="expression" dxfId="481" priority="834">
      <formula>AND($L$2="Ja",$K91&gt;0,IFERROR(SEARCH(U91,"SMABCG"),0)&gt;0)</formula>
    </cfRule>
  </conditionalFormatting>
  <conditionalFormatting sqref="H94:H108">
    <cfRule type="expression" dxfId="480" priority="829" stopIfTrue="1">
      <formula>AND(H94&gt;$W94,H94&lt;&gt;"")</formula>
    </cfRule>
    <cfRule type="expression" dxfId="479" priority="830" stopIfTrue="1">
      <formula>AND(H94&gt;$V94,H94&lt;&gt;"")</formula>
    </cfRule>
  </conditionalFormatting>
  <conditionalFormatting sqref="J94:L108">
    <cfRule type="expression" dxfId="478" priority="827" stopIfTrue="1">
      <formula>AND($D94&lt;&gt;"",$H94&gt;11,LEN(J94)&lt;2)</formula>
    </cfRule>
    <cfRule type="expression" dxfId="477" priority="828">
      <formula>AND($D94&lt;&gt;"",J94&lt;&gt;Y94,J94&lt;&gt;0)</formula>
    </cfRule>
  </conditionalFormatting>
  <conditionalFormatting sqref="L111">
    <cfRule type="expression" dxfId="476" priority="826">
      <formula>AND(J111+K111&gt;0,L111&gt;V113)</formula>
    </cfRule>
  </conditionalFormatting>
  <conditionalFormatting sqref="J111">
    <cfRule type="expression" priority="821" stopIfTrue="1">
      <formula>$W111=""</formula>
    </cfRule>
    <cfRule type="expression" dxfId="475" priority="822" stopIfTrue="1">
      <formula>($J111+$K111)&lt;IF($G111="?",8,(1*$G111))</formula>
    </cfRule>
    <cfRule type="expression" dxfId="474" priority="823" stopIfTrue="1">
      <formula>AND($L$2="Nee",$E111="WK",$J111&lt;IF($G111="?",8,(1*$G111))/2)</formula>
    </cfRule>
    <cfRule type="expression" dxfId="473" priority="824" stopIfTrue="1">
      <formula>AND($L$2="Ja",$E111="WK",$J111&lt;IF($G111="?",8,(1*$G111)))</formula>
    </cfRule>
    <cfRule type="expression" dxfId="472" priority="825" stopIfTrue="1">
      <formula>AND(OR($W111="E",$W111="F"),$J111=0)</formula>
    </cfRule>
  </conditionalFormatting>
  <conditionalFormatting sqref="K111">
    <cfRule type="expression" priority="817" stopIfTrue="1">
      <formula>$W111=""</formula>
    </cfRule>
    <cfRule type="expression" dxfId="471" priority="818" stopIfTrue="1">
      <formula>($J111+$K111)&lt;IF($G111="?",8,(1*$G111))</formula>
    </cfRule>
    <cfRule type="expression" dxfId="470" priority="819" stopIfTrue="1">
      <formula>AND($L$2="Nee",$E111="WK",$K111&lt;IF($G111="?",8,(1*$G111))/2)</formula>
    </cfRule>
    <cfRule type="expression" dxfId="469" priority="820">
      <formula>AND($L$2="Ja",$K111&gt;0,IFERROR(SEARCH(U111,"SMABCG"),0)&gt;0)</formula>
    </cfRule>
  </conditionalFormatting>
  <conditionalFormatting sqref="H114:H128">
    <cfRule type="expression" dxfId="468" priority="815" stopIfTrue="1">
      <formula>AND(H114&gt;$W114,H114&lt;&gt;"")</formula>
    </cfRule>
    <cfRule type="expression" dxfId="467" priority="816" stopIfTrue="1">
      <formula>AND(H114&gt;$V114,H114&lt;&gt;"")</formula>
    </cfRule>
  </conditionalFormatting>
  <conditionalFormatting sqref="J114:L128">
    <cfRule type="expression" dxfId="466" priority="813" stopIfTrue="1">
      <formula>AND($D114&lt;&gt;"",$H114&gt;11,LEN(J114)&lt;2)</formula>
    </cfRule>
    <cfRule type="expression" dxfId="465" priority="814">
      <formula>AND($D114&lt;&gt;"",J114&lt;&gt;Y114,J114&lt;&gt;0)</formula>
    </cfRule>
  </conditionalFormatting>
  <conditionalFormatting sqref="L131">
    <cfRule type="expression" dxfId="464" priority="812">
      <formula>AND(J131+K131&gt;0,L131&gt;V133)</formula>
    </cfRule>
  </conditionalFormatting>
  <conditionalFormatting sqref="J131">
    <cfRule type="expression" priority="807" stopIfTrue="1">
      <formula>$W131=""</formula>
    </cfRule>
    <cfRule type="expression" dxfId="463" priority="808" stopIfTrue="1">
      <formula>($J131+$K131)&lt;IF($G131="?",8,(1*$G131))</formula>
    </cfRule>
    <cfRule type="expression" dxfId="462" priority="809" stopIfTrue="1">
      <formula>AND($L$2="Nee",$E131="WK",$J131&lt;IF($G131="?",8,(1*$G131))/2)</formula>
    </cfRule>
    <cfRule type="expression" dxfId="461" priority="810" stopIfTrue="1">
      <formula>AND($L$2="Ja",$E131="WK",$J131&lt;IF($G131="?",8,(1*$G131)))</formula>
    </cfRule>
    <cfRule type="expression" dxfId="460" priority="811" stopIfTrue="1">
      <formula>AND(OR($W131="E",$W131="F"),$J131=0)</formula>
    </cfRule>
  </conditionalFormatting>
  <conditionalFormatting sqref="K131">
    <cfRule type="expression" priority="803" stopIfTrue="1">
      <formula>$W131=""</formula>
    </cfRule>
    <cfRule type="expression" dxfId="459" priority="804" stopIfTrue="1">
      <formula>($J131+$K131)&lt;IF($G131="?",8,(1*$G131))</formula>
    </cfRule>
    <cfRule type="expression" dxfId="458" priority="805" stopIfTrue="1">
      <formula>AND($L$2="Nee",$E131="WK",$K131&lt;IF($G131="?",8,(1*$G131))/2)</formula>
    </cfRule>
    <cfRule type="expression" dxfId="457" priority="806">
      <formula>AND($L$2="Ja",$K131&gt;0,IFERROR(SEARCH(U131,"SMABCG"),0)&gt;0)</formula>
    </cfRule>
  </conditionalFormatting>
  <conditionalFormatting sqref="H134:H148">
    <cfRule type="expression" dxfId="456" priority="801" stopIfTrue="1">
      <formula>AND(H134&gt;$W134,H134&lt;&gt;"")</formula>
    </cfRule>
    <cfRule type="expression" dxfId="455" priority="802" stopIfTrue="1">
      <formula>AND(H134&gt;$V134,H134&lt;&gt;"")</formula>
    </cfRule>
  </conditionalFormatting>
  <conditionalFormatting sqref="J134:L148">
    <cfRule type="expression" dxfId="454" priority="799" stopIfTrue="1">
      <formula>AND($D134&lt;&gt;"",$H134&gt;11,LEN(J134)&lt;2)</formula>
    </cfRule>
    <cfRule type="expression" dxfId="453" priority="800">
      <formula>AND($D134&lt;&gt;"",J134&lt;&gt;Y134,J134&lt;&gt;0)</formula>
    </cfRule>
  </conditionalFormatting>
  <conditionalFormatting sqref="L151">
    <cfRule type="expression" dxfId="452" priority="798">
      <formula>AND(J151+K151&gt;0,L151&gt;V153)</formula>
    </cfRule>
  </conditionalFormatting>
  <conditionalFormatting sqref="J151">
    <cfRule type="expression" priority="793" stopIfTrue="1">
      <formula>$W151=""</formula>
    </cfRule>
    <cfRule type="expression" dxfId="451" priority="794" stopIfTrue="1">
      <formula>($J151+$K151)&lt;IF($G151="?",8,(1*$G151))</formula>
    </cfRule>
    <cfRule type="expression" dxfId="450" priority="795" stopIfTrue="1">
      <formula>AND($L$2="Nee",$E151="WK",$J151&lt;IF($G151="?",8,(1*$G151))/2)</formula>
    </cfRule>
    <cfRule type="expression" dxfId="449" priority="796" stopIfTrue="1">
      <formula>AND($L$2="Ja",$E151="WK",$J151&lt;IF($G151="?",8,(1*$G151)))</formula>
    </cfRule>
    <cfRule type="expression" dxfId="448" priority="797" stopIfTrue="1">
      <formula>AND(OR($W151="E",$W151="F"),$J151=0)</formula>
    </cfRule>
  </conditionalFormatting>
  <conditionalFormatting sqref="K151">
    <cfRule type="expression" priority="789" stopIfTrue="1">
      <formula>$W151=""</formula>
    </cfRule>
    <cfRule type="expression" dxfId="447" priority="790" stopIfTrue="1">
      <formula>($J151+$K151)&lt;IF($G151="?",8,(1*$G151))</formula>
    </cfRule>
    <cfRule type="expression" dxfId="446" priority="791" stopIfTrue="1">
      <formula>AND($L$2="Nee",$E151="WK",$K151&lt;IF($G151="?",8,(1*$G151))/2)</formula>
    </cfRule>
    <cfRule type="expression" dxfId="445" priority="792">
      <formula>AND($L$2="Ja",$K151&gt;0,IFERROR(SEARCH(U151,"SMABCG"),0)&gt;0)</formula>
    </cfRule>
  </conditionalFormatting>
  <conditionalFormatting sqref="H154:H168">
    <cfRule type="expression" dxfId="444" priority="787" stopIfTrue="1">
      <formula>AND(H154&gt;$W154,H154&lt;&gt;"")</formula>
    </cfRule>
    <cfRule type="expression" dxfId="443" priority="788" stopIfTrue="1">
      <formula>AND(H154&gt;$V154,H154&lt;&gt;"")</formula>
    </cfRule>
  </conditionalFormatting>
  <conditionalFormatting sqref="J154:L168">
    <cfRule type="expression" dxfId="442" priority="785" stopIfTrue="1">
      <formula>AND($D154&lt;&gt;"",$H154&gt;11,LEN(J154)&lt;2)</formula>
    </cfRule>
    <cfRule type="expression" dxfId="441" priority="786">
      <formula>AND($D154&lt;&gt;"",J154&lt;&gt;Y154,J154&lt;&gt;0)</formula>
    </cfRule>
  </conditionalFormatting>
  <conditionalFormatting sqref="L171">
    <cfRule type="expression" dxfId="440" priority="784">
      <formula>AND(J171+K171&gt;0,L171&gt;V173)</formula>
    </cfRule>
  </conditionalFormatting>
  <conditionalFormatting sqref="J171">
    <cfRule type="expression" priority="779" stopIfTrue="1">
      <formula>$W171=""</formula>
    </cfRule>
    <cfRule type="expression" dxfId="439" priority="780" stopIfTrue="1">
      <formula>($J171+$K171)&lt;IF($G171="?",8,(1*$G171))</formula>
    </cfRule>
    <cfRule type="expression" dxfId="438" priority="781" stopIfTrue="1">
      <formula>AND($L$2="Nee",$E171="WK",$J171&lt;IF($G171="?",8,(1*$G171))/2)</formula>
    </cfRule>
    <cfRule type="expression" dxfId="437" priority="782" stopIfTrue="1">
      <formula>AND($L$2="Ja",$E171="WK",$J171&lt;IF($G171="?",8,(1*$G171)))</formula>
    </cfRule>
    <cfRule type="expression" dxfId="436" priority="783" stopIfTrue="1">
      <formula>AND(OR($W171="E",$W171="F"),$J171=0)</formula>
    </cfRule>
  </conditionalFormatting>
  <conditionalFormatting sqref="K171">
    <cfRule type="expression" priority="775" stopIfTrue="1">
      <formula>$W171=""</formula>
    </cfRule>
    <cfRule type="expression" dxfId="435" priority="776" stopIfTrue="1">
      <formula>($J171+$K171)&lt;IF($G171="?",8,(1*$G171))</formula>
    </cfRule>
    <cfRule type="expression" dxfId="434" priority="777" stopIfTrue="1">
      <formula>AND($L$2="Nee",$E171="WK",$K171&lt;IF($G171="?",8,(1*$G171))/2)</formula>
    </cfRule>
    <cfRule type="expression" dxfId="433" priority="778">
      <formula>AND($L$2="Ja",$K171&gt;0,IFERROR(SEARCH(U171,"SMABCG"),0)&gt;0)</formula>
    </cfRule>
  </conditionalFormatting>
  <conditionalFormatting sqref="H174:H188">
    <cfRule type="expression" dxfId="432" priority="773" stopIfTrue="1">
      <formula>AND(H174&gt;$W174,H174&lt;&gt;"")</formula>
    </cfRule>
    <cfRule type="expression" dxfId="431" priority="774" stopIfTrue="1">
      <formula>AND(H174&gt;$V174,H174&lt;&gt;"")</formula>
    </cfRule>
  </conditionalFormatting>
  <conditionalFormatting sqref="J174:L188">
    <cfRule type="expression" dxfId="430" priority="771" stopIfTrue="1">
      <formula>AND($D174&lt;&gt;"",$H174&gt;11,LEN(J174)&lt;2)</formula>
    </cfRule>
    <cfRule type="expression" dxfId="429" priority="772">
      <formula>AND($D174&lt;&gt;"",J174&lt;&gt;Y174,J174&lt;&gt;0)</formula>
    </cfRule>
  </conditionalFormatting>
  <conditionalFormatting sqref="L191">
    <cfRule type="expression" dxfId="428" priority="770">
      <formula>AND(J191+K191&gt;0,L191&gt;V193)</formula>
    </cfRule>
  </conditionalFormatting>
  <conditionalFormatting sqref="J191">
    <cfRule type="expression" priority="765" stopIfTrue="1">
      <formula>$W191=""</formula>
    </cfRule>
    <cfRule type="expression" dxfId="427" priority="766" stopIfTrue="1">
      <formula>($J191+$K191)&lt;IF($G191="?",8,(1*$G191))</formula>
    </cfRule>
    <cfRule type="expression" dxfId="426" priority="767" stopIfTrue="1">
      <formula>AND($L$2="Nee",$E191="WK",$J191&lt;IF($G191="?",8,(1*$G191))/2)</formula>
    </cfRule>
    <cfRule type="expression" dxfId="425" priority="768" stopIfTrue="1">
      <formula>AND($L$2="Ja",$E191="WK",$J191&lt;IF($G191="?",8,(1*$G191)))</formula>
    </cfRule>
    <cfRule type="expression" dxfId="424" priority="769" stopIfTrue="1">
      <formula>AND(OR($W191="E",$W191="F"),$J191=0)</formula>
    </cfRule>
  </conditionalFormatting>
  <conditionalFormatting sqref="K191">
    <cfRule type="expression" priority="761" stopIfTrue="1">
      <formula>$W191=""</formula>
    </cfRule>
    <cfRule type="expression" dxfId="423" priority="762" stopIfTrue="1">
      <formula>($J191+$K191)&lt;IF($G191="?",8,(1*$G191))</formula>
    </cfRule>
    <cfRule type="expression" dxfId="422" priority="763" stopIfTrue="1">
      <formula>AND($L$2="Nee",$E191="WK",$K191&lt;IF($G191="?",8,(1*$G191))/2)</formula>
    </cfRule>
    <cfRule type="expression" dxfId="421" priority="764">
      <formula>AND($L$2="Ja",$K191&gt;0,IFERROR(SEARCH(U191,"SMABCG"),0)&gt;0)</formula>
    </cfRule>
  </conditionalFormatting>
  <conditionalFormatting sqref="H194:H208">
    <cfRule type="expression" dxfId="420" priority="759" stopIfTrue="1">
      <formula>AND(H194&gt;$W194,H194&lt;&gt;"")</formula>
    </cfRule>
    <cfRule type="expression" dxfId="419" priority="760" stopIfTrue="1">
      <formula>AND(H194&gt;$V194,H194&lt;&gt;"")</formula>
    </cfRule>
  </conditionalFormatting>
  <conditionalFormatting sqref="J194:L208">
    <cfRule type="expression" dxfId="418" priority="757" stopIfTrue="1">
      <formula>AND($D194&lt;&gt;"",$H194&gt;11,LEN(J194)&lt;2)</formula>
    </cfRule>
    <cfRule type="expression" dxfId="417" priority="758">
      <formula>AND($D194&lt;&gt;"",J194&lt;&gt;Y194,J194&lt;&gt;0)</formula>
    </cfRule>
  </conditionalFormatting>
  <conditionalFormatting sqref="L211">
    <cfRule type="expression" dxfId="416" priority="756">
      <formula>AND(J211+K211&gt;0,L211&gt;V213)</formula>
    </cfRule>
  </conditionalFormatting>
  <conditionalFormatting sqref="J211">
    <cfRule type="expression" priority="751" stopIfTrue="1">
      <formula>$W211=""</formula>
    </cfRule>
    <cfRule type="expression" dxfId="415" priority="752" stopIfTrue="1">
      <formula>($J211+$K211)&lt;IF($G211="?",8,(1*$G211))</formula>
    </cfRule>
    <cfRule type="expression" dxfId="414" priority="753" stopIfTrue="1">
      <formula>AND($L$2="Nee",$E211="WK",$J211&lt;IF($G211="?",8,(1*$G211))/2)</formula>
    </cfRule>
    <cfRule type="expression" dxfId="413" priority="754" stopIfTrue="1">
      <formula>AND($L$2="Ja",$E211="WK",$J211&lt;IF($G211="?",8,(1*$G211)))</formula>
    </cfRule>
    <cfRule type="expression" dxfId="412" priority="755" stopIfTrue="1">
      <formula>AND(OR($W211="E",$W211="F"),$J211=0)</formula>
    </cfRule>
  </conditionalFormatting>
  <conditionalFormatting sqref="K211">
    <cfRule type="expression" priority="747" stopIfTrue="1">
      <formula>$W211=""</formula>
    </cfRule>
    <cfRule type="expression" dxfId="411" priority="748" stopIfTrue="1">
      <formula>($J211+$K211)&lt;IF($G211="?",8,(1*$G211))</formula>
    </cfRule>
    <cfRule type="expression" dxfId="410" priority="749" stopIfTrue="1">
      <formula>AND($L$2="Nee",$E211="WK",$K211&lt;IF($G211="?",8,(1*$G211))/2)</formula>
    </cfRule>
    <cfRule type="expression" dxfId="409" priority="750">
      <formula>AND($L$2="Ja",$K211&gt;0,IFERROR(SEARCH(U211,"SMABCG"),0)&gt;0)</formula>
    </cfRule>
  </conditionalFormatting>
  <conditionalFormatting sqref="H214:H228">
    <cfRule type="expression" dxfId="408" priority="745" stopIfTrue="1">
      <formula>AND(H214&gt;$W214,H214&lt;&gt;"")</formula>
    </cfRule>
    <cfRule type="expression" dxfId="407" priority="746" stopIfTrue="1">
      <formula>AND(H214&gt;$V214,H214&lt;&gt;"")</formula>
    </cfRule>
  </conditionalFormatting>
  <conditionalFormatting sqref="J214:L228">
    <cfRule type="expression" dxfId="406" priority="743" stopIfTrue="1">
      <formula>AND($D214&lt;&gt;"",$H214&gt;11,LEN(J214)&lt;2)</formula>
    </cfRule>
    <cfRule type="expression" dxfId="405" priority="744">
      <formula>AND($D214&lt;&gt;"",J214&lt;&gt;Y214,J214&lt;&gt;0)</formula>
    </cfRule>
  </conditionalFormatting>
  <conditionalFormatting sqref="L231">
    <cfRule type="expression" dxfId="404" priority="742">
      <formula>AND(J231+K231&gt;0,L231&gt;V233)</formula>
    </cfRule>
  </conditionalFormatting>
  <conditionalFormatting sqref="J231">
    <cfRule type="expression" priority="737" stopIfTrue="1">
      <formula>$W231=""</formula>
    </cfRule>
    <cfRule type="expression" dxfId="403" priority="738" stopIfTrue="1">
      <formula>($J231+$K231)&lt;IF($G231="?",8,(1*$G231))</formula>
    </cfRule>
    <cfRule type="expression" dxfId="402" priority="739" stopIfTrue="1">
      <formula>AND($L$2="Nee",$E231="WK",$J231&lt;IF($G231="?",8,(1*$G231))/2)</formula>
    </cfRule>
    <cfRule type="expression" dxfId="401" priority="740" stopIfTrue="1">
      <formula>AND($L$2="Ja",$E231="WK",$J231&lt;IF($G231="?",8,(1*$G231)))</formula>
    </cfRule>
    <cfRule type="expression" dxfId="400" priority="741" stopIfTrue="1">
      <formula>AND(OR($W231="E",$W231="F"),$J231=0)</formula>
    </cfRule>
  </conditionalFormatting>
  <conditionalFormatting sqref="K231">
    <cfRule type="expression" priority="733" stopIfTrue="1">
      <formula>$W231=""</formula>
    </cfRule>
    <cfRule type="expression" dxfId="399" priority="734" stopIfTrue="1">
      <formula>($J231+$K231)&lt;IF($G231="?",8,(1*$G231))</formula>
    </cfRule>
    <cfRule type="expression" dxfId="398" priority="735" stopIfTrue="1">
      <formula>AND($L$2="Nee",$E231="WK",$K231&lt;IF($G231="?",8,(1*$G231))/2)</formula>
    </cfRule>
    <cfRule type="expression" dxfId="397" priority="736">
      <formula>AND($L$2="Ja",$K231&gt;0,IFERROR(SEARCH(U231,"SMABCG"),0)&gt;0)</formula>
    </cfRule>
  </conditionalFormatting>
  <conditionalFormatting sqref="H234:H248">
    <cfRule type="expression" dxfId="396" priority="731" stopIfTrue="1">
      <formula>AND(H234&gt;$W234,H234&lt;&gt;"")</formula>
    </cfRule>
    <cfRule type="expression" dxfId="395" priority="732" stopIfTrue="1">
      <formula>AND(H234&gt;$V234,H234&lt;&gt;"")</formula>
    </cfRule>
  </conditionalFormatting>
  <conditionalFormatting sqref="J234:L248">
    <cfRule type="expression" dxfId="394" priority="729" stopIfTrue="1">
      <formula>AND($D234&lt;&gt;"",$H234&gt;11,LEN(J234)&lt;2)</formula>
    </cfRule>
    <cfRule type="expression" dxfId="393" priority="730">
      <formula>AND($D234&lt;&gt;"",J234&lt;&gt;Y234,J234&lt;&gt;0)</formula>
    </cfRule>
  </conditionalFormatting>
  <conditionalFormatting sqref="L251">
    <cfRule type="expression" dxfId="392" priority="728">
      <formula>AND(J251+K251&gt;0,L251&gt;V253)</formula>
    </cfRule>
  </conditionalFormatting>
  <conditionalFormatting sqref="J251">
    <cfRule type="expression" priority="723" stopIfTrue="1">
      <formula>$W251=""</formula>
    </cfRule>
    <cfRule type="expression" dxfId="391" priority="724" stopIfTrue="1">
      <formula>($J251+$K251)&lt;IF($G251="?",8,(1*$G251))</formula>
    </cfRule>
    <cfRule type="expression" dxfId="390" priority="725" stopIfTrue="1">
      <formula>AND($L$2="Nee",$E251="WK",$J251&lt;IF($G251="?",8,(1*$G251))/2)</formula>
    </cfRule>
    <cfRule type="expression" dxfId="389" priority="726" stopIfTrue="1">
      <formula>AND($L$2="Ja",$E251="WK",$J251&lt;IF($G251="?",8,(1*$G251)))</formula>
    </cfRule>
    <cfRule type="expression" dxfId="388" priority="727" stopIfTrue="1">
      <formula>AND(OR($W251="E",$W251="F"),$J251=0)</formula>
    </cfRule>
  </conditionalFormatting>
  <conditionalFormatting sqref="K251">
    <cfRule type="expression" priority="719" stopIfTrue="1">
      <formula>$W251=""</formula>
    </cfRule>
    <cfRule type="expression" dxfId="387" priority="720" stopIfTrue="1">
      <formula>($J251+$K251)&lt;IF($G251="?",8,(1*$G251))</formula>
    </cfRule>
    <cfRule type="expression" dxfId="386" priority="721" stopIfTrue="1">
      <formula>AND($L$2="Nee",$E251="WK",$K251&lt;IF($G251="?",8,(1*$G251))/2)</formula>
    </cfRule>
    <cfRule type="expression" dxfId="385" priority="722">
      <formula>AND($L$2="Ja",$K251&gt;0,IFERROR(SEARCH(U251,"SMABCG"),0)&gt;0)</formula>
    </cfRule>
  </conditionalFormatting>
  <conditionalFormatting sqref="H254:H268">
    <cfRule type="expression" dxfId="384" priority="717" stopIfTrue="1">
      <formula>AND(H254&gt;$W254,H254&lt;&gt;"")</formula>
    </cfRule>
    <cfRule type="expression" dxfId="383" priority="718" stopIfTrue="1">
      <formula>AND(H254&gt;$V254,H254&lt;&gt;"")</formula>
    </cfRule>
  </conditionalFormatting>
  <conditionalFormatting sqref="J254:L268">
    <cfRule type="expression" dxfId="382" priority="715" stopIfTrue="1">
      <formula>AND($D254&lt;&gt;"",$H254&gt;11,LEN(J254)&lt;2)</formula>
    </cfRule>
    <cfRule type="expression" dxfId="381" priority="716">
      <formula>AND($D254&lt;&gt;"",J254&lt;&gt;Y254,J254&lt;&gt;0)</formula>
    </cfRule>
  </conditionalFormatting>
  <conditionalFormatting sqref="L271">
    <cfRule type="expression" dxfId="380" priority="714">
      <formula>AND(J271+K271&gt;0,L271&gt;V273)</formula>
    </cfRule>
  </conditionalFormatting>
  <conditionalFormatting sqref="J271">
    <cfRule type="expression" priority="709" stopIfTrue="1">
      <formula>$W271=""</formula>
    </cfRule>
    <cfRule type="expression" dxfId="379" priority="710" stopIfTrue="1">
      <formula>($J271+$K271)&lt;IF($G271="?",8,(1*$G271))</formula>
    </cfRule>
    <cfRule type="expression" dxfId="378" priority="711" stopIfTrue="1">
      <formula>AND($L$2="Nee",$E271="WK",$J271&lt;IF($G271="?",8,(1*$G271))/2)</formula>
    </cfRule>
    <cfRule type="expression" dxfId="377" priority="712" stopIfTrue="1">
      <formula>AND($L$2="Ja",$E271="WK",$J271&lt;IF($G271="?",8,(1*$G271)))</formula>
    </cfRule>
    <cfRule type="expression" dxfId="376" priority="713" stopIfTrue="1">
      <formula>AND(OR($W271="E",$W271="F"),$J271=0)</formula>
    </cfRule>
  </conditionalFormatting>
  <conditionalFormatting sqref="K271">
    <cfRule type="expression" priority="705" stopIfTrue="1">
      <formula>$W271=""</formula>
    </cfRule>
    <cfRule type="expression" dxfId="375" priority="706" stopIfTrue="1">
      <formula>($J271+$K271)&lt;IF($G271="?",8,(1*$G271))</formula>
    </cfRule>
    <cfRule type="expression" dxfId="374" priority="707" stopIfTrue="1">
      <formula>AND($L$2="Nee",$E271="WK",$K271&lt;IF($G271="?",8,(1*$G271))/2)</formula>
    </cfRule>
    <cfRule type="expression" dxfId="373" priority="708">
      <formula>AND($L$2="Ja",$K271&gt;0,IFERROR(SEARCH(U271,"SMABCG"),0)&gt;0)</formula>
    </cfRule>
  </conditionalFormatting>
  <conditionalFormatting sqref="H274:H288">
    <cfRule type="expression" dxfId="372" priority="703" stopIfTrue="1">
      <formula>AND(H274&gt;$W274,H274&lt;&gt;"")</formula>
    </cfRule>
    <cfRule type="expression" dxfId="371" priority="704" stopIfTrue="1">
      <formula>AND(H274&gt;$V274,H274&lt;&gt;"")</formula>
    </cfRule>
  </conditionalFormatting>
  <conditionalFormatting sqref="J274:L288">
    <cfRule type="expression" dxfId="370" priority="701" stopIfTrue="1">
      <formula>AND($D274&lt;&gt;"",$H274&gt;11,LEN(J274)&lt;2)</formula>
    </cfRule>
    <cfRule type="expression" dxfId="369" priority="702">
      <formula>AND($D274&lt;&gt;"",J274&lt;&gt;Y274,J274&lt;&gt;0)</formula>
    </cfRule>
  </conditionalFormatting>
  <conditionalFormatting sqref="L291">
    <cfRule type="expression" dxfId="368" priority="700">
      <formula>AND(J291+K291&gt;0,L291&gt;V293)</formula>
    </cfRule>
  </conditionalFormatting>
  <conditionalFormatting sqref="J291">
    <cfRule type="expression" priority="695" stopIfTrue="1">
      <formula>$W291=""</formula>
    </cfRule>
    <cfRule type="expression" dxfId="367" priority="696" stopIfTrue="1">
      <formula>($J291+$K291)&lt;IF($G291="?",8,(1*$G291))</formula>
    </cfRule>
    <cfRule type="expression" dxfId="366" priority="697" stopIfTrue="1">
      <formula>AND($L$2="Nee",$E291="WK",$J291&lt;IF($G291="?",8,(1*$G291))/2)</formula>
    </cfRule>
    <cfRule type="expression" dxfId="365" priority="698" stopIfTrue="1">
      <formula>AND($L$2="Ja",$E291="WK",$J291&lt;IF($G291="?",8,(1*$G291)))</formula>
    </cfRule>
    <cfRule type="expression" dxfId="364" priority="699" stopIfTrue="1">
      <formula>AND(OR($W291="E",$W291="F"),$J291=0)</formula>
    </cfRule>
  </conditionalFormatting>
  <conditionalFormatting sqref="K291">
    <cfRule type="expression" priority="691" stopIfTrue="1">
      <formula>$W291=""</formula>
    </cfRule>
    <cfRule type="expression" dxfId="363" priority="692" stopIfTrue="1">
      <formula>($J291+$K291)&lt;IF($G291="?",8,(1*$G291))</formula>
    </cfRule>
    <cfRule type="expression" dxfId="362" priority="693" stopIfTrue="1">
      <formula>AND($L$2="Nee",$E291="WK",$K291&lt;IF($G291="?",8,(1*$G291))/2)</formula>
    </cfRule>
    <cfRule type="expression" dxfId="361" priority="694">
      <formula>AND($L$2="Ja",$K291&gt;0,IFERROR(SEARCH(U291,"SMABCG"),0)&gt;0)</formula>
    </cfRule>
  </conditionalFormatting>
  <conditionalFormatting sqref="H294:H308">
    <cfRule type="expression" dxfId="360" priority="689" stopIfTrue="1">
      <formula>AND(H294&gt;$W294,H294&lt;&gt;"")</formula>
    </cfRule>
    <cfRule type="expression" dxfId="359" priority="690" stopIfTrue="1">
      <formula>AND(H294&gt;$V294,H294&lt;&gt;"")</formula>
    </cfRule>
  </conditionalFormatting>
  <conditionalFormatting sqref="J294:L308">
    <cfRule type="expression" dxfId="358" priority="687" stopIfTrue="1">
      <formula>AND($D294&lt;&gt;"",$H294&gt;11,LEN(J294)&lt;2)</formula>
    </cfRule>
    <cfRule type="expression" dxfId="357" priority="688">
      <formula>AND($D294&lt;&gt;"",J294&lt;&gt;Y294,J294&lt;&gt;0)</formula>
    </cfRule>
  </conditionalFormatting>
  <conditionalFormatting sqref="L311">
    <cfRule type="expression" dxfId="356" priority="686">
      <formula>AND(J311+K311&gt;0,L311&gt;V313)</formula>
    </cfRule>
  </conditionalFormatting>
  <conditionalFormatting sqref="J311">
    <cfRule type="expression" priority="681" stopIfTrue="1">
      <formula>$W311=""</formula>
    </cfRule>
    <cfRule type="expression" dxfId="355" priority="682" stopIfTrue="1">
      <formula>($J311+$K311)&lt;IF($G311="?",8,(1*$G311))</formula>
    </cfRule>
    <cfRule type="expression" dxfId="354" priority="683" stopIfTrue="1">
      <formula>AND($L$2="Nee",$E311="WK",$J311&lt;IF($G311="?",8,(1*$G311))/2)</formula>
    </cfRule>
    <cfRule type="expression" dxfId="353" priority="684" stopIfTrue="1">
      <formula>AND($L$2="Ja",$E311="WK",$J311&lt;IF($G311="?",8,(1*$G311)))</formula>
    </cfRule>
    <cfRule type="expression" dxfId="352" priority="685" stopIfTrue="1">
      <formula>AND(OR($W311="E",$W311="F"),$J311=0)</formula>
    </cfRule>
  </conditionalFormatting>
  <conditionalFormatting sqref="K311">
    <cfRule type="expression" priority="677" stopIfTrue="1">
      <formula>$W311=""</formula>
    </cfRule>
    <cfRule type="expression" dxfId="351" priority="678" stopIfTrue="1">
      <formula>($J311+$K311)&lt;IF($G311="?",8,(1*$G311))</formula>
    </cfRule>
    <cfRule type="expression" dxfId="350" priority="679" stopIfTrue="1">
      <formula>AND($L$2="Nee",$E311="WK",$K311&lt;IF($G311="?",8,(1*$G311))/2)</formula>
    </cfRule>
    <cfRule type="expression" dxfId="349" priority="680">
      <formula>AND($L$2="Ja",$K311&gt;0,IFERROR(SEARCH(U311,"SMABCG"),0)&gt;0)</formula>
    </cfRule>
  </conditionalFormatting>
  <conditionalFormatting sqref="H314:H328">
    <cfRule type="expression" dxfId="348" priority="675" stopIfTrue="1">
      <formula>AND(H314&gt;$W314,H314&lt;&gt;"")</formula>
    </cfRule>
    <cfRule type="expression" dxfId="347" priority="676" stopIfTrue="1">
      <formula>AND(H314&gt;$V314,H314&lt;&gt;"")</formula>
    </cfRule>
  </conditionalFormatting>
  <conditionalFormatting sqref="J314:L328">
    <cfRule type="expression" dxfId="346" priority="673" stopIfTrue="1">
      <formula>AND($D314&lt;&gt;"",$H314&gt;11,LEN(J314)&lt;2)</formula>
    </cfRule>
    <cfRule type="expression" dxfId="345" priority="674">
      <formula>AND($D314&lt;&gt;"",J314&lt;&gt;Y314,J314&lt;&gt;0)</formula>
    </cfRule>
  </conditionalFormatting>
  <conditionalFormatting sqref="L331">
    <cfRule type="expression" dxfId="344" priority="672">
      <formula>AND(J331+K331&gt;0,L331&gt;V333)</formula>
    </cfRule>
  </conditionalFormatting>
  <conditionalFormatting sqref="J331">
    <cfRule type="expression" priority="667" stopIfTrue="1">
      <formula>$W331=""</formula>
    </cfRule>
    <cfRule type="expression" dxfId="343" priority="668" stopIfTrue="1">
      <formula>($J331+$K331)&lt;IF($G331="?",8,(1*$G331))</formula>
    </cfRule>
    <cfRule type="expression" dxfId="342" priority="669" stopIfTrue="1">
      <formula>AND($L$2="Nee",$E331="WK",$J331&lt;IF($G331="?",8,(1*$G331))/2)</formula>
    </cfRule>
    <cfRule type="expression" dxfId="341" priority="670" stopIfTrue="1">
      <formula>AND($L$2="Ja",$E331="WK",$J331&lt;IF($G331="?",8,(1*$G331)))</formula>
    </cfRule>
    <cfRule type="expression" dxfId="340" priority="671" stopIfTrue="1">
      <formula>AND(OR($W331="E",$W331="F"),$J331=0)</formula>
    </cfRule>
  </conditionalFormatting>
  <conditionalFormatting sqref="K331">
    <cfRule type="expression" priority="663" stopIfTrue="1">
      <formula>$W331=""</formula>
    </cfRule>
    <cfRule type="expression" dxfId="339" priority="664" stopIfTrue="1">
      <formula>($J331+$K331)&lt;IF($G331="?",8,(1*$G331))</formula>
    </cfRule>
    <cfRule type="expression" dxfId="338" priority="665" stopIfTrue="1">
      <formula>AND($L$2="Nee",$E331="WK",$K331&lt;IF($G331="?",8,(1*$G331))/2)</formula>
    </cfRule>
    <cfRule type="expression" dxfId="337" priority="666">
      <formula>AND($L$2="Ja",$K331&gt;0,IFERROR(SEARCH(U331,"SMABCG"),0)&gt;0)</formula>
    </cfRule>
  </conditionalFormatting>
  <conditionalFormatting sqref="H334:H348">
    <cfRule type="expression" dxfId="336" priority="661" stopIfTrue="1">
      <formula>AND(H334&gt;$W334,H334&lt;&gt;"")</formula>
    </cfRule>
    <cfRule type="expression" dxfId="335" priority="662" stopIfTrue="1">
      <formula>AND(H334&gt;$V334,H334&lt;&gt;"")</formula>
    </cfRule>
  </conditionalFormatting>
  <conditionalFormatting sqref="J334:L348">
    <cfRule type="expression" dxfId="334" priority="659" stopIfTrue="1">
      <formula>AND($D334&lt;&gt;"",$H334&gt;11,LEN(J334)&lt;2)</formula>
    </cfRule>
    <cfRule type="expression" dxfId="333" priority="660">
      <formula>AND($D334&lt;&gt;"",J334&lt;&gt;Y334,J334&lt;&gt;0)</formula>
    </cfRule>
  </conditionalFormatting>
  <conditionalFormatting sqref="L351">
    <cfRule type="expression" dxfId="332" priority="658">
      <formula>AND(J351+K351&gt;0,L351&gt;V353)</formula>
    </cfRule>
  </conditionalFormatting>
  <conditionalFormatting sqref="J351">
    <cfRule type="expression" priority="653" stopIfTrue="1">
      <formula>$W351=""</formula>
    </cfRule>
    <cfRule type="expression" dxfId="331" priority="654" stopIfTrue="1">
      <formula>($J351+$K351)&lt;IF($G351="?",8,(1*$G351))</formula>
    </cfRule>
    <cfRule type="expression" dxfId="330" priority="655" stopIfTrue="1">
      <formula>AND($L$2="Nee",$E351="WK",$J351&lt;IF($G351="?",8,(1*$G351))/2)</formula>
    </cfRule>
    <cfRule type="expression" dxfId="329" priority="656" stopIfTrue="1">
      <formula>AND($L$2="Ja",$E351="WK",$J351&lt;IF($G351="?",8,(1*$G351)))</formula>
    </cfRule>
    <cfRule type="expression" dxfId="328" priority="657" stopIfTrue="1">
      <formula>AND(OR($W351="E",$W351="F"),$J351=0)</formula>
    </cfRule>
  </conditionalFormatting>
  <conditionalFormatting sqref="K351">
    <cfRule type="expression" priority="649" stopIfTrue="1">
      <formula>$W351=""</formula>
    </cfRule>
    <cfRule type="expression" dxfId="327" priority="650" stopIfTrue="1">
      <formula>($J351+$K351)&lt;IF($G351="?",8,(1*$G351))</formula>
    </cfRule>
    <cfRule type="expression" dxfId="326" priority="651" stopIfTrue="1">
      <formula>AND($L$2="Nee",$E351="WK",$K351&lt;IF($G351="?",8,(1*$G351))/2)</formula>
    </cfRule>
    <cfRule type="expression" dxfId="325" priority="652">
      <formula>AND($L$2="Ja",$K351&gt;0,IFERROR(SEARCH(U351,"SMABCG"),0)&gt;0)</formula>
    </cfRule>
  </conditionalFormatting>
  <conditionalFormatting sqref="H354:H368">
    <cfRule type="expression" dxfId="324" priority="647" stopIfTrue="1">
      <formula>AND(H354&gt;$W354,H354&lt;&gt;"")</formula>
    </cfRule>
    <cfRule type="expression" dxfId="323" priority="648" stopIfTrue="1">
      <formula>AND(H354&gt;$V354,H354&lt;&gt;"")</formula>
    </cfRule>
  </conditionalFormatting>
  <conditionalFormatting sqref="J354:L368">
    <cfRule type="expression" dxfId="322" priority="645" stopIfTrue="1">
      <formula>AND($D354&lt;&gt;"",$H354&gt;11,LEN(J354)&lt;2)</formula>
    </cfRule>
    <cfRule type="expression" dxfId="321" priority="646">
      <formula>AND($D354&lt;&gt;"",J354&lt;&gt;Y354,J354&lt;&gt;0)</formula>
    </cfRule>
  </conditionalFormatting>
  <conditionalFormatting sqref="L371">
    <cfRule type="expression" dxfId="320" priority="644">
      <formula>AND(J371+K371&gt;0,L371&gt;V373)</formula>
    </cfRule>
  </conditionalFormatting>
  <conditionalFormatting sqref="J371">
    <cfRule type="expression" priority="639" stopIfTrue="1">
      <formula>$W371=""</formula>
    </cfRule>
    <cfRule type="expression" dxfId="319" priority="640" stopIfTrue="1">
      <formula>($J371+$K371)&lt;IF($G371="?",8,(1*$G371))</formula>
    </cfRule>
    <cfRule type="expression" dxfId="318" priority="641" stopIfTrue="1">
      <formula>AND($L$2="Nee",$E371="WK",$J371&lt;IF($G371="?",8,(1*$G371))/2)</formula>
    </cfRule>
    <cfRule type="expression" dxfId="317" priority="642" stopIfTrue="1">
      <formula>AND($L$2="Ja",$E371="WK",$J371&lt;IF($G371="?",8,(1*$G371)))</formula>
    </cfRule>
    <cfRule type="expression" dxfId="316" priority="643" stopIfTrue="1">
      <formula>AND(OR($W371="E",$W371="F"),$J371=0)</formula>
    </cfRule>
  </conditionalFormatting>
  <conditionalFormatting sqref="K371">
    <cfRule type="expression" priority="635" stopIfTrue="1">
      <formula>$W371=""</formula>
    </cfRule>
    <cfRule type="expression" dxfId="315" priority="636" stopIfTrue="1">
      <formula>($J371+$K371)&lt;IF($G371="?",8,(1*$G371))</formula>
    </cfRule>
    <cfRule type="expression" dxfId="314" priority="637" stopIfTrue="1">
      <formula>AND($L$2="Nee",$E371="WK",$K371&lt;IF($G371="?",8,(1*$G371))/2)</formula>
    </cfRule>
    <cfRule type="expression" dxfId="313" priority="638">
      <formula>AND($L$2="Ja",$K371&gt;0,IFERROR(SEARCH(U371,"SMABCG"),0)&gt;0)</formula>
    </cfRule>
  </conditionalFormatting>
  <conditionalFormatting sqref="H374:H388">
    <cfRule type="expression" dxfId="312" priority="633" stopIfTrue="1">
      <formula>AND(H374&gt;$W374,H374&lt;&gt;"")</formula>
    </cfRule>
    <cfRule type="expression" dxfId="311" priority="634" stopIfTrue="1">
      <formula>AND(H374&gt;$V374,H374&lt;&gt;"")</formula>
    </cfRule>
  </conditionalFormatting>
  <conditionalFormatting sqref="J374:L388">
    <cfRule type="expression" dxfId="310" priority="631" stopIfTrue="1">
      <formula>AND($D374&lt;&gt;"",$H374&gt;11,LEN(J374)&lt;2)</formula>
    </cfRule>
    <cfRule type="expression" dxfId="309" priority="632">
      <formula>AND($D374&lt;&gt;"",J374&lt;&gt;Y374,J374&lt;&gt;0)</formula>
    </cfRule>
  </conditionalFormatting>
  <conditionalFormatting sqref="L391">
    <cfRule type="expression" dxfId="308" priority="630">
      <formula>AND(J391+K391&gt;0,L391&gt;V393)</formula>
    </cfRule>
  </conditionalFormatting>
  <conditionalFormatting sqref="J391">
    <cfRule type="expression" priority="625" stopIfTrue="1">
      <formula>$W391=""</formula>
    </cfRule>
    <cfRule type="expression" dxfId="307" priority="626" stopIfTrue="1">
      <formula>($J391+$K391)&lt;IF($G391="?",8,(1*$G391))</formula>
    </cfRule>
    <cfRule type="expression" dxfId="306" priority="627" stopIfTrue="1">
      <formula>AND($L$2="Nee",$E391="WK",$J391&lt;IF($G391="?",8,(1*$G391))/2)</formula>
    </cfRule>
    <cfRule type="expression" dxfId="305" priority="628" stopIfTrue="1">
      <formula>AND($L$2="Ja",$E391="WK",$J391&lt;IF($G391="?",8,(1*$G391)))</formula>
    </cfRule>
    <cfRule type="expression" dxfId="304" priority="629" stopIfTrue="1">
      <formula>AND(OR($W391="E",$W391="F"),$J391=0)</formula>
    </cfRule>
  </conditionalFormatting>
  <conditionalFormatting sqref="K391">
    <cfRule type="expression" priority="621" stopIfTrue="1">
      <formula>$W391=""</formula>
    </cfRule>
    <cfRule type="expression" dxfId="303" priority="622" stopIfTrue="1">
      <formula>($J391+$K391)&lt;IF($G391="?",8,(1*$G391))</formula>
    </cfRule>
    <cfRule type="expression" dxfId="302" priority="623" stopIfTrue="1">
      <formula>AND($L$2="Nee",$E391="WK",$K391&lt;IF($G391="?",8,(1*$G391))/2)</formula>
    </cfRule>
    <cfRule type="expression" dxfId="301" priority="624">
      <formula>AND($L$2="Ja",$K391&gt;0,IFERROR(SEARCH(U391,"SMABCG"),0)&gt;0)</formula>
    </cfRule>
  </conditionalFormatting>
  <conditionalFormatting sqref="H394:H408">
    <cfRule type="expression" dxfId="300" priority="619" stopIfTrue="1">
      <formula>AND(H394&gt;$W394,H394&lt;&gt;"")</formula>
    </cfRule>
    <cfRule type="expression" dxfId="299" priority="620" stopIfTrue="1">
      <formula>AND(H394&gt;$V394,H394&lt;&gt;"")</formula>
    </cfRule>
  </conditionalFormatting>
  <conditionalFormatting sqref="J394:L408">
    <cfRule type="expression" dxfId="298" priority="617" stopIfTrue="1">
      <formula>AND($D394&lt;&gt;"",$H394&gt;11,LEN(J394)&lt;2)</formula>
    </cfRule>
    <cfRule type="expression" dxfId="297" priority="618">
      <formula>AND($D394&lt;&gt;"",J394&lt;&gt;Y394,J394&lt;&gt;0)</formula>
    </cfRule>
  </conditionalFormatting>
  <conditionalFormatting sqref="L411">
    <cfRule type="expression" dxfId="296" priority="616">
      <formula>AND(J411+K411&gt;0,L411&gt;V413)</formula>
    </cfRule>
  </conditionalFormatting>
  <conditionalFormatting sqref="J411">
    <cfRule type="expression" priority="611" stopIfTrue="1">
      <formula>$W411=""</formula>
    </cfRule>
    <cfRule type="expression" dxfId="295" priority="612" stopIfTrue="1">
      <formula>($J411+$K411)&lt;IF($G411="?",8,(1*$G411))</formula>
    </cfRule>
    <cfRule type="expression" dxfId="294" priority="613" stopIfTrue="1">
      <formula>AND($L$2="Nee",$E411="WK",$J411&lt;IF($G411="?",8,(1*$G411))/2)</formula>
    </cfRule>
    <cfRule type="expression" dxfId="293" priority="614" stopIfTrue="1">
      <formula>AND($L$2="Ja",$E411="WK",$J411&lt;IF($G411="?",8,(1*$G411)))</formula>
    </cfRule>
    <cfRule type="expression" dxfId="292" priority="615" stopIfTrue="1">
      <formula>AND(OR($W411="E",$W411="F"),$J411=0)</formula>
    </cfRule>
  </conditionalFormatting>
  <conditionalFormatting sqref="K411">
    <cfRule type="expression" priority="607" stopIfTrue="1">
      <formula>$W411=""</formula>
    </cfRule>
    <cfRule type="expression" dxfId="291" priority="608" stopIfTrue="1">
      <formula>($J411+$K411)&lt;IF($G411="?",8,(1*$G411))</formula>
    </cfRule>
    <cfRule type="expression" dxfId="290" priority="609" stopIfTrue="1">
      <formula>AND($L$2="Nee",$E411="WK",$K411&lt;IF($G411="?",8,(1*$G411))/2)</formula>
    </cfRule>
    <cfRule type="expression" dxfId="289" priority="610">
      <formula>AND($L$2="Ja",$K411&gt;0,IFERROR(SEARCH(U411,"SMABCG"),0)&gt;0)</formula>
    </cfRule>
  </conditionalFormatting>
  <conditionalFormatting sqref="H414:H428">
    <cfRule type="expression" dxfId="288" priority="605" stopIfTrue="1">
      <formula>AND(H414&gt;$W414,H414&lt;&gt;"")</formula>
    </cfRule>
    <cfRule type="expression" dxfId="287" priority="606" stopIfTrue="1">
      <formula>AND(H414&gt;$V414,H414&lt;&gt;"")</formula>
    </cfRule>
  </conditionalFormatting>
  <conditionalFormatting sqref="J414:L428">
    <cfRule type="expression" dxfId="286" priority="603" stopIfTrue="1">
      <formula>AND($D414&lt;&gt;"",$H414&gt;11,LEN(J414)&lt;2)</formula>
    </cfRule>
    <cfRule type="expression" dxfId="285" priority="604">
      <formula>AND($D414&lt;&gt;"",J414&lt;&gt;Y414,J414&lt;&gt;0)</formula>
    </cfRule>
  </conditionalFormatting>
  <conditionalFormatting sqref="L431">
    <cfRule type="expression" dxfId="284" priority="602">
      <formula>AND(J431+K431&gt;0,L431&gt;V433)</formula>
    </cfRule>
  </conditionalFormatting>
  <conditionalFormatting sqref="J431">
    <cfRule type="expression" priority="597" stopIfTrue="1">
      <formula>$W431=""</formula>
    </cfRule>
    <cfRule type="expression" dxfId="283" priority="598" stopIfTrue="1">
      <formula>($J431+$K431)&lt;IF($G431="?",8,(1*$G431))</formula>
    </cfRule>
    <cfRule type="expression" dxfId="282" priority="599" stopIfTrue="1">
      <formula>AND($L$2="Nee",$E431="WK",$J431&lt;IF($G431="?",8,(1*$G431))/2)</formula>
    </cfRule>
    <cfRule type="expression" dxfId="281" priority="600" stopIfTrue="1">
      <formula>AND($L$2="Ja",$E431="WK",$J431&lt;IF($G431="?",8,(1*$G431)))</formula>
    </cfRule>
    <cfRule type="expression" dxfId="280" priority="601" stopIfTrue="1">
      <formula>AND(OR($W431="E",$W431="F"),$J431=0)</formula>
    </cfRule>
  </conditionalFormatting>
  <conditionalFormatting sqref="K431">
    <cfRule type="expression" priority="593" stopIfTrue="1">
      <formula>$W431=""</formula>
    </cfRule>
    <cfRule type="expression" dxfId="279" priority="594" stopIfTrue="1">
      <formula>($J431+$K431)&lt;IF($G431="?",8,(1*$G431))</formula>
    </cfRule>
    <cfRule type="expression" dxfId="278" priority="595" stopIfTrue="1">
      <formula>AND($L$2="Nee",$E431="WK",$K431&lt;IF($G431="?",8,(1*$G431))/2)</formula>
    </cfRule>
    <cfRule type="expression" dxfId="277" priority="596">
      <formula>AND($L$2="Ja",$K431&gt;0,IFERROR(SEARCH(U431,"SMABCG"),0)&gt;0)</formula>
    </cfRule>
  </conditionalFormatting>
  <conditionalFormatting sqref="H434:H448">
    <cfRule type="expression" dxfId="276" priority="591" stopIfTrue="1">
      <formula>AND(H434&gt;$W434,H434&lt;&gt;"")</formula>
    </cfRule>
    <cfRule type="expression" dxfId="275" priority="592" stopIfTrue="1">
      <formula>AND(H434&gt;$V434,H434&lt;&gt;"")</formula>
    </cfRule>
  </conditionalFormatting>
  <conditionalFormatting sqref="J434:L448">
    <cfRule type="expression" dxfId="274" priority="589" stopIfTrue="1">
      <formula>AND($D434&lt;&gt;"",$H434&gt;11,LEN(J434)&lt;2)</formula>
    </cfRule>
    <cfRule type="expression" dxfId="273" priority="590">
      <formula>AND($D434&lt;&gt;"",J434&lt;&gt;Y434,J434&lt;&gt;0)</formula>
    </cfRule>
  </conditionalFormatting>
  <conditionalFormatting sqref="L451">
    <cfRule type="expression" dxfId="272" priority="588">
      <formula>AND(J451+K451&gt;0,L451&gt;V453)</formula>
    </cfRule>
  </conditionalFormatting>
  <conditionalFormatting sqref="J451">
    <cfRule type="expression" priority="583" stopIfTrue="1">
      <formula>$W451=""</formula>
    </cfRule>
    <cfRule type="expression" dxfId="271" priority="584" stopIfTrue="1">
      <formula>($J451+$K451)&lt;IF($G451="?",8,(1*$G451))</formula>
    </cfRule>
    <cfRule type="expression" dxfId="270" priority="585" stopIfTrue="1">
      <formula>AND($L$2="Nee",$E451="WK",$J451&lt;IF($G451="?",8,(1*$G451))/2)</formula>
    </cfRule>
    <cfRule type="expression" dxfId="269" priority="586" stopIfTrue="1">
      <formula>AND($L$2="Ja",$E451="WK",$J451&lt;IF($G451="?",8,(1*$G451)))</formula>
    </cfRule>
    <cfRule type="expression" dxfId="268" priority="587" stopIfTrue="1">
      <formula>AND(OR($W451="E",$W451="F"),$J451=0)</formula>
    </cfRule>
  </conditionalFormatting>
  <conditionalFormatting sqref="K451">
    <cfRule type="expression" priority="579" stopIfTrue="1">
      <formula>$W451=""</formula>
    </cfRule>
    <cfRule type="expression" dxfId="267" priority="580" stopIfTrue="1">
      <formula>($J451+$K451)&lt;IF($G451="?",8,(1*$G451))</formula>
    </cfRule>
    <cfRule type="expression" dxfId="266" priority="581" stopIfTrue="1">
      <formula>AND($L$2="Nee",$E451="WK",$K451&lt;IF($G451="?",8,(1*$G451))/2)</formula>
    </cfRule>
    <cfRule type="expression" dxfId="265" priority="582">
      <formula>AND($L$2="Ja",$K451&gt;0,IFERROR(SEARCH(U451,"SMABCG"),0)&gt;0)</formula>
    </cfRule>
  </conditionalFormatting>
  <conditionalFormatting sqref="H454:H468">
    <cfRule type="expression" dxfId="264" priority="577" stopIfTrue="1">
      <formula>AND(H454&gt;$W454,H454&lt;&gt;"")</formula>
    </cfRule>
    <cfRule type="expression" dxfId="263" priority="578" stopIfTrue="1">
      <formula>AND(H454&gt;$V454,H454&lt;&gt;"")</formula>
    </cfRule>
  </conditionalFormatting>
  <conditionalFormatting sqref="J454:L468">
    <cfRule type="expression" dxfId="262" priority="575" stopIfTrue="1">
      <formula>AND($D454&lt;&gt;"",$H454&gt;11,LEN(J454)&lt;2)</formula>
    </cfRule>
    <cfRule type="expression" dxfId="261" priority="576">
      <formula>AND($D454&lt;&gt;"",J454&lt;&gt;Y454,J454&lt;&gt;0)</formula>
    </cfRule>
  </conditionalFormatting>
  <conditionalFormatting sqref="L471">
    <cfRule type="expression" dxfId="260" priority="574">
      <formula>AND(J471+K471&gt;0,L471&gt;V473)</formula>
    </cfRule>
  </conditionalFormatting>
  <conditionalFormatting sqref="J471">
    <cfRule type="expression" priority="569" stopIfTrue="1">
      <formula>$W471=""</formula>
    </cfRule>
    <cfRule type="expression" dxfId="259" priority="570" stopIfTrue="1">
      <formula>($J471+$K471)&lt;IF($G471="?",8,(1*$G471))</formula>
    </cfRule>
    <cfRule type="expression" dxfId="258" priority="571" stopIfTrue="1">
      <formula>AND($L$2="Nee",$E471="WK",$J471&lt;IF($G471="?",8,(1*$G471))/2)</formula>
    </cfRule>
    <cfRule type="expression" dxfId="257" priority="572" stopIfTrue="1">
      <formula>AND($L$2="Ja",$E471="WK",$J471&lt;IF($G471="?",8,(1*$G471)))</formula>
    </cfRule>
    <cfRule type="expression" dxfId="256" priority="573" stopIfTrue="1">
      <formula>AND(OR($W471="E",$W471="F"),$J471=0)</formula>
    </cfRule>
  </conditionalFormatting>
  <conditionalFormatting sqref="K471">
    <cfRule type="expression" priority="565" stopIfTrue="1">
      <formula>$W471=""</formula>
    </cfRule>
    <cfRule type="expression" dxfId="255" priority="566" stopIfTrue="1">
      <formula>($J471+$K471)&lt;IF($G471="?",8,(1*$G471))</formula>
    </cfRule>
    <cfRule type="expression" dxfId="254" priority="567" stopIfTrue="1">
      <formula>AND($L$2="Nee",$E471="WK",$K471&lt;IF($G471="?",8,(1*$G471))/2)</formula>
    </cfRule>
    <cfRule type="expression" dxfId="253" priority="568">
      <formula>AND($L$2="Ja",$K471&gt;0,IFERROR(SEARCH(U471,"SMABCG"),0)&gt;0)</formula>
    </cfRule>
  </conditionalFormatting>
  <conditionalFormatting sqref="H474:H488">
    <cfRule type="expression" dxfId="252" priority="563" stopIfTrue="1">
      <formula>AND(H474&gt;$W474,H474&lt;&gt;"")</formula>
    </cfRule>
    <cfRule type="expression" dxfId="251" priority="564" stopIfTrue="1">
      <formula>AND(H474&gt;$V474,H474&lt;&gt;"")</formula>
    </cfRule>
  </conditionalFormatting>
  <conditionalFormatting sqref="J474:L488">
    <cfRule type="expression" dxfId="250" priority="561" stopIfTrue="1">
      <formula>AND($D474&lt;&gt;"",$H474&gt;11,LEN(J474)&lt;2)</formula>
    </cfRule>
    <cfRule type="expression" dxfId="249" priority="562">
      <formula>AND($D474&lt;&gt;"",J474&lt;&gt;Y474,J474&lt;&gt;0)</formula>
    </cfRule>
  </conditionalFormatting>
  <conditionalFormatting sqref="L491">
    <cfRule type="expression" dxfId="248" priority="560">
      <formula>AND(J491+K491&gt;0,L491&gt;V493)</formula>
    </cfRule>
  </conditionalFormatting>
  <conditionalFormatting sqref="J491">
    <cfRule type="expression" priority="555" stopIfTrue="1">
      <formula>$W491=""</formula>
    </cfRule>
    <cfRule type="expression" dxfId="247" priority="556" stopIfTrue="1">
      <formula>($J491+$K491)&lt;IF($G491="?",8,(1*$G491))</formula>
    </cfRule>
    <cfRule type="expression" dxfId="246" priority="557" stopIfTrue="1">
      <formula>AND($L$2="Nee",$E491="WK",$J491&lt;IF($G491="?",8,(1*$G491))/2)</formula>
    </cfRule>
    <cfRule type="expression" dxfId="245" priority="558" stopIfTrue="1">
      <formula>AND($L$2="Ja",$E491="WK",$J491&lt;IF($G491="?",8,(1*$G491)))</formula>
    </cfRule>
    <cfRule type="expression" dxfId="244" priority="559" stopIfTrue="1">
      <formula>AND(OR($W491="E",$W491="F"),$J491=0)</formula>
    </cfRule>
  </conditionalFormatting>
  <conditionalFormatting sqref="K491">
    <cfRule type="expression" priority="551" stopIfTrue="1">
      <formula>$W491=""</formula>
    </cfRule>
    <cfRule type="expression" dxfId="243" priority="552" stopIfTrue="1">
      <formula>($J491+$K491)&lt;IF($G491="?",8,(1*$G491))</formula>
    </cfRule>
    <cfRule type="expression" dxfId="242" priority="553" stopIfTrue="1">
      <formula>AND($L$2="Nee",$E491="WK",$K491&lt;IF($G491="?",8,(1*$G491))/2)</formula>
    </cfRule>
    <cfRule type="expression" dxfId="241" priority="554">
      <formula>AND($L$2="Ja",$K491&gt;0,IFERROR(SEARCH(U491,"SMABCG"),0)&gt;0)</formula>
    </cfRule>
  </conditionalFormatting>
  <conditionalFormatting sqref="H494:H508">
    <cfRule type="expression" dxfId="240" priority="549" stopIfTrue="1">
      <formula>AND(H494&gt;$W494,H494&lt;&gt;"")</formula>
    </cfRule>
    <cfRule type="expression" dxfId="239" priority="550" stopIfTrue="1">
      <formula>AND(H494&gt;$V494,H494&lt;&gt;"")</formula>
    </cfRule>
  </conditionalFormatting>
  <conditionalFormatting sqref="J494:L508">
    <cfRule type="expression" dxfId="238" priority="547" stopIfTrue="1">
      <formula>AND($D494&lt;&gt;"",$H494&gt;11,LEN(J494)&lt;2)</formula>
    </cfRule>
    <cfRule type="expression" dxfId="237" priority="548">
      <formula>AND($D494&lt;&gt;"",J494&lt;&gt;Y494,J494&lt;&gt;0)</formula>
    </cfRule>
  </conditionalFormatting>
  <conditionalFormatting sqref="L511">
    <cfRule type="expression" dxfId="236" priority="546">
      <formula>AND(J511+K511&gt;0,L511&gt;V513)</formula>
    </cfRule>
  </conditionalFormatting>
  <conditionalFormatting sqref="J511">
    <cfRule type="expression" priority="541" stopIfTrue="1">
      <formula>$W511=""</formula>
    </cfRule>
    <cfRule type="expression" dxfId="235" priority="542" stopIfTrue="1">
      <formula>($J511+$K511)&lt;IF($G511="?",8,(1*$G511))</formula>
    </cfRule>
    <cfRule type="expression" dxfId="234" priority="543" stopIfTrue="1">
      <formula>AND($L$2="Nee",$E511="WK",$J511&lt;IF($G511="?",8,(1*$G511))/2)</formula>
    </cfRule>
    <cfRule type="expression" dxfId="233" priority="544" stopIfTrue="1">
      <formula>AND($L$2="Ja",$E511="WK",$J511&lt;IF($G511="?",8,(1*$G511)))</formula>
    </cfRule>
    <cfRule type="expression" dxfId="232" priority="545" stopIfTrue="1">
      <formula>AND(OR($W511="E",$W511="F"),$J511=0)</formula>
    </cfRule>
  </conditionalFormatting>
  <conditionalFormatting sqref="K511">
    <cfRule type="expression" priority="537" stopIfTrue="1">
      <formula>$W511=""</formula>
    </cfRule>
    <cfRule type="expression" dxfId="231" priority="538" stopIfTrue="1">
      <formula>($J511+$K511)&lt;IF($G511="?",8,(1*$G511))</formula>
    </cfRule>
    <cfRule type="expression" dxfId="230" priority="539" stopIfTrue="1">
      <formula>AND($L$2="Nee",$E511="WK",$K511&lt;IF($G511="?",8,(1*$G511))/2)</formula>
    </cfRule>
    <cfRule type="expression" dxfId="229" priority="540">
      <formula>AND($L$2="Ja",$K511&gt;0,IFERROR(SEARCH(U511,"SMABCG"),0)&gt;0)</formula>
    </cfRule>
  </conditionalFormatting>
  <conditionalFormatting sqref="H514:H528">
    <cfRule type="expression" dxfId="228" priority="535" stopIfTrue="1">
      <formula>AND(H514&gt;$W514,H514&lt;&gt;"")</formula>
    </cfRule>
    <cfRule type="expression" dxfId="227" priority="536" stopIfTrue="1">
      <formula>AND(H514&gt;$V514,H514&lt;&gt;"")</formula>
    </cfRule>
  </conditionalFormatting>
  <conditionalFormatting sqref="J514:L528">
    <cfRule type="expression" dxfId="226" priority="533" stopIfTrue="1">
      <formula>AND($D514&lt;&gt;"",$H514&gt;11,LEN(J514)&lt;2)</formula>
    </cfRule>
    <cfRule type="expression" dxfId="225" priority="534">
      <formula>AND($D514&lt;&gt;"",J514&lt;&gt;Y514,J514&lt;&gt;0)</formula>
    </cfRule>
  </conditionalFormatting>
  <conditionalFormatting sqref="L531">
    <cfRule type="expression" dxfId="224" priority="532">
      <formula>AND(J531+K531&gt;0,L531&gt;V533)</formula>
    </cfRule>
  </conditionalFormatting>
  <conditionalFormatting sqref="J531">
    <cfRule type="expression" priority="527" stopIfTrue="1">
      <formula>$W531=""</formula>
    </cfRule>
    <cfRule type="expression" dxfId="223" priority="528" stopIfTrue="1">
      <formula>($J531+$K531)&lt;IF($G531="?",8,(1*$G531))</formula>
    </cfRule>
    <cfRule type="expression" dxfId="222" priority="529" stopIfTrue="1">
      <formula>AND($L$2="Nee",$E531="WK",$J531&lt;IF($G531="?",8,(1*$G531))/2)</formula>
    </cfRule>
    <cfRule type="expression" dxfId="221" priority="530" stopIfTrue="1">
      <formula>AND($L$2="Ja",$E531="WK",$J531&lt;IF($G531="?",8,(1*$G531)))</formula>
    </cfRule>
    <cfRule type="expression" dxfId="220" priority="531" stopIfTrue="1">
      <formula>AND(OR($W531="E",$W531="F"),$J531=0)</formula>
    </cfRule>
  </conditionalFormatting>
  <conditionalFormatting sqref="K531">
    <cfRule type="expression" priority="523" stopIfTrue="1">
      <formula>$W531=""</formula>
    </cfRule>
    <cfRule type="expression" dxfId="219" priority="524" stopIfTrue="1">
      <formula>($J531+$K531)&lt;IF($G531="?",8,(1*$G531))</formula>
    </cfRule>
    <cfRule type="expression" dxfId="218" priority="525" stopIfTrue="1">
      <formula>AND($L$2="Nee",$E531="WK",$K531&lt;IF($G531="?",8,(1*$G531))/2)</formula>
    </cfRule>
    <cfRule type="expression" dxfId="217" priority="526">
      <formula>AND($L$2="Ja",$K531&gt;0,IFERROR(SEARCH(U531,"SMABCG"),0)&gt;0)</formula>
    </cfRule>
  </conditionalFormatting>
  <conditionalFormatting sqref="H534:H548">
    <cfRule type="expression" dxfId="216" priority="521" stopIfTrue="1">
      <formula>AND(H534&gt;$W534,H534&lt;&gt;"")</formula>
    </cfRule>
    <cfRule type="expression" dxfId="215" priority="522" stopIfTrue="1">
      <formula>AND(H534&gt;$V534,H534&lt;&gt;"")</formula>
    </cfRule>
  </conditionalFormatting>
  <conditionalFormatting sqref="J534:L548">
    <cfRule type="expression" dxfId="214" priority="519" stopIfTrue="1">
      <formula>AND($D534&lt;&gt;"",$H534&gt;11,LEN(J534)&lt;2)</formula>
    </cfRule>
    <cfRule type="expression" dxfId="213" priority="520">
      <formula>AND($D534&lt;&gt;"",J534&lt;&gt;Y534,J534&lt;&gt;0)</formula>
    </cfRule>
  </conditionalFormatting>
  <conditionalFormatting sqref="L551">
    <cfRule type="expression" dxfId="212" priority="518">
      <formula>AND(J551+K551&gt;0,L551&gt;V553)</formula>
    </cfRule>
  </conditionalFormatting>
  <conditionalFormatting sqref="J551">
    <cfRule type="expression" priority="513" stopIfTrue="1">
      <formula>$W551=""</formula>
    </cfRule>
    <cfRule type="expression" dxfId="211" priority="514" stopIfTrue="1">
      <formula>($J551+$K551)&lt;IF($G551="?",8,(1*$G551))</formula>
    </cfRule>
    <cfRule type="expression" dxfId="210" priority="515" stopIfTrue="1">
      <formula>AND($L$2="Nee",$E551="WK",$J551&lt;IF($G551="?",8,(1*$G551))/2)</formula>
    </cfRule>
    <cfRule type="expression" dxfId="209" priority="516" stopIfTrue="1">
      <formula>AND($L$2="Ja",$E551="WK",$J551&lt;IF($G551="?",8,(1*$G551)))</formula>
    </cfRule>
    <cfRule type="expression" dxfId="208" priority="517" stopIfTrue="1">
      <formula>AND(OR($W551="E",$W551="F"),$J551=0)</formula>
    </cfRule>
  </conditionalFormatting>
  <conditionalFormatting sqref="K551">
    <cfRule type="expression" priority="509" stopIfTrue="1">
      <formula>$W551=""</formula>
    </cfRule>
    <cfRule type="expression" dxfId="207" priority="510" stopIfTrue="1">
      <formula>($J551+$K551)&lt;IF($G551="?",8,(1*$G551))</formula>
    </cfRule>
    <cfRule type="expression" dxfId="206" priority="511" stopIfTrue="1">
      <formula>AND($L$2="Nee",$E551="WK",$K551&lt;IF($G551="?",8,(1*$G551))/2)</formula>
    </cfRule>
    <cfRule type="expression" dxfId="205" priority="512">
      <formula>AND($L$2="Ja",$K551&gt;0,IFERROR(SEARCH(U551,"SMABCG"),0)&gt;0)</formula>
    </cfRule>
  </conditionalFormatting>
  <conditionalFormatting sqref="H554:H568">
    <cfRule type="expression" dxfId="204" priority="507" stopIfTrue="1">
      <formula>AND(H554&gt;$W554,H554&lt;&gt;"")</formula>
    </cfRule>
    <cfRule type="expression" dxfId="203" priority="508" stopIfTrue="1">
      <formula>AND(H554&gt;$V554,H554&lt;&gt;"")</formula>
    </cfRule>
  </conditionalFormatting>
  <conditionalFormatting sqref="J554:L568">
    <cfRule type="expression" dxfId="202" priority="505" stopIfTrue="1">
      <formula>AND($D554&lt;&gt;"",$H554&gt;11,LEN(J554)&lt;2)</formula>
    </cfRule>
    <cfRule type="expression" dxfId="201" priority="506">
      <formula>AND($D554&lt;&gt;"",J554&lt;&gt;Y554,J554&lt;&gt;0)</formula>
    </cfRule>
  </conditionalFormatting>
  <conditionalFormatting sqref="L571">
    <cfRule type="expression" dxfId="200" priority="504">
      <formula>AND(J571+K571&gt;0,L571&gt;V573)</formula>
    </cfRule>
  </conditionalFormatting>
  <conditionalFormatting sqref="J571">
    <cfRule type="expression" priority="499" stopIfTrue="1">
      <formula>$W571=""</formula>
    </cfRule>
    <cfRule type="expression" dxfId="199" priority="500" stopIfTrue="1">
      <formula>($J571+$K571)&lt;IF($G571="?",8,(1*$G571))</formula>
    </cfRule>
    <cfRule type="expression" dxfId="198" priority="501" stopIfTrue="1">
      <formula>AND($L$2="Nee",$E571="WK",$J571&lt;IF($G571="?",8,(1*$G571))/2)</formula>
    </cfRule>
    <cfRule type="expression" dxfId="197" priority="502" stopIfTrue="1">
      <formula>AND($L$2="Ja",$E571="WK",$J571&lt;IF($G571="?",8,(1*$G571)))</formula>
    </cfRule>
    <cfRule type="expression" dxfId="196" priority="503" stopIfTrue="1">
      <formula>AND(OR($W571="E",$W571="F"),$J571=0)</formula>
    </cfRule>
  </conditionalFormatting>
  <conditionalFormatting sqref="K571">
    <cfRule type="expression" priority="495" stopIfTrue="1">
      <formula>$W571=""</formula>
    </cfRule>
    <cfRule type="expression" dxfId="195" priority="496" stopIfTrue="1">
      <formula>($J571+$K571)&lt;IF($G571="?",8,(1*$G571))</formula>
    </cfRule>
    <cfRule type="expression" dxfId="194" priority="497" stopIfTrue="1">
      <formula>AND($L$2="Nee",$E571="WK",$K571&lt;IF($G571="?",8,(1*$G571))/2)</formula>
    </cfRule>
    <cfRule type="expression" dxfId="193" priority="498">
      <formula>AND($L$2="Ja",$K571&gt;0,IFERROR(SEARCH(U571,"SMABCG"),0)&gt;0)</formula>
    </cfRule>
  </conditionalFormatting>
  <conditionalFormatting sqref="H574:H588">
    <cfRule type="expression" dxfId="192" priority="493" stopIfTrue="1">
      <formula>AND(H574&gt;$W574,H574&lt;&gt;"")</formula>
    </cfRule>
    <cfRule type="expression" dxfId="191" priority="494" stopIfTrue="1">
      <formula>AND(H574&gt;$V574,H574&lt;&gt;"")</formula>
    </cfRule>
  </conditionalFormatting>
  <conditionalFormatting sqref="J574:L588">
    <cfRule type="expression" dxfId="190" priority="491" stopIfTrue="1">
      <formula>AND($D574&lt;&gt;"",$H574&gt;11,LEN(J574)&lt;2)</formula>
    </cfRule>
    <cfRule type="expression" dxfId="189" priority="492">
      <formula>AND($D574&lt;&gt;"",J574&lt;&gt;Y574,J574&lt;&gt;0)</formula>
    </cfRule>
  </conditionalFormatting>
  <conditionalFormatting sqref="L591">
    <cfRule type="expression" dxfId="188" priority="490">
      <formula>AND(J591+K591&gt;0,L591&gt;V593)</formula>
    </cfRule>
  </conditionalFormatting>
  <conditionalFormatting sqref="J591">
    <cfRule type="expression" priority="485" stopIfTrue="1">
      <formula>$W591=""</formula>
    </cfRule>
    <cfRule type="expression" dxfId="187" priority="486" stopIfTrue="1">
      <formula>($J591+$K591)&lt;IF($G591="?",8,(1*$G591))</formula>
    </cfRule>
    <cfRule type="expression" dxfId="186" priority="487" stopIfTrue="1">
      <formula>AND($L$2="Nee",$E591="WK",$J591&lt;IF($G591="?",8,(1*$G591))/2)</formula>
    </cfRule>
    <cfRule type="expression" dxfId="185" priority="488" stopIfTrue="1">
      <formula>AND($L$2="Ja",$E591="WK",$J591&lt;IF($G591="?",8,(1*$G591)))</formula>
    </cfRule>
    <cfRule type="expression" dxfId="184" priority="489" stopIfTrue="1">
      <formula>AND(OR($W591="E",$W591="F"),$J591=0)</formula>
    </cfRule>
  </conditionalFormatting>
  <conditionalFormatting sqref="K591">
    <cfRule type="expression" priority="481" stopIfTrue="1">
      <formula>$W591=""</formula>
    </cfRule>
    <cfRule type="expression" dxfId="183" priority="482" stopIfTrue="1">
      <formula>($J591+$K591)&lt;IF($G591="?",8,(1*$G591))</formula>
    </cfRule>
    <cfRule type="expression" dxfId="182" priority="483" stopIfTrue="1">
      <formula>AND($L$2="Nee",$E591="WK",$K591&lt;IF($G591="?",8,(1*$G591))/2)</formula>
    </cfRule>
    <cfRule type="expression" dxfId="181" priority="484">
      <formula>AND($L$2="Ja",$K591&gt;0,IFERROR(SEARCH(U591,"SMABCG"),0)&gt;0)</formula>
    </cfRule>
  </conditionalFormatting>
  <conditionalFormatting sqref="H594:H608">
    <cfRule type="expression" dxfId="180" priority="479" stopIfTrue="1">
      <formula>AND(H594&gt;$W594,H594&lt;&gt;"")</formula>
    </cfRule>
    <cfRule type="expression" dxfId="179" priority="480" stopIfTrue="1">
      <formula>AND(H594&gt;$V594,H594&lt;&gt;"")</formula>
    </cfRule>
  </conditionalFormatting>
  <conditionalFormatting sqref="J594:L608">
    <cfRule type="expression" dxfId="178" priority="477" stopIfTrue="1">
      <formula>AND($D594&lt;&gt;"",$H594&gt;11,LEN(J594)&lt;2)</formula>
    </cfRule>
    <cfRule type="expression" dxfId="177" priority="478">
      <formula>AND($D594&lt;&gt;"",J594&lt;&gt;Y594,J594&lt;&gt;0)</formula>
    </cfRule>
  </conditionalFormatting>
  <conditionalFormatting sqref="L611">
    <cfRule type="expression" dxfId="176" priority="476">
      <formula>AND(J611+K611&gt;0,L611&gt;V613)</formula>
    </cfRule>
  </conditionalFormatting>
  <conditionalFormatting sqref="J611">
    <cfRule type="expression" priority="471" stopIfTrue="1">
      <formula>$W611=""</formula>
    </cfRule>
    <cfRule type="expression" dxfId="175" priority="472" stopIfTrue="1">
      <formula>($J611+$K611)&lt;IF($G611="?",8,(1*$G611))</formula>
    </cfRule>
    <cfRule type="expression" dxfId="174" priority="473" stopIfTrue="1">
      <formula>AND($L$2="Nee",$E611="WK",$J611&lt;IF($G611="?",8,(1*$G611))/2)</formula>
    </cfRule>
    <cfRule type="expression" dxfId="173" priority="474" stopIfTrue="1">
      <formula>AND($L$2="Ja",$E611="WK",$J611&lt;IF($G611="?",8,(1*$G611)))</formula>
    </cfRule>
    <cfRule type="expression" dxfId="172" priority="475" stopIfTrue="1">
      <formula>AND(OR($W611="E",$W611="F"),$J611=0)</formula>
    </cfRule>
  </conditionalFormatting>
  <conditionalFormatting sqref="K611">
    <cfRule type="expression" priority="467" stopIfTrue="1">
      <formula>$W611=""</formula>
    </cfRule>
    <cfRule type="expression" dxfId="171" priority="468" stopIfTrue="1">
      <formula>($J611+$K611)&lt;IF($G611="?",8,(1*$G611))</formula>
    </cfRule>
    <cfRule type="expression" dxfId="170" priority="469" stopIfTrue="1">
      <formula>AND($L$2="Nee",$E611="WK",$K611&lt;IF($G611="?",8,(1*$G611))/2)</formula>
    </cfRule>
    <cfRule type="expression" dxfId="169" priority="470">
      <formula>AND($L$2="Ja",$K611&gt;0,IFERROR(SEARCH(U611,"SMABCG"),0)&gt;0)</formula>
    </cfRule>
  </conditionalFormatting>
  <conditionalFormatting sqref="H614:H628">
    <cfRule type="expression" dxfId="168" priority="465" stopIfTrue="1">
      <formula>AND(H614&gt;$W614,H614&lt;&gt;"")</formula>
    </cfRule>
    <cfRule type="expression" dxfId="167" priority="466" stopIfTrue="1">
      <formula>AND(H614&gt;$V614,H614&lt;&gt;"")</formula>
    </cfRule>
  </conditionalFormatting>
  <conditionalFormatting sqref="J614:L628">
    <cfRule type="expression" dxfId="166" priority="463" stopIfTrue="1">
      <formula>AND($D614&lt;&gt;"",$H614&gt;11,LEN(J614)&lt;2)</formula>
    </cfRule>
    <cfRule type="expression" dxfId="165" priority="464">
      <formula>AND($D614&lt;&gt;"",J614&lt;&gt;Y614,J614&lt;&gt;0)</formula>
    </cfRule>
  </conditionalFormatting>
  <conditionalFormatting sqref="L631">
    <cfRule type="expression" dxfId="164" priority="462">
      <formula>AND(J631+K631&gt;0,L631&gt;V633)</formula>
    </cfRule>
  </conditionalFormatting>
  <conditionalFormatting sqref="J631">
    <cfRule type="expression" priority="457" stopIfTrue="1">
      <formula>$W631=""</formula>
    </cfRule>
    <cfRule type="expression" dxfId="163" priority="458" stopIfTrue="1">
      <formula>($J631+$K631)&lt;IF($G631="?",8,(1*$G631))</formula>
    </cfRule>
    <cfRule type="expression" dxfId="162" priority="459" stopIfTrue="1">
      <formula>AND($L$2="Nee",$E631="WK",$J631&lt;IF($G631="?",8,(1*$G631))/2)</formula>
    </cfRule>
    <cfRule type="expression" dxfId="161" priority="460" stopIfTrue="1">
      <formula>AND($L$2="Ja",$E631="WK",$J631&lt;IF($G631="?",8,(1*$G631)))</formula>
    </cfRule>
    <cfRule type="expression" dxfId="160" priority="461" stopIfTrue="1">
      <formula>AND(OR($W631="E",$W631="F"),$J631=0)</formula>
    </cfRule>
  </conditionalFormatting>
  <conditionalFormatting sqref="K631">
    <cfRule type="expression" priority="453" stopIfTrue="1">
      <formula>$W631=""</formula>
    </cfRule>
    <cfRule type="expression" dxfId="159" priority="454" stopIfTrue="1">
      <formula>($J631+$K631)&lt;IF($G631="?",8,(1*$G631))</formula>
    </cfRule>
    <cfRule type="expression" dxfId="158" priority="455" stopIfTrue="1">
      <formula>AND($L$2="Nee",$E631="WK",$K631&lt;IF($G631="?",8,(1*$G631))/2)</formula>
    </cfRule>
    <cfRule type="expression" dxfId="157" priority="456">
      <formula>AND($L$2="Ja",$K631&gt;0,IFERROR(SEARCH(U631,"SMABCG"),0)&gt;0)</formula>
    </cfRule>
  </conditionalFormatting>
  <conditionalFormatting sqref="H634:H648">
    <cfRule type="expression" dxfId="156" priority="451" stopIfTrue="1">
      <formula>AND(H634&gt;$W634,H634&lt;&gt;"")</formula>
    </cfRule>
    <cfRule type="expression" dxfId="155" priority="452" stopIfTrue="1">
      <formula>AND(H634&gt;$V634,H634&lt;&gt;"")</formula>
    </cfRule>
  </conditionalFormatting>
  <conditionalFormatting sqref="J634:L648">
    <cfRule type="expression" dxfId="154" priority="449" stopIfTrue="1">
      <formula>AND($D634&lt;&gt;"",$H634&gt;11,LEN(J634)&lt;2)</formula>
    </cfRule>
    <cfRule type="expression" dxfId="153" priority="450">
      <formula>AND($D634&lt;&gt;"",J634&lt;&gt;Y634,J634&lt;&gt;0)</formula>
    </cfRule>
  </conditionalFormatting>
  <conditionalFormatting sqref="L651">
    <cfRule type="expression" dxfId="152" priority="448">
      <formula>AND(J651+K651&gt;0,L651&gt;V653)</formula>
    </cfRule>
  </conditionalFormatting>
  <conditionalFormatting sqref="J651">
    <cfRule type="expression" priority="443" stopIfTrue="1">
      <formula>$W651=""</formula>
    </cfRule>
    <cfRule type="expression" dxfId="151" priority="444" stopIfTrue="1">
      <formula>($J651+$K651)&lt;IF($G651="?",8,(1*$G651))</formula>
    </cfRule>
    <cfRule type="expression" dxfId="150" priority="445" stopIfTrue="1">
      <formula>AND($L$2="Nee",$E651="WK",$J651&lt;IF($G651="?",8,(1*$G651))/2)</formula>
    </cfRule>
    <cfRule type="expression" dxfId="149" priority="446" stopIfTrue="1">
      <formula>AND($L$2="Ja",$E651="WK",$J651&lt;IF($G651="?",8,(1*$G651)))</formula>
    </cfRule>
    <cfRule type="expression" dxfId="148" priority="447" stopIfTrue="1">
      <formula>AND(OR($W651="E",$W651="F"),$J651=0)</formula>
    </cfRule>
  </conditionalFormatting>
  <conditionalFormatting sqref="K651">
    <cfRule type="expression" priority="439" stopIfTrue="1">
      <formula>$W651=""</formula>
    </cfRule>
    <cfRule type="expression" dxfId="147" priority="440" stopIfTrue="1">
      <formula>($J651+$K651)&lt;IF($G651="?",8,(1*$G651))</formula>
    </cfRule>
    <cfRule type="expression" dxfId="146" priority="441" stopIfTrue="1">
      <formula>AND($L$2="Nee",$E651="WK",$K651&lt;IF($G651="?",8,(1*$G651))/2)</formula>
    </cfRule>
    <cfRule type="expression" dxfId="145" priority="442">
      <formula>AND($L$2="Ja",$K651&gt;0,IFERROR(SEARCH(U651,"SMABCG"),0)&gt;0)</formula>
    </cfRule>
  </conditionalFormatting>
  <conditionalFormatting sqref="H654:H668">
    <cfRule type="expression" dxfId="144" priority="437" stopIfTrue="1">
      <formula>AND(H654&gt;$W654,H654&lt;&gt;"")</formula>
    </cfRule>
    <cfRule type="expression" dxfId="143" priority="438" stopIfTrue="1">
      <formula>AND(H654&gt;$V654,H654&lt;&gt;"")</formula>
    </cfRule>
  </conditionalFormatting>
  <conditionalFormatting sqref="J654:L668">
    <cfRule type="expression" dxfId="142" priority="435" stopIfTrue="1">
      <formula>AND($D654&lt;&gt;"",$H654&gt;11,LEN(J654)&lt;2)</formula>
    </cfRule>
    <cfRule type="expression" dxfId="141" priority="436">
      <formula>AND($D654&lt;&gt;"",J654&lt;&gt;Y654,J654&lt;&gt;0)</formula>
    </cfRule>
  </conditionalFormatting>
  <conditionalFormatting sqref="L671">
    <cfRule type="expression" dxfId="140" priority="434">
      <formula>AND(J671+K671&gt;0,L671&gt;V673)</formula>
    </cfRule>
  </conditionalFormatting>
  <conditionalFormatting sqref="J671">
    <cfRule type="expression" priority="429" stopIfTrue="1">
      <formula>$W671=""</formula>
    </cfRule>
    <cfRule type="expression" dxfId="139" priority="430" stopIfTrue="1">
      <formula>($J671+$K671)&lt;IF($G671="?",8,(1*$G671))</formula>
    </cfRule>
    <cfRule type="expression" dxfId="138" priority="431" stopIfTrue="1">
      <formula>AND($L$2="Nee",$E671="WK",$J671&lt;IF($G671="?",8,(1*$G671))/2)</formula>
    </cfRule>
    <cfRule type="expression" dxfId="137" priority="432" stopIfTrue="1">
      <formula>AND($L$2="Ja",$E671="WK",$J671&lt;IF($G671="?",8,(1*$G671)))</formula>
    </cfRule>
    <cfRule type="expression" dxfId="136" priority="433" stopIfTrue="1">
      <formula>AND(OR($W671="E",$W671="F"),$J671=0)</formula>
    </cfRule>
  </conditionalFormatting>
  <conditionalFormatting sqref="K671">
    <cfRule type="expression" priority="425" stopIfTrue="1">
      <formula>$W671=""</formula>
    </cfRule>
    <cfRule type="expression" dxfId="135" priority="426" stopIfTrue="1">
      <formula>($J671+$K671)&lt;IF($G671="?",8,(1*$G671))</formula>
    </cfRule>
    <cfRule type="expression" dxfId="134" priority="427" stopIfTrue="1">
      <formula>AND($L$2="Nee",$E671="WK",$K671&lt;IF($G671="?",8,(1*$G671))/2)</formula>
    </cfRule>
    <cfRule type="expression" dxfId="133" priority="428">
      <formula>AND($L$2="Ja",$K671&gt;0,IFERROR(SEARCH(U671,"SMABCG"),0)&gt;0)</formula>
    </cfRule>
  </conditionalFormatting>
  <conditionalFormatting sqref="H674:H688">
    <cfRule type="expression" dxfId="132" priority="423" stopIfTrue="1">
      <formula>AND(H674&gt;$W674,H674&lt;&gt;"")</formula>
    </cfRule>
    <cfRule type="expression" dxfId="131" priority="424" stopIfTrue="1">
      <formula>AND(H674&gt;$V674,H674&lt;&gt;"")</formula>
    </cfRule>
  </conditionalFormatting>
  <conditionalFormatting sqref="J674:L688">
    <cfRule type="expression" dxfId="130" priority="421" stopIfTrue="1">
      <formula>AND($D674&lt;&gt;"",$H674&gt;11,LEN(J674)&lt;2)</formula>
    </cfRule>
    <cfRule type="expression" dxfId="129" priority="422">
      <formula>AND($D674&lt;&gt;"",J674&lt;&gt;Y674,J674&lt;&gt;0)</formula>
    </cfRule>
  </conditionalFormatting>
  <conditionalFormatting sqref="L691">
    <cfRule type="expression" dxfId="128" priority="420">
      <formula>AND(J691+K691&gt;0,L691&gt;V693)</formula>
    </cfRule>
  </conditionalFormatting>
  <conditionalFormatting sqref="J691">
    <cfRule type="expression" priority="415" stopIfTrue="1">
      <formula>$W691=""</formula>
    </cfRule>
    <cfRule type="expression" dxfId="127" priority="416" stopIfTrue="1">
      <formula>($J691+$K691)&lt;IF($G691="?",8,(1*$G691))</formula>
    </cfRule>
    <cfRule type="expression" dxfId="126" priority="417" stopIfTrue="1">
      <formula>AND($L$2="Nee",$E691="WK",$J691&lt;IF($G691="?",8,(1*$G691))/2)</formula>
    </cfRule>
    <cfRule type="expression" dxfId="125" priority="418" stopIfTrue="1">
      <formula>AND($L$2="Ja",$E691="WK",$J691&lt;IF($G691="?",8,(1*$G691)))</formula>
    </cfRule>
    <cfRule type="expression" dxfId="124" priority="419" stopIfTrue="1">
      <formula>AND(OR($W691="E",$W691="F"),$J691=0)</formula>
    </cfRule>
  </conditionalFormatting>
  <conditionalFormatting sqref="K691">
    <cfRule type="expression" priority="411" stopIfTrue="1">
      <formula>$W691=""</formula>
    </cfRule>
    <cfRule type="expression" dxfId="123" priority="412" stopIfTrue="1">
      <formula>($J691+$K691)&lt;IF($G691="?",8,(1*$G691))</formula>
    </cfRule>
    <cfRule type="expression" dxfId="122" priority="413" stopIfTrue="1">
      <formula>AND($L$2="Nee",$E691="WK",$K691&lt;IF($G691="?",8,(1*$G691))/2)</formula>
    </cfRule>
    <cfRule type="expression" dxfId="121" priority="414">
      <formula>AND($L$2="Ja",$K691&gt;0,IFERROR(SEARCH(U691,"SMABCG"),0)&gt;0)</formula>
    </cfRule>
  </conditionalFormatting>
  <conditionalFormatting sqref="H694:H708">
    <cfRule type="expression" dxfId="120" priority="409" stopIfTrue="1">
      <formula>AND(H694&gt;$W694,H694&lt;&gt;"")</formula>
    </cfRule>
    <cfRule type="expression" dxfId="119" priority="410" stopIfTrue="1">
      <formula>AND(H694&gt;$V694,H694&lt;&gt;"")</formula>
    </cfRule>
  </conditionalFormatting>
  <conditionalFormatting sqref="J694:L708">
    <cfRule type="expression" dxfId="118" priority="407" stopIfTrue="1">
      <formula>AND($D694&lt;&gt;"",$H694&gt;11,LEN(J694)&lt;2)</formula>
    </cfRule>
    <cfRule type="expression" dxfId="117" priority="408">
      <formula>AND($D694&lt;&gt;"",J694&lt;&gt;Y694,J694&lt;&gt;0)</formula>
    </cfRule>
  </conditionalFormatting>
  <conditionalFormatting sqref="L711">
    <cfRule type="expression" dxfId="116" priority="406">
      <formula>AND(J711+K711&gt;0,L711&gt;V713)</formula>
    </cfRule>
  </conditionalFormatting>
  <conditionalFormatting sqref="J711">
    <cfRule type="expression" priority="401" stopIfTrue="1">
      <formula>$W711=""</formula>
    </cfRule>
    <cfRule type="expression" dxfId="115" priority="402" stopIfTrue="1">
      <formula>($J711+$K711)&lt;IF($G711="?",8,(1*$G711))</formula>
    </cfRule>
    <cfRule type="expression" dxfId="114" priority="403" stopIfTrue="1">
      <formula>AND($L$2="Nee",$E711="WK",$J711&lt;IF($G711="?",8,(1*$G711))/2)</formula>
    </cfRule>
    <cfRule type="expression" dxfId="113" priority="404" stopIfTrue="1">
      <formula>AND($L$2="Ja",$E711="WK",$J711&lt;IF($G711="?",8,(1*$G711)))</formula>
    </cfRule>
    <cfRule type="expression" dxfId="112" priority="405" stopIfTrue="1">
      <formula>AND(OR($W711="E",$W711="F"),$J711=0)</formula>
    </cfRule>
  </conditionalFormatting>
  <conditionalFormatting sqref="K711">
    <cfRule type="expression" priority="397" stopIfTrue="1">
      <formula>$W711=""</formula>
    </cfRule>
    <cfRule type="expression" dxfId="111" priority="398" stopIfTrue="1">
      <formula>($J711+$K711)&lt;IF($G711="?",8,(1*$G711))</formula>
    </cfRule>
    <cfRule type="expression" dxfId="110" priority="399" stopIfTrue="1">
      <formula>AND($L$2="Nee",$E711="WK",$K711&lt;IF($G711="?",8,(1*$G711))/2)</formula>
    </cfRule>
    <cfRule type="expression" dxfId="109" priority="400">
      <formula>AND($L$2="Ja",$K711&gt;0,IFERROR(SEARCH(U711,"SMABCG"),0)&gt;0)</formula>
    </cfRule>
  </conditionalFormatting>
  <conditionalFormatting sqref="H714:H728">
    <cfRule type="expression" dxfId="108" priority="395" stopIfTrue="1">
      <formula>AND(H714&gt;$W714,H714&lt;&gt;"")</formula>
    </cfRule>
    <cfRule type="expression" dxfId="107" priority="396" stopIfTrue="1">
      <formula>AND(H714&gt;$V714,H714&lt;&gt;"")</formula>
    </cfRule>
  </conditionalFormatting>
  <conditionalFormatting sqref="J714:L728">
    <cfRule type="expression" dxfId="106" priority="393" stopIfTrue="1">
      <formula>AND($D714&lt;&gt;"",$H714&gt;11,LEN(J714)&lt;2)</formula>
    </cfRule>
    <cfRule type="expression" dxfId="105" priority="394">
      <formula>AND($D714&lt;&gt;"",J714&lt;&gt;Y714,J714&lt;&gt;0)</formula>
    </cfRule>
  </conditionalFormatting>
  <conditionalFormatting sqref="L731">
    <cfRule type="expression" dxfId="104" priority="392">
      <formula>AND(J731+K731&gt;0,L731&gt;V733)</formula>
    </cfRule>
  </conditionalFormatting>
  <conditionalFormatting sqref="J731">
    <cfRule type="expression" priority="387" stopIfTrue="1">
      <formula>$W731=""</formula>
    </cfRule>
    <cfRule type="expression" dxfId="103" priority="388" stopIfTrue="1">
      <formula>($J731+$K731)&lt;IF($G731="?",8,(1*$G731))</formula>
    </cfRule>
    <cfRule type="expression" dxfId="102" priority="389" stopIfTrue="1">
      <formula>AND($L$2="Nee",$E731="WK",$J731&lt;IF($G731="?",8,(1*$G731))/2)</formula>
    </cfRule>
    <cfRule type="expression" dxfId="101" priority="390" stopIfTrue="1">
      <formula>AND($L$2="Ja",$E731="WK",$J731&lt;IF($G731="?",8,(1*$G731)))</formula>
    </cfRule>
    <cfRule type="expression" dxfId="100" priority="391" stopIfTrue="1">
      <formula>AND(OR($W731="E",$W731="F"),$J731=0)</formula>
    </cfRule>
  </conditionalFormatting>
  <conditionalFormatting sqref="K731">
    <cfRule type="expression" priority="383" stopIfTrue="1">
      <formula>$W731=""</formula>
    </cfRule>
    <cfRule type="expression" dxfId="99" priority="384" stopIfTrue="1">
      <formula>($J731+$K731)&lt;IF($G731="?",8,(1*$G731))</formula>
    </cfRule>
    <cfRule type="expression" dxfId="98" priority="385" stopIfTrue="1">
      <formula>AND($L$2="Nee",$E731="WK",$K731&lt;IF($G731="?",8,(1*$G731))/2)</formula>
    </cfRule>
    <cfRule type="expression" dxfId="97" priority="386">
      <formula>AND($L$2="Ja",$K731&gt;0,IFERROR(SEARCH(U731,"SMABCG"),0)&gt;0)</formula>
    </cfRule>
  </conditionalFormatting>
  <conditionalFormatting sqref="H734:H748">
    <cfRule type="expression" dxfId="96" priority="381" stopIfTrue="1">
      <formula>AND(H734&gt;$W734,H734&lt;&gt;"")</formula>
    </cfRule>
    <cfRule type="expression" dxfId="95" priority="382" stopIfTrue="1">
      <formula>AND(H734&gt;$V734,H734&lt;&gt;"")</formula>
    </cfRule>
  </conditionalFormatting>
  <conditionalFormatting sqref="J734:L748">
    <cfRule type="expression" dxfId="94" priority="379" stopIfTrue="1">
      <formula>AND($D734&lt;&gt;"",$H734&gt;11,LEN(J734)&lt;2)</formula>
    </cfRule>
    <cfRule type="expression" dxfId="93" priority="380">
      <formula>AND($D734&lt;&gt;"",J734&lt;&gt;Y734,J734&lt;&gt;0)</formula>
    </cfRule>
  </conditionalFormatting>
  <conditionalFormatting sqref="L751">
    <cfRule type="expression" dxfId="92" priority="378">
      <formula>AND(J751+K751&gt;0,L751&gt;V753)</formula>
    </cfRule>
  </conditionalFormatting>
  <conditionalFormatting sqref="J751">
    <cfRule type="expression" priority="373" stopIfTrue="1">
      <formula>$W751=""</formula>
    </cfRule>
    <cfRule type="expression" dxfId="91" priority="374" stopIfTrue="1">
      <formula>($J751+$K751)&lt;IF($G751="?",8,(1*$G751))</formula>
    </cfRule>
    <cfRule type="expression" dxfId="90" priority="375" stopIfTrue="1">
      <formula>AND($L$2="Nee",$E751="WK",$J751&lt;IF($G751="?",8,(1*$G751))/2)</formula>
    </cfRule>
    <cfRule type="expression" dxfId="89" priority="376" stopIfTrue="1">
      <formula>AND($L$2="Ja",$E751="WK",$J751&lt;IF($G751="?",8,(1*$G751)))</formula>
    </cfRule>
    <cfRule type="expression" dxfId="88" priority="377" stopIfTrue="1">
      <formula>AND(OR($W751="E",$W751="F"),$J751=0)</formula>
    </cfRule>
  </conditionalFormatting>
  <conditionalFormatting sqref="K751">
    <cfRule type="expression" priority="369" stopIfTrue="1">
      <formula>$W751=""</formula>
    </cfRule>
    <cfRule type="expression" dxfId="87" priority="370" stopIfTrue="1">
      <formula>($J751+$K751)&lt;IF($G751="?",8,(1*$G751))</formula>
    </cfRule>
    <cfRule type="expression" dxfId="86" priority="371" stopIfTrue="1">
      <formula>AND($L$2="Nee",$E751="WK",$K751&lt;IF($G751="?",8,(1*$G751))/2)</formula>
    </cfRule>
    <cfRule type="expression" dxfId="85" priority="372">
      <formula>AND($L$2="Ja",$K751&gt;0,IFERROR(SEARCH(U751,"SMABCG"),0)&gt;0)</formula>
    </cfRule>
  </conditionalFormatting>
  <conditionalFormatting sqref="H754:H768">
    <cfRule type="expression" dxfId="84" priority="367" stopIfTrue="1">
      <formula>AND(H754&gt;$W754,H754&lt;&gt;"")</formula>
    </cfRule>
    <cfRule type="expression" dxfId="83" priority="368" stopIfTrue="1">
      <formula>AND(H754&gt;$V754,H754&lt;&gt;"")</formula>
    </cfRule>
  </conditionalFormatting>
  <conditionalFormatting sqref="J754:L768">
    <cfRule type="expression" dxfId="82" priority="365" stopIfTrue="1">
      <formula>AND($D754&lt;&gt;"",$H754&gt;11,LEN(J754)&lt;2)</formula>
    </cfRule>
    <cfRule type="expression" dxfId="81" priority="366">
      <formula>AND($D754&lt;&gt;"",J754&lt;&gt;Y754,J754&lt;&gt;0)</formula>
    </cfRule>
  </conditionalFormatting>
  <conditionalFormatting sqref="L771">
    <cfRule type="expression" dxfId="80" priority="364">
      <formula>AND(J771+K771&gt;0,L771&gt;V773)</formula>
    </cfRule>
  </conditionalFormatting>
  <conditionalFormatting sqref="J771">
    <cfRule type="expression" priority="359" stopIfTrue="1">
      <formula>$W771=""</formula>
    </cfRule>
    <cfRule type="expression" dxfId="79" priority="360" stopIfTrue="1">
      <formula>($J771+$K771)&lt;IF($G771="?",8,(1*$G771))</formula>
    </cfRule>
    <cfRule type="expression" dxfId="78" priority="361" stopIfTrue="1">
      <formula>AND($L$2="Nee",$E771="WK",$J771&lt;IF($G771="?",8,(1*$G771))/2)</formula>
    </cfRule>
    <cfRule type="expression" dxfId="77" priority="362" stopIfTrue="1">
      <formula>AND($L$2="Ja",$E771="WK",$J771&lt;IF($G771="?",8,(1*$G771)))</formula>
    </cfRule>
    <cfRule type="expression" dxfId="76" priority="363" stopIfTrue="1">
      <formula>AND(OR($W771="E",$W771="F"),$J771=0)</formula>
    </cfRule>
  </conditionalFormatting>
  <conditionalFormatting sqref="K771">
    <cfRule type="expression" priority="355" stopIfTrue="1">
      <formula>$W771=""</formula>
    </cfRule>
    <cfRule type="expression" dxfId="75" priority="356" stopIfTrue="1">
      <formula>($J771+$K771)&lt;IF($G771="?",8,(1*$G771))</formula>
    </cfRule>
    <cfRule type="expression" dxfId="74" priority="357" stopIfTrue="1">
      <formula>AND($L$2="Nee",$E771="WK",$K771&lt;IF($G771="?",8,(1*$G771))/2)</formula>
    </cfRule>
    <cfRule type="expression" dxfId="73" priority="358">
      <formula>AND($L$2="Ja",$K771&gt;0,IFERROR(SEARCH(U771,"SMABCG"),0)&gt;0)</formula>
    </cfRule>
  </conditionalFormatting>
  <conditionalFormatting sqref="H774:H788">
    <cfRule type="expression" dxfId="72" priority="353" stopIfTrue="1">
      <formula>AND(H774&gt;$W774,H774&lt;&gt;"")</formula>
    </cfRule>
    <cfRule type="expression" dxfId="71" priority="354" stopIfTrue="1">
      <formula>AND(H774&gt;$V774,H774&lt;&gt;"")</formula>
    </cfRule>
  </conditionalFormatting>
  <conditionalFormatting sqref="J774:L788">
    <cfRule type="expression" dxfId="70" priority="351" stopIfTrue="1">
      <formula>AND($D774&lt;&gt;"",$H774&gt;11,LEN(J774)&lt;2)</formula>
    </cfRule>
    <cfRule type="expression" dxfId="69" priority="352">
      <formula>AND($D774&lt;&gt;"",J774&lt;&gt;Y774,J774&lt;&gt;0)</formula>
    </cfRule>
  </conditionalFormatting>
  <conditionalFormatting sqref="L791">
    <cfRule type="expression" dxfId="68" priority="350">
      <formula>AND(J791+K791&gt;0,L791&gt;V793)</formula>
    </cfRule>
  </conditionalFormatting>
  <conditionalFormatting sqref="J791">
    <cfRule type="expression" priority="345" stopIfTrue="1">
      <formula>$W791=""</formula>
    </cfRule>
    <cfRule type="expression" dxfId="67" priority="346" stopIfTrue="1">
      <formula>($J791+$K791)&lt;IF($G791="?",8,(1*$G791))</formula>
    </cfRule>
    <cfRule type="expression" dxfId="66" priority="347" stopIfTrue="1">
      <formula>AND($L$2="Nee",$E791="WK",$J791&lt;IF($G791="?",8,(1*$G791))/2)</formula>
    </cfRule>
    <cfRule type="expression" dxfId="65" priority="348" stopIfTrue="1">
      <formula>AND($L$2="Ja",$E791="WK",$J791&lt;IF($G791="?",8,(1*$G791)))</formula>
    </cfRule>
    <cfRule type="expression" dxfId="64" priority="349" stopIfTrue="1">
      <formula>AND(OR($W791="E",$W791="F"),$J791=0)</formula>
    </cfRule>
  </conditionalFormatting>
  <conditionalFormatting sqref="K791">
    <cfRule type="expression" priority="341" stopIfTrue="1">
      <formula>$W791=""</formula>
    </cfRule>
    <cfRule type="expression" dxfId="63" priority="342" stopIfTrue="1">
      <formula>($J791+$K791)&lt;IF($G791="?",8,(1*$G791))</formula>
    </cfRule>
    <cfRule type="expression" dxfId="62" priority="343" stopIfTrue="1">
      <formula>AND($L$2="Nee",$E791="WK",$K791&lt;IF($G791="?",8,(1*$G791))/2)</formula>
    </cfRule>
    <cfRule type="expression" dxfId="61" priority="344">
      <formula>AND($L$2="Ja",$K791&gt;0,IFERROR(SEARCH(U791,"SMABCG"),0)&gt;0)</formula>
    </cfRule>
  </conditionalFormatting>
  <conditionalFormatting sqref="H794:H808">
    <cfRule type="expression" dxfId="60" priority="339" stopIfTrue="1">
      <formula>AND(H794&gt;$W794,H794&lt;&gt;"")</formula>
    </cfRule>
    <cfRule type="expression" dxfId="59" priority="340" stopIfTrue="1">
      <formula>AND(H794&gt;$V794,H794&lt;&gt;"")</formula>
    </cfRule>
  </conditionalFormatting>
  <conditionalFormatting sqref="J794:L808">
    <cfRule type="expression" dxfId="58" priority="337" stopIfTrue="1">
      <formula>AND($D794&lt;&gt;"",$H794&gt;11,LEN(J794)&lt;2)</formula>
    </cfRule>
    <cfRule type="expression" dxfId="57" priority="338">
      <formula>AND($D794&lt;&gt;"",J794&lt;&gt;Y794,J794&lt;&gt;0)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06"/>
  <dimension ref="A1:AH30"/>
  <sheetViews>
    <sheetView showZeros="0" topLeftCell="B1" zoomScale="80" zoomScaleNormal="80" workbookViewId="0">
      <selection activeCell="C11" sqref="C11:D11"/>
    </sheetView>
  </sheetViews>
  <sheetFormatPr defaultColWidth="9.1796875" defaultRowHeight="12.5" x14ac:dyDescent="0.25"/>
  <cols>
    <col min="1" max="1" width="7" style="23" hidden="1" customWidth="1"/>
    <col min="2" max="2" width="3.453125" style="23" bestFit="1" customWidth="1"/>
    <col min="3" max="3" width="4.26953125" style="21" bestFit="1" customWidth="1"/>
    <col min="4" max="4" width="10.1796875" style="23" customWidth="1"/>
    <col min="5" max="5" width="45.7265625" style="23" bestFit="1" customWidth="1"/>
    <col min="6" max="6" width="9.81640625" style="23" bestFit="1" customWidth="1"/>
    <col min="7" max="7" width="11.26953125" style="24" bestFit="1" customWidth="1"/>
    <col min="8" max="8" width="6.7265625" style="24" bestFit="1" customWidth="1"/>
    <col min="9" max="9" width="1.7265625" style="24" bestFit="1" customWidth="1"/>
    <col min="10" max="13" width="6.453125" style="21" customWidth="1"/>
    <col min="14" max="14" width="1.81640625" style="21" customWidth="1"/>
    <col min="15" max="15" width="2.26953125" style="23" hidden="1" customWidth="1"/>
    <col min="16" max="19" width="6" style="35" hidden="1" customWidth="1"/>
    <col min="20" max="20" width="3.453125" style="96" hidden="1" customWidth="1"/>
    <col min="21" max="21" width="3.453125" style="23" hidden="1" customWidth="1"/>
    <col min="22" max="22" width="4.453125" style="23" hidden="1" customWidth="1"/>
    <col min="23" max="23" width="5" style="23" hidden="1" customWidth="1"/>
    <col min="24" max="24" width="3.453125" style="23" hidden="1" customWidth="1"/>
    <col min="25" max="26" width="3.7265625" style="23" hidden="1" customWidth="1"/>
    <col min="27" max="28" width="3.54296875" style="23" hidden="1" customWidth="1"/>
    <col min="29" max="29" width="3.453125" style="23" hidden="1" customWidth="1"/>
    <col min="30" max="30" width="3.1796875" style="11" hidden="1" customWidth="1"/>
    <col min="31" max="31" width="10.54296875" style="11" hidden="1" customWidth="1"/>
    <col min="32" max="32" width="23.1796875" style="11" hidden="1" customWidth="1"/>
    <col min="33" max="33" width="2.7265625" style="23" hidden="1" customWidth="1"/>
    <col min="34" max="34" width="7.1796875" style="158" hidden="1" customWidth="1"/>
    <col min="35" max="16384" width="9.1796875" style="23"/>
  </cols>
  <sheetData>
    <row r="1" spans="1:34" ht="8.25" customHeight="1" x14ac:dyDescent="0.25">
      <c r="C1" s="371"/>
      <c r="D1" s="371"/>
      <c r="G1" s="380" t="s">
        <v>5179</v>
      </c>
      <c r="H1" s="380"/>
      <c r="I1" s="380"/>
      <c r="J1" s="380"/>
      <c r="K1" s="380"/>
      <c r="L1" s="380"/>
    </row>
    <row r="2" spans="1:34" x14ac:dyDescent="0.25">
      <c r="C2" s="371" t="s">
        <v>5025</v>
      </c>
      <c r="D2" s="371"/>
      <c r="E2" s="111" t="str">
        <f>IF(ISBLANK(Basis!C5),"",Basis!C5)</f>
        <v>Oranje Wit (D)</v>
      </c>
      <c r="F2" s="36"/>
      <c r="G2" s="374" t="s">
        <v>5026</v>
      </c>
      <c r="H2" s="374"/>
      <c r="I2" s="374"/>
      <c r="J2" s="374"/>
      <c r="K2" s="374"/>
      <c r="L2" s="68" t="str">
        <f>Basis!E5</f>
        <v>Nee</v>
      </c>
      <c r="M2" s="37"/>
      <c r="N2" s="37"/>
      <c r="P2" s="35" t="s">
        <v>13</v>
      </c>
      <c r="Q2" s="34">
        <f>COUNTIF(Teams!AN:AN,P2)</f>
        <v>0</v>
      </c>
      <c r="R2" s="35">
        <f>IF(V2=0,0,IFERROR(VLOOKUP(Q2,V$2:W$7,2,0),15))</f>
        <v>15</v>
      </c>
      <c r="V2" s="23">
        <v>1</v>
      </c>
      <c r="W2" s="35">
        <v>35</v>
      </c>
    </row>
    <row r="3" spans="1:34" x14ac:dyDescent="0.25">
      <c r="C3" s="371" t="s">
        <v>5027</v>
      </c>
      <c r="D3" s="371"/>
      <c r="E3" s="98" t="str">
        <f>IF(ISBLANK(Basis!C6),"",Basis!C6)</f>
        <v>PE Wolff</v>
      </c>
      <c r="F3" s="97" t="s">
        <v>5028</v>
      </c>
      <c r="G3" s="375" t="str">
        <f>Basis!E6</f>
        <v>NCX19J3</v>
      </c>
      <c r="H3" s="375"/>
      <c r="I3" s="375"/>
      <c r="J3" s="375"/>
      <c r="K3" s="375"/>
      <c r="L3" s="375"/>
      <c r="M3" s="38"/>
      <c r="N3" s="38"/>
      <c r="P3" s="35" t="s">
        <v>18</v>
      </c>
      <c r="Q3" s="34">
        <f>COUNTIF(Teams!AN:AN,P3)</f>
        <v>0</v>
      </c>
      <c r="R3" s="35">
        <f>IF(V3=0,0,IFERROR(VLOOKUP(Q3,V$2:W$7,2,0),15))</f>
        <v>15</v>
      </c>
      <c r="V3" s="23">
        <v>2</v>
      </c>
      <c r="W3" s="35">
        <v>30</v>
      </c>
    </row>
    <row r="4" spans="1:34" x14ac:dyDescent="0.25">
      <c r="C4" s="371" t="s">
        <v>5029</v>
      </c>
      <c r="D4" s="371"/>
      <c r="E4" s="98" t="str">
        <f>IF(ISBLANK(Basis!C7),"",Basis!C7)</f>
        <v>TC Competitiezaken</v>
      </c>
      <c r="F4" s="97" t="s">
        <v>5030</v>
      </c>
      <c r="G4" s="375" t="str">
        <f>Basis!E7</f>
        <v>DORDRECHT</v>
      </c>
      <c r="H4" s="375"/>
      <c r="I4" s="375"/>
      <c r="J4" s="375"/>
      <c r="K4" s="375"/>
      <c r="L4" s="375"/>
      <c r="M4" s="38"/>
      <c r="N4" s="38"/>
      <c r="P4" s="35" t="s">
        <v>22</v>
      </c>
      <c r="Q4" s="34">
        <f>COUNTIF(Teams!AN:AN,P4)</f>
        <v>0</v>
      </c>
      <c r="R4" s="35">
        <f>IF(V4=0,0,IFERROR(VLOOKUP(Q4,V$2:W$7,2,0),15))</f>
        <v>15</v>
      </c>
      <c r="V4" s="23">
        <v>3</v>
      </c>
      <c r="W4" s="35">
        <v>25</v>
      </c>
    </row>
    <row r="5" spans="1:34" x14ac:dyDescent="0.25">
      <c r="C5" s="371" t="s">
        <v>5031</v>
      </c>
      <c r="D5" s="371"/>
      <c r="E5" s="98" t="str">
        <f>IF(ISBLANK(Basis!C8),"",Basis!C8)</f>
        <v>0645650818</v>
      </c>
      <c r="F5" s="97" t="s">
        <v>6760</v>
      </c>
      <c r="G5" s="375" t="str">
        <f>Basis!E8</f>
        <v>E</v>
      </c>
      <c r="H5" s="375"/>
      <c r="I5" s="375"/>
      <c r="J5" s="375"/>
      <c r="K5" s="375"/>
      <c r="L5" s="375"/>
      <c r="M5" s="38"/>
      <c r="N5" s="38"/>
      <c r="P5" s="35" t="s">
        <v>27</v>
      </c>
      <c r="Q5" s="34">
        <f>COUNTIF(Teams!AN:AN,P5)</f>
        <v>0</v>
      </c>
      <c r="R5" s="35">
        <f>IF(V5=0,0,IFERROR(VLOOKUP(Q5,V$2:W$7,2,0),15))</f>
        <v>15</v>
      </c>
      <c r="V5" s="23">
        <v>4</v>
      </c>
      <c r="W5" s="35">
        <v>20</v>
      </c>
    </row>
    <row r="6" spans="1:34" x14ac:dyDescent="0.25">
      <c r="C6" s="371" t="s">
        <v>5032</v>
      </c>
      <c r="D6" s="371"/>
      <c r="E6" s="98" t="str">
        <f>IF(ISBLANK(Basis!C9),"",Basis!C9)</f>
        <v>pewolff@gmail.com</v>
      </c>
      <c r="F6" s="97" t="s">
        <v>5033</v>
      </c>
      <c r="G6" s="375" t="str">
        <f>Basis!E9</f>
        <v>Zuid-Hollandse Eilanden</v>
      </c>
      <c r="H6" s="375"/>
      <c r="I6" s="375"/>
      <c r="J6" s="375"/>
      <c r="K6" s="375"/>
      <c r="L6" s="375"/>
      <c r="M6" s="38"/>
      <c r="N6" s="38"/>
      <c r="P6" s="35" t="s">
        <v>30</v>
      </c>
      <c r="Q6" s="34">
        <f>COUNTIF(Teams!AN:AN,P6)</f>
        <v>0</v>
      </c>
      <c r="R6" s="35">
        <f>IF(V6=0,0,IFERROR(VLOOKUP(Q6,V$2:W$7,2,0),15))</f>
        <v>15</v>
      </c>
      <c r="V6" s="23">
        <v>5</v>
      </c>
      <c r="W6" s="35">
        <v>15</v>
      </c>
    </row>
    <row r="7" spans="1:34" x14ac:dyDescent="0.25">
      <c r="C7" s="372"/>
      <c r="D7" s="372"/>
      <c r="F7" s="97"/>
      <c r="G7" s="376"/>
      <c r="H7" s="376"/>
      <c r="I7" s="376"/>
      <c r="J7" s="376"/>
      <c r="K7" s="376"/>
      <c r="L7" s="376"/>
    </row>
    <row r="8" spans="1:34" ht="70.5" customHeight="1" x14ac:dyDescent="0.25">
      <c r="B8" s="39"/>
      <c r="C8" s="377" t="s">
        <v>7112</v>
      </c>
      <c r="D8" s="378"/>
      <c r="E8" s="378"/>
      <c r="F8" s="378"/>
      <c r="G8" s="378"/>
      <c r="H8" s="378"/>
      <c r="I8" s="378"/>
      <c r="J8" s="378"/>
      <c r="K8" s="378"/>
      <c r="L8" s="379"/>
      <c r="M8" s="40"/>
      <c r="N8" s="40"/>
    </row>
    <row r="9" spans="1:34" ht="13.5" thickBot="1" x14ac:dyDescent="0.35">
      <c r="B9" s="41"/>
      <c r="C9" s="373"/>
      <c r="D9" s="373"/>
      <c r="E9" s="373"/>
      <c r="F9" s="373"/>
      <c r="G9" s="373"/>
      <c r="H9" s="373"/>
      <c r="I9" s="373"/>
      <c r="J9" s="373"/>
      <c r="K9" s="373"/>
      <c r="L9" s="373"/>
      <c r="M9" s="121"/>
      <c r="AD9" s="144" t="s">
        <v>5821</v>
      </c>
      <c r="AE9" s="144" t="s">
        <v>5817</v>
      </c>
      <c r="AF9" s="144" t="s">
        <v>5822</v>
      </c>
      <c r="AH9" s="159" t="s">
        <v>5845</v>
      </c>
    </row>
    <row r="10" spans="1:34" ht="13" thickTop="1" x14ac:dyDescent="0.25">
      <c r="B10" s="42"/>
      <c r="C10" s="369" t="s">
        <v>5165</v>
      </c>
      <c r="D10" s="369"/>
      <c r="E10" s="43" t="s">
        <v>5166</v>
      </c>
      <c r="F10" s="43" t="s">
        <v>5167</v>
      </c>
      <c r="G10" s="44" t="s">
        <v>5168</v>
      </c>
      <c r="H10" s="45"/>
      <c r="I10" s="46"/>
      <c r="J10" s="47" t="s">
        <v>5169</v>
      </c>
      <c r="K10" s="47" t="s">
        <v>5170</v>
      </c>
      <c r="L10" s="47" t="s">
        <v>5171</v>
      </c>
      <c r="M10" s="48"/>
      <c r="N10" s="48"/>
      <c r="P10" s="49">
        <f>COUNT(P14:P28)</f>
        <v>0</v>
      </c>
      <c r="Q10" s="49">
        <f>COUNT(Q14:Q28)</f>
        <v>0</v>
      </c>
      <c r="R10" s="49">
        <f>COUNT(R14:R28)</f>
        <v>0</v>
      </c>
      <c r="S10" s="49">
        <f>COUNT(S14:S28)</f>
        <v>0</v>
      </c>
      <c r="T10" s="96">
        <f>T11-SUM(U14:U28)</f>
        <v>0</v>
      </c>
      <c r="X10" s="23">
        <v>1</v>
      </c>
    </row>
    <row r="11" spans="1:34" s="27" customFormat="1" ht="13" x14ac:dyDescent="0.3">
      <c r="A11" s="27">
        <v>1</v>
      </c>
      <c r="B11" s="50"/>
      <c r="C11" s="370">
        <f>Leden!AX6</f>
        <v>0</v>
      </c>
      <c r="D11" s="370"/>
      <c r="E11" s="100" t="str">
        <f>IF($C11="","",LEFT(IFERROR(VLOOKUP($C11,Teams3V,2,0),"")&amp;"??",2))</f>
        <v>??</v>
      </c>
      <c r="F11" s="100" t="str">
        <f>IF($C11="","",IFERROR(VLOOKUP($C11,Teams3V,3,0),"??"))</f>
        <v>??</v>
      </c>
      <c r="G11" s="100" t="str">
        <f>IF($C11="","",LEFT(IFERROR(VLOOKUP($C11,Teams3V,4,0),"")&amp;"?",1))</f>
        <v>?</v>
      </c>
      <c r="H11" s="51"/>
      <c r="I11" s="52"/>
      <c r="J11" s="100">
        <f>COUNTIF(C14:C28,"V")</f>
        <v>0</v>
      </c>
      <c r="K11" s="100">
        <f>COUNTIF(C14:C28,"M")</f>
        <v>0</v>
      </c>
      <c r="L11" s="53" t="str">
        <f>IFERROR(AVERAGE(H14:H28),"")</f>
        <v/>
      </c>
      <c r="M11" s="54"/>
      <c r="N11" s="54"/>
      <c r="O11" s="27" t="s">
        <v>5172</v>
      </c>
      <c r="P11" s="163"/>
      <c r="Q11" s="163"/>
      <c r="R11" s="163"/>
      <c r="S11" s="163"/>
      <c r="T11" s="96">
        <f>SUM(T14:T28)</f>
        <v>0</v>
      </c>
      <c r="U11" s="115" t="str">
        <f>MID($C11,1,1)</f>
        <v>0</v>
      </c>
      <c r="V11" s="115" t="str">
        <f>MID($C11,1,1)</f>
        <v>0</v>
      </c>
      <c r="W11" s="115" t="str">
        <f>MID($C11,1,1)</f>
        <v>0</v>
      </c>
      <c r="X11" s="23">
        <v>2</v>
      </c>
      <c r="AD11" s="11" t="str">
        <f>IF($C11="","",IFERROR(VLOOKUP($C11,Teams3V,6,0),""))</f>
        <v/>
      </c>
      <c r="AE11" s="11" t="str">
        <f>TRIM(IF($AD11="","",IFERROR(VLOOKUP($AD11,Teams!$R$5:$W$9,2,0),"")))</f>
        <v/>
      </c>
      <c r="AF11" s="11" t="str">
        <f>TRIM(IF($AD11="","",IFERROR(VLOOKUP($AD11,Teams!$R$5:$W$9,4,0),"")))</f>
        <v/>
      </c>
      <c r="AH11" s="159" t="str">
        <f>IFERROR(AVERAGE(AH14:AH28),"")</f>
        <v/>
      </c>
    </row>
    <row r="12" spans="1:34" ht="5.25" customHeight="1" x14ac:dyDescent="0.25">
      <c r="B12" s="42"/>
      <c r="C12" s="43"/>
      <c r="D12" s="42"/>
      <c r="E12" s="42"/>
      <c r="F12" s="42"/>
      <c r="G12" s="46"/>
      <c r="H12" s="46"/>
      <c r="I12" s="46"/>
      <c r="J12" s="43"/>
      <c r="K12" s="43"/>
      <c r="L12" s="43"/>
      <c r="M12" s="48"/>
      <c r="N12" s="48"/>
      <c r="U12" s="116"/>
      <c r="V12" s="116"/>
      <c r="W12" s="116"/>
      <c r="X12" s="23">
        <v>3</v>
      </c>
    </row>
    <row r="13" spans="1:34" s="55" customFormat="1" ht="12.75" customHeight="1" x14ac:dyDescent="0.25">
      <c r="B13" s="56"/>
      <c r="C13" s="57" t="s">
        <v>5173</v>
      </c>
      <c r="D13" s="57" t="s">
        <v>5174</v>
      </c>
      <c r="E13" s="58" t="s">
        <v>5175</v>
      </c>
      <c r="F13" s="58" t="s">
        <v>5176</v>
      </c>
      <c r="G13" s="57" t="s">
        <v>5177</v>
      </c>
      <c r="H13" s="57" t="s">
        <v>5178</v>
      </c>
      <c r="I13" s="57" t="s">
        <v>5039</v>
      </c>
      <c r="J13" s="57" t="s">
        <v>7598</v>
      </c>
      <c r="K13" s="57" t="s">
        <v>7596</v>
      </c>
      <c r="L13" s="57" t="s">
        <v>7597</v>
      </c>
      <c r="M13" s="57" t="s">
        <v>7598</v>
      </c>
      <c r="N13" s="59"/>
      <c r="P13" s="117" t="s">
        <v>5047</v>
      </c>
      <c r="Q13" s="117" t="s">
        <v>5049</v>
      </c>
      <c r="R13" s="117" t="s">
        <v>5048</v>
      </c>
      <c r="S13" s="117" t="s">
        <v>5047</v>
      </c>
      <c r="T13" s="96"/>
      <c r="U13" s="115" t="e">
        <f>IF(W11="","",VLOOKUP(W11,Leeftijdscat,2,FALSE))</f>
        <v>#N/A</v>
      </c>
      <c r="V13" s="115" t="e">
        <f>IF(W11="","",VLOOKUP(W11,Leeftijdscat,3,FALSE))</f>
        <v>#N/A</v>
      </c>
      <c r="W13" s="115" t="e">
        <f>IF(W11="","",VLOOKUP(W11,Leeftijdscat,4,FALSE))</f>
        <v>#N/A</v>
      </c>
      <c r="X13" s="23">
        <v>4</v>
      </c>
      <c r="Y13" s="55">
        <f>LEN(Y14&amp;Y15&amp;Y16&amp;Y17&amp;Y18&amp;Y19&amp;Y20&amp;Y21&amp;Y22&amp;Y23&amp;Y24&amp;Y25&amp;Y26&amp;Y27&amp;Y28)</f>
        <v>0</v>
      </c>
      <c r="Z13" s="55">
        <f>LEN(Z14&amp;Z15&amp;Z16&amp;Z17&amp;Z18&amp;Z19&amp;Z20&amp;Z21&amp;Z22&amp;Z23&amp;Z24&amp;Z25&amp;Z26&amp;Z27&amp;Z28)</f>
        <v>0</v>
      </c>
      <c r="AA13" s="55">
        <f>LEN(AA14&amp;AA15&amp;AA16&amp;AA17&amp;AA18&amp;AA19&amp;AA20&amp;AA21&amp;AA22&amp;AA23&amp;AA24&amp;AA25&amp;AA26&amp;AA27&amp;AA28)</f>
        <v>0</v>
      </c>
      <c r="AB13" s="55">
        <f>LEN(AB14&amp;AB15&amp;AB16&amp;AB17&amp;AB18&amp;AB19&amp;AB20&amp;AB21&amp;AB22&amp;AB23&amp;AB24&amp;AB25&amp;AB26&amp;AB27&amp;AB28)</f>
        <v>0</v>
      </c>
      <c r="AC13" s="55">
        <f>SUM(Y13:AB13)</f>
        <v>0</v>
      </c>
      <c r="AD13" s="145"/>
      <c r="AE13" s="145"/>
      <c r="AF13" s="145"/>
      <c r="AH13" s="160"/>
    </row>
    <row r="14" spans="1:34" ht="12.75" customHeight="1" x14ac:dyDescent="0.25">
      <c r="A14" s="23" t="str">
        <f>C11&amp;"x"&amp;B14</f>
        <v>0x1</v>
      </c>
      <c r="B14" s="42">
        <v>1</v>
      </c>
      <c r="C14" s="60" t="str">
        <f t="shared" ref="C14:C28" si="0">IF(LEFT($A14,1)="x","",IFERROR(VLOOKUP($A14,Leden3V,6,0),""))</f>
        <v/>
      </c>
      <c r="D14" s="60" t="str">
        <f t="shared" ref="D14:D28" si="1">IF(LEFT($A14,1)="x","",IFERROR(VLOOKUP($A14,Leden3V,7,0),""))</f>
        <v/>
      </c>
      <c r="E14" s="61" t="str">
        <f t="shared" ref="E14:E28" si="2">IF(LEFT($A14,1)="x","",IFERROR(VLOOKUP($A14,Leden3V,8,0),""))</f>
        <v/>
      </c>
      <c r="F14" s="61" t="str">
        <f t="shared" ref="F14:F28" si="3">IF(LEFT($A14,1)="x","",IFERROR(VLOOKUP($A14,Leden3V,9,0),""))</f>
        <v/>
      </c>
      <c r="G14" s="62" t="str">
        <f t="shared" ref="G14:G28" si="4">IF(LEFT($A14,1)="x","",IFERROR(VLOOKUP($A14,Leden3V,10,0),""))</f>
        <v/>
      </c>
      <c r="H14" s="63" t="str">
        <f>IF(AND(ISNUMBER(G14),G14&lt;&gt;0),DATEDIF(G14,Peildatum,"Y"),"")</f>
        <v/>
      </c>
      <c r="I14" s="69"/>
      <c r="J14" s="60" t="str">
        <f t="shared" ref="J14:J28" si="5">IF(LEFT($A14,1)="x","",IFERROR(VLOOKUP($A14,Leden3V,16,0),""))</f>
        <v/>
      </c>
      <c r="K14" s="60" t="str">
        <f t="shared" ref="K14:K28" si="6">IF(LEFT($A14,1)="x","",IFERROR(VLOOKUP($A14,Leden3V,17,0),""))</f>
        <v/>
      </c>
      <c r="L14" s="60" t="str">
        <f t="shared" ref="L14:L28" si="7">IF(LEFT($A14,1)="x","",IFERROR(VLOOKUP($A14,Leden3V,18,0),""))</f>
        <v/>
      </c>
      <c r="M14" s="60" t="str">
        <f t="shared" ref="M14:M28" si="8">IF(LEFT($A14,1)="x","",IFERROR(VLOOKUP($A14,Leden3V,19,0),""))</f>
        <v/>
      </c>
      <c r="N14" s="48"/>
      <c r="P14" s="114"/>
      <c r="Q14" s="114"/>
      <c r="R14" s="114"/>
      <c r="S14" s="114" t="str">
        <f>IF(OR(LEFT($A14,1)="x",AND(AC13+$AC14=0,$AC13&gt;0)),"",IFERROR(VLOOKUP($A14,Leden3V,32,0),""))</f>
        <v/>
      </c>
      <c r="T14" s="153">
        <f t="shared" ref="T14:T28" si="9">IF(LEN(C14&amp;D14&amp;E14&amp;F14)&gt;0,1,0)</f>
        <v>0</v>
      </c>
      <c r="U14" s="116">
        <f>MIN(LEN(Y14&amp;Z14&amp;AA14&amp;AB14),1)</f>
        <v>0</v>
      </c>
      <c r="V14" s="119" t="e">
        <f>V13</f>
        <v>#N/A</v>
      </c>
      <c r="W14" s="119" t="e">
        <f>W13</f>
        <v>#N/A</v>
      </c>
      <c r="X14" s="23">
        <v>5</v>
      </c>
      <c r="Y14" s="60" t="str">
        <f t="shared" ref="Y14:Y28" si="10">IF(LEFT($A14,1)="x","",IFERROR(VLOOKUP($A14,Leden3V,36,0),""))</f>
        <v/>
      </c>
      <c r="Z14" s="60" t="str">
        <f t="shared" ref="Z14:Z28" si="11">IF(LEFT($A14,1)="x","",IFERROR(VLOOKUP($A14,Leden3V,37,0),""))</f>
        <v/>
      </c>
      <c r="AA14" s="60" t="str">
        <f t="shared" ref="AA14:AA28" si="12">IF(LEFT($A14,1)="x","",IFERROR(VLOOKUP($A14,Leden3V,38,0),""))</f>
        <v/>
      </c>
      <c r="AB14" s="60" t="str">
        <f t="shared" ref="AB14:AB28" si="13">IF(LEFT($A14,1)="x","",IFERROR(VLOOKUP($A14,Leden3V,39,0),""))</f>
        <v/>
      </c>
      <c r="AC14" s="23">
        <f>LEN(Y14&amp;Z14&amp;AA14&amp;AB14)</f>
        <v>0</v>
      </c>
      <c r="AH14" s="158" t="str">
        <f t="shared" ref="AH14:AH28" si="14">lft(G14,Peildatum)</f>
        <v/>
      </c>
    </row>
    <row r="15" spans="1:34" ht="12.75" customHeight="1" x14ac:dyDescent="0.25">
      <c r="A15" s="23" t="str">
        <f>C11&amp;"x"&amp;B15</f>
        <v>0x2</v>
      </c>
      <c r="B15" s="42">
        <v>2</v>
      </c>
      <c r="C15" s="60" t="str">
        <f t="shared" si="0"/>
        <v/>
      </c>
      <c r="D15" s="60" t="str">
        <f t="shared" si="1"/>
        <v/>
      </c>
      <c r="E15" s="61" t="str">
        <f t="shared" si="2"/>
        <v/>
      </c>
      <c r="F15" s="61" t="str">
        <f t="shared" si="3"/>
        <v/>
      </c>
      <c r="G15" s="62" t="str">
        <f t="shared" si="4"/>
        <v/>
      </c>
      <c r="H15" s="63" t="str">
        <f t="shared" ref="H15:H28" si="15">IF(AND(ISNUMBER(G15),G15&lt;&gt;0),DATEDIF(G15,Peildatum,"Y"),"")</f>
        <v/>
      </c>
      <c r="I15" s="69"/>
      <c r="J15" s="60" t="str">
        <f t="shared" si="5"/>
        <v/>
      </c>
      <c r="K15" s="60" t="str">
        <f t="shared" si="6"/>
        <v/>
      </c>
      <c r="L15" s="60" t="str">
        <f t="shared" si="7"/>
        <v/>
      </c>
      <c r="M15" s="60" t="str">
        <f t="shared" si="8"/>
        <v/>
      </c>
      <c r="N15" s="48"/>
      <c r="P15" s="114"/>
      <c r="Q15" s="114"/>
      <c r="R15" s="114"/>
      <c r="S15" s="114" t="str">
        <f>IF(OR(LEFT($A15,1)="x",AND(AC13+$AC15=0,$AC13&gt;0)),"",IFERROR(VLOOKUP($A15,Leden3V,32,0),""))</f>
        <v/>
      </c>
      <c r="T15" s="153">
        <f t="shared" si="9"/>
        <v>0</v>
      </c>
      <c r="U15" s="116">
        <f t="shared" ref="U15:U28" si="16">MIN(LEN(Y15&amp;Z15&amp;AA15&amp;AB15),1)</f>
        <v>0</v>
      </c>
      <c r="V15" s="119" t="e">
        <f t="shared" ref="V15:W28" si="17">V14</f>
        <v>#N/A</v>
      </c>
      <c r="W15" s="119" t="e">
        <f t="shared" si="17"/>
        <v>#N/A</v>
      </c>
      <c r="X15" s="23">
        <v>6</v>
      </c>
      <c r="Y15" s="60" t="str">
        <f t="shared" si="10"/>
        <v/>
      </c>
      <c r="Z15" s="60" t="str">
        <f t="shared" si="11"/>
        <v/>
      </c>
      <c r="AA15" s="60" t="str">
        <f t="shared" si="12"/>
        <v/>
      </c>
      <c r="AB15" s="60" t="str">
        <f t="shared" si="13"/>
        <v/>
      </c>
      <c r="AC15" s="23">
        <f t="shared" ref="AC15:AC28" si="18">LEN(Y15&amp;Z15&amp;AA15&amp;AB15)</f>
        <v>0</v>
      </c>
      <c r="AH15" s="158" t="str">
        <f t="shared" si="14"/>
        <v/>
      </c>
    </row>
    <row r="16" spans="1:34" ht="12.75" customHeight="1" x14ac:dyDescent="0.25">
      <c r="A16" s="23" t="str">
        <f>C11&amp;"x"&amp;B16</f>
        <v>0x3</v>
      </c>
      <c r="B16" s="42">
        <v>3</v>
      </c>
      <c r="C16" s="60" t="str">
        <f t="shared" si="0"/>
        <v/>
      </c>
      <c r="D16" s="60" t="str">
        <f t="shared" si="1"/>
        <v/>
      </c>
      <c r="E16" s="61" t="str">
        <f t="shared" si="2"/>
        <v/>
      </c>
      <c r="F16" s="61" t="str">
        <f t="shared" si="3"/>
        <v/>
      </c>
      <c r="G16" s="62" t="str">
        <f t="shared" si="4"/>
        <v/>
      </c>
      <c r="H16" s="63" t="str">
        <f t="shared" si="15"/>
        <v/>
      </c>
      <c r="I16" s="69"/>
      <c r="J16" s="60" t="str">
        <f t="shared" si="5"/>
        <v/>
      </c>
      <c r="K16" s="60" t="str">
        <f t="shared" si="6"/>
        <v/>
      </c>
      <c r="L16" s="60" t="str">
        <f t="shared" si="7"/>
        <v/>
      </c>
      <c r="M16" s="60" t="str">
        <f t="shared" si="8"/>
        <v/>
      </c>
      <c r="N16" s="48"/>
      <c r="P16" s="114"/>
      <c r="Q16" s="114"/>
      <c r="R16" s="114"/>
      <c r="S16" s="114" t="str">
        <f>IF(OR(LEFT($A16,1)="x",AND(AC13+$AC16=0,$AC13&gt;0)),"",IFERROR(VLOOKUP($A16,Leden3V,32,0),""))</f>
        <v/>
      </c>
      <c r="T16" s="153">
        <f t="shared" si="9"/>
        <v>0</v>
      </c>
      <c r="U16" s="116">
        <f t="shared" si="16"/>
        <v>0</v>
      </c>
      <c r="V16" s="119" t="e">
        <f t="shared" si="17"/>
        <v>#N/A</v>
      </c>
      <c r="W16" s="119" t="e">
        <f t="shared" si="17"/>
        <v>#N/A</v>
      </c>
      <c r="X16" s="23">
        <v>7</v>
      </c>
      <c r="Y16" s="60" t="str">
        <f t="shared" si="10"/>
        <v/>
      </c>
      <c r="Z16" s="60" t="str">
        <f t="shared" si="11"/>
        <v/>
      </c>
      <c r="AA16" s="60" t="str">
        <f t="shared" si="12"/>
        <v/>
      </c>
      <c r="AB16" s="60" t="str">
        <f t="shared" si="13"/>
        <v/>
      </c>
      <c r="AC16" s="23">
        <f t="shared" si="18"/>
        <v>0</v>
      </c>
      <c r="AH16" s="158" t="str">
        <f t="shared" si="14"/>
        <v/>
      </c>
    </row>
    <row r="17" spans="1:34" ht="12.75" customHeight="1" x14ac:dyDescent="0.25">
      <c r="A17" s="23" t="str">
        <f>C11&amp;"x"&amp;B17</f>
        <v>0x4</v>
      </c>
      <c r="B17" s="42">
        <v>4</v>
      </c>
      <c r="C17" s="60" t="str">
        <f t="shared" si="0"/>
        <v/>
      </c>
      <c r="D17" s="60" t="str">
        <f t="shared" si="1"/>
        <v/>
      </c>
      <c r="E17" s="61" t="str">
        <f t="shared" si="2"/>
        <v/>
      </c>
      <c r="F17" s="61" t="str">
        <f t="shared" si="3"/>
        <v/>
      </c>
      <c r="G17" s="62" t="str">
        <f t="shared" si="4"/>
        <v/>
      </c>
      <c r="H17" s="63" t="str">
        <f t="shared" si="15"/>
        <v/>
      </c>
      <c r="I17" s="69"/>
      <c r="J17" s="60" t="str">
        <f t="shared" si="5"/>
        <v/>
      </c>
      <c r="K17" s="60" t="str">
        <f t="shared" si="6"/>
        <v/>
      </c>
      <c r="L17" s="60" t="str">
        <f t="shared" si="7"/>
        <v/>
      </c>
      <c r="M17" s="60" t="str">
        <f t="shared" si="8"/>
        <v/>
      </c>
      <c r="N17" s="48"/>
      <c r="P17" s="114"/>
      <c r="Q17" s="114"/>
      <c r="R17" s="114"/>
      <c r="S17" s="114" t="str">
        <f>IF(OR(LEFT($A17,1)="x",AND(AC13+$AC17=0,$AC13&gt;0)),"",IFERROR(VLOOKUP($A17,Leden3V,32,0),""))</f>
        <v/>
      </c>
      <c r="T17" s="153">
        <f t="shared" si="9"/>
        <v>0</v>
      </c>
      <c r="U17" s="116">
        <f t="shared" si="16"/>
        <v>0</v>
      </c>
      <c r="V17" s="119" t="e">
        <f t="shared" si="17"/>
        <v>#N/A</v>
      </c>
      <c r="W17" s="119" t="e">
        <f t="shared" si="17"/>
        <v>#N/A</v>
      </c>
      <c r="X17" s="23">
        <v>8</v>
      </c>
      <c r="Y17" s="60" t="str">
        <f t="shared" si="10"/>
        <v/>
      </c>
      <c r="Z17" s="60" t="str">
        <f t="shared" si="11"/>
        <v/>
      </c>
      <c r="AA17" s="60" t="str">
        <f t="shared" si="12"/>
        <v/>
      </c>
      <c r="AB17" s="60" t="str">
        <f t="shared" si="13"/>
        <v/>
      </c>
      <c r="AC17" s="23">
        <f t="shared" si="18"/>
        <v>0</v>
      </c>
      <c r="AH17" s="158" t="str">
        <f t="shared" si="14"/>
        <v/>
      </c>
    </row>
    <row r="18" spans="1:34" ht="12.75" customHeight="1" x14ac:dyDescent="0.25">
      <c r="A18" s="23" t="str">
        <f>C11&amp;"x"&amp;B18</f>
        <v>0x5</v>
      </c>
      <c r="B18" s="42">
        <v>5</v>
      </c>
      <c r="C18" s="60" t="str">
        <f t="shared" si="0"/>
        <v/>
      </c>
      <c r="D18" s="60" t="str">
        <f t="shared" si="1"/>
        <v/>
      </c>
      <c r="E18" s="61" t="str">
        <f t="shared" si="2"/>
        <v/>
      </c>
      <c r="F18" s="61" t="str">
        <f t="shared" si="3"/>
        <v/>
      </c>
      <c r="G18" s="62" t="str">
        <f t="shared" si="4"/>
        <v/>
      </c>
      <c r="H18" s="63" t="str">
        <f t="shared" si="15"/>
        <v/>
      </c>
      <c r="I18" s="69"/>
      <c r="J18" s="60" t="str">
        <f t="shared" si="5"/>
        <v/>
      </c>
      <c r="K18" s="60" t="str">
        <f t="shared" si="6"/>
        <v/>
      </c>
      <c r="L18" s="60" t="str">
        <f t="shared" si="7"/>
        <v/>
      </c>
      <c r="M18" s="60" t="str">
        <f t="shared" si="8"/>
        <v/>
      </c>
      <c r="N18" s="48"/>
      <c r="P18" s="114"/>
      <c r="Q18" s="114"/>
      <c r="R18" s="114"/>
      <c r="S18" s="114" t="str">
        <f>IF(OR(LEFT($A18,1)="x",AND(AC13+$AC18=0,$AC13&gt;0)),"",IFERROR(VLOOKUP($A18,Leden3V,32,0),""))</f>
        <v/>
      </c>
      <c r="T18" s="153">
        <f t="shared" si="9"/>
        <v>0</v>
      </c>
      <c r="U18" s="116">
        <f t="shared" si="16"/>
        <v>0</v>
      </c>
      <c r="V18" s="119" t="e">
        <f t="shared" si="17"/>
        <v>#N/A</v>
      </c>
      <c r="W18" s="119" t="e">
        <f t="shared" si="17"/>
        <v>#N/A</v>
      </c>
      <c r="X18" s="23">
        <v>9</v>
      </c>
      <c r="Y18" s="60" t="str">
        <f t="shared" si="10"/>
        <v/>
      </c>
      <c r="Z18" s="60" t="str">
        <f t="shared" si="11"/>
        <v/>
      </c>
      <c r="AA18" s="60" t="str">
        <f t="shared" si="12"/>
        <v/>
      </c>
      <c r="AB18" s="60" t="str">
        <f t="shared" si="13"/>
        <v/>
      </c>
      <c r="AC18" s="23">
        <f t="shared" si="18"/>
        <v>0</v>
      </c>
      <c r="AH18" s="158" t="str">
        <f t="shared" si="14"/>
        <v/>
      </c>
    </row>
    <row r="19" spans="1:34" ht="12.75" customHeight="1" x14ac:dyDescent="0.25">
      <c r="A19" s="23" t="str">
        <f>C11&amp;"x"&amp;B19</f>
        <v>0x6</v>
      </c>
      <c r="B19" s="42">
        <v>6</v>
      </c>
      <c r="C19" s="60" t="str">
        <f t="shared" si="0"/>
        <v/>
      </c>
      <c r="D19" s="60" t="str">
        <f t="shared" si="1"/>
        <v/>
      </c>
      <c r="E19" s="61" t="str">
        <f t="shared" si="2"/>
        <v/>
      </c>
      <c r="F19" s="61" t="str">
        <f t="shared" si="3"/>
        <v/>
      </c>
      <c r="G19" s="62" t="str">
        <f t="shared" si="4"/>
        <v/>
      </c>
      <c r="H19" s="63" t="str">
        <f t="shared" si="15"/>
        <v/>
      </c>
      <c r="I19" s="69"/>
      <c r="J19" s="60" t="str">
        <f t="shared" si="5"/>
        <v/>
      </c>
      <c r="K19" s="60" t="str">
        <f t="shared" si="6"/>
        <v/>
      </c>
      <c r="L19" s="60" t="str">
        <f t="shared" si="7"/>
        <v/>
      </c>
      <c r="M19" s="60" t="str">
        <f t="shared" si="8"/>
        <v/>
      </c>
      <c r="N19" s="48"/>
      <c r="P19" s="114"/>
      <c r="Q19" s="114"/>
      <c r="R19" s="114"/>
      <c r="S19" s="114" t="str">
        <f>IF(OR(LEFT($A19,1)="x",AND(AC13+$AC19=0,$AC13&gt;0)),"",IFERROR(VLOOKUP($A19,Leden3V,32,0),""))</f>
        <v/>
      </c>
      <c r="T19" s="153">
        <f t="shared" si="9"/>
        <v>0</v>
      </c>
      <c r="U19" s="116">
        <f t="shared" si="16"/>
        <v>0</v>
      </c>
      <c r="V19" s="119" t="e">
        <f t="shared" si="17"/>
        <v>#N/A</v>
      </c>
      <c r="W19" s="119" t="e">
        <f t="shared" si="17"/>
        <v>#N/A</v>
      </c>
      <c r="X19" s="23">
        <v>10</v>
      </c>
      <c r="Y19" s="60" t="str">
        <f t="shared" si="10"/>
        <v/>
      </c>
      <c r="Z19" s="60" t="str">
        <f t="shared" si="11"/>
        <v/>
      </c>
      <c r="AA19" s="60" t="str">
        <f t="shared" si="12"/>
        <v/>
      </c>
      <c r="AB19" s="60" t="str">
        <f t="shared" si="13"/>
        <v/>
      </c>
      <c r="AC19" s="23">
        <f t="shared" si="18"/>
        <v>0</v>
      </c>
      <c r="AH19" s="158" t="str">
        <f t="shared" si="14"/>
        <v/>
      </c>
    </row>
    <row r="20" spans="1:34" ht="12.75" customHeight="1" x14ac:dyDescent="0.25">
      <c r="A20" s="23" t="str">
        <f>C11&amp;"x"&amp;B20</f>
        <v>0x7</v>
      </c>
      <c r="B20" s="42">
        <v>7</v>
      </c>
      <c r="C20" s="60" t="str">
        <f t="shared" si="0"/>
        <v/>
      </c>
      <c r="D20" s="60" t="str">
        <f t="shared" si="1"/>
        <v/>
      </c>
      <c r="E20" s="61" t="str">
        <f t="shared" si="2"/>
        <v/>
      </c>
      <c r="F20" s="61" t="str">
        <f t="shared" si="3"/>
        <v/>
      </c>
      <c r="G20" s="62" t="str">
        <f t="shared" si="4"/>
        <v/>
      </c>
      <c r="H20" s="63" t="str">
        <f t="shared" si="15"/>
        <v/>
      </c>
      <c r="I20" s="69"/>
      <c r="J20" s="60" t="str">
        <f t="shared" si="5"/>
        <v/>
      </c>
      <c r="K20" s="60" t="str">
        <f t="shared" si="6"/>
        <v/>
      </c>
      <c r="L20" s="60" t="str">
        <f t="shared" si="7"/>
        <v/>
      </c>
      <c r="M20" s="60" t="str">
        <f t="shared" si="8"/>
        <v/>
      </c>
      <c r="N20" s="48"/>
      <c r="P20" s="114"/>
      <c r="Q20" s="114"/>
      <c r="R20" s="114"/>
      <c r="S20" s="114" t="str">
        <f>IF(OR(LEFT($A20,1)="x",AND(AC13+$AC20=0,$AC13&gt;0)),"",IFERROR(VLOOKUP($A20,Leden3V,32,0),""))</f>
        <v/>
      </c>
      <c r="T20" s="153">
        <f t="shared" si="9"/>
        <v>0</v>
      </c>
      <c r="U20" s="116">
        <f t="shared" si="16"/>
        <v>0</v>
      </c>
      <c r="V20" s="119" t="e">
        <f t="shared" si="17"/>
        <v>#N/A</v>
      </c>
      <c r="W20" s="119" t="e">
        <f t="shared" si="17"/>
        <v>#N/A</v>
      </c>
      <c r="X20" s="23">
        <v>11</v>
      </c>
      <c r="Y20" s="60" t="str">
        <f t="shared" si="10"/>
        <v/>
      </c>
      <c r="Z20" s="60" t="str">
        <f t="shared" si="11"/>
        <v/>
      </c>
      <c r="AA20" s="60" t="str">
        <f t="shared" si="12"/>
        <v/>
      </c>
      <c r="AB20" s="60" t="str">
        <f t="shared" si="13"/>
        <v/>
      </c>
      <c r="AC20" s="23">
        <f t="shared" si="18"/>
        <v>0</v>
      </c>
      <c r="AH20" s="158" t="str">
        <f t="shared" si="14"/>
        <v/>
      </c>
    </row>
    <row r="21" spans="1:34" ht="12.75" customHeight="1" x14ac:dyDescent="0.25">
      <c r="A21" s="23" t="str">
        <f>C11&amp;"x"&amp;B21</f>
        <v>0x8</v>
      </c>
      <c r="B21" s="42">
        <v>8</v>
      </c>
      <c r="C21" s="60" t="str">
        <f t="shared" si="0"/>
        <v/>
      </c>
      <c r="D21" s="60" t="str">
        <f t="shared" si="1"/>
        <v/>
      </c>
      <c r="E21" s="61" t="str">
        <f t="shared" si="2"/>
        <v/>
      </c>
      <c r="F21" s="61" t="str">
        <f t="shared" si="3"/>
        <v/>
      </c>
      <c r="G21" s="62" t="str">
        <f t="shared" si="4"/>
        <v/>
      </c>
      <c r="H21" s="63" t="str">
        <f t="shared" si="15"/>
        <v/>
      </c>
      <c r="I21" s="69"/>
      <c r="J21" s="60" t="str">
        <f t="shared" si="5"/>
        <v/>
      </c>
      <c r="K21" s="60" t="str">
        <f t="shared" si="6"/>
        <v/>
      </c>
      <c r="L21" s="60" t="str">
        <f t="shared" si="7"/>
        <v/>
      </c>
      <c r="M21" s="60" t="str">
        <f t="shared" si="8"/>
        <v/>
      </c>
      <c r="N21" s="48"/>
      <c r="P21" s="114"/>
      <c r="Q21" s="114"/>
      <c r="R21" s="114"/>
      <c r="S21" s="114" t="str">
        <f>IF(OR(LEFT($A21,1)="x",AND(AC13+$AC21=0,$AC13&gt;0)),"",IFERROR(VLOOKUP($A21,Leden3V,32,0),""))</f>
        <v/>
      </c>
      <c r="T21" s="153">
        <f t="shared" si="9"/>
        <v>0</v>
      </c>
      <c r="U21" s="116">
        <f t="shared" si="16"/>
        <v>0</v>
      </c>
      <c r="V21" s="119" t="e">
        <f t="shared" si="17"/>
        <v>#N/A</v>
      </c>
      <c r="W21" s="119" t="e">
        <f t="shared" si="17"/>
        <v>#N/A</v>
      </c>
      <c r="X21" s="23">
        <v>12</v>
      </c>
      <c r="Y21" s="60" t="str">
        <f t="shared" si="10"/>
        <v/>
      </c>
      <c r="Z21" s="60" t="str">
        <f t="shared" si="11"/>
        <v/>
      </c>
      <c r="AA21" s="60" t="str">
        <f t="shared" si="12"/>
        <v/>
      </c>
      <c r="AB21" s="60" t="str">
        <f t="shared" si="13"/>
        <v/>
      </c>
      <c r="AC21" s="23">
        <f t="shared" si="18"/>
        <v>0</v>
      </c>
      <c r="AH21" s="158" t="str">
        <f t="shared" si="14"/>
        <v/>
      </c>
    </row>
    <row r="22" spans="1:34" ht="12.75" customHeight="1" x14ac:dyDescent="0.25">
      <c r="A22" s="23" t="str">
        <f>C11&amp;"x"&amp;B22</f>
        <v>0x9</v>
      </c>
      <c r="B22" s="42">
        <v>9</v>
      </c>
      <c r="C22" s="60" t="str">
        <f t="shared" si="0"/>
        <v/>
      </c>
      <c r="D22" s="60" t="str">
        <f t="shared" si="1"/>
        <v/>
      </c>
      <c r="E22" s="61" t="str">
        <f t="shared" si="2"/>
        <v/>
      </c>
      <c r="F22" s="61" t="str">
        <f t="shared" si="3"/>
        <v/>
      </c>
      <c r="G22" s="62" t="str">
        <f t="shared" si="4"/>
        <v/>
      </c>
      <c r="H22" s="63" t="str">
        <f t="shared" si="15"/>
        <v/>
      </c>
      <c r="I22" s="69"/>
      <c r="J22" s="60" t="str">
        <f t="shared" si="5"/>
        <v/>
      </c>
      <c r="K22" s="60" t="str">
        <f t="shared" si="6"/>
        <v/>
      </c>
      <c r="L22" s="60" t="str">
        <f t="shared" si="7"/>
        <v/>
      </c>
      <c r="M22" s="60" t="str">
        <f t="shared" si="8"/>
        <v/>
      </c>
      <c r="N22" s="48"/>
      <c r="P22" s="114"/>
      <c r="Q22" s="114"/>
      <c r="R22" s="114"/>
      <c r="S22" s="114" t="str">
        <f>IF(OR(LEFT($A22,1)="x",AND(AC13+$AC22=0,$AC13&gt;0)),"",IFERROR(VLOOKUP($A22,Leden3V,32,0),""))</f>
        <v/>
      </c>
      <c r="T22" s="153">
        <f t="shared" si="9"/>
        <v>0</v>
      </c>
      <c r="U22" s="116">
        <f t="shared" si="16"/>
        <v>0</v>
      </c>
      <c r="V22" s="119" t="e">
        <f t="shared" si="17"/>
        <v>#N/A</v>
      </c>
      <c r="W22" s="119" t="e">
        <f t="shared" si="17"/>
        <v>#N/A</v>
      </c>
      <c r="X22" s="23">
        <v>13</v>
      </c>
      <c r="Y22" s="60" t="str">
        <f t="shared" si="10"/>
        <v/>
      </c>
      <c r="Z22" s="60" t="str">
        <f t="shared" si="11"/>
        <v/>
      </c>
      <c r="AA22" s="60" t="str">
        <f t="shared" si="12"/>
        <v/>
      </c>
      <c r="AB22" s="60" t="str">
        <f t="shared" si="13"/>
        <v/>
      </c>
      <c r="AC22" s="23">
        <f t="shared" si="18"/>
        <v>0</v>
      </c>
      <c r="AH22" s="158" t="str">
        <f t="shared" si="14"/>
        <v/>
      </c>
    </row>
    <row r="23" spans="1:34" ht="12.75" customHeight="1" x14ac:dyDescent="0.25">
      <c r="A23" s="23" t="str">
        <f>C11&amp;"x"&amp;B23</f>
        <v>0x10</v>
      </c>
      <c r="B23" s="42">
        <v>10</v>
      </c>
      <c r="C23" s="60" t="str">
        <f t="shared" si="0"/>
        <v/>
      </c>
      <c r="D23" s="60" t="str">
        <f t="shared" si="1"/>
        <v/>
      </c>
      <c r="E23" s="61" t="str">
        <f t="shared" si="2"/>
        <v/>
      </c>
      <c r="F23" s="61" t="str">
        <f t="shared" si="3"/>
        <v/>
      </c>
      <c r="G23" s="62" t="str">
        <f t="shared" si="4"/>
        <v/>
      </c>
      <c r="H23" s="63" t="str">
        <f t="shared" si="15"/>
        <v/>
      </c>
      <c r="I23" s="69"/>
      <c r="J23" s="60" t="str">
        <f t="shared" si="5"/>
        <v/>
      </c>
      <c r="K23" s="60" t="str">
        <f t="shared" si="6"/>
        <v/>
      </c>
      <c r="L23" s="60" t="str">
        <f t="shared" si="7"/>
        <v/>
      </c>
      <c r="M23" s="60" t="str">
        <f t="shared" si="8"/>
        <v/>
      </c>
      <c r="N23" s="48"/>
      <c r="P23" s="114"/>
      <c r="Q23" s="114"/>
      <c r="R23" s="114"/>
      <c r="S23" s="114" t="str">
        <f>IF(OR(LEFT($A23,1)="x",AND(AC13+$AC23=0,$AC13&gt;0)),"",IFERROR(VLOOKUP($A23,Leden3V,32,0),""))</f>
        <v/>
      </c>
      <c r="T23" s="153">
        <f t="shared" si="9"/>
        <v>0</v>
      </c>
      <c r="U23" s="116">
        <f t="shared" si="16"/>
        <v>0</v>
      </c>
      <c r="V23" s="119" t="e">
        <f t="shared" si="17"/>
        <v>#N/A</v>
      </c>
      <c r="W23" s="119" t="e">
        <f t="shared" si="17"/>
        <v>#N/A</v>
      </c>
      <c r="X23" s="23">
        <v>14</v>
      </c>
      <c r="Y23" s="60" t="str">
        <f t="shared" si="10"/>
        <v/>
      </c>
      <c r="Z23" s="60" t="str">
        <f t="shared" si="11"/>
        <v/>
      </c>
      <c r="AA23" s="60" t="str">
        <f t="shared" si="12"/>
        <v/>
      </c>
      <c r="AB23" s="60" t="str">
        <f t="shared" si="13"/>
        <v/>
      </c>
      <c r="AC23" s="23">
        <f t="shared" si="18"/>
        <v>0</v>
      </c>
      <c r="AH23" s="158" t="str">
        <f t="shared" si="14"/>
        <v/>
      </c>
    </row>
    <row r="24" spans="1:34" ht="12.75" customHeight="1" x14ac:dyDescent="0.25">
      <c r="A24" s="23" t="str">
        <f>C11&amp;"x"&amp;B24</f>
        <v>0x11</v>
      </c>
      <c r="B24" s="42">
        <v>11</v>
      </c>
      <c r="C24" s="60" t="str">
        <f t="shared" si="0"/>
        <v/>
      </c>
      <c r="D24" s="60" t="str">
        <f t="shared" si="1"/>
        <v/>
      </c>
      <c r="E24" s="61" t="str">
        <f t="shared" si="2"/>
        <v/>
      </c>
      <c r="F24" s="61" t="str">
        <f t="shared" si="3"/>
        <v/>
      </c>
      <c r="G24" s="62" t="str">
        <f t="shared" si="4"/>
        <v/>
      </c>
      <c r="H24" s="63" t="str">
        <f t="shared" si="15"/>
        <v/>
      </c>
      <c r="I24" s="69"/>
      <c r="J24" s="60" t="str">
        <f t="shared" si="5"/>
        <v/>
      </c>
      <c r="K24" s="60" t="str">
        <f t="shared" si="6"/>
        <v/>
      </c>
      <c r="L24" s="60" t="str">
        <f t="shared" si="7"/>
        <v/>
      </c>
      <c r="M24" s="60" t="str">
        <f t="shared" si="8"/>
        <v/>
      </c>
      <c r="N24" s="48"/>
      <c r="P24" s="114"/>
      <c r="Q24" s="114"/>
      <c r="R24" s="114"/>
      <c r="S24" s="114" t="str">
        <f>IF(OR(LEFT($A24,1)="x",AND(AC13+$AC24=0,$AC13&gt;0)),"",IFERROR(VLOOKUP($A24,Leden3V,32,0),""))</f>
        <v/>
      </c>
      <c r="T24" s="153">
        <f t="shared" si="9"/>
        <v>0</v>
      </c>
      <c r="U24" s="116">
        <f t="shared" si="16"/>
        <v>0</v>
      </c>
      <c r="V24" s="119" t="e">
        <f t="shared" si="17"/>
        <v>#N/A</v>
      </c>
      <c r="W24" s="119" t="e">
        <f t="shared" si="17"/>
        <v>#N/A</v>
      </c>
      <c r="X24" s="23">
        <v>15</v>
      </c>
      <c r="Y24" s="60" t="str">
        <f t="shared" si="10"/>
        <v/>
      </c>
      <c r="Z24" s="60" t="str">
        <f t="shared" si="11"/>
        <v/>
      </c>
      <c r="AA24" s="60" t="str">
        <f t="shared" si="12"/>
        <v/>
      </c>
      <c r="AB24" s="60" t="str">
        <f t="shared" si="13"/>
        <v/>
      </c>
      <c r="AC24" s="23">
        <f t="shared" si="18"/>
        <v>0</v>
      </c>
      <c r="AH24" s="158" t="str">
        <f t="shared" si="14"/>
        <v/>
      </c>
    </row>
    <row r="25" spans="1:34" ht="12.75" customHeight="1" x14ac:dyDescent="0.25">
      <c r="A25" s="23" t="str">
        <f>C11&amp;"x"&amp;B25</f>
        <v>0x12</v>
      </c>
      <c r="B25" s="42">
        <v>12</v>
      </c>
      <c r="C25" s="60" t="str">
        <f t="shared" si="0"/>
        <v/>
      </c>
      <c r="D25" s="60" t="str">
        <f t="shared" si="1"/>
        <v/>
      </c>
      <c r="E25" s="61" t="str">
        <f t="shared" si="2"/>
        <v/>
      </c>
      <c r="F25" s="61" t="str">
        <f t="shared" si="3"/>
        <v/>
      </c>
      <c r="G25" s="62" t="str">
        <f t="shared" si="4"/>
        <v/>
      </c>
      <c r="H25" s="63" t="str">
        <f t="shared" si="15"/>
        <v/>
      </c>
      <c r="I25" s="69"/>
      <c r="J25" s="60" t="str">
        <f t="shared" si="5"/>
        <v/>
      </c>
      <c r="K25" s="60" t="str">
        <f t="shared" si="6"/>
        <v/>
      </c>
      <c r="L25" s="60" t="str">
        <f t="shared" si="7"/>
        <v/>
      </c>
      <c r="M25" s="60" t="str">
        <f t="shared" si="8"/>
        <v/>
      </c>
      <c r="N25" s="48"/>
      <c r="P25" s="114"/>
      <c r="Q25" s="114"/>
      <c r="R25" s="114"/>
      <c r="S25" s="114" t="str">
        <f>IF(OR(LEFT($A25,1)="x",AND(AC13+$AC25=0,$AC13&gt;0)),"",IFERROR(VLOOKUP($A25,Leden3V,32,0),""))</f>
        <v/>
      </c>
      <c r="T25" s="153">
        <f t="shared" si="9"/>
        <v>0</v>
      </c>
      <c r="U25" s="116">
        <f t="shared" si="16"/>
        <v>0</v>
      </c>
      <c r="V25" s="119" t="e">
        <f t="shared" si="17"/>
        <v>#N/A</v>
      </c>
      <c r="W25" s="119" t="e">
        <f t="shared" si="17"/>
        <v>#N/A</v>
      </c>
      <c r="X25" s="23">
        <v>16</v>
      </c>
      <c r="Y25" s="60" t="str">
        <f t="shared" si="10"/>
        <v/>
      </c>
      <c r="Z25" s="60" t="str">
        <f t="shared" si="11"/>
        <v/>
      </c>
      <c r="AA25" s="60" t="str">
        <f t="shared" si="12"/>
        <v/>
      </c>
      <c r="AB25" s="60" t="str">
        <f t="shared" si="13"/>
        <v/>
      </c>
      <c r="AC25" s="23">
        <f t="shared" si="18"/>
        <v>0</v>
      </c>
      <c r="AH25" s="158" t="str">
        <f t="shared" si="14"/>
        <v/>
      </c>
    </row>
    <row r="26" spans="1:34" ht="12.75" customHeight="1" x14ac:dyDescent="0.25">
      <c r="A26" s="23" t="str">
        <f>C11&amp;"x"&amp;B26</f>
        <v>0x13</v>
      </c>
      <c r="B26" s="42">
        <v>13</v>
      </c>
      <c r="C26" s="60" t="str">
        <f t="shared" si="0"/>
        <v/>
      </c>
      <c r="D26" s="60" t="str">
        <f t="shared" si="1"/>
        <v/>
      </c>
      <c r="E26" s="61" t="str">
        <f t="shared" si="2"/>
        <v/>
      </c>
      <c r="F26" s="61" t="str">
        <f t="shared" si="3"/>
        <v/>
      </c>
      <c r="G26" s="62" t="str">
        <f t="shared" si="4"/>
        <v/>
      </c>
      <c r="H26" s="63" t="str">
        <f t="shared" si="15"/>
        <v/>
      </c>
      <c r="I26" s="69"/>
      <c r="J26" s="60" t="str">
        <f t="shared" si="5"/>
        <v/>
      </c>
      <c r="K26" s="60" t="str">
        <f t="shared" si="6"/>
        <v/>
      </c>
      <c r="L26" s="60" t="str">
        <f t="shared" si="7"/>
        <v/>
      </c>
      <c r="M26" s="60" t="str">
        <f t="shared" si="8"/>
        <v/>
      </c>
      <c r="N26" s="48"/>
      <c r="P26" s="114"/>
      <c r="Q26" s="114"/>
      <c r="R26" s="114"/>
      <c r="S26" s="114" t="str">
        <f>IF(OR(LEFT($A26,1)="x",AND(AC13+$AC26=0,$AC13&gt;0)),"",IFERROR(VLOOKUP($A26,Leden3V,32,0),""))</f>
        <v/>
      </c>
      <c r="T26" s="153">
        <f t="shared" si="9"/>
        <v>0</v>
      </c>
      <c r="U26" s="116">
        <f t="shared" si="16"/>
        <v>0</v>
      </c>
      <c r="V26" s="119" t="e">
        <f t="shared" si="17"/>
        <v>#N/A</v>
      </c>
      <c r="W26" s="119" t="e">
        <f t="shared" si="17"/>
        <v>#N/A</v>
      </c>
      <c r="X26" s="23">
        <v>17</v>
      </c>
      <c r="Y26" s="60" t="str">
        <f t="shared" si="10"/>
        <v/>
      </c>
      <c r="Z26" s="60" t="str">
        <f t="shared" si="11"/>
        <v/>
      </c>
      <c r="AA26" s="60" t="str">
        <f t="shared" si="12"/>
        <v/>
      </c>
      <c r="AB26" s="60" t="str">
        <f t="shared" si="13"/>
        <v/>
      </c>
      <c r="AC26" s="23">
        <f t="shared" si="18"/>
        <v>0</v>
      </c>
      <c r="AH26" s="158" t="str">
        <f t="shared" si="14"/>
        <v/>
      </c>
    </row>
    <row r="27" spans="1:34" ht="12.75" customHeight="1" x14ac:dyDescent="0.25">
      <c r="A27" s="23" t="str">
        <f>C11&amp;"x"&amp;B27</f>
        <v>0x14</v>
      </c>
      <c r="B27" s="42">
        <v>14</v>
      </c>
      <c r="C27" s="60" t="str">
        <f t="shared" si="0"/>
        <v/>
      </c>
      <c r="D27" s="60" t="str">
        <f t="shared" si="1"/>
        <v/>
      </c>
      <c r="E27" s="61" t="str">
        <f t="shared" si="2"/>
        <v/>
      </c>
      <c r="F27" s="61" t="str">
        <f t="shared" si="3"/>
        <v/>
      </c>
      <c r="G27" s="62" t="str">
        <f t="shared" si="4"/>
        <v/>
      </c>
      <c r="H27" s="63" t="str">
        <f t="shared" si="15"/>
        <v/>
      </c>
      <c r="I27" s="69"/>
      <c r="J27" s="60" t="str">
        <f t="shared" si="5"/>
        <v/>
      </c>
      <c r="K27" s="60" t="str">
        <f t="shared" si="6"/>
        <v/>
      </c>
      <c r="L27" s="60" t="str">
        <f t="shared" si="7"/>
        <v/>
      </c>
      <c r="M27" s="60" t="str">
        <f t="shared" si="8"/>
        <v/>
      </c>
      <c r="N27" s="48"/>
      <c r="P27" s="114"/>
      <c r="Q27" s="114"/>
      <c r="R27" s="114"/>
      <c r="S27" s="114" t="str">
        <f>IF(OR(LEFT($A27,1)="x",AND(AC13+$AC27=0,$AC13&gt;0)),"",IFERROR(VLOOKUP($A27,Leden3V,32,0),""))</f>
        <v/>
      </c>
      <c r="T27" s="153">
        <f t="shared" si="9"/>
        <v>0</v>
      </c>
      <c r="U27" s="116">
        <f t="shared" si="16"/>
        <v>0</v>
      </c>
      <c r="V27" s="119" t="e">
        <f t="shared" si="17"/>
        <v>#N/A</v>
      </c>
      <c r="W27" s="119" t="e">
        <f t="shared" si="17"/>
        <v>#N/A</v>
      </c>
      <c r="X27" s="23">
        <v>18</v>
      </c>
      <c r="Y27" s="60" t="str">
        <f t="shared" si="10"/>
        <v/>
      </c>
      <c r="Z27" s="60" t="str">
        <f t="shared" si="11"/>
        <v/>
      </c>
      <c r="AA27" s="60" t="str">
        <f t="shared" si="12"/>
        <v/>
      </c>
      <c r="AB27" s="60" t="str">
        <f t="shared" si="13"/>
        <v/>
      </c>
      <c r="AC27" s="23">
        <f t="shared" si="18"/>
        <v>0</v>
      </c>
      <c r="AH27" s="158" t="str">
        <f t="shared" si="14"/>
        <v/>
      </c>
    </row>
    <row r="28" spans="1:34" ht="12.75" customHeight="1" x14ac:dyDescent="0.25">
      <c r="A28" s="23" t="str">
        <f>C11&amp;"x"&amp;B28</f>
        <v>0x15</v>
      </c>
      <c r="B28" s="42">
        <v>15</v>
      </c>
      <c r="C28" s="60" t="str">
        <f t="shared" si="0"/>
        <v/>
      </c>
      <c r="D28" s="60" t="str">
        <f t="shared" si="1"/>
        <v/>
      </c>
      <c r="E28" s="61" t="str">
        <f t="shared" si="2"/>
        <v/>
      </c>
      <c r="F28" s="61" t="str">
        <f t="shared" si="3"/>
        <v/>
      </c>
      <c r="G28" s="62" t="str">
        <f t="shared" si="4"/>
        <v/>
      </c>
      <c r="H28" s="63" t="str">
        <f t="shared" si="15"/>
        <v/>
      </c>
      <c r="I28" s="69"/>
      <c r="J28" s="60" t="str">
        <f t="shared" si="5"/>
        <v/>
      </c>
      <c r="K28" s="60" t="str">
        <f t="shared" si="6"/>
        <v/>
      </c>
      <c r="L28" s="60" t="str">
        <f t="shared" si="7"/>
        <v/>
      </c>
      <c r="M28" s="60" t="str">
        <f t="shared" si="8"/>
        <v/>
      </c>
      <c r="N28" s="48"/>
      <c r="P28" s="114"/>
      <c r="Q28" s="114"/>
      <c r="R28" s="114"/>
      <c r="S28" s="114" t="str">
        <f>IF(OR(LEFT($A28,1)="x",AND(AC13+$AC28=0,$AC13&gt;0)),"",IFERROR(VLOOKUP($A28,Leden3V,32,0),""))</f>
        <v/>
      </c>
      <c r="T28" s="153">
        <f t="shared" si="9"/>
        <v>0</v>
      </c>
      <c r="U28" s="116">
        <f t="shared" si="16"/>
        <v>0</v>
      </c>
      <c r="V28" s="119" t="e">
        <f t="shared" si="17"/>
        <v>#N/A</v>
      </c>
      <c r="W28" s="119" t="e">
        <f t="shared" si="17"/>
        <v>#N/A</v>
      </c>
      <c r="X28" s="23">
        <v>19</v>
      </c>
      <c r="Y28" s="60" t="str">
        <f t="shared" si="10"/>
        <v/>
      </c>
      <c r="Z28" s="60" t="str">
        <f t="shared" si="11"/>
        <v/>
      </c>
      <c r="AA28" s="60" t="str">
        <f t="shared" si="12"/>
        <v/>
      </c>
      <c r="AB28" s="60" t="str">
        <f t="shared" si="13"/>
        <v/>
      </c>
      <c r="AC28" s="23">
        <f t="shared" si="18"/>
        <v>0</v>
      </c>
      <c r="AH28" s="158" t="str">
        <f t="shared" si="14"/>
        <v/>
      </c>
    </row>
    <row r="29" spans="1:34" ht="13" thickBot="1" x14ac:dyDescent="0.3">
      <c r="B29" s="65"/>
      <c r="C29" s="66"/>
      <c r="D29" s="65"/>
      <c r="E29" s="65"/>
      <c r="F29" s="65"/>
      <c r="G29" s="67"/>
      <c r="H29" s="67"/>
      <c r="I29" s="67"/>
      <c r="J29" s="66"/>
      <c r="K29" s="66"/>
      <c r="L29" s="66"/>
      <c r="M29" s="66"/>
      <c r="N29" s="48"/>
      <c r="X29" s="23">
        <v>20</v>
      </c>
    </row>
    <row r="30" spans="1:34" ht="13" thickTop="1" x14ac:dyDescent="0.25"/>
  </sheetData>
  <sheetProtection algorithmName="SHA-512" hashValue="I6UlQwPSrZlkFAmwHmcHypnoCUOouK90GfLQvbqEa25njVv5F+CzjM/xCRMMDWo+ZKMg8WKs3+cBigOeNsjsDw==" saltValue="qPyaXGRTA9AO7a3s/refjg==" spinCount="100000" sheet="1" objects="1" scenarios="1"/>
  <customSheetViews>
    <customSheetView guid="{E487D5E1-83A7-4888-8182-62C36658C6DD}" scale="80" zeroValues="0">
      <selection activeCell="U68" sqref="U68"/>
      <pageMargins left="0.7" right="0.7" top="0.75" bottom="0.75" header="0.3" footer="0.3"/>
    </customSheetView>
    <customSheetView guid="{7E4B9849-E07B-47B0-9D0B-83F25B91D056}" scale="80" zeroValues="0" hiddenColumns="1" topLeftCell="B1">
      <selection activeCell="AL20" sqref="AL20"/>
      <pageMargins left="0.7" right="0.7" top="0.75" bottom="0.75" header="0.3" footer="0.3"/>
    </customSheetView>
    <customSheetView guid="{A92DE01B-2CB0-4F64-8278-F91981EA503E}" scale="80" zeroValues="0" hiddenColumns="1" topLeftCell="B1">
      <selection activeCell="AL41" sqref="AL41"/>
      <pageMargins left="0.7" right="0.7" top="0.75" bottom="0.75" header="0.3" footer="0.3"/>
    </customSheetView>
    <customSheetView guid="{B14951B3-AFAF-487A-AE5E-98031D77C79A}" scale="80" zeroValues="0" hiddenColumns="1" topLeftCell="B1">
      <selection activeCell="AL20" sqref="AL20"/>
      <pageMargins left="0.7" right="0.7" top="0.75" bottom="0.75" header="0.3" footer="0.3"/>
    </customSheetView>
    <customSheetView guid="{5A20CB27-8576-49F3-89F2-769591A41DE7}" scale="80" zeroValues="0" hiddenColumns="1" topLeftCell="B1">
      <selection activeCell="AL20" sqref="AL20"/>
      <pageMargins left="0.7" right="0.7" top="0.75" bottom="0.75" header="0.3" footer="0.3"/>
    </customSheetView>
  </customSheetViews>
  <mergeCells count="18">
    <mergeCell ref="C11:D11"/>
    <mergeCell ref="C4:D4"/>
    <mergeCell ref="G4:L4"/>
    <mergeCell ref="C5:D5"/>
    <mergeCell ref="G5:L5"/>
    <mergeCell ref="C6:D6"/>
    <mergeCell ref="G6:L6"/>
    <mergeCell ref="C7:D7"/>
    <mergeCell ref="G7:L7"/>
    <mergeCell ref="C8:L8"/>
    <mergeCell ref="C9:L9"/>
    <mergeCell ref="C10:D10"/>
    <mergeCell ref="C1:D1"/>
    <mergeCell ref="G1:L1"/>
    <mergeCell ref="C2:D2"/>
    <mergeCell ref="G2:K2"/>
    <mergeCell ref="C3:D3"/>
    <mergeCell ref="G3:L3"/>
  </mergeCells>
  <conditionalFormatting sqref="L11">
    <cfRule type="expression" dxfId="56" priority="896">
      <formula>AND(J11+K11&gt;0,L11&gt;V13)</formula>
    </cfRule>
  </conditionalFormatting>
  <conditionalFormatting sqref="J11">
    <cfRule type="expression" priority="891" stopIfTrue="1">
      <formula>$W11=""</formula>
    </cfRule>
    <cfRule type="expression" dxfId="55" priority="892" stopIfTrue="1">
      <formula>($J11+$K11)&lt;IF($G11="?",8,(1*$G11))</formula>
    </cfRule>
    <cfRule type="expression" dxfId="54" priority="893" stopIfTrue="1">
      <formula>AND($L$2="Nee",$E11="WK",$J11&lt;IF($G11="?",8,(1*$G11))/2)</formula>
    </cfRule>
    <cfRule type="expression" dxfId="53" priority="894" stopIfTrue="1">
      <formula>AND($L$2="Ja",$E11="WK",$J11&lt;IF($G11="?",8,(1*$G11)))</formula>
    </cfRule>
    <cfRule type="expression" dxfId="52" priority="895" stopIfTrue="1">
      <formula>AND(OR($W11="E",$W11="F"),$J11=0)</formula>
    </cfRule>
  </conditionalFormatting>
  <conditionalFormatting sqref="K11">
    <cfRule type="expression" priority="887" stopIfTrue="1">
      <formula>$W11=""</formula>
    </cfRule>
    <cfRule type="expression" dxfId="51" priority="888" stopIfTrue="1">
      <formula>($J11+$K11)&lt;IF($G11="?",8,(1*$G11))</formula>
    </cfRule>
    <cfRule type="expression" dxfId="50" priority="889" stopIfTrue="1">
      <formula>AND($L$2="Nee",$E11="WK",$K11&lt;IF($G11="?",8,(1*$G11))/2)</formula>
    </cfRule>
    <cfRule type="expression" dxfId="49" priority="890">
      <formula>AND($L$2="Ja",$K11&gt;0,IFERROR(SEARCH(U11,"SMABCG"),0)&gt;0)</formula>
    </cfRule>
  </conditionalFormatting>
  <conditionalFormatting sqref="H14:H28">
    <cfRule type="expression" dxfId="48" priority="885" stopIfTrue="1">
      <formula>AND(H14&gt;$W14,H14&lt;&gt;"")</formula>
    </cfRule>
    <cfRule type="expression" dxfId="47" priority="886" stopIfTrue="1">
      <formula>AND(H14&gt;$V14,H14&lt;&gt;"")</formula>
    </cfRule>
  </conditionalFormatting>
  <conditionalFormatting sqref="J14:L28">
    <cfRule type="expression" dxfId="46" priority="883" stopIfTrue="1">
      <formula>AND($D14&lt;&gt;"",$H14&gt;11,LEN(J14)&lt;2)</formula>
    </cfRule>
    <cfRule type="expression" dxfId="45" priority="884">
      <formula>AND($D14&lt;&gt;"",J14&lt;&gt;Y14,J14&lt;&gt;0)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07"/>
  <dimension ref="A1:AC273"/>
  <sheetViews>
    <sheetView showZeros="0" topLeftCell="B1" zoomScale="80" zoomScaleNormal="80" workbookViewId="0">
      <pane ySplit="9" topLeftCell="A10" activePane="bottomLeft" state="frozen"/>
      <selection activeCell="B1" sqref="B1"/>
      <selection pane="bottomLeft" activeCell="C12" sqref="C12"/>
    </sheetView>
  </sheetViews>
  <sheetFormatPr defaultColWidth="9.1796875" defaultRowHeight="12.5" x14ac:dyDescent="0.25"/>
  <cols>
    <col min="1" max="1" width="8.453125" style="23" hidden="1" customWidth="1"/>
    <col min="2" max="2" width="3" style="23" customWidth="1"/>
    <col min="3" max="3" width="5.81640625" style="21" bestFit="1" customWidth="1"/>
    <col min="4" max="4" width="10" style="23" bestFit="1" customWidth="1"/>
    <col min="5" max="5" width="34.54296875" style="23" customWidth="1"/>
    <col min="6" max="6" width="16.54296875" style="23" customWidth="1"/>
    <col min="7" max="7" width="12.81640625" style="24" bestFit="1" customWidth="1"/>
    <col min="8" max="8" width="7.7265625" style="24" bestFit="1" customWidth="1"/>
    <col min="9" max="9" width="1" style="24" bestFit="1" customWidth="1"/>
    <col min="10" max="12" width="6.453125" style="21" customWidth="1"/>
    <col min="13" max="14" width="2.453125" style="21" customWidth="1"/>
    <col min="15" max="15" width="2.453125" style="23" hidden="1" customWidth="1"/>
    <col min="16" max="18" width="7.1796875" style="35" hidden="1" customWidth="1"/>
    <col min="19" max="19" width="3.54296875" style="35" hidden="1" customWidth="1"/>
    <col min="20" max="20" width="5" style="87" hidden="1" customWidth="1"/>
    <col min="21" max="21" width="5.81640625" style="23" hidden="1" customWidth="1"/>
    <col min="22" max="23" width="5" style="23" hidden="1" customWidth="1"/>
    <col min="24" max="24" width="3.453125" style="97" hidden="1" customWidth="1"/>
    <col min="25" max="27" width="3.54296875" style="23" hidden="1" customWidth="1"/>
    <col min="28" max="28" width="3.453125" style="23" hidden="1" customWidth="1"/>
    <col min="29" max="29" width="7.1796875" style="23" hidden="1" customWidth="1"/>
    <col min="30" max="30" width="2.7265625" style="23" customWidth="1"/>
    <col min="31" max="16384" width="9.1796875" style="23"/>
  </cols>
  <sheetData>
    <row r="1" spans="1:29" ht="9" customHeight="1" x14ac:dyDescent="0.25">
      <c r="C1" s="371"/>
      <c r="D1" s="371"/>
      <c r="G1" s="380"/>
      <c r="H1" s="380"/>
      <c r="I1" s="380"/>
      <c r="J1" s="380"/>
      <c r="K1" s="380"/>
      <c r="L1" s="380"/>
    </row>
    <row r="2" spans="1:29" x14ac:dyDescent="0.25">
      <c r="C2" s="371" t="s">
        <v>5025</v>
      </c>
      <c r="D2" s="371"/>
      <c r="E2" s="111" t="str">
        <f>IF(ISBLANK(Basis!C5),"",Basis!C5)</f>
        <v>Oranje Wit (D)</v>
      </c>
      <c r="F2" s="36"/>
      <c r="G2" s="374" t="s">
        <v>5026</v>
      </c>
      <c r="H2" s="374"/>
      <c r="I2" s="374"/>
      <c r="J2" s="374"/>
      <c r="K2" s="374"/>
      <c r="L2" s="99" t="str">
        <f>Basis!E5</f>
        <v>Nee</v>
      </c>
      <c r="M2" s="24"/>
      <c r="N2" s="24"/>
      <c r="P2" s="35" t="s">
        <v>13</v>
      </c>
      <c r="Q2" s="34">
        <f>COUNTIF(Teams!AN:AN,P2)</f>
        <v>0</v>
      </c>
      <c r="R2" s="35">
        <f>IF(V2=0,0,IFERROR(VLOOKUP(Q2,V$2:W$7,2,0),15))</f>
        <v>15</v>
      </c>
      <c r="T2" s="96"/>
      <c r="V2" s="23">
        <v>1</v>
      </c>
      <c r="W2" s="35">
        <v>35</v>
      </c>
    </row>
    <row r="3" spans="1:29" x14ac:dyDescent="0.25">
      <c r="C3" s="371" t="s">
        <v>5027</v>
      </c>
      <c r="D3" s="371"/>
      <c r="E3" s="98" t="str">
        <f>IF(ISBLANK(Basis!C6),"",Basis!C6)</f>
        <v>PE Wolff</v>
      </c>
      <c r="F3" s="97" t="s">
        <v>5028</v>
      </c>
      <c r="G3" s="375" t="str">
        <f>IFERROR(VLOOKUP(E$2,ClubTotaal,2,0),"")</f>
        <v>NCX19J3</v>
      </c>
      <c r="H3" s="375"/>
      <c r="I3" s="375"/>
      <c r="J3" s="375"/>
      <c r="K3" s="375"/>
      <c r="L3" s="375"/>
      <c r="M3" s="38"/>
      <c r="N3" s="38"/>
      <c r="P3" s="35" t="s">
        <v>18</v>
      </c>
      <c r="Q3" s="34">
        <f>COUNTIF(Teams!AN:AN,P3)</f>
        <v>0</v>
      </c>
      <c r="R3" s="35">
        <f>IF(V3=0,0,IFERROR(VLOOKUP(Q3,V$2:W$7,2,0),15))</f>
        <v>15</v>
      </c>
      <c r="T3" s="96"/>
      <c r="V3" s="23">
        <v>2</v>
      </c>
      <c r="W3" s="35">
        <v>30</v>
      </c>
    </row>
    <row r="4" spans="1:29" x14ac:dyDescent="0.25">
      <c r="C4" s="371" t="s">
        <v>5029</v>
      </c>
      <c r="D4" s="371"/>
      <c r="E4" s="98" t="str">
        <f>IF(ISBLANK(Basis!C7),"",Basis!C7)</f>
        <v>TC Competitiezaken</v>
      </c>
      <c r="F4" s="97" t="s">
        <v>5030</v>
      </c>
      <c r="G4" s="375" t="str">
        <f>IFERROR(VLOOKUP(E$2,ClubTotaal,3,0),"")</f>
        <v>DORDRECHT</v>
      </c>
      <c r="H4" s="375"/>
      <c r="I4" s="375"/>
      <c r="J4" s="375"/>
      <c r="K4" s="375"/>
      <c r="L4" s="375"/>
      <c r="M4" s="38"/>
      <c r="N4" s="38"/>
      <c r="P4" s="35" t="s">
        <v>22</v>
      </c>
      <c r="Q4" s="34">
        <f>COUNTIF(Teams!AN:AN,P4)</f>
        <v>0</v>
      </c>
      <c r="R4" s="35">
        <f>IF(V4=0,0,IFERROR(VLOOKUP(Q4,V$2:W$7,2,0),15))</f>
        <v>15</v>
      </c>
      <c r="T4" s="96"/>
      <c r="V4" s="23">
        <v>3</v>
      </c>
      <c r="W4" s="35">
        <v>25</v>
      </c>
    </row>
    <row r="5" spans="1:29" x14ac:dyDescent="0.25">
      <c r="C5" s="371" t="s">
        <v>5031</v>
      </c>
      <c r="D5" s="371"/>
      <c r="E5" s="98" t="str">
        <f>IF(ISBLANK(Basis!C8),"",Basis!C8)</f>
        <v>0645650818</v>
      </c>
      <c r="F5" s="97" t="s">
        <v>6760</v>
      </c>
      <c r="G5" s="375" t="str">
        <f>IFERROR(VLOOKUP(E$2,ClubTotaal,4,0),"")</f>
        <v>E</v>
      </c>
      <c r="H5" s="375"/>
      <c r="I5" s="375"/>
      <c r="J5" s="375"/>
      <c r="K5" s="375"/>
      <c r="L5" s="375"/>
      <c r="M5" s="38"/>
      <c r="N5" s="38"/>
      <c r="P5" s="35" t="s">
        <v>27</v>
      </c>
      <c r="Q5" s="34">
        <f>COUNTIF(Teams!AN:AN,P5)</f>
        <v>0</v>
      </c>
      <c r="R5" s="35">
        <f>IF(V5=0,0,IFERROR(VLOOKUP(Q5,V$2:W$7,2,0),15))</f>
        <v>15</v>
      </c>
      <c r="T5" s="96"/>
      <c r="V5" s="23">
        <v>4</v>
      </c>
      <c r="W5" s="35">
        <v>20</v>
      </c>
    </row>
    <row r="6" spans="1:29" x14ac:dyDescent="0.25">
      <c r="C6" s="371" t="s">
        <v>5032</v>
      </c>
      <c r="D6" s="371"/>
      <c r="E6" s="98" t="str">
        <f>IF(ISBLANK(Basis!C9),"",Basis!C9)</f>
        <v>pewolff@gmail.com</v>
      </c>
      <c r="F6" s="97" t="s">
        <v>5033</v>
      </c>
      <c r="G6" s="375" t="str">
        <f>IFERROR(VLOOKUP(E$2,ClubTotaal,5,0),"")</f>
        <v>Zuid-Hollandse Eilanden</v>
      </c>
      <c r="H6" s="375"/>
      <c r="I6" s="375"/>
      <c r="J6" s="375"/>
      <c r="K6" s="375"/>
      <c r="L6" s="375"/>
      <c r="M6" s="38"/>
      <c r="N6" s="38"/>
      <c r="P6" s="35" t="s">
        <v>30</v>
      </c>
      <c r="Q6" s="34">
        <f>COUNTIF(Teams!AN:AN,P6)</f>
        <v>0</v>
      </c>
      <c r="R6" s="35">
        <f>IF(V6=0,0,IFERROR(VLOOKUP(Q6,V$2:W$7,2,0),15))</f>
        <v>15</v>
      </c>
      <c r="T6" s="96"/>
      <c r="V6" s="23">
        <v>5</v>
      </c>
      <c r="W6" s="35">
        <v>15</v>
      </c>
    </row>
    <row r="7" spans="1:29" x14ac:dyDescent="0.25">
      <c r="C7" s="372"/>
      <c r="D7" s="372"/>
      <c r="F7" s="97"/>
      <c r="G7" s="376"/>
      <c r="H7" s="376"/>
      <c r="I7" s="376"/>
      <c r="J7" s="376"/>
      <c r="K7" s="376"/>
      <c r="L7" s="376"/>
    </row>
    <row r="8" spans="1:29" ht="62.25" customHeight="1" x14ac:dyDescent="0.25">
      <c r="B8" s="39"/>
      <c r="C8" s="377" t="s">
        <v>7113</v>
      </c>
      <c r="D8" s="378"/>
      <c r="E8" s="378"/>
      <c r="F8" s="378"/>
      <c r="G8" s="378"/>
      <c r="H8" s="378"/>
      <c r="I8" s="378"/>
      <c r="J8" s="378"/>
      <c r="K8" s="378"/>
      <c r="L8" s="379"/>
      <c r="M8" s="40"/>
      <c r="N8" s="40"/>
    </row>
    <row r="9" spans="1:29" ht="12.75" customHeight="1" thickBot="1" x14ac:dyDescent="0.35">
      <c r="B9" s="41"/>
      <c r="C9" s="373"/>
      <c r="D9" s="373"/>
      <c r="E9" s="373"/>
      <c r="F9" s="373"/>
      <c r="G9" s="373"/>
      <c r="H9" s="373"/>
      <c r="I9" s="373"/>
      <c r="J9" s="373"/>
      <c r="K9" s="373"/>
      <c r="L9" s="373"/>
      <c r="P9" s="164"/>
      <c r="U9" s="23" t="s">
        <v>7602</v>
      </c>
      <c r="V9" s="9">
        <v>0</v>
      </c>
      <c r="AC9" s="159" t="s">
        <v>5845</v>
      </c>
    </row>
    <row r="10" spans="1:29" ht="12.75" customHeight="1" thickTop="1" x14ac:dyDescent="0.25">
      <c r="B10" s="70"/>
      <c r="C10" s="48"/>
      <c r="D10" s="70"/>
      <c r="E10" s="70"/>
      <c r="F10" s="70"/>
      <c r="G10" s="71"/>
      <c r="H10" s="71"/>
      <c r="I10" s="71"/>
      <c r="J10" s="48"/>
      <c r="K10" s="48"/>
      <c r="L10" s="48"/>
      <c r="M10" s="48"/>
      <c r="N10" s="48"/>
      <c r="P10" s="21" t="str">
        <f>IF($D12="Veldnj","N",IF($D12="Zaal","Z",IF($D12="Veldvj","V","")))</f>
        <v>N</v>
      </c>
      <c r="Q10" s="87" t="str">
        <f>IF(P10="","",LEFT(IFERROR(VLOOKUP($C12,CHOOSE(V11,Teams1N,Teams2Z,Teams3V),2,0),"")&amp;"??",2))</f>
        <v>WK</v>
      </c>
      <c r="R10" s="87" t="str">
        <f>IF(P10="","",LEFT(IFERROR(VLOOKUP(C12,IF(P10="V",Teams1N,Teams2Z),4,0),"")&amp;"?",1))</f>
        <v>8</v>
      </c>
      <c r="U10" s="21" t="s">
        <v>7053</v>
      </c>
      <c r="V10" s="21" t="s">
        <v>7052</v>
      </c>
      <c r="W10" s="21" t="s">
        <v>7107</v>
      </c>
      <c r="X10" s="97" t="s">
        <v>5172</v>
      </c>
      <c r="AC10" s="158"/>
    </row>
    <row r="11" spans="1:29" ht="12.75" customHeight="1" x14ac:dyDescent="0.3">
      <c r="B11" s="42"/>
      <c r="C11" s="43" t="s">
        <v>2</v>
      </c>
      <c r="D11" s="43" t="s">
        <v>5180</v>
      </c>
      <c r="E11" s="383" t="s">
        <v>5463</v>
      </c>
      <c r="F11" s="383"/>
      <c r="G11" s="383"/>
      <c r="H11" s="383"/>
      <c r="I11" s="46"/>
      <c r="J11" s="43" t="s">
        <v>5169</v>
      </c>
      <c r="K11" s="43" t="s">
        <v>5170</v>
      </c>
      <c r="L11" s="43" t="s">
        <v>5171</v>
      </c>
      <c r="M11" s="48"/>
      <c r="N11" s="48"/>
      <c r="P11" s="49">
        <f>COUNT(P15:P29)</f>
        <v>9</v>
      </c>
      <c r="Q11" s="49">
        <f t="shared" ref="Q11:R11" si="0">COUNT(Q15:Q29)</f>
        <v>9</v>
      </c>
      <c r="R11" s="49">
        <f t="shared" si="0"/>
        <v>9</v>
      </c>
      <c r="S11" s="96">
        <v>0</v>
      </c>
      <c r="U11" s="21">
        <f>15-COUNTBLANK(C15:C29)</f>
        <v>9</v>
      </c>
      <c r="V11" s="21">
        <f>IF($D12="Veldnj",1,IF($D12="Zaal",2,IF($D12="Veldvj",3,0)))</f>
        <v>1</v>
      </c>
      <c r="W11" s="21">
        <f>IF($D12="Veldnj",0,IF($D12="Zaal",0,IF($D12="Veldvj",1,0)))</f>
        <v>0</v>
      </c>
      <c r="X11" s="97">
        <v>1</v>
      </c>
      <c r="AC11" s="159"/>
    </row>
    <row r="12" spans="1:29" ht="13" x14ac:dyDescent="0.3">
      <c r="A12" s="27">
        <v>1</v>
      </c>
      <c r="B12" s="50"/>
      <c r="C12" s="72" t="s">
        <v>5095</v>
      </c>
      <c r="D12" s="120" t="s">
        <v>7050</v>
      </c>
      <c r="E12" s="384" t="s">
        <v>5464</v>
      </c>
      <c r="F12" s="384" t="s">
        <v>14</v>
      </c>
      <c r="G12" s="384" t="s">
        <v>14</v>
      </c>
      <c r="H12" s="384" t="s">
        <v>14</v>
      </c>
      <c r="I12" s="52"/>
      <c r="J12" s="100">
        <f>COUNTIF(C15:C29,"V")</f>
        <v>5</v>
      </c>
      <c r="K12" s="206">
        <f>COUNTIF(C15:C29,"M")</f>
        <v>4</v>
      </c>
      <c r="L12" s="53">
        <f>IFERROR(AVERAGE(H15:H29),"")</f>
        <v>12.444444444444445</v>
      </c>
      <c r="M12" s="54"/>
      <c r="N12" s="54"/>
      <c r="O12" s="27"/>
      <c r="P12" s="163">
        <v>108</v>
      </c>
      <c r="Q12" s="163">
        <v>106</v>
      </c>
      <c r="R12" s="163">
        <v>110</v>
      </c>
      <c r="S12" s="312"/>
      <c r="T12" s="96">
        <f>SUM(T15:T29)</f>
        <v>9</v>
      </c>
      <c r="U12" s="115" t="str">
        <f>MID($C12,1,1)</f>
        <v>C</v>
      </c>
      <c r="V12" s="115" t="str">
        <f>MID($C12,1,1)</f>
        <v>C</v>
      </c>
      <c r="W12" s="115" t="str">
        <f>MID($C12,1,1)</f>
        <v>C</v>
      </c>
      <c r="X12" s="97">
        <v>2</v>
      </c>
      <c r="AC12" s="159">
        <f>IFERROR(AVERAGE(AC15:AC29),"")</f>
        <v>12.835555555555555</v>
      </c>
    </row>
    <row r="13" spans="1:29" x14ac:dyDescent="0.25">
      <c r="B13" s="42"/>
      <c r="C13" s="43"/>
      <c r="D13" s="42"/>
      <c r="E13" s="42"/>
      <c r="F13" s="42"/>
      <c r="G13" s="46"/>
      <c r="H13" s="46"/>
      <c r="I13" s="46"/>
      <c r="J13" s="43"/>
      <c r="K13" s="43"/>
      <c r="L13" s="43"/>
      <c r="M13" s="48"/>
      <c r="N13" s="48"/>
      <c r="T13" s="96"/>
      <c r="U13" s="116"/>
      <c r="V13" s="116"/>
      <c r="W13" s="116"/>
      <c r="X13" s="97">
        <v>3</v>
      </c>
      <c r="AC13" s="160"/>
    </row>
    <row r="14" spans="1:29" x14ac:dyDescent="0.25">
      <c r="A14" s="55"/>
      <c r="B14" s="56"/>
      <c r="C14" s="57" t="s">
        <v>5173</v>
      </c>
      <c r="D14" s="57" t="s">
        <v>5174</v>
      </c>
      <c r="E14" s="58" t="s">
        <v>5175</v>
      </c>
      <c r="F14" s="58" t="s">
        <v>5176</v>
      </c>
      <c r="G14" s="57" t="s">
        <v>5177</v>
      </c>
      <c r="H14" s="57" t="s">
        <v>5178</v>
      </c>
      <c r="I14" s="57" t="s">
        <v>5039</v>
      </c>
      <c r="J14" s="57" t="str">
        <f>IF(W11=1,"vj23","nj22")</f>
        <v>nj22</v>
      </c>
      <c r="K14" s="57" t="str">
        <f>IF(W11=1,"nj23","zaal")</f>
        <v>zaal</v>
      </c>
      <c r="L14" s="57" t="str">
        <f>IF(W11=1,"Zaal","vj23")</f>
        <v>vj23</v>
      </c>
      <c r="M14" s="59"/>
      <c r="N14" s="59"/>
      <c r="O14" s="55"/>
      <c r="P14" s="117" t="str">
        <f>IF(W11=1,"VJ","NJ")</f>
        <v>NJ</v>
      </c>
      <c r="Q14" s="117" t="str">
        <f>IF(W11=1,"NJ","ZL")</f>
        <v>ZL</v>
      </c>
      <c r="R14" s="117" t="str">
        <f>IF(W11=1,"ZL","VJ")</f>
        <v>VJ</v>
      </c>
      <c r="S14" s="117"/>
      <c r="T14" s="96"/>
      <c r="U14" s="115">
        <f>IF(W12="","",VLOOKUP(W12,Leeftijdscat,2,FALSE))</f>
        <v>11</v>
      </c>
      <c r="V14" s="115">
        <f>IF(W12="","",VLOOKUP(W12,Leeftijdscat,3,FALSE))</f>
        <v>13</v>
      </c>
      <c r="W14" s="115">
        <f>IF(W12="","",VLOOKUP(W12,Leeftijdscat,4,FALSE))</f>
        <v>14</v>
      </c>
      <c r="X14" s="97">
        <v>4</v>
      </c>
      <c r="Y14" s="55">
        <f>LEN(Y15&amp;Y16&amp;Y17&amp;Y18&amp;Y19&amp;Y20&amp;Y21&amp;Y22&amp;Y23&amp;Y24&amp;Y25&amp;Y26&amp;Y27&amp;Y28&amp;Y29)</f>
        <v>18</v>
      </c>
      <c r="Z14" s="55">
        <f>LEN(Z15&amp;Z16&amp;Z17&amp;Z18&amp;Z19&amp;Z20&amp;Z21&amp;Z22&amp;Z23&amp;Z24&amp;Z25&amp;Z26&amp;Z27&amp;Z28&amp;Z29)</f>
        <v>18</v>
      </c>
      <c r="AA14" s="55">
        <f>LEN(AA15&amp;AA16&amp;AA17&amp;AA18&amp;AA19&amp;AA20&amp;AA21&amp;AA22&amp;AA23&amp;AA24&amp;AA25&amp;AA26&amp;AA27&amp;AA28&amp;AA29)</f>
        <v>18</v>
      </c>
      <c r="AB14" s="55">
        <f>SUM(Y14:AA14)</f>
        <v>54</v>
      </c>
      <c r="AC14" s="158"/>
    </row>
    <row r="15" spans="1:29" x14ac:dyDescent="0.25">
      <c r="A15" s="23" t="str">
        <f>C12&amp;"x"&amp;B15</f>
        <v>C2x1</v>
      </c>
      <c r="B15" s="42">
        <v>1</v>
      </c>
      <c r="C15" s="60" t="str">
        <f t="shared" ref="C15:C29" si="1">IF(OR(LEFT($A15,1)="x",$V$11=0),"",IFERROR(VLOOKUP($A15,CHOOSE($V$11,Leden1N,Leden2Z,Leden3V),9-$V$11,0),""))</f>
        <v>V</v>
      </c>
      <c r="D15" s="60" t="str">
        <f t="shared" ref="D15:D29" si="2">IF(OR(LEFT($A15,1)="x",$V$11=0),"",IFERROR(VLOOKUP($A15,CHOOSE($V$11,Leden1N,Leden2Z,Leden3V),10-$V$11,0),""))</f>
        <v>NLP89W4</v>
      </c>
      <c r="E15" s="61" t="str">
        <f t="shared" ref="E15:E29" si="3">IF(OR(LEFT($A15,1)="x",$V$11=0),"",IFERROR(VLOOKUP($A15,CHOOSE($V$11,Leden1N,Leden2Z,Leden3V),11-$V$11,0),""))</f>
        <v>Volker, T.N.</v>
      </c>
      <c r="F15" s="61" t="str">
        <f t="shared" ref="F15:F29" si="4">IF(OR(LEFT($A15,1)="x",$V$11=0),"",IFERROR(VLOOKUP($A15,CHOOSE($V$11,Leden1N,Leden2Z,Leden3V),12-$V$11,0),""))</f>
        <v>Tess</v>
      </c>
      <c r="G15" s="62">
        <f t="shared" ref="G15:G29" si="5">IF(OR(LEFT($A15,1)="x",$V$11=0),"",IFERROR(VLOOKUP($A15,CHOOSE($V$11,Leden1N,Leden2Z,Leden3V),13-$V$11,0),""))</f>
        <v>40227</v>
      </c>
      <c r="H15" s="63">
        <f>IF(AND(ISNUMBER(G15),G15&lt;&gt;0),IF(OR(MONTH(G15)&lt;MONTH(Peildatum),AND(MONTH(G15)&lt;=MONTH(Peildatum),DAY(G15)&lt;=DAY(Peildatum))),YEAR(Peildatum)-YEAR(G15),YEAR(Peildatum)-YEAR(G15)-1),"")</f>
        <v>13</v>
      </c>
      <c r="I15" s="73"/>
      <c r="J15" s="60" t="str">
        <f t="shared" ref="J15:J29" si="6">IF(OR(LEFT($A15,1)="x",$V$11=0),"",IFERROR(VLOOKUP($A15,CHOOSE($V$11,Leden1N,Leden2Z,Leden3V),18-$V$11+$W$11,0),""))</f>
        <v>C2</v>
      </c>
      <c r="K15" s="60" t="str">
        <f t="shared" ref="K15:K29" si="7">IF(OR(LEFT($A15,1)="x",$V$11=0),"",IFERROR(VLOOKUP($A15,CHOOSE($V$11,Leden1N,Leden2Z,Leden3V),19-$V$11+$W$11,0),""))</f>
        <v>C2</v>
      </c>
      <c r="L15" s="60" t="str">
        <f t="shared" ref="L15:L29" si="8">IF(OR(LEFT($A15,1)="x",$V$11=0),"",IFERROR(VLOOKUP($A15,CHOOSE($V$11,Leden1N,Leden2Z,Leden3V),20-$V$11+$W$11,0),""))</f>
        <v>C2</v>
      </c>
      <c r="M15" s="48"/>
      <c r="N15" s="48"/>
      <c r="P15" s="114">
        <f t="shared" ref="P15:P29" si="9">IF(OR(LEFT($A15,1)="x",$V$11=0),"",IFERROR(VLOOKUP($A15,CHOOSE($V$11,Leden1N,Leden2Z,Leden3V),31-$V$11+$W$11,0),""))</f>
        <v>0</v>
      </c>
      <c r="Q15" s="114">
        <f t="shared" ref="Q15:Q29" si="10">IF(OR(LEFT($A15,1)="x",$V$11=0),"",IFERROR(VLOOKUP($A15,CHOOSE($V$11,Leden1N,Leden2Z,Leden3V),32-$V$11+$W$11,0),""))</f>
        <v>0</v>
      </c>
      <c r="R15" s="114">
        <f t="shared" ref="R15:R29" si="11">IF(OR(LEFT($A15,1)="x",$V$11=0),"",IFERROR(VLOOKUP($A15,CHOOSE($V$11,Leden1N,Leden2Z,Leden3V),33-$V$11+$W$11,0),""))</f>
        <v>0</v>
      </c>
      <c r="S15" s="87"/>
      <c r="T15" s="153">
        <f t="shared" ref="T15:T29" si="12">IF(LEN(C15&amp;D15&amp;E15&amp;F15)&gt;0,1,0)</f>
        <v>1</v>
      </c>
      <c r="U15" s="116"/>
      <c r="V15" s="119">
        <f>V14</f>
        <v>13</v>
      </c>
      <c r="W15" s="119">
        <f>W14</f>
        <v>14</v>
      </c>
      <c r="X15" s="97">
        <v>5</v>
      </c>
      <c r="Y15" s="60" t="str">
        <f t="shared" ref="Y15:Y29" si="13">IF(LEFT($A15,1)="x","",IFERROR(VLOOKUP($A15,CHOOSE($V$11,Leden1N,Leden2Z,Leden3V),38-$V$11+$W$11,0),""))</f>
        <v>C2</v>
      </c>
      <c r="Z15" s="60" t="str">
        <f t="shared" ref="Z15:Z29" si="14">IF(LEFT($A15,1)="x","",IFERROR(VLOOKUP($A15,CHOOSE($V$11,Leden1N,Leden2Z,Leden3V),39-$V$11+$W$11,0),""))</f>
        <v>C2</v>
      </c>
      <c r="AA15" s="60" t="str">
        <f t="shared" ref="AA15:AA29" si="15">IF(LEFT($A15,1)="x","",IFERROR(VLOOKUP($A15,CHOOSE($V$11,Leden1N,Leden2Z,Leden3V),40-$V$11+$W$11,0),""))</f>
        <v>C2</v>
      </c>
      <c r="AB15" s="23">
        <f t="shared" ref="AB15:AB29" si="16">LEN(Y15&amp;Z15&amp;AA15)</f>
        <v>6</v>
      </c>
      <c r="AC15" s="158">
        <f t="shared" ref="AC15:AC29" si="17">lft(G15,Peildatum)</f>
        <v>13.86</v>
      </c>
    </row>
    <row r="16" spans="1:29" x14ac:dyDescent="0.25">
      <c r="A16" s="23" t="str">
        <f>C12&amp;"x"&amp;B16</f>
        <v>C2x2</v>
      </c>
      <c r="B16" s="42">
        <v>2</v>
      </c>
      <c r="C16" s="60" t="str">
        <f t="shared" si="1"/>
        <v>V</v>
      </c>
      <c r="D16" s="60" t="str">
        <f t="shared" si="2"/>
        <v>NLL20H8</v>
      </c>
      <c r="E16" s="61" t="str">
        <f t="shared" si="3"/>
        <v>Burgt, van de F.</v>
      </c>
      <c r="F16" s="61" t="str">
        <f t="shared" si="4"/>
        <v>Feline</v>
      </c>
      <c r="G16" s="62">
        <f t="shared" si="5"/>
        <v>40429</v>
      </c>
      <c r="H16" s="63">
        <f t="shared" ref="H16:H29" si="18">IF(AND(ISNUMBER(G16),G16&lt;&gt;0),IF(OR(MONTH(G16)&lt;MONTH(Peildatum),AND(MONTH(G16)&lt;=MONTH(Peildatum),DAY(G16)&lt;=DAY(Peildatum))),YEAR(Peildatum)-YEAR(G16),YEAR(Peildatum)-YEAR(G16)-1),"")</f>
        <v>13</v>
      </c>
      <c r="I16" s="69"/>
      <c r="J16" s="60" t="str">
        <f t="shared" si="6"/>
        <v>C2</v>
      </c>
      <c r="K16" s="60" t="str">
        <f t="shared" si="7"/>
        <v>C2</v>
      </c>
      <c r="L16" s="60" t="str">
        <f t="shared" si="8"/>
        <v>C2</v>
      </c>
      <c r="M16" s="48"/>
      <c r="N16" s="48"/>
      <c r="P16" s="114">
        <f t="shared" si="9"/>
        <v>0</v>
      </c>
      <c r="Q16" s="114">
        <f t="shared" si="10"/>
        <v>0</v>
      </c>
      <c r="R16" s="114">
        <f t="shared" si="11"/>
        <v>0</v>
      </c>
      <c r="S16" s="87"/>
      <c r="T16" s="153">
        <f t="shared" si="12"/>
        <v>1</v>
      </c>
      <c r="U16" s="116"/>
      <c r="V16" s="119">
        <f t="shared" ref="V16:W29" si="19">V15</f>
        <v>13</v>
      </c>
      <c r="W16" s="119">
        <f t="shared" si="19"/>
        <v>14</v>
      </c>
      <c r="X16" s="97">
        <v>6</v>
      </c>
      <c r="Y16" s="60" t="str">
        <f t="shared" si="13"/>
        <v>C2</v>
      </c>
      <c r="Z16" s="60" t="str">
        <f t="shared" si="14"/>
        <v>C2</v>
      </c>
      <c r="AA16" s="60" t="str">
        <f t="shared" si="15"/>
        <v>C2</v>
      </c>
      <c r="AB16" s="23">
        <f t="shared" si="16"/>
        <v>6</v>
      </c>
      <c r="AC16" s="158">
        <f t="shared" si="17"/>
        <v>13.31</v>
      </c>
    </row>
    <row r="17" spans="1:29" x14ac:dyDescent="0.25">
      <c r="A17" s="23" t="str">
        <f>C12&amp;"x"&amp;B17</f>
        <v>C2x3</v>
      </c>
      <c r="B17" s="42">
        <v>3</v>
      </c>
      <c r="C17" s="60" t="str">
        <f t="shared" si="1"/>
        <v>V</v>
      </c>
      <c r="D17" s="60" t="str">
        <f t="shared" si="2"/>
        <v>NLN41L1</v>
      </c>
      <c r="E17" s="61" t="str">
        <f t="shared" si="3"/>
        <v>Stomp, N.</v>
      </c>
      <c r="F17" s="61" t="str">
        <f t="shared" si="4"/>
        <v>Noa</v>
      </c>
      <c r="G17" s="62">
        <f t="shared" si="5"/>
        <v>40439</v>
      </c>
      <c r="H17" s="63">
        <f t="shared" si="18"/>
        <v>13</v>
      </c>
      <c r="I17" s="69"/>
      <c r="J17" s="60" t="str">
        <f t="shared" si="6"/>
        <v>C2</v>
      </c>
      <c r="K17" s="60" t="str">
        <f t="shared" si="7"/>
        <v>C2</v>
      </c>
      <c r="L17" s="60" t="str">
        <f t="shared" si="8"/>
        <v>C2</v>
      </c>
      <c r="M17" s="48"/>
      <c r="N17" s="48"/>
      <c r="P17" s="114">
        <f t="shared" si="9"/>
        <v>0</v>
      </c>
      <c r="Q17" s="114">
        <f t="shared" si="10"/>
        <v>0</v>
      </c>
      <c r="R17" s="114">
        <f t="shared" si="11"/>
        <v>0</v>
      </c>
      <c r="S17" s="87"/>
      <c r="T17" s="153">
        <f t="shared" si="12"/>
        <v>1</v>
      </c>
      <c r="U17" s="116"/>
      <c r="V17" s="119">
        <f t="shared" si="19"/>
        <v>13</v>
      </c>
      <c r="W17" s="119">
        <f t="shared" si="19"/>
        <v>14</v>
      </c>
      <c r="X17" s="97">
        <v>7</v>
      </c>
      <c r="Y17" s="60" t="str">
        <f t="shared" si="13"/>
        <v>C2</v>
      </c>
      <c r="Z17" s="60" t="str">
        <f t="shared" si="14"/>
        <v>C2</v>
      </c>
      <c r="AA17" s="60" t="str">
        <f t="shared" si="15"/>
        <v>C2</v>
      </c>
      <c r="AB17" s="23">
        <f t="shared" si="16"/>
        <v>6</v>
      </c>
      <c r="AC17" s="158">
        <f t="shared" si="17"/>
        <v>13.28</v>
      </c>
    </row>
    <row r="18" spans="1:29" x14ac:dyDescent="0.25">
      <c r="A18" s="23" t="str">
        <f>C12&amp;"x"&amp;B18</f>
        <v>C2x4</v>
      </c>
      <c r="B18" s="42">
        <v>4</v>
      </c>
      <c r="C18" s="60" t="str">
        <f t="shared" si="1"/>
        <v>V</v>
      </c>
      <c r="D18" s="60" t="str">
        <f t="shared" si="2"/>
        <v>NLS34M7</v>
      </c>
      <c r="E18" s="61" t="str">
        <f t="shared" si="3"/>
        <v>Camphens, S.</v>
      </c>
      <c r="F18" s="61" t="str">
        <f t="shared" si="4"/>
        <v>Saar</v>
      </c>
      <c r="G18" s="62">
        <f t="shared" si="5"/>
        <v>40786</v>
      </c>
      <c r="H18" s="63">
        <f t="shared" si="18"/>
        <v>12</v>
      </c>
      <c r="I18" s="69"/>
      <c r="J18" s="60" t="str">
        <f t="shared" si="6"/>
        <v>D1</v>
      </c>
      <c r="K18" s="60" t="str">
        <f t="shared" si="7"/>
        <v>D1</v>
      </c>
      <c r="L18" s="60" t="str">
        <f t="shared" si="8"/>
        <v>D1</v>
      </c>
      <c r="M18" s="48"/>
      <c r="N18" s="48"/>
      <c r="P18" s="114">
        <f t="shared" si="9"/>
        <v>0</v>
      </c>
      <c r="Q18" s="114">
        <f t="shared" si="10"/>
        <v>0</v>
      </c>
      <c r="R18" s="114">
        <f t="shared" si="11"/>
        <v>0</v>
      </c>
      <c r="S18" s="87"/>
      <c r="T18" s="153">
        <f t="shared" si="12"/>
        <v>1</v>
      </c>
      <c r="U18" s="116"/>
      <c r="V18" s="119">
        <f t="shared" si="19"/>
        <v>13</v>
      </c>
      <c r="W18" s="119">
        <f t="shared" si="19"/>
        <v>14</v>
      </c>
      <c r="X18" s="97">
        <v>8</v>
      </c>
      <c r="Y18" s="60" t="str">
        <f t="shared" si="13"/>
        <v>D1</v>
      </c>
      <c r="Z18" s="60" t="str">
        <f t="shared" si="14"/>
        <v>D1</v>
      </c>
      <c r="AA18" s="60" t="str">
        <f t="shared" si="15"/>
        <v>D1</v>
      </c>
      <c r="AB18" s="23">
        <f t="shared" si="16"/>
        <v>6</v>
      </c>
      <c r="AC18" s="158">
        <f t="shared" si="17"/>
        <v>12.33</v>
      </c>
    </row>
    <row r="19" spans="1:29" x14ac:dyDescent="0.25">
      <c r="A19" s="23" t="str">
        <f>C12&amp;"x"&amp;B19</f>
        <v>C2x5</v>
      </c>
      <c r="B19" s="42">
        <v>5</v>
      </c>
      <c r="C19" s="60" t="str">
        <f t="shared" si="1"/>
        <v>V</v>
      </c>
      <c r="D19" s="60" t="str">
        <f t="shared" si="2"/>
        <v>NMJ53F3</v>
      </c>
      <c r="E19" s="61" t="str">
        <f t="shared" si="3"/>
        <v>Rooij, van E.J.</v>
      </c>
      <c r="F19" s="61" t="str">
        <f t="shared" si="4"/>
        <v>Eva</v>
      </c>
      <c r="G19" s="62">
        <f t="shared" si="5"/>
        <v>41167</v>
      </c>
      <c r="H19" s="63">
        <f t="shared" si="18"/>
        <v>11</v>
      </c>
      <c r="I19" s="69"/>
      <c r="J19" s="60" t="str">
        <f t="shared" si="6"/>
        <v>D1</v>
      </c>
      <c r="K19" s="60" t="str">
        <f t="shared" si="7"/>
        <v>D1</v>
      </c>
      <c r="L19" s="60" t="str">
        <f t="shared" si="8"/>
        <v>D1</v>
      </c>
      <c r="M19" s="48"/>
      <c r="N19" s="48"/>
      <c r="P19" s="114">
        <f t="shared" si="9"/>
        <v>0</v>
      </c>
      <c r="Q19" s="114">
        <f t="shared" si="10"/>
        <v>0</v>
      </c>
      <c r="R19" s="114">
        <f t="shared" si="11"/>
        <v>0</v>
      </c>
      <c r="S19" s="87"/>
      <c r="T19" s="153">
        <f t="shared" si="12"/>
        <v>1</v>
      </c>
      <c r="U19" s="116"/>
      <c r="V19" s="119">
        <f t="shared" si="19"/>
        <v>13</v>
      </c>
      <c r="W19" s="119">
        <f t="shared" si="19"/>
        <v>14</v>
      </c>
      <c r="X19" s="97">
        <v>9</v>
      </c>
      <c r="Y19" s="60" t="str">
        <f t="shared" si="13"/>
        <v>D1</v>
      </c>
      <c r="Z19" s="60" t="str">
        <f t="shared" si="14"/>
        <v>D1</v>
      </c>
      <c r="AA19" s="60" t="str">
        <f t="shared" si="15"/>
        <v>D1</v>
      </c>
      <c r="AB19" s="23">
        <f t="shared" si="16"/>
        <v>6</v>
      </c>
      <c r="AC19" s="158">
        <f t="shared" si="17"/>
        <v>11.29</v>
      </c>
    </row>
    <row r="20" spans="1:29" x14ac:dyDescent="0.25">
      <c r="A20" s="23" t="str">
        <f>C12&amp;"x"&amp;B20</f>
        <v>C2x6</v>
      </c>
      <c r="B20" s="42">
        <v>6</v>
      </c>
      <c r="C20" s="60" t="str">
        <f t="shared" si="1"/>
        <v>M</v>
      </c>
      <c r="D20" s="60" t="str">
        <f t="shared" si="2"/>
        <v>NMG85H5</v>
      </c>
      <c r="E20" s="61" t="str">
        <f t="shared" si="3"/>
        <v>Hovestadt, D.</v>
      </c>
      <c r="F20" s="61" t="str">
        <f t="shared" si="4"/>
        <v>Diederik</v>
      </c>
      <c r="G20" s="62">
        <f t="shared" si="5"/>
        <v>40112</v>
      </c>
      <c r="H20" s="63">
        <f t="shared" si="18"/>
        <v>14</v>
      </c>
      <c r="I20" s="69"/>
      <c r="J20" s="60" t="str">
        <f t="shared" si="6"/>
        <v>C3</v>
      </c>
      <c r="K20" s="60" t="str">
        <f t="shared" si="7"/>
        <v>C3</v>
      </c>
      <c r="L20" s="60" t="str">
        <f t="shared" si="8"/>
        <v>C3</v>
      </c>
      <c r="M20" s="48"/>
      <c r="N20" s="48"/>
      <c r="P20" s="114">
        <f t="shared" si="9"/>
        <v>0</v>
      </c>
      <c r="Q20" s="114">
        <f t="shared" si="10"/>
        <v>0</v>
      </c>
      <c r="R20" s="114">
        <f t="shared" si="11"/>
        <v>0</v>
      </c>
      <c r="S20" s="87"/>
      <c r="T20" s="153">
        <f t="shared" si="12"/>
        <v>1</v>
      </c>
      <c r="U20" s="116"/>
      <c r="V20" s="119">
        <f t="shared" si="19"/>
        <v>13</v>
      </c>
      <c r="W20" s="119">
        <f t="shared" si="19"/>
        <v>14</v>
      </c>
      <c r="X20" s="97">
        <v>10</v>
      </c>
      <c r="Y20" s="60" t="str">
        <f t="shared" si="13"/>
        <v>C3</v>
      </c>
      <c r="Z20" s="60" t="str">
        <f t="shared" si="14"/>
        <v>C3</v>
      </c>
      <c r="AA20" s="60" t="str">
        <f t="shared" si="15"/>
        <v>C3</v>
      </c>
      <c r="AB20" s="23">
        <f t="shared" si="16"/>
        <v>6</v>
      </c>
      <c r="AC20" s="158">
        <f t="shared" si="17"/>
        <v>14.18</v>
      </c>
    </row>
    <row r="21" spans="1:29" x14ac:dyDescent="0.25">
      <c r="A21" s="23" t="str">
        <f>C12&amp;"x"&amp;B21</f>
        <v>C2x7</v>
      </c>
      <c r="B21" s="42">
        <v>7</v>
      </c>
      <c r="C21" s="60" t="str">
        <f t="shared" si="1"/>
        <v>M</v>
      </c>
      <c r="D21" s="60" t="str">
        <f t="shared" si="2"/>
        <v>NLY32T6</v>
      </c>
      <c r="E21" s="61" t="str">
        <f t="shared" si="3"/>
        <v>Ven, van de J.</v>
      </c>
      <c r="F21" s="61" t="str">
        <f t="shared" si="4"/>
        <v>Jonas</v>
      </c>
      <c r="G21" s="62">
        <f t="shared" si="5"/>
        <v>40413</v>
      </c>
      <c r="H21" s="63">
        <f t="shared" si="18"/>
        <v>13</v>
      </c>
      <c r="I21" s="69"/>
      <c r="J21" s="60" t="str">
        <f t="shared" si="6"/>
        <v>C2</v>
      </c>
      <c r="K21" s="60" t="str">
        <f t="shared" si="7"/>
        <v>C2</v>
      </c>
      <c r="L21" s="60" t="str">
        <f t="shared" si="8"/>
        <v>C2</v>
      </c>
      <c r="M21" s="48"/>
      <c r="N21" s="48"/>
      <c r="P21" s="114">
        <f t="shared" si="9"/>
        <v>0</v>
      </c>
      <c r="Q21" s="114">
        <f t="shared" si="10"/>
        <v>0</v>
      </c>
      <c r="R21" s="114">
        <f t="shared" si="11"/>
        <v>0</v>
      </c>
      <c r="S21" s="87"/>
      <c r="T21" s="153">
        <f t="shared" si="12"/>
        <v>1</v>
      </c>
      <c r="U21" s="116"/>
      <c r="V21" s="119">
        <f t="shared" si="19"/>
        <v>13</v>
      </c>
      <c r="W21" s="119">
        <f t="shared" si="19"/>
        <v>14</v>
      </c>
      <c r="X21" s="97">
        <v>11</v>
      </c>
      <c r="Y21" s="60" t="str">
        <f t="shared" si="13"/>
        <v>C2</v>
      </c>
      <c r="Z21" s="60" t="str">
        <f t="shared" si="14"/>
        <v>C2</v>
      </c>
      <c r="AA21" s="60" t="str">
        <f t="shared" si="15"/>
        <v>C2</v>
      </c>
      <c r="AB21" s="23">
        <f t="shared" si="16"/>
        <v>6</v>
      </c>
      <c r="AC21" s="158">
        <f t="shared" si="17"/>
        <v>13.36</v>
      </c>
    </row>
    <row r="22" spans="1:29" x14ac:dyDescent="0.25">
      <c r="A22" s="23" t="str">
        <f>C12&amp;"x"&amp;B22</f>
        <v>C2x8</v>
      </c>
      <c r="B22" s="42">
        <v>8</v>
      </c>
      <c r="C22" s="60" t="str">
        <f t="shared" si="1"/>
        <v>M</v>
      </c>
      <c r="D22" s="60" t="str">
        <f t="shared" si="2"/>
        <v>NLV80P4</v>
      </c>
      <c r="E22" s="61" t="str">
        <f t="shared" si="3"/>
        <v>Heersping, S.</v>
      </c>
      <c r="F22" s="61" t="str">
        <f t="shared" si="4"/>
        <v>Sander</v>
      </c>
      <c r="G22" s="62">
        <f t="shared" si="5"/>
        <v>40806</v>
      </c>
      <c r="H22" s="63">
        <f t="shared" si="18"/>
        <v>12</v>
      </c>
      <c r="I22" s="69"/>
      <c r="J22" s="60" t="str">
        <f t="shared" si="6"/>
        <v>D1</v>
      </c>
      <c r="K22" s="60" t="str">
        <f t="shared" si="7"/>
        <v>D1</v>
      </c>
      <c r="L22" s="60" t="str">
        <f t="shared" si="8"/>
        <v>D1</v>
      </c>
      <c r="M22" s="48"/>
      <c r="N22" s="48"/>
      <c r="P22" s="114">
        <f t="shared" si="9"/>
        <v>0</v>
      </c>
      <c r="Q22" s="114">
        <f t="shared" si="10"/>
        <v>0</v>
      </c>
      <c r="R22" s="114">
        <f t="shared" si="11"/>
        <v>0</v>
      </c>
      <c r="S22" s="87"/>
      <c r="T22" s="153">
        <f t="shared" si="12"/>
        <v>1</v>
      </c>
      <c r="U22" s="116"/>
      <c r="V22" s="119">
        <f t="shared" si="19"/>
        <v>13</v>
      </c>
      <c r="W22" s="119">
        <f t="shared" si="19"/>
        <v>14</v>
      </c>
      <c r="X22" s="97">
        <v>12</v>
      </c>
      <c r="Y22" s="60" t="str">
        <f t="shared" si="13"/>
        <v>D1</v>
      </c>
      <c r="Z22" s="60" t="str">
        <f t="shared" si="14"/>
        <v>D1</v>
      </c>
      <c r="AA22" s="60" t="str">
        <f t="shared" si="15"/>
        <v>D1</v>
      </c>
      <c r="AB22" s="23">
        <f t="shared" si="16"/>
        <v>6</v>
      </c>
      <c r="AC22" s="158">
        <f t="shared" si="17"/>
        <v>12.28</v>
      </c>
    </row>
    <row r="23" spans="1:29" x14ac:dyDescent="0.25">
      <c r="A23" s="23" t="str">
        <f>C12&amp;"x"&amp;B23</f>
        <v>C2x9</v>
      </c>
      <c r="B23" s="42">
        <v>9</v>
      </c>
      <c r="C23" s="60" t="str">
        <f t="shared" si="1"/>
        <v>M</v>
      </c>
      <c r="D23" s="60" t="str">
        <f t="shared" si="2"/>
        <v>NLV80M3</v>
      </c>
      <c r="E23" s="61" t="str">
        <f t="shared" si="3"/>
        <v>Laban, F.C.</v>
      </c>
      <c r="F23" s="61" t="str">
        <f t="shared" si="4"/>
        <v>Freek</v>
      </c>
      <c r="G23" s="62">
        <f t="shared" si="5"/>
        <v>41044</v>
      </c>
      <c r="H23" s="63">
        <f t="shared" si="18"/>
        <v>11</v>
      </c>
      <c r="I23" s="69"/>
      <c r="J23" s="60" t="str">
        <f t="shared" si="6"/>
        <v>D1</v>
      </c>
      <c r="K23" s="60" t="str">
        <f t="shared" si="7"/>
        <v>D1</v>
      </c>
      <c r="L23" s="60" t="str">
        <f t="shared" si="8"/>
        <v>D1</v>
      </c>
      <c r="M23" s="48"/>
      <c r="N23" s="48"/>
      <c r="P23" s="114">
        <f t="shared" si="9"/>
        <v>0</v>
      </c>
      <c r="Q23" s="114">
        <f t="shared" si="10"/>
        <v>0</v>
      </c>
      <c r="R23" s="114">
        <f t="shared" si="11"/>
        <v>0</v>
      </c>
      <c r="S23" s="87"/>
      <c r="T23" s="153">
        <f t="shared" si="12"/>
        <v>1</v>
      </c>
      <c r="U23" s="116"/>
      <c r="V23" s="119">
        <f t="shared" si="19"/>
        <v>13</v>
      </c>
      <c r="W23" s="119">
        <f t="shared" si="19"/>
        <v>14</v>
      </c>
      <c r="X23" s="97">
        <v>13</v>
      </c>
      <c r="Y23" s="60" t="str">
        <f t="shared" si="13"/>
        <v>D1</v>
      </c>
      <c r="Z23" s="60" t="str">
        <f t="shared" si="14"/>
        <v>D1</v>
      </c>
      <c r="AA23" s="60" t="str">
        <f t="shared" si="15"/>
        <v>D1</v>
      </c>
      <c r="AB23" s="23">
        <f t="shared" si="16"/>
        <v>6</v>
      </c>
      <c r="AC23" s="158">
        <f t="shared" si="17"/>
        <v>11.63</v>
      </c>
    </row>
    <row r="24" spans="1:29" x14ac:dyDescent="0.25">
      <c r="A24" s="23" t="str">
        <f>C12&amp;"x"&amp;B24</f>
        <v>C2x10</v>
      </c>
      <c r="B24" s="42">
        <v>10</v>
      </c>
      <c r="C24" s="60" t="str">
        <f t="shared" si="1"/>
        <v/>
      </c>
      <c r="D24" s="60" t="str">
        <f t="shared" si="2"/>
        <v/>
      </c>
      <c r="E24" s="61" t="str">
        <f t="shared" si="3"/>
        <v/>
      </c>
      <c r="F24" s="61" t="str">
        <f t="shared" si="4"/>
        <v/>
      </c>
      <c r="G24" s="62" t="str">
        <f t="shared" si="5"/>
        <v/>
      </c>
      <c r="H24" s="63" t="str">
        <f t="shared" si="18"/>
        <v/>
      </c>
      <c r="I24" s="69"/>
      <c r="J24" s="60" t="str">
        <f t="shared" si="6"/>
        <v/>
      </c>
      <c r="K24" s="60" t="str">
        <f t="shared" si="7"/>
        <v/>
      </c>
      <c r="L24" s="60" t="str">
        <f t="shared" si="8"/>
        <v/>
      </c>
      <c r="M24" s="48"/>
      <c r="N24" s="48"/>
      <c r="P24" s="114" t="str">
        <f t="shared" si="9"/>
        <v/>
      </c>
      <c r="Q24" s="114" t="str">
        <f t="shared" si="10"/>
        <v/>
      </c>
      <c r="R24" s="114" t="str">
        <f t="shared" si="11"/>
        <v/>
      </c>
      <c r="S24" s="87"/>
      <c r="T24" s="153">
        <f t="shared" si="12"/>
        <v>0</v>
      </c>
      <c r="U24" s="116"/>
      <c r="V24" s="119">
        <f t="shared" si="19"/>
        <v>13</v>
      </c>
      <c r="W24" s="119">
        <f t="shared" si="19"/>
        <v>14</v>
      </c>
      <c r="X24" s="97">
        <v>14</v>
      </c>
      <c r="Y24" s="60" t="str">
        <f t="shared" si="13"/>
        <v/>
      </c>
      <c r="Z24" s="60" t="str">
        <f t="shared" si="14"/>
        <v/>
      </c>
      <c r="AA24" s="60" t="str">
        <f t="shared" si="15"/>
        <v/>
      </c>
      <c r="AB24" s="23">
        <f t="shared" si="16"/>
        <v>0</v>
      </c>
      <c r="AC24" s="158" t="str">
        <f t="shared" si="17"/>
        <v/>
      </c>
    </row>
    <row r="25" spans="1:29" x14ac:dyDescent="0.25">
      <c r="A25" s="23" t="str">
        <f>C12&amp;"x"&amp;B25</f>
        <v>C2x11</v>
      </c>
      <c r="B25" s="42">
        <v>11</v>
      </c>
      <c r="C25" s="60" t="str">
        <f t="shared" si="1"/>
        <v/>
      </c>
      <c r="D25" s="60" t="str">
        <f t="shared" si="2"/>
        <v/>
      </c>
      <c r="E25" s="61" t="str">
        <f t="shared" si="3"/>
        <v/>
      </c>
      <c r="F25" s="61" t="str">
        <f t="shared" si="4"/>
        <v/>
      </c>
      <c r="G25" s="62" t="str">
        <f t="shared" si="5"/>
        <v/>
      </c>
      <c r="H25" s="63" t="str">
        <f t="shared" si="18"/>
        <v/>
      </c>
      <c r="I25" s="69"/>
      <c r="J25" s="60" t="str">
        <f t="shared" si="6"/>
        <v/>
      </c>
      <c r="K25" s="60" t="str">
        <f t="shared" si="7"/>
        <v/>
      </c>
      <c r="L25" s="60" t="str">
        <f t="shared" si="8"/>
        <v/>
      </c>
      <c r="M25" s="48"/>
      <c r="N25" s="48"/>
      <c r="P25" s="114" t="str">
        <f t="shared" si="9"/>
        <v/>
      </c>
      <c r="Q25" s="114" t="str">
        <f t="shared" si="10"/>
        <v/>
      </c>
      <c r="R25" s="114" t="str">
        <f t="shared" si="11"/>
        <v/>
      </c>
      <c r="S25" s="87"/>
      <c r="T25" s="153">
        <f t="shared" si="12"/>
        <v>0</v>
      </c>
      <c r="V25" s="119">
        <f t="shared" si="19"/>
        <v>13</v>
      </c>
      <c r="W25" s="119">
        <f t="shared" si="19"/>
        <v>14</v>
      </c>
      <c r="X25" s="97">
        <v>15</v>
      </c>
      <c r="Y25" s="60" t="str">
        <f t="shared" si="13"/>
        <v/>
      </c>
      <c r="Z25" s="60" t="str">
        <f t="shared" si="14"/>
        <v/>
      </c>
      <c r="AA25" s="60" t="str">
        <f t="shared" si="15"/>
        <v/>
      </c>
      <c r="AB25" s="23">
        <f t="shared" si="16"/>
        <v>0</v>
      </c>
      <c r="AC25" s="158" t="str">
        <f t="shared" si="17"/>
        <v/>
      </c>
    </row>
    <row r="26" spans="1:29" x14ac:dyDescent="0.25">
      <c r="A26" s="23" t="str">
        <f>C12&amp;"x"&amp;B26</f>
        <v>C2x12</v>
      </c>
      <c r="B26" s="42">
        <v>12</v>
      </c>
      <c r="C26" s="60" t="str">
        <f t="shared" si="1"/>
        <v/>
      </c>
      <c r="D26" s="60" t="str">
        <f t="shared" si="2"/>
        <v/>
      </c>
      <c r="E26" s="61" t="str">
        <f t="shared" si="3"/>
        <v/>
      </c>
      <c r="F26" s="61" t="str">
        <f t="shared" si="4"/>
        <v/>
      </c>
      <c r="G26" s="62" t="str">
        <f t="shared" si="5"/>
        <v/>
      </c>
      <c r="H26" s="63" t="str">
        <f t="shared" si="18"/>
        <v/>
      </c>
      <c r="I26" s="69"/>
      <c r="J26" s="60" t="str">
        <f t="shared" si="6"/>
        <v/>
      </c>
      <c r="K26" s="60" t="str">
        <f t="shared" si="7"/>
        <v/>
      </c>
      <c r="L26" s="60" t="str">
        <f t="shared" si="8"/>
        <v/>
      </c>
      <c r="M26" s="48"/>
      <c r="N26" s="48"/>
      <c r="P26" s="114" t="str">
        <f t="shared" si="9"/>
        <v/>
      </c>
      <c r="Q26" s="114" t="str">
        <f t="shared" si="10"/>
        <v/>
      </c>
      <c r="R26" s="114" t="str">
        <f t="shared" si="11"/>
        <v/>
      </c>
      <c r="S26" s="87"/>
      <c r="T26" s="153">
        <f t="shared" si="12"/>
        <v>0</v>
      </c>
      <c r="V26" s="119">
        <f t="shared" si="19"/>
        <v>13</v>
      </c>
      <c r="W26" s="119">
        <f t="shared" si="19"/>
        <v>14</v>
      </c>
      <c r="X26" s="97">
        <v>16</v>
      </c>
      <c r="Y26" s="60" t="str">
        <f t="shared" si="13"/>
        <v/>
      </c>
      <c r="Z26" s="60" t="str">
        <f t="shared" si="14"/>
        <v/>
      </c>
      <c r="AA26" s="60" t="str">
        <f t="shared" si="15"/>
        <v/>
      </c>
      <c r="AB26" s="23">
        <f t="shared" si="16"/>
        <v>0</v>
      </c>
      <c r="AC26" s="158" t="str">
        <f t="shared" si="17"/>
        <v/>
      </c>
    </row>
    <row r="27" spans="1:29" x14ac:dyDescent="0.25">
      <c r="A27" s="23" t="str">
        <f>C12&amp;"x"&amp;B27</f>
        <v>C2x13</v>
      </c>
      <c r="B27" s="42">
        <v>13</v>
      </c>
      <c r="C27" s="60" t="str">
        <f t="shared" si="1"/>
        <v/>
      </c>
      <c r="D27" s="60" t="str">
        <f t="shared" si="2"/>
        <v/>
      </c>
      <c r="E27" s="61" t="str">
        <f t="shared" si="3"/>
        <v/>
      </c>
      <c r="F27" s="61" t="str">
        <f t="shared" si="4"/>
        <v/>
      </c>
      <c r="G27" s="62" t="str">
        <f t="shared" si="5"/>
        <v/>
      </c>
      <c r="H27" s="63" t="str">
        <f t="shared" si="18"/>
        <v/>
      </c>
      <c r="I27" s="69"/>
      <c r="J27" s="60" t="str">
        <f t="shared" si="6"/>
        <v/>
      </c>
      <c r="K27" s="60" t="str">
        <f t="shared" si="7"/>
        <v/>
      </c>
      <c r="L27" s="60" t="str">
        <f t="shared" si="8"/>
        <v/>
      </c>
      <c r="M27" s="48"/>
      <c r="N27" s="48"/>
      <c r="P27" s="114" t="str">
        <f t="shared" si="9"/>
        <v/>
      </c>
      <c r="Q27" s="114" t="str">
        <f t="shared" si="10"/>
        <v/>
      </c>
      <c r="R27" s="114" t="str">
        <f t="shared" si="11"/>
        <v/>
      </c>
      <c r="S27" s="87"/>
      <c r="T27" s="153">
        <f t="shared" si="12"/>
        <v>0</v>
      </c>
      <c r="V27" s="119">
        <f t="shared" si="19"/>
        <v>13</v>
      </c>
      <c r="W27" s="119">
        <f t="shared" si="19"/>
        <v>14</v>
      </c>
      <c r="X27" s="97">
        <v>17</v>
      </c>
      <c r="Y27" s="60" t="str">
        <f t="shared" si="13"/>
        <v/>
      </c>
      <c r="Z27" s="60" t="str">
        <f t="shared" si="14"/>
        <v/>
      </c>
      <c r="AA27" s="60" t="str">
        <f t="shared" si="15"/>
        <v/>
      </c>
      <c r="AB27" s="23">
        <f t="shared" si="16"/>
        <v>0</v>
      </c>
      <c r="AC27" s="158" t="str">
        <f t="shared" si="17"/>
        <v/>
      </c>
    </row>
    <row r="28" spans="1:29" x14ac:dyDescent="0.25">
      <c r="A28" s="23" t="str">
        <f>C12&amp;"x"&amp;B28</f>
        <v>C2x14</v>
      </c>
      <c r="B28" s="42">
        <v>14</v>
      </c>
      <c r="C28" s="60" t="str">
        <f t="shared" si="1"/>
        <v/>
      </c>
      <c r="D28" s="60" t="str">
        <f t="shared" si="2"/>
        <v/>
      </c>
      <c r="E28" s="61" t="str">
        <f t="shared" si="3"/>
        <v/>
      </c>
      <c r="F28" s="61" t="str">
        <f t="shared" si="4"/>
        <v/>
      </c>
      <c r="G28" s="62" t="str">
        <f t="shared" si="5"/>
        <v/>
      </c>
      <c r="H28" s="63" t="str">
        <f t="shared" si="18"/>
        <v/>
      </c>
      <c r="I28" s="69"/>
      <c r="J28" s="60" t="str">
        <f t="shared" si="6"/>
        <v/>
      </c>
      <c r="K28" s="60" t="str">
        <f t="shared" si="7"/>
        <v/>
      </c>
      <c r="L28" s="60" t="str">
        <f t="shared" si="8"/>
        <v/>
      </c>
      <c r="M28" s="48"/>
      <c r="N28" s="48"/>
      <c r="P28" s="114" t="str">
        <f t="shared" si="9"/>
        <v/>
      </c>
      <c r="Q28" s="114" t="str">
        <f t="shared" si="10"/>
        <v/>
      </c>
      <c r="R28" s="114" t="str">
        <f t="shared" si="11"/>
        <v/>
      </c>
      <c r="S28" s="87"/>
      <c r="T28" s="153">
        <f t="shared" si="12"/>
        <v>0</v>
      </c>
      <c r="V28" s="119">
        <f t="shared" si="19"/>
        <v>13</v>
      </c>
      <c r="W28" s="119">
        <f t="shared" si="19"/>
        <v>14</v>
      </c>
      <c r="X28" s="97">
        <v>18</v>
      </c>
      <c r="Y28" s="60" t="str">
        <f t="shared" si="13"/>
        <v/>
      </c>
      <c r="Z28" s="60" t="str">
        <f t="shared" si="14"/>
        <v/>
      </c>
      <c r="AA28" s="60" t="str">
        <f t="shared" si="15"/>
        <v/>
      </c>
      <c r="AB28" s="23">
        <f t="shared" si="16"/>
        <v>0</v>
      </c>
      <c r="AC28" s="158" t="str">
        <f t="shared" si="17"/>
        <v/>
      </c>
    </row>
    <row r="29" spans="1:29" x14ac:dyDescent="0.25">
      <c r="A29" s="23" t="str">
        <f>C12&amp;"x"&amp;B29</f>
        <v>C2x15</v>
      </c>
      <c r="B29" s="42">
        <v>15</v>
      </c>
      <c r="C29" s="60" t="str">
        <f t="shared" si="1"/>
        <v/>
      </c>
      <c r="D29" s="60" t="str">
        <f t="shared" si="2"/>
        <v/>
      </c>
      <c r="E29" s="61" t="str">
        <f t="shared" si="3"/>
        <v/>
      </c>
      <c r="F29" s="61" t="str">
        <f t="shared" si="4"/>
        <v/>
      </c>
      <c r="G29" s="62" t="str">
        <f t="shared" si="5"/>
        <v/>
      </c>
      <c r="H29" s="63" t="str">
        <f t="shared" si="18"/>
        <v/>
      </c>
      <c r="I29" s="69"/>
      <c r="J29" s="60" t="str">
        <f t="shared" si="6"/>
        <v/>
      </c>
      <c r="K29" s="60" t="str">
        <f t="shared" si="7"/>
        <v/>
      </c>
      <c r="L29" s="60" t="str">
        <f t="shared" si="8"/>
        <v/>
      </c>
      <c r="M29" s="48"/>
      <c r="N29" s="48"/>
      <c r="P29" s="114" t="str">
        <f t="shared" si="9"/>
        <v/>
      </c>
      <c r="Q29" s="114" t="str">
        <f t="shared" si="10"/>
        <v/>
      </c>
      <c r="R29" s="114" t="str">
        <f t="shared" si="11"/>
        <v/>
      </c>
      <c r="S29" s="87"/>
      <c r="T29" s="153">
        <f t="shared" si="12"/>
        <v>0</v>
      </c>
      <c r="V29" s="119">
        <f t="shared" si="19"/>
        <v>13</v>
      </c>
      <c r="W29" s="119">
        <f t="shared" si="19"/>
        <v>14</v>
      </c>
      <c r="X29" s="97">
        <v>19</v>
      </c>
      <c r="Y29" s="60" t="str">
        <f t="shared" si="13"/>
        <v/>
      </c>
      <c r="Z29" s="60" t="str">
        <f t="shared" si="14"/>
        <v/>
      </c>
      <c r="AA29" s="60" t="str">
        <f t="shared" si="15"/>
        <v/>
      </c>
      <c r="AB29" s="23">
        <f t="shared" si="16"/>
        <v>0</v>
      </c>
      <c r="AC29" s="158" t="str">
        <f t="shared" si="17"/>
        <v/>
      </c>
    </row>
    <row r="30" spans="1:29" ht="6" customHeight="1" x14ac:dyDescent="0.25">
      <c r="B30" s="42"/>
      <c r="C30" s="74"/>
      <c r="D30" s="74"/>
      <c r="E30" s="74"/>
      <c r="F30" s="74"/>
      <c r="G30" s="74"/>
      <c r="H30" s="74"/>
      <c r="I30" s="74"/>
      <c r="J30" s="74"/>
      <c r="K30" s="74"/>
      <c r="L30" s="74"/>
      <c r="M30" s="48"/>
      <c r="N30" s="48"/>
    </row>
    <row r="31" spans="1:29" x14ac:dyDescent="0.25">
      <c r="B31" s="42"/>
      <c r="C31" s="43"/>
      <c r="D31" s="42"/>
      <c r="E31" s="42"/>
      <c r="F31" s="42"/>
      <c r="G31" s="42"/>
      <c r="H31" s="42"/>
      <c r="I31" s="42"/>
      <c r="J31" s="42"/>
      <c r="K31" s="42"/>
      <c r="L31" s="42"/>
      <c r="M31" s="48"/>
      <c r="N31" s="48"/>
      <c r="X31" s="97">
        <v>21</v>
      </c>
    </row>
    <row r="32" spans="1:29" ht="12.75" customHeight="1" x14ac:dyDescent="0.25">
      <c r="B32" s="385" t="s">
        <v>5182</v>
      </c>
      <c r="C32" s="385"/>
      <c r="D32" s="385"/>
      <c r="E32" s="385"/>
      <c r="F32" s="385"/>
      <c r="G32" s="385"/>
      <c r="H32" s="385"/>
      <c r="I32" s="385"/>
      <c r="J32" s="385"/>
      <c r="K32" s="385"/>
      <c r="L32" s="385"/>
      <c r="M32" s="48"/>
      <c r="N32" s="48"/>
      <c r="X32" s="97">
        <v>22</v>
      </c>
    </row>
    <row r="33" spans="1:29" ht="130" customHeight="1" x14ac:dyDescent="0.25">
      <c r="B33" s="382" t="s">
        <v>8565</v>
      </c>
      <c r="C33" s="382"/>
      <c r="D33" s="382"/>
      <c r="E33" s="382"/>
      <c r="F33" s="382"/>
      <c r="G33" s="382"/>
      <c r="H33" s="382"/>
      <c r="I33" s="382"/>
      <c r="J33" s="382"/>
      <c r="K33" s="382"/>
      <c r="L33" s="382"/>
      <c r="M33" s="77"/>
      <c r="N33" s="77"/>
      <c r="X33" s="97">
        <v>23</v>
      </c>
    </row>
    <row r="34" spans="1:29" ht="13" thickBot="1" x14ac:dyDescent="0.3">
      <c r="B34" s="78"/>
      <c r="C34" s="79"/>
      <c r="D34" s="78"/>
      <c r="E34" s="78"/>
      <c r="F34" s="78"/>
      <c r="G34" s="80"/>
      <c r="H34" s="80"/>
      <c r="I34" s="80"/>
      <c r="J34" s="79"/>
      <c r="K34" s="79"/>
      <c r="L34" s="79"/>
      <c r="M34" s="48"/>
      <c r="N34" s="48"/>
      <c r="P34" s="23"/>
      <c r="Q34" s="23"/>
      <c r="R34" s="23"/>
      <c r="S34" s="23"/>
      <c r="T34" s="21"/>
    </row>
    <row r="35" spans="1:29" ht="13" thickTop="1" x14ac:dyDescent="0.25">
      <c r="B35" s="42"/>
      <c r="C35" s="43"/>
      <c r="D35" s="42"/>
      <c r="E35" s="42"/>
      <c r="F35" s="42"/>
      <c r="G35" s="46"/>
      <c r="H35" s="46"/>
      <c r="I35" s="46"/>
      <c r="J35" s="43"/>
      <c r="K35" s="43"/>
      <c r="L35" s="43"/>
      <c r="M35" s="48"/>
      <c r="N35" s="48"/>
      <c r="P35" s="21" t="str">
        <f>IF($D37="Veldnj","N",IF($D37="Zaal","Z",IF($D37="Veldvj","V","")))</f>
        <v>Z</v>
      </c>
      <c r="Q35" s="87" t="str">
        <f>IF(P35="","",LEFT(IFERROR(VLOOKUP($C37,CHOOSE(V36,Teams1N,Teams2Z,Teams3V),2,0),"")&amp;"??",2))</f>
        <v>WK</v>
      </c>
      <c r="R35" s="87" t="str">
        <f>IF(P35="","",LEFT(IFERROR(VLOOKUP(C37,IF(P35="V",Teams1N,Teams2Z),4,0),"")&amp;"?",1))</f>
        <v>8</v>
      </c>
      <c r="U35" s="21" t="s">
        <v>7053</v>
      </c>
      <c r="V35" s="21" t="s">
        <v>7052</v>
      </c>
      <c r="W35" s="21" t="s">
        <v>7107</v>
      </c>
      <c r="X35" s="97" t="s">
        <v>5172</v>
      </c>
      <c r="AC35" s="158"/>
    </row>
    <row r="36" spans="1:29" ht="13" x14ac:dyDescent="0.3">
      <c r="B36" s="42"/>
      <c r="C36" s="43" t="s">
        <v>2</v>
      </c>
      <c r="D36" s="43" t="s">
        <v>5180</v>
      </c>
      <c r="E36" s="383" t="s">
        <v>5463</v>
      </c>
      <c r="F36" s="383"/>
      <c r="G36" s="383"/>
      <c r="H36" s="383"/>
      <c r="I36" s="46"/>
      <c r="J36" s="43" t="s">
        <v>5169</v>
      </c>
      <c r="K36" s="43" t="s">
        <v>5170</v>
      </c>
      <c r="L36" s="43" t="s">
        <v>5171</v>
      </c>
      <c r="M36" s="48"/>
      <c r="N36" s="48"/>
      <c r="P36" s="49">
        <f>COUNT(P40:P54)</f>
        <v>9</v>
      </c>
      <c r="Q36" s="49">
        <f t="shared" ref="Q36:R36" si="20">COUNT(Q40:Q54)</f>
        <v>9</v>
      </c>
      <c r="R36" s="49">
        <f t="shared" si="20"/>
        <v>9</v>
      </c>
      <c r="S36" s="96">
        <v>0</v>
      </c>
      <c r="U36" s="21">
        <f>15-COUNTBLANK(C40:C54)</f>
        <v>9</v>
      </c>
      <c r="V36" s="21">
        <f>IF($D37="Veldnj",1,IF($D37="Zaal",2,IF($D37="Veldvj",3,0)))</f>
        <v>2</v>
      </c>
      <c r="W36" s="21">
        <f>IF($D37="Veldnj",0,IF($D37="Zaal",0,IF($D37="Veldvj",1,0)))</f>
        <v>0</v>
      </c>
      <c r="X36" s="97">
        <v>1</v>
      </c>
      <c r="AC36" s="159"/>
    </row>
    <row r="37" spans="1:29" ht="13" x14ac:dyDescent="0.3">
      <c r="A37" s="27">
        <v>2</v>
      </c>
      <c r="B37" s="50"/>
      <c r="C37" s="72" t="s">
        <v>5095</v>
      </c>
      <c r="D37" s="120" t="s">
        <v>31</v>
      </c>
      <c r="E37" s="384" t="s">
        <v>5464</v>
      </c>
      <c r="F37" s="384" t="s">
        <v>14</v>
      </c>
      <c r="G37" s="384" t="s">
        <v>14</v>
      </c>
      <c r="H37" s="384" t="s">
        <v>14</v>
      </c>
      <c r="I37" s="52"/>
      <c r="J37" s="100">
        <f>COUNTIF(C40:C54,"V")</f>
        <v>5</v>
      </c>
      <c r="K37" s="100">
        <f>COUNTIF(C40:C54,"M")</f>
        <v>4</v>
      </c>
      <c r="L37" s="53">
        <f>IFERROR(AVERAGE(H40:H54),"")</f>
        <v>12.444444444444445</v>
      </c>
      <c r="M37" s="54"/>
      <c r="N37" s="54"/>
      <c r="O37" s="27"/>
      <c r="P37" s="163">
        <v>108</v>
      </c>
      <c r="Q37" s="163">
        <v>106</v>
      </c>
      <c r="R37" s="163">
        <v>110</v>
      </c>
      <c r="S37" s="312"/>
      <c r="T37" s="96">
        <f>SUM(T40:T54)</f>
        <v>9</v>
      </c>
      <c r="U37" s="115" t="str">
        <f>MID($C37,1,1)</f>
        <v>C</v>
      </c>
      <c r="V37" s="115" t="str">
        <f>MID($C37,1,1)</f>
        <v>C</v>
      </c>
      <c r="W37" s="115" t="str">
        <f>MID($C37,1,1)</f>
        <v>C</v>
      </c>
      <c r="X37" s="97">
        <v>2</v>
      </c>
      <c r="AC37" s="159">
        <f>IFERROR(AVERAGE(AC40:AC54),"")</f>
        <v>12.835555555555555</v>
      </c>
    </row>
    <row r="38" spans="1:29" x14ac:dyDescent="0.25">
      <c r="B38" s="42"/>
      <c r="C38" s="43"/>
      <c r="D38" s="42"/>
      <c r="E38" s="42"/>
      <c r="F38" s="42"/>
      <c r="G38" s="46"/>
      <c r="H38" s="46"/>
      <c r="I38" s="46"/>
      <c r="J38" s="43"/>
      <c r="K38" s="43"/>
      <c r="L38" s="43"/>
      <c r="M38" s="48"/>
      <c r="N38" s="48"/>
      <c r="T38" s="96"/>
      <c r="U38" s="116"/>
      <c r="V38" s="116"/>
      <c r="W38" s="116"/>
      <c r="X38" s="97">
        <v>3</v>
      </c>
      <c r="AC38" s="160"/>
    </row>
    <row r="39" spans="1:29" x14ac:dyDescent="0.25">
      <c r="A39" s="55"/>
      <c r="B39" s="56"/>
      <c r="C39" s="57" t="s">
        <v>5173</v>
      </c>
      <c r="D39" s="57" t="s">
        <v>5174</v>
      </c>
      <c r="E39" s="58" t="s">
        <v>5175</v>
      </c>
      <c r="F39" s="58" t="s">
        <v>5176</v>
      </c>
      <c r="G39" s="57" t="s">
        <v>5177</v>
      </c>
      <c r="H39" s="57" t="s">
        <v>5178</v>
      </c>
      <c r="I39" s="57" t="s">
        <v>5039</v>
      </c>
      <c r="J39" s="57" t="str">
        <f>IF(W36=1,"vj23","nj22")</f>
        <v>nj22</v>
      </c>
      <c r="K39" s="57" t="str">
        <f>IF(W36=1,"nj23","zaal")</f>
        <v>zaal</v>
      </c>
      <c r="L39" s="57" t="str">
        <f>IF(W36=1,"Zaal","vj23")</f>
        <v>vj23</v>
      </c>
      <c r="M39" s="59"/>
      <c r="N39" s="59"/>
      <c r="O39" s="55"/>
      <c r="P39" s="117" t="str">
        <f>IF(W36=1,"VJ","NJ")</f>
        <v>NJ</v>
      </c>
      <c r="Q39" s="117" t="str">
        <f>IF(W36=1,"NJ","ZL")</f>
        <v>ZL</v>
      </c>
      <c r="R39" s="117" t="str">
        <f>IF(W36=1,"ZL","VJ")</f>
        <v>VJ</v>
      </c>
      <c r="S39" s="117"/>
      <c r="T39" s="96"/>
      <c r="U39" s="115">
        <f>IF(W37="","",VLOOKUP(W37,Leeftijdscat,2,FALSE))</f>
        <v>11</v>
      </c>
      <c r="V39" s="115">
        <f>IF(W37="","",VLOOKUP(W37,Leeftijdscat,3,FALSE))</f>
        <v>13</v>
      </c>
      <c r="W39" s="115">
        <f>IF(W37="","",VLOOKUP(W37,Leeftijdscat,4,FALSE))</f>
        <v>14</v>
      </c>
      <c r="X39" s="97">
        <v>4</v>
      </c>
      <c r="Y39" s="55">
        <f>LEN(Y40&amp;Y41&amp;Y42&amp;Y43&amp;Y44&amp;Y45&amp;Y46&amp;Y47&amp;Y48&amp;Y49&amp;Y50&amp;Y51&amp;Y52&amp;Y53&amp;Y54)</f>
        <v>18</v>
      </c>
      <c r="Z39" s="55">
        <f>LEN(Z40&amp;Z41&amp;Z42&amp;Z43&amp;Z44&amp;Z45&amp;Z46&amp;Z47&amp;Z48&amp;Z49&amp;Z50&amp;Z51&amp;Z52&amp;Z53&amp;Z54)</f>
        <v>18</v>
      </c>
      <c r="AA39" s="55">
        <f>LEN(AA40&amp;AA41&amp;AA42&amp;AA43&amp;AA44&amp;AA45&amp;AA46&amp;AA47&amp;AA48&amp;AA49&amp;AA50&amp;AA51&amp;AA52&amp;AA53&amp;AA54)</f>
        <v>18</v>
      </c>
      <c r="AB39" s="55">
        <f>SUM(Y39:AA39)</f>
        <v>54</v>
      </c>
      <c r="AC39" s="158"/>
    </row>
    <row r="40" spans="1:29" x14ac:dyDescent="0.25">
      <c r="A40" s="23" t="str">
        <f>C37&amp;"x"&amp;B40</f>
        <v>C2x1</v>
      </c>
      <c r="B40" s="42">
        <v>1</v>
      </c>
      <c r="C40" s="60" t="str">
        <f t="shared" ref="C40:C54" si="21">IF(OR(LEFT($A40,1)="x",$V$36=0),"",IFERROR(VLOOKUP($A40,CHOOSE($V$36,Leden1N,Leden2Z,Leden3V),9-$V$36,0),""))</f>
        <v>V</v>
      </c>
      <c r="D40" s="60" t="str">
        <f t="shared" ref="D40:D54" si="22">IF(OR(LEFT($A40,1)="x",$V$36=0),"",IFERROR(VLOOKUP($A40,CHOOSE($V$36,Leden1N,Leden2Z,Leden3V),10-$V$36,0),""))</f>
        <v>NLP89W4</v>
      </c>
      <c r="E40" s="61" t="str">
        <f t="shared" ref="E40:E54" si="23">IF(OR(LEFT($A40,1)="x",$V$36=0),"",IFERROR(VLOOKUP($A40,CHOOSE($V$36,Leden1N,Leden2Z,Leden3V),11-$V$36,0),""))</f>
        <v>Volker, T.N.</v>
      </c>
      <c r="F40" s="61" t="str">
        <f t="shared" ref="F40:F54" si="24">IF(OR(LEFT($A40,1)="x",$V$36=0),"",IFERROR(VLOOKUP($A40,CHOOSE($V$36,Leden1N,Leden2Z,Leden3V),12-$V$36,0),""))</f>
        <v>Tess</v>
      </c>
      <c r="G40" s="62">
        <f t="shared" ref="G40:G54" si="25">IF(OR(LEFT($A40,1)="x",$V$36=0),"",IFERROR(VLOOKUP($A40,CHOOSE($V$36,Leden1N,Leden2Z,Leden3V),13-$V$36,0),""))</f>
        <v>40227</v>
      </c>
      <c r="H40" s="63">
        <f t="shared" ref="H40:H54" si="26">IF(AND(ISNUMBER(G40),G40&lt;&gt;0),IF(OR(MONTH(G40)&lt;MONTH(Peildatum),AND(MONTH(G40)&lt;=MONTH(Peildatum),DAY(G40)&lt;=DAY(Peildatum))),YEAR(Peildatum)-YEAR(G40),YEAR(Peildatum)-YEAR(G40)-1),"")</f>
        <v>13</v>
      </c>
      <c r="I40" s="73"/>
      <c r="J40" s="60" t="str">
        <f t="shared" ref="J40:J54" si="27">IF(OR(LEFT($A40,1)="x",$V$36=0),"",IFERROR(VLOOKUP($A40,CHOOSE($V$36,Leden1N,Leden2Z,Leden3V),18-$V$36+$W$36,0),""))</f>
        <v>C2</v>
      </c>
      <c r="K40" s="60" t="str">
        <f t="shared" ref="K40:K54" si="28">IF(OR(LEFT($A40,1)="x",$V$36=0),"",IFERROR(VLOOKUP($A40,CHOOSE($V$36,Leden1N,Leden2Z,Leden3V),19-$V$36+$W$36,0),""))</f>
        <v>C2</v>
      </c>
      <c r="L40" s="60" t="str">
        <f t="shared" ref="L40:L54" si="29">IF(OR(LEFT($A40,1)="x",$V$36=0),"",IFERROR(VLOOKUP($A40,CHOOSE($V$36,Leden1N,Leden2Z,Leden3V),20-$V$36+$W$36,0),""))</f>
        <v>C2</v>
      </c>
      <c r="M40" s="48"/>
      <c r="N40" s="48"/>
      <c r="P40" s="114">
        <f t="shared" ref="P40:P54" si="30">IF(OR(LEFT($A40,1)="x",$V$36=0),"",IFERROR(VLOOKUP($A40,CHOOSE($V$36,Leden1N,Leden2Z,Leden3V),31-$V$36+$W$36,0),""))</f>
        <v>0</v>
      </c>
      <c r="Q40" s="114">
        <f t="shared" ref="Q40:Q54" si="31">IF(OR(LEFT($A40,1)="x",$V$36=0),"",IFERROR(VLOOKUP($A40,CHOOSE($V$36,Leden1N,Leden2Z,Leden3V),32-$V$36+$W$36,0),""))</f>
        <v>0</v>
      </c>
      <c r="R40" s="114">
        <f t="shared" ref="R40:R54" si="32">IF(OR(LEFT($A40,1)="x",$V$36=0),"",IFERROR(VLOOKUP($A40,CHOOSE($V$36,Leden1N,Leden2Z,Leden3V),33-$V$36+$W$36,0),""))</f>
        <v>0</v>
      </c>
      <c r="S40" s="87"/>
      <c r="T40" s="153">
        <f t="shared" ref="T40:T54" si="33">IF(LEN(C40&amp;D40&amp;E40&amp;F40)&gt;0,1,0)</f>
        <v>1</v>
      </c>
      <c r="U40" s="116"/>
      <c r="V40" s="119">
        <f t="shared" ref="V40:V54" si="34">V39</f>
        <v>13</v>
      </c>
      <c r="W40" s="119">
        <f t="shared" ref="W40:W54" si="35">W39</f>
        <v>14</v>
      </c>
      <c r="X40" s="97">
        <v>5</v>
      </c>
      <c r="Y40" s="60" t="str">
        <f t="shared" ref="Y40:Y54" si="36">IF(LEFT($A40,1)="x","",IFERROR(VLOOKUP($A40,CHOOSE($V$36,Leden1N,Leden2Z,Leden3V),38-$V$36+$W$36,0),""))</f>
        <v>C2</v>
      </c>
      <c r="Z40" s="60" t="str">
        <f t="shared" ref="Z40:Z54" si="37">IF(LEFT($A40,1)="x","",IFERROR(VLOOKUP($A40,CHOOSE($V$36,Leden1N,Leden2Z,Leden3V),39-$V$36+$W$36,0),""))</f>
        <v>C2</v>
      </c>
      <c r="AA40" s="60" t="str">
        <f t="shared" ref="AA40:AA54" si="38">IF(LEFT($A40,1)="x","",IFERROR(VLOOKUP($A40,CHOOSE($V$36,Leden1N,Leden2Z,Leden3V),40-$V$36+$W$36,0),""))</f>
        <v>C2</v>
      </c>
      <c r="AB40" s="23">
        <f t="shared" ref="AB40:AB54" si="39">LEN(Y40&amp;Z40&amp;AA40)</f>
        <v>6</v>
      </c>
      <c r="AC40" s="158">
        <f t="shared" ref="AC40:AC55" si="40">lft(G40,Peildatum)</f>
        <v>13.86</v>
      </c>
    </row>
    <row r="41" spans="1:29" x14ac:dyDescent="0.25">
      <c r="A41" s="23" t="str">
        <f>C37&amp;"x"&amp;B41</f>
        <v>C2x2</v>
      </c>
      <c r="B41" s="42">
        <v>2</v>
      </c>
      <c r="C41" s="60" t="str">
        <f t="shared" si="21"/>
        <v>V</v>
      </c>
      <c r="D41" s="60" t="str">
        <f t="shared" si="22"/>
        <v>NLL20H8</v>
      </c>
      <c r="E41" s="61" t="str">
        <f t="shared" si="23"/>
        <v>Burgt, van de F.</v>
      </c>
      <c r="F41" s="61" t="str">
        <f t="shared" si="24"/>
        <v>Feline</v>
      </c>
      <c r="G41" s="62">
        <f t="shared" si="25"/>
        <v>40429</v>
      </c>
      <c r="H41" s="63">
        <f t="shared" si="26"/>
        <v>13</v>
      </c>
      <c r="I41" s="69"/>
      <c r="J41" s="60" t="str">
        <f t="shared" si="27"/>
        <v>C2</v>
      </c>
      <c r="K41" s="60" t="str">
        <f t="shared" si="28"/>
        <v>C2</v>
      </c>
      <c r="L41" s="60" t="str">
        <f t="shared" si="29"/>
        <v>C2</v>
      </c>
      <c r="M41" s="48"/>
      <c r="N41" s="48"/>
      <c r="P41" s="114">
        <f t="shared" si="30"/>
        <v>0</v>
      </c>
      <c r="Q41" s="114">
        <f t="shared" si="31"/>
        <v>0</v>
      </c>
      <c r="R41" s="114">
        <f t="shared" si="32"/>
        <v>0</v>
      </c>
      <c r="S41" s="87"/>
      <c r="T41" s="153">
        <f t="shared" si="33"/>
        <v>1</v>
      </c>
      <c r="U41" s="116"/>
      <c r="V41" s="119">
        <f t="shared" si="34"/>
        <v>13</v>
      </c>
      <c r="W41" s="119">
        <f t="shared" si="35"/>
        <v>14</v>
      </c>
      <c r="X41" s="97">
        <v>6</v>
      </c>
      <c r="Y41" s="60" t="str">
        <f t="shared" si="36"/>
        <v>C2</v>
      </c>
      <c r="Z41" s="60" t="str">
        <f t="shared" si="37"/>
        <v>C2</v>
      </c>
      <c r="AA41" s="60" t="str">
        <f t="shared" si="38"/>
        <v>C2</v>
      </c>
      <c r="AB41" s="23">
        <f t="shared" si="39"/>
        <v>6</v>
      </c>
      <c r="AC41" s="158">
        <f t="shared" si="40"/>
        <v>13.31</v>
      </c>
    </row>
    <row r="42" spans="1:29" x14ac:dyDescent="0.25">
      <c r="A42" s="23" t="str">
        <f>C37&amp;"x"&amp;B42</f>
        <v>C2x3</v>
      </c>
      <c r="B42" s="42">
        <v>3</v>
      </c>
      <c r="C42" s="60" t="str">
        <f t="shared" si="21"/>
        <v>V</v>
      </c>
      <c r="D42" s="60" t="str">
        <f t="shared" si="22"/>
        <v>NLN41L1</v>
      </c>
      <c r="E42" s="61" t="str">
        <f t="shared" si="23"/>
        <v>Stomp, N.</v>
      </c>
      <c r="F42" s="61" t="str">
        <f t="shared" si="24"/>
        <v>Noa</v>
      </c>
      <c r="G42" s="62">
        <f t="shared" si="25"/>
        <v>40439</v>
      </c>
      <c r="H42" s="63">
        <f t="shared" si="26"/>
        <v>13</v>
      </c>
      <c r="I42" s="69"/>
      <c r="J42" s="60" t="str">
        <f t="shared" si="27"/>
        <v>C2</v>
      </c>
      <c r="K42" s="60" t="str">
        <f t="shared" si="28"/>
        <v>C2</v>
      </c>
      <c r="L42" s="60" t="str">
        <f t="shared" si="29"/>
        <v>C2</v>
      </c>
      <c r="M42" s="48"/>
      <c r="N42" s="48"/>
      <c r="P42" s="114">
        <f t="shared" si="30"/>
        <v>0</v>
      </c>
      <c r="Q42" s="114">
        <f t="shared" si="31"/>
        <v>0</v>
      </c>
      <c r="R42" s="114">
        <f t="shared" si="32"/>
        <v>0</v>
      </c>
      <c r="S42" s="87"/>
      <c r="T42" s="153">
        <f t="shared" si="33"/>
        <v>1</v>
      </c>
      <c r="U42" s="116"/>
      <c r="V42" s="119">
        <f t="shared" si="34"/>
        <v>13</v>
      </c>
      <c r="W42" s="119">
        <f t="shared" si="35"/>
        <v>14</v>
      </c>
      <c r="X42" s="97">
        <v>7</v>
      </c>
      <c r="Y42" s="60" t="str">
        <f t="shared" si="36"/>
        <v>C2</v>
      </c>
      <c r="Z42" s="60" t="str">
        <f t="shared" si="37"/>
        <v>C2</v>
      </c>
      <c r="AA42" s="60" t="str">
        <f t="shared" si="38"/>
        <v>C2</v>
      </c>
      <c r="AB42" s="23">
        <f t="shared" si="39"/>
        <v>6</v>
      </c>
      <c r="AC42" s="158">
        <f t="shared" si="40"/>
        <v>13.28</v>
      </c>
    </row>
    <row r="43" spans="1:29" x14ac:dyDescent="0.25">
      <c r="A43" s="23" t="str">
        <f>C37&amp;"x"&amp;B43</f>
        <v>C2x4</v>
      </c>
      <c r="B43" s="42">
        <v>4</v>
      </c>
      <c r="C43" s="60" t="str">
        <f t="shared" si="21"/>
        <v>V</v>
      </c>
      <c r="D43" s="60" t="str">
        <f t="shared" si="22"/>
        <v>NLS34M7</v>
      </c>
      <c r="E43" s="61" t="str">
        <f t="shared" si="23"/>
        <v>Camphens, S.</v>
      </c>
      <c r="F43" s="61" t="str">
        <f t="shared" si="24"/>
        <v>Saar</v>
      </c>
      <c r="G43" s="62">
        <f t="shared" si="25"/>
        <v>40786</v>
      </c>
      <c r="H43" s="63">
        <f t="shared" si="26"/>
        <v>12</v>
      </c>
      <c r="I43" s="69"/>
      <c r="J43" s="60" t="str">
        <f t="shared" si="27"/>
        <v>D1</v>
      </c>
      <c r="K43" s="60" t="str">
        <f t="shared" si="28"/>
        <v>D1</v>
      </c>
      <c r="L43" s="60" t="str">
        <f t="shared" si="29"/>
        <v>D1</v>
      </c>
      <c r="M43" s="48"/>
      <c r="N43" s="48"/>
      <c r="P43" s="114">
        <f t="shared" si="30"/>
        <v>0</v>
      </c>
      <c r="Q43" s="114">
        <f t="shared" si="31"/>
        <v>0</v>
      </c>
      <c r="R43" s="114">
        <f t="shared" si="32"/>
        <v>0</v>
      </c>
      <c r="S43" s="87"/>
      <c r="T43" s="153">
        <f t="shared" si="33"/>
        <v>1</v>
      </c>
      <c r="U43" s="116"/>
      <c r="V43" s="119">
        <f t="shared" si="34"/>
        <v>13</v>
      </c>
      <c r="W43" s="119">
        <f t="shared" si="35"/>
        <v>14</v>
      </c>
      <c r="X43" s="97">
        <v>8</v>
      </c>
      <c r="Y43" s="60" t="str">
        <f t="shared" si="36"/>
        <v>D1</v>
      </c>
      <c r="Z43" s="60" t="str">
        <f t="shared" si="37"/>
        <v>D1</v>
      </c>
      <c r="AA43" s="60" t="str">
        <f t="shared" si="38"/>
        <v>D1</v>
      </c>
      <c r="AB43" s="23">
        <f t="shared" si="39"/>
        <v>6</v>
      </c>
      <c r="AC43" s="158">
        <f t="shared" si="40"/>
        <v>12.33</v>
      </c>
    </row>
    <row r="44" spans="1:29" x14ac:dyDescent="0.25">
      <c r="A44" s="23" t="str">
        <f>C37&amp;"x"&amp;B44</f>
        <v>C2x5</v>
      </c>
      <c r="B44" s="42">
        <v>5</v>
      </c>
      <c r="C44" s="60" t="str">
        <f t="shared" si="21"/>
        <v>V</v>
      </c>
      <c r="D44" s="60" t="str">
        <f t="shared" si="22"/>
        <v>NMJ53F3</v>
      </c>
      <c r="E44" s="61" t="str">
        <f t="shared" si="23"/>
        <v>Rooij, van E.J.</v>
      </c>
      <c r="F44" s="61" t="str">
        <f t="shared" si="24"/>
        <v>Eva</v>
      </c>
      <c r="G44" s="62">
        <f t="shared" si="25"/>
        <v>41167</v>
      </c>
      <c r="H44" s="63">
        <f t="shared" si="26"/>
        <v>11</v>
      </c>
      <c r="I44" s="69"/>
      <c r="J44" s="60" t="str">
        <f t="shared" si="27"/>
        <v>D1</v>
      </c>
      <c r="K44" s="60" t="str">
        <f t="shared" si="28"/>
        <v>D1</v>
      </c>
      <c r="L44" s="60" t="str">
        <f t="shared" si="29"/>
        <v>D1</v>
      </c>
      <c r="M44" s="48"/>
      <c r="N44" s="48"/>
      <c r="P44" s="114">
        <f t="shared" si="30"/>
        <v>0</v>
      </c>
      <c r="Q44" s="114">
        <f t="shared" si="31"/>
        <v>0</v>
      </c>
      <c r="R44" s="114">
        <f t="shared" si="32"/>
        <v>0</v>
      </c>
      <c r="S44" s="87"/>
      <c r="T44" s="153">
        <f t="shared" si="33"/>
        <v>1</v>
      </c>
      <c r="U44" s="116"/>
      <c r="V44" s="119">
        <f t="shared" si="34"/>
        <v>13</v>
      </c>
      <c r="W44" s="119">
        <f t="shared" si="35"/>
        <v>14</v>
      </c>
      <c r="X44" s="97">
        <v>9</v>
      </c>
      <c r="Y44" s="60" t="str">
        <f t="shared" si="36"/>
        <v>D1</v>
      </c>
      <c r="Z44" s="60" t="str">
        <f t="shared" si="37"/>
        <v>D1</v>
      </c>
      <c r="AA44" s="60" t="str">
        <f t="shared" si="38"/>
        <v>D1</v>
      </c>
      <c r="AB44" s="23">
        <f t="shared" si="39"/>
        <v>6</v>
      </c>
      <c r="AC44" s="158">
        <f t="shared" si="40"/>
        <v>11.29</v>
      </c>
    </row>
    <row r="45" spans="1:29" x14ac:dyDescent="0.25">
      <c r="A45" s="23" t="str">
        <f>C37&amp;"x"&amp;B45</f>
        <v>C2x6</v>
      </c>
      <c r="B45" s="42">
        <v>6</v>
      </c>
      <c r="C45" s="60" t="str">
        <f t="shared" si="21"/>
        <v>M</v>
      </c>
      <c r="D45" s="60" t="str">
        <f t="shared" si="22"/>
        <v>NMG85H5</v>
      </c>
      <c r="E45" s="61" t="str">
        <f t="shared" si="23"/>
        <v>Hovestadt, D.</v>
      </c>
      <c r="F45" s="61" t="str">
        <f t="shared" si="24"/>
        <v>Diederik</v>
      </c>
      <c r="G45" s="62">
        <f t="shared" si="25"/>
        <v>40112</v>
      </c>
      <c r="H45" s="63">
        <f t="shared" si="26"/>
        <v>14</v>
      </c>
      <c r="I45" s="69"/>
      <c r="J45" s="60" t="str">
        <f t="shared" si="27"/>
        <v>C3</v>
      </c>
      <c r="K45" s="60" t="str">
        <f t="shared" si="28"/>
        <v>C3</v>
      </c>
      <c r="L45" s="60" t="str">
        <f t="shared" si="29"/>
        <v>C3</v>
      </c>
      <c r="M45" s="48"/>
      <c r="N45" s="48"/>
      <c r="P45" s="114">
        <f t="shared" si="30"/>
        <v>0</v>
      </c>
      <c r="Q45" s="114">
        <f t="shared" si="31"/>
        <v>0</v>
      </c>
      <c r="R45" s="114">
        <f t="shared" si="32"/>
        <v>0</v>
      </c>
      <c r="S45" s="87"/>
      <c r="T45" s="153">
        <f t="shared" si="33"/>
        <v>1</v>
      </c>
      <c r="U45" s="116"/>
      <c r="V45" s="119">
        <f t="shared" si="34"/>
        <v>13</v>
      </c>
      <c r="W45" s="119">
        <f t="shared" si="35"/>
        <v>14</v>
      </c>
      <c r="X45" s="97">
        <v>10</v>
      </c>
      <c r="Y45" s="60" t="str">
        <f t="shared" si="36"/>
        <v>C3</v>
      </c>
      <c r="Z45" s="60" t="str">
        <f t="shared" si="37"/>
        <v>C3</v>
      </c>
      <c r="AA45" s="60" t="str">
        <f t="shared" si="38"/>
        <v>C3</v>
      </c>
      <c r="AB45" s="23">
        <f t="shared" si="39"/>
        <v>6</v>
      </c>
      <c r="AC45" s="158">
        <f t="shared" si="40"/>
        <v>14.18</v>
      </c>
    </row>
    <row r="46" spans="1:29" x14ac:dyDescent="0.25">
      <c r="A46" s="23" t="str">
        <f>C37&amp;"x"&amp;B46</f>
        <v>C2x7</v>
      </c>
      <c r="B46" s="42">
        <v>7</v>
      </c>
      <c r="C46" s="60" t="str">
        <f t="shared" si="21"/>
        <v>M</v>
      </c>
      <c r="D46" s="60" t="str">
        <f t="shared" si="22"/>
        <v>NLY32T6</v>
      </c>
      <c r="E46" s="61" t="str">
        <f t="shared" si="23"/>
        <v>Ven, van de J.</v>
      </c>
      <c r="F46" s="61" t="str">
        <f t="shared" si="24"/>
        <v>Jonas</v>
      </c>
      <c r="G46" s="62">
        <f t="shared" si="25"/>
        <v>40413</v>
      </c>
      <c r="H46" s="63">
        <f t="shared" si="26"/>
        <v>13</v>
      </c>
      <c r="I46" s="69"/>
      <c r="J46" s="60" t="str">
        <f t="shared" si="27"/>
        <v>C2</v>
      </c>
      <c r="K46" s="60" t="str">
        <f t="shared" si="28"/>
        <v>C2</v>
      </c>
      <c r="L46" s="60" t="str">
        <f t="shared" si="29"/>
        <v>C2</v>
      </c>
      <c r="M46" s="48"/>
      <c r="N46" s="48"/>
      <c r="P46" s="114">
        <f t="shared" si="30"/>
        <v>0</v>
      </c>
      <c r="Q46" s="114">
        <f t="shared" si="31"/>
        <v>0</v>
      </c>
      <c r="R46" s="114">
        <f t="shared" si="32"/>
        <v>0</v>
      </c>
      <c r="S46" s="87"/>
      <c r="T46" s="153">
        <f t="shared" si="33"/>
        <v>1</v>
      </c>
      <c r="U46" s="116"/>
      <c r="V46" s="119">
        <f t="shared" si="34"/>
        <v>13</v>
      </c>
      <c r="W46" s="119">
        <f t="shared" si="35"/>
        <v>14</v>
      </c>
      <c r="X46" s="97">
        <v>11</v>
      </c>
      <c r="Y46" s="60" t="str">
        <f t="shared" si="36"/>
        <v>C2</v>
      </c>
      <c r="Z46" s="60" t="str">
        <f t="shared" si="37"/>
        <v>C2</v>
      </c>
      <c r="AA46" s="60" t="str">
        <f t="shared" si="38"/>
        <v>C2</v>
      </c>
      <c r="AB46" s="23">
        <f t="shared" si="39"/>
        <v>6</v>
      </c>
      <c r="AC46" s="158">
        <f t="shared" si="40"/>
        <v>13.36</v>
      </c>
    </row>
    <row r="47" spans="1:29" x14ac:dyDescent="0.25">
      <c r="A47" s="23" t="str">
        <f>C37&amp;"x"&amp;B47</f>
        <v>C2x8</v>
      </c>
      <c r="B47" s="42">
        <v>8</v>
      </c>
      <c r="C47" s="60" t="str">
        <f t="shared" si="21"/>
        <v>M</v>
      </c>
      <c r="D47" s="60" t="str">
        <f t="shared" si="22"/>
        <v>NLV80P4</v>
      </c>
      <c r="E47" s="61" t="str">
        <f t="shared" si="23"/>
        <v>Heersping, S.</v>
      </c>
      <c r="F47" s="61" t="str">
        <f t="shared" si="24"/>
        <v>Sander</v>
      </c>
      <c r="G47" s="62">
        <f t="shared" si="25"/>
        <v>40806</v>
      </c>
      <c r="H47" s="63">
        <f t="shared" si="26"/>
        <v>12</v>
      </c>
      <c r="I47" s="69"/>
      <c r="J47" s="60" t="str">
        <f t="shared" si="27"/>
        <v>D1</v>
      </c>
      <c r="K47" s="60" t="str">
        <f t="shared" si="28"/>
        <v>D1</v>
      </c>
      <c r="L47" s="60" t="str">
        <f t="shared" si="29"/>
        <v>D1</v>
      </c>
      <c r="M47" s="48"/>
      <c r="N47" s="48"/>
      <c r="P47" s="114">
        <f t="shared" si="30"/>
        <v>0</v>
      </c>
      <c r="Q47" s="114">
        <f t="shared" si="31"/>
        <v>0</v>
      </c>
      <c r="R47" s="114">
        <f t="shared" si="32"/>
        <v>0</v>
      </c>
      <c r="S47" s="87"/>
      <c r="T47" s="153">
        <f t="shared" si="33"/>
        <v>1</v>
      </c>
      <c r="U47" s="116"/>
      <c r="V47" s="119">
        <f t="shared" si="34"/>
        <v>13</v>
      </c>
      <c r="W47" s="119">
        <f t="shared" si="35"/>
        <v>14</v>
      </c>
      <c r="X47" s="97">
        <v>12</v>
      </c>
      <c r="Y47" s="60" t="str">
        <f t="shared" si="36"/>
        <v>D1</v>
      </c>
      <c r="Z47" s="60" t="str">
        <f t="shared" si="37"/>
        <v>D1</v>
      </c>
      <c r="AA47" s="60" t="str">
        <f t="shared" si="38"/>
        <v>D1</v>
      </c>
      <c r="AB47" s="23">
        <f t="shared" si="39"/>
        <v>6</v>
      </c>
      <c r="AC47" s="158">
        <f t="shared" si="40"/>
        <v>12.28</v>
      </c>
    </row>
    <row r="48" spans="1:29" x14ac:dyDescent="0.25">
      <c r="A48" s="23" t="str">
        <f>C37&amp;"x"&amp;B48</f>
        <v>C2x9</v>
      </c>
      <c r="B48" s="42">
        <v>9</v>
      </c>
      <c r="C48" s="60" t="str">
        <f t="shared" si="21"/>
        <v>M</v>
      </c>
      <c r="D48" s="60" t="str">
        <f t="shared" si="22"/>
        <v>NLV80M3</v>
      </c>
      <c r="E48" s="61" t="str">
        <f t="shared" si="23"/>
        <v>Laban, F.C.</v>
      </c>
      <c r="F48" s="61" t="str">
        <f t="shared" si="24"/>
        <v>Freek</v>
      </c>
      <c r="G48" s="62">
        <f t="shared" si="25"/>
        <v>41044</v>
      </c>
      <c r="H48" s="63">
        <f t="shared" si="26"/>
        <v>11</v>
      </c>
      <c r="I48" s="69"/>
      <c r="J48" s="60" t="str">
        <f t="shared" si="27"/>
        <v>D1</v>
      </c>
      <c r="K48" s="60" t="str">
        <f t="shared" si="28"/>
        <v>D1</v>
      </c>
      <c r="L48" s="60" t="str">
        <f t="shared" si="29"/>
        <v>D1</v>
      </c>
      <c r="M48" s="48"/>
      <c r="N48" s="48"/>
      <c r="P48" s="114">
        <f t="shared" si="30"/>
        <v>0</v>
      </c>
      <c r="Q48" s="114">
        <f t="shared" si="31"/>
        <v>0</v>
      </c>
      <c r="R48" s="114">
        <f t="shared" si="32"/>
        <v>0</v>
      </c>
      <c r="S48" s="87"/>
      <c r="T48" s="153">
        <f t="shared" si="33"/>
        <v>1</v>
      </c>
      <c r="U48" s="116"/>
      <c r="V48" s="119">
        <f t="shared" si="34"/>
        <v>13</v>
      </c>
      <c r="W48" s="119">
        <f t="shared" si="35"/>
        <v>14</v>
      </c>
      <c r="X48" s="97">
        <v>13</v>
      </c>
      <c r="Y48" s="60" t="str">
        <f t="shared" si="36"/>
        <v>D1</v>
      </c>
      <c r="Z48" s="60" t="str">
        <f t="shared" si="37"/>
        <v>D1</v>
      </c>
      <c r="AA48" s="60" t="str">
        <f t="shared" si="38"/>
        <v>D1</v>
      </c>
      <c r="AB48" s="23">
        <f t="shared" si="39"/>
        <v>6</v>
      </c>
      <c r="AC48" s="158">
        <f t="shared" si="40"/>
        <v>11.63</v>
      </c>
    </row>
    <row r="49" spans="1:29" x14ac:dyDescent="0.25">
      <c r="A49" s="23" t="str">
        <f>C37&amp;"x"&amp;B49</f>
        <v>C2x10</v>
      </c>
      <c r="B49" s="42">
        <v>10</v>
      </c>
      <c r="C49" s="60" t="str">
        <f t="shared" si="21"/>
        <v/>
      </c>
      <c r="D49" s="60" t="str">
        <f t="shared" si="22"/>
        <v/>
      </c>
      <c r="E49" s="61" t="str">
        <f t="shared" si="23"/>
        <v/>
      </c>
      <c r="F49" s="61" t="str">
        <f t="shared" si="24"/>
        <v/>
      </c>
      <c r="G49" s="62" t="str">
        <f t="shared" si="25"/>
        <v/>
      </c>
      <c r="H49" s="63" t="str">
        <f t="shared" si="26"/>
        <v/>
      </c>
      <c r="I49" s="69"/>
      <c r="J49" s="60" t="str">
        <f t="shared" si="27"/>
        <v/>
      </c>
      <c r="K49" s="60" t="str">
        <f t="shared" si="28"/>
        <v/>
      </c>
      <c r="L49" s="60" t="str">
        <f t="shared" si="29"/>
        <v/>
      </c>
      <c r="M49" s="48"/>
      <c r="N49" s="48"/>
      <c r="P49" s="114" t="str">
        <f t="shared" si="30"/>
        <v/>
      </c>
      <c r="Q49" s="114" t="str">
        <f t="shared" si="31"/>
        <v/>
      </c>
      <c r="R49" s="114" t="str">
        <f t="shared" si="32"/>
        <v/>
      </c>
      <c r="S49" s="87"/>
      <c r="T49" s="153">
        <f t="shared" si="33"/>
        <v>0</v>
      </c>
      <c r="U49" s="116"/>
      <c r="V49" s="119">
        <f t="shared" si="34"/>
        <v>13</v>
      </c>
      <c r="W49" s="119">
        <f t="shared" si="35"/>
        <v>14</v>
      </c>
      <c r="X49" s="97">
        <v>14</v>
      </c>
      <c r="Y49" s="60" t="str">
        <f t="shared" si="36"/>
        <v/>
      </c>
      <c r="Z49" s="60" t="str">
        <f t="shared" si="37"/>
        <v/>
      </c>
      <c r="AA49" s="60" t="str">
        <f t="shared" si="38"/>
        <v/>
      </c>
      <c r="AB49" s="23">
        <f t="shared" si="39"/>
        <v>0</v>
      </c>
      <c r="AC49" s="158" t="str">
        <f t="shared" si="40"/>
        <v/>
      </c>
    </row>
    <row r="50" spans="1:29" x14ac:dyDescent="0.25">
      <c r="A50" s="23" t="str">
        <f>C37&amp;"x"&amp;B50</f>
        <v>C2x11</v>
      </c>
      <c r="B50" s="42">
        <v>11</v>
      </c>
      <c r="C50" s="60" t="str">
        <f t="shared" si="21"/>
        <v/>
      </c>
      <c r="D50" s="60" t="str">
        <f t="shared" si="22"/>
        <v/>
      </c>
      <c r="E50" s="61" t="str">
        <f t="shared" si="23"/>
        <v/>
      </c>
      <c r="F50" s="61" t="str">
        <f t="shared" si="24"/>
        <v/>
      </c>
      <c r="G50" s="62" t="str">
        <f t="shared" si="25"/>
        <v/>
      </c>
      <c r="H50" s="63" t="str">
        <f t="shared" si="26"/>
        <v/>
      </c>
      <c r="I50" s="69"/>
      <c r="J50" s="60" t="str">
        <f t="shared" si="27"/>
        <v/>
      </c>
      <c r="K50" s="60" t="str">
        <f t="shared" si="28"/>
        <v/>
      </c>
      <c r="L50" s="60" t="str">
        <f t="shared" si="29"/>
        <v/>
      </c>
      <c r="M50" s="48"/>
      <c r="N50" s="48"/>
      <c r="P50" s="114" t="str">
        <f t="shared" si="30"/>
        <v/>
      </c>
      <c r="Q50" s="114" t="str">
        <f t="shared" si="31"/>
        <v/>
      </c>
      <c r="R50" s="114" t="str">
        <f t="shared" si="32"/>
        <v/>
      </c>
      <c r="S50" s="87"/>
      <c r="T50" s="153">
        <f t="shared" si="33"/>
        <v>0</v>
      </c>
      <c r="V50" s="119">
        <f t="shared" si="34"/>
        <v>13</v>
      </c>
      <c r="W50" s="119">
        <f t="shared" si="35"/>
        <v>14</v>
      </c>
      <c r="X50" s="97">
        <v>15</v>
      </c>
      <c r="Y50" s="60" t="str">
        <f t="shared" si="36"/>
        <v/>
      </c>
      <c r="Z50" s="60" t="str">
        <f t="shared" si="37"/>
        <v/>
      </c>
      <c r="AA50" s="60" t="str">
        <f t="shared" si="38"/>
        <v/>
      </c>
      <c r="AB50" s="23">
        <f t="shared" si="39"/>
        <v>0</v>
      </c>
      <c r="AC50" s="158" t="str">
        <f t="shared" si="40"/>
        <v/>
      </c>
    </row>
    <row r="51" spans="1:29" x14ac:dyDescent="0.25">
      <c r="A51" s="23" t="str">
        <f>C37&amp;"x"&amp;B51</f>
        <v>C2x12</v>
      </c>
      <c r="B51" s="42">
        <v>12</v>
      </c>
      <c r="C51" s="60" t="str">
        <f t="shared" si="21"/>
        <v/>
      </c>
      <c r="D51" s="60" t="str">
        <f t="shared" si="22"/>
        <v/>
      </c>
      <c r="E51" s="61" t="str">
        <f t="shared" si="23"/>
        <v/>
      </c>
      <c r="F51" s="61" t="str">
        <f t="shared" si="24"/>
        <v/>
      </c>
      <c r="G51" s="62" t="str">
        <f t="shared" si="25"/>
        <v/>
      </c>
      <c r="H51" s="63" t="str">
        <f t="shared" si="26"/>
        <v/>
      </c>
      <c r="I51" s="69"/>
      <c r="J51" s="60" t="str">
        <f t="shared" si="27"/>
        <v/>
      </c>
      <c r="K51" s="60" t="str">
        <f t="shared" si="28"/>
        <v/>
      </c>
      <c r="L51" s="60" t="str">
        <f t="shared" si="29"/>
        <v/>
      </c>
      <c r="M51" s="48"/>
      <c r="N51" s="48"/>
      <c r="P51" s="114" t="str">
        <f t="shared" si="30"/>
        <v/>
      </c>
      <c r="Q51" s="114" t="str">
        <f t="shared" si="31"/>
        <v/>
      </c>
      <c r="R51" s="114" t="str">
        <f t="shared" si="32"/>
        <v/>
      </c>
      <c r="S51" s="87"/>
      <c r="T51" s="153">
        <f t="shared" si="33"/>
        <v>0</v>
      </c>
      <c r="V51" s="119">
        <f t="shared" si="34"/>
        <v>13</v>
      </c>
      <c r="W51" s="119">
        <f t="shared" si="35"/>
        <v>14</v>
      </c>
      <c r="X51" s="97">
        <v>16</v>
      </c>
      <c r="Y51" s="60" t="str">
        <f t="shared" si="36"/>
        <v/>
      </c>
      <c r="Z51" s="60" t="str">
        <f t="shared" si="37"/>
        <v/>
      </c>
      <c r="AA51" s="60" t="str">
        <f t="shared" si="38"/>
        <v/>
      </c>
      <c r="AB51" s="23">
        <f t="shared" si="39"/>
        <v>0</v>
      </c>
      <c r="AC51" s="158" t="str">
        <f t="shared" si="40"/>
        <v/>
      </c>
    </row>
    <row r="52" spans="1:29" x14ac:dyDescent="0.25">
      <c r="A52" s="23" t="str">
        <f>C37&amp;"x"&amp;B52</f>
        <v>C2x13</v>
      </c>
      <c r="B52" s="42">
        <v>13</v>
      </c>
      <c r="C52" s="60" t="str">
        <f t="shared" si="21"/>
        <v/>
      </c>
      <c r="D52" s="60" t="str">
        <f t="shared" si="22"/>
        <v/>
      </c>
      <c r="E52" s="61" t="str">
        <f t="shared" si="23"/>
        <v/>
      </c>
      <c r="F52" s="61" t="str">
        <f t="shared" si="24"/>
        <v/>
      </c>
      <c r="G52" s="62" t="str">
        <f t="shared" si="25"/>
        <v/>
      </c>
      <c r="H52" s="63" t="str">
        <f t="shared" si="26"/>
        <v/>
      </c>
      <c r="I52" s="69"/>
      <c r="J52" s="60" t="str">
        <f t="shared" si="27"/>
        <v/>
      </c>
      <c r="K52" s="60" t="str">
        <f t="shared" si="28"/>
        <v/>
      </c>
      <c r="L52" s="60" t="str">
        <f t="shared" si="29"/>
        <v/>
      </c>
      <c r="M52" s="48"/>
      <c r="N52" s="48"/>
      <c r="P52" s="114" t="str">
        <f t="shared" si="30"/>
        <v/>
      </c>
      <c r="Q52" s="114" t="str">
        <f t="shared" si="31"/>
        <v/>
      </c>
      <c r="R52" s="114" t="str">
        <f t="shared" si="32"/>
        <v/>
      </c>
      <c r="S52" s="87"/>
      <c r="T52" s="153">
        <f t="shared" si="33"/>
        <v>0</v>
      </c>
      <c r="V52" s="119">
        <f t="shared" si="34"/>
        <v>13</v>
      </c>
      <c r="W52" s="119">
        <f t="shared" si="35"/>
        <v>14</v>
      </c>
      <c r="X52" s="97">
        <v>17</v>
      </c>
      <c r="Y52" s="60" t="str">
        <f t="shared" si="36"/>
        <v/>
      </c>
      <c r="Z52" s="60" t="str">
        <f t="shared" si="37"/>
        <v/>
      </c>
      <c r="AA52" s="60" t="str">
        <f t="shared" si="38"/>
        <v/>
      </c>
      <c r="AB52" s="23">
        <f t="shared" si="39"/>
        <v>0</v>
      </c>
      <c r="AC52" s="158" t="str">
        <f t="shared" si="40"/>
        <v/>
      </c>
    </row>
    <row r="53" spans="1:29" x14ac:dyDescent="0.25">
      <c r="A53" s="23" t="str">
        <f>C37&amp;"x"&amp;B53</f>
        <v>C2x14</v>
      </c>
      <c r="B53" s="42">
        <v>14</v>
      </c>
      <c r="C53" s="60" t="str">
        <f t="shared" si="21"/>
        <v/>
      </c>
      <c r="D53" s="60" t="str">
        <f t="shared" si="22"/>
        <v/>
      </c>
      <c r="E53" s="61" t="str">
        <f t="shared" si="23"/>
        <v/>
      </c>
      <c r="F53" s="61" t="str">
        <f t="shared" si="24"/>
        <v/>
      </c>
      <c r="G53" s="62" t="str">
        <f t="shared" si="25"/>
        <v/>
      </c>
      <c r="H53" s="63" t="str">
        <f t="shared" si="26"/>
        <v/>
      </c>
      <c r="I53" s="69"/>
      <c r="J53" s="60" t="str">
        <f t="shared" si="27"/>
        <v/>
      </c>
      <c r="K53" s="60" t="str">
        <f t="shared" si="28"/>
        <v/>
      </c>
      <c r="L53" s="60" t="str">
        <f t="shared" si="29"/>
        <v/>
      </c>
      <c r="M53" s="48"/>
      <c r="N53" s="48"/>
      <c r="P53" s="114" t="str">
        <f t="shared" si="30"/>
        <v/>
      </c>
      <c r="Q53" s="114" t="str">
        <f t="shared" si="31"/>
        <v/>
      </c>
      <c r="R53" s="114" t="str">
        <f t="shared" si="32"/>
        <v/>
      </c>
      <c r="S53" s="87"/>
      <c r="T53" s="153">
        <f t="shared" si="33"/>
        <v>0</v>
      </c>
      <c r="V53" s="119">
        <f t="shared" si="34"/>
        <v>13</v>
      </c>
      <c r="W53" s="119">
        <f t="shared" si="35"/>
        <v>14</v>
      </c>
      <c r="X53" s="97">
        <v>18</v>
      </c>
      <c r="Y53" s="60" t="str">
        <f t="shared" si="36"/>
        <v/>
      </c>
      <c r="Z53" s="60" t="str">
        <f t="shared" si="37"/>
        <v/>
      </c>
      <c r="AA53" s="60" t="str">
        <f t="shared" si="38"/>
        <v/>
      </c>
      <c r="AB53" s="23">
        <f t="shared" si="39"/>
        <v>0</v>
      </c>
      <c r="AC53" s="158" t="str">
        <f t="shared" si="40"/>
        <v/>
      </c>
    </row>
    <row r="54" spans="1:29" x14ac:dyDescent="0.25">
      <c r="A54" s="23" t="str">
        <f>C37&amp;"x"&amp;B54</f>
        <v>C2x15</v>
      </c>
      <c r="B54" s="42">
        <v>15</v>
      </c>
      <c r="C54" s="60" t="str">
        <f t="shared" si="21"/>
        <v/>
      </c>
      <c r="D54" s="60" t="str">
        <f t="shared" si="22"/>
        <v/>
      </c>
      <c r="E54" s="61" t="str">
        <f t="shared" si="23"/>
        <v/>
      </c>
      <c r="F54" s="61" t="str">
        <f t="shared" si="24"/>
        <v/>
      </c>
      <c r="G54" s="62" t="str">
        <f t="shared" si="25"/>
        <v/>
      </c>
      <c r="H54" s="63" t="str">
        <f t="shared" si="26"/>
        <v/>
      </c>
      <c r="I54" s="69"/>
      <c r="J54" s="60" t="str">
        <f t="shared" si="27"/>
        <v/>
      </c>
      <c r="K54" s="60" t="str">
        <f t="shared" si="28"/>
        <v/>
      </c>
      <c r="L54" s="60" t="str">
        <f t="shared" si="29"/>
        <v/>
      </c>
      <c r="M54" s="48"/>
      <c r="N54" s="48"/>
      <c r="P54" s="114" t="str">
        <f t="shared" si="30"/>
        <v/>
      </c>
      <c r="Q54" s="114" t="str">
        <f t="shared" si="31"/>
        <v/>
      </c>
      <c r="R54" s="114" t="str">
        <f t="shared" si="32"/>
        <v/>
      </c>
      <c r="S54" s="87"/>
      <c r="T54" s="153">
        <f t="shared" si="33"/>
        <v>0</v>
      </c>
      <c r="V54" s="119">
        <f t="shared" si="34"/>
        <v>13</v>
      </c>
      <c r="W54" s="119">
        <f t="shared" si="35"/>
        <v>14</v>
      </c>
      <c r="X54" s="97">
        <v>19</v>
      </c>
      <c r="Y54" s="60" t="str">
        <f t="shared" si="36"/>
        <v/>
      </c>
      <c r="Z54" s="60" t="str">
        <f t="shared" si="37"/>
        <v/>
      </c>
      <c r="AA54" s="60" t="str">
        <f t="shared" si="38"/>
        <v/>
      </c>
      <c r="AB54" s="23">
        <f t="shared" si="39"/>
        <v>0</v>
      </c>
      <c r="AC54" s="158" t="str">
        <f t="shared" si="40"/>
        <v/>
      </c>
    </row>
    <row r="55" spans="1:29" ht="6" customHeight="1" x14ac:dyDescent="0.25">
      <c r="B55" s="42"/>
      <c r="C55" s="74"/>
      <c r="D55" s="74"/>
      <c r="E55" s="74"/>
      <c r="F55" s="74"/>
      <c r="G55" s="74"/>
      <c r="H55" s="74"/>
      <c r="I55" s="74"/>
      <c r="J55" s="74"/>
      <c r="K55" s="74"/>
      <c r="L55" s="74"/>
      <c r="M55" s="48"/>
      <c r="N55" s="48"/>
      <c r="AC55" s="158" t="str">
        <f t="shared" si="40"/>
        <v/>
      </c>
    </row>
    <row r="56" spans="1:29" ht="13" x14ac:dyDescent="0.3">
      <c r="B56" s="42"/>
      <c r="C56" s="43"/>
      <c r="D56" s="42"/>
      <c r="E56" s="42"/>
      <c r="F56" s="42"/>
      <c r="G56" s="161">
        <f>AC37</f>
        <v>12.835555555555555</v>
      </c>
      <c r="H56" s="75" t="s">
        <v>5181</v>
      </c>
      <c r="I56" s="46"/>
      <c r="J56" s="76">
        <f>P37*$V$9</f>
        <v>0</v>
      </c>
      <c r="K56" s="76">
        <f>Q37*$V$9</f>
        <v>0</v>
      </c>
      <c r="L56" s="76">
        <f>R37*$V$9</f>
        <v>0</v>
      </c>
      <c r="M56" s="48"/>
      <c r="N56" s="48"/>
      <c r="X56" s="97">
        <v>21</v>
      </c>
    </row>
    <row r="57" spans="1:29" ht="12.75" customHeight="1" x14ac:dyDescent="0.25">
      <c r="B57" s="385" t="s">
        <v>5182</v>
      </c>
      <c r="C57" s="385"/>
      <c r="D57" s="385"/>
      <c r="E57" s="385"/>
      <c r="F57" s="385"/>
      <c r="G57" s="385"/>
      <c r="H57" s="385"/>
      <c r="I57" s="385"/>
      <c r="J57" s="385"/>
      <c r="K57" s="385"/>
      <c r="L57" s="385"/>
      <c r="M57" s="48"/>
      <c r="N57" s="48"/>
      <c r="X57" s="97">
        <v>22</v>
      </c>
    </row>
    <row r="58" spans="1:29" ht="130" customHeight="1" x14ac:dyDescent="0.25">
      <c r="B58" s="382" t="s">
        <v>8565</v>
      </c>
      <c r="C58" s="382"/>
      <c r="D58" s="382"/>
      <c r="E58" s="382"/>
      <c r="F58" s="382"/>
      <c r="G58" s="382"/>
      <c r="H58" s="382"/>
      <c r="I58" s="382"/>
      <c r="J58" s="382"/>
      <c r="K58" s="382"/>
      <c r="L58" s="382"/>
      <c r="M58" s="77"/>
      <c r="N58" s="77"/>
      <c r="X58" s="97">
        <v>23</v>
      </c>
    </row>
    <row r="59" spans="1:29" ht="13" thickBot="1" x14ac:dyDescent="0.3">
      <c r="B59" s="78"/>
      <c r="C59" s="79"/>
      <c r="D59" s="78"/>
      <c r="E59" s="78"/>
      <c r="F59" s="78"/>
      <c r="G59" s="80"/>
      <c r="H59" s="80"/>
      <c r="I59" s="80"/>
      <c r="J59" s="79"/>
      <c r="K59" s="79"/>
      <c r="L59" s="79"/>
      <c r="M59" s="48"/>
      <c r="N59" s="48"/>
      <c r="P59" s="23"/>
      <c r="Q59" s="23"/>
      <c r="R59" s="23"/>
      <c r="S59" s="23"/>
      <c r="T59" s="21"/>
    </row>
    <row r="60" spans="1:29" ht="13" thickTop="1" x14ac:dyDescent="0.25">
      <c r="B60" s="42"/>
      <c r="C60" s="43"/>
      <c r="D60" s="42"/>
      <c r="E60" s="42"/>
      <c r="F60" s="42"/>
      <c r="G60" s="46"/>
      <c r="H60" s="46"/>
      <c r="I60" s="46"/>
      <c r="J60" s="43"/>
      <c r="K60" s="43"/>
      <c r="L60" s="43"/>
      <c r="M60" s="48"/>
      <c r="N60" s="48"/>
      <c r="P60" s="21" t="str">
        <f>IF($D62="Veldnj","N",IF($D62="Zaal","Z",IF($D62="Veldvj","V","")))</f>
        <v/>
      </c>
      <c r="Q60" s="87" t="str">
        <f>IF(P60="","",LEFT(IFERROR(VLOOKUP($C62,CHOOSE(V61,Teams1N,Teams2Z,Teams3V),2,0),"")&amp;"??",2))</f>
        <v/>
      </c>
      <c r="R60" s="87" t="str">
        <f>IF(P60="","",LEFT(IFERROR(VLOOKUP(C62,IF(P60="V",Teams1N,Teams2Z),4,0),"")&amp;"?",1))</f>
        <v/>
      </c>
      <c r="U60" s="21" t="s">
        <v>7053</v>
      </c>
      <c r="V60" s="21" t="s">
        <v>7052</v>
      </c>
      <c r="W60" s="21" t="s">
        <v>7107</v>
      </c>
      <c r="X60" s="97" t="s">
        <v>5172</v>
      </c>
      <c r="AC60" s="158"/>
    </row>
    <row r="61" spans="1:29" ht="13" x14ac:dyDescent="0.3">
      <c r="B61" s="42"/>
      <c r="C61" s="43" t="s">
        <v>2</v>
      </c>
      <c r="D61" s="43" t="s">
        <v>5180</v>
      </c>
      <c r="E61" s="383" t="s">
        <v>5463</v>
      </c>
      <c r="F61" s="383"/>
      <c r="G61" s="383"/>
      <c r="H61" s="383"/>
      <c r="I61" s="46"/>
      <c r="J61" s="43" t="s">
        <v>5169</v>
      </c>
      <c r="K61" s="43" t="s">
        <v>5170</v>
      </c>
      <c r="L61" s="43" t="s">
        <v>5171</v>
      </c>
      <c r="M61" s="48"/>
      <c r="N61" s="48"/>
      <c r="P61" s="49">
        <f>COUNT(P65:P79)</f>
        <v>0</v>
      </c>
      <c r="Q61" s="49">
        <f t="shared" ref="Q61:R61" si="41">COUNT(Q65:Q79)</f>
        <v>0</v>
      </c>
      <c r="R61" s="49">
        <f t="shared" si="41"/>
        <v>0</v>
      </c>
      <c r="S61" s="96">
        <v>0</v>
      </c>
      <c r="U61" s="21">
        <f>15-COUNTBLANK(C65:C79)</f>
        <v>0</v>
      </c>
      <c r="V61" s="21">
        <f>IF($D62="Veldnj",1,IF($D62="Zaal",2,IF($D62="Veldvj",3,0)))</f>
        <v>0</v>
      </c>
      <c r="W61" s="21">
        <f>IF($D62="Veldnj",0,IF($D62="Zaal",0,IF($D62="Veldvj",1,0)))</f>
        <v>0</v>
      </c>
      <c r="X61" s="97">
        <v>1</v>
      </c>
      <c r="AC61" s="159"/>
    </row>
    <row r="62" spans="1:29" ht="13" x14ac:dyDescent="0.3">
      <c r="A62" s="27">
        <v>3</v>
      </c>
      <c r="B62" s="50"/>
      <c r="C62" s="72"/>
      <c r="D62" s="120"/>
      <c r="E62" s="384"/>
      <c r="F62" s="384" t="s">
        <v>14</v>
      </c>
      <c r="G62" s="384" t="s">
        <v>14</v>
      </c>
      <c r="H62" s="384" t="s">
        <v>14</v>
      </c>
      <c r="I62" s="52"/>
      <c r="J62" s="100">
        <f>COUNTIF(C65:C79,"V")</f>
        <v>0</v>
      </c>
      <c r="K62" s="100">
        <f>COUNTIF(C65:C79,"M")</f>
        <v>0</v>
      </c>
      <c r="L62" s="53" t="str">
        <f>IFERROR(AVERAGE(H65:H79),"")</f>
        <v/>
      </c>
      <c r="M62" s="54"/>
      <c r="N62" s="54"/>
      <c r="O62" s="27" t="str">
        <f>IF($C62="","",LEFT(IFERROR(VLOOKUP($C62,IF($D62="Veld",Teams1N,Teams2Z),4,0),"")&amp;"?",1))</f>
        <v/>
      </c>
      <c r="P62" s="163">
        <v>0</v>
      </c>
      <c r="Q62" s="163">
        <v>0</v>
      </c>
      <c r="R62" s="163">
        <v>0</v>
      </c>
      <c r="S62" s="312"/>
      <c r="T62" s="96">
        <f>SUM(T65:T79)</f>
        <v>0</v>
      </c>
      <c r="U62" s="115" t="str">
        <f>MID($C62,1,1)</f>
        <v/>
      </c>
      <c r="V62" s="115" t="str">
        <f>MID($C62,1,1)</f>
        <v/>
      </c>
      <c r="W62" s="115" t="str">
        <f>MID($C62,1,1)</f>
        <v/>
      </c>
      <c r="X62" s="97">
        <v>2</v>
      </c>
      <c r="AC62" s="159" t="str">
        <f>IFERROR(AVERAGE(AC65:AC79),"")</f>
        <v/>
      </c>
    </row>
    <row r="63" spans="1:29" x14ac:dyDescent="0.25">
      <c r="B63" s="42"/>
      <c r="C63" s="43"/>
      <c r="D63" s="42"/>
      <c r="E63" s="42"/>
      <c r="F63" s="42"/>
      <c r="G63" s="46"/>
      <c r="H63" s="46"/>
      <c r="I63" s="46"/>
      <c r="J63" s="43"/>
      <c r="K63" s="43"/>
      <c r="L63" s="43"/>
      <c r="M63" s="48"/>
      <c r="N63" s="48"/>
      <c r="T63" s="96"/>
      <c r="U63" s="116"/>
      <c r="V63" s="116"/>
      <c r="W63" s="116"/>
      <c r="X63" s="97">
        <v>3</v>
      </c>
      <c r="AC63" s="160"/>
    </row>
    <row r="64" spans="1:29" x14ac:dyDescent="0.25">
      <c r="A64" s="55"/>
      <c r="B64" s="56"/>
      <c r="C64" s="57" t="s">
        <v>5173</v>
      </c>
      <c r="D64" s="57" t="s">
        <v>5174</v>
      </c>
      <c r="E64" s="58" t="s">
        <v>5175</v>
      </c>
      <c r="F64" s="58" t="s">
        <v>5176</v>
      </c>
      <c r="G64" s="57" t="s">
        <v>5177</v>
      </c>
      <c r="H64" s="57" t="s">
        <v>5178</v>
      </c>
      <c r="I64" s="57" t="s">
        <v>5039</v>
      </c>
      <c r="J64" s="57" t="str">
        <f>IF(W61=1,"vj23","nj22")</f>
        <v>nj22</v>
      </c>
      <c r="K64" s="57" t="str">
        <f>IF(W61=1,"nj23","zaal")</f>
        <v>zaal</v>
      </c>
      <c r="L64" s="57" t="str">
        <f>IF(W61=1,"Zaal","vj23")</f>
        <v>vj23</v>
      </c>
      <c r="M64" s="59"/>
      <c r="N64" s="59"/>
      <c r="O64" s="55"/>
      <c r="P64" s="117" t="str">
        <f>IF(W61=1,"VJ","NJ")</f>
        <v>NJ</v>
      </c>
      <c r="Q64" s="117" t="str">
        <f>IF(W61=1,"NJ","ZL")</f>
        <v>ZL</v>
      </c>
      <c r="R64" s="117" t="str">
        <f>IF(W61=1,"ZL","VJ")</f>
        <v>VJ</v>
      </c>
      <c r="S64" s="117"/>
      <c r="T64" s="96"/>
      <c r="U64" s="115" t="str">
        <f>IF(W62="","",VLOOKUP(W62,Leeftijdscat,2,FALSE))</f>
        <v/>
      </c>
      <c r="V64" s="115" t="str">
        <f>IF(W62="","",VLOOKUP(W62,Leeftijdscat,3,FALSE))</f>
        <v/>
      </c>
      <c r="W64" s="115" t="str">
        <f>IF(W62="","",VLOOKUP(W62,Leeftijdscat,4,FALSE))</f>
        <v/>
      </c>
      <c r="X64" s="97">
        <v>4</v>
      </c>
      <c r="Y64" s="55">
        <f>LEN(Y65&amp;Y66&amp;Y67&amp;Y68&amp;Y69&amp;Y70&amp;Y71&amp;Y72&amp;Y73&amp;Y74&amp;Y75&amp;Y76&amp;Y77&amp;Y78&amp;Y79)</f>
        <v>0</v>
      </c>
      <c r="Z64" s="55">
        <f>LEN(Z65&amp;Z66&amp;Z67&amp;Z68&amp;Z69&amp;Z70&amp;Z71&amp;Z72&amp;Z73&amp;Z74&amp;Z75&amp;Z76&amp;Z77&amp;Z78&amp;Z79)</f>
        <v>0</v>
      </c>
      <c r="AA64" s="55">
        <f>LEN(AA65&amp;AA66&amp;AA67&amp;AA68&amp;AA69&amp;AA70&amp;AA71&amp;AA72&amp;AA73&amp;AA74&amp;AA75&amp;AA76&amp;AA77&amp;AA78&amp;AA79)</f>
        <v>0</v>
      </c>
      <c r="AB64" s="55">
        <f>SUM(Y64:AA64)</f>
        <v>0</v>
      </c>
      <c r="AC64" s="158"/>
    </row>
    <row r="65" spans="1:29" x14ac:dyDescent="0.25">
      <c r="A65" s="23" t="str">
        <f>C62&amp;"x"&amp;B65</f>
        <v>x1</v>
      </c>
      <c r="B65" s="42">
        <v>1</v>
      </c>
      <c r="C65" s="60" t="str">
        <f t="shared" ref="C65:C79" si="42">IF(OR(LEFT($A65,1)="x",$V$11=0),"",IFERROR(VLOOKUP($A65,CHOOSE($V$11,Leden1N,Leden2Z,Leden3V),9-$V$11,0),""))</f>
        <v/>
      </c>
      <c r="D65" s="60" t="str">
        <f t="shared" ref="D65:D79" si="43">IF(OR(LEFT($A65,1)="x",$V$11=0),"",IFERROR(VLOOKUP($A65,CHOOSE($V$11,Leden1N,Leden2Z,Leden3V),10-$V$11,0),""))</f>
        <v/>
      </c>
      <c r="E65" s="61" t="str">
        <f t="shared" ref="E65:E79" si="44">IF(OR(LEFT($A65,1)="x",$V$11=0),"",IFERROR(VLOOKUP($A65,CHOOSE($V$11,Leden1N,Leden2Z,Leden3V),11-$V$11,0),""))</f>
        <v/>
      </c>
      <c r="F65" s="61" t="str">
        <f t="shared" ref="F65:F79" si="45">IF(OR(LEFT($A65,1)="x",$V$11=0),"",IFERROR(VLOOKUP($A65,CHOOSE($V$11,Leden1N,Leden2Z,Leden3V),12-$V$11,0),""))</f>
        <v/>
      </c>
      <c r="G65" s="62" t="str">
        <f t="shared" ref="G65:G79" si="46">IF(OR(LEFT($A65,1)="x",$V$11=0),"",IFERROR(VLOOKUP($A65,CHOOSE($V$11,Leden1N,Leden2Z,Leden3V),13-$V$11,0),""))</f>
        <v/>
      </c>
      <c r="H65" s="63" t="str">
        <f t="shared" ref="H65:H79" si="47">IF(AND(ISNUMBER(G65),G65&lt;&gt;0),IF(OR(MONTH(G65)&lt;MONTH(Peildatum),AND(MONTH(G65)&lt;=MONTH(Peildatum),DAY(G65)&lt;=DAY(Peildatum))),YEAR(Peildatum)-YEAR(G65),YEAR(Peildatum)-YEAR(G65)-1),"")</f>
        <v/>
      </c>
      <c r="I65" s="73"/>
      <c r="J65" s="60" t="str">
        <f t="shared" ref="J65:J79" si="48">IF(OR(LEFT($A65,1)="x",$V$61=0),"",IFERROR(VLOOKUP($A65,CHOOSE($V$61,Leden1N,Leden2Z,Leden3V),18-$V$61+$W$61,0),""))</f>
        <v/>
      </c>
      <c r="K65" s="60" t="str">
        <f t="shared" ref="K65:K79" si="49">IF(OR(LEFT($A65,1)="x",$V$61=0),"",IFERROR(VLOOKUP($A65,CHOOSE($V$61,Leden1N,Leden2Z,Leden3V),19-$V$61+$W$61,0),""))</f>
        <v/>
      </c>
      <c r="L65" s="60" t="str">
        <f t="shared" ref="L65:L79" si="50">IF(OR(LEFT($A65,1)="x",$V$61=0),"",IFERROR(VLOOKUP($A65,CHOOSE($V$61,Leden1N,Leden2Z,Leden3V),20-$V$61+$W$61,0),""))</f>
        <v/>
      </c>
      <c r="M65" s="48"/>
      <c r="N65" s="48"/>
      <c r="P65" s="114" t="str">
        <f t="shared" ref="P65:P79" si="51">IF(OR(LEFT($A65,1)="x",$V$61=0),"",IFERROR(VLOOKUP($A65,CHOOSE($V$61,Leden1N,Leden2Z,Leden3V),31-$V$61+$W$61,0),""))</f>
        <v/>
      </c>
      <c r="Q65" s="114" t="str">
        <f t="shared" ref="Q65:Q79" si="52">IF(OR(LEFT($A65,1)="x",$V$61=0),"",IFERROR(VLOOKUP($A65,CHOOSE($V$61,Leden1N,Leden2Z,Leden3V),32-$V$61+$W$61,0),""))</f>
        <v/>
      </c>
      <c r="R65" s="114" t="str">
        <f t="shared" ref="R65:R79" si="53">IF(OR(LEFT($A65,1)="x",$V$61=0),"",IFERROR(VLOOKUP($A65,CHOOSE($V$61,Leden1N,Leden2Z,Leden3V),33-$V$61+$W$61,0),""))</f>
        <v/>
      </c>
      <c r="S65" s="87"/>
      <c r="T65" s="153">
        <f t="shared" ref="T65:T79" si="54">IF(LEN(C65&amp;D65&amp;E65&amp;F65)&gt;0,1,0)</f>
        <v>0</v>
      </c>
      <c r="U65" s="116"/>
      <c r="V65" s="119" t="str">
        <f t="shared" ref="V65:V79" si="55">V64</f>
        <v/>
      </c>
      <c r="W65" s="119" t="str">
        <f t="shared" ref="W65:W79" si="56">W64</f>
        <v/>
      </c>
      <c r="X65" s="97">
        <v>5</v>
      </c>
      <c r="Y65" s="60" t="str">
        <f t="shared" ref="Y65:Y79" si="57">IF(LEFT($A65,1)="x","",IFERROR(VLOOKUP($A65,CHOOSE($V$61,Leden1N,Leden2Z,Leden3V),38-$V$61+$W$61,0),""))</f>
        <v/>
      </c>
      <c r="Z65" s="60" t="str">
        <f t="shared" ref="Z65:Z79" si="58">IF(LEFT($A65,1)="x","",IFERROR(VLOOKUP($A65,CHOOSE($V$61,Leden1N,Leden2Z,Leden3V),39-$V$61+$W$61,0),""))</f>
        <v/>
      </c>
      <c r="AA65" s="60" t="str">
        <f t="shared" ref="AA65:AA79" si="59">IF(LEFT($A65,1)="x","",IFERROR(VLOOKUP($A65,CHOOSE($V$61,Leden1N,Leden2Z,Leden3V),40-$V$61+$W$61,0),""))</f>
        <v/>
      </c>
      <c r="AB65" s="23">
        <f t="shared" ref="AB65:AB79" si="60">LEN(Y65&amp;Z65&amp;AA65)</f>
        <v>0</v>
      </c>
      <c r="AC65" s="158" t="str">
        <f t="shared" ref="AC65:AC80" si="61">lft(G65,Peildatum)</f>
        <v/>
      </c>
    </row>
    <row r="66" spans="1:29" x14ac:dyDescent="0.25">
      <c r="A66" s="23" t="str">
        <f>C62&amp;"x"&amp;B66</f>
        <v>x2</v>
      </c>
      <c r="B66" s="42">
        <v>2</v>
      </c>
      <c r="C66" s="60" t="str">
        <f t="shared" si="42"/>
        <v/>
      </c>
      <c r="D66" s="60" t="str">
        <f t="shared" si="43"/>
        <v/>
      </c>
      <c r="E66" s="61" t="str">
        <f t="shared" si="44"/>
        <v/>
      </c>
      <c r="F66" s="61" t="str">
        <f t="shared" si="45"/>
        <v/>
      </c>
      <c r="G66" s="62" t="str">
        <f t="shared" si="46"/>
        <v/>
      </c>
      <c r="H66" s="63" t="str">
        <f t="shared" si="47"/>
        <v/>
      </c>
      <c r="I66" s="69"/>
      <c r="J66" s="60" t="str">
        <f t="shared" si="48"/>
        <v/>
      </c>
      <c r="K66" s="60" t="str">
        <f t="shared" si="49"/>
        <v/>
      </c>
      <c r="L66" s="60" t="str">
        <f t="shared" si="50"/>
        <v/>
      </c>
      <c r="M66" s="48"/>
      <c r="N66" s="48"/>
      <c r="P66" s="114" t="str">
        <f t="shared" si="51"/>
        <v/>
      </c>
      <c r="Q66" s="114" t="str">
        <f t="shared" si="52"/>
        <v/>
      </c>
      <c r="R66" s="114" t="str">
        <f t="shared" si="53"/>
        <v/>
      </c>
      <c r="S66" s="87"/>
      <c r="T66" s="153">
        <f t="shared" si="54"/>
        <v>0</v>
      </c>
      <c r="U66" s="116"/>
      <c r="V66" s="119" t="str">
        <f t="shared" si="55"/>
        <v/>
      </c>
      <c r="W66" s="119" t="str">
        <f t="shared" si="56"/>
        <v/>
      </c>
      <c r="X66" s="97">
        <v>6</v>
      </c>
      <c r="Y66" s="60" t="str">
        <f t="shared" si="57"/>
        <v/>
      </c>
      <c r="Z66" s="60" t="str">
        <f t="shared" si="58"/>
        <v/>
      </c>
      <c r="AA66" s="60" t="str">
        <f t="shared" si="59"/>
        <v/>
      </c>
      <c r="AB66" s="23">
        <f t="shared" si="60"/>
        <v>0</v>
      </c>
      <c r="AC66" s="158" t="str">
        <f t="shared" si="61"/>
        <v/>
      </c>
    </row>
    <row r="67" spans="1:29" x14ac:dyDescent="0.25">
      <c r="A67" s="23" t="str">
        <f>C62&amp;"x"&amp;B67</f>
        <v>x3</v>
      </c>
      <c r="B67" s="42">
        <v>3</v>
      </c>
      <c r="C67" s="60" t="str">
        <f t="shared" si="42"/>
        <v/>
      </c>
      <c r="D67" s="60" t="str">
        <f t="shared" si="43"/>
        <v/>
      </c>
      <c r="E67" s="61" t="str">
        <f t="shared" si="44"/>
        <v/>
      </c>
      <c r="F67" s="61" t="str">
        <f t="shared" si="45"/>
        <v/>
      </c>
      <c r="G67" s="62" t="str">
        <f t="shared" si="46"/>
        <v/>
      </c>
      <c r="H67" s="63" t="str">
        <f t="shared" si="47"/>
        <v/>
      </c>
      <c r="I67" s="69"/>
      <c r="J67" s="60" t="str">
        <f t="shared" si="48"/>
        <v/>
      </c>
      <c r="K67" s="60" t="str">
        <f t="shared" si="49"/>
        <v/>
      </c>
      <c r="L67" s="60" t="str">
        <f t="shared" si="50"/>
        <v/>
      </c>
      <c r="M67" s="48"/>
      <c r="N67" s="48"/>
      <c r="P67" s="114" t="str">
        <f t="shared" si="51"/>
        <v/>
      </c>
      <c r="Q67" s="114" t="str">
        <f t="shared" si="52"/>
        <v/>
      </c>
      <c r="R67" s="114" t="str">
        <f t="shared" si="53"/>
        <v/>
      </c>
      <c r="S67" s="87"/>
      <c r="T67" s="153">
        <f t="shared" si="54"/>
        <v>0</v>
      </c>
      <c r="U67" s="116"/>
      <c r="V67" s="119" t="str">
        <f t="shared" si="55"/>
        <v/>
      </c>
      <c r="W67" s="119" t="str">
        <f t="shared" si="56"/>
        <v/>
      </c>
      <c r="X67" s="97">
        <v>7</v>
      </c>
      <c r="Y67" s="60" t="str">
        <f t="shared" si="57"/>
        <v/>
      </c>
      <c r="Z67" s="60" t="str">
        <f t="shared" si="58"/>
        <v/>
      </c>
      <c r="AA67" s="60" t="str">
        <f t="shared" si="59"/>
        <v/>
      </c>
      <c r="AB67" s="23">
        <f t="shared" si="60"/>
        <v>0</v>
      </c>
      <c r="AC67" s="158" t="str">
        <f t="shared" si="61"/>
        <v/>
      </c>
    </row>
    <row r="68" spans="1:29" x14ac:dyDescent="0.25">
      <c r="A68" s="23" t="str">
        <f>C62&amp;"x"&amp;B68</f>
        <v>x4</v>
      </c>
      <c r="B68" s="42">
        <v>4</v>
      </c>
      <c r="C68" s="60" t="str">
        <f t="shared" si="42"/>
        <v/>
      </c>
      <c r="D68" s="60" t="str">
        <f t="shared" si="43"/>
        <v/>
      </c>
      <c r="E68" s="61" t="str">
        <f t="shared" si="44"/>
        <v/>
      </c>
      <c r="F68" s="61" t="str">
        <f t="shared" si="45"/>
        <v/>
      </c>
      <c r="G68" s="62" t="str">
        <f t="shared" si="46"/>
        <v/>
      </c>
      <c r="H68" s="63" t="str">
        <f t="shared" si="47"/>
        <v/>
      </c>
      <c r="I68" s="69"/>
      <c r="J68" s="60" t="str">
        <f t="shared" si="48"/>
        <v/>
      </c>
      <c r="K68" s="60" t="str">
        <f t="shared" si="49"/>
        <v/>
      </c>
      <c r="L68" s="60" t="str">
        <f t="shared" si="50"/>
        <v/>
      </c>
      <c r="M68" s="48"/>
      <c r="N68" s="48"/>
      <c r="P68" s="114" t="str">
        <f t="shared" si="51"/>
        <v/>
      </c>
      <c r="Q68" s="114" t="str">
        <f t="shared" si="52"/>
        <v/>
      </c>
      <c r="R68" s="114" t="str">
        <f t="shared" si="53"/>
        <v/>
      </c>
      <c r="S68" s="87"/>
      <c r="T68" s="153">
        <f t="shared" si="54"/>
        <v>0</v>
      </c>
      <c r="U68" s="116"/>
      <c r="V68" s="119" t="str">
        <f t="shared" si="55"/>
        <v/>
      </c>
      <c r="W68" s="119" t="str">
        <f t="shared" si="56"/>
        <v/>
      </c>
      <c r="X68" s="97">
        <v>8</v>
      </c>
      <c r="Y68" s="60" t="str">
        <f t="shared" si="57"/>
        <v/>
      </c>
      <c r="Z68" s="60" t="str">
        <f t="shared" si="58"/>
        <v/>
      </c>
      <c r="AA68" s="60" t="str">
        <f t="shared" si="59"/>
        <v/>
      </c>
      <c r="AB68" s="23">
        <f t="shared" si="60"/>
        <v>0</v>
      </c>
      <c r="AC68" s="158" t="str">
        <f t="shared" si="61"/>
        <v/>
      </c>
    </row>
    <row r="69" spans="1:29" x14ac:dyDescent="0.25">
      <c r="A69" s="23" t="str">
        <f>C62&amp;"x"&amp;B69</f>
        <v>x5</v>
      </c>
      <c r="B69" s="42">
        <v>5</v>
      </c>
      <c r="C69" s="60" t="str">
        <f t="shared" si="42"/>
        <v/>
      </c>
      <c r="D69" s="60" t="str">
        <f t="shared" si="43"/>
        <v/>
      </c>
      <c r="E69" s="61" t="str">
        <f t="shared" si="44"/>
        <v/>
      </c>
      <c r="F69" s="61" t="str">
        <f t="shared" si="45"/>
        <v/>
      </c>
      <c r="G69" s="62" t="str">
        <f t="shared" si="46"/>
        <v/>
      </c>
      <c r="H69" s="63" t="str">
        <f t="shared" si="47"/>
        <v/>
      </c>
      <c r="I69" s="69"/>
      <c r="J69" s="60" t="str">
        <f t="shared" si="48"/>
        <v/>
      </c>
      <c r="K69" s="60" t="str">
        <f t="shared" si="49"/>
        <v/>
      </c>
      <c r="L69" s="60" t="str">
        <f t="shared" si="50"/>
        <v/>
      </c>
      <c r="M69" s="48"/>
      <c r="N69" s="48"/>
      <c r="P69" s="114" t="str">
        <f t="shared" si="51"/>
        <v/>
      </c>
      <c r="Q69" s="114" t="str">
        <f t="shared" si="52"/>
        <v/>
      </c>
      <c r="R69" s="114" t="str">
        <f t="shared" si="53"/>
        <v/>
      </c>
      <c r="S69" s="87"/>
      <c r="T69" s="153">
        <f t="shared" si="54"/>
        <v>0</v>
      </c>
      <c r="U69" s="116"/>
      <c r="V69" s="119" t="str">
        <f t="shared" si="55"/>
        <v/>
      </c>
      <c r="W69" s="119" t="str">
        <f t="shared" si="56"/>
        <v/>
      </c>
      <c r="X69" s="97">
        <v>9</v>
      </c>
      <c r="Y69" s="60" t="str">
        <f t="shared" si="57"/>
        <v/>
      </c>
      <c r="Z69" s="60" t="str">
        <f t="shared" si="58"/>
        <v/>
      </c>
      <c r="AA69" s="60" t="str">
        <f t="shared" si="59"/>
        <v/>
      </c>
      <c r="AB69" s="23">
        <f t="shared" si="60"/>
        <v>0</v>
      </c>
      <c r="AC69" s="158" t="str">
        <f t="shared" si="61"/>
        <v/>
      </c>
    </row>
    <row r="70" spans="1:29" x14ac:dyDescent="0.25">
      <c r="A70" s="23" t="str">
        <f>C62&amp;"x"&amp;B70</f>
        <v>x6</v>
      </c>
      <c r="B70" s="42">
        <v>6</v>
      </c>
      <c r="C70" s="60" t="str">
        <f t="shared" si="42"/>
        <v/>
      </c>
      <c r="D70" s="60" t="str">
        <f t="shared" si="43"/>
        <v/>
      </c>
      <c r="E70" s="61" t="str">
        <f t="shared" si="44"/>
        <v/>
      </c>
      <c r="F70" s="61" t="str">
        <f t="shared" si="45"/>
        <v/>
      </c>
      <c r="G70" s="62" t="str">
        <f t="shared" si="46"/>
        <v/>
      </c>
      <c r="H70" s="63" t="str">
        <f t="shared" si="47"/>
        <v/>
      </c>
      <c r="I70" s="69"/>
      <c r="J70" s="60" t="str">
        <f t="shared" si="48"/>
        <v/>
      </c>
      <c r="K70" s="60" t="str">
        <f t="shared" si="49"/>
        <v/>
      </c>
      <c r="L70" s="60" t="str">
        <f t="shared" si="50"/>
        <v/>
      </c>
      <c r="M70" s="48"/>
      <c r="N70" s="48"/>
      <c r="P70" s="114" t="str">
        <f t="shared" si="51"/>
        <v/>
      </c>
      <c r="Q70" s="114" t="str">
        <f t="shared" si="52"/>
        <v/>
      </c>
      <c r="R70" s="114" t="str">
        <f t="shared" si="53"/>
        <v/>
      </c>
      <c r="S70" s="87"/>
      <c r="T70" s="153">
        <f t="shared" si="54"/>
        <v>0</v>
      </c>
      <c r="U70" s="116"/>
      <c r="V70" s="119" t="str">
        <f t="shared" si="55"/>
        <v/>
      </c>
      <c r="W70" s="119" t="str">
        <f t="shared" si="56"/>
        <v/>
      </c>
      <c r="X70" s="97">
        <v>10</v>
      </c>
      <c r="Y70" s="60" t="str">
        <f t="shared" si="57"/>
        <v/>
      </c>
      <c r="Z70" s="60" t="str">
        <f t="shared" si="58"/>
        <v/>
      </c>
      <c r="AA70" s="60" t="str">
        <f t="shared" si="59"/>
        <v/>
      </c>
      <c r="AB70" s="23">
        <f t="shared" si="60"/>
        <v>0</v>
      </c>
      <c r="AC70" s="158" t="str">
        <f t="shared" si="61"/>
        <v/>
      </c>
    </row>
    <row r="71" spans="1:29" x14ac:dyDescent="0.25">
      <c r="A71" s="23" t="str">
        <f>C62&amp;"x"&amp;B71</f>
        <v>x7</v>
      </c>
      <c r="B71" s="42">
        <v>7</v>
      </c>
      <c r="C71" s="60" t="str">
        <f t="shared" si="42"/>
        <v/>
      </c>
      <c r="D71" s="60" t="str">
        <f t="shared" si="43"/>
        <v/>
      </c>
      <c r="E71" s="61" t="str">
        <f t="shared" si="44"/>
        <v/>
      </c>
      <c r="F71" s="61" t="str">
        <f t="shared" si="45"/>
        <v/>
      </c>
      <c r="G71" s="62" t="str">
        <f t="shared" si="46"/>
        <v/>
      </c>
      <c r="H71" s="63" t="str">
        <f t="shared" si="47"/>
        <v/>
      </c>
      <c r="I71" s="69"/>
      <c r="J71" s="60" t="str">
        <f t="shared" si="48"/>
        <v/>
      </c>
      <c r="K71" s="60" t="str">
        <f t="shared" si="49"/>
        <v/>
      </c>
      <c r="L71" s="60" t="str">
        <f t="shared" si="50"/>
        <v/>
      </c>
      <c r="M71" s="48"/>
      <c r="N71" s="48"/>
      <c r="P71" s="114" t="str">
        <f t="shared" si="51"/>
        <v/>
      </c>
      <c r="Q71" s="114" t="str">
        <f t="shared" si="52"/>
        <v/>
      </c>
      <c r="R71" s="114" t="str">
        <f t="shared" si="53"/>
        <v/>
      </c>
      <c r="S71" s="87"/>
      <c r="T71" s="153">
        <f t="shared" si="54"/>
        <v>0</v>
      </c>
      <c r="U71" s="116"/>
      <c r="V71" s="119" t="str">
        <f t="shared" si="55"/>
        <v/>
      </c>
      <c r="W71" s="119" t="str">
        <f t="shared" si="56"/>
        <v/>
      </c>
      <c r="X71" s="97">
        <v>11</v>
      </c>
      <c r="Y71" s="60" t="str">
        <f t="shared" si="57"/>
        <v/>
      </c>
      <c r="Z71" s="60" t="str">
        <f t="shared" si="58"/>
        <v/>
      </c>
      <c r="AA71" s="60" t="str">
        <f t="shared" si="59"/>
        <v/>
      </c>
      <c r="AB71" s="23">
        <f t="shared" si="60"/>
        <v>0</v>
      </c>
      <c r="AC71" s="158" t="str">
        <f t="shared" si="61"/>
        <v/>
      </c>
    </row>
    <row r="72" spans="1:29" x14ac:dyDescent="0.25">
      <c r="A72" s="23" t="str">
        <f>C62&amp;"x"&amp;B72</f>
        <v>x8</v>
      </c>
      <c r="B72" s="42">
        <v>8</v>
      </c>
      <c r="C72" s="60" t="str">
        <f t="shared" si="42"/>
        <v/>
      </c>
      <c r="D72" s="60" t="str">
        <f t="shared" si="43"/>
        <v/>
      </c>
      <c r="E72" s="61" t="str">
        <f t="shared" si="44"/>
        <v/>
      </c>
      <c r="F72" s="61" t="str">
        <f t="shared" si="45"/>
        <v/>
      </c>
      <c r="G72" s="62" t="str">
        <f t="shared" si="46"/>
        <v/>
      </c>
      <c r="H72" s="63" t="str">
        <f t="shared" si="47"/>
        <v/>
      </c>
      <c r="I72" s="69"/>
      <c r="J72" s="60" t="str">
        <f t="shared" si="48"/>
        <v/>
      </c>
      <c r="K72" s="60" t="str">
        <f t="shared" si="49"/>
        <v/>
      </c>
      <c r="L72" s="60" t="str">
        <f t="shared" si="50"/>
        <v/>
      </c>
      <c r="M72" s="48"/>
      <c r="N72" s="48"/>
      <c r="P72" s="114" t="str">
        <f t="shared" si="51"/>
        <v/>
      </c>
      <c r="Q72" s="114" t="str">
        <f t="shared" si="52"/>
        <v/>
      </c>
      <c r="R72" s="114" t="str">
        <f t="shared" si="53"/>
        <v/>
      </c>
      <c r="S72" s="87"/>
      <c r="T72" s="153">
        <f t="shared" si="54"/>
        <v>0</v>
      </c>
      <c r="U72" s="116"/>
      <c r="V72" s="119" t="str">
        <f t="shared" si="55"/>
        <v/>
      </c>
      <c r="W72" s="119" t="str">
        <f t="shared" si="56"/>
        <v/>
      </c>
      <c r="X72" s="97">
        <v>12</v>
      </c>
      <c r="Y72" s="60" t="str">
        <f t="shared" si="57"/>
        <v/>
      </c>
      <c r="Z72" s="60" t="str">
        <f t="shared" si="58"/>
        <v/>
      </c>
      <c r="AA72" s="60" t="str">
        <f t="shared" si="59"/>
        <v/>
      </c>
      <c r="AB72" s="23">
        <f t="shared" si="60"/>
        <v>0</v>
      </c>
      <c r="AC72" s="158" t="str">
        <f t="shared" si="61"/>
        <v/>
      </c>
    </row>
    <row r="73" spans="1:29" x14ac:dyDescent="0.25">
      <c r="A73" s="23" t="str">
        <f>C62&amp;"x"&amp;B73</f>
        <v>x9</v>
      </c>
      <c r="B73" s="42">
        <v>9</v>
      </c>
      <c r="C73" s="60" t="str">
        <f t="shared" si="42"/>
        <v/>
      </c>
      <c r="D73" s="60" t="str">
        <f t="shared" si="43"/>
        <v/>
      </c>
      <c r="E73" s="61" t="str">
        <f t="shared" si="44"/>
        <v/>
      </c>
      <c r="F73" s="61" t="str">
        <f t="shared" si="45"/>
        <v/>
      </c>
      <c r="G73" s="62" t="str">
        <f t="shared" si="46"/>
        <v/>
      </c>
      <c r="H73" s="63" t="str">
        <f t="shared" si="47"/>
        <v/>
      </c>
      <c r="I73" s="69"/>
      <c r="J73" s="60" t="str">
        <f t="shared" si="48"/>
        <v/>
      </c>
      <c r="K73" s="60" t="str">
        <f t="shared" si="49"/>
        <v/>
      </c>
      <c r="L73" s="60" t="str">
        <f t="shared" si="50"/>
        <v/>
      </c>
      <c r="M73" s="48"/>
      <c r="N73" s="48"/>
      <c r="P73" s="114" t="str">
        <f t="shared" si="51"/>
        <v/>
      </c>
      <c r="Q73" s="114" t="str">
        <f t="shared" si="52"/>
        <v/>
      </c>
      <c r="R73" s="114" t="str">
        <f t="shared" si="53"/>
        <v/>
      </c>
      <c r="S73" s="87"/>
      <c r="T73" s="153">
        <f t="shared" si="54"/>
        <v>0</v>
      </c>
      <c r="U73" s="116"/>
      <c r="V73" s="119" t="str">
        <f t="shared" si="55"/>
        <v/>
      </c>
      <c r="W73" s="119" t="str">
        <f t="shared" si="56"/>
        <v/>
      </c>
      <c r="X73" s="97">
        <v>13</v>
      </c>
      <c r="Y73" s="60" t="str">
        <f t="shared" si="57"/>
        <v/>
      </c>
      <c r="Z73" s="60" t="str">
        <f t="shared" si="58"/>
        <v/>
      </c>
      <c r="AA73" s="60" t="str">
        <f t="shared" si="59"/>
        <v/>
      </c>
      <c r="AB73" s="23">
        <f t="shared" si="60"/>
        <v>0</v>
      </c>
      <c r="AC73" s="158" t="str">
        <f t="shared" si="61"/>
        <v/>
      </c>
    </row>
    <row r="74" spans="1:29" x14ac:dyDescent="0.25">
      <c r="A74" s="23" t="str">
        <f>C62&amp;"x"&amp;B74</f>
        <v>x10</v>
      </c>
      <c r="B74" s="42">
        <v>10</v>
      </c>
      <c r="C74" s="60" t="str">
        <f t="shared" si="42"/>
        <v/>
      </c>
      <c r="D74" s="60" t="str">
        <f t="shared" si="43"/>
        <v/>
      </c>
      <c r="E74" s="61" t="str">
        <f t="shared" si="44"/>
        <v/>
      </c>
      <c r="F74" s="61" t="str">
        <f t="shared" si="45"/>
        <v/>
      </c>
      <c r="G74" s="62" t="str">
        <f t="shared" si="46"/>
        <v/>
      </c>
      <c r="H74" s="63" t="str">
        <f t="shared" si="47"/>
        <v/>
      </c>
      <c r="I74" s="69"/>
      <c r="J74" s="60" t="str">
        <f t="shared" si="48"/>
        <v/>
      </c>
      <c r="K74" s="60" t="str">
        <f t="shared" si="49"/>
        <v/>
      </c>
      <c r="L74" s="60" t="str">
        <f t="shared" si="50"/>
        <v/>
      </c>
      <c r="M74" s="48"/>
      <c r="N74" s="48"/>
      <c r="P74" s="114" t="str">
        <f t="shared" si="51"/>
        <v/>
      </c>
      <c r="Q74" s="114" t="str">
        <f t="shared" si="52"/>
        <v/>
      </c>
      <c r="R74" s="114" t="str">
        <f t="shared" si="53"/>
        <v/>
      </c>
      <c r="S74" s="87"/>
      <c r="T74" s="153">
        <f t="shared" si="54"/>
        <v>0</v>
      </c>
      <c r="U74" s="116"/>
      <c r="V74" s="119" t="str">
        <f t="shared" si="55"/>
        <v/>
      </c>
      <c r="W74" s="119" t="str">
        <f t="shared" si="56"/>
        <v/>
      </c>
      <c r="X74" s="97">
        <v>14</v>
      </c>
      <c r="Y74" s="60" t="str">
        <f t="shared" si="57"/>
        <v/>
      </c>
      <c r="Z74" s="60" t="str">
        <f t="shared" si="58"/>
        <v/>
      </c>
      <c r="AA74" s="60" t="str">
        <f t="shared" si="59"/>
        <v/>
      </c>
      <c r="AB74" s="23">
        <f t="shared" si="60"/>
        <v>0</v>
      </c>
      <c r="AC74" s="158" t="str">
        <f t="shared" si="61"/>
        <v/>
      </c>
    </row>
    <row r="75" spans="1:29" x14ac:dyDescent="0.25">
      <c r="A75" s="23" t="str">
        <f>C62&amp;"x"&amp;B75</f>
        <v>x11</v>
      </c>
      <c r="B75" s="42">
        <v>11</v>
      </c>
      <c r="C75" s="60" t="str">
        <f t="shared" si="42"/>
        <v/>
      </c>
      <c r="D75" s="60" t="str">
        <f t="shared" si="43"/>
        <v/>
      </c>
      <c r="E75" s="61" t="str">
        <f t="shared" si="44"/>
        <v/>
      </c>
      <c r="F75" s="61" t="str">
        <f t="shared" si="45"/>
        <v/>
      </c>
      <c r="G75" s="62" t="str">
        <f t="shared" si="46"/>
        <v/>
      </c>
      <c r="H75" s="63" t="str">
        <f t="shared" si="47"/>
        <v/>
      </c>
      <c r="I75" s="69"/>
      <c r="J75" s="60" t="str">
        <f t="shared" si="48"/>
        <v/>
      </c>
      <c r="K75" s="60" t="str">
        <f t="shared" si="49"/>
        <v/>
      </c>
      <c r="L75" s="60" t="str">
        <f t="shared" si="50"/>
        <v/>
      </c>
      <c r="M75" s="48"/>
      <c r="N75" s="48"/>
      <c r="P75" s="114" t="str">
        <f t="shared" si="51"/>
        <v/>
      </c>
      <c r="Q75" s="114" t="str">
        <f t="shared" si="52"/>
        <v/>
      </c>
      <c r="R75" s="114" t="str">
        <f t="shared" si="53"/>
        <v/>
      </c>
      <c r="S75" s="87"/>
      <c r="T75" s="153">
        <f t="shared" si="54"/>
        <v>0</v>
      </c>
      <c r="V75" s="119" t="str">
        <f t="shared" si="55"/>
        <v/>
      </c>
      <c r="W75" s="119" t="str">
        <f t="shared" si="56"/>
        <v/>
      </c>
      <c r="X75" s="97">
        <v>15</v>
      </c>
      <c r="Y75" s="60" t="str">
        <f t="shared" si="57"/>
        <v/>
      </c>
      <c r="Z75" s="60" t="str">
        <f t="shared" si="58"/>
        <v/>
      </c>
      <c r="AA75" s="60" t="str">
        <f t="shared" si="59"/>
        <v/>
      </c>
      <c r="AB75" s="23">
        <f t="shared" si="60"/>
        <v>0</v>
      </c>
      <c r="AC75" s="158" t="str">
        <f t="shared" si="61"/>
        <v/>
      </c>
    </row>
    <row r="76" spans="1:29" x14ac:dyDescent="0.25">
      <c r="A76" s="23" t="str">
        <f>C62&amp;"x"&amp;B76</f>
        <v>x12</v>
      </c>
      <c r="B76" s="42">
        <v>12</v>
      </c>
      <c r="C76" s="60" t="str">
        <f t="shared" si="42"/>
        <v/>
      </c>
      <c r="D76" s="60" t="str">
        <f t="shared" si="43"/>
        <v/>
      </c>
      <c r="E76" s="61" t="str">
        <f t="shared" si="44"/>
        <v/>
      </c>
      <c r="F76" s="61" t="str">
        <f t="shared" si="45"/>
        <v/>
      </c>
      <c r="G76" s="62" t="str">
        <f t="shared" si="46"/>
        <v/>
      </c>
      <c r="H76" s="63" t="str">
        <f t="shared" si="47"/>
        <v/>
      </c>
      <c r="I76" s="69"/>
      <c r="J76" s="60" t="str">
        <f t="shared" si="48"/>
        <v/>
      </c>
      <c r="K76" s="60" t="str">
        <f t="shared" si="49"/>
        <v/>
      </c>
      <c r="L76" s="60" t="str">
        <f t="shared" si="50"/>
        <v/>
      </c>
      <c r="M76" s="48"/>
      <c r="N76" s="48"/>
      <c r="P76" s="114" t="str">
        <f t="shared" si="51"/>
        <v/>
      </c>
      <c r="Q76" s="114" t="str">
        <f t="shared" si="52"/>
        <v/>
      </c>
      <c r="R76" s="114" t="str">
        <f t="shared" si="53"/>
        <v/>
      </c>
      <c r="S76" s="87"/>
      <c r="T76" s="153">
        <f t="shared" si="54"/>
        <v>0</v>
      </c>
      <c r="V76" s="119" t="str">
        <f t="shared" si="55"/>
        <v/>
      </c>
      <c r="W76" s="119" t="str">
        <f t="shared" si="56"/>
        <v/>
      </c>
      <c r="X76" s="97">
        <v>16</v>
      </c>
      <c r="Y76" s="60" t="str">
        <f t="shared" si="57"/>
        <v/>
      </c>
      <c r="Z76" s="60" t="str">
        <f t="shared" si="58"/>
        <v/>
      </c>
      <c r="AA76" s="60" t="str">
        <f t="shared" si="59"/>
        <v/>
      </c>
      <c r="AB76" s="23">
        <f t="shared" si="60"/>
        <v>0</v>
      </c>
      <c r="AC76" s="158" t="str">
        <f t="shared" si="61"/>
        <v/>
      </c>
    </row>
    <row r="77" spans="1:29" x14ac:dyDescent="0.25">
      <c r="A77" s="23" t="str">
        <f>C62&amp;"x"&amp;B77</f>
        <v>x13</v>
      </c>
      <c r="B77" s="42">
        <v>13</v>
      </c>
      <c r="C77" s="60" t="str">
        <f t="shared" si="42"/>
        <v/>
      </c>
      <c r="D77" s="60" t="str">
        <f t="shared" si="43"/>
        <v/>
      </c>
      <c r="E77" s="61" t="str">
        <f t="shared" si="44"/>
        <v/>
      </c>
      <c r="F77" s="61" t="str">
        <f t="shared" si="45"/>
        <v/>
      </c>
      <c r="G77" s="62" t="str">
        <f t="shared" si="46"/>
        <v/>
      </c>
      <c r="H77" s="63" t="str">
        <f t="shared" si="47"/>
        <v/>
      </c>
      <c r="I77" s="69"/>
      <c r="J77" s="60" t="str">
        <f t="shared" si="48"/>
        <v/>
      </c>
      <c r="K77" s="60" t="str">
        <f t="shared" si="49"/>
        <v/>
      </c>
      <c r="L77" s="60" t="str">
        <f t="shared" si="50"/>
        <v/>
      </c>
      <c r="M77" s="48"/>
      <c r="N77" s="48"/>
      <c r="P77" s="114" t="str">
        <f t="shared" si="51"/>
        <v/>
      </c>
      <c r="Q77" s="114" t="str">
        <f t="shared" si="52"/>
        <v/>
      </c>
      <c r="R77" s="114" t="str">
        <f t="shared" si="53"/>
        <v/>
      </c>
      <c r="S77" s="87"/>
      <c r="T77" s="153">
        <f t="shared" si="54"/>
        <v>0</v>
      </c>
      <c r="V77" s="119" t="str">
        <f t="shared" si="55"/>
        <v/>
      </c>
      <c r="W77" s="119" t="str">
        <f t="shared" si="56"/>
        <v/>
      </c>
      <c r="X77" s="97">
        <v>17</v>
      </c>
      <c r="Y77" s="60" t="str">
        <f t="shared" si="57"/>
        <v/>
      </c>
      <c r="Z77" s="60" t="str">
        <f t="shared" si="58"/>
        <v/>
      </c>
      <c r="AA77" s="60" t="str">
        <f t="shared" si="59"/>
        <v/>
      </c>
      <c r="AB77" s="23">
        <f t="shared" si="60"/>
        <v>0</v>
      </c>
      <c r="AC77" s="158" t="str">
        <f t="shared" si="61"/>
        <v/>
      </c>
    </row>
    <row r="78" spans="1:29" x14ac:dyDescent="0.25">
      <c r="A78" s="23" t="str">
        <f>C62&amp;"x"&amp;B78</f>
        <v>x14</v>
      </c>
      <c r="B78" s="42">
        <v>14</v>
      </c>
      <c r="C78" s="60" t="str">
        <f t="shared" si="42"/>
        <v/>
      </c>
      <c r="D78" s="60" t="str">
        <f t="shared" si="43"/>
        <v/>
      </c>
      <c r="E78" s="61" t="str">
        <f t="shared" si="44"/>
        <v/>
      </c>
      <c r="F78" s="61" t="str">
        <f t="shared" si="45"/>
        <v/>
      </c>
      <c r="G78" s="62" t="str">
        <f t="shared" si="46"/>
        <v/>
      </c>
      <c r="H78" s="63" t="str">
        <f t="shared" si="47"/>
        <v/>
      </c>
      <c r="I78" s="69"/>
      <c r="J78" s="60" t="str">
        <f t="shared" si="48"/>
        <v/>
      </c>
      <c r="K78" s="60" t="str">
        <f t="shared" si="49"/>
        <v/>
      </c>
      <c r="L78" s="60" t="str">
        <f t="shared" si="50"/>
        <v/>
      </c>
      <c r="M78" s="48"/>
      <c r="N78" s="48"/>
      <c r="P78" s="114" t="str">
        <f t="shared" si="51"/>
        <v/>
      </c>
      <c r="Q78" s="114" t="str">
        <f t="shared" si="52"/>
        <v/>
      </c>
      <c r="R78" s="114" t="str">
        <f t="shared" si="53"/>
        <v/>
      </c>
      <c r="S78" s="87"/>
      <c r="T78" s="153">
        <f t="shared" si="54"/>
        <v>0</v>
      </c>
      <c r="V78" s="119" t="str">
        <f t="shared" si="55"/>
        <v/>
      </c>
      <c r="W78" s="119" t="str">
        <f t="shared" si="56"/>
        <v/>
      </c>
      <c r="X78" s="97">
        <v>18</v>
      </c>
      <c r="Y78" s="60" t="str">
        <f t="shared" si="57"/>
        <v/>
      </c>
      <c r="Z78" s="60" t="str">
        <f t="shared" si="58"/>
        <v/>
      </c>
      <c r="AA78" s="60" t="str">
        <f t="shared" si="59"/>
        <v/>
      </c>
      <c r="AB78" s="23">
        <f t="shared" si="60"/>
        <v>0</v>
      </c>
      <c r="AC78" s="158" t="str">
        <f t="shared" si="61"/>
        <v/>
      </c>
    </row>
    <row r="79" spans="1:29" x14ac:dyDescent="0.25">
      <c r="A79" s="23" t="str">
        <f>C62&amp;"x"&amp;B79</f>
        <v>x15</v>
      </c>
      <c r="B79" s="42">
        <v>15</v>
      </c>
      <c r="C79" s="60" t="str">
        <f t="shared" si="42"/>
        <v/>
      </c>
      <c r="D79" s="60" t="str">
        <f t="shared" si="43"/>
        <v/>
      </c>
      <c r="E79" s="61" t="str">
        <f t="shared" si="44"/>
        <v/>
      </c>
      <c r="F79" s="61" t="str">
        <f t="shared" si="45"/>
        <v/>
      </c>
      <c r="G79" s="62" t="str">
        <f t="shared" si="46"/>
        <v/>
      </c>
      <c r="H79" s="63" t="str">
        <f t="shared" si="47"/>
        <v/>
      </c>
      <c r="I79" s="69"/>
      <c r="J79" s="60" t="str">
        <f t="shared" si="48"/>
        <v/>
      </c>
      <c r="K79" s="60" t="str">
        <f t="shared" si="49"/>
        <v/>
      </c>
      <c r="L79" s="60" t="str">
        <f t="shared" si="50"/>
        <v/>
      </c>
      <c r="M79" s="48"/>
      <c r="N79" s="48"/>
      <c r="P79" s="114" t="str">
        <f t="shared" si="51"/>
        <v/>
      </c>
      <c r="Q79" s="114" t="str">
        <f t="shared" si="52"/>
        <v/>
      </c>
      <c r="R79" s="114" t="str">
        <f t="shared" si="53"/>
        <v/>
      </c>
      <c r="S79" s="87"/>
      <c r="T79" s="153">
        <f t="shared" si="54"/>
        <v>0</v>
      </c>
      <c r="V79" s="119" t="str">
        <f t="shared" si="55"/>
        <v/>
      </c>
      <c r="W79" s="119" t="str">
        <f t="shared" si="56"/>
        <v/>
      </c>
      <c r="X79" s="97">
        <v>19</v>
      </c>
      <c r="Y79" s="60" t="str">
        <f t="shared" si="57"/>
        <v/>
      </c>
      <c r="Z79" s="60" t="str">
        <f t="shared" si="58"/>
        <v/>
      </c>
      <c r="AA79" s="60" t="str">
        <f t="shared" si="59"/>
        <v/>
      </c>
      <c r="AB79" s="23">
        <f t="shared" si="60"/>
        <v>0</v>
      </c>
      <c r="AC79" s="158" t="str">
        <f t="shared" si="61"/>
        <v/>
      </c>
    </row>
    <row r="80" spans="1:29" ht="6" customHeight="1" x14ac:dyDescent="0.25">
      <c r="B80" s="42"/>
      <c r="C80" s="74"/>
      <c r="D80" s="74"/>
      <c r="E80" s="74"/>
      <c r="F80" s="74"/>
      <c r="G80" s="74"/>
      <c r="H80" s="74"/>
      <c r="I80" s="74"/>
      <c r="J80" s="74"/>
      <c r="K80" s="74"/>
      <c r="L80" s="74"/>
      <c r="M80" s="48"/>
      <c r="N80" s="48"/>
      <c r="AC80" s="158" t="str">
        <f t="shared" si="61"/>
        <v/>
      </c>
    </row>
    <row r="81" spans="1:29" ht="13" x14ac:dyDescent="0.3">
      <c r="B81" s="42"/>
      <c r="C81" s="43"/>
      <c r="D81" s="42"/>
      <c r="E81" s="42"/>
      <c r="F81" s="42"/>
      <c r="G81" s="161" t="str">
        <f>AC62</f>
        <v/>
      </c>
      <c r="H81" s="75" t="s">
        <v>5181</v>
      </c>
      <c r="I81" s="46"/>
      <c r="J81" s="76">
        <f>P62*$V$9</f>
        <v>0</v>
      </c>
      <c r="K81" s="76">
        <f>Q62*$V$9</f>
        <v>0</v>
      </c>
      <c r="L81" s="76">
        <f>R62*$V$9</f>
        <v>0</v>
      </c>
      <c r="M81" s="48"/>
      <c r="N81" s="48"/>
      <c r="X81" s="97">
        <v>21</v>
      </c>
    </row>
    <row r="82" spans="1:29" ht="12.75" customHeight="1" x14ac:dyDescent="0.25">
      <c r="B82" s="385" t="s">
        <v>5182</v>
      </c>
      <c r="C82" s="385"/>
      <c r="D82" s="385"/>
      <c r="E82" s="385"/>
      <c r="F82" s="385"/>
      <c r="G82" s="385"/>
      <c r="H82" s="385"/>
      <c r="I82" s="385"/>
      <c r="J82" s="385"/>
      <c r="K82" s="385"/>
      <c r="L82" s="385"/>
      <c r="M82" s="48"/>
      <c r="N82" s="48"/>
      <c r="X82" s="97">
        <v>22</v>
      </c>
    </row>
    <row r="83" spans="1:29" ht="130" customHeight="1" x14ac:dyDescent="0.25">
      <c r="B83" s="382"/>
      <c r="C83" s="382"/>
      <c r="D83" s="382"/>
      <c r="E83" s="382"/>
      <c r="F83" s="382"/>
      <c r="G83" s="382"/>
      <c r="H83" s="382"/>
      <c r="I83" s="382"/>
      <c r="J83" s="382"/>
      <c r="K83" s="382"/>
      <c r="L83" s="382"/>
      <c r="M83" s="77"/>
      <c r="N83" s="77"/>
      <c r="X83" s="97">
        <v>23</v>
      </c>
    </row>
    <row r="84" spans="1:29" ht="13" thickBot="1" x14ac:dyDescent="0.3">
      <c r="B84" s="78"/>
      <c r="C84" s="79"/>
      <c r="D84" s="78"/>
      <c r="E84" s="78"/>
      <c r="F84" s="78"/>
      <c r="G84" s="80"/>
      <c r="H84" s="80"/>
      <c r="I84" s="80"/>
      <c r="J84" s="79"/>
      <c r="K84" s="79"/>
      <c r="L84" s="79"/>
      <c r="M84" s="48"/>
      <c r="N84" s="48"/>
      <c r="P84" s="23"/>
      <c r="Q84" s="23"/>
      <c r="R84" s="23"/>
      <c r="S84" s="23"/>
      <c r="T84" s="21"/>
    </row>
    <row r="85" spans="1:29" ht="13" thickTop="1" x14ac:dyDescent="0.25">
      <c r="B85" s="42"/>
      <c r="C85" s="43"/>
      <c r="D85" s="42"/>
      <c r="E85" s="42"/>
      <c r="F85" s="42"/>
      <c r="G85" s="46"/>
      <c r="H85" s="46"/>
      <c r="I85" s="46"/>
      <c r="J85" s="43"/>
      <c r="K85" s="43"/>
      <c r="L85" s="43"/>
      <c r="M85" s="48"/>
      <c r="N85" s="48"/>
      <c r="P85" s="21" t="str">
        <f>IF($D87="Veldnj","N",IF($D87="Zaal","Z",IF($D87="Veldvj","V","")))</f>
        <v/>
      </c>
      <c r="Q85" s="87" t="str">
        <f>IF(P85="","",LEFT(IFERROR(VLOOKUP($C87,CHOOSE(V86,Teams1N,Teams2Z,Teams3V),2,0),"")&amp;"??",2))</f>
        <v/>
      </c>
      <c r="R85" s="87" t="str">
        <f>IF(P85="","",LEFT(IFERROR(VLOOKUP(C87,IF(P85="V",Teams1N,Teams2Z),4,0),"")&amp;"?",1))</f>
        <v/>
      </c>
      <c r="U85" s="21" t="s">
        <v>7053</v>
      </c>
      <c r="V85" s="21" t="s">
        <v>7052</v>
      </c>
      <c r="W85" s="21" t="s">
        <v>7107</v>
      </c>
      <c r="X85" s="97" t="s">
        <v>5172</v>
      </c>
      <c r="AC85" s="158"/>
    </row>
    <row r="86" spans="1:29" ht="13" x14ac:dyDescent="0.3">
      <c r="B86" s="42"/>
      <c r="C86" s="43" t="s">
        <v>2</v>
      </c>
      <c r="D86" s="43" t="s">
        <v>5180</v>
      </c>
      <c r="E86" s="383" t="s">
        <v>5463</v>
      </c>
      <c r="F86" s="383"/>
      <c r="G86" s="383"/>
      <c r="H86" s="383"/>
      <c r="I86" s="46"/>
      <c r="J86" s="43" t="s">
        <v>5169</v>
      </c>
      <c r="K86" s="43" t="s">
        <v>5170</v>
      </c>
      <c r="L86" s="43" t="s">
        <v>5171</v>
      </c>
      <c r="M86" s="48"/>
      <c r="N86" s="48"/>
      <c r="P86" s="49">
        <f>COUNT(P90:P104)</f>
        <v>0</v>
      </c>
      <c r="Q86" s="49">
        <f t="shared" ref="Q86:R86" si="62">COUNT(Q90:Q104)</f>
        <v>0</v>
      </c>
      <c r="R86" s="49">
        <f t="shared" si="62"/>
        <v>0</v>
      </c>
      <c r="S86" s="96"/>
      <c r="U86" s="21">
        <f>15-COUNTBLANK(C90:C104)</f>
        <v>0</v>
      </c>
      <c r="V86" s="21">
        <f>IF($D87="Veldnj",1,IF($D87="Zaal",2,IF($D87="Veldvj",3,0)))</f>
        <v>0</v>
      </c>
      <c r="W86" s="21">
        <f>IF($D87="Veldnj",0,IF($D87="Zaal",0,IF($D87="Veldvj",1,0)))</f>
        <v>0</v>
      </c>
      <c r="X86" s="97">
        <v>1</v>
      </c>
      <c r="AC86" s="159"/>
    </row>
    <row r="87" spans="1:29" ht="13" x14ac:dyDescent="0.3">
      <c r="A87" s="27">
        <v>4</v>
      </c>
      <c r="B87" s="50"/>
      <c r="C87" s="72"/>
      <c r="D87" s="120"/>
      <c r="E87" s="384"/>
      <c r="F87" s="384" t="s">
        <v>14</v>
      </c>
      <c r="G87" s="384" t="s">
        <v>14</v>
      </c>
      <c r="H87" s="384" t="s">
        <v>14</v>
      </c>
      <c r="I87" s="52"/>
      <c r="J87" s="100">
        <f>COUNTIF(C90:C104,"V")</f>
        <v>0</v>
      </c>
      <c r="K87" s="100">
        <f>COUNTIF(C90:C104,"M")</f>
        <v>0</v>
      </c>
      <c r="L87" s="53" t="str">
        <f>IFERROR(AVERAGE(H90:H104),"")</f>
        <v/>
      </c>
      <c r="M87" s="54"/>
      <c r="N87" s="54"/>
      <c r="O87" s="27" t="str">
        <f>IF($C87="","",LEFT(IFERROR(VLOOKUP($C87,IF($D87="Veld",Teams1N,Teams2Z),4,0),"")&amp;"?",1))</f>
        <v/>
      </c>
      <c r="P87" s="163"/>
      <c r="Q87" s="163"/>
      <c r="R87" s="163"/>
      <c r="S87" s="312"/>
      <c r="T87" s="96">
        <f>SUM(T90:T104)</f>
        <v>0</v>
      </c>
      <c r="U87" s="115" t="str">
        <f>MID($C87,1,1)</f>
        <v/>
      </c>
      <c r="V87" s="115" t="str">
        <f>MID($C87,1,1)</f>
        <v/>
      </c>
      <c r="W87" s="115" t="str">
        <f>MID($C87,1,1)</f>
        <v/>
      </c>
      <c r="X87" s="97">
        <v>2</v>
      </c>
      <c r="AC87" s="159" t="str">
        <f>IFERROR(AVERAGE(AC90:AC104),"")</f>
        <v/>
      </c>
    </row>
    <row r="88" spans="1:29" x14ac:dyDescent="0.25">
      <c r="B88" s="42"/>
      <c r="C88" s="43"/>
      <c r="D88" s="42"/>
      <c r="E88" s="42"/>
      <c r="F88" s="42"/>
      <c r="G88" s="46"/>
      <c r="H88" s="46"/>
      <c r="I88" s="46"/>
      <c r="J88" s="43"/>
      <c r="K88" s="43"/>
      <c r="L88" s="43"/>
      <c r="M88" s="48"/>
      <c r="N88" s="48"/>
      <c r="T88" s="96"/>
      <c r="U88" s="116"/>
      <c r="V88" s="116"/>
      <c r="W88" s="116"/>
      <c r="X88" s="97">
        <v>3</v>
      </c>
      <c r="AC88" s="160"/>
    </row>
    <row r="89" spans="1:29" x14ac:dyDescent="0.25">
      <c r="A89" s="55"/>
      <c r="B89" s="56"/>
      <c r="C89" s="57" t="s">
        <v>5173</v>
      </c>
      <c r="D89" s="57" t="s">
        <v>5174</v>
      </c>
      <c r="E89" s="58" t="s">
        <v>5175</v>
      </c>
      <c r="F89" s="58" t="s">
        <v>5176</v>
      </c>
      <c r="G89" s="57" t="s">
        <v>5177</v>
      </c>
      <c r="H89" s="57" t="s">
        <v>5178</v>
      </c>
      <c r="I89" s="57" t="s">
        <v>5039</v>
      </c>
      <c r="J89" s="57" t="str">
        <f>IF(W86=1,"vj23","nj22")</f>
        <v>nj22</v>
      </c>
      <c r="K89" s="57" t="str">
        <f>IF(W86=1,"nj23","zaal")</f>
        <v>zaal</v>
      </c>
      <c r="L89" s="57" t="str">
        <f>IF(W86=1,"Zaal","vj23")</f>
        <v>vj23</v>
      </c>
      <c r="M89" s="59"/>
      <c r="N89" s="59"/>
      <c r="O89" s="55"/>
      <c r="P89" s="117" t="str">
        <f>IF(W86=1,"VJ","NJ")</f>
        <v>NJ</v>
      </c>
      <c r="Q89" s="117" t="str">
        <f>IF(W86=1,"NJ","ZL")</f>
        <v>ZL</v>
      </c>
      <c r="R89" s="117" t="str">
        <f>IF(W86=1,"ZL","VJ")</f>
        <v>VJ</v>
      </c>
      <c r="S89" s="117"/>
      <c r="T89" s="96"/>
      <c r="U89" s="115" t="str">
        <f>IF(W87="","",VLOOKUP(W87,Leeftijdscat,2,FALSE))</f>
        <v/>
      </c>
      <c r="V89" s="115" t="str">
        <f>IF(W87="","",VLOOKUP(W87,Leeftijdscat,3,FALSE))</f>
        <v/>
      </c>
      <c r="W89" s="115" t="str">
        <f>IF(W87="","",VLOOKUP(W87,Leeftijdscat,4,FALSE))</f>
        <v/>
      </c>
      <c r="X89" s="97">
        <v>4</v>
      </c>
      <c r="Y89" s="55">
        <f>LEN(Y90&amp;Y91&amp;Y92&amp;Y93&amp;Y94&amp;Y95&amp;Y96&amp;Y97&amp;Y98&amp;Y99&amp;Y100&amp;Y101&amp;Y102&amp;Y103&amp;Y104)</f>
        <v>0</v>
      </c>
      <c r="Z89" s="55">
        <f>LEN(Z90&amp;Z91&amp;Z92&amp;Z93&amp;Z94&amp;Z95&amp;Z96&amp;Z97&amp;Z98&amp;Z99&amp;Z100&amp;Z101&amp;Z102&amp;Z103&amp;Z104)</f>
        <v>0</v>
      </c>
      <c r="AA89" s="55">
        <f>LEN(AA90&amp;AA91&amp;AA92&amp;AA93&amp;AA94&amp;AA95&amp;AA96&amp;AA97&amp;AA98&amp;AA99&amp;AA100&amp;AA101&amp;AA102&amp;AA103&amp;AA104)</f>
        <v>0</v>
      </c>
      <c r="AB89" s="55">
        <f>SUM(Y89:AA89)</f>
        <v>0</v>
      </c>
      <c r="AC89" s="158"/>
    </row>
    <row r="90" spans="1:29" x14ac:dyDescent="0.25">
      <c r="A90" s="23" t="str">
        <f>C87&amp;"x"&amp;B90</f>
        <v>x1</v>
      </c>
      <c r="B90" s="42">
        <v>1</v>
      </c>
      <c r="C90" s="60" t="str">
        <f t="shared" ref="C90:C104" si="63">IF(OR(LEFT($A90,1)="x",$V$86=0),"",IFERROR(VLOOKUP($A90,CHOOSE($V$86,Leden1N,Leden2Z,Leden3V),9-$V$86,0),""))</f>
        <v/>
      </c>
      <c r="D90" s="60" t="str">
        <f t="shared" ref="D90:D104" si="64">IF(OR(LEFT($A90,1)="x",$V$86=0),"",IFERROR(VLOOKUP($A90,CHOOSE($V$86,Leden1N,Leden2Z,Leden3V),10-$V$86,0),""))</f>
        <v/>
      </c>
      <c r="E90" s="61" t="str">
        <f t="shared" ref="E90:E104" si="65">IF(OR(LEFT($A90,1)="x",$V$86=0),"",IFERROR(VLOOKUP($A90,CHOOSE($V$86,Leden1N,Leden2Z,Leden3V),11-$V$86,0),""))</f>
        <v/>
      </c>
      <c r="F90" s="61" t="str">
        <f t="shared" ref="F90:F104" si="66">IF(OR(LEFT($A90,1)="x",$V$86=0),"",IFERROR(VLOOKUP($A90,CHOOSE($V$86,Leden1N,Leden2Z,Leden3V),12-$V$86,0),""))</f>
        <v/>
      </c>
      <c r="G90" s="62" t="str">
        <f t="shared" ref="G90:G104" si="67">IF(OR(LEFT($A90,1)="x",$V$86=0),"",IFERROR(VLOOKUP($A90,CHOOSE($V$86,Leden1N,Leden2Z,Leden3V),13-$V$86,0),""))</f>
        <v/>
      </c>
      <c r="H90" s="63" t="str">
        <f t="shared" ref="H90:H104" si="68">IF(AND(ISNUMBER(G90),G90&lt;&gt;0),IF(OR(MONTH(G90)&lt;MONTH(Peildatum),AND(MONTH(G90)&lt;=MONTH(Peildatum),DAY(G90)&lt;=DAY(Peildatum))),YEAR(Peildatum)-YEAR(G90),YEAR(Peildatum)-YEAR(G90)-1),"")</f>
        <v/>
      </c>
      <c r="I90" s="73"/>
      <c r="J90" s="60" t="str">
        <f t="shared" ref="J90:J104" si="69">IF(OR(LEFT($A90,1)="x",$V$86=0),"",IFERROR(VLOOKUP($A90,CHOOSE($V$86,Leden1N,Leden2Z,Leden3V),18-$V$86+$W$86,0),""))</f>
        <v/>
      </c>
      <c r="K90" s="60" t="str">
        <f t="shared" ref="K90:K104" si="70">IF(OR(LEFT($A90,1)="x",$V$86=0),"",IFERROR(VLOOKUP($A90,CHOOSE($V$86,Leden1N,Leden2Z,Leden3V),19-$V$86+$W$86,0),""))</f>
        <v/>
      </c>
      <c r="L90" s="60" t="str">
        <f t="shared" ref="L90:L104" si="71">IF(OR(LEFT($A90,1)="x",$V$86=0),"",IFERROR(VLOOKUP($A90,CHOOSE($V$86,Leden1N,Leden2Z,Leden3V),20-$V$86+$W$86,0),""))</f>
        <v/>
      </c>
      <c r="M90" s="48"/>
      <c r="N90" s="48"/>
      <c r="P90" s="114" t="str">
        <f t="shared" ref="P90:P104" si="72">IF(OR(LEFT($A90,1)="x",$V$86=0),"",IFERROR(VLOOKUP($A90,CHOOSE($V$86,Leden1N,Leden2Z,Leden3V),31-$V$86+$W$86,0),""))</f>
        <v/>
      </c>
      <c r="Q90" s="114" t="str">
        <f t="shared" ref="Q90:Q104" si="73">IF(OR(LEFT($A90,1)="x",$V$86=0),"",IFERROR(VLOOKUP($A90,CHOOSE($V$86,Leden1N,Leden2Z,Leden3V),32-$V$86+$W$86,0),""))</f>
        <v/>
      </c>
      <c r="R90" s="114" t="str">
        <f t="shared" ref="R90:R104" si="74">IF(OR(LEFT($A90,1)="x",$V$86=0),"",IFERROR(VLOOKUP($A90,CHOOSE($V$86,Leden1N,Leden2Z,Leden3V),33-$V$86+$W$86,0),""))</f>
        <v/>
      </c>
      <c r="S90" s="87"/>
      <c r="T90" s="153">
        <f t="shared" ref="T90:T104" si="75">IF(LEN(C90&amp;D90&amp;E90&amp;F90)&gt;0,1,0)</f>
        <v>0</v>
      </c>
      <c r="U90" s="116"/>
      <c r="V90" s="119" t="str">
        <f t="shared" ref="V90:V104" si="76">V89</f>
        <v/>
      </c>
      <c r="W90" s="119" t="str">
        <f t="shared" ref="W90:W104" si="77">W89</f>
        <v/>
      </c>
      <c r="X90" s="97">
        <v>5</v>
      </c>
      <c r="Y90" s="60" t="str">
        <f t="shared" ref="Y90:Y104" si="78">IF(LEFT($A90,1)="x","",IFERROR(VLOOKUP($A90,CHOOSE($V$86,Leden1N,Leden2Z,Leden3V),38-$V$86+$W$86,0),""))</f>
        <v/>
      </c>
      <c r="Z90" s="60" t="str">
        <f t="shared" ref="Z90:Z104" si="79">IF(LEFT($A90,1)="x","",IFERROR(VLOOKUP($A90,CHOOSE($V$86,Leden1N,Leden2Z,Leden3V),39-$V$86+$W$86,0),""))</f>
        <v/>
      </c>
      <c r="AA90" s="60" t="str">
        <f t="shared" ref="AA90:AA104" si="80">IF(LEFT($A90,1)="x","",IFERROR(VLOOKUP($A90,CHOOSE($V$86,Leden1N,Leden2Z,Leden3V),40-$V$86+$W$86,0),""))</f>
        <v/>
      </c>
      <c r="AB90" s="23">
        <f t="shared" ref="AB90:AB104" si="81">LEN(Y90&amp;Z90&amp;AA90)</f>
        <v>0</v>
      </c>
      <c r="AC90" s="158" t="str">
        <f t="shared" ref="AC90:AC105" si="82">lft(G90,Peildatum)</f>
        <v/>
      </c>
    </row>
    <row r="91" spans="1:29" x14ac:dyDescent="0.25">
      <c r="A91" s="23" t="str">
        <f>C87&amp;"x"&amp;B91</f>
        <v>x2</v>
      </c>
      <c r="B91" s="42">
        <v>2</v>
      </c>
      <c r="C91" s="60" t="str">
        <f t="shared" si="63"/>
        <v/>
      </c>
      <c r="D91" s="60" t="str">
        <f t="shared" si="64"/>
        <v/>
      </c>
      <c r="E91" s="61" t="str">
        <f t="shared" si="65"/>
        <v/>
      </c>
      <c r="F91" s="61" t="str">
        <f t="shared" si="66"/>
        <v/>
      </c>
      <c r="G91" s="62" t="str">
        <f t="shared" si="67"/>
        <v/>
      </c>
      <c r="H91" s="63" t="str">
        <f t="shared" si="68"/>
        <v/>
      </c>
      <c r="I91" s="69"/>
      <c r="J91" s="60" t="str">
        <f t="shared" si="69"/>
        <v/>
      </c>
      <c r="K91" s="60" t="str">
        <f t="shared" si="70"/>
        <v/>
      </c>
      <c r="L91" s="60" t="str">
        <f t="shared" si="71"/>
        <v/>
      </c>
      <c r="M91" s="48"/>
      <c r="N91" s="48"/>
      <c r="P91" s="114" t="str">
        <f t="shared" si="72"/>
        <v/>
      </c>
      <c r="Q91" s="114" t="str">
        <f t="shared" si="73"/>
        <v/>
      </c>
      <c r="R91" s="114" t="str">
        <f t="shared" si="74"/>
        <v/>
      </c>
      <c r="S91" s="87"/>
      <c r="T91" s="153">
        <f t="shared" si="75"/>
        <v>0</v>
      </c>
      <c r="U91" s="116"/>
      <c r="V91" s="119" t="str">
        <f t="shared" si="76"/>
        <v/>
      </c>
      <c r="W91" s="119" t="str">
        <f t="shared" si="77"/>
        <v/>
      </c>
      <c r="X91" s="97">
        <v>6</v>
      </c>
      <c r="Y91" s="60" t="str">
        <f t="shared" si="78"/>
        <v/>
      </c>
      <c r="Z91" s="60" t="str">
        <f t="shared" si="79"/>
        <v/>
      </c>
      <c r="AA91" s="60" t="str">
        <f t="shared" si="80"/>
        <v/>
      </c>
      <c r="AB91" s="23">
        <f t="shared" si="81"/>
        <v>0</v>
      </c>
      <c r="AC91" s="158" t="str">
        <f t="shared" si="82"/>
        <v/>
      </c>
    </row>
    <row r="92" spans="1:29" x14ac:dyDescent="0.25">
      <c r="A92" s="23" t="str">
        <f>C87&amp;"x"&amp;B92</f>
        <v>x3</v>
      </c>
      <c r="B92" s="42">
        <v>3</v>
      </c>
      <c r="C92" s="60" t="str">
        <f t="shared" si="63"/>
        <v/>
      </c>
      <c r="D92" s="60" t="str">
        <f t="shared" si="64"/>
        <v/>
      </c>
      <c r="E92" s="61" t="str">
        <f t="shared" si="65"/>
        <v/>
      </c>
      <c r="F92" s="61" t="str">
        <f t="shared" si="66"/>
        <v/>
      </c>
      <c r="G92" s="62" t="str">
        <f t="shared" si="67"/>
        <v/>
      </c>
      <c r="H92" s="63" t="str">
        <f t="shared" si="68"/>
        <v/>
      </c>
      <c r="I92" s="69"/>
      <c r="J92" s="60" t="str">
        <f t="shared" si="69"/>
        <v/>
      </c>
      <c r="K92" s="60" t="str">
        <f t="shared" si="70"/>
        <v/>
      </c>
      <c r="L92" s="60" t="str">
        <f t="shared" si="71"/>
        <v/>
      </c>
      <c r="M92" s="48"/>
      <c r="N92" s="48"/>
      <c r="P92" s="114" t="str">
        <f t="shared" si="72"/>
        <v/>
      </c>
      <c r="Q92" s="114" t="str">
        <f t="shared" si="73"/>
        <v/>
      </c>
      <c r="R92" s="114" t="str">
        <f t="shared" si="74"/>
        <v/>
      </c>
      <c r="S92" s="87"/>
      <c r="T92" s="153">
        <f t="shared" si="75"/>
        <v>0</v>
      </c>
      <c r="U92" s="116"/>
      <c r="V92" s="119" t="str">
        <f t="shared" si="76"/>
        <v/>
      </c>
      <c r="W92" s="119" t="str">
        <f t="shared" si="77"/>
        <v/>
      </c>
      <c r="X92" s="97">
        <v>7</v>
      </c>
      <c r="Y92" s="60" t="str">
        <f t="shared" si="78"/>
        <v/>
      </c>
      <c r="Z92" s="60" t="str">
        <f t="shared" si="79"/>
        <v/>
      </c>
      <c r="AA92" s="60" t="str">
        <f t="shared" si="80"/>
        <v/>
      </c>
      <c r="AB92" s="23">
        <f t="shared" si="81"/>
        <v>0</v>
      </c>
      <c r="AC92" s="158" t="str">
        <f t="shared" si="82"/>
        <v/>
      </c>
    </row>
    <row r="93" spans="1:29" x14ac:dyDescent="0.25">
      <c r="A93" s="23" t="str">
        <f>C87&amp;"x"&amp;B93</f>
        <v>x4</v>
      </c>
      <c r="B93" s="42">
        <v>4</v>
      </c>
      <c r="C93" s="60" t="str">
        <f t="shared" si="63"/>
        <v/>
      </c>
      <c r="D93" s="60" t="str">
        <f t="shared" si="64"/>
        <v/>
      </c>
      <c r="E93" s="61" t="str">
        <f t="shared" si="65"/>
        <v/>
      </c>
      <c r="F93" s="61" t="str">
        <f t="shared" si="66"/>
        <v/>
      </c>
      <c r="G93" s="62" t="str">
        <f t="shared" si="67"/>
        <v/>
      </c>
      <c r="H93" s="63" t="str">
        <f t="shared" si="68"/>
        <v/>
      </c>
      <c r="I93" s="69"/>
      <c r="J93" s="60" t="str">
        <f t="shared" si="69"/>
        <v/>
      </c>
      <c r="K93" s="60" t="str">
        <f t="shared" si="70"/>
        <v/>
      </c>
      <c r="L93" s="60" t="str">
        <f t="shared" si="71"/>
        <v/>
      </c>
      <c r="M93" s="48"/>
      <c r="N93" s="48"/>
      <c r="P93" s="114" t="str">
        <f t="shared" si="72"/>
        <v/>
      </c>
      <c r="Q93" s="114" t="str">
        <f t="shared" si="73"/>
        <v/>
      </c>
      <c r="R93" s="114" t="str">
        <f t="shared" si="74"/>
        <v/>
      </c>
      <c r="S93" s="87"/>
      <c r="T93" s="153">
        <f t="shared" si="75"/>
        <v>0</v>
      </c>
      <c r="U93" s="116"/>
      <c r="V93" s="119" t="str">
        <f t="shared" si="76"/>
        <v/>
      </c>
      <c r="W93" s="119" t="str">
        <f t="shared" si="77"/>
        <v/>
      </c>
      <c r="X93" s="97">
        <v>8</v>
      </c>
      <c r="Y93" s="60" t="str">
        <f t="shared" si="78"/>
        <v/>
      </c>
      <c r="Z93" s="60" t="str">
        <f t="shared" si="79"/>
        <v/>
      </c>
      <c r="AA93" s="60" t="str">
        <f t="shared" si="80"/>
        <v/>
      </c>
      <c r="AB93" s="23">
        <f t="shared" si="81"/>
        <v>0</v>
      </c>
      <c r="AC93" s="158" t="str">
        <f t="shared" si="82"/>
        <v/>
      </c>
    </row>
    <row r="94" spans="1:29" x14ac:dyDescent="0.25">
      <c r="A94" s="23" t="str">
        <f>C87&amp;"x"&amp;B94</f>
        <v>x5</v>
      </c>
      <c r="B94" s="42">
        <v>5</v>
      </c>
      <c r="C94" s="60" t="str">
        <f t="shared" si="63"/>
        <v/>
      </c>
      <c r="D94" s="60" t="str">
        <f t="shared" si="64"/>
        <v/>
      </c>
      <c r="E94" s="61" t="str">
        <f t="shared" si="65"/>
        <v/>
      </c>
      <c r="F94" s="61" t="str">
        <f t="shared" si="66"/>
        <v/>
      </c>
      <c r="G94" s="62" t="str">
        <f t="shared" si="67"/>
        <v/>
      </c>
      <c r="H94" s="63" t="str">
        <f t="shared" si="68"/>
        <v/>
      </c>
      <c r="I94" s="69"/>
      <c r="J94" s="60" t="str">
        <f t="shared" si="69"/>
        <v/>
      </c>
      <c r="K94" s="60" t="str">
        <f t="shared" si="70"/>
        <v/>
      </c>
      <c r="L94" s="60" t="str">
        <f t="shared" si="71"/>
        <v/>
      </c>
      <c r="M94" s="48"/>
      <c r="N94" s="48"/>
      <c r="P94" s="114" t="str">
        <f t="shared" si="72"/>
        <v/>
      </c>
      <c r="Q94" s="114" t="str">
        <f t="shared" si="73"/>
        <v/>
      </c>
      <c r="R94" s="114" t="str">
        <f t="shared" si="74"/>
        <v/>
      </c>
      <c r="S94" s="87"/>
      <c r="T94" s="153">
        <f t="shared" si="75"/>
        <v>0</v>
      </c>
      <c r="U94" s="116"/>
      <c r="V94" s="119" t="str">
        <f t="shared" si="76"/>
        <v/>
      </c>
      <c r="W94" s="119" t="str">
        <f t="shared" si="77"/>
        <v/>
      </c>
      <c r="X94" s="97">
        <v>9</v>
      </c>
      <c r="Y94" s="60" t="str">
        <f t="shared" si="78"/>
        <v/>
      </c>
      <c r="Z94" s="60" t="str">
        <f t="shared" si="79"/>
        <v/>
      </c>
      <c r="AA94" s="60" t="str">
        <f t="shared" si="80"/>
        <v/>
      </c>
      <c r="AB94" s="23">
        <f t="shared" si="81"/>
        <v>0</v>
      </c>
      <c r="AC94" s="158" t="str">
        <f t="shared" si="82"/>
        <v/>
      </c>
    </row>
    <row r="95" spans="1:29" x14ac:dyDescent="0.25">
      <c r="A95" s="23" t="str">
        <f>C87&amp;"x"&amp;B95</f>
        <v>x6</v>
      </c>
      <c r="B95" s="42">
        <v>6</v>
      </c>
      <c r="C95" s="60" t="str">
        <f t="shared" si="63"/>
        <v/>
      </c>
      <c r="D95" s="60" t="str">
        <f t="shared" si="64"/>
        <v/>
      </c>
      <c r="E95" s="61" t="str">
        <f t="shared" si="65"/>
        <v/>
      </c>
      <c r="F95" s="61" t="str">
        <f t="shared" si="66"/>
        <v/>
      </c>
      <c r="G95" s="62" t="str">
        <f t="shared" si="67"/>
        <v/>
      </c>
      <c r="H95" s="63" t="str">
        <f t="shared" si="68"/>
        <v/>
      </c>
      <c r="I95" s="69"/>
      <c r="J95" s="60" t="str">
        <f t="shared" si="69"/>
        <v/>
      </c>
      <c r="K95" s="60" t="str">
        <f t="shared" si="70"/>
        <v/>
      </c>
      <c r="L95" s="60" t="str">
        <f t="shared" si="71"/>
        <v/>
      </c>
      <c r="M95" s="48"/>
      <c r="N95" s="48"/>
      <c r="P95" s="114" t="str">
        <f t="shared" si="72"/>
        <v/>
      </c>
      <c r="Q95" s="114" t="str">
        <f t="shared" si="73"/>
        <v/>
      </c>
      <c r="R95" s="114" t="str">
        <f t="shared" si="74"/>
        <v/>
      </c>
      <c r="S95" s="87"/>
      <c r="T95" s="153">
        <f t="shared" si="75"/>
        <v>0</v>
      </c>
      <c r="U95" s="116"/>
      <c r="V95" s="119" t="str">
        <f t="shared" si="76"/>
        <v/>
      </c>
      <c r="W95" s="119" t="str">
        <f t="shared" si="77"/>
        <v/>
      </c>
      <c r="X95" s="97">
        <v>10</v>
      </c>
      <c r="Y95" s="60" t="str">
        <f t="shared" si="78"/>
        <v/>
      </c>
      <c r="Z95" s="60" t="str">
        <f t="shared" si="79"/>
        <v/>
      </c>
      <c r="AA95" s="60" t="str">
        <f t="shared" si="80"/>
        <v/>
      </c>
      <c r="AB95" s="23">
        <f t="shared" si="81"/>
        <v>0</v>
      </c>
      <c r="AC95" s="158" t="str">
        <f t="shared" si="82"/>
        <v/>
      </c>
    </row>
    <row r="96" spans="1:29" x14ac:dyDescent="0.25">
      <c r="A96" s="23" t="str">
        <f>C87&amp;"x"&amp;B96</f>
        <v>x7</v>
      </c>
      <c r="B96" s="42">
        <v>7</v>
      </c>
      <c r="C96" s="60" t="str">
        <f t="shared" si="63"/>
        <v/>
      </c>
      <c r="D96" s="60" t="str">
        <f t="shared" si="64"/>
        <v/>
      </c>
      <c r="E96" s="61" t="str">
        <f t="shared" si="65"/>
        <v/>
      </c>
      <c r="F96" s="61" t="str">
        <f t="shared" si="66"/>
        <v/>
      </c>
      <c r="G96" s="62" t="str">
        <f t="shared" si="67"/>
        <v/>
      </c>
      <c r="H96" s="63" t="str">
        <f t="shared" si="68"/>
        <v/>
      </c>
      <c r="I96" s="69"/>
      <c r="J96" s="60" t="str">
        <f t="shared" si="69"/>
        <v/>
      </c>
      <c r="K96" s="60" t="str">
        <f t="shared" si="70"/>
        <v/>
      </c>
      <c r="L96" s="60" t="str">
        <f t="shared" si="71"/>
        <v/>
      </c>
      <c r="M96" s="48"/>
      <c r="N96" s="48"/>
      <c r="P96" s="114" t="str">
        <f t="shared" si="72"/>
        <v/>
      </c>
      <c r="Q96" s="114" t="str">
        <f t="shared" si="73"/>
        <v/>
      </c>
      <c r="R96" s="114" t="str">
        <f t="shared" si="74"/>
        <v/>
      </c>
      <c r="S96" s="87"/>
      <c r="T96" s="153">
        <f t="shared" si="75"/>
        <v>0</v>
      </c>
      <c r="U96" s="116"/>
      <c r="V96" s="119" t="str">
        <f t="shared" si="76"/>
        <v/>
      </c>
      <c r="W96" s="119" t="str">
        <f t="shared" si="77"/>
        <v/>
      </c>
      <c r="X96" s="97">
        <v>11</v>
      </c>
      <c r="Y96" s="60" t="str">
        <f t="shared" si="78"/>
        <v/>
      </c>
      <c r="Z96" s="60" t="str">
        <f t="shared" si="79"/>
        <v/>
      </c>
      <c r="AA96" s="60" t="str">
        <f t="shared" si="80"/>
        <v/>
      </c>
      <c r="AB96" s="23">
        <f t="shared" si="81"/>
        <v>0</v>
      </c>
      <c r="AC96" s="158" t="str">
        <f t="shared" si="82"/>
        <v/>
      </c>
    </row>
    <row r="97" spans="1:29" x14ac:dyDescent="0.25">
      <c r="A97" s="23" t="str">
        <f>C87&amp;"x"&amp;B97</f>
        <v>x8</v>
      </c>
      <c r="B97" s="42">
        <v>8</v>
      </c>
      <c r="C97" s="60" t="str">
        <f t="shared" si="63"/>
        <v/>
      </c>
      <c r="D97" s="60" t="str">
        <f t="shared" si="64"/>
        <v/>
      </c>
      <c r="E97" s="61" t="str">
        <f t="shared" si="65"/>
        <v/>
      </c>
      <c r="F97" s="61" t="str">
        <f t="shared" si="66"/>
        <v/>
      </c>
      <c r="G97" s="62" t="str">
        <f t="shared" si="67"/>
        <v/>
      </c>
      <c r="H97" s="63" t="str">
        <f t="shared" si="68"/>
        <v/>
      </c>
      <c r="I97" s="69"/>
      <c r="J97" s="60" t="str">
        <f t="shared" si="69"/>
        <v/>
      </c>
      <c r="K97" s="60" t="str">
        <f t="shared" si="70"/>
        <v/>
      </c>
      <c r="L97" s="60" t="str">
        <f t="shared" si="71"/>
        <v/>
      </c>
      <c r="M97" s="48"/>
      <c r="N97" s="48"/>
      <c r="P97" s="114" t="str">
        <f t="shared" si="72"/>
        <v/>
      </c>
      <c r="Q97" s="114" t="str">
        <f t="shared" si="73"/>
        <v/>
      </c>
      <c r="R97" s="114" t="str">
        <f t="shared" si="74"/>
        <v/>
      </c>
      <c r="S97" s="87"/>
      <c r="T97" s="153">
        <f t="shared" si="75"/>
        <v>0</v>
      </c>
      <c r="U97" s="116"/>
      <c r="V97" s="119" t="str">
        <f t="shared" si="76"/>
        <v/>
      </c>
      <c r="W97" s="119" t="str">
        <f t="shared" si="77"/>
        <v/>
      </c>
      <c r="X97" s="97">
        <v>12</v>
      </c>
      <c r="Y97" s="60" t="str">
        <f t="shared" si="78"/>
        <v/>
      </c>
      <c r="Z97" s="60" t="str">
        <f t="shared" si="79"/>
        <v/>
      </c>
      <c r="AA97" s="60" t="str">
        <f t="shared" si="80"/>
        <v/>
      </c>
      <c r="AB97" s="23">
        <f t="shared" si="81"/>
        <v>0</v>
      </c>
      <c r="AC97" s="158" t="str">
        <f t="shared" si="82"/>
        <v/>
      </c>
    </row>
    <row r="98" spans="1:29" x14ac:dyDescent="0.25">
      <c r="A98" s="23" t="str">
        <f>C87&amp;"x"&amp;B98</f>
        <v>x9</v>
      </c>
      <c r="B98" s="42">
        <v>9</v>
      </c>
      <c r="C98" s="60" t="str">
        <f t="shared" si="63"/>
        <v/>
      </c>
      <c r="D98" s="60" t="str">
        <f t="shared" si="64"/>
        <v/>
      </c>
      <c r="E98" s="61" t="str">
        <f t="shared" si="65"/>
        <v/>
      </c>
      <c r="F98" s="61" t="str">
        <f t="shared" si="66"/>
        <v/>
      </c>
      <c r="G98" s="62" t="str">
        <f t="shared" si="67"/>
        <v/>
      </c>
      <c r="H98" s="63" t="str">
        <f t="shared" si="68"/>
        <v/>
      </c>
      <c r="I98" s="69"/>
      <c r="J98" s="60" t="str">
        <f t="shared" si="69"/>
        <v/>
      </c>
      <c r="K98" s="60" t="str">
        <f t="shared" si="70"/>
        <v/>
      </c>
      <c r="L98" s="60" t="str">
        <f t="shared" si="71"/>
        <v/>
      </c>
      <c r="M98" s="48"/>
      <c r="N98" s="48"/>
      <c r="P98" s="114" t="str">
        <f t="shared" si="72"/>
        <v/>
      </c>
      <c r="Q98" s="114" t="str">
        <f t="shared" si="73"/>
        <v/>
      </c>
      <c r="R98" s="114" t="str">
        <f t="shared" si="74"/>
        <v/>
      </c>
      <c r="S98" s="87"/>
      <c r="T98" s="153">
        <f t="shared" si="75"/>
        <v>0</v>
      </c>
      <c r="U98" s="116"/>
      <c r="V98" s="119" t="str">
        <f t="shared" si="76"/>
        <v/>
      </c>
      <c r="W98" s="119" t="str">
        <f t="shared" si="77"/>
        <v/>
      </c>
      <c r="X98" s="97">
        <v>13</v>
      </c>
      <c r="Y98" s="60" t="str">
        <f t="shared" si="78"/>
        <v/>
      </c>
      <c r="Z98" s="60" t="str">
        <f t="shared" si="79"/>
        <v/>
      </c>
      <c r="AA98" s="60" t="str">
        <f t="shared" si="80"/>
        <v/>
      </c>
      <c r="AB98" s="23">
        <f t="shared" si="81"/>
        <v>0</v>
      </c>
      <c r="AC98" s="158" t="str">
        <f t="shared" si="82"/>
        <v/>
      </c>
    </row>
    <row r="99" spans="1:29" x14ac:dyDescent="0.25">
      <c r="A99" s="23" t="str">
        <f>C87&amp;"x"&amp;B99</f>
        <v>x10</v>
      </c>
      <c r="B99" s="42">
        <v>10</v>
      </c>
      <c r="C99" s="60" t="str">
        <f t="shared" si="63"/>
        <v/>
      </c>
      <c r="D99" s="60" t="str">
        <f t="shared" si="64"/>
        <v/>
      </c>
      <c r="E99" s="61" t="str">
        <f t="shared" si="65"/>
        <v/>
      </c>
      <c r="F99" s="61" t="str">
        <f t="shared" si="66"/>
        <v/>
      </c>
      <c r="G99" s="62" t="str">
        <f t="shared" si="67"/>
        <v/>
      </c>
      <c r="H99" s="63" t="str">
        <f t="shared" si="68"/>
        <v/>
      </c>
      <c r="I99" s="69"/>
      <c r="J99" s="60" t="str">
        <f t="shared" si="69"/>
        <v/>
      </c>
      <c r="K99" s="60" t="str">
        <f t="shared" si="70"/>
        <v/>
      </c>
      <c r="L99" s="60" t="str">
        <f t="shared" si="71"/>
        <v/>
      </c>
      <c r="M99" s="48"/>
      <c r="N99" s="48"/>
      <c r="P99" s="114" t="str">
        <f t="shared" si="72"/>
        <v/>
      </c>
      <c r="Q99" s="114" t="str">
        <f t="shared" si="73"/>
        <v/>
      </c>
      <c r="R99" s="114" t="str">
        <f t="shared" si="74"/>
        <v/>
      </c>
      <c r="S99" s="87"/>
      <c r="T99" s="153">
        <f t="shared" si="75"/>
        <v>0</v>
      </c>
      <c r="U99" s="116"/>
      <c r="V99" s="119" t="str">
        <f t="shared" si="76"/>
        <v/>
      </c>
      <c r="W99" s="119" t="str">
        <f t="shared" si="77"/>
        <v/>
      </c>
      <c r="X99" s="97">
        <v>14</v>
      </c>
      <c r="Y99" s="60" t="str">
        <f t="shared" si="78"/>
        <v/>
      </c>
      <c r="Z99" s="60" t="str">
        <f t="shared" si="79"/>
        <v/>
      </c>
      <c r="AA99" s="60" t="str">
        <f t="shared" si="80"/>
        <v/>
      </c>
      <c r="AB99" s="23">
        <f t="shared" si="81"/>
        <v>0</v>
      </c>
      <c r="AC99" s="158" t="str">
        <f t="shared" si="82"/>
        <v/>
      </c>
    </row>
    <row r="100" spans="1:29" x14ac:dyDescent="0.25">
      <c r="A100" s="23" t="str">
        <f>C87&amp;"x"&amp;B100</f>
        <v>x11</v>
      </c>
      <c r="B100" s="42">
        <v>11</v>
      </c>
      <c r="C100" s="60" t="str">
        <f t="shared" si="63"/>
        <v/>
      </c>
      <c r="D100" s="60" t="str">
        <f t="shared" si="64"/>
        <v/>
      </c>
      <c r="E100" s="61" t="str">
        <f t="shared" si="65"/>
        <v/>
      </c>
      <c r="F100" s="61" t="str">
        <f t="shared" si="66"/>
        <v/>
      </c>
      <c r="G100" s="62" t="str">
        <f t="shared" si="67"/>
        <v/>
      </c>
      <c r="H100" s="63" t="str">
        <f t="shared" si="68"/>
        <v/>
      </c>
      <c r="I100" s="69"/>
      <c r="J100" s="60" t="str">
        <f t="shared" si="69"/>
        <v/>
      </c>
      <c r="K100" s="60" t="str">
        <f t="shared" si="70"/>
        <v/>
      </c>
      <c r="L100" s="60" t="str">
        <f t="shared" si="71"/>
        <v/>
      </c>
      <c r="M100" s="48"/>
      <c r="N100" s="48"/>
      <c r="P100" s="114" t="str">
        <f t="shared" si="72"/>
        <v/>
      </c>
      <c r="Q100" s="114" t="str">
        <f t="shared" si="73"/>
        <v/>
      </c>
      <c r="R100" s="114" t="str">
        <f t="shared" si="74"/>
        <v/>
      </c>
      <c r="S100" s="87"/>
      <c r="T100" s="153">
        <f t="shared" si="75"/>
        <v>0</v>
      </c>
      <c r="V100" s="119" t="str">
        <f t="shared" si="76"/>
        <v/>
      </c>
      <c r="W100" s="119" t="str">
        <f t="shared" si="77"/>
        <v/>
      </c>
      <c r="X100" s="97">
        <v>15</v>
      </c>
      <c r="Y100" s="60" t="str">
        <f t="shared" si="78"/>
        <v/>
      </c>
      <c r="Z100" s="60" t="str">
        <f t="shared" si="79"/>
        <v/>
      </c>
      <c r="AA100" s="60" t="str">
        <f t="shared" si="80"/>
        <v/>
      </c>
      <c r="AB100" s="23">
        <f t="shared" si="81"/>
        <v>0</v>
      </c>
      <c r="AC100" s="158" t="str">
        <f t="shared" si="82"/>
        <v/>
      </c>
    </row>
    <row r="101" spans="1:29" x14ac:dyDescent="0.25">
      <c r="A101" s="23" t="str">
        <f>C87&amp;"x"&amp;B101</f>
        <v>x12</v>
      </c>
      <c r="B101" s="42">
        <v>12</v>
      </c>
      <c r="C101" s="60" t="str">
        <f t="shared" si="63"/>
        <v/>
      </c>
      <c r="D101" s="60" t="str">
        <f t="shared" si="64"/>
        <v/>
      </c>
      <c r="E101" s="61" t="str">
        <f t="shared" si="65"/>
        <v/>
      </c>
      <c r="F101" s="61" t="str">
        <f t="shared" si="66"/>
        <v/>
      </c>
      <c r="G101" s="62" t="str">
        <f t="shared" si="67"/>
        <v/>
      </c>
      <c r="H101" s="63" t="str">
        <f t="shared" si="68"/>
        <v/>
      </c>
      <c r="I101" s="69"/>
      <c r="J101" s="60" t="str">
        <f t="shared" si="69"/>
        <v/>
      </c>
      <c r="K101" s="60" t="str">
        <f t="shared" si="70"/>
        <v/>
      </c>
      <c r="L101" s="60" t="str">
        <f t="shared" si="71"/>
        <v/>
      </c>
      <c r="M101" s="48"/>
      <c r="N101" s="48"/>
      <c r="P101" s="114" t="str">
        <f t="shared" si="72"/>
        <v/>
      </c>
      <c r="Q101" s="114" t="str">
        <f t="shared" si="73"/>
        <v/>
      </c>
      <c r="R101" s="114" t="str">
        <f t="shared" si="74"/>
        <v/>
      </c>
      <c r="S101" s="87"/>
      <c r="T101" s="153">
        <f t="shared" si="75"/>
        <v>0</v>
      </c>
      <c r="V101" s="119" t="str">
        <f t="shared" si="76"/>
        <v/>
      </c>
      <c r="W101" s="119" t="str">
        <f t="shared" si="77"/>
        <v/>
      </c>
      <c r="X101" s="97">
        <v>16</v>
      </c>
      <c r="Y101" s="60" t="str">
        <f t="shared" si="78"/>
        <v/>
      </c>
      <c r="Z101" s="60" t="str">
        <f t="shared" si="79"/>
        <v/>
      </c>
      <c r="AA101" s="60" t="str">
        <f t="shared" si="80"/>
        <v/>
      </c>
      <c r="AB101" s="23">
        <f t="shared" si="81"/>
        <v>0</v>
      </c>
      <c r="AC101" s="158" t="str">
        <f t="shared" si="82"/>
        <v/>
      </c>
    </row>
    <row r="102" spans="1:29" x14ac:dyDescent="0.25">
      <c r="A102" s="23" t="str">
        <f>C87&amp;"x"&amp;B102</f>
        <v>x13</v>
      </c>
      <c r="B102" s="42">
        <v>13</v>
      </c>
      <c r="C102" s="60" t="str">
        <f t="shared" si="63"/>
        <v/>
      </c>
      <c r="D102" s="60" t="str">
        <f t="shared" si="64"/>
        <v/>
      </c>
      <c r="E102" s="61" t="str">
        <f t="shared" si="65"/>
        <v/>
      </c>
      <c r="F102" s="61" t="str">
        <f t="shared" si="66"/>
        <v/>
      </c>
      <c r="G102" s="62" t="str">
        <f t="shared" si="67"/>
        <v/>
      </c>
      <c r="H102" s="63" t="str">
        <f t="shared" si="68"/>
        <v/>
      </c>
      <c r="I102" s="69"/>
      <c r="J102" s="60" t="str">
        <f t="shared" si="69"/>
        <v/>
      </c>
      <c r="K102" s="60" t="str">
        <f t="shared" si="70"/>
        <v/>
      </c>
      <c r="L102" s="60" t="str">
        <f t="shared" si="71"/>
        <v/>
      </c>
      <c r="M102" s="48"/>
      <c r="N102" s="48"/>
      <c r="P102" s="114" t="str">
        <f t="shared" si="72"/>
        <v/>
      </c>
      <c r="Q102" s="114" t="str">
        <f t="shared" si="73"/>
        <v/>
      </c>
      <c r="R102" s="114" t="str">
        <f t="shared" si="74"/>
        <v/>
      </c>
      <c r="S102" s="87"/>
      <c r="T102" s="153">
        <f t="shared" si="75"/>
        <v>0</v>
      </c>
      <c r="V102" s="119" t="str">
        <f t="shared" si="76"/>
        <v/>
      </c>
      <c r="W102" s="119" t="str">
        <f t="shared" si="77"/>
        <v/>
      </c>
      <c r="X102" s="97">
        <v>17</v>
      </c>
      <c r="Y102" s="60" t="str">
        <f t="shared" si="78"/>
        <v/>
      </c>
      <c r="Z102" s="60" t="str">
        <f t="shared" si="79"/>
        <v/>
      </c>
      <c r="AA102" s="60" t="str">
        <f t="shared" si="80"/>
        <v/>
      </c>
      <c r="AB102" s="23">
        <f t="shared" si="81"/>
        <v>0</v>
      </c>
      <c r="AC102" s="158" t="str">
        <f t="shared" si="82"/>
        <v/>
      </c>
    </row>
    <row r="103" spans="1:29" x14ac:dyDescent="0.25">
      <c r="A103" s="23" t="str">
        <f>C87&amp;"x"&amp;B103</f>
        <v>x14</v>
      </c>
      <c r="B103" s="42">
        <v>14</v>
      </c>
      <c r="C103" s="60" t="str">
        <f t="shared" si="63"/>
        <v/>
      </c>
      <c r="D103" s="60" t="str">
        <f t="shared" si="64"/>
        <v/>
      </c>
      <c r="E103" s="61" t="str">
        <f t="shared" si="65"/>
        <v/>
      </c>
      <c r="F103" s="61" t="str">
        <f t="shared" si="66"/>
        <v/>
      </c>
      <c r="G103" s="62" t="str">
        <f t="shared" si="67"/>
        <v/>
      </c>
      <c r="H103" s="63" t="str">
        <f t="shared" si="68"/>
        <v/>
      </c>
      <c r="I103" s="69"/>
      <c r="J103" s="60" t="str">
        <f t="shared" si="69"/>
        <v/>
      </c>
      <c r="K103" s="60" t="str">
        <f t="shared" si="70"/>
        <v/>
      </c>
      <c r="L103" s="60" t="str">
        <f t="shared" si="71"/>
        <v/>
      </c>
      <c r="M103" s="48"/>
      <c r="N103" s="48"/>
      <c r="P103" s="114" t="str">
        <f t="shared" si="72"/>
        <v/>
      </c>
      <c r="Q103" s="114" t="str">
        <f t="shared" si="73"/>
        <v/>
      </c>
      <c r="R103" s="114" t="str">
        <f t="shared" si="74"/>
        <v/>
      </c>
      <c r="S103" s="87"/>
      <c r="T103" s="153">
        <f t="shared" si="75"/>
        <v>0</v>
      </c>
      <c r="V103" s="119" t="str">
        <f t="shared" si="76"/>
        <v/>
      </c>
      <c r="W103" s="119" t="str">
        <f t="shared" si="77"/>
        <v/>
      </c>
      <c r="X103" s="97">
        <v>18</v>
      </c>
      <c r="Y103" s="60" t="str">
        <f t="shared" si="78"/>
        <v/>
      </c>
      <c r="Z103" s="60" t="str">
        <f t="shared" si="79"/>
        <v/>
      </c>
      <c r="AA103" s="60" t="str">
        <f t="shared" si="80"/>
        <v/>
      </c>
      <c r="AB103" s="23">
        <f t="shared" si="81"/>
        <v>0</v>
      </c>
      <c r="AC103" s="158" t="str">
        <f t="shared" si="82"/>
        <v/>
      </c>
    </row>
    <row r="104" spans="1:29" x14ac:dyDescent="0.25">
      <c r="A104" s="23" t="str">
        <f>C87&amp;"x"&amp;B104</f>
        <v>x15</v>
      </c>
      <c r="B104" s="42">
        <v>15</v>
      </c>
      <c r="C104" s="60" t="str">
        <f t="shared" si="63"/>
        <v/>
      </c>
      <c r="D104" s="60" t="str">
        <f t="shared" si="64"/>
        <v/>
      </c>
      <c r="E104" s="61" t="str">
        <f t="shared" si="65"/>
        <v/>
      </c>
      <c r="F104" s="61" t="str">
        <f t="shared" si="66"/>
        <v/>
      </c>
      <c r="G104" s="62" t="str">
        <f t="shared" si="67"/>
        <v/>
      </c>
      <c r="H104" s="63" t="str">
        <f t="shared" si="68"/>
        <v/>
      </c>
      <c r="I104" s="69"/>
      <c r="J104" s="60" t="str">
        <f t="shared" si="69"/>
        <v/>
      </c>
      <c r="K104" s="60" t="str">
        <f t="shared" si="70"/>
        <v/>
      </c>
      <c r="L104" s="60" t="str">
        <f t="shared" si="71"/>
        <v/>
      </c>
      <c r="M104" s="48"/>
      <c r="N104" s="48"/>
      <c r="P104" s="114" t="str">
        <f t="shared" si="72"/>
        <v/>
      </c>
      <c r="Q104" s="114" t="str">
        <f t="shared" si="73"/>
        <v/>
      </c>
      <c r="R104" s="114" t="str">
        <f t="shared" si="74"/>
        <v/>
      </c>
      <c r="S104" s="87"/>
      <c r="T104" s="153">
        <f t="shared" si="75"/>
        <v>0</v>
      </c>
      <c r="V104" s="119" t="str">
        <f t="shared" si="76"/>
        <v/>
      </c>
      <c r="W104" s="119" t="str">
        <f t="shared" si="77"/>
        <v/>
      </c>
      <c r="X104" s="97">
        <v>19</v>
      </c>
      <c r="Y104" s="60" t="str">
        <f t="shared" si="78"/>
        <v/>
      </c>
      <c r="Z104" s="60" t="str">
        <f t="shared" si="79"/>
        <v/>
      </c>
      <c r="AA104" s="60" t="str">
        <f t="shared" si="80"/>
        <v/>
      </c>
      <c r="AB104" s="23">
        <f t="shared" si="81"/>
        <v>0</v>
      </c>
      <c r="AC104" s="158" t="str">
        <f t="shared" si="82"/>
        <v/>
      </c>
    </row>
    <row r="105" spans="1:29" ht="6" customHeight="1" x14ac:dyDescent="0.25">
      <c r="B105" s="42"/>
      <c r="C105" s="74"/>
      <c r="D105" s="74"/>
      <c r="E105" s="74"/>
      <c r="F105" s="74"/>
      <c r="G105" s="74"/>
      <c r="H105" s="74"/>
      <c r="I105" s="74"/>
      <c r="J105" s="74"/>
      <c r="K105" s="74"/>
      <c r="L105" s="74"/>
      <c r="M105" s="48"/>
      <c r="N105" s="48"/>
      <c r="AC105" s="158" t="str">
        <f t="shared" si="82"/>
        <v/>
      </c>
    </row>
    <row r="106" spans="1:29" ht="13" x14ac:dyDescent="0.3">
      <c r="B106" s="42"/>
      <c r="C106" s="43"/>
      <c r="D106" s="42"/>
      <c r="E106" s="42"/>
      <c r="F106" s="42"/>
      <c r="G106" s="161" t="str">
        <f>AC87</f>
        <v/>
      </c>
      <c r="H106" s="75" t="s">
        <v>5181</v>
      </c>
      <c r="I106" s="46"/>
      <c r="J106" s="76">
        <f>P87*$V$9</f>
        <v>0</v>
      </c>
      <c r="K106" s="76">
        <f>Q87*$V$9</f>
        <v>0</v>
      </c>
      <c r="L106" s="76">
        <f>R87*$V$9</f>
        <v>0</v>
      </c>
      <c r="M106" s="48"/>
      <c r="N106" s="48"/>
      <c r="X106" s="97">
        <v>21</v>
      </c>
    </row>
    <row r="107" spans="1:29" ht="12.75" customHeight="1" x14ac:dyDescent="0.25">
      <c r="B107" s="385" t="s">
        <v>5182</v>
      </c>
      <c r="C107" s="385"/>
      <c r="D107" s="385"/>
      <c r="E107" s="385"/>
      <c r="F107" s="385"/>
      <c r="G107" s="385"/>
      <c r="H107" s="385"/>
      <c r="I107" s="385"/>
      <c r="J107" s="385"/>
      <c r="K107" s="385"/>
      <c r="L107" s="385"/>
      <c r="M107" s="48"/>
      <c r="N107" s="48"/>
      <c r="X107" s="97">
        <v>22</v>
      </c>
    </row>
    <row r="108" spans="1:29" ht="130" customHeight="1" x14ac:dyDescent="0.25">
      <c r="B108" s="382"/>
      <c r="C108" s="382"/>
      <c r="D108" s="382"/>
      <c r="E108" s="382"/>
      <c r="F108" s="382"/>
      <c r="G108" s="382"/>
      <c r="H108" s="382"/>
      <c r="I108" s="382"/>
      <c r="J108" s="382"/>
      <c r="K108" s="382"/>
      <c r="L108" s="382"/>
      <c r="M108" s="77"/>
      <c r="N108" s="77"/>
      <c r="X108" s="97">
        <v>23</v>
      </c>
    </row>
    <row r="109" spans="1:29" ht="13" thickBot="1" x14ac:dyDescent="0.3">
      <c r="B109" s="78"/>
      <c r="C109" s="79"/>
      <c r="D109" s="78"/>
      <c r="E109" s="78"/>
      <c r="F109" s="78"/>
      <c r="G109" s="80"/>
      <c r="H109" s="80"/>
      <c r="I109" s="80"/>
      <c r="J109" s="79"/>
      <c r="K109" s="79"/>
      <c r="L109" s="79"/>
      <c r="M109" s="48"/>
      <c r="N109" s="48"/>
      <c r="P109" s="23"/>
      <c r="Q109" s="23"/>
      <c r="R109" s="23"/>
      <c r="S109" s="23"/>
      <c r="T109" s="21"/>
    </row>
    <row r="110" spans="1:29" ht="13" thickTop="1" x14ac:dyDescent="0.25">
      <c r="B110" s="42"/>
      <c r="C110" s="43"/>
      <c r="D110" s="42"/>
      <c r="E110" s="42"/>
      <c r="F110" s="42"/>
      <c r="G110" s="46"/>
      <c r="H110" s="46"/>
      <c r="I110" s="46"/>
      <c r="J110" s="43"/>
      <c r="K110" s="43"/>
      <c r="L110" s="43"/>
      <c r="M110" s="48"/>
      <c r="N110" s="48"/>
      <c r="P110" s="21" t="str">
        <f>IF($D112="Veldnj","N",IF($D112="Zaal","Z",IF($D112="Veldvj","V","")))</f>
        <v/>
      </c>
      <c r="Q110" s="87" t="str">
        <f>IF(P110="","",LEFT(IFERROR(VLOOKUP($C112,CHOOSE(V111,Teams1N,Teams2Z,Teams3V),2,0),"")&amp;"??",2))</f>
        <v/>
      </c>
      <c r="R110" s="87" t="str">
        <f>IF(P110="","",LEFT(IFERROR(VLOOKUP(C112,IF(P110="V",Teams1N,Teams2Z),4,0),"")&amp;"?",1))</f>
        <v/>
      </c>
      <c r="U110" s="21" t="s">
        <v>7053</v>
      </c>
      <c r="V110" s="21" t="s">
        <v>7052</v>
      </c>
      <c r="W110" s="21" t="s">
        <v>7107</v>
      </c>
      <c r="X110" s="97" t="s">
        <v>5172</v>
      </c>
      <c r="AC110" s="158"/>
    </row>
    <row r="111" spans="1:29" ht="13" x14ac:dyDescent="0.3">
      <c r="B111" s="42"/>
      <c r="C111" s="43" t="s">
        <v>2</v>
      </c>
      <c r="D111" s="43" t="s">
        <v>5180</v>
      </c>
      <c r="E111" s="383" t="s">
        <v>5463</v>
      </c>
      <c r="F111" s="383"/>
      <c r="G111" s="383"/>
      <c r="H111" s="383"/>
      <c r="I111" s="46"/>
      <c r="J111" s="43" t="s">
        <v>5169</v>
      </c>
      <c r="K111" s="43" t="s">
        <v>5170</v>
      </c>
      <c r="L111" s="43" t="s">
        <v>5171</v>
      </c>
      <c r="M111" s="48"/>
      <c r="N111" s="48"/>
      <c r="P111" s="49">
        <f>COUNT(P115:P129)</f>
        <v>0</v>
      </c>
      <c r="Q111" s="49">
        <f t="shared" ref="Q111:R111" si="83">COUNT(Q115:Q129)</f>
        <v>0</v>
      </c>
      <c r="R111" s="49">
        <f t="shared" si="83"/>
        <v>0</v>
      </c>
      <c r="S111" s="96"/>
      <c r="U111" s="21">
        <f>15-COUNTBLANK(C115:C129)</f>
        <v>0</v>
      </c>
      <c r="V111" s="21">
        <f>IF($D112="Veldnj",1,IF($D112="Zaal",2,IF($D112="Veldvj",3,0)))</f>
        <v>0</v>
      </c>
      <c r="W111" s="21">
        <f>IF($D112="Veldnj",0,IF($D112="Zaal",0,IF($D112="Veldvj",1,0)))</f>
        <v>0</v>
      </c>
      <c r="X111" s="97">
        <v>1</v>
      </c>
      <c r="AC111" s="159"/>
    </row>
    <row r="112" spans="1:29" ht="13" x14ac:dyDescent="0.3">
      <c r="A112" s="27">
        <v>5</v>
      </c>
      <c r="B112" s="50"/>
      <c r="C112" s="72"/>
      <c r="D112" s="120"/>
      <c r="E112" s="384"/>
      <c r="F112" s="384" t="s">
        <v>14</v>
      </c>
      <c r="G112" s="384" t="s">
        <v>14</v>
      </c>
      <c r="H112" s="384" t="s">
        <v>14</v>
      </c>
      <c r="I112" s="52"/>
      <c r="J112" s="100">
        <f>COUNTIF(C115:C129,"V")</f>
        <v>0</v>
      </c>
      <c r="K112" s="100">
        <f>COUNTIF(C115:C129,"M")</f>
        <v>0</v>
      </c>
      <c r="L112" s="53" t="str">
        <f>IFERROR(AVERAGE(H115:H129),"")</f>
        <v/>
      </c>
      <c r="M112" s="54"/>
      <c r="N112" s="54"/>
      <c r="O112" s="27" t="str">
        <f>IF($C112="","",LEFT(IFERROR(VLOOKUP($C112,IF($D112="Veld",Teams1N,Teams2Z),4,0),"")&amp;"?",1))</f>
        <v/>
      </c>
      <c r="P112" s="163"/>
      <c r="Q112" s="163"/>
      <c r="R112" s="163"/>
      <c r="S112" s="312"/>
      <c r="T112" s="96">
        <f>SUM(T115:T129)</f>
        <v>0</v>
      </c>
      <c r="U112" s="115" t="str">
        <f>MID($C112,1,1)</f>
        <v/>
      </c>
      <c r="V112" s="115" t="str">
        <f>MID($C112,1,1)</f>
        <v/>
      </c>
      <c r="W112" s="115" t="str">
        <f>MID($C112,1,1)</f>
        <v/>
      </c>
      <c r="X112" s="97">
        <v>2</v>
      </c>
      <c r="AC112" s="159" t="str">
        <f>IFERROR(AVERAGE(AC115:AC129),"")</f>
        <v/>
      </c>
    </row>
    <row r="113" spans="1:29" x14ac:dyDescent="0.25">
      <c r="B113" s="42"/>
      <c r="C113" s="43"/>
      <c r="D113" s="42"/>
      <c r="E113" s="42"/>
      <c r="F113" s="42"/>
      <c r="G113" s="46"/>
      <c r="H113" s="46"/>
      <c r="I113" s="46"/>
      <c r="J113" s="43"/>
      <c r="K113" s="43"/>
      <c r="L113" s="43"/>
      <c r="M113" s="48"/>
      <c r="N113" s="48"/>
      <c r="T113" s="96"/>
      <c r="U113" s="116"/>
      <c r="V113" s="116"/>
      <c r="W113" s="116"/>
      <c r="X113" s="97">
        <v>3</v>
      </c>
      <c r="AC113" s="160"/>
    </row>
    <row r="114" spans="1:29" x14ac:dyDescent="0.25">
      <c r="A114" s="55"/>
      <c r="B114" s="56"/>
      <c r="C114" s="57" t="s">
        <v>5173</v>
      </c>
      <c r="D114" s="57" t="s">
        <v>5174</v>
      </c>
      <c r="E114" s="58" t="s">
        <v>5175</v>
      </c>
      <c r="F114" s="58" t="s">
        <v>5176</v>
      </c>
      <c r="G114" s="57" t="s">
        <v>5177</v>
      </c>
      <c r="H114" s="57" t="s">
        <v>5178</v>
      </c>
      <c r="I114" s="57" t="s">
        <v>5039</v>
      </c>
      <c r="J114" s="57" t="str">
        <f>IF(W111=1,"vj23","nj22")</f>
        <v>nj22</v>
      </c>
      <c r="K114" s="57" t="str">
        <f>IF(W111=1,"nj23","zaal")</f>
        <v>zaal</v>
      </c>
      <c r="L114" s="57" t="str">
        <f>IF(W111=1,"Zaal","vj23")</f>
        <v>vj23</v>
      </c>
      <c r="M114" s="59"/>
      <c r="N114" s="59"/>
      <c r="O114" s="55"/>
      <c r="P114" s="117" t="str">
        <f>IF(W111=1,"VJ","NJ")</f>
        <v>NJ</v>
      </c>
      <c r="Q114" s="117" t="str">
        <f>IF(W111=1,"NJ","ZL")</f>
        <v>ZL</v>
      </c>
      <c r="R114" s="117" t="str">
        <f>IF(W111=1,"ZL","VJ")</f>
        <v>VJ</v>
      </c>
      <c r="S114" s="117"/>
      <c r="T114" s="96"/>
      <c r="U114" s="115" t="str">
        <f>IF(W112="","",VLOOKUP(W112,Leeftijdscat,2,FALSE))</f>
        <v/>
      </c>
      <c r="V114" s="115" t="str">
        <f>IF(W112="","",VLOOKUP(W112,Leeftijdscat,3,FALSE))</f>
        <v/>
      </c>
      <c r="W114" s="115" t="str">
        <f>IF(W112="","",VLOOKUP(W112,Leeftijdscat,4,FALSE))</f>
        <v/>
      </c>
      <c r="X114" s="97">
        <v>4</v>
      </c>
      <c r="Y114" s="55">
        <f>LEN(Y115&amp;Y116&amp;Y117&amp;Y118&amp;Y119&amp;Y120&amp;Y121&amp;Y122&amp;Y123&amp;Y124&amp;Y125&amp;Y126&amp;Y127&amp;Y128&amp;Y129)</f>
        <v>0</v>
      </c>
      <c r="Z114" s="55">
        <f>LEN(Z115&amp;Z116&amp;Z117&amp;Z118&amp;Z119&amp;Z120&amp;Z121&amp;Z122&amp;Z123&amp;Z124&amp;Z125&amp;Z126&amp;Z127&amp;Z128&amp;Z129)</f>
        <v>0</v>
      </c>
      <c r="AA114" s="55">
        <f>LEN(AA115&amp;AA116&amp;AA117&amp;AA118&amp;AA119&amp;AA120&amp;AA121&amp;AA122&amp;AA123&amp;AA124&amp;AA125&amp;AA126&amp;AA127&amp;AA128&amp;AA129)</f>
        <v>0</v>
      </c>
      <c r="AB114" s="55">
        <f>SUM(Y114:AA114)</f>
        <v>0</v>
      </c>
      <c r="AC114" s="158"/>
    </row>
    <row r="115" spans="1:29" x14ac:dyDescent="0.25">
      <c r="A115" s="23" t="str">
        <f>C112&amp;"x"&amp;B115</f>
        <v>x1</v>
      </c>
      <c r="B115" s="42">
        <v>1</v>
      </c>
      <c r="C115" s="60" t="str">
        <f t="shared" ref="C115:C129" si="84">IF(OR(LEFT($A115,1)="x",$V$111=0),"",IFERROR(VLOOKUP($A115,CHOOSE($V$111,Leden1N,Leden2Z,Leden3V),9-$V$111,0),""))</f>
        <v/>
      </c>
      <c r="D115" s="60" t="str">
        <f t="shared" ref="D115:D129" si="85">IF(OR(LEFT($A115,1)="x",$V$111=0),"",IFERROR(VLOOKUP($A115,CHOOSE($V$111,Leden1N,Leden2Z,Leden3V),10-$V$111,0),""))</f>
        <v/>
      </c>
      <c r="E115" s="61" t="str">
        <f t="shared" ref="E115:E129" si="86">IF(OR(LEFT($A115,1)="x",$V$111=0),"",IFERROR(VLOOKUP($A115,CHOOSE($V$111,Leden1N,Leden2Z,Leden3V),11-$V$111,0),""))</f>
        <v/>
      </c>
      <c r="F115" s="61" t="str">
        <f t="shared" ref="F115:F129" si="87">IF(OR(LEFT($A115,1)="x",$V$111=0),"",IFERROR(VLOOKUP($A115,CHOOSE($V$111,Leden1N,Leden2Z,Leden3V),12-$V$111,0),""))</f>
        <v/>
      </c>
      <c r="G115" s="62" t="str">
        <f t="shared" ref="G115:G129" si="88">IF(OR(LEFT($A115,1)="x",$V$111=0),"",IFERROR(VLOOKUP($A115,CHOOSE($V$111,Leden1N,Leden2Z,Leden3V),13-$V$111,0),""))</f>
        <v/>
      </c>
      <c r="H115" s="63" t="str">
        <f t="shared" ref="H115:H129" si="89">IF(AND(ISNUMBER(G115),G115&lt;&gt;0),IF(OR(MONTH(G115)&lt;MONTH(Peildatum),AND(MONTH(G115)&lt;=MONTH(Peildatum),DAY(G115)&lt;=DAY(Peildatum))),YEAR(Peildatum)-YEAR(G115),YEAR(Peildatum)-YEAR(G115)-1),"")</f>
        <v/>
      </c>
      <c r="I115" s="73"/>
      <c r="J115" s="60" t="str">
        <f t="shared" ref="J115:J129" si="90">IF(OR(LEFT($A115,1)="x",$V$111=0),"",IFERROR(VLOOKUP($A115,CHOOSE($V$111,Leden1N,Leden2Z,Leden3V),18-$V$111+$W$111,0),""))</f>
        <v/>
      </c>
      <c r="K115" s="60" t="str">
        <f t="shared" ref="K115:K129" si="91">IF(OR(LEFT($A115,1)="x",$V$111=0),"",IFERROR(VLOOKUP($A115,CHOOSE($V$111,Leden1N,Leden2Z,Leden3V),19-$V$111+$W$111,0),""))</f>
        <v/>
      </c>
      <c r="L115" s="60" t="str">
        <f t="shared" ref="L115:L129" si="92">IF(OR(LEFT($A115,1)="x",$V$111=0),"",IFERROR(VLOOKUP($A115,CHOOSE($V$111,Leden1N,Leden2Z,Leden3V),20-$V$111+$W$111,0),""))</f>
        <v/>
      </c>
      <c r="M115" s="48"/>
      <c r="N115" s="48"/>
      <c r="P115" s="114" t="str">
        <f t="shared" ref="P115:P129" si="93">IF(OR(LEFT($A115,1)="x",$V$111=0),"",IFERROR(VLOOKUP($A115,CHOOSE($V$111,Leden1N,Leden2Z,Leden3V),31-$V$111+$W$111,0),""))</f>
        <v/>
      </c>
      <c r="Q115" s="114" t="str">
        <f t="shared" ref="Q115:Q129" si="94">IF(OR(LEFT($A115,1)="x",$V$111=0),"",IFERROR(VLOOKUP($A115,CHOOSE($V$111,Leden1N,Leden2Z,Leden3V),32-$V$111+$W$111,0),""))</f>
        <v/>
      </c>
      <c r="R115" s="114" t="str">
        <f t="shared" ref="R115:R129" si="95">IF(OR(LEFT($A115,1)="x",$V$111=0),"",IFERROR(VLOOKUP($A115,CHOOSE($V$111,Leden1N,Leden2Z,Leden3V),33-$V$111+$W$111,0),""))</f>
        <v/>
      </c>
      <c r="S115" s="87"/>
      <c r="T115" s="153">
        <f t="shared" ref="T115:T129" si="96">IF(LEN(C115&amp;D115&amp;E115&amp;F115)&gt;0,1,0)</f>
        <v>0</v>
      </c>
      <c r="U115" s="116"/>
      <c r="V115" s="119" t="str">
        <f t="shared" ref="V115:V129" si="97">V114</f>
        <v/>
      </c>
      <c r="W115" s="119" t="str">
        <f t="shared" ref="W115:W129" si="98">W114</f>
        <v/>
      </c>
      <c r="X115" s="97">
        <v>5</v>
      </c>
      <c r="Y115" s="60" t="str">
        <f t="shared" ref="Y115:Y129" si="99">IF(LEFT($A115,1)="x","",IFERROR(VLOOKUP($A115,CHOOSE($V$111,Leden1N,Leden2Z,Leden3V),38-$V$111+$W$111,0),""))</f>
        <v/>
      </c>
      <c r="Z115" s="60" t="str">
        <f t="shared" ref="Z115:Z129" si="100">IF(LEFT($A115,1)="x","",IFERROR(VLOOKUP($A115,CHOOSE($V$111,Leden1N,Leden2Z,Leden3V),39-$V$111+$W$111,0),""))</f>
        <v/>
      </c>
      <c r="AA115" s="60" t="str">
        <f t="shared" ref="AA115:AA129" si="101">IF(LEFT($A115,1)="x","",IFERROR(VLOOKUP($A115,CHOOSE($V$111,Leden1N,Leden2Z,Leden3V),40-$V$111+$W$111,0),""))</f>
        <v/>
      </c>
      <c r="AB115" s="23">
        <f t="shared" ref="AB115:AB129" si="102">LEN(Y115&amp;Z115&amp;AA115)</f>
        <v>0</v>
      </c>
      <c r="AC115" s="158" t="str">
        <f t="shared" ref="AC115:AC130" si="103">lft(G115,Peildatum)</f>
        <v/>
      </c>
    </row>
    <row r="116" spans="1:29" x14ac:dyDescent="0.25">
      <c r="A116" s="23" t="str">
        <f>C112&amp;"x"&amp;B116</f>
        <v>x2</v>
      </c>
      <c r="B116" s="42">
        <v>2</v>
      </c>
      <c r="C116" s="60" t="str">
        <f t="shared" si="84"/>
        <v/>
      </c>
      <c r="D116" s="60" t="str">
        <f t="shared" si="85"/>
        <v/>
      </c>
      <c r="E116" s="61" t="str">
        <f t="shared" si="86"/>
        <v/>
      </c>
      <c r="F116" s="61" t="str">
        <f t="shared" si="87"/>
        <v/>
      </c>
      <c r="G116" s="62" t="str">
        <f t="shared" si="88"/>
        <v/>
      </c>
      <c r="H116" s="63" t="str">
        <f t="shared" si="89"/>
        <v/>
      </c>
      <c r="I116" s="69"/>
      <c r="J116" s="60" t="str">
        <f t="shared" si="90"/>
        <v/>
      </c>
      <c r="K116" s="60" t="str">
        <f t="shared" si="91"/>
        <v/>
      </c>
      <c r="L116" s="60" t="str">
        <f t="shared" si="92"/>
        <v/>
      </c>
      <c r="M116" s="48"/>
      <c r="N116" s="48"/>
      <c r="P116" s="114" t="str">
        <f t="shared" si="93"/>
        <v/>
      </c>
      <c r="Q116" s="114" t="str">
        <f t="shared" si="94"/>
        <v/>
      </c>
      <c r="R116" s="114" t="str">
        <f t="shared" si="95"/>
        <v/>
      </c>
      <c r="S116" s="87"/>
      <c r="T116" s="153">
        <f t="shared" si="96"/>
        <v>0</v>
      </c>
      <c r="U116" s="116"/>
      <c r="V116" s="119" t="str">
        <f t="shared" si="97"/>
        <v/>
      </c>
      <c r="W116" s="119" t="str">
        <f t="shared" si="98"/>
        <v/>
      </c>
      <c r="X116" s="97">
        <v>6</v>
      </c>
      <c r="Y116" s="60" t="str">
        <f t="shared" si="99"/>
        <v/>
      </c>
      <c r="Z116" s="60" t="str">
        <f t="shared" si="100"/>
        <v/>
      </c>
      <c r="AA116" s="60" t="str">
        <f t="shared" si="101"/>
        <v/>
      </c>
      <c r="AB116" s="23">
        <f t="shared" si="102"/>
        <v>0</v>
      </c>
      <c r="AC116" s="158" t="str">
        <f t="shared" si="103"/>
        <v/>
      </c>
    </row>
    <row r="117" spans="1:29" x14ac:dyDescent="0.25">
      <c r="A117" s="23" t="str">
        <f>C112&amp;"x"&amp;B117</f>
        <v>x3</v>
      </c>
      <c r="B117" s="42">
        <v>3</v>
      </c>
      <c r="C117" s="60" t="str">
        <f t="shared" si="84"/>
        <v/>
      </c>
      <c r="D117" s="60" t="str">
        <f t="shared" si="85"/>
        <v/>
      </c>
      <c r="E117" s="61" t="str">
        <f t="shared" si="86"/>
        <v/>
      </c>
      <c r="F117" s="61" t="str">
        <f t="shared" si="87"/>
        <v/>
      </c>
      <c r="G117" s="62" t="str">
        <f t="shared" si="88"/>
        <v/>
      </c>
      <c r="H117" s="63" t="str">
        <f t="shared" si="89"/>
        <v/>
      </c>
      <c r="I117" s="69"/>
      <c r="J117" s="60" t="str">
        <f t="shared" si="90"/>
        <v/>
      </c>
      <c r="K117" s="60" t="str">
        <f t="shared" si="91"/>
        <v/>
      </c>
      <c r="L117" s="60" t="str">
        <f t="shared" si="92"/>
        <v/>
      </c>
      <c r="M117" s="48"/>
      <c r="N117" s="48"/>
      <c r="P117" s="114" t="str">
        <f t="shared" si="93"/>
        <v/>
      </c>
      <c r="Q117" s="114" t="str">
        <f t="shared" si="94"/>
        <v/>
      </c>
      <c r="R117" s="114" t="str">
        <f t="shared" si="95"/>
        <v/>
      </c>
      <c r="S117" s="87"/>
      <c r="T117" s="153">
        <f t="shared" si="96"/>
        <v>0</v>
      </c>
      <c r="U117" s="116"/>
      <c r="V117" s="119" t="str">
        <f t="shared" si="97"/>
        <v/>
      </c>
      <c r="W117" s="119" t="str">
        <f t="shared" si="98"/>
        <v/>
      </c>
      <c r="X117" s="97">
        <v>7</v>
      </c>
      <c r="Y117" s="60" t="str">
        <f t="shared" si="99"/>
        <v/>
      </c>
      <c r="Z117" s="60" t="str">
        <f t="shared" si="100"/>
        <v/>
      </c>
      <c r="AA117" s="60" t="str">
        <f t="shared" si="101"/>
        <v/>
      </c>
      <c r="AB117" s="23">
        <f t="shared" si="102"/>
        <v>0</v>
      </c>
      <c r="AC117" s="158" t="str">
        <f t="shared" si="103"/>
        <v/>
      </c>
    </row>
    <row r="118" spans="1:29" x14ac:dyDescent="0.25">
      <c r="A118" s="23" t="str">
        <f>C112&amp;"x"&amp;B118</f>
        <v>x4</v>
      </c>
      <c r="B118" s="42">
        <v>4</v>
      </c>
      <c r="C118" s="60" t="str">
        <f t="shared" si="84"/>
        <v/>
      </c>
      <c r="D118" s="60" t="str">
        <f t="shared" si="85"/>
        <v/>
      </c>
      <c r="E118" s="61" t="str">
        <f t="shared" si="86"/>
        <v/>
      </c>
      <c r="F118" s="61" t="str">
        <f t="shared" si="87"/>
        <v/>
      </c>
      <c r="G118" s="62" t="str">
        <f t="shared" si="88"/>
        <v/>
      </c>
      <c r="H118" s="63" t="str">
        <f t="shared" si="89"/>
        <v/>
      </c>
      <c r="I118" s="69"/>
      <c r="J118" s="60" t="str">
        <f t="shared" si="90"/>
        <v/>
      </c>
      <c r="K118" s="60" t="str">
        <f t="shared" si="91"/>
        <v/>
      </c>
      <c r="L118" s="60" t="str">
        <f t="shared" si="92"/>
        <v/>
      </c>
      <c r="M118" s="48"/>
      <c r="N118" s="48"/>
      <c r="P118" s="114" t="str">
        <f t="shared" si="93"/>
        <v/>
      </c>
      <c r="Q118" s="114" t="str">
        <f t="shared" si="94"/>
        <v/>
      </c>
      <c r="R118" s="114" t="str">
        <f t="shared" si="95"/>
        <v/>
      </c>
      <c r="S118" s="87"/>
      <c r="T118" s="153">
        <f t="shared" si="96"/>
        <v>0</v>
      </c>
      <c r="U118" s="116"/>
      <c r="V118" s="119" t="str">
        <f t="shared" si="97"/>
        <v/>
      </c>
      <c r="W118" s="119" t="str">
        <f t="shared" si="98"/>
        <v/>
      </c>
      <c r="X118" s="97">
        <v>8</v>
      </c>
      <c r="Y118" s="60" t="str">
        <f t="shared" si="99"/>
        <v/>
      </c>
      <c r="Z118" s="60" t="str">
        <f t="shared" si="100"/>
        <v/>
      </c>
      <c r="AA118" s="60" t="str">
        <f t="shared" si="101"/>
        <v/>
      </c>
      <c r="AB118" s="23">
        <f t="shared" si="102"/>
        <v>0</v>
      </c>
      <c r="AC118" s="158" t="str">
        <f t="shared" si="103"/>
        <v/>
      </c>
    </row>
    <row r="119" spans="1:29" x14ac:dyDescent="0.25">
      <c r="A119" s="23" t="str">
        <f>C112&amp;"x"&amp;B119</f>
        <v>x5</v>
      </c>
      <c r="B119" s="42">
        <v>5</v>
      </c>
      <c r="C119" s="60" t="str">
        <f t="shared" si="84"/>
        <v/>
      </c>
      <c r="D119" s="60" t="str">
        <f t="shared" si="85"/>
        <v/>
      </c>
      <c r="E119" s="61" t="str">
        <f t="shared" si="86"/>
        <v/>
      </c>
      <c r="F119" s="61" t="str">
        <f t="shared" si="87"/>
        <v/>
      </c>
      <c r="G119" s="62" t="str">
        <f t="shared" si="88"/>
        <v/>
      </c>
      <c r="H119" s="63" t="str">
        <f t="shared" si="89"/>
        <v/>
      </c>
      <c r="I119" s="69"/>
      <c r="J119" s="60" t="str">
        <f t="shared" si="90"/>
        <v/>
      </c>
      <c r="K119" s="60" t="str">
        <f t="shared" si="91"/>
        <v/>
      </c>
      <c r="L119" s="60" t="str">
        <f t="shared" si="92"/>
        <v/>
      </c>
      <c r="M119" s="48"/>
      <c r="N119" s="48"/>
      <c r="P119" s="114" t="str">
        <f t="shared" si="93"/>
        <v/>
      </c>
      <c r="Q119" s="114" t="str">
        <f t="shared" si="94"/>
        <v/>
      </c>
      <c r="R119" s="114" t="str">
        <f t="shared" si="95"/>
        <v/>
      </c>
      <c r="S119" s="87"/>
      <c r="T119" s="153">
        <f t="shared" si="96"/>
        <v>0</v>
      </c>
      <c r="U119" s="116"/>
      <c r="V119" s="119" t="str">
        <f t="shared" si="97"/>
        <v/>
      </c>
      <c r="W119" s="119" t="str">
        <f t="shared" si="98"/>
        <v/>
      </c>
      <c r="X119" s="97">
        <v>9</v>
      </c>
      <c r="Y119" s="60" t="str">
        <f t="shared" si="99"/>
        <v/>
      </c>
      <c r="Z119" s="60" t="str">
        <f t="shared" si="100"/>
        <v/>
      </c>
      <c r="AA119" s="60" t="str">
        <f t="shared" si="101"/>
        <v/>
      </c>
      <c r="AB119" s="23">
        <f t="shared" si="102"/>
        <v>0</v>
      </c>
      <c r="AC119" s="158" t="str">
        <f t="shared" si="103"/>
        <v/>
      </c>
    </row>
    <row r="120" spans="1:29" x14ac:dyDescent="0.25">
      <c r="A120" s="23" t="str">
        <f>C112&amp;"x"&amp;B120</f>
        <v>x6</v>
      </c>
      <c r="B120" s="42">
        <v>6</v>
      </c>
      <c r="C120" s="60" t="str">
        <f t="shared" si="84"/>
        <v/>
      </c>
      <c r="D120" s="60" t="str">
        <f t="shared" si="85"/>
        <v/>
      </c>
      <c r="E120" s="61" t="str">
        <f t="shared" si="86"/>
        <v/>
      </c>
      <c r="F120" s="61" t="str">
        <f t="shared" si="87"/>
        <v/>
      </c>
      <c r="G120" s="62" t="str">
        <f t="shared" si="88"/>
        <v/>
      </c>
      <c r="H120" s="63" t="str">
        <f t="shared" si="89"/>
        <v/>
      </c>
      <c r="I120" s="69"/>
      <c r="J120" s="60" t="str">
        <f t="shared" si="90"/>
        <v/>
      </c>
      <c r="K120" s="60" t="str">
        <f t="shared" si="91"/>
        <v/>
      </c>
      <c r="L120" s="60" t="str">
        <f t="shared" si="92"/>
        <v/>
      </c>
      <c r="M120" s="48"/>
      <c r="N120" s="48"/>
      <c r="P120" s="114" t="str">
        <f t="shared" si="93"/>
        <v/>
      </c>
      <c r="Q120" s="114" t="str">
        <f t="shared" si="94"/>
        <v/>
      </c>
      <c r="R120" s="114" t="str">
        <f t="shared" si="95"/>
        <v/>
      </c>
      <c r="S120" s="87"/>
      <c r="T120" s="153">
        <f t="shared" si="96"/>
        <v>0</v>
      </c>
      <c r="U120" s="116"/>
      <c r="V120" s="119" t="str">
        <f t="shared" si="97"/>
        <v/>
      </c>
      <c r="W120" s="119" t="str">
        <f t="shared" si="98"/>
        <v/>
      </c>
      <c r="X120" s="97">
        <v>10</v>
      </c>
      <c r="Y120" s="60" t="str">
        <f t="shared" si="99"/>
        <v/>
      </c>
      <c r="Z120" s="60" t="str">
        <f t="shared" si="100"/>
        <v/>
      </c>
      <c r="AA120" s="60" t="str">
        <f t="shared" si="101"/>
        <v/>
      </c>
      <c r="AB120" s="23">
        <f t="shared" si="102"/>
        <v>0</v>
      </c>
      <c r="AC120" s="158" t="str">
        <f t="shared" si="103"/>
        <v/>
      </c>
    </row>
    <row r="121" spans="1:29" x14ac:dyDescent="0.25">
      <c r="A121" s="23" t="str">
        <f>C112&amp;"x"&amp;B121</f>
        <v>x7</v>
      </c>
      <c r="B121" s="42">
        <v>7</v>
      </c>
      <c r="C121" s="60" t="str">
        <f t="shared" si="84"/>
        <v/>
      </c>
      <c r="D121" s="60" t="str">
        <f t="shared" si="85"/>
        <v/>
      </c>
      <c r="E121" s="61" t="str">
        <f t="shared" si="86"/>
        <v/>
      </c>
      <c r="F121" s="61" t="str">
        <f t="shared" si="87"/>
        <v/>
      </c>
      <c r="G121" s="62" t="str">
        <f t="shared" si="88"/>
        <v/>
      </c>
      <c r="H121" s="63" t="str">
        <f t="shared" si="89"/>
        <v/>
      </c>
      <c r="I121" s="69"/>
      <c r="J121" s="60" t="str">
        <f t="shared" si="90"/>
        <v/>
      </c>
      <c r="K121" s="60" t="str">
        <f t="shared" si="91"/>
        <v/>
      </c>
      <c r="L121" s="60" t="str">
        <f t="shared" si="92"/>
        <v/>
      </c>
      <c r="M121" s="48"/>
      <c r="N121" s="48"/>
      <c r="P121" s="114" t="str">
        <f t="shared" si="93"/>
        <v/>
      </c>
      <c r="Q121" s="114" t="str">
        <f t="shared" si="94"/>
        <v/>
      </c>
      <c r="R121" s="114" t="str">
        <f t="shared" si="95"/>
        <v/>
      </c>
      <c r="S121" s="87"/>
      <c r="T121" s="153">
        <f t="shared" si="96"/>
        <v>0</v>
      </c>
      <c r="U121" s="116"/>
      <c r="V121" s="119" t="str">
        <f t="shared" si="97"/>
        <v/>
      </c>
      <c r="W121" s="119" t="str">
        <f t="shared" si="98"/>
        <v/>
      </c>
      <c r="X121" s="97">
        <v>11</v>
      </c>
      <c r="Y121" s="60" t="str">
        <f t="shared" si="99"/>
        <v/>
      </c>
      <c r="Z121" s="60" t="str">
        <f t="shared" si="100"/>
        <v/>
      </c>
      <c r="AA121" s="60" t="str">
        <f t="shared" si="101"/>
        <v/>
      </c>
      <c r="AB121" s="23">
        <f t="shared" si="102"/>
        <v>0</v>
      </c>
      <c r="AC121" s="158" t="str">
        <f t="shared" si="103"/>
        <v/>
      </c>
    </row>
    <row r="122" spans="1:29" x14ac:dyDescent="0.25">
      <c r="A122" s="23" t="str">
        <f>C112&amp;"x"&amp;B122</f>
        <v>x8</v>
      </c>
      <c r="B122" s="42">
        <v>8</v>
      </c>
      <c r="C122" s="60" t="str">
        <f t="shared" si="84"/>
        <v/>
      </c>
      <c r="D122" s="60" t="str">
        <f t="shared" si="85"/>
        <v/>
      </c>
      <c r="E122" s="61" t="str">
        <f t="shared" si="86"/>
        <v/>
      </c>
      <c r="F122" s="61" t="str">
        <f t="shared" si="87"/>
        <v/>
      </c>
      <c r="G122" s="62" t="str">
        <f t="shared" si="88"/>
        <v/>
      </c>
      <c r="H122" s="63" t="str">
        <f t="shared" si="89"/>
        <v/>
      </c>
      <c r="I122" s="69"/>
      <c r="J122" s="60" t="str">
        <f t="shared" si="90"/>
        <v/>
      </c>
      <c r="K122" s="60" t="str">
        <f t="shared" si="91"/>
        <v/>
      </c>
      <c r="L122" s="60" t="str">
        <f t="shared" si="92"/>
        <v/>
      </c>
      <c r="M122" s="48"/>
      <c r="N122" s="48"/>
      <c r="P122" s="114" t="str">
        <f t="shared" si="93"/>
        <v/>
      </c>
      <c r="Q122" s="114" t="str">
        <f t="shared" si="94"/>
        <v/>
      </c>
      <c r="R122" s="114" t="str">
        <f t="shared" si="95"/>
        <v/>
      </c>
      <c r="S122" s="87"/>
      <c r="T122" s="153">
        <f t="shared" si="96"/>
        <v>0</v>
      </c>
      <c r="U122" s="116"/>
      <c r="V122" s="119" t="str">
        <f t="shared" si="97"/>
        <v/>
      </c>
      <c r="W122" s="119" t="str">
        <f t="shared" si="98"/>
        <v/>
      </c>
      <c r="X122" s="97">
        <v>12</v>
      </c>
      <c r="Y122" s="60" t="str">
        <f t="shared" si="99"/>
        <v/>
      </c>
      <c r="Z122" s="60" t="str">
        <f t="shared" si="100"/>
        <v/>
      </c>
      <c r="AA122" s="60" t="str">
        <f t="shared" si="101"/>
        <v/>
      </c>
      <c r="AB122" s="23">
        <f t="shared" si="102"/>
        <v>0</v>
      </c>
      <c r="AC122" s="158" t="str">
        <f t="shared" si="103"/>
        <v/>
      </c>
    </row>
    <row r="123" spans="1:29" x14ac:dyDescent="0.25">
      <c r="A123" s="23" t="str">
        <f>C112&amp;"x"&amp;B123</f>
        <v>x9</v>
      </c>
      <c r="B123" s="42">
        <v>9</v>
      </c>
      <c r="C123" s="60" t="str">
        <f t="shared" si="84"/>
        <v/>
      </c>
      <c r="D123" s="60" t="str">
        <f t="shared" si="85"/>
        <v/>
      </c>
      <c r="E123" s="61" t="str">
        <f t="shared" si="86"/>
        <v/>
      </c>
      <c r="F123" s="61" t="str">
        <f t="shared" si="87"/>
        <v/>
      </c>
      <c r="G123" s="62" t="str">
        <f t="shared" si="88"/>
        <v/>
      </c>
      <c r="H123" s="63" t="str">
        <f t="shared" si="89"/>
        <v/>
      </c>
      <c r="I123" s="69"/>
      <c r="J123" s="60" t="str">
        <f t="shared" si="90"/>
        <v/>
      </c>
      <c r="K123" s="60" t="str">
        <f t="shared" si="91"/>
        <v/>
      </c>
      <c r="L123" s="60" t="str">
        <f t="shared" si="92"/>
        <v/>
      </c>
      <c r="M123" s="48"/>
      <c r="N123" s="48"/>
      <c r="P123" s="114" t="str">
        <f t="shared" si="93"/>
        <v/>
      </c>
      <c r="Q123" s="114" t="str">
        <f t="shared" si="94"/>
        <v/>
      </c>
      <c r="R123" s="114" t="str">
        <f t="shared" si="95"/>
        <v/>
      </c>
      <c r="S123" s="87"/>
      <c r="T123" s="153">
        <f t="shared" si="96"/>
        <v>0</v>
      </c>
      <c r="U123" s="116"/>
      <c r="V123" s="119" t="str">
        <f t="shared" si="97"/>
        <v/>
      </c>
      <c r="W123" s="119" t="str">
        <f t="shared" si="98"/>
        <v/>
      </c>
      <c r="X123" s="97">
        <v>13</v>
      </c>
      <c r="Y123" s="60" t="str">
        <f t="shared" si="99"/>
        <v/>
      </c>
      <c r="Z123" s="60" t="str">
        <f t="shared" si="100"/>
        <v/>
      </c>
      <c r="AA123" s="60" t="str">
        <f t="shared" si="101"/>
        <v/>
      </c>
      <c r="AB123" s="23">
        <f t="shared" si="102"/>
        <v>0</v>
      </c>
      <c r="AC123" s="158" t="str">
        <f t="shared" si="103"/>
        <v/>
      </c>
    </row>
    <row r="124" spans="1:29" x14ac:dyDescent="0.25">
      <c r="A124" s="23" t="str">
        <f>C112&amp;"x"&amp;B124</f>
        <v>x10</v>
      </c>
      <c r="B124" s="42">
        <v>10</v>
      </c>
      <c r="C124" s="60" t="str">
        <f t="shared" si="84"/>
        <v/>
      </c>
      <c r="D124" s="60" t="str">
        <f t="shared" si="85"/>
        <v/>
      </c>
      <c r="E124" s="61" t="str">
        <f t="shared" si="86"/>
        <v/>
      </c>
      <c r="F124" s="61" t="str">
        <f t="shared" si="87"/>
        <v/>
      </c>
      <c r="G124" s="62" t="str">
        <f t="shared" si="88"/>
        <v/>
      </c>
      <c r="H124" s="63" t="str">
        <f t="shared" si="89"/>
        <v/>
      </c>
      <c r="I124" s="69"/>
      <c r="J124" s="60" t="str">
        <f t="shared" si="90"/>
        <v/>
      </c>
      <c r="K124" s="60" t="str">
        <f t="shared" si="91"/>
        <v/>
      </c>
      <c r="L124" s="60" t="str">
        <f t="shared" si="92"/>
        <v/>
      </c>
      <c r="M124" s="48"/>
      <c r="N124" s="48"/>
      <c r="P124" s="114" t="str">
        <f t="shared" si="93"/>
        <v/>
      </c>
      <c r="Q124" s="114" t="str">
        <f t="shared" si="94"/>
        <v/>
      </c>
      <c r="R124" s="114" t="str">
        <f t="shared" si="95"/>
        <v/>
      </c>
      <c r="S124" s="87"/>
      <c r="T124" s="153">
        <f t="shared" si="96"/>
        <v>0</v>
      </c>
      <c r="U124" s="116"/>
      <c r="V124" s="119" t="str">
        <f t="shared" si="97"/>
        <v/>
      </c>
      <c r="W124" s="119" t="str">
        <f t="shared" si="98"/>
        <v/>
      </c>
      <c r="X124" s="97">
        <v>14</v>
      </c>
      <c r="Y124" s="60" t="str">
        <f t="shared" si="99"/>
        <v/>
      </c>
      <c r="Z124" s="60" t="str">
        <f t="shared" si="100"/>
        <v/>
      </c>
      <c r="AA124" s="60" t="str">
        <f t="shared" si="101"/>
        <v/>
      </c>
      <c r="AB124" s="23">
        <f t="shared" si="102"/>
        <v>0</v>
      </c>
      <c r="AC124" s="158" t="str">
        <f t="shared" si="103"/>
        <v/>
      </c>
    </row>
    <row r="125" spans="1:29" x14ac:dyDescent="0.25">
      <c r="A125" s="23" t="str">
        <f>C112&amp;"x"&amp;B125</f>
        <v>x11</v>
      </c>
      <c r="B125" s="42">
        <v>11</v>
      </c>
      <c r="C125" s="60" t="str">
        <f t="shared" si="84"/>
        <v/>
      </c>
      <c r="D125" s="60" t="str">
        <f t="shared" si="85"/>
        <v/>
      </c>
      <c r="E125" s="61" t="str">
        <f t="shared" si="86"/>
        <v/>
      </c>
      <c r="F125" s="61" t="str">
        <f t="shared" si="87"/>
        <v/>
      </c>
      <c r="G125" s="62" t="str">
        <f t="shared" si="88"/>
        <v/>
      </c>
      <c r="H125" s="63" t="str">
        <f t="shared" si="89"/>
        <v/>
      </c>
      <c r="I125" s="69"/>
      <c r="J125" s="60" t="str">
        <f t="shared" si="90"/>
        <v/>
      </c>
      <c r="K125" s="60" t="str">
        <f t="shared" si="91"/>
        <v/>
      </c>
      <c r="L125" s="60" t="str">
        <f t="shared" si="92"/>
        <v/>
      </c>
      <c r="M125" s="48"/>
      <c r="N125" s="48"/>
      <c r="P125" s="114" t="str">
        <f t="shared" si="93"/>
        <v/>
      </c>
      <c r="Q125" s="114" t="str">
        <f t="shared" si="94"/>
        <v/>
      </c>
      <c r="R125" s="114" t="str">
        <f t="shared" si="95"/>
        <v/>
      </c>
      <c r="S125" s="87"/>
      <c r="T125" s="153">
        <f t="shared" si="96"/>
        <v>0</v>
      </c>
      <c r="V125" s="119" t="str">
        <f t="shared" si="97"/>
        <v/>
      </c>
      <c r="W125" s="119" t="str">
        <f t="shared" si="98"/>
        <v/>
      </c>
      <c r="X125" s="97">
        <v>15</v>
      </c>
      <c r="Y125" s="60" t="str">
        <f t="shared" si="99"/>
        <v/>
      </c>
      <c r="Z125" s="60" t="str">
        <f t="shared" si="100"/>
        <v/>
      </c>
      <c r="AA125" s="60" t="str">
        <f t="shared" si="101"/>
        <v/>
      </c>
      <c r="AB125" s="23">
        <f t="shared" si="102"/>
        <v>0</v>
      </c>
      <c r="AC125" s="158" t="str">
        <f t="shared" si="103"/>
        <v/>
      </c>
    </row>
    <row r="126" spans="1:29" x14ac:dyDescent="0.25">
      <c r="A126" s="23" t="str">
        <f>C112&amp;"x"&amp;B126</f>
        <v>x12</v>
      </c>
      <c r="B126" s="42">
        <v>12</v>
      </c>
      <c r="C126" s="60" t="str">
        <f t="shared" si="84"/>
        <v/>
      </c>
      <c r="D126" s="60" t="str">
        <f t="shared" si="85"/>
        <v/>
      </c>
      <c r="E126" s="61" t="str">
        <f t="shared" si="86"/>
        <v/>
      </c>
      <c r="F126" s="61" t="str">
        <f t="shared" si="87"/>
        <v/>
      </c>
      <c r="G126" s="62" t="str">
        <f t="shared" si="88"/>
        <v/>
      </c>
      <c r="H126" s="63" t="str">
        <f t="shared" si="89"/>
        <v/>
      </c>
      <c r="I126" s="69"/>
      <c r="J126" s="60" t="str">
        <f t="shared" si="90"/>
        <v/>
      </c>
      <c r="K126" s="60" t="str">
        <f t="shared" si="91"/>
        <v/>
      </c>
      <c r="L126" s="60" t="str">
        <f t="shared" si="92"/>
        <v/>
      </c>
      <c r="M126" s="48"/>
      <c r="N126" s="48"/>
      <c r="P126" s="114" t="str">
        <f t="shared" si="93"/>
        <v/>
      </c>
      <c r="Q126" s="114" t="str">
        <f t="shared" si="94"/>
        <v/>
      </c>
      <c r="R126" s="114" t="str">
        <f t="shared" si="95"/>
        <v/>
      </c>
      <c r="S126" s="87"/>
      <c r="T126" s="153">
        <f t="shared" si="96"/>
        <v>0</v>
      </c>
      <c r="V126" s="119" t="str">
        <f t="shared" si="97"/>
        <v/>
      </c>
      <c r="W126" s="119" t="str">
        <f t="shared" si="98"/>
        <v/>
      </c>
      <c r="X126" s="97">
        <v>16</v>
      </c>
      <c r="Y126" s="60" t="str">
        <f t="shared" si="99"/>
        <v/>
      </c>
      <c r="Z126" s="60" t="str">
        <f t="shared" si="100"/>
        <v/>
      </c>
      <c r="AA126" s="60" t="str">
        <f t="shared" si="101"/>
        <v/>
      </c>
      <c r="AB126" s="23">
        <f t="shared" si="102"/>
        <v>0</v>
      </c>
      <c r="AC126" s="158" t="str">
        <f t="shared" si="103"/>
        <v/>
      </c>
    </row>
    <row r="127" spans="1:29" x14ac:dyDescent="0.25">
      <c r="A127" s="23" t="str">
        <f>C112&amp;"x"&amp;B127</f>
        <v>x13</v>
      </c>
      <c r="B127" s="42">
        <v>13</v>
      </c>
      <c r="C127" s="60" t="str">
        <f t="shared" si="84"/>
        <v/>
      </c>
      <c r="D127" s="60" t="str">
        <f t="shared" si="85"/>
        <v/>
      </c>
      <c r="E127" s="61" t="str">
        <f t="shared" si="86"/>
        <v/>
      </c>
      <c r="F127" s="61" t="str">
        <f t="shared" si="87"/>
        <v/>
      </c>
      <c r="G127" s="62" t="str">
        <f t="shared" si="88"/>
        <v/>
      </c>
      <c r="H127" s="63" t="str">
        <f t="shared" si="89"/>
        <v/>
      </c>
      <c r="I127" s="69"/>
      <c r="J127" s="60" t="str">
        <f t="shared" si="90"/>
        <v/>
      </c>
      <c r="K127" s="60" t="str">
        <f t="shared" si="91"/>
        <v/>
      </c>
      <c r="L127" s="60" t="str">
        <f t="shared" si="92"/>
        <v/>
      </c>
      <c r="M127" s="48"/>
      <c r="N127" s="48"/>
      <c r="P127" s="114" t="str">
        <f t="shared" si="93"/>
        <v/>
      </c>
      <c r="Q127" s="114" t="str">
        <f t="shared" si="94"/>
        <v/>
      </c>
      <c r="R127" s="114" t="str">
        <f t="shared" si="95"/>
        <v/>
      </c>
      <c r="S127" s="87"/>
      <c r="T127" s="153">
        <f t="shared" si="96"/>
        <v>0</v>
      </c>
      <c r="V127" s="119" t="str">
        <f t="shared" si="97"/>
        <v/>
      </c>
      <c r="W127" s="119" t="str">
        <f t="shared" si="98"/>
        <v/>
      </c>
      <c r="X127" s="97">
        <v>17</v>
      </c>
      <c r="Y127" s="60" t="str">
        <f t="shared" si="99"/>
        <v/>
      </c>
      <c r="Z127" s="60" t="str">
        <f t="shared" si="100"/>
        <v/>
      </c>
      <c r="AA127" s="60" t="str">
        <f t="shared" si="101"/>
        <v/>
      </c>
      <c r="AB127" s="23">
        <f t="shared" si="102"/>
        <v>0</v>
      </c>
      <c r="AC127" s="158" t="str">
        <f t="shared" si="103"/>
        <v/>
      </c>
    </row>
    <row r="128" spans="1:29" x14ac:dyDescent="0.25">
      <c r="A128" s="23" t="str">
        <f>C112&amp;"x"&amp;B128</f>
        <v>x14</v>
      </c>
      <c r="B128" s="42">
        <v>14</v>
      </c>
      <c r="C128" s="60" t="str">
        <f t="shared" si="84"/>
        <v/>
      </c>
      <c r="D128" s="60" t="str">
        <f t="shared" si="85"/>
        <v/>
      </c>
      <c r="E128" s="61" t="str">
        <f t="shared" si="86"/>
        <v/>
      </c>
      <c r="F128" s="61" t="str">
        <f t="shared" si="87"/>
        <v/>
      </c>
      <c r="G128" s="62" t="str">
        <f t="shared" si="88"/>
        <v/>
      </c>
      <c r="H128" s="63" t="str">
        <f t="shared" si="89"/>
        <v/>
      </c>
      <c r="I128" s="69"/>
      <c r="J128" s="60" t="str">
        <f t="shared" si="90"/>
        <v/>
      </c>
      <c r="K128" s="60" t="str">
        <f t="shared" si="91"/>
        <v/>
      </c>
      <c r="L128" s="60" t="str">
        <f t="shared" si="92"/>
        <v/>
      </c>
      <c r="M128" s="48"/>
      <c r="N128" s="48"/>
      <c r="P128" s="114" t="str">
        <f t="shared" si="93"/>
        <v/>
      </c>
      <c r="Q128" s="114" t="str">
        <f t="shared" si="94"/>
        <v/>
      </c>
      <c r="R128" s="114" t="str">
        <f t="shared" si="95"/>
        <v/>
      </c>
      <c r="S128" s="87"/>
      <c r="T128" s="153">
        <f t="shared" si="96"/>
        <v>0</v>
      </c>
      <c r="V128" s="119" t="str">
        <f t="shared" si="97"/>
        <v/>
      </c>
      <c r="W128" s="119" t="str">
        <f t="shared" si="98"/>
        <v/>
      </c>
      <c r="X128" s="97">
        <v>18</v>
      </c>
      <c r="Y128" s="60" t="str">
        <f t="shared" si="99"/>
        <v/>
      </c>
      <c r="Z128" s="60" t="str">
        <f t="shared" si="100"/>
        <v/>
      </c>
      <c r="AA128" s="60" t="str">
        <f t="shared" si="101"/>
        <v/>
      </c>
      <c r="AB128" s="23">
        <f t="shared" si="102"/>
        <v>0</v>
      </c>
      <c r="AC128" s="158" t="str">
        <f t="shared" si="103"/>
        <v/>
      </c>
    </row>
    <row r="129" spans="1:29" x14ac:dyDescent="0.25">
      <c r="A129" s="23" t="str">
        <f>C112&amp;"x"&amp;B129</f>
        <v>x15</v>
      </c>
      <c r="B129" s="42">
        <v>15</v>
      </c>
      <c r="C129" s="60" t="str">
        <f t="shared" si="84"/>
        <v/>
      </c>
      <c r="D129" s="60" t="str">
        <f t="shared" si="85"/>
        <v/>
      </c>
      <c r="E129" s="61" t="str">
        <f t="shared" si="86"/>
        <v/>
      </c>
      <c r="F129" s="61" t="str">
        <f t="shared" si="87"/>
        <v/>
      </c>
      <c r="G129" s="62" t="str">
        <f t="shared" si="88"/>
        <v/>
      </c>
      <c r="H129" s="63" t="str">
        <f t="shared" si="89"/>
        <v/>
      </c>
      <c r="I129" s="69"/>
      <c r="J129" s="60" t="str">
        <f t="shared" si="90"/>
        <v/>
      </c>
      <c r="K129" s="60" t="str">
        <f t="shared" si="91"/>
        <v/>
      </c>
      <c r="L129" s="60" t="str">
        <f t="shared" si="92"/>
        <v/>
      </c>
      <c r="M129" s="48"/>
      <c r="N129" s="48"/>
      <c r="P129" s="114" t="str">
        <f t="shared" si="93"/>
        <v/>
      </c>
      <c r="Q129" s="114" t="str">
        <f t="shared" si="94"/>
        <v/>
      </c>
      <c r="R129" s="114" t="str">
        <f t="shared" si="95"/>
        <v/>
      </c>
      <c r="S129" s="87"/>
      <c r="T129" s="153">
        <f t="shared" si="96"/>
        <v>0</v>
      </c>
      <c r="V129" s="119" t="str">
        <f t="shared" si="97"/>
        <v/>
      </c>
      <c r="W129" s="119" t="str">
        <f t="shared" si="98"/>
        <v/>
      </c>
      <c r="X129" s="97">
        <v>19</v>
      </c>
      <c r="Y129" s="60" t="str">
        <f t="shared" si="99"/>
        <v/>
      </c>
      <c r="Z129" s="60" t="str">
        <f t="shared" si="100"/>
        <v/>
      </c>
      <c r="AA129" s="60" t="str">
        <f t="shared" si="101"/>
        <v/>
      </c>
      <c r="AB129" s="23">
        <f t="shared" si="102"/>
        <v>0</v>
      </c>
      <c r="AC129" s="158" t="str">
        <f t="shared" si="103"/>
        <v/>
      </c>
    </row>
    <row r="130" spans="1:29" ht="6" customHeight="1" x14ac:dyDescent="0.25">
      <c r="B130" s="42"/>
      <c r="C130" s="74"/>
      <c r="D130" s="74"/>
      <c r="E130" s="74"/>
      <c r="F130" s="74"/>
      <c r="G130" s="74"/>
      <c r="H130" s="74"/>
      <c r="I130" s="74"/>
      <c r="J130" s="74"/>
      <c r="K130" s="74"/>
      <c r="L130" s="74"/>
      <c r="M130" s="48"/>
      <c r="N130" s="48"/>
      <c r="AC130" s="158" t="str">
        <f t="shared" si="103"/>
        <v/>
      </c>
    </row>
    <row r="131" spans="1:29" ht="13" x14ac:dyDescent="0.3">
      <c r="B131" s="42"/>
      <c r="C131" s="43"/>
      <c r="D131" s="42"/>
      <c r="E131" s="42"/>
      <c r="F131" s="42"/>
      <c r="G131" s="161" t="str">
        <f>AC112</f>
        <v/>
      </c>
      <c r="H131" s="75" t="s">
        <v>5181</v>
      </c>
      <c r="I131" s="46"/>
      <c r="J131" s="76">
        <f>P112*$V$9</f>
        <v>0</v>
      </c>
      <c r="K131" s="76">
        <f>Q112*$V$9</f>
        <v>0</v>
      </c>
      <c r="L131" s="76">
        <f>R112*$V$9</f>
        <v>0</v>
      </c>
      <c r="M131" s="48"/>
      <c r="N131" s="48"/>
      <c r="X131" s="97">
        <v>21</v>
      </c>
    </row>
    <row r="132" spans="1:29" ht="12.75" customHeight="1" x14ac:dyDescent="0.25">
      <c r="B132" s="385" t="s">
        <v>5182</v>
      </c>
      <c r="C132" s="385"/>
      <c r="D132" s="385"/>
      <c r="E132" s="385"/>
      <c r="F132" s="385"/>
      <c r="G132" s="385"/>
      <c r="H132" s="385"/>
      <c r="I132" s="385"/>
      <c r="J132" s="385"/>
      <c r="K132" s="385"/>
      <c r="L132" s="385"/>
      <c r="M132" s="48"/>
      <c r="N132" s="48"/>
      <c r="X132" s="97">
        <v>22</v>
      </c>
    </row>
    <row r="133" spans="1:29" ht="130" customHeight="1" x14ac:dyDescent="0.25">
      <c r="B133" s="382"/>
      <c r="C133" s="382"/>
      <c r="D133" s="382"/>
      <c r="E133" s="382"/>
      <c r="F133" s="382"/>
      <c r="G133" s="382"/>
      <c r="H133" s="382"/>
      <c r="I133" s="382"/>
      <c r="J133" s="382"/>
      <c r="K133" s="382"/>
      <c r="L133" s="382"/>
      <c r="M133" s="77"/>
      <c r="N133" s="77"/>
      <c r="X133" s="97">
        <v>23</v>
      </c>
    </row>
    <row r="134" spans="1:29" ht="13" thickBot="1" x14ac:dyDescent="0.3">
      <c r="B134" s="78"/>
      <c r="C134" s="79"/>
      <c r="D134" s="78"/>
      <c r="E134" s="78"/>
      <c r="F134" s="78"/>
      <c r="G134" s="80"/>
      <c r="H134" s="80"/>
      <c r="I134" s="80"/>
      <c r="J134" s="79"/>
      <c r="K134" s="79"/>
      <c r="L134" s="79"/>
      <c r="M134" s="48"/>
      <c r="N134" s="48"/>
      <c r="P134" s="23"/>
      <c r="Q134" s="23"/>
      <c r="R134" s="23"/>
      <c r="S134" s="23"/>
      <c r="T134" s="21"/>
    </row>
    <row r="135" spans="1:29" ht="13" thickTop="1" x14ac:dyDescent="0.25">
      <c r="B135" s="42"/>
      <c r="C135" s="43"/>
      <c r="D135" s="42"/>
      <c r="E135" s="42"/>
      <c r="F135" s="42"/>
      <c r="G135" s="46"/>
      <c r="H135" s="46"/>
      <c r="I135" s="46"/>
      <c r="J135" s="43"/>
      <c r="K135" s="43"/>
      <c r="L135" s="43"/>
      <c r="M135" s="48"/>
      <c r="N135" s="48"/>
      <c r="P135" s="21" t="str">
        <f>IF($D137="Veldnj","N",IF($D137="Zaal","Z",IF($D137="Veldvj","V","")))</f>
        <v/>
      </c>
      <c r="Q135" s="87" t="str">
        <f>IF(P135="","",LEFT(IFERROR(VLOOKUP($C137,CHOOSE(V136,Teams1N,Teams2Z,Teams3V),2,0),"")&amp;"??",2))</f>
        <v/>
      </c>
      <c r="R135" s="87" t="str">
        <f>IF(P135="","",LEFT(IFERROR(VLOOKUP(C137,IF(P135="V",Teams1N,Teams2Z),4,0),"")&amp;"?",1))</f>
        <v/>
      </c>
      <c r="U135" s="21" t="s">
        <v>7053</v>
      </c>
      <c r="V135" s="21" t="s">
        <v>7052</v>
      </c>
      <c r="W135" s="21" t="s">
        <v>7107</v>
      </c>
      <c r="X135" s="97" t="s">
        <v>5172</v>
      </c>
      <c r="AC135" s="158"/>
    </row>
    <row r="136" spans="1:29" ht="13" x14ac:dyDescent="0.3">
      <c r="B136" s="42"/>
      <c r="C136" s="43" t="s">
        <v>2</v>
      </c>
      <c r="D136" s="43" t="s">
        <v>5180</v>
      </c>
      <c r="E136" s="383" t="s">
        <v>5463</v>
      </c>
      <c r="F136" s="383"/>
      <c r="G136" s="383"/>
      <c r="H136" s="383"/>
      <c r="I136" s="46"/>
      <c r="J136" s="43" t="s">
        <v>5169</v>
      </c>
      <c r="K136" s="43" t="s">
        <v>5170</v>
      </c>
      <c r="L136" s="43" t="s">
        <v>5171</v>
      </c>
      <c r="M136" s="48"/>
      <c r="N136" s="48"/>
      <c r="P136" s="49">
        <f>COUNT(P140:P154)</f>
        <v>0</v>
      </c>
      <c r="Q136" s="49">
        <f t="shared" ref="Q136:R136" si="104">COUNT(Q140:Q154)</f>
        <v>0</v>
      </c>
      <c r="R136" s="49">
        <f t="shared" si="104"/>
        <v>0</v>
      </c>
      <c r="S136" s="96"/>
      <c r="U136" s="21">
        <f>15-COUNTBLANK(C140:C154)</f>
        <v>0</v>
      </c>
      <c r="V136" s="21">
        <f>IF($D137="Veldnj",1,IF($D137="Zaal",2,IF($D137="Veldvj",3,0)))</f>
        <v>0</v>
      </c>
      <c r="W136" s="21">
        <f>IF($D137="Veldnj",0,IF($D137="Zaal",0,IF($D137="Veldvj",1,0)))</f>
        <v>0</v>
      </c>
      <c r="X136" s="97">
        <v>1</v>
      </c>
      <c r="AC136" s="159"/>
    </row>
    <row r="137" spans="1:29" ht="13" x14ac:dyDescent="0.3">
      <c r="A137" s="27">
        <v>6</v>
      </c>
      <c r="B137" s="50"/>
      <c r="C137" s="72"/>
      <c r="D137" s="120"/>
      <c r="E137" s="384"/>
      <c r="F137" s="384" t="s">
        <v>14</v>
      </c>
      <c r="G137" s="384" t="s">
        <v>14</v>
      </c>
      <c r="H137" s="384" t="s">
        <v>14</v>
      </c>
      <c r="I137" s="52"/>
      <c r="J137" s="100">
        <f>COUNTIF(C140:C154,"V")</f>
        <v>0</v>
      </c>
      <c r="K137" s="100">
        <f>COUNTIF(C140:C154,"M")</f>
        <v>0</v>
      </c>
      <c r="L137" s="53" t="str">
        <f>IFERROR(AVERAGE(H140:H154),"")</f>
        <v/>
      </c>
      <c r="M137" s="54"/>
      <c r="N137" s="54"/>
      <c r="O137" s="27" t="str">
        <f>IF($C137="","",LEFT(IFERROR(VLOOKUP($C137,IF($D137="Veld",Teams1N,Teams2Z),4,0),"")&amp;"?",1))</f>
        <v/>
      </c>
      <c r="P137" s="163"/>
      <c r="Q137" s="163"/>
      <c r="R137" s="163"/>
      <c r="S137" s="312"/>
      <c r="T137" s="96">
        <f>SUM(T140:T154)</f>
        <v>0</v>
      </c>
      <c r="U137" s="115" t="str">
        <f>MID($C137,1,1)</f>
        <v/>
      </c>
      <c r="V137" s="115" t="str">
        <f>MID($C137,1,1)</f>
        <v/>
      </c>
      <c r="W137" s="115" t="str">
        <f>MID($C137,1,1)</f>
        <v/>
      </c>
      <c r="X137" s="97">
        <v>2</v>
      </c>
      <c r="AC137" s="159" t="str">
        <f>IFERROR(AVERAGE(AC140:AC154),"")</f>
        <v/>
      </c>
    </row>
    <row r="138" spans="1:29" x14ac:dyDescent="0.25">
      <c r="B138" s="42"/>
      <c r="C138" s="43"/>
      <c r="D138" s="42"/>
      <c r="E138" s="42"/>
      <c r="F138" s="42"/>
      <c r="G138" s="46"/>
      <c r="H138" s="46"/>
      <c r="I138" s="46"/>
      <c r="J138" s="43"/>
      <c r="K138" s="43"/>
      <c r="L138" s="43"/>
      <c r="M138" s="48"/>
      <c r="N138" s="48"/>
      <c r="T138" s="96"/>
      <c r="U138" s="116"/>
      <c r="V138" s="116"/>
      <c r="W138" s="116"/>
      <c r="X138" s="97">
        <v>3</v>
      </c>
      <c r="AC138" s="160"/>
    </row>
    <row r="139" spans="1:29" x14ac:dyDescent="0.25">
      <c r="A139" s="55"/>
      <c r="B139" s="56"/>
      <c r="C139" s="57" t="s">
        <v>5173</v>
      </c>
      <c r="D139" s="57" t="s">
        <v>5174</v>
      </c>
      <c r="E139" s="58" t="s">
        <v>5175</v>
      </c>
      <c r="F139" s="58" t="s">
        <v>5176</v>
      </c>
      <c r="G139" s="57" t="s">
        <v>5177</v>
      </c>
      <c r="H139" s="57" t="s">
        <v>5178</v>
      </c>
      <c r="I139" s="57" t="s">
        <v>5039</v>
      </c>
      <c r="J139" s="57" t="str">
        <f>IF(W136=1,"vj23","nj22")</f>
        <v>nj22</v>
      </c>
      <c r="K139" s="57" t="str">
        <f>IF(W136=1,"nj23","zaal")</f>
        <v>zaal</v>
      </c>
      <c r="L139" s="57" t="str">
        <f>IF(W136=1,"Zaal","vj23")</f>
        <v>vj23</v>
      </c>
      <c r="M139" s="59"/>
      <c r="N139" s="59"/>
      <c r="O139" s="55"/>
      <c r="P139" s="117" t="str">
        <f>IF(W136=1,"VJ","NJ")</f>
        <v>NJ</v>
      </c>
      <c r="Q139" s="117" t="str">
        <f>IF(W136=1,"NJ","ZL")</f>
        <v>ZL</v>
      </c>
      <c r="R139" s="117" t="str">
        <f>IF(W136=1,"ZL","VJ")</f>
        <v>VJ</v>
      </c>
      <c r="S139" s="117"/>
      <c r="T139" s="96"/>
      <c r="U139" s="115" t="str">
        <f>IF(W137="","",VLOOKUP(W137,Leeftijdscat,2,FALSE))</f>
        <v/>
      </c>
      <c r="V139" s="115" t="str">
        <f>IF(W137="","",VLOOKUP(W137,Leeftijdscat,3,FALSE))</f>
        <v/>
      </c>
      <c r="W139" s="115" t="str">
        <f>IF(W137="","",VLOOKUP(W137,Leeftijdscat,4,FALSE))</f>
        <v/>
      </c>
      <c r="X139" s="97">
        <v>4</v>
      </c>
      <c r="Y139" s="55">
        <f>LEN(Y140&amp;Y141&amp;Y142&amp;Y143&amp;Y144&amp;Y145&amp;Y146&amp;Y147&amp;Y148&amp;Y149&amp;Y150&amp;Y151&amp;Y152&amp;Y153&amp;Y154)</f>
        <v>0</v>
      </c>
      <c r="Z139" s="55">
        <f>LEN(Z140&amp;Z141&amp;Z142&amp;Z143&amp;Z144&amp;Z145&amp;Z146&amp;Z147&amp;Z148&amp;Z149&amp;Z150&amp;Z151&amp;Z152&amp;Z153&amp;Z154)</f>
        <v>0</v>
      </c>
      <c r="AA139" s="55">
        <f>LEN(AA140&amp;AA141&amp;AA142&amp;AA143&amp;AA144&amp;AA145&amp;AA146&amp;AA147&amp;AA148&amp;AA149&amp;AA150&amp;AA151&amp;AA152&amp;AA153&amp;AA154)</f>
        <v>0</v>
      </c>
      <c r="AB139" s="55">
        <f>SUM(Y139:AA139)</f>
        <v>0</v>
      </c>
      <c r="AC139" s="158"/>
    </row>
    <row r="140" spans="1:29" x14ac:dyDescent="0.25">
      <c r="A140" s="23" t="str">
        <f>C137&amp;"x"&amp;B140</f>
        <v>x1</v>
      </c>
      <c r="B140" s="42">
        <v>1</v>
      </c>
      <c r="C140" s="60" t="str">
        <f t="shared" ref="C140:C154" si="105">IF(OR(LEFT($A140,1)="x",$V$136=0),"",IFERROR(VLOOKUP($A140,CHOOSE($V$136,Leden1N,Leden2Z,Leden3V),9-$V$136,0),""))</f>
        <v/>
      </c>
      <c r="D140" s="60" t="str">
        <f t="shared" ref="D140:D154" si="106">IF(OR(LEFT($A140,1)="x",$V$136=0),"",IFERROR(VLOOKUP($A140,CHOOSE($V$136,Leden1N,Leden2Z,Leden3V),10-$V$136,0),""))</f>
        <v/>
      </c>
      <c r="E140" s="61" t="str">
        <f t="shared" ref="E140:E154" si="107">IF(OR(LEFT($A140,1)="x",$V$136=0),"",IFERROR(VLOOKUP($A140,CHOOSE($V$136,Leden1N,Leden2Z,Leden3V),11-$V$136,0),""))</f>
        <v/>
      </c>
      <c r="F140" s="61" t="str">
        <f t="shared" ref="F140:F154" si="108">IF(OR(LEFT($A140,1)="x",$V$136=0),"",IFERROR(VLOOKUP($A140,CHOOSE($V$136,Leden1N,Leden2Z,Leden3V),12-$V$136,0),""))</f>
        <v/>
      </c>
      <c r="G140" s="62" t="str">
        <f t="shared" ref="G140:G154" si="109">IF(OR(LEFT($A140,1)="x",$V$136=0),"",IFERROR(VLOOKUP($A140,CHOOSE($V$136,Leden1N,Leden2Z,Leden3V),13-$V$136,0),""))</f>
        <v/>
      </c>
      <c r="H140" s="63" t="str">
        <f t="shared" ref="H140:H154" si="110">IF(AND(ISNUMBER(G140),G140&lt;&gt;0),IF(OR(MONTH(G140)&lt;MONTH(Peildatum),AND(MONTH(G140)&lt;=MONTH(Peildatum),DAY(G140)&lt;=DAY(Peildatum))),YEAR(Peildatum)-YEAR(G140),YEAR(Peildatum)-YEAR(G140)-1),"")</f>
        <v/>
      </c>
      <c r="I140" s="73"/>
      <c r="J140" s="60" t="str">
        <f t="shared" ref="J140:J154" si="111">IF(OR(LEFT($A140,1)="x",$V$136=0),"",IFERROR(VLOOKUP($A140,CHOOSE($V$136,Leden1N,Leden2Z,Leden3V),18-$V$136+$W$136,0),""))</f>
        <v/>
      </c>
      <c r="K140" s="60" t="str">
        <f t="shared" ref="K140:K154" si="112">IF(OR(LEFT($A140,1)="x",$V$136=0),"",IFERROR(VLOOKUP($A140,CHOOSE($V$136,Leden1N,Leden2Z,Leden3V),19-$V$136+$W$136,0),""))</f>
        <v/>
      </c>
      <c r="L140" s="60" t="str">
        <f t="shared" ref="L140:L154" si="113">IF(OR(LEFT($A140,1)="x",$V$136=0),"",IFERROR(VLOOKUP($A140,CHOOSE($V$136,Leden1N,Leden2Z,Leden3V),20-$V$136+$W$136,0),""))</f>
        <v/>
      </c>
      <c r="M140" s="48"/>
      <c r="N140" s="48"/>
      <c r="P140" s="114" t="str">
        <f t="shared" ref="P140:P154" si="114">IF(OR(LEFT($A140,1)="x",$V$136=0),"",IFERROR(VLOOKUP($A140,CHOOSE($V$136,Leden1N,Leden2Z,Leden3V),31-$V$136+$W$136,0),""))</f>
        <v/>
      </c>
      <c r="Q140" s="114" t="str">
        <f t="shared" ref="Q140:Q154" si="115">IF(OR(LEFT($A140,1)="x",$V$136=0),"",IFERROR(VLOOKUP($A140,CHOOSE($V$136,Leden1N,Leden2Z,Leden3V),32-$V$136+$W$136,0),""))</f>
        <v/>
      </c>
      <c r="R140" s="114" t="str">
        <f t="shared" ref="R140:R154" si="116">IF(OR(LEFT($A140,1)="x",$V$136=0),"",IFERROR(VLOOKUP($A140,CHOOSE($V$136,Leden1N,Leden2Z,Leden3V),33-$V$136+$W$136,0),""))</f>
        <v/>
      </c>
      <c r="S140" s="87"/>
      <c r="T140" s="153">
        <f t="shared" ref="T140:T154" si="117">IF(LEN(C140&amp;D140&amp;E140&amp;F140)&gt;0,1,0)</f>
        <v>0</v>
      </c>
      <c r="U140" s="116"/>
      <c r="V140" s="119" t="str">
        <f t="shared" ref="V140:V154" si="118">V139</f>
        <v/>
      </c>
      <c r="W140" s="119" t="str">
        <f t="shared" ref="W140:W154" si="119">W139</f>
        <v/>
      </c>
      <c r="X140" s="97">
        <v>5</v>
      </c>
      <c r="Y140" s="60" t="str">
        <f t="shared" ref="Y140:Y154" si="120">IF(LEFT($A140,1)="x","",IFERROR(VLOOKUP($A140,CHOOSE($V$136,Leden1N,Leden2Z,Leden3V),38-$V$136+$W$136,0),""))</f>
        <v/>
      </c>
      <c r="Z140" s="60" t="str">
        <f t="shared" ref="Z140:Z154" si="121">IF(LEFT($A140,1)="x","",IFERROR(VLOOKUP($A140,CHOOSE($V$136,Leden1N,Leden2Z,Leden3V),39-$V$136+$W$136,0),""))</f>
        <v/>
      </c>
      <c r="AA140" s="60" t="str">
        <f t="shared" ref="AA140:AA154" si="122">IF(LEFT($A140,1)="x","",IFERROR(VLOOKUP($A140,CHOOSE($V$136,Leden1N,Leden2Z,Leden3V),40-$V$136+$W$136,0),""))</f>
        <v/>
      </c>
      <c r="AB140" s="23">
        <f t="shared" ref="AB140:AB154" si="123">LEN(Y140&amp;Z140&amp;AA140)</f>
        <v>0</v>
      </c>
      <c r="AC140" s="158" t="str">
        <f t="shared" ref="AC140:AC155" si="124">lft(G140,Peildatum)</f>
        <v/>
      </c>
    </row>
    <row r="141" spans="1:29" x14ac:dyDescent="0.25">
      <c r="A141" s="23" t="str">
        <f>C137&amp;"x"&amp;B141</f>
        <v>x2</v>
      </c>
      <c r="B141" s="42">
        <v>2</v>
      </c>
      <c r="C141" s="60" t="str">
        <f t="shared" si="105"/>
        <v/>
      </c>
      <c r="D141" s="60" t="str">
        <f t="shared" si="106"/>
        <v/>
      </c>
      <c r="E141" s="61" t="str">
        <f t="shared" si="107"/>
        <v/>
      </c>
      <c r="F141" s="61" t="str">
        <f t="shared" si="108"/>
        <v/>
      </c>
      <c r="G141" s="62" t="str">
        <f t="shared" si="109"/>
        <v/>
      </c>
      <c r="H141" s="63" t="str">
        <f t="shared" si="110"/>
        <v/>
      </c>
      <c r="I141" s="69"/>
      <c r="J141" s="60" t="str">
        <f t="shared" si="111"/>
        <v/>
      </c>
      <c r="K141" s="60" t="str">
        <f t="shared" si="112"/>
        <v/>
      </c>
      <c r="L141" s="60" t="str">
        <f t="shared" si="113"/>
        <v/>
      </c>
      <c r="M141" s="48"/>
      <c r="N141" s="48"/>
      <c r="P141" s="114" t="str">
        <f t="shared" si="114"/>
        <v/>
      </c>
      <c r="Q141" s="114" t="str">
        <f t="shared" si="115"/>
        <v/>
      </c>
      <c r="R141" s="114" t="str">
        <f t="shared" si="116"/>
        <v/>
      </c>
      <c r="S141" s="87"/>
      <c r="T141" s="153">
        <f t="shared" si="117"/>
        <v>0</v>
      </c>
      <c r="U141" s="116"/>
      <c r="V141" s="119" t="str">
        <f t="shared" si="118"/>
        <v/>
      </c>
      <c r="W141" s="119" t="str">
        <f t="shared" si="119"/>
        <v/>
      </c>
      <c r="X141" s="97">
        <v>6</v>
      </c>
      <c r="Y141" s="60" t="str">
        <f t="shared" si="120"/>
        <v/>
      </c>
      <c r="Z141" s="60" t="str">
        <f t="shared" si="121"/>
        <v/>
      </c>
      <c r="AA141" s="60" t="str">
        <f t="shared" si="122"/>
        <v/>
      </c>
      <c r="AB141" s="23">
        <f t="shared" si="123"/>
        <v>0</v>
      </c>
      <c r="AC141" s="158" t="str">
        <f t="shared" si="124"/>
        <v/>
      </c>
    </row>
    <row r="142" spans="1:29" x14ac:dyDescent="0.25">
      <c r="A142" s="23" t="str">
        <f>C137&amp;"x"&amp;B142</f>
        <v>x3</v>
      </c>
      <c r="B142" s="42">
        <v>3</v>
      </c>
      <c r="C142" s="60" t="str">
        <f t="shared" si="105"/>
        <v/>
      </c>
      <c r="D142" s="60" t="str">
        <f t="shared" si="106"/>
        <v/>
      </c>
      <c r="E142" s="61" t="str">
        <f t="shared" si="107"/>
        <v/>
      </c>
      <c r="F142" s="61" t="str">
        <f t="shared" si="108"/>
        <v/>
      </c>
      <c r="G142" s="62" t="str">
        <f t="shared" si="109"/>
        <v/>
      </c>
      <c r="H142" s="63" t="str">
        <f t="shared" si="110"/>
        <v/>
      </c>
      <c r="I142" s="69"/>
      <c r="J142" s="60" t="str">
        <f t="shared" si="111"/>
        <v/>
      </c>
      <c r="K142" s="60" t="str">
        <f t="shared" si="112"/>
        <v/>
      </c>
      <c r="L142" s="60" t="str">
        <f t="shared" si="113"/>
        <v/>
      </c>
      <c r="M142" s="48"/>
      <c r="N142" s="48"/>
      <c r="P142" s="114" t="str">
        <f t="shared" si="114"/>
        <v/>
      </c>
      <c r="Q142" s="114" t="str">
        <f t="shared" si="115"/>
        <v/>
      </c>
      <c r="R142" s="114" t="str">
        <f t="shared" si="116"/>
        <v/>
      </c>
      <c r="S142" s="87"/>
      <c r="T142" s="153">
        <f t="shared" si="117"/>
        <v>0</v>
      </c>
      <c r="U142" s="116"/>
      <c r="V142" s="119" t="str">
        <f t="shared" si="118"/>
        <v/>
      </c>
      <c r="W142" s="119" t="str">
        <f t="shared" si="119"/>
        <v/>
      </c>
      <c r="X142" s="97">
        <v>7</v>
      </c>
      <c r="Y142" s="60" t="str">
        <f t="shared" si="120"/>
        <v/>
      </c>
      <c r="Z142" s="60" t="str">
        <f t="shared" si="121"/>
        <v/>
      </c>
      <c r="AA142" s="60" t="str">
        <f t="shared" si="122"/>
        <v/>
      </c>
      <c r="AB142" s="23">
        <f t="shared" si="123"/>
        <v>0</v>
      </c>
      <c r="AC142" s="158" t="str">
        <f t="shared" si="124"/>
        <v/>
      </c>
    </row>
    <row r="143" spans="1:29" x14ac:dyDescent="0.25">
      <c r="A143" s="23" t="str">
        <f>C137&amp;"x"&amp;B143</f>
        <v>x4</v>
      </c>
      <c r="B143" s="42">
        <v>4</v>
      </c>
      <c r="C143" s="60" t="str">
        <f t="shared" si="105"/>
        <v/>
      </c>
      <c r="D143" s="60" t="str">
        <f t="shared" si="106"/>
        <v/>
      </c>
      <c r="E143" s="61" t="str">
        <f t="shared" si="107"/>
        <v/>
      </c>
      <c r="F143" s="61" t="str">
        <f t="shared" si="108"/>
        <v/>
      </c>
      <c r="G143" s="62" t="str">
        <f t="shared" si="109"/>
        <v/>
      </c>
      <c r="H143" s="63" t="str">
        <f t="shared" si="110"/>
        <v/>
      </c>
      <c r="I143" s="69"/>
      <c r="J143" s="60" t="str">
        <f t="shared" si="111"/>
        <v/>
      </c>
      <c r="K143" s="60" t="str">
        <f t="shared" si="112"/>
        <v/>
      </c>
      <c r="L143" s="60" t="str">
        <f t="shared" si="113"/>
        <v/>
      </c>
      <c r="M143" s="48"/>
      <c r="N143" s="48"/>
      <c r="P143" s="114" t="str">
        <f t="shared" si="114"/>
        <v/>
      </c>
      <c r="Q143" s="114" t="str">
        <f t="shared" si="115"/>
        <v/>
      </c>
      <c r="R143" s="114" t="str">
        <f t="shared" si="116"/>
        <v/>
      </c>
      <c r="S143" s="87"/>
      <c r="T143" s="153">
        <f t="shared" si="117"/>
        <v>0</v>
      </c>
      <c r="U143" s="116"/>
      <c r="V143" s="119" t="str">
        <f t="shared" si="118"/>
        <v/>
      </c>
      <c r="W143" s="119" t="str">
        <f t="shared" si="119"/>
        <v/>
      </c>
      <c r="X143" s="97">
        <v>8</v>
      </c>
      <c r="Y143" s="60" t="str">
        <f t="shared" si="120"/>
        <v/>
      </c>
      <c r="Z143" s="60" t="str">
        <f t="shared" si="121"/>
        <v/>
      </c>
      <c r="AA143" s="60" t="str">
        <f t="shared" si="122"/>
        <v/>
      </c>
      <c r="AB143" s="23">
        <f t="shared" si="123"/>
        <v>0</v>
      </c>
      <c r="AC143" s="158" t="str">
        <f t="shared" si="124"/>
        <v/>
      </c>
    </row>
    <row r="144" spans="1:29" x14ac:dyDescent="0.25">
      <c r="A144" s="23" t="str">
        <f>C137&amp;"x"&amp;B144</f>
        <v>x5</v>
      </c>
      <c r="B144" s="42">
        <v>5</v>
      </c>
      <c r="C144" s="60" t="str">
        <f t="shared" si="105"/>
        <v/>
      </c>
      <c r="D144" s="60" t="str">
        <f t="shared" si="106"/>
        <v/>
      </c>
      <c r="E144" s="61" t="str">
        <f t="shared" si="107"/>
        <v/>
      </c>
      <c r="F144" s="61" t="str">
        <f t="shared" si="108"/>
        <v/>
      </c>
      <c r="G144" s="62" t="str">
        <f t="shared" si="109"/>
        <v/>
      </c>
      <c r="H144" s="63" t="str">
        <f t="shared" si="110"/>
        <v/>
      </c>
      <c r="I144" s="69"/>
      <c r="J144" s="60" t="str">
        <f t="shared" si="111"/>
        <v/>
      </c>
      <c r="K144" s="60" t="str">
        <f t="shared" si="112"/>
        <v/>
      </c>
      <c r="L144" s="60" t="str">
        <f t="shared" si="113"/>
        <v/>
      </c>
      <c r="M144" s="48"/>
      <c r="N144" s="48"/>
      <c r="P144" s="114" t="str">
        <f t="shared" si="114"/>
        <v/>
      </c>
      <c r="Q144" s="114" t="str">
        <f t="shared" si="115"/>
        <v/>
      </c>
      <c r="R144" s="114" t="str">
        <f t="shared" si="116"/>
        <v/>
      </c>
      <c r="S144" s="87"/>
      <c r="T144" s="153">
        <f t="shared" si="117"/>
        <v>0</v>
      </c>
      <c r="U144" s="116"/>
      <c r="V144" s="119" t="str">
        <f t="shared" si="118"/>
        <v/>
      </c>
      <c r="W144" s="119" t="str">
        <f t="shared" si="119"/>
        <v/>
      </c>
      <c r="X144" s="97">
        <v>9</v>
      </c>
      <c r="Y144" s="60" t="str">
        <f t="shared" si="120"/>
        <v/>
      </c>
      <c r="Z144" s="60" t="str">
        <f t="shared" si="121"/>
        <v/>
      </c>
      <c r="AA144" s="60" t="str">
        <f t="shared" si="122"/>
        <v/>
      </c>
      <c r="AB144" s="23">
        <f t="shared" si="123"/>
        <v>0</v>
      </c>
      <c r="AC144" s="158" t="str">
        <f t="shared" si="124"/>
        <v/>
      </c>
    </row>
    <row r="145" spans="1:29" x14ac:dyDescent="0.25">
      <c r="A145" s="23" t="str">
        <f>C137&amp;"x"&amp;B145</f>
        <v>x6</v>
      </c>
      <c r="B145" s="42">
        <v>6</v>
      </c>
      <c r="C145" s="60" t="str">
        <f t="shared" si="105"/>
        <v/>
      </c>
      <c r="D145" s="60" t="str">
        <f t="shared" si="106"/>
        <v/>
      </c>
      <c r="E145" s="61" t="str">
        <f t="shared" si="107"/>
        <v/>
      </c>
      <c r="F145" s="61" t="str">
        <f t="shared" si="108"/>
        <v/>
      </c>
      <c r="G145" s="62" t="str">
        <f t="shared" si="109"/>
        <v/>
      </c>
      <c r="H145" s="63" t="str">
        <f t="shared" si="110"/>
        <v/>
      </c>
      <c r="I145" s="69"/>
      <c r="J145" s="60" t="str">
        <f t="shared" si="111"/>
        <v/>
      </c>
      <c r="K145" s="60" t="str">
        <f t="shared" si="112"/>
        <v/>
      </c>
      <c r="L145" s="60" t="str">
        <f t="shared" si="113"/>
        <v/>
      </c>
      <c r="M145" s="48"/>
      <c r="N145" s="48"/>
      <c r="P145" s="114" t="str">
        <f t="shared" si="114"/>
        <v/>
      </c>
      <c r="Q145" s="114" t="str">
        <f t="shared" si="115"/>
        <v/>
      </c>
      <c r="R145" s="114" t="str">
        <f t="shared" si="116"/>
        <v/>
      </c>
      <c r="S145" s="87"/>
      <c r="T145" s="153">
        <f t="shared" si="117"/>
        <v>0</v>
      </c>
      <c r="U145" s="116"/>
      <c r="V145" s="119" t="str">
        <f t="shared" si="118"/>
        <v/>
      </c>
      <c r="W145" s="119" t="str">
        <f t="shared" si="119"/>
        <v/>
      </c>
      <c r="X145" s="97">
        <v>10</v>
      </c>
      <c r="Y145" s="60" t="str">
        <f t="shared" si="120"/>
        <v/>
      </c>
      <c r="Z145" s="60" t="str">
        <f t="shared" si="121"/>
        <v/>
      </c>
      <c r="AA145" s="60" t="str">
        <f t="shared" si="122"/>
        <v/>
      </c>
      <c r="AB145" s="23">
        <f t="shared" si="123"/>
        <v>0</v>
      </c>
      <c r="AC145" s="158" t="str">
        <f t="shared" si="124"/>
        <v/>
      </c>
    </row>
    <row r="146" spans="1:29" x14ac:dyDescent="0.25">
      <c r="A146" s="23" t="str">
        <f>C137&amp;"x"&amp;B146</f>
        <v>x7</v>
      </c>
      <c r="B146" s="42">
        <v>7</v>
      </c>
      <c r="C146" s="60" t="str">
        <f t="shared" si="105"/>
        <v/>
      </c>
      <c r="D146" s="60" t="str">
        <f t="shared" si="106"/>
        <v/>
      </c>
      <c r="E146" s="61" t="str">
        <f t="shared" si="107"/>
        <v/>
      </c>
      <c r="F146" s="61" t="str">
        <f t="shared" si="108"/>
        <v/>
      </c>
      <c r="G146" s="62" t="str">
        <f t="shared" si="109"/>
        <v/>
      </c>
      <c r="H146" s="63" t="str">
        <f t="shared" si="110"/>
        <v/>
      </c>
      <c r="I146" s="69"/>
      <c r="J146" s="60" t="str">
        <f t="shared" si="111"/>
        <v/>
      </c>
      <c r="K146" s="60" t="str">
        <f t="shared" si="112"/>
        <v/>
      </c>
      <c r="L146" s="60" t="str">
        <f t="shared" si="113"/>
        <v/>
      </c>
      <c r="M146" s="48"/>
      <c r="N146" s="48"/>
      <c r="P146" s="114" t="str">
        <f t="shared" si="114"/>
        <v/>
      </c>
      <c r="Q146" s="114" t="str">
        <f t="shared" si="115"/>
        <v/>
      </c>
      <c r="R146" s="114" t="str">
        <f t="shared" si="116"/>
        <v/>
      </c>
      <c r="S146" s="87"/>
      <c r="T146" s="153">
        <f t="shared" si="117"/>
        <v>0</v>
      </c>
      <c r="U146" s="116"/>
      <c r="V146" s="119" t="str">
        <f t="shared" si="118"/>
        <v/>
      </c>
      <c r="W146" s="119" t="str">
        <f t="shared" si="119"/>
        <v/>
      </c>
      <c r="X146" s="97">
        <v>11</v>
      </c>
      <c r="Y146" s="60" t="str">
        <f t="shared" si="120"/>
        <v/>
      </c>
      <c r="Z146" s="60" t="str">
        <f t="shared" si="121"/>
        <v/>
      </c>
      <c r="AA146" s="60" t="str">
        <f t="shared" si="122"/>
        <v/>
      </c>
      <c r="AB146" s="23">
        <f t="shared" si="123"/>
        <v>0</v>
      </c>
      <c r="AC146" s="158" t="str">
        <f t="shared" si="124"/>
        <v/>
      </c>
    </row>
    <row r="147" spans="1:29" x14ac:dyDescent="0.25">
      <c r="A147" s="23" t="str">
        <f>C137&amp;"x"&amp;B147</f>
        <v>x8</v>
      </c>
      <c r="B147" s="42">
        <v>8</v>
      </c>
      <c r="C147" s="60" t="str">
        <f t="shared" si="105"/>
        <v/>
      </c>
      <c r="D147" s="60" t="str">
        <f t="shared" si="106"/>
        <v/>
      </c>
      <c r="E147" s="61" t="str">
        <f t="shared" si="107"/>
        <v/>
      </c>
      <c r="F147" s="61" t="str">
        <f t="shared" si="108"/>
        <v/>
      </c>
      <c r="G147" s="62" t="str">
        <f t="shared" si="109"/>
        <v/>
      </c>
      <c r="H147" s="63" t="str">
        <f t="shared" si="110"/>
        <v/>
      </c>
      <c r="I147" s="69"/>
      <c r="J147" s="60" t="str">
        <f t="shared" si="111"/>
        <v/>
      </c>
      <c r="K147" s="60" t="str">
        <f t="shared" si="112"/>
        <v/>
      </c>
      <c r="L147" s="60" t="str">
        <f t="shared" si="113"/>
        <v/>
      </c>
      <c r="M147" s="48"/>
      <c r="N147" s="48"/>
      <c r="P147" s="114" t="str">
        <f t="shared" si="114"/>
        <v/>
      </c>
      <c r="Q147" s="114" t="str">
        <f t="shared" si="115"/>
        <v/>
      </c>
      <c r="R147" s="114" t="str">
        <f t="shared" si="116"/>
        <v/>
      </c>
      <c r="S147" s="87"/>
      <c r="T147" s="153">
        <f t="shared" si="117"/>
        <v>0</v>
      </c>
      <c r="U147" s="116"/>
      <c r="V147" s="119" t="str">
        <f t="shared" si="118"/>
        <v/>
      </c>
      <c r="W147" s="119" t="str">
        <f t="shared" si="119"/>
        <v/>
      </c>
      <c r="X147" s="97">
        <v>12</v>
      </c>
      <c r="Y147" s="60" t="str">
        <f t="shared" si="120"/>
        <v/>
      </c>
      <c r="Z147" s="60" t="str">
        <f t="shared" si="121"/>
        <v/>
      </c>
      <c r="AA147" s="60" t="str">
        <f t="shared" si="122"/>
        <v/>
      </c>
      <c r="AB147" s="23">
        <f t="shared" si="123"/>
        <v>0</v>
      </c>
      <c r="AC147" s="158" t="str">
        <f t="shared" si="124"/>
        <v/>
      </c>
    </row>
    <row r="148" spans="1:29" x14ac:dyDescent="0.25">
      <c r="A148" s="23" t="str">
        <f>C137&amp;"x"&amp;B148</f>
        <v>x9</v>
      </c>
      <c r="B148" s="42">
        <v>9</v>
      </c>
      <c r="C148" s="60" t="str">
        <f t="shared" si="105"/>
        <v/>
      </c>
      <c r="D148" s="60" t="str">
        <f t="shared" si="106"/>
        <v/>
      </c>
      <c r="E148" s="61" t="str">
        <f t="shared" si="107"/>
        <v/>
      </c>
      <c r="F148" s="61" t="str">
        <f t="shared" si="108"/>
        <v/>
      </c>
      <c r="G148" s="62" t="str">
        <f t="shared" si="109"/>
        <v/>
      </c>
      <c r="H148" s="63" t="str">
        <f t="shared" si="110"/>
        <v/>
      </c>
      <c r="I148" s="69"/>
      <c r="J148" s="60" t="str">
        <f t="shared" si="111"/>
        <v/>
      </c>
      <c r="K148" s="60" t="str">
        <f t="shared" si="112"/>
        <v/>
      </c>
      <c r="L148" s="60" t="str">
        <f t="shared" si="113"/>
        <v/>
      </c>
      <c r="M148" s="48"/>
      <c r="N148" s="48"/>
      <c r="P148" s="114" t="str">
        <f t="shared" si="114"/>
        <v/>
      </c>
      <c r="Q148" s="114" t="str">
        <f t="shared" si="115"/>
        <v/>
      </c>
      <c r="R148" s="114" t="str">
        <f t="shared" si="116"/>
        <v/>
      </c>
      <c r="S148" s="87"/>
      <c r="T148" s="153">
        <f t="shared" si="117"/>
        <v>0</v>
      </c>
      <c r="U148" s="116"/>
      <c r="V148" s="119" t="str">
        <f t="shared" si="118"/>
        <v/>
      </c>
      <c r="W148" s="119" t="str">
        <f t="shared" si="119"/>
        <v/>
      </c>
      <c r="X148" s="97">
        <v>13</v>
      </c>
      <c r="Y148" s="60" t="str">
        <f t="shared" si="120"/>
        <v/>
      </c>
      <c r="Z148" s="60" t="str">
        <f t="shared" si="121"/>
        <v/>
      </c>
      <c r="AA148" s="60" t="str">
        <f t="shared" si="122"/>
        <v/>
      </c>
      <c r="AB148" s="23">
        <f t="shared" si="123"/>
        <v>0</v>
      </c>
      <c r="AC148" s="158" t="str">
        <f t="shared" si="124"/>
        <v/>
      </c>
    </row>
    <row r="149" spans="1:29" x14ac:dyDescent="0.25">
      <c r="A149" s="23" t="str">
        <f>C137&amp;"x"&amp;B149</f>
        <v>x10</v>
      </c>
      <c r="B149" s="42">
        <v>10</v>
      </c>
      <c r="C149" s="60" t="str">
        <f t="shared" si="105"/>
        <v/>
      </c>
      <c r="D149" s="60" t="str">
        <f t="shared" si="106"/>
        <v/>
      </c>
      <c r="E149" s="61" t="str">
        <f t="shared" si="107"/>
        <v/>
      </c>
      <c r="F149" s="61" t="str">
        <f t="shared" si="108"/>
        <v/>
      </c>
      <c r="G149" s="62" t="str">
        <f t="shared" si="109"/>
        <v/>
      </c>
      <c r="H149" s="63" t="str">
        <f t="shared" si="110"/>
        <v/>
      </c>
      <c r="I149" s="69"/>
      <c r="J149" s="60" t="str">
        <f t="shared" si="111"/>
        <v/>
      </c>
      <c r="K149" s="60" t="str">
        <f t="shared" si="112"/>
        <v/>
      </c>
      <c r="L149" s="60" t="str">
        <f t="shared" si="113"/>
        <v/>
      </c>
      <c r="M149" s="48"/>
      <c r="N149" s="48"/>
      <c r="P149" s="114" t="str">
        <f t="shared" si="114"/>
        <v/>
      </c>
      <c r="Q149" s="114" t="str">
        <f t="shared" si="115"/>
        <v/>
      </c>
      <c r="R149" s="114" t="str">
        <f t="shared" si="116"/>
        <v/>
      </c>
      <c r="S149" s="87"/>
      <c r="T149" s="153">
        <f t="shared" si="117"/>
        <v>0</v>
      </c>
      <c r="U149" s="116"/>
      <c r="V149" s="119" t="str">
        <f t="shared" si="118"/>
        <v/>
      </c>
      <c r="W149" s="119" t="str">
        <f t="shared" si="119"/>
        <v/>
      </c>
      <c r="X149" s="97">
        <v>14</v>
      </c>
      <c r="Y149" s="60" t="str">
        <f t="shared" si="120"/>
        <v/>
      </c>
      <c r="Z149" s="60" t="str">
        <f t="shared" si="121"/>
        <v/>
      </c>
      <c r="AA149" s="60" t="str">
        <f t="shared" si="122"/>
        <v/>
      </c>
      <c r="AB149" s="23">
        <f t="shared" si="123"/>
        <v>0</v>
      </c>
      <c r="AC149" s="158" t="str">
        <f t="shared" si="124"/>
        <v/>
      </c>
    </row>
    <row r="150" spans="1:29" x14ac:dyDescent="0.25">
      <c r="A150" s="23" t="str">
        <f>C137&amp;"x"&amp;B150</f>
        <v>x11</v>
      </c>
      <c r="B150" s="42">
        <v>11</v>
      </c>
      <c r="C150" s="60" t="str">
        <f t="shared" si="105"/>
        <v/>
      </c>
      <c r="D150" s="60" t="str">
        <f t="shared" si="106"/>
        <v/>
      </c>
      <c r="E150" s="61" t="str">
        <f t="shared" si="107"/>
        <v/>
      </c>
      <c r="F150" s="61" t="str">
        <f t="shared" si="108"/>
        <v/>
      </c>
      <c r="G150" s="62" t="str">
        <f t="shared" si="109"/>
        <v/>
      </c>
      <c r="H150" s="63" t="str">
        <f t="shared" si="110"/>
        <v/>
      </c>
      <c r="I150" s="69"/>
      <c r="J150" s="60" t="str">
        <f t="shared" si="111"/>
        <v/>
      </c>
      <c r="K150" s="60" t="str">
        <f t="shared" si="112"/>
        <v/>
      </c>
      <c r="L150" s="60" t="str">
        <f t="shared" si="113"/>
        <v/>
      </c>
      <c r="M150" s="48"/>
      <c r="N150" s="48"/>
      <c r="P150" s="114" t="str">
        <f t="shared" si="114"/>
        <v/>
      </c>
      <c r="Q150" s="114" t="str">
        <f t="shared" si="115"/>
        <v/>
      </c>
      <c r="R150" s="114" t="str">
        <f t="shared" si="116"/>
        <v/>
      </c>
      <c r="S150" s="87"/>
      <c r="T150" s="153">
        <f t="shared" si="117"/>
        <v>0</v>
      </c>
      <c r="V150" s="119" t="str">
        <f t="shared" si="118"/>
        <v/>
      </c>
      <c r="W150" s="119" t="str">
        <f t="shared" si="119"/>
        <v/>
      </c>
      <c r="X150" s="97">
        <v>15</v>
      </c>
      <c r="Y150" s="60" t="str">
        <f t="shared" si="120"/>
        <v/>
      </c>
      <c r="Z150" s="60" t="str">
        <f t="shared" si="121"/>
        <v/>
      </c>
      <c r="AA150" s="60" t="str">
        <f t="shared" si="122"/>
        <v/>
      </c>
      <c r="AB150" s="23">
        <f t="shared" si="123"/>
        <v>0</v>
      </c>
      <c r="AC150" s="158" t="str">
        <f t="shared" si="124"/>
        <v/>
      </c>
    </row>
    <row r="151" spans="1:29" x14ac:dyDescent="0.25">
      <c r="A151" s="23" t="str">
        <f>C137&amp;"x"&amp;B151</f>
        <v>x12</v>
      </c>
      <c r="B151" s="42">
        <v>12</v>
      </c>
      <c r="C151" s="60" t="str">
        <f t="shared" si="105"/>
        <v/>
      </c>
      <c r="D151" s="60" t="str">
        <f t="shared" si="106"/>
        <v/>
      </c>
      <c r="E151" s="61" t="str">
        <f t="shared" si="107"/>
        <v/>
      </c>
      <c r="F151" s="61" t="str">
        <f t="shared" si="108"/>
        <v/>
      </c>
      <c r="G151" s="62" t="str">
        <f t="shared" si="109"/>
        <v/>
      </c>
      <c r="H151" s="63" t="str">
        <f t="shared" si="110"/>
        <v/>
      </c>
      <c r="I151" s="69"/>
      <c r="J151" s="60" t="str">
        <f t="shared" si="111"/>
        <v/>
      </c>
      <c r="K151" s="60" t="str">
        <f t="shared" si="112"/>
        <v/>
      </c>
      <c r="L151" s="60" t="str">
        <f t="shared" si="113"/>
        <v/>
      </c>
      <c r="M151" s="48"/>
      <c r="N151" s="48"/>
      <c r="P151" s="114" t="str">
        <f t="shared" si="114"/>
        <v/>
      </c>
      <c r="Q151" s="114" t="str">
        <f t="shared" si="115"/>
        <v/>
      </c>
      <c r="R151" s="114" t="str">
        <f t="shared" si="116"/>
        <v/>
      </c>
      <c r="S151" s="87"/>
      <c r="T151" s="153">
        <f t="shared" si="117"/>
        <v>0</v>
      </c>
      <c r="V151" s="119" t="str">
        <f t="shared" si="118"/>
        <v/>
      </c>
      <c r="W151" s="119" t="str">
        <f t="shared" si="119"/>
        <v/>
      </c>
      <c r="X151" s="97">
        <v>16</v>
      </c>
      <c r="Y151" s="60" t="str">
        <f t="shared" si="120"/>
        <v/>
      </c>
      <c r="Z151" s="60" t="str">
        <f t="shared" si="121"/>
        <v/>
      </c>
      <c r="AA151" s="60" t="str">
        <f t="shared" si="122"/>
        <v/>
      </c>
      <c r="AB151" s="23">
        <f t="shared" si="123"/>
        <v>0</v>
      </c>
      <c r="AC151" s="158" t="str">
        <f t="shared" si="124"/>
        <v/>
      </c>
    </row>
    <row r="152" spans="1:29" x14ac:dyDescent="0.25">
      <c r="A152" s="23" t="str">
        <f>C137&amp;"x"&amp;B152</f>
        <v>x13</v>
      </c>
      <c r="B152" s="42">
        <v>13</v>
      </c>
      <c r="C152" s="60" t="str">
        <f t="shared" si="105"/>
        <v/>
      </c>
      <c r="D152" s="60" t="str">
        <f t="shared" si="106"/>
        <v/>
      </c>
      <c r="E152" s="61" t="str">
        <f t="shared" si="107"/>
        <v/>
      </c>
      <c r="F152" s="61" t="str">
        <f t="shared" si="108"/>
        <v/>
      </c>
      <c r="G152" s="62" t="str">
        <f t="shared" si="109"/>
        <v/>
      </c>
      <c r="H152" s="63" t="str">
        <f t="shared" si="110"/>
        <v/>
      </c>
      <c r="I152" s="69"/>
      <c r="J152" s="60" t="str">
        <f t="shared" si="111"/>
        <v/>
      </c>
      <c r="K152" s="60" t="str">
        <f t="shared" si="112"/>
        <v/>
      </c>
      <c r="L152" s="60" t="str">
        <f t="shared" si="113"/>
        <v/>
      </c>
      <c r="M152" s="48"/>
      <c r="N152" s="48"/>
      <c r="P152" s="114" t="str">
        <f t="shared" si="114"/>
        <v/>
      </c>
      <c r="Q152" s="114" t="str">
        <f t="shared" si="115"/>
        <v/>
      </c>
      <c r="R152" s="114" t="str">
        <f t="shared" si="116"/>
        <v/>
      </c>
      <c r="S152" s="87"/>
      <c r="T152" s="153">
        <f t="shared" si="117"/>
        <v>0</v>
      </c>
      <c r="V152" s="119" t="str">
        <f t="shared" si="118"/>
        <v/>
      </c>
      <c r="W152" s="119" t="str">
        <f t="shared" si="119"/>
        <v/>
      </c>
      <c r="X152" s="97">
        <v>17</v>
      </c>
      <c r="Y152" s="60" t="str">
        <f t="shared" si="120"/>
        <v/>
      </c>
      <c r="Z152" s="60" t="str">
        <f t="shared" si="121"/>
        <v/>
      </c>
      <c r="AA152" s="60" t="str">
        <f t="shared" si="122"/>
        <v/>
      </c>
      <c r="AB152" s="23">
        <f t="shared" si="123"/>
        <v>0</v>
      </c>
      <c r="AC152" s="158" t="str">
        <f t="shared" si="124"/>
        <v/>
      </c>
    </row>
    <row r="153" spans="1:29" x14ac:dyDescent="0.25">
      <c r="A153" s="23" t="str">
        <f>C137&amp;"x"&amp;B153</f>
        <v>x14</v>
      </c>
      <c r="B153" s="42">
        <v>14</v>
      </c>
      <c r="C153" s="60" t="str">
        <f t="shared" si="105"/>
        <v/>
      </c>
      <c r="D153" s="60" t="str">
        <f t="shared" si="106"/>
        <v/>
      </c>
      <c r="E153" s="61" t="str">
        <f t="shared" si="107"/>
        <v/>
      </c>
      <c r="F153" s="61" t="str">
        <f t="shared" si="108"/>
        <v/>
      </c>
      <c r="G153" s="62" t="str">
        <f t="shared" si="109"/>
        <v/>
      </c>
      <c r="H153" s="63" t="str">
        <f t="shared" si="110"/>
        <v/>
      </c>
      <c r="I153" s="69"/>
      <c r="J153" s="60" t="str">
        <f t="shared" si="111"/>
        <v/>
      </c>
      <c r="K153" s="60" t="str">
        <f t="shared" si="112"/>
        <v/>
      </c>
      <c r="L153" s="60" t="str">
        <f t="shared" si="113"/>
        <v/>
      </c>
      <c r="M153" s="48"/>
      <c r="N153" s="48"/>
      <c r="P153" s="114" t="str">
        <f t="shared" si="114"/>
        <v/>
      </c>
      <c r="Q153" s="114" t="str">
        <f t="shared" si="115"/>
        <v/>
      </c>
      <c r="R153" s="114" t="str">
        <f t="shared" si="116"/>
        <v/>
      </c>
      <c r="S153" s="87"/>
      <c r="T153" s="153">
        <f t="shared" si="117"/>
        <v>0</v>
      </c>
      <c r="V153" s="119" t="str">
        <f t="shared" si="118"/>
        <v/>
      </c>
      <c r="W153" s="119" t="str">
        <f t="shared" si="119"/>
        <v/>
      </c>
      <c r="X153" s="97">
        <v>18</v>
      </c>
      <c r="Y153" s="60" t="str">
        <f t="shared" si="120"/>
        <v/>
      </c>
      <c r="Z153" s="60" t="str">
        <f t="shared" si="121"/>
        <v/>
      </c>
      <c r="AA153" s="60" t="str">
        <f t="shared" si="122"/>
        <v/>
      </c>
      <c r="AB153" s="23">
        <f t="shared" si="123"/>
        <v>0</v>
      </c>
      <c r="AC153" s="158" t="str">
        <f t="shared" si="124"/>
        <v/>
      </c>
    </row>
    <row r="154" spans="1:29" x14ac:dyDescent="0.25">
      <c r="A154" s="23" t="str">
        <f>C137&amp;"x"&amp;B154</f>
        <v>x15</v>
      </c>
      <c r="B154" s="42">
        <v>15</v>
      </c>
      <c r="C154" s="60" t="str">
        <f t="shared" si="105"/>
        <v/>
      </c>
      <c r="D154" s="60" t="str">
        <f t="shared" si="106"/>
        <v/>
      </c>
      <c r="E154" s="61" t="str">
        <f t="shared" si="107"/>
        <v/>
      </c>
      <c r="F154" s="61" t="str">
        <f t="shared" si="108"/>
        <v/>
      </c>
      <c r="G154" s="62" t="str">
        <f t="shared" si="109"/>
        <v/>
      </c>
      <c r="H154" s="63" t="str">
        <f t="shared" si="110"/>
        <v/>
      </c>
      <c r="I154" s="69"/>
      <c r="J154" s="60" t="str">
        <f t="shared" si="111"/>
        <v/>
      </c>
      <c r="K154" s="60" t="str">
        <f t="shared" si="112"/>
        <v/>
      </c>
      <c r="L154" s="60" t="str">
        <f t="shared" si="113"/>
        <v/>
      </c>
      <c r="M154" s="48"/>
      <c r="N154" s="48"/>
      <c r="P154" s="114" t="str">
        <f t="shared" si="114"/>
        <v/>
      </c>
      <c r="Q154" s="114" t="str">
        <f t="shared" si="115"/>
        <v/>
      </c>
      <c r="R154" s="114" t="str">
        <f t="shared" si="116"/>
        <v/>
      </c>
      <c r="S154" s="87"/>
      <c r="T154" s="153">
        <f t="shared" si="117"/>
        <v>0</v>
      </c>
      <c r="V154" s="119" t="str">
        <f t="shared" si="118"/>
        <v/>
      </c>
      <c r="W154" s="119" t="str">
        <f t="shared" si="119"/>
        <v/>
      </c>
      <c r="X154" s="97">
        <v>19</v>
      </c>
      <c r="Y154" s="60" t="str">
        <f t="shared" si="120"/>
        <v/>
      </c>
      <c r="Z154" s="60" t="str">
        <f t="shared" si="121"/>
        <v/>
      </c>
      <c r="AA154" s="60" t="str">
        <f t="shared" si="122"/>
        <v/>
      </c>
      <c r="AB154" s="23">
        <f t="shared" si="123"/>
        <v>0</v>
      </c>
      <c r="AC154" s="158" t="str">
        <f t="shared" si="124"/>
        <v/>
      </c>
    </row>
    <row r="155" spans="1:29" ht="6" customHeight="1" x14ac:dyDescent="0.25">
      <c r="B155" s="42"/>
      <c r="C155" s="74"/>
      <c r="D155" s="74"/>
      <c r="E155" s="74"/>
      <c r="F155" s="74"/>
      <c r="G155" s="74"/>
      <c r="H155" s="74"/>
      <c r="I155" s="74"/>
      <c r="J155" s="74"/>
      <c r="K155" s="74"/>
      <c r="L155" s="74"/>
      <c r="M155" s="48"/>
      <c r="N155" s="48"/>
      <c r="AC155" s="158" t="str">
        <f t="shared" si="124"/>
        <v/>
      </c>
    </row>
    <row r="156" spans="1:29" ht="13" x14ac:dyDescent="0.3">
      <c r="B156" s="42"/>
      <c r="C156" s="43"/>
      <c r="D156" s="42"/>
      <c r="E156" s="42"/>
      <c r="F156" s="42"/>
      <c r="G156" s="161" t="str">
        <f>AC137</f>
        <v/>
      </c>
      <c r="H156" s="75" t="s">
        <v>5181</v>
      </c>
      <c r="I156" s="46"/>
      <c r="J156" s="76">
        <f>P137*$V$9</f>
        <v>0</v>
      </c>
      <c r="K156" s="76">
        <f>Q137*$V$9</f>
        <v>0</v>
      </c>
      <c r="L156" s="76">
        <f>R137*$V$9</f>
        <v>0</v>
      </c>
      <c r="M156" s="48"/>
      <c r="N156" s="48"/>
      <c r="X156" s="97">
        <v>21</v>
      </c>
    </row>
    <row r="157" spans="1:29" ht="12.75" customHeight="1" x14ac:dyDescent="0.25">
      <c r="B157" s="385" t="s">
        <v>5182</v>
      </c>
      <c r="C157" s="385"/>
      <c r="D157" s="385"/>
      <c r="E157" s="385"/>
      <c r="F157" s="385"/>
      <c r="G157" s="385"/>
      <c r="H157" s="385"/>
      <c r="I157" s="385"/>
      <c r="J157" s="385"/>
      <c r="K157" s="385"/>
      <c r="L157" s="385"/>
      <c r="M157" s="48"/>
      <c r="N157" s="48"/>
      <c r="X157" s="97">
        <v>22</v>
      </c>
    </row>
    <row r="158" spans="1:29" ht="130" customHeight="1" x14ac:dyDescent="0.25">
      <c r="B158" s="382"/>
      <c r="C158" s="382"/>
      <c r="D158" s="382"/>
      <c r="E158" s="382"/>
      <c r="F158" s="382"/>
      <c r="G158" s="382"/>
      <c r="H158" s="382"/>
      <c r="I158" s="382"/>
      <c r="J158" s="382"/>
      <c r="K158" s="382"/>
      <c r="L158" s="382"/>
      <c r="M158" s="77"/>
      <c r="N158" s="77"/>
      <c r="X158" s="97">
        <v>23</v>
      </c>
    </row>
    <row r="159" spans="1:29" ht="13" thickBot="1" x14ac:dyDescent="0.3">
      <c r="B159" s="78"/>
      <c r="C159" s="79"/>
      <c r="D159" s="78"/>
      <c r="E159" s="78"/>
      <c r="F159" s="78"/>
      <c r="G159" s="80"/>
      <c r="H159" s="80"/>
      <c r="I159" s="80"/>
      <c r="J159" s="79"/>
      <c r="K159" s="79"/>
      <c r="L159" s="79"/>
      <c r="M159" s="48"/>
      <c r="N159" s="48"/>
      <c r="P159" s="23"/>
      <c r="Q159" s="23"/>
      <c r="R159" s="23"/>
      <c r="S159" s="23"/>
      <c r="T159" s="21"/>
    </row>
    <row r="160" spans="1:29" ht="13" thickTop="1" x14ac:dyDescent="0.25">
      <c r="B160" s="42"/>
      <c r="C160" s="43"/>
      <c r="D160" s="42"/>
      <c r="E160" s="42"/>
      <c r="F160" s="42"/>
      <c r="G160" s="46"/>
      <c r="H160" s="46"/>
      <c r="I160" s="46"/>
      <c r="J160" s="43"/>
      <c r="K160" s="43"/>
      <c r="L160" s="43"/>
      <c r="M160" s="48"/>
      <c r="N160" s="48"/>
      <c r="P160" s="21" t="str">
        <f>IF($D162="Veldnj","N",IF($D162="Zaal","Z",IF($D162="Veldvj","V","")))</f>
        <v/>
      </c>
      <c r="Q160" s="87" t="str">
        <f>IF(P160="","",LEFT(IFERROR(VLOOKUP($C162,CHOOSE(V161,Teams1N,Teams2Z,Teams3V),2,0),"")&amp;"??",2))</f>
        <v/>
      </c>
      <c r="R160" s="87" t="str">
        <f>IF(P160="","",LEFT(IFERROR(VLOOKUP(C162,IF(P160="V",Teams1N,Teams2Z),4,0),"")&amp;"?",1))</f>
        <v/>
      </c>
      <c r="U160" s="21" t="s">
        <v>7053</v>
      </c>
      <c r="V160" s="21" t="s">
        <v>7052</v>
      </c>
      <c r="W160" s="21" t="s">
        <v>7107</v>
      </c>
      <c r="X160" s="97" t="s">
        <v>5172</v>
      </c>
      <c r="AC160" s="158"/>
    </row>
    <row r="161" spans="1:29" ht="13" x14ac:dyDescent="0.3">
      <c r="B161" s="42"/>
      <c r="C161" s="43" t="s">
        <v>2</v>
      </c>
      <c r="D161" s="43" t="s">
        <v>5180</v>
      </c>
      <c r="E161" s="383" t="s">
        <v>5463</v>
      </c>
      <c r="F161" s="383"/>
      <c r="G161" s="383"/>
      <c r="H161" s="383"/>
      <c r="I161" s="46"/>
      <c r="J161" s="43" t="s">
        <v>5169</v>
      </c>
      <c r="K161" s="43" t="s">
        <v>5170</v>
      </c>
      <c r="L161" s="43" t="s">
        <v>5171</v>
      </c>
      <c r="M161" s="48"/>
      <c r="N161" s="48"/>
      <c r="P161" s="49">
        <f>COUNT(P165:P179)</f>
        <v>0</v>
      </c>
      <c r="Q161" s="49">
        <f t="shared" ref="Q161:R161" si="125">COUNT(Q165:Q179)</f>
        <v>0</v>
      </c>
      <c r="R161" s="49">
        <f t="shared" si="125"/>
        <v>0</v>
      </c>
      <c r="S161" s="96"/>
      <c r="U161" s="21">
        <f>15-COUNTBLANK(C165:C179)</f>
        <v>0</v>
      </c>
      <c r="V161" s="21">
        <f>IF($D162="Veldnj",1,IF($D162="Zaal",2,IF($D162="Veldvj",3,0)))</f>
        <v>0</v>
      </c>
      <c r="W161" s="21">
        <f>IF($D162="Veldnj",0,IF($D162="Zaal",0,IF($D162="Veldvj",1,0)))</f>
        <v>0</v>
      </c>
      <c r="X161" s="97">
        <v>1</v>
      </c>
      <c r="AC161" s="159"/>
    </row>
    <row r="162" spans="1:29" ht="13" x14ac:dyDescent="0.3">
      <c r="A162" s="27">
        <v>7</v>
      </c>
      <c r="B162" s="50"/>
      <c r="C162" s="72"/>
      <c r="D162" s="120"/>
      <c r="E162" s="384"/>
      <c r="F162" s="384" t="s">
        <v>14</v>
      </c>
      <c r="G162" s="384" t="s">
        <v>14</v>
      </c>
      <c r="H162" s="384" t="s">
        <v>14</v>
      </c>
      <c r="I162" s="52"/>
      <c r="J162" s="100">
        <f>COUNTIF(C165:C179,"V")</f>
        <v>0</v>
      </c>
      <c r="K162" s="100">
        <f>COUNTIF(C165:C179,"M")</f>
        <v>0</v>
      </c>
      <c r="L162" s="53" t="str">
        <f>IFERROR(AVERAGE(H165:H179),"")</f>
        <v/>
      </c>
      <c r="M162" s="54"/>
      <c r="N162" s="54"/>
      <c r="O162" s="27" t="str">
        <f>IF($C162="","",LEFT(IFERROR(VLOOKUP($C162,IF($D162="Veld",Teams1N,Teams2Z),4,0),"")&amp;"?",1))</f>
        <v/>
      </c>
      <c r="P162" s="163"/>
      <c r="Q162" s="163"/>
      <c r="R162" s="163"/>
      <c r="S162" s="312"/>
      <c r="T162" s="96">
        <f>SUM(T165:T179)</f>
        <v>0</v>
      </c>
      <c r="U162" s="115" t="str">
        <f>MID($C162,1,1)</f>
        <v/>
      </c>
      <c r="V162" s="115" t="str">
        <f>MID($C162,1,1)</f>
        <v/>
      </c>
      <c r="W162" s="115" t="str">
        <f>MID($C162,1,1)</f>
        <v/>
      </c>
      <c r="X162" s="97">
        <v>2</v>
      </c>
      <c r="AC162" s="159" t="str">
        <f>IFERROR(AVERAGE(AC165:AC179),"")</f>
        <v/>
      </c>
    </row>
    <row r="163" spans="1:29" x14ac:dyDescent="0.25">
      <c r="B163" s="42"/>
      <c r="C163" s="43"/>
      <c r="D163" s="42"/>
      <c r="E163" s="42"/>
      <c r="F163" s="42"/>
      <c r="G163" s="46"/>
      <c r="H163" s="46"/>
      <c r="I163" s="46"/>
      <c r="J163" s="43"/>
      <c r="K163" s="43"/>
      <c r="L163" s="43"/>
      <c r="M163" s="48"/>
      <c r="N163" s="48"/>
      <c r="T163" s="96"/>
      <c r="U163" s="116"/>
      <c r="V163" s="116"/>
      <c r="W163" s="116"/>
      <c r="X163" s="97">
        <v>3</v>
      </c>
      <c r="AC163" s="160"/>
    </row>
    <row r="164" spans="1:29" x14ac:dyDescent="0.25">
      <c r="A164" s="55"/>
      <c r="B164" s="56"/>
      <c r="C164" s="57" t="s">
        <v>5173</v>
      </c>
      <c r="D164" s="57" t="s">
        <v>5174</v>
      </c>
      <c r="E164" s="58" t="s">
        <v>5175</v>
      </c>
      <c r="F164" s="58" t="s">
        <v>5176</v>
      </c>
      <c r="G164" s="57" t="s">
        <v>5177</v>
      </c>
      <c r="H164" s="57" t="s">
        <v>5178</v>
      </c>
      <c r="I164" s="57" t="s">
        <v>5039</v>
      </c>
      <c r="J164" s="57" t="str">
        <f>IF(W161=1,"vj23","nj22")</f>
        <v>nj22</v>
      </c>
      <c r="K164" s="57" t="str">
        <f>IF(W161=1,"nj23","zaal")</f>
        <v>zaal</v>
      </c>
      <c r="L164" s="57" t="str">
        <f>IF(W161=1,"Zaal","vj23")</f>
        <v>vj23</v>
      </c>
      <c r="M164" s="59"/>
      <c r="N164" s="59"/>
      <c r="O164" s="55"/>
      <c r="P164" s="117" t="str">
        <f>IF(W161=1,"VJ","NJ")</f>
        <v>NJ</v>
      </c>
      <c r="Q164" s="117" t="str">
        <f>IF(W161=1,"NJ","ZL")</f>
        <v>ZL</v>
      </c>
      <c r="R164" s="117" t="str">
        <f>IF(W161=1,"ZL","VJ")</f>
        <v>VJ</v>
      </c>
      <c r="S164" s="117"/>
      <c r="T164" s="96"/>
      <c r="U164" s="115" t="str">
        <f>IF(W162="","",VLOOKUP(W162,Leeftijdscat,2,FALSE))</f>
        <v/>
      </c>
      <c r="V164" s="115" t="str">
        <f>IF(W162="","",VLOOKUP(W162,Leeftijdscat,3,FALSE))</f>
        <v/>
      </c>
      <c r="W164" s="115" t="str">
        <f>IF(W162="","",VLOOKUP(W162,Leeftijdscat,4,FALSE))</f>
        <v/>
      </c>
      <c r="X164" s="97">
        <v>4</v>
      </c>
      <c r="Y164" s="55">
        <f>LEN(Y165&amp;Y166&amp;Y167&amp;Y168&amp;Y169&amp;Y170&amp;Y171&amp;Y172&amp;Y173&amp;Y174&amp;Y175&amp;Y176&amp;Y177&amp;Y178&amp;Y179)</f>
        <v>0</v>
      </c>
      <c r="Z164" s="55">
        <f>LEN(Z165&amp;Z166&amp;Z167&amp;Z168&amp;Z169&amp;Z170&amp;Z171&amp;Z172&amp;Z173&amp;Z174&amp;Z175&amp;Z176&amp;Z177&amp;Z178&amp;Z179)</f>
        <v>0</v>
      </c>
      <c r="AA164" s="55">
        <f>LEN(AA165&amp;AA166&amp;AA167&amp;AA168&amp;AA169&amp;AA170&amp;AA171&amp;AA172&amp;AA173&amp;AA174&amp;AA175&amp;AA176&amp;AA177&amp;AA178&amp;AA179)</f>
        <v>0</v>
      </c>
      <c r="AB164" s="55">
        <f>SUM(Y164:AA164)</f>
        <v>0</v>
      </c>
      <c r="AC164" s="158"/>
    </row>
    <row r="165" spans="1:29" x14ac:dyDescent="0.25">
      <c r="A165" s="23" t="str">
        <f>C162&amp;"x"&amp;B165</f>
        <v>x1</v>
      </c>
      <c r="B165" s="42">
        <v>1</v>
      </c>
      <c r="C165" s="60" t="str">
        <f t="shared" ref="C165:C179" si="126">IF(OR(LEFT($A165,1)="x",$V$161=0),"",IFERROR(VLOOKUP($A165,CHOOSE($V$161,Leden1N,Leden2Z,Leden3V),9-$V$161,0),""))</f>
        <v/>
      </c>
      <c r="D165" s="60" t="str">
        <f t="shared" ref="D165:D179" si="127">IF(OR(LEFT($A165,1)="x",$V$161=0),"",IFERROR(VLOOKUP($A165,CHOOSE($V$161,Leden1N,Leden2Z,Leden3V),10-$V$161,0),""))</f>
        <v/>
      </c>
      <c r="E165" s="61" t="str">
        <f t="shared" ref="E165:E179" si="128">IF(OR(LEFT($A165,1)="x",$V$161=0),"",IFERROR(VLOOKUP($A165,CHOOSE($V$161,Leden1N,Leden2Z,Leden3V),11-$V$161,0),""))</f>
        <v/>
      </c>
      <c r="F165" s="61" t="str">
        <f t="shared" ref="F165:F179" si="129">IF(OR(LEFT($A165,1)="x",$V$161=0),"",IFERROR(VLOOKUP($A165,CHOOSE($V$161,Leden1N,Leden2Z,Leden3V),12-$V$161,0),""))</f>
        <v/>
      </c>
      <c r="G165" s="62" t="str">
        <f t="shared" ref="G165:G179" si="130">IF(OR(LEFT($A165,1)="x",$V$161=0),"",IFERROR(VLOOKUP($A165,CHOOSE($V$161,Leden1N,Leden2Z,Leden3V),13-$V$161,0),""))</f>
        <v/>
      </c>
      <c r="H165" s="63" t="str">
        <f t="shared" ref="H165:H179" si="131">IF(AND(ISNUMBER(G165),G165&lt;&gt;0),IF(OR(MONTH(G165)&lt;MONTH(Peildatum),AND(MONTH(G165)&lt;=MONTH(Peildatum),DAY(G165)&lt;=DAY(Peildatum))),YEAR(Peildatum)-YEAR(G165),YEAR(Peildatum)-YEAR(G165)-1),"")</f>
        <v/>
      </c>
      <c r="I165" s="73"/>
      <c r="J165" s="60" t="str">
        <f t="shared" ref="J165:J179" si="132">IF(OR(LEFT($A165,1)="x",$V$161=0),"",IFERROR(VLOOKUP($A165,CHOOSE($V$161,Leden1N,Leden2Z,Leden3V),18-$V$161+$W$161,0),""))</f>
        <v/>
      </c>
      <c r="K165" s="60" t="str">
        <f t="shared" ref="K165:K179" si="133">IF(OR(LEFT($A165,1)="x",$V$161=0),"",IFERROR(VLOOKUP($A165,CHOOSE($V$161,Leden1N,Leden2Z,Leden3V),19-$V$161+$W$161,0),""))</f>
        <v/>
      </c>
      <c r="L165" s="60" t="str">
        <f t="shared" ref="L165:L179" si="134">IF(OR(LEFT($A165,1)="x",$V$161=0),"",IFERROR(VLOOKUP($A165,CHOOSE($V$161,Leden1N,Leden2Z,Leden3V),20-$V$161+$W$161,0),""))</f>
        <v/>
      </c>
      <c r="M165" s="48"/>
      <c r="N165" s="48"/>
      <c r="P165" s="114" t="str">
        <f t="shared" ref="P165:P179" si="135">IF(OR(LEFT($A165,1)="x",$V$161=0),"",IFERROR(VLOOKUP($A165,CHOOSE($V$161,Leden1N,Leden2Z,Leden3V),31-$V$161+$W$161,0),""))</f>
        <v/>
      </c>
      <c r="Q165" s="114" t="str">
        <f t="shared" ref="Q165:Q179" si="136">IF(OR(LEFT($A165,1)="x",$V$161=0),"",IFERROR(VLOOKUP($A165,CHOOSE($V$161,Leden1N,Leden2Z,Leden3V),32-$V$161+$W$161,0),""))</f>
        <v/>
      </c>
      <c r="R165" s="114" t="str">
        <f t="shared" ref="R165:R179" si="137">IF(OR(LEFT($A165,1)="x",$V$161=0),"",IFERROR(VLOOKUP($A165,CHOOSE($V$161,Leden1N,Leden2Z,Leden3V),33-$V$161+$W$161,0),""))</f>
        <v/>
      </c>
      <c r="S165" s="87"/>
      <c r="T165" s="153">
        <f t="shared" ref="T165:T179" si="138">IF(LEN(C165&amp;D165&amp;E165&amp;F165)&gt;0,1,0)</f>
        <v>0</v>
      </c>
      <c r="U165" s="116"/>
      <c r="V165" s="119" t="str">
        <f t="shared" ref="V165:V179" si="139">V164</f>
        <v/>
      </c>
      <c r="W165" s="119" t="str">
        <f t="shared" ref="W165:W179" si="140">W164</f>
        <v/>
      </c>
      <c r="X165" s="97">
        <v>5</v>
      </c>
      <c r="Y165" s="60" t="str">
        <f t="shared" ref="Y165:Y179" si="141">IF(LEFT($A165,1)="x","",IFERROR(VLOOKUP($A165,CHOOSE($V$161,Leden1N,Leden2Z,Leden3V),38-$V$161+$W$161,0),""))</f>
        <v/>
      </c>
      <c r="Z165" s="60" t="str">
        <f t="shared" ref="Z165:Z179" si="142">IF(LEFT($A165,1)="x","",IFERROR(VLOOKUP($A165,CHOOSE($V$161,Leden1N,Leden2Z,Leden3V),39-$V$161+$W$161,0),""))</f>
        <v/>
      </c>
      <c r="AA165" s="60" t="str">
        <f t="shared" ref="AA165:AA179" si="143">IF(LEFT($A165,1)="x","",IFERROR(VLOOKUP($A165,CHOOSE($V$161,Leden1N,Leden2Z,Leden3V),40-$V$161+$W$161,0),""))</f>
        <v/>
      </c>
      <c r="AB165" s="23">
        <f t="shared" ref="AB165:AB179" si="144">LEN(Y165&amp;Z165&amp;AA165)</f>
        <v>0</v>
      </c>
      <c r="AC165" s="158" t="str">
        <f t="shared" ref="AC165:AC180" si="145">lft(G165,Peildatum)</f>
        <v/>
      </c>
    </row>
    <row r="166" spans="1:29" x14ac:dyDescent="0.25">
      <c r="A166" s="23" t="str">
        <f>C162&amp;"x"&amp;B166</f>
        <v>x2</v>
      </c>
      <c r="B166" s="42">
        <v>2</v>
      </c>
      <c r="C166" s="60" t="str">
        <f t="shared" si="126"/>
        <v/>
      </c>
      <c r="D166" s="60" t="str">
        <f t="shared" si="127"/>
        <v/>
      </c>
      <c r="E166" s="61" t="str">
        <f t="shared" si="128"/>
        <v/>
      </c>
      <c r="F166" s="61" t="str">
        <f t="shared" si="129"/>
        <v/>
      </c>
      <c r="G166" s="62" t="str">
        <f t="shared" si="130"/>
        <v/>
      </c>
      <c r="H166" s="63" t="str">
        <f t="shared" si="131"/>
        <v/>
      </c>
      <c r="I166" s="69"/>
      <c r="J166" s="60" t="str">
        <f t="shared" si="132"/>
        <v/>
      </c>
      <c r="K166" s="60" t="str">
        <f t="shared" si="133"/>
        <v/>
      </c>
      <c r="L166" s="60" t="str">
        <f t="shared" si="134"/>
        <v/>
      </c>
      <c r="M166" s="48"/>
      <c r="N166" s="48"/>
      <c r="P166" s="114" t="str">
        <f t="shared" si="135"/>
        <v/>
      </c>
      <c r="Q166" s="114" t="str">
        <f t="shared" si="136"/>
        <v/>
      </c>
      <c r="R166" s="114" t="str">
        <f t="shared" si="137"/>
        <v/>
      </c>
      <c r="S166" s="87"/>
      <c r="T166" s="153">
        <f t="shared" si="138"/>
        <v>0</v>
      </c>
      <c r="U166" s="116"/>
      <c r="V166" s="119" t="str">
        <f t="shared" si="139"/>
        <v/>
      </c>
      <c r="W166" s="119" t="str">
        <f t="shared" si="140"/>
        <v/>
      </c>
      <c r="X166" s="97">
        <v>6</v>
      </c>
      <c r="Y166" s="60" t="str">
        <f t="shared" si="141"/>
        <v/>
      </c>
      <c r="Z166" s="60" t="str">
        <f t="shared" si="142"/>
        <v/>
      </c>
      <c r="AA166" s="60" t="str">
        <f t="shared" si="143"/>
        <v/>
      </c>
      <c r="AB166" s="23">
        <f t="shared" si="144"/>
        <v>0</v>
      </c>
      <c r="AC166" s="158" t="str">
        <f t="shared" si="145"/>
        <v/>
      </c>
    </row>
    <row r="167" spans="1:29" x14ac:dyDescent="0.25">
      <c r="A167" s="23" t="str">
        <f>C162&amp;"x"&amp;B167</f>
        <v>x3</v>
      </c>
      <c r="B167" s="42">
        <v>3</v>
      </c>
      <c r="C167" s="60" t="str">
        <f t="shared" si="126"/>
        <v/>
      </c>
      <c r="D167" s="60" t="str">
        <f t="shared" si="127"/>
        <v/>
      </c>
      <c r="E167" s="61" t="str">
        <f t="shared" si="128"/>
        <v/>
      </c>
      <c r="F167" s="61" t="str">
        <f t="shared" si="129"/>
        <v/>
      </c>
      <c r="G167" s="62" t="str">
        <f t="shared" si="130"/>
        <v/>
      </c>
      <c r="H167" s="63" t="str">
        <f t="shared" si="131"/>
        <v/>
      </c>
      <c r="I167" s="69"/>
      <c r="J167" s="60" t="str">
        <f t="shared" si="132"/>
        <v/>
      </c>
      <c r="K167" s="60" t="str">
        <f t="shared" si="133"/>
        <v/>
      </c>
      <c r="L167" s="60" t="str">
        <f t="shared" si="134"/>
        <v/>
      </c>
      <c r="M167" s="48"/>
      <c r="N167" s="48"/>
      <c r="P167" s="114" t="str">
        <f t="shared" si="135"/>
        <v/>
      </c>
      <c r="Q167" s="114" t="str">
        <f t="shared" si="136"/>
        <v/>
      </c>
      <c r="R167" s="114" t="str">
        <f t="shared" si="137"/>
        <v/>
      </c>
      <c r="S167" s="87"/>
      <c r="T167" s="153">
        <f t="shared" si="138"/>
        <v>0</v>
      </c>
      <c r="U167" s="116"/>
      <c r="V167" s="119" t="str">
        <f t="shared" si="139"/>
        <v/>
      </c>
      <c r="W167" s="119" t="str">
        <f t="shared" si="140"/>
        <v/>
      </c>
      <c r="X167" s="97">
        <v>7</v>
      </c>
      <c r="Y167" s="60" t="str">
        <f t="shared" si="141"/>
        <v/>
      </c>
      <c r="Z167" s="60" t="str">
        <f t="shared" si="142"/>
        <v/>
      </c>
      <c r="AA167" s="60" t="str">
        <f t="shared" si="143"/>
        <v/>
      </c>
      <c r="AB167" s="23">
        <f t="shared" si="144"/>
        <v>0</v>
      </c>
      <c r="AC167" s="158" t="str">
        <f t="shared" si="145"/>
        <v/>
      </c>
    </row>
    <row r="168" spans="1:29" x14ac:dyDescent="0.25">
      <c r="A168" s="23" t="str">
        <f>C162&amp;"x"&amp;B168</f>
        <v>x4</v>
      </c>
      <c r="B168" s="42">
        <v>4</v>
      </c>
      <c r="C168" s="60" t="str">
        <f t="shared" si="126"/>
        <v/>
      </c>
      <c r="D168" s="60" t="str">
        <f t="shared" si="127"/>
        <v/>
      </c>
      <c r="E168" s="61" t="str">
        <f t="shared" si="128"/>
        <v/>
      </c>
      <c r="F168" s="61" t="str">
        <f t="shared" si="129"/>
        <v/>
      </c>
      <c r="G168" s="62" t="str">
        <f t="shared" si="130"/>
        <v/>
      </c>
      <c r="H168" s="63" t="str">
        <f t="shared" si="131"/>
        <v/>
      </c>
      <c r="I168" s="69"/>
      <c r="J168" s="60" t="str">
        <f t="shared" si="132"/>
        <v/>
      </c>
      <c r="K168" s="60" t="str">
        <f t="shared" si="133"/>
        <v/>
      </c>
      <c r="L168" s="60" t="str">
        <f t="shared" si="134"/>
        <v/>
      </c>
      <c r="M168" s="48"/>
      <c r="N168" s="48"/>
      <c r="P168" s="114" t="str">
        <f t="shared" si="135"/>
        <v/>
      </c>
      <c r="Q168" s="114" t="str">
        <f t="shared" si="136"/>
        <v/>
      </c>
      <c r="R168" s="114" t="str">
        <f t="shared" si="137"/>
        <v/>
      </c>
      <c r="S168" s="87"/>
      <c r="T168" s="153">
        <f t="shared" si="138"/>
        <v>0</v>
      </c>
      <c r="U168" s="116"/>
      <c r="V168" s="119" t="str">
        <f t="shared" si="139"/>
        <v/>
      </c>
      <c r="W168" s="119" t="str">
        <f t="shared" si="140"/>
        <v/>
      </c>
      <c r="X168" s="97">
        <v>8</v>
      </c>
      <c r="Y168" s="60" t="str">
        <f t="shared" si="141"/>
        <v/>
      </c>
      <c r="Z168" s="60" t="str">
        <f t="shared" si="142"/>
        <v/>
      </c>
      <c r="AA168" s="60" t="str">
        <f t="shared" si="143"/>
        <v/>
      </c>
      <c r="AB168" s="23">
        <f t="shared" si="144"/>
        <v>0</v>
      </c>
      <c r="AC168" s="158" t="str">
        <f t="shared" si="145"/>
        <v/>
      </c>
    </row>
    <row r="169" spans="1:29" x14ac:dyDescent="0.25">
      <c r="A169" s="23" t="str">
        <f>C162&amp;"x"&amp;B169</f>
        <v>x5</v>
      </c>
      <c r="B169" s="42">
        <v>5</v>
      </c>
      <c r="C169" s="60" t="str">
        <f t="shared" si="126"/>
        <v/>
      </c>
      <c r="D169" s="60" t="str">
        <f t="shared" si="127"/>
        <v/>
      </c>
      <c r="E169" s="61" t="str">
        <f t="shared" si="128"/>
        <v/>
      </c>
      <c r="F169" s="61" t="str">
        <f t="shared" si="129"/>
        <v/>
      </c>
      <c r="G169" s="62" t="str">
        <f t="shared" si="130"/>
        <v/>
      </c>
      <c r="H169" s="63" t="str">
        <f t="shared" si="131"/>
        <v/>
      </c>
      <c r="I169" s="69"/>
      <c r="J169" s="60" t="str">
        <f t="shared" si="132"/>
        <v/>
      </c>
      <c r="K169" s="60" t="str">
        <f t="shared" si="133"/>
        <v/>
      </c>
      <c r="L169" s="60" t="str">
        <f t="shared" si="134"/>
        <v/>
      </c>
      <c r="M169" s="48"/>
      <c r="N169" s="48"/>
      <c r="P169" s="114" t="str">
        <f t="shared" si="135"/>
        <v/>
      </c>
      <c r="Q169" s="114" t="str">
        <f t="shared" si="136"/>
        <v/>
      </c>
      <c r="R169" s="114" t="str">
        <f t="shared" si="137"/>
        <v/>
      </c>
      <c r="S169" s="87"/>
      <c r="T169" s="153">
        <f t="shared" si="138"/>
        <v>0</v>
      </c>
      <c r="U169" s="116"/>
      <c r="V169" s="119" t="str">
        <f t="shared" si="139"/>
        <v/>
      </c>
      <c r="W169" s="119" t="str">
        <f t="shared" si="140"/>
        <v/>
      </c>
      <c r="X169" s="97">
        <v>9</v>
      </c>
      <c r="Y169" s="60" t="str">
        <f t="shared" si="141"/>
        <v/>
      </c>
      <c r="Z169" s="60" t="str">
        <f t="shared" si="142"/>
        <v/>
      </c>
      <c r="AA169" s="60" t="str">
        <f t="shared" si="143"/>
        <v/>
      </c>
      <c r="AB169" s="23">
        <f t="shared" si="144"/>
        <v>0</v>
      </c>
      <c r="AC169" s="158" t="str">
        <f t="shared" si="145"/>
        <v/>
      </c>
    </row>
    <row r="170" spans="1:29" x14ac:dyDescent="0.25">
      <c r="A170" s="23" t="str">
        <f>C162&amp;"x"&amp;B170</f>
        <v>x6</v>
      </c>
      <c r="B170" s="42">
        <v>6</v>
      </c>
      <c r="C170" s="60" t="str">
        <f t="shared" si="126"/>
        <v/>
      </c>
      <c r="D170" s="60" t="str">
        <f t="shared" si="127"/>
        <v/>
      </c>
      <c r="E170" s="61" t="str">
        <f t="shared" si="128"/>
        <v/>
      </c>
      <c r="F170" s="61" t="str">
        <f t="shared" si="129"/>
        <v/>
      </c>
      <c r="G170" s="62" t="str">
        <f t="shared" si="130"/>
        <v/>
      </c>
      <c r="H170" s="63" t="str">
        <f t="shared" si="131"/>
        <v/>
      </c>
      <c r="I170" s="69"/>
      <c r="J170" s="60" t="str">
        <f t="shared" si="132"/>
        <v/>
      </c>
      <c r="K170" s="60" t="str">
        <f t="shared" si="133"/>
        <v/>
      </c>
      <c r="L170" s="60" t="str">
        <f t="shared" si="134"/>
        <v/>
      </c>
      <c r="M170" s="48"/>
      <c r="N170" s="48"/>
      <c r="P170" s="114" t="str">
        <f t="shared" si="135"/>
        <v/>
      </c>
      <c r="Q170" s="114" t="str">
        <f t="shared" si="136"/>
        <v/>
      </c>
      <c r="R170" s="114" t="str">
        <f t="shared" si="137"/>
        <v/>
      </c>
      <c r="S170" s="87"/>
      <c r="T170" s="153">
        <f t="shared" si="138"/>
        <v>0</v>
      </c>
      <c r="U170" s="116"/>
      <c r="V170" s="119" t="str">
        <f t="shared" si="139"/>
        <v/>
      </c>
      <c r="W170" s="119" t="str">
        <f t="shared" si="140"/>
        <v/>
      </c>
      <c r="X170" s="97">
        <v>10</v>
      </c>
      <c r="Y170" s="60" t="str">
        <f t="shared" si="141"/>
        <v/>
      </c>
      <c r="Z170" s="60" t="str">
        <f t="shared" si="142"/>
        <v/>
      </c>
      <c r="AA170" s="60" t="str">
        <f t="shared" si="143"/>
        <v/>
      </c>
      <c r="AB170" s="23">
        <f t="shared" si="144"/>
        <v>0</v>
      </c>
      <c r="AC170" s="158" t="str">
        <f t="shared" si="145"/>
        <v/>
      </c>
    </row>
    <row r="171" spans="1:29" x14ac:dyDescent="0.25">
      <c r="A171" s="23" t="str">
        <f>C162&amp;"x"&amp;B171</f>
        <v>x7</v>
      </c>
      <c r="B171" s="42">
        <v>7</v>
      </c>
      <c r="C171" s="60" t="str">
        <f t="shared" si="126"/>
        <v/>
      </c>
      <c r="D171" s="60" t="str">
        <f t="shared" si="127"/>
        <v/>
      </c>
      <c r="E171" s="61" t="str">
        <f t="shared" si="128"/>
        <v/>
      </c>
      <c r="F171" s="61" t="str">
        <f t="shared" si="129"/>
        <v/>
      </c>
      <c r="G171" s="62" t="str">
        <f t="shared" si="130"/>
        <v/>
      </c>
      <c r="H171" s="63" t="str">
        <f t="shared" si="131"/>
        <v/>
      </c>
      <c r="I171" s="69"/>
      <c r="J171" s="60" t="str">
        <f t="shared" si="132"/>
        <v/>
      </c>
      <c r="K171" s="60" t="str">
        <f t="shared" si="133"/>
        <v/>
      </c>
      <c r="L171" s="60" t="str">
        <f t="shared" si="134"/>
        <v/>
      </c>
      <c r="M171" s="48"/>
      <c r="N171" s="48"/>
      <c r="P171" s="114" t="str">
        <f t="shared" si="135"/>
        <v/>
      </c>
      <c r="Q171" s="114" t="str">
        <f t="shared" si="136"/>
        <v/>
      </c>
      <c r="R171" s="114" t="str">
        <f t="shared" si="137"/>
        <v/>
      </c>
      <c r="S171" s="87"/>
      <c r="T171" s="153">
        <f t="shared" si="138"/>
        <v>0</v>
      </c>
      <c r="U171" s="116"/>
      <c r="V171" s="119" t="str">
        <f t="shared" si="139"/>
        <v/>
      </c>
      <c r="W171" s="119" t="str">
        <f t="shared" si="140"/>
        <v/>
      </c>
      <c r="X171" s="97">
        <v>11</v>
      </c>
      <c r="Y171" s="60" t="str">
        <f t="shared" si="141"/>
        <v/>
      </c>
      <c r="Z171" s="60" t="str">
        <f t="shared" si="142"/>
        <v/>
      </c>
      <c r="AA171" s="60" t="str">
        <f t="shared" si="143"/>
        <v/>
      </c>
      <c r="AB171" s="23">
        <f t="shared" si="144"/>
        <v>0</v>
      </c>
      <c r="AC171" s="158" t="str">
        <f t="shared" si="145"/>
        <v/>
      </c>
    </row>
    <row r="172" spans="1:29" x14ac:dyDescent="0.25">
      <c r="A172" s="23" t="str">
        <f>C162&amp;"x"&amp;B172</f>
        <v>x8</v>
      </c>
      <c r="B172" s="42">
        <v>8</v>
      </c>
      <c r="C172" s="60" t="str">
        <f t="shared" si="126"/>
        <v/>
      </c>
      <c r="D172" s="60" t="str">
        <f t="shared" si="127"/>
        <v/>
      </c>
      <c r="E172" s="61" t="str">
        <f t="shared" si="128"/>
        <v/>
      </c>
      <c r="F172" s="61" t="str">
        <f t="shared" si="129"/>
        <v/>
      </c>
      <c r="G172" s="62" t="str">
        <f t="shared" si="130"/>
        <v/>
      </c>
      <c r="H172" s="63" t="str">
        <f t="shared" si="131"/>
        <v/>
      </c>
      <c r="I172" s="69"/>
      <c r="J172" s="60" t="str">
        <f t="shared" si="132"/>
        <v/>
      </c>
      <c r="K172" s="60" t="str">
        <f t="shared" si="133"/>
        <v/>
      </c>
      <c r="L172" s="60" t="str">
        <f t="shared" si="134"/>
        <v/>
      </c>
      <c r="M172" s="48"/>
      <c r="N172" s="48"/>
      <c r="P172" s="114" t="str">
        <f t="shared" si="135"/>
        <v/>
      </c>
      <c r="Q172" s="114" t="str">
        <f t="shared" si="136"/>
        <v/>
      </c>
      <c r="R172" s="114" t="str">
        <f t="shared" si="137"/>
        <v/>
      </c>
      <c r="S172" s="87"/>
      <c r="T172" s="153">
        <f t="shared" si="138"/>
        <v>0</v>
      </c>
      <c r="U172" s="116"/>
      <c r="V172" s="119" t="str">
        <f t="shared" si="139"/>
        <v/>
      </c>
      <c r="W172" s="119" t="str">
        <f t="shared" si="140"/>
        <v/>
      </c>
      <c r="X172" s="97">
        <v>12</v>
      </c>
      <c r="Y172" s="60" t="str">
        <f t="shared" si="141"/>
        <v/>
      </c>
      <c r="Z172" s="60" t="str">
        <f t="shared" si="142"/>
        <v/>
      </c>
      <c r="AA172" s="60" t="str">
        <f t="shared" si="143"/>
        <v/>
      </c>
      <c r="AB172" s="23">
        <f t="shared" si="144"/>
        <v>0</v>
      </c>
      <c r="AC172" s="158" t="str">
        <f t="shared" si="145"/>
        <v/>
      </c>
    </row>
    <row r="173" spans="1:29" x14ac:dyDescent="0.25">
      <c r="A173" s="23" t="str">
        <f>C162&amp;"x"&amp;B173</f>
        <v>x9</v>
      </c>
      <c r="B173" s="42">
        <v>9</v>
      </c>
      <c r="C173" s="60" t="str">
        <f t="shared" si="126"/>
        <v/>
      </c>
      <c r="D173" s="60" t="str">
        <f t="shared" si="127"/>
        <v/>
      </c>
      <c r="E173" s="61" t="str">
        <f t="shared" si="128"/>
        <v/>
      </c>
      <c r="F173" s="61" t="str">
        <f t="shared" si="129"/>
        <v/>
      </c>
      <c r="G173" s="62" t="str">
        <f t="shared" si="130"/>
        <v/>
      </c>
      <c r="H173" s="63" t="str">
        <f t="shared" si="131"/>
        <v/>
      </c>
      <c r="I173" s="69"/>
      <c r="J173" s="60" t="str">
        <f t="shared" si="132"/>
        <v/>
      </c>
      <c r="K173" s="60" t="str">
        <f t="shared" si="133"/>
        <v/>
      </c>
      <c r="L173" s="60" t="str">
        <f t="shared" si="134"/>
        <v/>
      </c>
      <c r="M173" s="48"/>
      <c r="N173" s="48"/>
      <c r="P173" s="114" t="str">
        <f t="shared" si="135"/>
        <v/>
      </c>
      <c r="Q173" s="114" t="str">
        <f t="shared" si="136"/>
        <v/>
      </c>
      <c r="R173" s="114" t="str">
        <f t="shared" si="137"/>
        <v/>
      </c>
      <c r="S173" s="87"/>
      <c r="T173" s="153">
        <f t="shared" si="138"/>
        <v>0</v>
      </c>
      <c r="U173" s="116"/>
      <c r="V173" s="119" t="str">
        <f t="shared" si="139"/>
        <v/>
      </c>
      <c r="W173" s="119" t="str">
        <f t="shared" si="140"/>
        <v/>
      </c>
      <c r="X173" s="97">
        <v>13</v>
      </c>
      <c r="Y173" s="60" t="str">
        <f t="shared" si="141"/>
        <v/>
      </c>
      <c r="Z173" s="60" t="str">
        <f t="shared" si="142"/>
        <v/>
      </c>
      <c r="AA173" s="60" t="str">
        <f t="shared" si="143"/>
        <v/>
      </c>
      <c r="AB173" s="23">
        <f t="shared" si="144"/>
        <v>0</v>
      </c>
      <c r="AC173" s="158" t="str">
        <f t="shared" si="145"/>
        <v/>
      </c>
    </row>
    <row r="174" spans="1:29" x14ac:dyDescent="0.25">
      <c r="A174" s="23" t="str">
        <f>C162&amp;"x"&amp;B174</f>
        <v>x10</v>
      </c>
      <c r="B174" s="42">
        <v>10</v>
      </c>
      <c r="C174" s="60" t="str">
        <f t="shared" si="126"/>
        <v/>
      </c>
      <c r="D174" s="60" t="str">
        <f t="shared" si="127"/>
        <v/>
      </c>
      <c r="E174" s="61" t="str">
        <f t="shared" si="128"/>
        <v/>
      </c>
      <c r="F174" s="61" t="str">
        <f t="shared" si="129"/>
        <v/>
      </c>
      <c r="G174" s="62" t="str">
        <f t="shared" si="130"/>
        <v/>
      </c>
      <c r="H174" s="63" t="str">
        <f t="shared" si="131"/>
        <v/>
      </c>
      <c r="I174" s="69"/>
      <c r="J174" s="60" t="str">
        <f t="shared" si="132"/>
        <v/>
      </c>
      <c r="K174" s="60" t="str">
        <f t="shared" si="133"/>
        <v/>
      </c>
      <c r="L174" s="60" t="str">
        <f t="shared" si="134"/>
        <v/>
      </c>
      <c r="M174" s="48"/>
      <c r="N174" s="48"/>
      <c r="P174" s="114" t="str">
        <f t="shared" si="135"/>
        <v/>
      </c>
      <c r="Q174" s="114" t="str">
        <f t="shared" si="136"/>
        <v/>
      </c>
      <c r="R174" s="114" t="str">
        <f t="shared" si="137"/>
        <v/>
      </c>
      <c r="S174" s="87"/>
      <c r="T174" s="153">
        <f t="shared" si="138"/>
        <v>0</v>
      </c>
      <c r="U174" s="116"/>
      <c r="V174" s="119" t="str">
        <f t="shared" si="139"/>
        <v/>
      </c>
      <c r="W174" s="119" t="str">
        <f t="shared" si="140"/>
        <v/>
      </c>
      <c r="X174" s="97">
        <v>14</v>
      </c>
      <c r="Y174" s="60" t="str">
        <f t="shared" si="141"/>
        <v/>
      </c>
      <c r="Z174" s="60" t="str">
        <f t="shared" si="142"/>
        <v/>
      </c>
      <c r="AA174" s="60" t="str">
        <f t="shared" si="143"/>
        <v/>
      </c>
      <c r="AB174" s="23">
        <f t="shared" si="144"/>
        <v>0</v>
      </c>
      <c r="AC174" s="158" t="str">
        <f t="shared" si="145"/>
        <v/>
      </c>
    </row>
    <row r="175" spans="1:29" x14ac:dyDescent="0.25">
      <c r="A175" s="23" t="str">
        <f>C162&amp;"x"&amp;B175</f>
        <v>x11</v>
      </c>
      <c r="B175" s="42">
        <v>11</v>
      </c>
      <c r="C175" s="60" t="str">
        <f t="shared" si="126"/>
        <v/>
      </c>
      <c r="D175" s="60" t="str">
        <f t="shared" si="127"/>
        <v/>
      </c>
      <c r="E175" s="61" t="str">
        <f t="shared" si="128"/>
        <v/>
      </c>
      <c r="F175" s="61" t="str">
        <f t="shared" si="129"/>
        <v/>
      </c>
      <c r="G175" s="62" t="str">
        <f t="shared" si="130"/>
        <v/>
      </c>
      <c r="H175" s="63" t="str">
        <f t="shared" si="131"/>
        <v/>
      </c>
      <c r="I175" s="69"/>
      <c r="J175" s="60" t="str">
        <f t="shared" si="132"/>
        <v/>
      </c>
      <c r="K175" s="60" t="str">
        <f t="shared" si="133"/>
        <v/>
      </c>
      <c r="L175" s="60" t="str">
        <f t="shared" si="134"/>
        <v/>
      </c>
      <c r="M175" s="48"/>
      <c r="N175" s="48"/>
      <c r="P175" s="114" t="str">
        <f t="shared" si="135"/>
        <v/>
      </c>
      <c r="Q175" s="114" t="str">
        <f t="shared" si="136"/>
        <v/>
      </c>
      <c r="R175" s="114" t="str">
        <f t="shared" si="137"/>
        <v/>
      </c>
      <c r="S175" s="87"/>
      <c r="T175" s="153">
        <f t="shared" si="138"/>
        <v>0</v>
      </c>
      <c r="V175" s="119" t="str">
        <f t="shared" si="139"/>
        <v/>
      </c>
      <c r="W175" s="119" t="str">
        <f t="shared" si="140"/>
        <v/>
      </c>
      <c r="X175" s="97">
        <v>15</v>
      </c>
      <c r="Y175" s="60" t="str">
        <f t="shared" si="141"/>
        <v/>
      </c>
      <c r="Z175" s="60" t="str">
        <f t="shared" si="142"/>
        <v/>
      </c>
      <c r="AA175" s="60" t="str">
        <f t="shared" si="143"/>
        <v/>
      </c>
      <c r="AB175" s="23">
        <f t="shared" si="144"/>
        <v>0</v>
      </c>
      <c r="AC175" s="158" t="str">
        <f t="shared" si="145"/>
        <v/>
      </c>
    </row>
    <row r="176" spans="1:29" x14ac:dyDescent="0.25">
      <c r="A176" s="23" t="str">
        <f>C162&amp;"x"&amp;B176</f>
        <v>x12</v>
      </c>
      <c r="B176" s="42">
        <v>12</v>
      </c>
      <c r="C176" s="60" t="str">
        <f t="shared" si="126"/>
        <v/>
      </c>
      <c r="D176" s="60" t="str">
        <f t="shared" si="127"/>
        <v/>
      </c>
      <c r="E176" s="61" t="str">
        <f t="shared" si="128"/>
        <v/>
      </c>
      <c r="F176" s="61" t="str">
        <f t="shared" si="129"/>
        <v/>
      </c>
      <c r="G176" s="62" t="str">
        <f t="shared" si="130"/>
        <v/>
      </c>
      <c r="H176" s="63" t="str">
        <f t="shared" si="131"/>
        <v/>
      </c>
      <c r="I176" s="69"/>
      <c r="J176" s="60" t="str">
        <f t="shared" si="132"/>
        <v/>
      </c>
      <c r="K176" s="60" t="str">
        <f t="shared" si="133"/>
        <v/>
      </c>
      <c r="L176" s="60" t="str">
        <f t="shared" si="134"/>
        <v/>
      </c>
      <c r="M176" s="48"/>
      <c r="N176" s="48"/>
      <c r="P176" s="114" t="str">
        <f t="shared" si="135"/>
        <v/>
      </c>
      <c r="Q176" s="114" t="str">
        <f t="shared" si="136"/>
        <v/>
      </c>
      <c r="R176" s="114" t="str">
        <f t="shared" si="137"/>
        <v/>
      </c>
      <c r="S176" s="87"/>
      <c r="T176" s="153">
        <f t="shared" si="138"/>
        <v>0</v>
      </c>
      <c r="V176" s="119" t="str">
        <f t="shared" si="139"/>
        <v/>
      </c>
      <c r="W176" s="119" t="str">
        <f t="shared" si="140"/>
        <v/>
      </c>
      <c r="X176" s="97">
        <v>16</v>
      </c>
      <c r="Y176" s="60" t="str">
        <f t="shared" si="141"/>
        <v/>
      </c>
      <c r="Z176" s="60" t="str">
        <f t="shared" si="142"/>
        <v/>
      </c>
      <c r="AA176" s="60" t="str">
        <f t="shared" si="143"/>
        <v/>
      </c>
      <c r="AB176" s="23">
        <f t="shared" si="144"/>
        <v>0</v>
      </c>
      <c r="AC176" s="158" t="str">
        <f t="shared" si="145"/>
        <v/>
      </c>
    </row>
    <row r="177" spans="1:29" x14ac:dyDescent="0.25">
      <c r="A177" s="23" t="str">
        <f>C162&amp;"x"&amp;B177</f>
        <v>x13</v>
      </c>
      <c r="B177" s="42">
        <v>13</v>
      </c>
      <c r="C177" s="60" t="str">
        <f t="shared" si="126"/>
        <v/>
      </c>
      <c r="D177" s="60" t="str">
        <f t="shared" si="127"/>
        <v/>
      </c>
      <c r="E177" s="61" t="str">
        <f t="shared" si="128"/>
        <v/>
      </c>
      <c r="F177" s="61" t="str">
        <f t="shared" si="129"/>
        <v/>
      </c>
      <c r="G177" s="62" t="str">
        <f t="shared" si="130"/>
        <v/>
      </c>
      <c r="H177" s="63" t="str">
        <f t="shared" si="131"/>
        <v/>
      </c>
      <c r="I177" s="69"/>
      <c r="J177" s="60" t="str">
        <f t="shared" si="132"/>
        <v/>
      </c>
      <c r="K177" s="60" t="str">
        <f t="shared" si="133"/>
        <v/>
      </c>
      <c r="L177" s="60" t="str">
        <f t="shared" si="134"/>
        <v/>
      </c>
      <c r="M177" s="48"/>
      <c r="N177" s="48"/>
      <c r="P177" s="114" t="str">
        <f t="shared" si="135"/>
        <v/>
      </c>
      <c r="Q177" s="114" t="str">
        <f t="shared" si="136"/>
        <v/>
      </c>
      <c r="R177" s="114" t="str">
        <f t="shared" si="137"/>
        <v/>
      </c>
      <c r="S177" s="87"/>
      <c r="T177" s="153">
        <f t="shared" si="138"/>
        <v>0</v>
      </c>
      <c r="V177" s="119" t="str">
        <f t="shared" si="139"/>
        <v/>
      </c>
      <c r="W177" s="119" t="str">
        <f t="shared" si="140"/>
        <v/>
      </c>
      <c r="X177" s="97">
        <v>17</v>
      </c>
      <c r="Y177" s="60" t="str">
        <f t="shared" si="141"/>
        <v/>
      </c>
      <c r="Z177" s="60" t="str">
        <f t="shared" si="142"/>
        <v/>
      </c>
      <c r="AA177" s="60" t="str">
        <f t="shared" si="143"/>
        <v/>
      </c>
      <c r="AB177" s="23">
        <f t="shared" si="144"/>
        <v>0</v>
      </c>
      <c r="AC177" s="158" t="str">
        <f t="shared" si="145"/>
        <v/>
      </c>
    </row>
    <row r="178" spans="1:29" x14ac:dyDescent="0.25">
      <c r="A178" s="23" t="str">
        <f>C162&amp;"x"&amp;B178</f>
        <v>x14</v>
      </c>
      <c r="B178" s="42">
        <v>14</v>
      </c>
      <c r="C178" s="60" t="str">
        <f t="shared" si="126"/>
        <v/>
      </c>
      <c r="D178" s="60" t="str">
        <f t="shared" si="127"/>
        <v/>
      </c>
      <c r="E178" s="61" t="str">
        <f t="shared" si="128"/>
        <v/>
      </c>
      <c r="F178" s="61" t="str">
        <f t="shared" si="129"/>
        <v/>
      </c>
      <c r="G178" s="62" t="str">
        <f t="shared" si="130"/>
        <v/>
      </c>
      <c r="H178" s="63" t="str">
        <f t="shared" si="131"/>
        <v/>
      </c>
      <c r="I178" s="69"/>
      <c r="J178" s="60" t="str">
        <f t="shared" si="132"/>
        <v/>
      </c>
      <c r="K178" s="60" t="str">
        <f t="shared" si="133"/>
        <v/>
      </c>
      <c r="L178" s="60" t="str">
        <f t="shared" si="134"/>
        <v/>
      </c>
      <c r="M178" s="48"/>
      <c r="N178" s="48"/>
      <c r="P178" s="114" t="str">
        <f t="shared" si="135"/>
        <v/>
      </c>
      <c r="Q178" s="114" t="str">
        <f t="shared" si="136"/>
        <v/>
      </c>
      <c r="R178" s="114" t="str">
        <f t="shared" si="137"/>
        <v/>
      </c>
      <c r="S178" s="87"/>
      <c r="T178" s="153">
        <f t="shared" si="138"/>
        <v>0</v>
      </c>
      <c r="V178" s="119" t="str">
        <f t="shared" si="139"/>
        <v/>
      </c>
      <c r="W178" s="119" t="str">
        <f t="shared" si="140"/>
        <v/>
      </c>
      <c r="X178" s="97">
        <v>18</v>
      </c>
      <c r="Y178" s="60" t="str">
        <f t="shared" si="141"/>
        <v/>
      </c>
      <c r="Z178" s="60" t="str">
        <f t="shared" si="142"/>
        <v/>
      </c>
      <c r="AA178" s="60" t="str">
        <f t="shared" si="143"/>
        <v/>
      </c>
      <c r="AB178" s="23">
        <f t="shared" si="144"/>
        <v>0</v>
      </c>
      <c r="AC178" s="158" t="str">
        <f t="shared" si="145"/>
        <v/>
      </c>
    </row>
    <row r="179" spans="1:29" x14ac:dyDescent="0.25">
      <c r="A179" s="23" t="str">
        <f>C162&amp;"x"&amp;B179</f>
        <v>x15</v>
      </c>
      <c r="B179" s="42">
        <v>15</v>
      </c>
      <c r="C179" s="60" t="str">
        <f t="shared" si="126"/>
        <v/>
      </c>
      <c r="D179" s="60" t="str">
        <f t="shared" si="127"/>
        <v/>
      </c>
      <c r="E179" s="61" t="str">
        <f t="shared" si="128"/>
        <v/>
      </c>
      <c r="F179" s="61" t="str">
        <f t="shared" si="129"/>
        <v/>
      </c>
      <c r="G179" s="62" t="str">
        <f t="shared" si="130"/>
        <v/>
      </c>
      <c r="H179" s="63" t="str">
        <f t="shared" si="131"/>
        <v/>
      </c>
      <c r="I179" s="69"/>
      <c r="J179" s="60" t="str">
        <f t="shared" si="132"/>
        <v/>
      </c>
      <c r="K179" s="60" t="str">
        <f t="shared" si="133"/>
        <v/>
      </c>
      <c r="L179" s="60" t="str">
        <f t="shared" si="134"/>
        <v/>
      </c>
      <c r="M179" s="48"/>
      <c r="N179" s="48"/>
      <c r="P179" s="114" t="str">
        <f t="shared" si="135"/>
        <v/>
      </c>
      <c r="Q179" s="114" t="str">
        <f t="shared" si="136"/>
        <v/>
      </c>
      <c r="R179" s="114" t="str">
        <f t="shared" si="137"/>
        <v/>
      </c>
      <c r="S179" s="87"/>
      <c r="T179" s="153">
        <f t="shared" si="138"/>
        <v>0</v>
      </c>
      <c r="V179" s="119" t="str">
        <f t="shared" si="139"/>
        <v/>
      </c>
      <c r="W179" s="119" t="str">
        <f t="shared" si="140"/>
        <v/>
      </c>
      <c r="X179" s="97">
        <v>19</v>
      </c>
      <c r="Y179" s="60" t="str">
        <f t="shared" si="141"/>
        <v/>
      </c>
      <c r="Z179" s="60" t="str">
        <f t="shared" si="142"/>
        <v/>
      </c>
      <c r="AA179" s="60" t="str">
        <f t="shared" si="143"/>
        <v/>
      </c>
      <c r="AB179" s="23">
        <f t="shared" si="144"/>
        <v>0</v>
      </c>
      <c r="AC179" s="158" t="str">
        <f t="shared" si="145"/>
        <v/>
      </c>
    </row>
    <row r="180" spans="1:29" ht="6" customHeight="1" x14ac:dyDescent="0.25">
      <c r="B180" s="42"/>
      <c r="C180" s="74"/>
      <c r="D180" s="74"/>
      <c r="E180" s="74"/>
      <c r="F180" s="74"/>
      <c r="G180" s="74"/>
      <c r="H180" s="74"/>
      <c r="I180" s="74"/>
      <c r="J180" s="74"/>
      <c r="K180" s="74"/>
      <c r="L180" s="74"/>
      <c r="M180" s="48"/>
      <c r="N180" s="48"/>
      <c r="AC180" s="158" t="str">
        <f t="shared" si="145"/>
        <v/>
      </c>
    </row>
    <row r="181" spans="1:29" ht="13" x14ac:dyDescent="0.3">
      <c r="B181" s="42"/>
      <c r="C181" s="43"/>
      <c r="D181" s="42"/>
      <c r="E181" s="42"/>
      <c r="F181" s="42"/>
      <c r="G181" s="161" t="str">
        <f>AC162</f>
        <v/>
      </c>
      <c r="H181" s="75" t="s">
        <v>5181</v>
      </c>
      <c r="I181" s="46"/>
      <c r="J181" s="76">
        <f>P162*$V$9</f>
        <v>0</v>
      </c>
      <c r="K181" s="76">
        <f>Q162*$V$9</f>
        <v>0</v>
      </c>
      <c r="L181" s="76">
        <f>R162*$V$9</f>
        <v>0</v>
      </c>
      <c r="M181" s="48"/>
      <c r="N181" s="48"/>
      <c r="X181" s="97">
        <v>21</v>
      </c>
    </row>
    <row r="182" spans="1:29" ht="12.75" customHeight="1" x14ac:dyDescent="0.25">
      <c r="B182" s="385" t="s">
        <v>5182</v>
      </c>
      <c r="C182" s="385"/>
      <c r="D182" s="385"/>
      <c r="E182" s="385"/>
      <c r="F182" s="385"/>
      <c r="G182" s="385"/>
      <c r="H182" s="385"/>
      <c r="I182" s="385"/>
      <c r="J182" s="385"/>
      <c r="K182" s="385"/>
      <c r="L182" s="385"/>
      <c r="M182" s="48"/>
      <c r="N182" s="48"/>
      <c r="X182" s="97">
        <v>22</v>
      </c>
    </row>
    <row r="183" spans="1:29" ht="130" customHeight="1" x14ac:dyDescent="0.25">
      <c r="B183" s="382"/>
      <c r="C183" s="382"/>
      <c r="D183" s="382"/>
      <c r="E183" s="382"/>
      <c r="F183" s="382"/>
      <c r="G183" s="382"/>
      <c r="H183" s="382"/>
      <c r="I183" s="382"/>
      <c r="J183" s="382"/>
      <c r="K183" s="382"/>
      <c r="L183" s="382"/>
      <c r="M183" s="77"/>
      <c r="N183" s="77"/>
      <c r="X183" s="97">
        <v>23</v>
      </c>
    </row>
    <row r="184" spans="1:29" ht="13" thickBot="1" x14ac:dyDescent="0.3">
      <c r="B184" s="78"/>
      <c r="C184" s="79"/>
      <c r="D184" s="78"/>
      <c r="E184" s="78"/>
      <c r="F184" s="78"/>
      <c r="G184" s="80"/>
      <c r="H184" s="80"/>
      <c r="I184" s="80"/>
      <c r="J184" s="79"/>
      <c r="K184" s="79"/>
      <c r="L184" s="79"/>
      <c r="M184" s="48"/>
      <c r="N184" s="48"/>
      <c r="P184" s="23"/>
      <c r="Q184" s="23"/>
      <c r="R184" s="23"/>
      <c r="S184" s="23"/>
      <c r="T184" s="21"/>
    </row>
    <row r="185" spans="1:29" ht="13" thickTop="1" x14ac:dyDescent="0.25">
      <c r="B185" s="42"/>
      <c r="C185" s="43"/>
      <c r="D185" s="42"/>
      <c r="E185" s="42"/>
      <c r="F185" s="42"/>
      <c r="G185" s="46"/>
      <c r="H185" s="46"/>
      <c r="I185" s="46"/>
      <c r="J185" s="43"/>
      <c r="K185" s="43"/>
      <c r="L185" s="43"/>
      <c r="M185" s="48"/>
      <c r="N185" s="48"/>
      <c r="P185" s="21" t="str">
        <f>IF($D187="Veldnj","N",IF($D187="Zaal","Z",IF($D187="Veldvj","V","")))</f>
        <v/>
      </c>
      <c r="Q185" s="87" t="str">
        <f>IF(P185="","",LEFT(IFERROR(VLOOKUP($C187,CHOOSE(V186,Teams1N,Teams2Z,Teams3V),2,0),"")&amp;"??",2))</f>
        <v/>
      </c>
      <c r="R185" s="87" t="str">
        <f>IF(P185="","",LEFT(IFERROR(VLOOKUP(C187,IF(P185="V",Teams1N,Teams2Z),4,0),"")&amp;"?",1))</f>
        <v/>
      </c>
      <c r="U185" s="21" t="s">
        <v>7053</v>
      </c>
      <c r="V185" s="21" t="s">
        <v>7052</v>
      </c>
      <c r="W185" s="21" t="s">
        <v>7107</v>
      </c>
      <c r="X185" s="97" t="s">
        <v>5172</v>
      </c>
      <c r="AC185" s="158"/>
    </row>
    <row r="186" spans="1:29" ht="13" x14ac:dyDescent="0.3">
      <c r="B186" s="42"/>
      <c r="C186" s="43" t="s">
        <v>2</v>
      </c>
      <c r="D186" s="43" t="s">
        <v>5180</v>
      </c>
      <c r="E186" s="383" t="s">
        <v>5463</v>
      </c>
      <c r="F186" s="383"/>
      <c r="G186" s="383"/>
      <c r="H186" s="383"/>
      <c r="I186" s="46"/>
      <c r="J186" s="43" t="s">
        <v>5169</v>
      </c>
      <c r="K186" s="43" t="s">
        <v>5170</v>
      </c>
      <c r="L186" s="43" t="s">
        <v>5171</v>
      </c>
      <c r="M186" s="48"/>
      <c r="N186" s="48"/>
      <c r="P186" s="49">
        <f>COUNT(P190:P204)</f>
        <v>0</v>
      </c>
      <c r="Q186" s="49">
        <f t="shared" ref="Q186:R186" si="146">COUNT(Q190:Q204)</f>
        <v>0</v>
      </c>
      <c r="R186" s="49">
        <f t="shared" si="146"/>
        <v>0</v>
      </c>
      <c r="S186" s="96"/>
      <c r="U186" s="21">
        <f>15-COUNTBLANK(C190:C204)</f>
        <v>0</v>
      </c>
      <c r="V186" s="21">
        <f>IF($D187="Veldnj",1,IF($D187="Zaal",2,IF($D187="Veldvj",3,0)))</f>
        <v>0</v>
      </c>
      <c r="W186" s="21">
        <f>IF($D187="Veldnj",0,IF($D187="Zaal",0,IF($D187="Veldvj",1,0)))</f>
        <v>0</v>
      </c>
      <c r="X186" s="97">
        <v>1</v>
      </c>
      <c r="AC186" s="159"/>
    </row>
    <row r="187" spans="1:29" ht="13" x14ac:dyDescent="0.3">
      <c r="A187" s="27">
        <v>8</v>
      </c>
      <c r="B187" s="50"/>
      <c r="C187" s="72"/>
      <c r="D187" s="120"/>
      <c r="E187" s="384"/>
      <c r="F187" s="384" t="s">
        <v>14</v>
      </c>
      <c r="G187" s="384" t="s">
        <v>14</v>
      </c>
      <c r="H187" s="384" t="s">
        <v>14</v>
      </c>
      <c r="I187" s="52"/>
      <c r="J187" s="100">
        <f>COUNTIF(C190:C204,"V")</f>
        <v>0</v>
      </c>
      <c r="K187" s="100">
        <f>COUNTIF(C190:C204,"M")</f>
        <v>0</v>
      </c>
      <c r="L187" s="53" t="str">
        <f>IFERROR(AVERAGE(H190:H204),"")</f>
        <v/>
      </c>
      <c r="M187" s="54"/>
      <c r="N187" s="54"/>
      <c r="O187" s="27" t="str">
        <f>IF($C187="","",LEFT(IFERROR(VLOOKUP($C187,IF($D187="Veld",Teams1N,Teams2Z),4,0),"")&amp;"?",1))</f>
        <v/>
      </c>
      <c r="P187" s="163"/>
      <c r="Q187" s="163"/>
      <c r="R187" s="163"/>
      <c r="S187" s="312"/>
      <c r="T187" s="96">
        <f>SUM(T190:T204)</f>
        <v>0</v>
      </c>
      <c r="U187" s="115" t="str">
        <f>MID($C187,1,1)</f>
        <v/>
      </c>
      <c r="V187" s="115" t="str">
        <f>MID($C187,1,1)</f>
        <v/>
      </c>
      <c r="W187" s="115" t="str">
        <f>MID($C187,1,1)</f>
        <v/>
      </c>
      <c r="X187" s="97">
        <v>2</v>
      </c>
      <c r="AC187" s="159" t="str">
        <f>IFERROR(AVERAGE(AC190:AC204),"")</f>
        <v/>
      </c>
    </row>
    <row r="188" spans="1:29" x14ac:dyDescent="0.25">
      <c r="B188" s="42"/>
      <c r="C188" s="43"/>
      <c r="D188" s="42"/>
      <c r="E188" s="42"/>
      <c r="F188" s="42"/>
      <c r="G188" s="46"/>
      <c r="H188" s="46"/>
      <c r="I188" s="46"/>
      <c r="J188" s="43"/>
      <c r="K188" s="43"/>
      <c r="L188" s="43"/>
      <c r="M188" s="48"/>
      <c r="N188" s="48"/>
      <c r="T188" s="96"/>
      <c r="U188" s="116"/>
      <c r="V188" s="116"/>
      <c r="W188" s="116"/>
      <c r="X188" s="97">
        <v>3</v>
      </c>
      <c r="AC188" s="160"/>
    </row>
    <row r="189" spans="1:29" x14ac:dyDescent="0.25">
      <c r="A189" s="55"/>
      <c r="B189" s="56"/>
      <c r="C189" s="57" t="s">
        <v>5173</v>
      </c>
      <c r="D189" s="57" t="s">
        <v>5174</v>
      </c>
      <c r="E189" s="58" t="s">
        <v>5175</v>
      </c>
      <c r="F189" s="58" t="s">
        <v>5176</v>
      </c>
      <c r="G189" s="57" t="s">
        <v>5177</v>
      </c>
      <c r="H189" s="57" t="s">
        <v>5178</v>
      </c>
      <c r="I189" s="57" t="s">
        <v>5039</v>
      </c>
      <c r="J189" s="57" t="str">
        <f>IF(W186=1,"vj23","nj22")</f>
        <v>nj22</v>
      </c>
      <c r="K189" s="57" t="str">
        <f>IF(W186=1,"nj23","zaal")</f>
        <v>zaal</v>
      </c>
      <c r="L189" s="57" t="str">
        <f>IF(W186=1,"Zaal","vj23")</f>
        <v>vj23</v>
      </c>
      <c r="M189" s="59"/>
      <c r="N189" s="59"/>
      <c r="O189" s="55"/>
      <c r="P189" s="117" t="str">
        <f>IF(W186=1,"VJ","NJ")</f>
        <v>NJ</v>
      </c>
      <c r="Q189" s="117" t="str">
        <f>IF(W186=1,"NJ","ZL")</f>
        <v>ZL</v>
      </c>
      <c r="R189" s="117" t="str">
        <f>IF(W186=1,"ZL","VJ")</f>
        <v>VJ</v>
      </c>
      <c r="S189" s="117"/>
      <c r="T189" s="96"/>
      <c r="U189" s="115" t="str">
        <f>IF(W187="","",VLOOKUP(W187,Leeftijdscat,2,FALSE))</f>
        <v/>
      </c>
      <c r="V189" s="115" t="str">
        <f>IF(W187="","",VLOOKUP(W187,Leeftijdscat,3,FALSE))</f>
        <v/>
      </c>
      <c r="W189" s="115" t="str">
        <f>IF(W187="","",VLOOKUP(W187,Leeftijdscat,4,FALSE))</f>
        <v/>
      </c>
      <c r="X189" s="97">
        <v>4</v>
      </c>
      <c r="Y189" s="55">
        <f>LEN(Y190&amp;Y191&amp;Y192&amp;Y193&amp;Y194&amp;Y195&amp;Y196&amp;Y197&amp;Y198&amp;Y199&amp;Y200&amp;Y201&amp;Y202&amp;Y203&amp;Y204)</f>
        <v>0</v>
      </c>
      <c r="Z189" s="55">
        <f>LEN(Z190&amp;Z191&amp;Z192&amp;Z193&amp;Z194&amp;Z195&amp;Z196&amp;Z197&amp;Z198&amp;Z199&amp;Z200&amp;Z201&amp;Z202&amp;Z203&amp;Z204)</f>
        <v>0</v>
      </c>
      <c r="AA189" s="55">
        <f>LEN(AA190&amp;AA191&amp;AA192&amp;AA193&amp;AA194&amp;AA195&amp;AA196&amp;AA197&amp;AA198&amp;AA199&amp;AA200&amp;AA201&amp;AA202&amp;AA203&amp;AA204)</f>
        <v>0</v>
      </c>
      <c r="AB189" s="55">
        <f>SUM(Y189:AA189)</f>
        <v>0</v>
      </c>
      <c r="AC189" s="158"/>
    </row>
    <row r="190" spans="1:29" x14ac:dyDescent="0.25">
      <c r="A190" s="23" t="str">
        <f>C187&amp;"x"&amp;B190</f>
        <v>x1</v>
      </c>
      <c r="B190" s="42">
        <v>1</v>
      </c>
      <c r="C190" s="60" t="str">
        <f t="shared" ref="C190:C204" si="147">IF(OR(LEFT($A190,1)="x",$V$186=0),"",IFERROR(VLOOKUP($A190,CHOOSE($V$186,Leden1N,Leden2Z,Leden3V),9-$V$186,0),""))</f>
        <v/>
      </c>
      <c r="D190" s="60" t="str">
        <f t="shared" ref="D190:D204" si="148">IF(OR(LEFT($A190,1)="x",$V$186=0),"",IFERROR(VLOOKUP($A190,CHOOSE($V$186,Leden1N,Leden2Z,Leden3V),10-$V$186,0),""))</f>
        <v/>
      </c>
      <c r="E190" s="61" t="str">
        <f t="shared" ref="E190:E204" si="149">IF(OR(LEFT($A190,1)="x",$V$186=0),"",IFERROR(VLOOKUP($A190,CHOOSE($V$186,Leden1N,Leden2Z,Leden3V),11-$V$186,0),""))</f>
        <v/>
      </c>
      <c r="F190" s="61" t="str">
        <f t="shared" ref="F190:F204" si="150">IF(OR(LEFT($A190,1)="x",$V$186=0),"",IFERROR(VLOOKUP($A190,CHOOSE($V$186,Leden1N,Leden2Z,Leden3V),12-$V$186,0),""))</f>
        <v/>
      </c>
      <c r="G190" s="62" t="str">
        <f t="shared" ref="G190:G204" si="151">IF(OR(LEFT($A190,1)="x",$V$186=0),"",IFERROR(VLOOKUP($A190,CHOOSE($V$186,Leden1N,Leden2Z,Leden3V),13-$V$186,0),""))</f>
        <v/>
      </c>
      <c r="H190" s="63" t="str">
        <f t="shared" ref="H190:H204" si="152">IF(AND(ISNUMBER(G190),G190&lt;&gt;0),IF(OR(MONTH(G190)&lt;MONTH(Peildatum),AND(MONTH(G190)&lt;=MONTH(Peildatum),DAY(G190)&lt;=DAY(Peildatum))),YEAR(Peildatum)-YEAR(G190),YEAR(Peildatum)-YEAR(G190)-1),"")</f>
        <v/>
      </c>
      <c r="I190" s="73"/>
      <c r="J190" s="60" t="str">
        <f t="shared" ref="J190:J204" si="153">IF(OR(LEFT($A190,1)="x",$V$186=0),"",IFERROR(VLOOKUP($A190,CHOOSE($V$186,Leden1N,Leden2Z,Leden3V),18-$V$186+$W$186,0),""))</f>
        <v/>
      </c>
      <c r="K190" s="60" t="str">
        <f t="shared" ref="K190:K204" si="154">IF(OR(LEFT($A190,1)="x",$V$186=0),"",IFERROR(VLOOKUP($A190,CHOOSE($V$186,Leden1N,Leden2Z,Leden3V),19-$V$186+$W$186,0),""))</f>
        <v/>
      </c>
      <c r="L190" s="60" t="str">
        <f t="shared" ref="L190:L204" si="155">IF(OR(LEFT($A190,1)="x",$V$186=0),"",IFERROR(VLOOKUP($A190,CHOOSE($V$186,Leden1N,Leden2Z,Leden3V),20-$V$186+$W$186,0),""))</f>
        <v/>
      </c>
      <c r="M190" s="48"/>
      <c r="N190" s="48"/>
      <c r="P190" s="114" t="str">
        <f t="shared" ref="P190:P204" si="156">IF(OR(LEFT($A190,1)="x",$V$186=0),"",IFERROR(VLOOKUP($A190,CHOOSE($V$186,Leden1N,Leden2Z,Leden3V),31-$V$186+$W$186,0),""))</f>
        <v/>
      </c>
      <c r="Q190" s="114" t="str">
        <f t="shared" ref="Q190:Q204" si="157">IF(OR(LEFT($A190,1)="x",$V$186=0),"",IFERROR(VLOOKUP($A190,CHOOSE($V$186,Leden1N,Leden2Z,Leden3V),32-$V$186+$W$186,0),""))</f>
        <v/>
      </c>
      <c r="R190" s="114" t="str">
        <f t="shared" ref="R190:R204" si="158">IF(OR(LEFT($A190,1)="x",$V$186=0),"",IFERROR(VLOOKUP($A190,CHOOSE($V$186,Leden1N,Leden2Z,Leden3V),33-$V$186+$W$186,0),""))</f>
        <v/>
      </c>
      <c r="S190" s="87"/>
      <c r="T190" s="153">
        <f t="shared" ref="T190:T204" si="159">IF(LEN(C190&amp;D190&amp;E190&amp;F190)&gt;0,1,0)</f>
        <v>0</v>
      </c>
      <c r="U190" s="116"/>
      <c r="V190" s="119" t="str">
        <f t="shared" ref="V190:V204" si="160">V189</f>
        <v/>
      </c>
      <c r="W190" s="119" t="str">
        <f t="shared" ref="W190:W204" si="161">W189</f>
        <v/>
      </c>
      <c r="X190" s="97">
        <v>5</v>
      </c>
      <c r="Y190" s="60" t="str">
        <f t="shared" ref="Y190:Y204" si="162">IF(LEFT($A190,1)="x","",IFERROR(VLOOKUP($A190,CHOOSE($V$186,Leden1N,Leden2Z,Leden3V),38-$V$186+$W$186,0),""))</f>
        <v/>
      </c>
      <c r="Z190" s="60" t="str">
        <f t="shared" ref="Z190:Z204" si="163">IF(LEFT($A190,1)="x","",IFERROR(VLOOKUP($A190,CHOOSE($V$186,Leden1N,Leden2Z,Leden3V),39-$V$186+$W$186,0),""))</f>
        <v/>
      </c>
      <c r="AA190" s="60" t="str">
        <f t="shared" ref="AA190:AA204" si="164">IF(LEFT($A190,1)="x","",IFERROR(VLOOKUP($A190,CHOOSE($V$186,Leden1N,Leden2Z,Leden3V),40-$V$186+$W$186,0),""))</f>
        <v/>
      </c>
      <c r="AB190" s="23">
        <f t="shared" ref="AB190:AB204" si="165">LEN(Y190&amp;Z190&amp;AA190)</f>
        <v>0</v>
      </c>
      <c r="AC190" s="158" t="str">
        <f t="shared" ref="AC190:AC205" si="166">lft(G190,Peildatum)</f>
        <v/>
      </c>
    </row>
    <row r="191" spans="1:29" x14ac:dyDescent="0.25">
      <c r="A191" s="23" t="str">
        <f>C187&amp;"x"&amp;B191</f>
        <v>x2</v>
      </c>
      <c r="B191" s="42">
        <v>2</v>
      </c>
      <c r="C191" s="60" t="str">
        <f t="shared" si="147"/>
        <v/>
      </c>
      <c r="D191" s="60" t="str">
        <f t="shared" si="148"/>
        <v/>
      </c>
      <c r="E191" s="61" t="str">
        <f t="shared" si="149"/>
        <v/>
      </c>
      <c r="F191" s="61" t="str">
        <f t="shared" si="150"/>
        <v/>
      </c>
      <c r="G191" s="62" t="str">
        <f t="shared" si="151"/>
        <v/>
      </c>
      <c r="H191" s="63" t="str">
        <f t="shared" si="152"/>
        <v/>
      </c>
      <c r="I191" s="69"/>
      <c r="J191" s="60" t="str">
        <f t="shared" si="153"/>
        <v/>
      </c>
      <c r="K191" s="60" t="str">
        <f t="shared" si="154"/>
        <v/>
      </c>
      <c r="L191" s="60" t="str">
        <f t="shared" si="155"/>
        <v/>
      </c>
      <c r="M191" s="48"/>
      <c r="N191" s="48"/>
      <c r="P191" s="114" t="str">
        <f t="shared" si="156"/>
        <v/>
      </c>
      <c r="Q191" s="114" t="str">
        <f t="shared" si="157"/>
        <v/>
      </c>
      <c r="R191" s="114" t="str">
        <f t="shared" si="158"/>
        <v/>
      </c>
      <c r="S191" s="87"/>
      <c r="T191" s="153">
        <f t="shared" si="159"/>
        <v>0</v>
      </c>
      <c r="U191" s="116"/>
      <c r="V191" s="119" t="str">
        <f t="shared" si="160"/>
        <v/>
      </c>
      <c r="W191" s="119" t="str">
        <f t="shared" si="161"/>
        <v/>
      </c>
      <c r="X191" s="97">
        <v>6</v>
      </c>
      <c r="Y191" s="60" t="str">
        <f t="shared" si="162"/>
        <v/>
      </c>
      <c r="Z191" s="60" t="str">
        <f t="shared" si="163"/>
        <v/>
      </c>
      <c r="AA191" s="60" t="str">
        <f t="shared" si="164"/>
        <v/>
      </c>
      <c r="AB191" s="23">
        <f t="shared" si="165"/>
        <v>0</v>
      </c>
      <c r="AC191" s="158" t="str">
        <f t="shared" si="166"/>
        <v/>
      </c>
    </row>
    <row r="192" spans="1:29" x14ac:dyDescent="0.25">
      <c r="A192" s="23" t="str">
        <f>C187&amp;"x"&amp;B192</f>
        <v>x3</v>
      </c>
      <c r="B192" s="42">
        <v>3</v>
      </c>
      <c r="C192" s="60" t="str">
        <f t="shared" si="147"/>
        <v/>
      </c>
      <c r="D192" s="60" t="str">
        <f t="shared" si="148"/>
        <v/>
      </c>
      <c r="E192" s="61" t="str">
        <f t="shared" si="149"/>
        <v/>
      </c>
      <c r="F192" s="61" t="str">
        <f t="shared" si="150"/>
        <v/>
      </c>
      <c r="G192" s="62" t="str">
        <f t="shared" si="151"/>
        <v/>
      </c>
      <c r="H192" s="63" t="str">
        <f t="shared" si="152"/>
        <v/>
      </c>
      <c r="I192" s="69"/>
      <c r="J192" s="60" t="str">
        <f t="shared" si="153"/>
        <v/>
      </c>
      <c r="K192" s="60" t="str">
        <f t="shared" si="154"/>
        <v/>
      </c>
      <c r="L192" s="60" t="str">
        <f t="shared" si="155"/>
        <v/>
      </c>
      <c r="M192" s="48"/>
      <c r="N192" s="48"/>
      <c r="P192" s="114" t="str">
        <f t="shared" si="156"/>
        <v/>
      </c>
      <c r="Q192" s="114" t="str">
        <f t="shared" si="157"/>
        <v/>
      </c>
      <c r="R192" s="114" t="str">
        <f t="shared" si="158"/>
        <v/>
      </c>
      <c r="S192" s="87"/>
      <c r="T192" s="153">
        <f t="shared" si="159"/>
        <v>0</v>
      </c>
      <c r="U192" s="116"/>
      <c r="V192" s="119" t="str">
        <f t="shared" si="160"/>
        <v/>
      </c>
      <c r="W192" s="119" t="str">
        <f t="shared" si="161"/>
        <v/>
      </c>
      <c r="X192" s="97">
        <v>7</v>
      </c>
      <c r="Y192" s="60" t="str">
        <f t="shared" si="162"/>
        <v/>
      </c>
      <c r="Z192" s="60" t="str">
        <f t="shared" si="163"/>
        <v/>
      </c>
      <c r="AA192" s="60" t="str">
        <f t="shared" si="164"/>
        <v/>
      </c>
      <c r="AB192" s="23">
        <f t="shared" si="165"/>
        <v>0</v>
      </c>
      <c r="AC192" s="158" t="str">
        <f t="shared" si="166"/>
        <v/>
      </c>
    </row>
    <row r="193" spans="1:29" x14ac:dyDescent="0.25">
      <c r="A193" s="23" t="str">
        <f>C187&amp;"x"&amp;B193</f>
        <v>x4</v>
      </c>
      <c r="B193" s="42">
        <v>4</v>
      </c>
      <c r="C193" s="60" t="str">
        <f t="shared" si="147"/>
        <v/>
      </c>
      <c r="D193" s="60" t="str">
        <f t="shared" si="148"/>
        <v/>
      </c>
      <c r="E193" s="61" t="str">
        <f t="shared" si="149"/>
        <v/>
      </c>
      <c r="F193" s="61" t="str">
        <f t="shared" si="150"/>
        <v/>
      </c>
      <c r="G193" s="62" t="str">
        <f t="shared" si="151"/>
        <v/>
      </c>
      <c r="H193" s="63" t="str">
        <f t="shared" si="152"/>
        <v/>
      </c>
      <c r="I193" s="69"/>
      <c r="J193" s="60" t="str">
        <f t="shared" si="153"/>
        <v/>
      </c>
      <c r="K193" s="60" t="str">
        <f t="shared" si="154"/>
        <v/>
      </c>
      <c r="L193" s="60" t="str">
        <f t="shared" si="155"/>
        <v/>
      </c>
      <c r="M193" s="48"/>
      <c r="N193" s="48"/>
      <c r="P193" s="114" t="str">
        <f t="shared" si="156"/>
        <v/>
      </c>
      <c r="Q193" s="114" t="str">
        <f t="shared" si="157"/>
        <v/>
      </c>
      <c r="R193" s="114" t="str">
        <f t="shared" si="158"/>
        <v/>
      </c>
      <c r="S193" s="87"/>
      <c r="T193" s="153">
        <f t="shared" si="159"/>
        <v>0</v>
      </c>
      <c r="U193" s="116"/>
      <c r="V193" s="119" t="str">
        <f t="shared" si="160"/>
        <v/>
      </c>
      <c r="W193" s="119" t="str">
        <f t="shared" si="161"/>
        <v/>
      </c>
      <c r="X193" s="97">
        <v>8</v>
      </c>
      <c r="Y193" s="60" t="str">
        <f t="shared" si="162"/>
        <v/>
      </c>
      <c r="Z193" s="60" t="str">
        <f t="shared" si="163"/>
        <v/>
      </c>
      <c r="AA193" s="60" t="str">
        <f t="shared" si="164"/>
        <v/>
      </c>
      <c r="AB193" s="23">
        <f t="shared" si="165"/>
        <v>0</v>
      </c>
      <c r="AC193" s="158" t="str">
        <f t="shared" si="166"/>
        <v/>
      </c>
    </row>
    <row r="194" spans="1:29" x14ac:dyDescent="0.25">
      <c r="A194" s="23" t="str">
        <f>C187&amp;"x"&amp;B194</f>
        <v>x5</v>
      </c>
      <c r="B194" s="42">
        <v>5</v>
      </c>
      <c r="C194" s="60" t="str">
        <f t="shared" si="147"/>
        <v/>
      </c>
      <c r="D194" s="60" t="str">
        <f t="shared" si="148"/>
        <v/>
      </c>
      <c r="E194" s="61" t="str">
        <f t="shared" si="149"/>
        <v/>
      </c>
      <c r="F194" s="61" t="str">
        <f t="shared" si="150"/>
        <v/>
      </c>
      <c r="G194" s="62" t="str">
        <f t="shared" si="151"/>
        <v/>
      </c>
      <c r="H194" s="63" t="str">
        <f t="shared" si="152"/>
        <v/>
      </c>
      <c r="I194" s="69"/>
      <c r="J194" s="60" t="str">
        <f t="shared" si="153"/>
        <v/>
      </c>
      <c r="K194" s="60" t="str">
        <f t="shared" si="154"/>
        <v/>
      </c>
      <c r="L194" s="60" t="str">
        <f t="shared" si="155"/>
        <v/>
      </c>
      <c r="M194" s="48"/>
      <c r="N194" s="48"/>
      <c r="P194" s="114" t="str">
        <f t="shared" si="156"/>
        <v/>
      </c>
      <c r="Q194" s="114" t="str">
        <f t="shared" si="157"/>
        <v/>
      </c>
      <c r="R194" s="114" t="str">
        <f t="shared" si="158"/>
        <v/>
      </c>
      <c r="S194" s="87"/>
      <c r="T194" s="153">
        <f t="shared" si="159"/>
        <v>0</v>
      </c>
      <c r="U194" s="116"/>
      <c r="V194" s="119" t="str">
        <f t="shared" si="160"/>
        <v/>
      </c>
      <c r="W194" s="119" t="str">
        <f t="shared" si="161"/>
        <v/>
      </c>
      <c r="X194" s="97">
        <v>9</v>
      </c>
      <c r="Y194" s="60" t="str">
        <f t="shared" si="162"/>
        <v/>
      </c>
      <c r="Z194" s="60" t="str">
        <f t="shared" si="163"/>
        <v/>
      </c>
      <c r="AA194" s="60" t="str">
        <f t="shared" si="164"/>
        <v/>
      </c>
      <c r="AB194" s="23">
        <f t="shared" si="165"/>
        <v>0</v>
      </c>
      <c r="AC194" s="158" t="str">
        <f t="shared" si="166"/>
        <v/>
      </c>
    </row>
    <row r="195" spans="1:29" x14ac:dyDescent="0.25">
      <c r="A195" s="23" t="str">
        <f>C187&amp;"x"&amp;B195</f>
        <v>x6</v>
      </c>
      <c r="B195" s="42">
        <v>6</v>
      </c>
      <c r="C195" s="60" t="str">
        <f t="shared" si="147"/>
        <v/>
      </c>
      <c r="D195" s="60" t="str">
        <f t="shared" si="148"/>
        <v/>
      </c>
      <c r="E195" s="61" t="str">
        <f t="shared" si="149"/>
        <v/>
      </c>
      <c r="F195" s="61" t="str">
        <f t="shared" si="150"/>
        <v/>
      </c>
      <c r="G195" s="62" t="str">
        <f t="shared" si="151"/>
        <v/>
      </c>
      <c r="H195" s="63" t="str">
        <f t="shared" si="152"/>
        <v/>
      </c>
      <c r="I195" s="69"/>
      <c r="J195" s="60" t="str">
        <f t="shared" si="153"/>
        <v/>
      </c>
      <c r="K195" s="60" t="str">
        <f t="shared" si="154"/>
        <v/>
      </c>
      <c r="L195" s="60" t="str">
        <f t="shared" si="155"/>
        <v/>
      </c>
      <c r="M195" s="48"/>
      <c r="N195" s="48"/>
      <c r="P195" s="114" t="str">
        <f t="shared" si="156"/>
        <v/>
      </c>
      <c r="Q195" s="114" t="str">
        <f t="shared" si="157"/>
        <v/>
      </c>
      <c r="R195" s="114" t="str">
        <f t="shared" si="158"/>
        <v/>
      </c>
      <c r="S195" s="87"/>
      <c r="T195" s="153">
        <f t="shared" si="159"/>
        <v>0</v>
      </c>
      <c r="U195" s="116"/>
      <c r="V195" s="119" t="str">
        <f t="shared" si="160"/>
        <v/>
      </c>
      <c r="W195" s="119" t="str">
        <f t="shared" si="161"/>
        <v/>
      </c>
      <c r="X195" s="97">
        <v>10</v>
      </c>
      <c r="Y195" s="60" t="str">
        <f t="shared" si="162"/>
        <v/>
      </c>
      <c r="Z195" s="60" t="str">
        <f t="shared" si="163"/>
        <v/>
      </c>
      <c r="AA195" s="60" t="str">
        <f t="shared" si="164"/>
        <v/>
      </c>
      <c r="AB195" s="23">
        <f t="shared" si="165"/>
        <v>0</v>
      </c>
      <c r="AC195" s="158" t="str">
        <f t="shared" si="166"/>
        <v/>
      </c>
    </row>
    <row r="196" spans="1:29" x14ac:dyDescent="0.25">
      <c r="A196" s="23" t="str">
        <f>C187&amp;"x"&amp;B196</f>
        <v>x7</v>
      </c>
      <c r="B196" s="42">
        <v>7</v>
      </c>
      <c r="C196" s="60" t="str">
        <f t="shared" si="147"/>
        <v/>
      </c>
      <c r="D196" s="60" t="str">
        <f t="shared" si="148"/>
        <v/>
      </c>
      <c r="E196" s="61" t="str">
        <f t="shared" si="149"/>
        <v/>
      </c>
      <c r="F196" s="61" t="str">
        <f t="shared" si="150"/>
        <v/>
      </c>
      <c r="G196" s="62" t="str">
        <f t="shared" si="151"/>
        <v/>
      </c>
      <c r="H196" s="63" t="str">
        <f t="shared" si="152"/>
        <v/>
      </c>
      <c r="I196" s="69"/>
      <c r="J196" s="60" t="str">
        <f t="shared" si="153"/>
        <v/>
      </c>
      <c r="K196" s="60" t="str">
        <f t="shared" si="154"/>
        <v/>
      </c>
      <c r="L196" s="60" t="str">
        <f t="shared" si="155"/>
        <v/>
      </c>
      <c r="M196" s="48"/>
      <c r="N196" s="48"/>
      <c r="P196" s="114" t="str">
        <f t="shared" si="156"/>
        <v/>
      </c>
      <c r="Q196" s="114" t="str">
        <f t="shared" si="157"/>
        <v/>
      </c>
      <c r="R196" s="114" t="str">
        <f t="shared" si="158"/>
        <v/>
      </c>
      <c r="S196" s="87"/>
      <c r="T196" s="153">
        <f t="shared" si="159"/>
        <v>0</v>
      </c>
      <c r="U196" s="116"/>
      <c r="V196" s="119" t="str">
        <f t="shared" si="160"/>
        <v/>
      </c>
      <c r="W196" s="119" t="str">
        <f t="shared" si="161"/>
        <v/>
      </c>
      <c r="X196" s="97">
        <v>11</v>
      </c>
      <c r="Y196" s="60" t="str">
        <f t="shared" si="162"/>
        <v/>
      </c>
      <c r="Z196" s="60" t="str">
        <f t="shared" si="163"/>
        <v/>
      </c>
      <c r="AA196" s="60" t="str">
        <f t="shared" si="164"/>
        <v/>
      </c>
      <c r="AB196" s="23">
        <f t="shared" si="165"/>
        <v>0</v>
      </c>
      <c r="AC196" s="158" t="str">
        <f t="shared" si="166"/>
        <v/>
      </c>
    </row>
    <row r="197" spans="1:29" x14ac:dyDescent="0.25">
      <c r="A197" s="23" t="str">
        <f>C187&amp;"x"&amp;B197</f>
        <v>x8</v>
      </c>
      <c r="B197" s="42">
        <v>8</v>
      </c>
      <c r="C197" s="60" t="str">
        <f t="shared" si="147"/>
        <v/>
      </c>
      <c r="D197" s="60" t="str">
        <f t="shared" si="148"/>
        <v/>
      </c>
      <c r="E197" s="61" t="str">
        <f t="shared" si="149"/>
        <v/>
      </c>
      <c r="F197" s="61" t="str">
        <f t="shared" si="150"/>
        <v/>
      </c>
      <c r="G197" s="62" t="str">
        <f t="shared" si="151"/>
        <v/>
      </c>
      <c r="H197" s="63" t="str">
        <f t="shared" si="152"/>
        <v/>
      </c>
      <c r="I197" s="69"/>
      <c r="J197" s="60" t="str">
        <f t="shared" si="153"/>
        <v/>
      </c>
      <c r="K197" s="60" t="str">
        <f t="shared" si="154"/>
        <v/>
      </c>
      <c r="L197" s="60" t="str">
        <f t="shared" si="155"/>
        <v/>
      </c>
      <c r="M197" s="48"/>
      <c r="N197" s="48"/>
      <c r="P197" s="114" t="str">
        <f t="shared" si="156"/>
        <v/>
      </c>
      <c r="Q197" s="114" t="str">
        <f t="shared" si="157"/>
        <v/>
      </c>
      <c r="R197" s="114" t="str">
        <f t="shared" si="158"/>
        <v/>
      </c>
      <c r="S197" s="87"/>
      <c r="T197" s="153">
        <f t="shared" si="159"/>
        <v>0</v>
      </c>
      <c r="U197" s="116"/>
      <c r="V197" s="119" t="str">
        <f t="shared" si="160"/>
        <v/>
      </c>
      <c r="W197" s="119" t="str">
        <f t="shared" si="161"/>
        <v/>
      </c>
      <c r="X197" s="97">
        <v>12</v>
      </c>
      <c r="Y197" s="60" t="str">
        <f t="shared" si="162"/>
        <v/>
      </c>
      <c r="Z197" s="60" t="str">
        <f t="shared" si="163"/>
        <v/>
      </c>
      <c r="AA197" s="60" t="str">
        <f t="shared" si="164"/>
        <v/>
      </c>
      <c r="AB197" s="23">
        <f t="shared" si="165"/>
        <v>0</v>
      </c>
      <c r="AC197" s="158" t="str">
        <f t="shared" si="166"/>
        <v/>
      </c>
    </row>
    <row r="198" spans="1:29" x14ac:dyDescent="0.25">
      <c r="A198" s="23" t="str">
        <f>C187&amp;"x"&amp;B198</f>
        <v>x9</v>
      </c>
      <c r="B198" s="42">
        <v>9</v>
      </c>
      <c r="C198" s="60" t="str">
        <f t="shared" si="147"/>
        <v/>
      </c>
      <c r="D198" s="60" t="str">
        <f t="shared" si="148"/>
        <v/>
      </c>
      <c r="E198" s="61" t="str">
        <f t="shared" si="149"/>
        <v/>
      </c>
      <c r="F198" s="61" t="str">
        <f t="shared" si="150"/>
        <v/>
      </c>
      <c r="G198" s="62" t="str">
        <f t="shared" si="151"/>
        <v/>
      </c>
      <c r="H198" s="63" t="str">
        <f t="shared" si="152"/>
        <v/>
      </c>
      <c r="I198" s="69"/>
      <c r="J198" s="60" t="str">
        <f t="shared" si="153"/>
        <v/>
      </c>
      <c r="K198" s="60" t="str">
        <f t="shared" si="154"/>
        <v/>
      </c>
      <c r="L198" s="60" t="str">
        <f t="shared" si="155"/>
        <v/>
      </c>
      <c r="M198" s="48"/>
      <c r="N198" s="48"/>
      <c r="P198" s="114" t="str">
        <f t="shared" si="156"/>
        <v/>
      </c>
      <c r="Q198" s="114" t="str">
        <f t="shared" si="157"/>
        <v/>
      </c>
      <c r="R198" s="114" t="str">
        <f t="shared" si="158"/>
        <v/>
      </c>
      <c r="S198" s="87"/>
      <c r="T198" s="153">
        <f t="shared" si="159"/>
        <v>0</v>
      </c>
      <c r="U198" s="116"/>
      <c r="V198" s="119" t="str">
        <f t="shared" si="160"/>
        <v/>
      </c>
      <c r="W198" s="119" t="str">
        <f t="shared" si="161"/>
        <v/>
      </c>
      <c r="X198" s="97">
        <v>13</v>
      </c>
      <c r="Y198" s="60" t="str">
        <f t="shared" si="162"/>
        <v/>
      </c>
      <c r="Z198" s="60" t="str">
        <f t="shared" si="163"/>
        <v/>
      </c>
      <c r="AA198" s="60" t="str">
        <f t="shared" si="164"/>
        <v/>
      </c>
      <c r="AB198" s="23">
        <f t="shared" si="165"/>
        <v>0</v>
      </c>
      <c r="AC198" s="158" t="str">
        <f t="shared" si="166"/>
        <v/>
      </c>
    </row>
    <row r="199" spans="1:29" x14ac:dyDescent="0.25">
      <c r="A199" s="23" t="str">
        <f>C187&amp;"x"&amp;B199</f>
        <v>x10</v>
      </c>
      <c r="B199" s="42">
        <v>10</v>
      </c>
      <c r="C199" s="60" t="str">
        <f t="shared" si="147"/>
        <v/>
      </c>
      <c r="D199" s="60" t="str">
        <f t="shared" si="148"/>
        <v/>
      </c>
      <c r="E199" s="61" t="str">
        <f t="shared" si="149"/>
        <v/>
      </c>
      <c r="F199" s="61" t="str">
        <f t="shared" si="150"/>
        <v/>
      </c>
      <c r="G199" s="62" t="str">
        <f t="shared" si="151"/>
        <v/>
      </c>
      <c r="H199" s="63" t="str">
        <f t="shared" si="152"/>
        <v/>
      </c>
      <c r="I199" s="69"/>
      <c r="J199" s="60" t="str">
        <f t="shared" si="153"/>
        <v/>
      </c>
      <c r="K199" s="60" t="str">
        <f t="shared" si="154"/>
        <v/>
      </c>
      <c r="L199" s="60" t="str">
        <f t="shared" si="155"/>
        <v/>
      </c>
      <c r="M199" s="48"/>
      <c r="N199" s="48"/>
      <c r="P199" s="114" t="str">
        <f t="shared" si="156"/>
        <v/>
      </c>
      <c r="Q199" s="114" t="str">
        <f t="shared" si="157"/>
        <v/>
      </c>
      <c r="R199" s="114" t="str">
        <f t="shared" si="158"/>
        <v/>
      </c>
      <c r="S199" s="87"/>
      <c r="T199" s="153">
        <f t="shared" si="159"/>
        <v>0</v>
      </c>
      <c r="U199" s="116"/>
      <c r="V199" s="119" t="str">
        <f t="shared" si="160"/>
        <v/>
      </c>
      <c r="W199" s="119" t="str">
        <f t="shared" si="161"/>
        <v/>
      </c>
      <c r="X199" s="97">
        <v>14</v>
      </c>
      <c r="Y199" s="60" t="str">
        <f t="shared" si="162"/>
        <v/>
      </c>
      <c r="Z199" s="60" t="str">
        <f t="shared" si="163"/>
        <v/>
      </c>
      <c r="AA199" s="60" t="str">
        <f t="shared" si="164"/>
        <v/>
      </c>
      <c r="AB199" s="23">
        <f t="shared" si="165"/>
        <v>0</v>
      </c>
      <c r="AC199" s="158" t="str">
        <f t="shared" si="166"/>
        <v/>
      </c>
    </row>
    <row r="200" spans="1:29" x14ac:dyDescent="0.25">
      <c r="A200" s="23" t="str">
        <f>C187&amp;"x"&amp;B200</f>
        <v>x11</v>
      </c>
      <c r="B200" s="42">
        <v>11</v>
      </c>
      <c r="C200" s="60" t="str">
        <f t="shared" si="147"/>
        <v/>
      </c>
      <c r="D200" s="60" t="str">
        <f t="shared" si="148"/>
        <v/>
      </c>
      <c r="E200" s="61" t="str">
        <f t="shared" si="149"/>
        <v/>
      </c>
      <c r="F200" s="61" t="str">
        <f t="shared" si="150"/>
        <v/>
      </c>
      <c r="G200" s="62" t="str">
        <f t="shared" si="151"/>
        <v/>
      </c>
      <c r="H200" s="63" t="str">
        <f t="shared" si="152"/>
        <v/>
      </c>
      <c r="I200" s="69"/>
      <c r="J200" s="60" t="str">
        <f t="shared" si="153"/>
        <v/>
      </c>
      <c r="K200" s="60" t="str">
        <f t="shared" si="154"/>
        <v/>
      </c>
      <c r="L200" s="60" t="str">
        <f t="shared" si="155"/>
        <v/>
      </c>
      <c r="M200" s="48"/>
      <c r="N200" s="48"/>
      <c r="P200" s="114" t="str">
        <f t="shared" si="156"/>
        <v/>
      </c>
      <c r="Q200" s="114" t="str">
        <f t="shared" si="157"/>
        <v/>
      </c>
      <c r="R200" s="114" t="str">
        <f t="shared" si="158"/>
        <v/>
      </c>
      <c r="S200" s="87"/>
      <c r="T200" s="153">
        <f t="shared" si="159"/>
        <v>0</v>
      </c>
      <c r="V200" s="119" t="str">
        <f t="shared" si="160"/>
        <v/>
      </c>
      <c r="W200" s="119" t="str">
        <f t="shared" si="161"/>
        <v/>
      </c>
      <c r="X200" s="97">
        <v>15</v>
      </c>
      <c r="Y200" s="60" t="str">
        <f t="shared" si="162"/>
        <v/>
      </c>
      <c r="Z200" s="60" t="str">
        <f t="shared" si="163"/>
        <v/>
      </c>
      <c r="AA200" s="60" t="str">
        <f t="shared" si="164"/>
        <v/>
      </c>
      <c r="AB200" s="23">
        <f t="shared" si="165"/>
        <v>0</v>
      </c>
      <c r="AC200" s="158" t="str">
        <f t="shared" si="166"/>
        <v/>
      </c>
    </row>
    <row r="201" spans="1:29" x14ac:dyDescent="0.25">
      <c r="A201" s="23" t="str">
        <f>C187&amp;"x"&amp;B201</f>
        <v>x12</v>
      </c>
      <c r="B201" s="42">
        <v>12</v>
      </c>
      <c r="C201" s="60" t="str">
        <f t="shared" si="147"/>
        <v/>
      </c>
      <c r="D201" s="60" t="str">
        <f t="shared" si="148"/>
        <v/>
      </c>
      <c r="E201" s="61" t="str">
        <f t="shared" si="149"/>
        <v/>
      </c>
      <c r="F201" s="61" t="str">
        <f t="shared" si="150"/>
        <v/>
      </c>
      <c r="G201" s="62" t="str">
        <f t="shared" si="151"/>
        <v/>
      </c>
      <c r="H201" s="63" t="str">
        <f t="shared" si="152"/>
        <v/>
      </c>
      <c r="I201" s="69"/>
      <c r="J201" s="60" t="str">
        <f t="shared" si="153"/>
        <v/>
      </c>
      <c r="K201" s="60" t="str">
        <f t="shared" si="154"/>
        <v/>
      </c>
      <c r="L201" s="60" t="str">
        <f t="shared" si="155"/>
        <v/>
      </c>
      <c r="M201" s="48"/>
      <c r="N201" s="48"/>
      <c r="P201" s="114" t="str">
        <f t="shared" si="156"/>
        <v/>
      </c>
      <c r="Q201" s="114" t="str">
        <f t="shared" si="157"/>
        <v/>
      </c>
      <c r="R201" s="114" t="str">
        <f t="shared" si="158"/>
        <v/>
      </c>
      <c r="S201" s="87"/>
      <c r="T201" s="153">
        <f t="shared" si="159"/>
        <v>0</v>
      </c>
      <c r="V201" s="119" t="str">
        <f t="shared" si="160"/>
        <v/>
      </c>
      <c r="W201" s="119" t="str">
        <f t="shared" si="161"/>
        <v/>
      </c>
      <c r="X201" s="97">
        <v>16</v>
      </c>
      <c r="Y201" s="60" t="str">
        <f t="shared" si="162"/>
        <v/>
      </c>
      <c r="Z201" s="60" t="str">
        <f t="shared" si="163"/>
        <v/>
      </c>
      <c r="AA201" s="60" t="str">
        <f t="shared" si="164"/>
        <v/>
      </c>
      <c r="AB201" s="23">
        <f t="shared" si="165"/>
        <v>0</v>
      </c>
      <c r="AC201" s="158" t="str">
        <f t="shared" si="166"/>
        <v/>
      </c>
    </row>
    <row r="202" spans="1:29" x14ac:dyDescent="0.25">
      <c r="A202" s="23" t="str">
        <f>C187&amp;"x"&amp;B202</f>
        <v>x13</v>
      </c>
      <c r="B202" s="42">
        <v>13</v>
      </c>
      <c r="C202" s="60" t="str">
        <f t="shared" si="147"/>
        <v/>
      </c>
      <c r="D202" s="60" t="str">
        <f t="shared" si="148"/>
        <v/>
      </c>
      <c r="E202" s="61" t="str">
        <f t="shared" si="149"/>
        <v/>
      </c>
      <c r="F202" s="61" t="str">
        <f t="shared" si="150"/>
        <v/>
      </c>
      <c r="G202" s="62" t="str">
        <f t="shared" si="151"/>
        <v/>
      </c>
      <c r="H202" s="63" t="str">
        <f t="shared" si="152"/>
        <v/>
      </c>
      <c r="I202" s="69"/>
      <c r="J202" s="60" t="str">
        <f t="shared" si="153"/>
        <v/>
      </c>
      <c r="K202" s="60" t="str">
        <f t="shared" si="154"/>
        <v/>
      </c>
      <c r="L202" s="60" t="str">
        <f t="shared" si="155"/>
        <v/>
      </c>
      <c r="M202" s="48"/>
      <c r="N202" s="48"/>
      <c r="P202" s="114" t="str">
        <f t="shared" si="156"/>
        <v/>
      </c>
      <c r="Q202" s="114" t="str">
        <f t="shared" si="157"/>
        <v/>
      </c>
      <c r="R202" s="114" t="str">
        <f t="shared" si="158"/>
        <v/>
      </c>
      <c r="S202" s="87"/>
      <c r="T202" s="153">
        <f t="shared" si="159"/>
        <v>0</v>
      </c>
      <c r="V202" s="119" t="str">
        <f t="shared" si="160"/>
        <v/>
      </c>
      <c r="W202" s="119" t="str">
        <f t="shared" si="161"/>
        <v/>
      </c>
      <c r="X202" s="97">
        <v>17</v>
      </c>
      <c r="Y202" s="60" t="str">
        <f t="shared" si="162"/>
        <v/>
      </c>
      <c r="Z202" s="60" t="str">
        <f t="shared" si="163"/>
        <v/>
      </c>
      <c r="AA202" s="60" t="str">
        <f t="shared" si="164"/>
        <v/>
      </c>
      <c r="AB202" s="23">
        <f t="shared" si="165"/>
        <v>0</v>
      </c>
      <c r="AC202" s="158" t="str">
        <f t="shared" si="166"/>
        <v/>
      </c>
    </row>
    <row r="203" spans="1:29" x14ac:dyDescent="0.25">
      <c r="A203" s="23" t="str">
        <f>C187&amp;"x"&amp;B203</f>
        <v>x14</v>
      </c>
      <c r="B203" s="42">
        <v>14</v>
      </c>
      <c r="C203" s="60" t="str">
        <f t="shared" si="147"/>
        <v/>
      </c>
      <c r="D203" s="60" t="str">
        <f t="shared" si="148"/>
        <v/>
      </c>
      <c r="E203" s="61" t="str">
        <f t="shared" si="149"/>
        <v/>
      </c>
      <c r="F203" s="61" t="str">
        <f t="shared" si="150"/>
        <v/>
      </c>
      <c r="G203" s="62" t="str">
        <f t="shared" si="151"/>
        <v/>
      </c>
      <c r="H203" s="63" t="str">
        <f t="shared" si="152"/>
        <v/>
      </c>
      <c r="I203" s="69"/>
      <c r="J203" s="60" t="str">
        <f t="shared" si="153"/>
        <v/>
      </c>
      <c r="K203" s="60" t="str">
        <f t="shared" si="154"/>
        <v/>
      </c>
      <c r="L203" s="60" t="str">
        <f t="shared" si="155"/>
        <v/>
      </c>
      <c r="M203" s="48"/>
      <c r="N203" s="48"/>
      <c r="P203" s="114" t="str">
        <f t="shared" si="156"/>
        <v/>
      </c>
      <c r="Q203" s="114" t="str">
        <f t="shared" si="157"/>
        <v/>
      </c>
      <c r="R203" s="114" t="str">
        <f t="shared" si="158"/>
        <v/>
      </c>
      <c r="S203" s="87"/>
      <c r="T203" s="153">
        <f t="shared" si="159"/>
        <v>0</v>
      </c>
      <c r="V203" s="119" t="str">
        <f t="shared" si="160"/>
        <v/>
      </c>
      <c r="W203" s="119" t="str">
        <f t="shared" si="161"/>
        <v/>
      </c>
      <c r="X203" s="97">
        <v>18</v>
      </c>
      <c r="Y203" s="60" t="str">
        <f t="shared" si="162"/>
        <v/>
      </c>
      <c r="Z203" s="60" t="str">
        <f t="shared" si="163"/>
        <v/>
      </c>
      <c r="AA203" s="60" t="str">
        <f t="shared" si="164"/>
        <v/>
      </c>
      <c r="AB203" s="23">
        <f t="shared" si="165"/>
        <v>0</v>
      </c>
      <c r="AC203" s="158" t="str">
        <f t="shared" si="166"/>
        <v/>
      </c>
    </row>
    <row r="204" spans="1:29" x14ac:dyDescent="0.25">
      <c r="A204" s="23" t="str">
        <f>C187&amp;"x"&amp;B204</f>
        <v>x15</v>
      </c>
      <c r="B204" s="42">
        <v>15</v>
      </c>
      <c r="C204" s="60" t="str">
        <f t="shared" si="147"/>
        <v/>
      </c>
      <c r="D204" s="60" t="str">
        <f t="shared" si="148"/>
        <v/>
      </c>
      <c r="E204" s="61" t="str">
        <f t="shared" si="149"/>
        <v/>
      </c>
      <c r="F204" s="61" t="str">
        <f t="shared" si="150"/>
        <v/>
      </c>
      <c r="G204" s="62" t="str">
        <f t="shared" si="151"/>
        <v/>
      </c>
      <c r="H204" s="63" t="str">
        <f t="shared" si="152"/>
        <v/>
      </c>
      <c r="I204" s="69"/>
      <c r="J204" s="60" t="str">
        <f t="shared" si="153"/>
        <v/>
      </c>
      <c r="K204" s="60" t="str">
        <f t="shared" si="154"/>
        <v/>
      </c>
      <c r="L204" s="60" t="str">
        <f t="shared" si="155"/>
        <v/>
      </c>
      <c r="M204" s="48"/>
      <c r="N204" s="48"/>
      <c r="P204" s="114" t="str">
        <f t="shared" si="156"/>
        <v/>
      </c>
      <c r="Q204" s="114" t="str">
        <f t="shared" si="157"/>
        <v/>
      </c>
      <c r="R204" s="114" t="str">
        <f t="shared" si="158"/>
        <v/>
      </c>
      <c r="S204" s="87"/>
      <c r="T204" s="153">
        <f t="shared" si="159"/>
        <v>0</v>
      </c>
      <c r="V204" s="119" t="str">
        <f t="shared" si="160"/>
        <v/>
      </c>
      <c r="W204" s="119" t="str">
        <f t="shared" si="161"/>
        <v/>
      </c>
      <c r="X204" s="97">
        <v>19</v>
      </c>
      <c r="Y204" s="60" t="str">
        <f t="shared" si="162"/>
        <v/>
      </c>
      <c r="Z204" s="60" t="str">
        <f t="shared" si="163"/>
        <v/>
      </c>
      <c r="AA204" s="60" t="str">
        <f t="shared" si="164"/>
        <v/>
      </c>
      <c r="AB204" s="23">
        <f t="shared" si="165"/>
        <v>0</v>
      </c>
      <c r="AC204" s="158" t="str">
        <f t="shared" si="166"/>
        <v/>
      </c>
    </row>
    <row r="205" spans="1:29" ht="6" customHeight="1" x14ac:dyDescent="0.25">
      <c r="B205" s="42"/>
      <c r="C205" s="74"/>
      <c r="D205" s="74"/>
      <c r="E205" s="74"/>
      <c r="F205" s="74"/>
      <c r="G205" s="74"/>
      <c r="H205" s="74"/>
      <c r="I205" s="74"/>
      <c r="J205" s="74"/>
      <c r="K205" s="74"/>
      <c r="L205" s="74"/>
      <c r="M205" s="48"/>
      <c r="N205" s="48"/>
      <c r="AC205" s="158" t="str">
        <f t="shared" si="166"/>
        <v/>
      </c>
    </row>
    <row r="206" spans="1:29" ht="13" x14ac:dyDescent="0.3">
      <c r="B206" s="42"/>
      <c r="C206" s="43"/>
      <c r="D206" s="42"/>
      <c r="E206" s="42"/>
      <c r="F206" s="42"/>
      <c r="G206" s="161" t="str">
        <f>AC187</f>
        <v/>
      </c>
      <c r="H206" s="75" t="s">
        <v>5181</v>
      </c>
      <c r="I206" s="46"/>
      <c r="J206" s="76">
        <f>P187*$V$9</f>
        <v>0</v>
      </c>
      <c r="K206" s="76">
        <f>Q187*$V$9</f>
        <v>0</v>
      </c>
      <c r="L206" s="76">
        <f>R187*$V$9</f>
        <v>0</v>
      </c>
      <c r="M206" s="48"/>
      <c r="N206" s="48"/>
      <c r="X206" s="97">
        <v>21</v>
      </c>
    </row>
    <row r="207" spans="1:29" ht="12.75" customHeight="1" x14ac:dyDescent="0.25">
      <c r="B207" s="385" t="s">
        <v>5182</v>
      </c>
      <c r="C207" s="385"/>
      <c r="D207" s="385"/>
      <c r="E207" s="385"/>
      <c r="F207" s="385"/>
      <c r="G207" s="385"/>
      <c r="H207" s="385"/>
      <c r="I207" s="385"/>
      <c r="J207" s="385"/>
      <c r="K207" s="385"/>
      <c r="L207" s="385"/>
      <c r="M207" s="48"/>
      <c r="N207" s="48"/>
      <c r="X207" s="97">
        <v>22</v>
      </c>
    </row>
    <row r="208" spans="1:29" ht="130" customHeight="1" x14ac:dyDescent="0.25">
      <c r="B208" s="382"/>
      <c r="C208" s="382"/>
      <c r="D208" s="382"/>
      <c r="E208" s="382"/>
      <c r="F208" s="382"/>
      <c r="G208" s="382"/>
      <c r="H208" s="382"/>
      <c r="I208" s="382"/>
      <c r="J208" s="382"/>
      <c r="K208" s="382"/>
      <c r="L208" s="382"/>
      <c r="M208" s="77"/>
      <c r="N208" s="77"/>
      <c r="X208" s="97">
        <v>23</v>
      </c>
    </row>
    <row r="209" spans="1:29" ht="13" thickBot="1" x14ac:dyDescent="0.3">
      <c r="B209" s="78"/>
      <c r="C209" s="79"/>
      <c r="D209" s="78"/>
      <c r="E209" s="78"/>
      <c r="F209" s="78"/>
      <c r="G209" s="80"/>
      <c r="H209" s="80"/>
      <c r="I209" s="80"/>
      <c r="J209" s="79"/>
      <c r="K209" s="79"/>
      <c r="L209" s="79"/>
      <c r="M209" s="48"/>
      <c r="N209" s="48"/>
      <c r="P209" s="23"/>
      <c r="Q209" s="23"/>
      <c r="R209" s="23"/>
      <c r="S209" s="23"/>
      <c r="T209" s="21"/>
    </row>
    <row r="210" spans="1:29" ht="13" thickTop="1" x14ac:dyDescent="0.25">
      <c r="B210" s="42"/>
      <c r="C210" s="43"/>
      <c r="D210" s="42"/>
      <c r="E210" s="42"/>
      <c r="F210" s="42"/>
      <c r="G210" s="46"/>
      <c r="H210" s="46"/>
      <c r="I210" s="46"/>
      <c r="J210" s="43"/>
      <c r="K210" s="43"/>
      <c r="L210" s="43"/>
      <c r="M210" s="48"/>
      <c r="N210" s="48"/>
      <c r="P210" s="21" t="str">
        <f>IF($D212="Veldnj","N",IF($D212="Zaal","Z",IF($D212="Veldvj","V","")))</f>
        <v/>
      </c>
      <c r="Q210" s="87" t="str">
        <f>IF(P210="","",LEFT(IFERROR(VLOOKUP($C212,CHOOSE(V211,Teams1N,Teams2Z,Teams3V),2,0),"")&amp;"??",2))</f>
        <v/>
      </c>
      <c r="R210" s="87" t="str">
        <f>IF(P210="","",LEFT(IFERROR(VLOOKUP(C212,IF(P210="V",Teams1N,Teams2Z),4,0),"")&amp;"?",1))</f>
        <v/>
      </c>
      <c r="U210" s="21" t="s">
        <v>7053</v>
      </c>
      <c r="V210" s="21" t="s">
        <v>7052</v>
      </c>
      <c r="W210" s="21" t="s">
        <v>7107</v>
      </c>
      <c r="X210" s="97" t="s">
        <v>5172</v>
      </c>
      <c r="AC210" s="158"/>
    </row>
    <row r="211" spans="1:29" ht="13" x14ac:dyDescent="0.3">
      <c r="B211" s="42"/>
      <c r="C211" s="43" t="s">
        <v>2</v>
      </c>
      <c r="D211" s="43" t="s">
        <v>5180</v>
      </c>
      <c r="E211" s="383" t="s">
        <v>5463</v>
      </c>
      <c r="F211" s="383"/>
      <c r="G211" s="383"/>
      <c r="H211" s="383"/>
      <c r="I211" s="46"/>
      <c r="J211" s="43" t="s">
        <v>5169</v>
      </c>
      <c r="K211" s="43" t="s">
        <v>5170</v>
      </c>
      <c r="L211" s="43" t="s">
        <v>5171</v>
      </c>
      <c r="M211" s="48"/>
      <c r="N211" s="48"/>
      <c r="P211" s="49">
        <f>COUNT(P215:P229)</f>
        <v>0</v>
      </c>
      <c r="Q211" s="49">
        <f>COUNT(Q215:Q229)</f>
        <v>0</v>
      </c>
      <c r="R211" s="49">
        <f>COUNT(R215:R229)</f>
        <v>0</v>
      </c>
      <c r="S211" s="96"/>
      <c r="U211" s="21">
        <f>15-COUNTBLANK(C215:C229)</f>
        <v>0</v>
      </c>
      <c r="V211" s="21">
        <f>IF($D212="Veldnj",1,IF($D212="Zaal",2,IF($D212="Veldvj",3,0)))</f>
        <v>0</v>
      </c>
      <c r="W211" s="21">
        <f>IF($D212="Veldnj",0,IF($D212="Zaal",0,IF($D212="Veldvj",1,0)))</f>
        <v>0</v>
      </c>
      <c r="X211" s="97">
        <v>1</v>
      </c>
      <c r="AC211" s="159"/>
    </row>
    <row r="212" spans="1:29" ht="13" x14ac:dyDescent="0.3">
      <c r="A212" s="27">
        <v>9</v>
      </c>
      <c r="B212" s="50"/>
      <c r="C212" s="72"/>
      <c r="D212" s="120"/>
      <c r="E212" s="384"/>
      <c r="F212" s="384" t="s">
        <v>14</v>
      </c>
      <c r="G212" s="384" t="s">
        <v>14</v>
      </c>
      <c r="H212" s="384" t="s">
        <v>14</v>
      </c>
      <c r="I212" s="52"/>
      <c r="J212" s="100">
        <f>COUNTIF(C215:C229,"V")</f>
        <v>0</v>
      </c>
      <c r="K212" s="100">
        <f>COUNTIF(C215:C229,"M")</f>
        <v>0</v>
      </c>
      <c r="L212" s="53" t="str">
        <f>IFERROR(AVERAGE(H215:H229),"")</f>
        <v/>
      </c>
      <c r="M212" s="54"/>
      <c r="N212" s="54"/>
      <c r="O212" s="27" t="str">
        <f>IF($C212="","",LEFT(IFERROR(VLOOKUP($C212,IF($D212="Veld",Teams1N,Teams2Z),4,0),"")&amp;"?",1))</f>
        <v/>
      </c>
      <c r="P212" s="163"/>
      <c r="Q212" s="163"/>
      <c r="R212" s="163"/>
      <c r="S212" s="312"/>
      <c r="T212" s="96">
        <f>SUM(T215:T229)</f>
        <v>0</v>
      </c>
      <c r="U212" s="115" t="str">
        <f>MID($C212,1,1)</f>
        <v/>
      </c>
      <c r="V212" s="115" t="str">
        <f>MID($C212,1,1)</f>
        <v/>
      </c>
      <c r="W212" s="115" t="str">
        <f>MID($C212,1,1)</f>
        <v/>
      </c>
      <c r="X212" s="97">
        <v>2</v>
      </c>
      <c r="AC212" s="159" t="str">
        <f>IFERROR(AVERAGE(AC215:AC229),"")</f>
        <v/>
      </c>
    </row>
    <row r="213" spans="1:29" x14ac:dyDescent="0.25">
      <c r="B213" s="42"/>
      <c r="C213" s="43"/>
      <c r="D213" s="42"/>
      <c r="E213" s="42"/>
      <c r="F213" s="42"/>
      <c r="G213" s="46"/>
      <c r="H213" s="46"/>
      <c r="I213" s="46"/>
      <c r="J213" s="43"/>
      <c r="K213" s="43"/>
      <c r="L213" s="43"/>
      <c r="M213" s="48"/>
      <c r="N213" s="48"/>
      <c r="T213" s="96"/>
      <c r="U213" s="116"/>
      <c r="V213" s="116"/>
      <c r="W213" s="116"/>
      <c r="X213" s="97">
        <v>3</v>
      </c>
      <c r="AC213" s="160"/>
    </row>
    <row r="214" spans="1:29" x14ac:dyDescent="0.25">
      <c r="A214" s="55"/>
      <c r="B214" s="56"/>
      <c r="C214" s="57" t="s">
        <v>5173</v>
      </c>
      <c r="D214" s="57" t="s">
        <v>5174</v>
      </c>
      <c r="E214" s="58" t="s">
        <v>5175</v>
      </c>
      <c r="F214" s="58" t="s">
        <v>5176</v>
      </c>
      <c r="G214" s="57" t="s">
        <v>5177</v>
      </c>
      <c r="H214" s="57" t="s">
        <v>5178</v>
      </c>
      <c r="I214" s="57" t="s">
        <v>5039</v>
      </c>
      <c r="J214" s="57" t="str">
        <f>IF(W211=1,"vj23","nj22")</f>
        <v>nj22</v>
      </c>
      <c r="K214" s="57" t="str">
        <f>IF(W211=1,"nj23","zaal")</f>
        <v>zaal</v>
      </c>
      <c r="L214" s="57" t="str">
        <f>IF(W211=1,"Zaal","vj23")</f>
        <v>vj23</v>
      </c>
      <c r="M214" s="59"/>
      <c r="N214" s="59"/>
      <c r="O214" s="55"/>
      <c r="P214" s="117" t="str">
        <f>IF(W211=1,"VJ","NJ")</f>
        <v>NJ</v>
      </c>
      <c r="Q214" s="117" t="str">
        <f>IF(W211=1,"NJ","ZL")</f>
        <v>ZL</v>
      </c>
      <c r="R214" s="117" t="str">
        <f>IF(W211=1,"ZL","VJ")</f>
        <v>VJ</v>
      </c>
      <c r="S214" s="117"/>
      <c r="T214" s="96"/>
      <c r="U214" s="115" t="str">
        <f>IF(W212="","",VLOOKUP(W212,Leeftijdscat,2,FALSE))</f>
        <v/>
      </c>
      <c r="V214" s="115" t="str">
        <f>IF(W212="","",VLOOKUP(W212,Leeftijdscat,3,FALSE))</f>
        <v/>
      </c>
      <c r="W214" s="115" t="str">
        <f>IF(W212="","",VLOOKUP(W212,Leeftijdscat,4,FALSE))</f>
        <v/>
      </c>
      <c r="X214" s="97">
        <v>4</v>
      </c>
      <c r="Y214" s="55">
        <f>LEN(Y215&amp;Y216&amp;Y217&amp;Y218&amp;Y219&amp;Y220&amp;Y221&amp;Y222&amp;Y223&amp;Y224&amp;Y225&amp;Y226&amp;Y227&amp;Y228&amp;Y229)</f>
        <v>0</v>
      </c>
      <c r="Z214" s="55">
        <f>LEN(Z215&amp;Z216&amp;Z217&amp;Z218&amp;Z219&amp;Z220&amp;Z221&amp;Z222&amp;Z223&amp;Z224&amp;Z225&amp;Z226&amp;Z227&amp;Z228&amp;Z229)</f>
        <v>0</v>
      </c>
      <c r="AA214" s="55">
        <f>LEN(AA215&amp;AA216&amp;AA217&amp;AA218&amp;AA219&amp;AA220&amp;AA221&amp;AA222&amp;AA223&amp;AA224&amp;AA225&amp;AA226&amp;AA227&amp;AA228&amp;AA229)</f>
        <v>0</v>
      </c>
      <c r="AB214" s="55">
        <f>SUM(Y214:AA214)</f>
        <v>0</v>
      </c>
      <c r="AC214" s="158"/>
    </row>
    <row r="215" spans="1:29" x14ac:dyDescent="0.25">
      <c r="A215" s="23" t="str">
        <f>C212&amp;"x"&amp;B215</f>
        <v>x1</v>
      </c>
      <c r="B215" s="42">
        <v>1</v>
      </c>
      <c r="C215" s="60" t="str">
        <f t="shared" ref="C215:C229" si="167">IF(OR(LEFT($A215,1)="x",$V$211=0),"",IFERROR(VLOOKUP($A215,CHOOSE($V$211,Leden1N,Leden2Z,Leden3V),9-$V$211,0),""))</f>
        <v/>
      </c>
      <c r="D215" s="60" t="str">
        <f t="shared" ref="D215:D229" si="168">IF(OR(LEFT($A215,1)="x",$V$211=0),"",IFERROR(VLOOKUP($A215,CHOOSE($V$211,Leden1N,Leden2Z,Leden3V),10-$V$211,0),""))</f>
        <v/>
      </c>
      <c r="E215" s="61" t="str">
        <f t="shared" ref="E215:E229" si="169">IF(OR(LEFT($A215,1)="x",$V$211=0),"",IFERROR(VLOOKUP($A215,CHOOSE($V$211,Leden1N,Leden2Z,Leden3V),11-$V$211,0),""))</f>
        <v/>
      </c>
      <c r="F215" s="61" t="str">
        <f t="shared" ref="F215:F229" si="170">IF(OR(LEFT($A215,1)="x",$V$211=0),"",IFERROR(VLOOKUP($A215,CHOOSE($V$211,Leden1N,Leden2Z,Leden3V),12-$V$211,0),""))</f>
        <v/>
      </c>
      <c r="G215" s="62" t="str">
        <f t="shared" ref="G215:G229" si="171">IF(OR(LEFT($A215,1)="x",$V$211=0),"",IFERROR(VLOOKUP($A215,CHOOSE($V$211,Leden1N,Leden2Z,Leden3V),13-$V$211,0),""))</f>
        <v/>
      </c>
      <c r="H215" s="63" t="str">
        <f t="shared" ref="H215:H229" si="172">IF(AND(ISNUMBER(G215),G215&lt;&gt;0),IF(OR(MONTH(G215)&lt;MONTH(Peildatum),AND(MONTH(G215)&lt;=MONTH(Peildatum),DAY(G215)&lt;=DAY(Peildatum))),YEAR(Peildatum)-YEAR(G215),YEAR(Peildatum)-YEAR(G215)-1),"")</f>
        <v/>
      </c>
      <c r="I215" s="73"/>
      <c r="J215" s="60" t="str">
        <f t="shared" ref="J215:J229" si="173">IF(OR(LEFT($A215,1)="x",$V$211=0),"",IFERROR(VLOOKUP($A215,CHOOSE($V$211,Leden1N,Leden2Z,Leden3V),18-$V$211+$W$211,0),""))</f>
        <v/>
      </c>
      <c r="K215" s="60" t="str">
        <f t="shared" ref="K215:K229" si="174">IF(OR(LEFT($A215,1)="x",$V$211=0),"",IFERROR(VLOOKUP($A215,CHOOSE($V$211,Leden1N,Leden2Z,Leden3V),19-$V$211+$W$211,0),""))</f>
        <v/>
      </c>
      <c r="L215" s="60" t="str">
        <f t="shared" ref="L215:L229" si="175">IF(OR(LEFT($A215,1)="x",$V$211=0),"",IFERROR(VLOOKUP($A215,CHOOSE($V$211,Leden1N,Leden2Z,Leden3V),20-$V$211+$W$211,0),""))</f>
        <v/>
      </c>
      <c r="M215" s="48"/>
      <c r="N215" s="48"/>
      <c r="P215" s="114" t="str">
        <f t="shared" ref="P215:P229" si="176">IF(OR(LEFT($A215,1)="x",$V$211=0),"",IFERROR(VLOOKUP($A215,CHOOSE($V$211,Leden1N,Leden2Z,Leden3V),31-$V$211+$W$211,0),""))</f>
        <v/>
      </c>
      <c r="Q215" s="114" t="str">
        <f t="shared" ref="Q215:Q229" si="177">IF(OR(LEFT($A215,1)="x",$V$211=0),"",IFERROR(VLOOKUP($A215,CHOOSE($V$211,Leden1N,Leden2Z,Leden3V),32-$V$211+$W$211,0),""))</f>
        <v/>
      </c>
      <c r="R215" s="114" t="str">
        <f t="shared" ref="R215:R229" si="178">IF(OR(LEFT($A215,1)="x",$V$211=0),"",IFERROR(VLOOKUP($A215,CHOOSE($V$211,Leden1N,Leden2Z,Leden3V),33-$V$211+$W$211,0),""))</f>
        <v/>
      </c>
      <c r="S215" s="87"/>
      <c r="T215" s="153">
        <f t="shared" ref="T215:T229" si="179">IF(LEN(C215&amp;D215&amp;E215&amp;F215)&gt;0,1,0)</f>
        <v>0</v>
      </c>
      <c r="U215" s="116"/>
      <c r="V215" s="119" t="str">
        <f t="shared" ref="V215:V229" si="180">V214</f>
        <v/>
      </c>
      <c r="W215" s="119" t="str">
        <f t="shared" ref="W215:W229" si="181">W214</f>
        <v/>
      </c>
      <c r="X215" s="97">
        <v>5</v>
      </c>
      <c r="Y215" s="60" t="str">
        <f t="shared" ref="Y215:Y229" si="182">IF(LEFT($A215,1)="x","",IFERROR(VLOOKUP($A215,CHOOSE($V$211,Leden1N,Leden2Z,Leden3V),38-$V$211+$W$211,0),""))</f>
        <v/>
      </c>
      <c r="Z215" s="60" t="str">
        <f t="shared" ref="Z215:Z229" si="183">IF(LEFT($A215,1)="x","",IFERROR(VLOOKUP($A215,CHOOSE($V$211,Leden1N,Leden2Z,Leden3V),39-$V$211+$W$211,0),""))</f>
        <v/>
      </c>
      <c r="AA215" s="60" t="str">
        <f t="shared" ref="AA215:AA229" si="184">IF(LEFT($A215,1)="x","",IFERROR(VLOOKUP($A215,CHOOSE($V$211,Leden1N,Leden2Z,Leden3V),40-$V$211+$W$211,0),""))</f>
        <v/>
      </c>
      <c r="AB215" s="23">
        <f t="shared" ref="AB215:AB229" si="185">LEN(Y215&amp;Z215&amp;AA215)</f>
        <v>0</v>
      </c>
      <c r="AC215" s="158" t="str">
        <f t="shared" ref="AC215:AC230" si="186">lft(G215,Peildatum)</f>
        <v/>
      </c>
    </row>
    <row r="216" spans="1:29" x14ac:dyDescent="0.25">
      <c r="A216" s="23" t="str">
        <f>C212&amp;"x"&amp;B216</f>
        <v>x2</v>
      </c>
      <c r="B216" s="42">
        <v>2</v>
      </c>
      <c r="C216" s="60" t="str">
        <f t="shared" si="167"/>
        <v/>
      </c>
      <c r="D216" s="60" t="str">
        <f t="shared" si="168"/>
        <v/>
      </c>
      <c r="E216" s="61" t="str">
        <f t="shared" si="169"/>
        <v/>
      </c>
      <c r="F216" s="61" t="str">
        <f t="shared" si="170"/>
        <v/>
      </c>
      <c r="G216" s="62" t="str">
        <f t="shared" si="171"/>
        <v/>
      </c>
      <c r="H216" s="63" t="str">
        <f t="shared" si="172"/>
        <v/>
      </c>
      <c r="I216" s="69"/>
      <c r="J216" s="60" t="str">
        <f t="shared" si="173"/>
        <v/>
      </c>
      <c r="K216" s="60" t="str">
        <f t="shared" si="174"/>
        <v/>
      </c>
      <c r="L216" s="60" t="str">
        <f t="shared" si="175"/>
        <v/>
      </c>
      <c r="M216" s="48"/>
      <c r="N216" s="48"/>
      <c r="P216" s="114" t="str">
        <f t="shared" si="176"/>
        <v/>
      </c>
      <c r="Q216" s="114" t="str">
        <f t="shared" si="177"/>
        <v/>
      </c>
      <c r="R216" s="114" t="str">
        <f t="shared" si="178"/>
        <v/>
      </c>
      <c r="S216" s="87"/>
      <c r="T216" s="153">
        <f t="shared" si="179"/>
        <v>0</v>
      </c>
      <c r="U216" s="116"/>
      <c r="V216" s="119" t="str">
        <f t="shared" si="180"/>
        <v/>
      </c>
      <c r="W216" s="119" t="str">
        <f t="shared" si="181"/>
        <v/>
      </c>
      <c r="X216" s="97">
        <v>6</v>
      </c>
      <c r="Y216" s="60" t="str">
        <f t="shared" si="182"/>
        <v/>
      </c>
      <c r="Z216" s="60" t="str">
        <f t="shared" si="183"/>
        <v/>
      </c>
      <c r="AA216" s="60" t="str">
        <f t="shared" si="184"/>
        <v/>
      </c>
      <c r="AB216" s="23">
        <f t="shared" si="185"/>
        <v>0</v>
      </c>
      <c r="AC216" s="158" t="str">
        <f t="shared" si="186"/>
        <v/>
      </c>
    </row>
    <row r="217" spans="1:29" x14ac:dyDescent="0.25">
      <c r="A217" s="23" t="str">
        <f>C212&amp;"x"&amp;B217</f>
        <v>x3</v>
      </c>
      <c r="B217" s="42">
        <v>3</v>
      </c>
      <c r="C217" s="60" t="str">
        <f t="shared" si="167"/>
        <v/>
      </c>
      <c r="D217" s="60" t="str">
        <f t="shared" si="168"/>
        <v/>
      </c>
      <c r="E217" s="61" t="str">
        <f t="shared" si="169"/>
        <v/>
      </c>
      <c r="F217" s="61" t="str">
        <f t="shared" si="170"/>
        <v/>
      </c>
      <c r="G217" s="62" t="str">
        <f t="shared" si="171"/>
        <v/>
      </c>
      <c r="H217" s="63" t="str">
        <f t="shared" si="172"/>
        <v/>
      </c>
      <c r="I217" s="69"/>
      <c r="J217" s="60" t="str">
        <f t="shared" si="173"/>
        <v/>
      </c>
      <c r="K217" s="60" t="str">
        <f t="shared" si="174"/>
        <v/>
      </c>
      <c r="L217" s="60" t="str">
        <f t="shared" si="175"/>
        <v/>
      </c>
      <c r="M217" s="48"/>
      <c r="N217" s="48"/>
      <c r="P217" s="114" t="str">
        <f t="shared" si="176"/>
        <v/>
      </c>
      <c r="Q217" s="114" t="str">
        <f t="shared" si="177"/>
        <v/>
      </c>
      <c r="R217" s="114" t="str">
        <f t="shared" si="178"/>
        <v/>
      </c>
      <c r="S217" s="87"/>
      <c r="T217" s="153">
        <f t="shared" si="179"/>
        <v>0</v>
      </c>
      <c r="U217" s="116"/>
      <c r="V217" s="119" t="str">
        <f t="shared" si="180"/>
        <v/>
      </c>
      <c r="W217" s="119" t="str">
        <f t="shared" si="181"/>
        <v/>
      </c>
      <c r="X217" s="97">
        <v>7</v>
      </c>
      <c r="Y217" s="60" t="str">
        <f t="shared" si="182"/>
        <v/>
      </c>
      <c r="Z217" s="60" t="str">
        <f t="shared" si="183"/>
        <v/>
      </c>
      <c r="AA217" s="60" t="str">
        <f t="shared" si="184"/>
        <v/>
      </c>
      <c r="AB217" s="23">
        <f t="shared" si="185"/>
        <v>0</v>
      </c>
      <c r="AC217" s="158" t="str">
        <f t="shared" si="186"/>
        <v/>
      </c>
    </row>
    <row r="218" spans="1:29" x14ac:dyDescent="0.25">
      <c r="A218" s="23" t="str">
        <f>C212&amp;"x"&amp;B218</f>
        <v>x4</v>
      </c>
      <c r="B218" s="42">
        <v>4</v>
      </c>
      <c r="C218" s="60" t="str">
        <f t="shared" si="167"/>
        <v/>
      </c>
      <c r="D218" s="60" t="str">
        <f t="shared" si="168"/>
        <v/>
      </c>
      <c r="E218" s="61" t="str">
        <f t="shared" si="169"/>
        <v/>
      </c>
      <c r="F218" s="61" t="str">
        <f t="shared" si="170"/>
        <v/>
      </c>
      <c r="G218" s="62" t="str">
        <f t="shared" si="171"/>
        <v/>
      </c>
      <c r="H218" s="63" t="str">
        <f t="shared" si="172"/>
        <v/>
      </c>
      <c r="I218" s="69"/>
      <c r="J218" s="60" t="str">
        <f t="shared" si="173"/>
        <v/>
      </c>
      <c r="K218" s="60" t="str">
        <f t="shared" si="174"/>
        <v/>
      </c>
      <c r="L218" s="60" t="str">
        <f t="shared" si="175"/>
        <v/>
      </c>
      <c r="M218" s="48"/>
      <c r="N218" s="48"/>
      <c r="P218" s="114" t="str">
        <f t="shared" si="176"/>
        <v/>
      </c>
      <c r="Q218" s="114" t="str">
        <f t="shared" si="177"/>
        <v/>
      </c>
      <c r="R218" s="114" t="str">
        <f t="shared" si="178"/>
        <v/>
      </c>
      <c r="S218" s="87"/>
      <c r="T218" s="153">
        <f t="shared" si="179"/>
        <v>0</v>
      </c>
      <c r="U218" s="116"/>
      <c r="V218" s="119" t="str">
        <f t="shared" si="180"/>
        <v/>
      </c>
      <c r="W218" s="119" t="str">
        <f t="shared" si="181"/>
        <v/>
      </c>
      <c r="X218" s="97">
        <v>8</v>
      </c>
      <c r="Y218" s="60" t="str">
        <f t="shared" si="182"/>
        <v/>
      </c>
      <c r="Z218" s="60" t="str">
        <f t="shared" si="183"/>
        <v/>
      </c>
      <c r="AA218" s="60" t="str">
        <f t="shared" si="184"/>
        <v/>
      </c>
      <c r="AB218" s="23">
        <f t="shared" si="185"/>
        <v>0</v>
      </c>
      <c r="AC218" s="158" t="str">
        <f t="shared" si="186"/>
        <v/>
      </c>
    </row>
    <row r="219" spans="1:29" x14ac:dyDescent="0.25">
      <c r="A219" s="23" t="str">
        <f>C212&amp;"x"&amp;B219</f>
        <v>x5</v>
      </c>
      <c r="B219" s="42">
        <v>5</v>
      </c>
      <c r="C219" s="60" t="str">
        <f t="shared" si="167"/>
        <v/>
      </c>
      <c r="D219" s="60" t="str">
        <f t="shared" si="168"/>
        <v/>
      </c>
      <c r="E219" s="61" t="str">
        <f t="shared" si="169"/>
        <v/>
      </c>
      <c r="F219" s="61" t="str">
        <f t="shared" si="170"/>
        <v/>
      </c>
      <c r="G219" s="62" t="str">
        <f t="shared" si="171"/>
        <v/>
      </c>
      <c r="H219" s="63" t="str">
        <f t="shared" si="172"/>
        <v/>
      </c>
      <c r="I219" s="69"/>
      <c r="J219" s="60" t="str">
        <f t="shared" si="173"/>
        <v/>
      </c>
      <c r="K219" s="60" t="str">
        <f t="shared" si="174"/>
        <v/>
      </c>
      <c r="L219" s="60" t="str">
        <f t="shared" si="175"/>
        <v/>
      </c>
      <c r="M219" s="48"/>
      <c r="N219" s="48"/>
      <c r="P219" s="114" t="str">
        <f t="shared" si="176"/>
        <v/>
      </c>
      <c r="Q219" s="114" t="str">
        <f t="shared" si="177"/>
        <v/>
      </c>
      <c r="R219" s="114" t="str">
        <f t="shared" si="178"/>
        <v/>
      </c>
      <c r="S219" s="87"/>
      <c r="T219" s="153">
        <f t="shared" si="179"/>
        <v>0</v>
      </c>
      <c r="U219" s="116"/>
      <c r="V219" s="119" t="str">
        <f t="shared" si="180"/>
        <v/>
      </c>
      <c r="W219" s="119" t="str">
        <f t="shared" si="181"/>
        <v/>
      </c>
      <c r="X219" s="97">
        <v>9</v>
      </c>
      <c r="Y219" s="60" t="str">
        <f t="shared" si="182"/>
        <v/>
      </c>
      <c r="Z219" s="60" t="str">
        <f t="shared" si="183"/>
        <v/>
      </c>
      <c r="AA219" s="60" t="str">
        <f t="shared" si="184"/>
        <v/>
      </c>
      <c r="AB219" s="23">
        <f t="shared" si="185"/>
        <v>0</v>
      </c>
      <c r="AC219" s="158" t="str">
        <f t="shared" si="186"/>
        <v/>
      </c>
    </row>
    <row r="220" spans="1:29" x14ac:dyDescent="0.25">
      <c r="A220" s="23" t="str">
        <f>C212&amp;"x"&amp;B220</f>
        <v>x6</v>
      </c>
      <c r="B220" s="42">
        <v>6</v>
      </c>
      <c r="C220" s="60" t="str">
        <f t="shared" si="167"/>
        <v/>
      </c>
      <c r="D220" s="60" t="str">
        <f t="shared" si="168"/>
        <v/>
      </c>
      <c r="E220" s="61" t="str">
        <f t="shared" si="169"/>
        <v/>
      </c>
      <c r="F220" s="61" t="str">
        <f t="shared" si="170"/>
        <v/>
      </c>
      <c r="G220" s="62" t="str">
        <f t="shared" si="171"/>
        <v/>
      </c>
      <c r="H220" s="63" t="str">
        <f t="shared" si="172"/>
        <v/>
      </c>
      <c r="I220" s="69"/>
      <c r="J220" s="60" t="str">
        <f t="shared" si="173"/>
        <v/>
      </c>
      <c r="K220" s="60" t="str">
        <f t="shared" si="174"/>
        <v/>
      </c>
      <c r="L220" s="60" t="str">
        <f t="shared" si="175"/>
        <v/>
      </c>
      <c r="M220" s="48"/>
      <c r="N220" s="48"/>
      <c r="P220" s="114" t="str">
        <f t="shared" si="176"/>
        <v/>
      </c>
      <c r="Q220" s="114" t="str">
        <f t="shared" si="177"/>
        <v/>
      </c>
      <c r="R220" s="114" t="str">
        <f t="shared" si="178"/>
        <v/>
      </c>
      <c r="S220" s="87"/>
      <c r="T220" s="153">
        <f t="shared" si="179"/>
        <v>0</v>
      </c>
      <c r="U220" s="116"/>
      <c r="V220" s="119" t="str">
        <f t="shared" si="180"/>
        <v/>
      </c>
      <c r="W220" s="119" t="str">
        <f t="shared" si="181"/>
        <v/>
      </c>
      <c r="X220" s="97">
        <v>10</v>
      </c>
      <c r="Y220" s="60" t="str">
        <f t="shared" si="182"/>
        <v/>
      </c>
      <c r="Z220" s="60" t="str">
        <f t="shared" si="183"/>
        <v/>
      </c>
      <c r="AA220" s="60" t="str">
        <f t="shared" si="184"/>
        <v/>
      </c>
      <c r="AB220" s="23">
        <f t="shared" si="185"/>
        <v>0</v>
      </c>
      <c r="AC220" s="158" t="str">
        <f t="shared" si="186"/>
        <v/>
      </c>
    </row>
    <row r="221" spans="1:29" x14ac:dyDescent="0.25">
      <c r="A221" s="23" t="str">
        <f>C212&amp;"x"&amp;B221</f>
        <v>x7</v>
      </c>
      <c r="B221" s="42">
        <v>7</v>
      </c>
      <c r="C221" s="60" t="str">
        <f t="shared" si="167"/>
        <v/>
      </c>
      <c r="D221" s="60" t="str">
        <f t="shared" si="168"/>
        <v/>
      </c>
      <c r="E221" s="61" t="str">
        <f t="shared" si="169"/>
        <v/>
      </c>
      <c r="F221" s="61" t="str">
        <f t="shared" si="170"/>
        <v/>
      </c>
      <c r="G221" s="62" t="str">
        <f t="shared" si="171"/>
        <v/>
      </c>
      <c r="H221" s="63" t="str">
        <f t="shared" si="172"/>
        <v/>
      </c>
      <c r="I221" s="69"/>
      <c r="J221" s="60" t="str">
        <f t="shared" si="173"/>
        <v/>
      </c>
      <c r="K221" s="60" t="str">
        <f t="shared" si="174"/>
        <v/>
      </c>
      <c r="L221" s="60" t="str">
        <f t="shared" si="175"/>
        <v/>
      </c>
      <c r="M221" s="48"/>
      <c r="N221" s="48"/>
      <c r="P221" s="114" t="str">
        <f t="shared" si="176"/>
        <v/>
      </c>
      <c r="Q221" s="114" t="str">
        <f t="shared" si="177"/>
        <v/>
      </c>
      <c r="R221" s="114" t="str">
        <f t="shared" si="178"/>
        <v/>
      </c>
      <c r="S221" s="87"/>
      <c r="T221" s="153">
        <f t="shared" si="179"/>
        <v>0</v>
      </c>
      <c r="U221" s="116"/>
      <c r="V221" s="119" t="str">
        <f t="shared" si="180"/>
        <v/>
      </c>
      <c r="W221" s="119" t="str">
        <f t="shared" si="181"/>
        <v/>
      </c>
      <c r="X221" s="97">
        <v>11</v>
      </c>
      <c r="Y221" s="60" t="str">
        <f t="shared" si="182"/>
        <v/>
      </c>
      <c r="Z221" s="60" t="str">
        <f t="shared" si="183"/>
        <v/>
      </c>
      <c r="AA221" s="60" t="str">
        <f t="shared" si="184"/>
        <v/>
      </c>
      <c r="AB221" s="23">
        <f t="shared" si="185"/>
        <v>0</v>
      </c>
      <c r="AC221" s="158" t="str">
        <f t="shared" si="186"/>
        <v/>
      </c>
    </row>
    <row r="222" spans="1:29" x14ac:dyDescent="0.25">
      <c r="A222" s="23" t="str">
        <f>C212&amp;"x"&amp;B222</f>
        <v>x8</v>
      </c>
      <c r="B222" s="42">
        <v>8</v>
      </c>
      <c r="C222" s="60" t="str">
        <f t="shared" si="167"/>
        <v/>
      </c>
      <c r="D222" s="60" t="str">
        <f t="shared" si="168"/>
        <v/>
      </c>
      <c r="E222" s="61" t="str">
        <f t="shared" si="169"/>
        <v/>
      </c>
      <c r="F222" s="61" t="str">
        <f t="shared" si="170"/>
        <v/>
      </c>
      <c r="G222" s="62" t="str">
        <f t="shared" si="171"/>
        <v/>
      </c>
      <c r="H222" s="63" t="str">
        <f t="shared" si="172"/>
        <v/>
      </c>
      <c r="I222" s="69"/>
      <c r="J222" s="60" t="str">
        <f t="shared" si="173"/>
        <v/>
      </c>
      <c r="K222" s="60" t="str">
        <f t="shared" si="174"/>
        <v/>
      </c>
      <c r="L222" s="60" t="str">
        <f t="shared" si="175"/>
        <v/>
      </c>
      <c r="M222" s="48"/>
      <c r="N222" s="48"/>
      <c r="P222" s="114" t="str">
        <f t="shared" si="176"/>
        <v/>
      </c>
      <c r="Q222" s="114" t="str">
        <f t="shared" si="177"/>
        <v/>
      </c>
      <c r="R222" s="114" t="str">
        <f t="shared" si="178"/>
        <v/>
      </c>
      <c r="S222" s="87"/>
      <c r="T222" s="153">
        <f t="shared" si="179"/>
        <v>0</v>
      </c>
      <c r="U222" s="116"/>
      <c r="V222" s="119" t="str">
        <f t="shared" si="180"/>
        <v/>
      </c>
      <c r="W222" s="119" t="str">
        <f t="shared" si="181"/>
        <v/>
      </c>
      <c r="X222" s="97">
        <v>12</v>
      </c>
      <c r="Y222" s="60" t="str">
        <f t="shared" si="182"/>
        <v/>
      </c>
      <c r="Z222" s="60" t="str">
        <f t="shared" si="183"/>
        <v/>
      </c>
      <c r="AA222" s="60" t="str">
        <f t="shared" si="184"/>
        <v/>
      </c>
      <c r="AB222" s="23">
        <f t="shared" si="185"/>
        <v>0</v>
      </c>
      <c r="AC222" s="158" t="str">
        <f t="shared" si="186"/>
        <v/>
      </c>
    </row>
    <row r="223" spans="1:29" x14ac:dyDescent="0.25">
      <c r="A223" s="23" t="str">
        <f>C212&amp;"x"&amp;B223</f>
        <v>x9</v>
      </c>
      <c r="B223" s="42">
        <v>9</v>
      </c>
      <c r="C223" s="60" t="str">
        <f t="shared" si="167"/>
        <v/>
      </c>
      <c r="D223" s="60" t="str">
        <f t="shared" si="168"/>
        <v/>
      </c>
      <c r="E223" s="61" t="str">
        <f t="shared" si="169"/>
        <v/>
      </c>
      <c r="F223" s="61" t="str">
        <f t="shared" si="170"/>
        <v/>
      </c>
      <c r="G223" s="62" t="str">
        <f t="shared" si="171"/>
        <v/>
      </c>
      <c r="H223" s="63" t="str">
        <f t="shared" si="172"/>
        <v/>
      </c>
      <c r="I223" s="69"/>
      <c r="J223" s="60" t="str">
        <f t="shared" si="173"/>
        <v/>
      </c>
      <c r="K223" s="60" t="str">
        <f t="shared" si="174"/>
        <v/>
      </c>
      <c r="L223" s="60" t="str">
        <f t="shared" si="175"/>
        <v/>
      </c>
      <c r="M223" s="48"/>
      <c r="N223" s="48"/>
      <c r="P223" s="114" t="str">
        <f t="shared" si="176"/>
        <v/>
      </c>
      <c r="Q223" s="114" t="str">
        <f t="shared" si="177"/>
        <v/>
      </c>
      <c r="R223" s="114" t="str">
        <f t="shared" si="178"/>
        <v/>
      </c>
      <c r="S223" s="87"/>
      <c r="T223" s="153">
        <f t="shared" si="179"/>
        <v>0</v>
      </c>
      <c r="U223" s="116"/>
      <c r="V223" s="119" t="str">
        <f t="shared" si="180"/>
        <v/>
      </c>
      <c r="W223" s="119" t="str">
        <f t="shared" si="181"/>
        <v/>
      </c>
      <c r="X223" s="97">
        <v>13</v>
      </c>
      <c r="Y223" s="60" t="str">
        <f t="shared" si="182"/>
        <v/>
      </c>
      <c r="Z223" s="60" t="str">
        <f t="shared" si="183"/>
        <v/>
      </c>
      <c r="AA223" s="60" t="str">
        <f t="shared" si="184"/>
        <v/>
      </c>
      <c r="AB223" s="23">
        <f t="shared" si="185"/>
        <v>0</v>
      </c>
      <c r="AC223" s="158" t="str">
        <f t="shared" si="186"/>
        <v/>
      </c>
    </row>
    <row r="224" spans="1:29" x14ac:dyDescent="0.25">
      <c r="A224" s="23" t="str">
        <f>C212&amp;"x"&amp;B224</f>
        <v>x10</v>
      </c>
      <c r="B224" s="42">
        <v>10</v>
      </c>
      <c r="C224" s="60" t="str">
        <f t="shared" si="167"/>
        <v/>
      </c>
      <c r="D224" s="60" t="str">
        <f t="shared" si="168"/>
        <v/>
      </c>
      <c r="E224" s="61" t="str">
        <f t="shared" si="169"/>
        <v/>
      </c>
      <c r="F224" s="61" t="str">
        <f t="shared" si="170"/>
        <v/>
      </c>
      <c r="G224" s="62" t="str">
        <f t="shared" si="171"/>
        <v/>
      </c>
      <c r="H224" s="63" t="str">
        <f t="shared" si="172"/>
        <v/>
      </c>
      <c r="I224" s="69"/>
      <c r="J224" s="60" t="str">
        <f t="shared" si="173"/>
        <v/>
      </c>
      <c r="K224" s="60" t="str">
        <f t="shared" si="174"/>
        <v/>
      </c>
      <c r="L224" s="60" t="str">
        <f t="shared" si="175"/>
        <v/>
      </c>
      <c r="M224" s="48"/>
      <c r="N224" s="48"/>
      <c r="P224" s="114" t="str">
        <f t="shared" si="176"/>
        <v/>
      </c>
      <c r="Q224" s="114" t="str">
        <f t="shared" si="177"/>
        <v/>
      </c>
      <c r="R224" s="114" t="str">
        <f t="shared" si="178"/>
        <v/>
      </c>
      <c r="S224" s="87"/>
      <c r="T224" s="153">
        <f t="shared" si="179"/>
        <v>0</v>
      </c>
      <c r="U224" s="116"/>
      <c r="V224" s="119" t="str">
        <f t="shared" si="180"/>
        <v/>
      </c>
      <c r="W224" s="119" t="str">
        <f t="shared" si="181"/>
        <v/>
      </c>
      <c r="X224" s="97">
        <v>14</v>
      </c>
      <c r="Y224" s="60" t="str">
        <f t="shared" si="182"/>
        <v/>
      </c>
      <c r="Z224" s="60" t="str">
        <f t="shared" si="183"/>
        <v/>
      </c>
      <c r="AA224" s="60" t="str">
        <f t="shared" si="184"/>
        <v/>
      </c>
      <c r="AB224" s="23">
        <f t="shared" si="185"/>
        <v>0</v>
      </c>
      <c r="AC224" s="158" t="str">
        <f t="shared" si="186"/>
        <v/>
      </c>
    </row>
    <row r="225" spans="1:29" x14ac:dyDescent="0.25">
      <c r="A225" s="23" t="str">
        <f>C212&amp;"x"&amp;B225</f>
        <v>x11</v>
      </c>
      <c r="B225" s="42">
        <v>11</v>
      </c>
      <c r="C225" s="60" t="str">
        <f t="shared" si="167"/>
        <v/>
      </c>
      <c r="D225" s="60" t="str">
        <f t="shared" si="168"/>
        <v/>
      </c>
      <c r="E225" s="61" t="str">
        <f t="shared" si="169"/>
        <v/>
      </c>
      <c r="F225" s="61" t="str">
        <f t="shared" si="170"/>
        <v/>
      </c>
      <c r="G225" s="62" t="str">
        <f t="shared" si="171"/>
        <v/>
      </c>
      <c r="H225" s="63" t="str">
        <f t="shared" si="172"/>
        <v/>
      </c>
      <c r="I225" s="69"/>
      <c r="J225" s="60" t="str">
        <f t="shared" si="173"/>
        <v/>
      </c>
      <c r="K225" s="60" t="str">
        <f t="shared" si="174"/>
        <v/>
      </c>
      <c r="L225" s="60" t="str">
        <f t="shared" si="175"/>
        <v/>
      </c>
      <c r="M225" s="48"/>
      <c r="N225" s="48"/>
      <c r="P225" s="114" t="str">
        <f t="shared" si="176"/>
        <v/>
      </c>
      <c r="Q225" s="114" t="str">
        <f t="shared" si="177"/>
        <v/>
      </c>
      <c r="R225" s="114" t="str">
        <f t="shared" si="178"/>
        <v/>
      </c>
      <c r="S225" s="87"/>
      <c r="T225" s="153">
        <f t="shared" si="179"/>
        <v>0</v>
      </c>
      <c r="V225" s="119" t="str">
        <f t="shared" si="180"/>
        <v/>
      </c>
      <c r="W225" s="119" t="str">
        <f t="shared" si="181"/>
        <v/>
      </c>
      <c r="X225" s="97">
        <v>15</v>
      </c>
      <c r="Y225" s="60" t="str">
        <f t="shared" si="182"/>
        <v/>
      </c>
      <c r="Z225" s="60" t="str">
        <f t="shared" si="183"/>
        <v/>
      </c>
      <c r="AA225" s="60" t="str">
        <f t="shared" si="184"/>
        <v/>
      </c>
      <c r="AB225" s="23">
        <f t="shared" si="185"/>
        <v>0</v>
      </c>
      <c r="AC225" s="158" t="str">
        <f t="shared" si="186"/>
        <v/>
      </c>
    </row>
    <row r="226" spans="1:29" x14ac:dyDescent="0.25">
      <c r="A226" s="23" t="str">
        <f>C212&amp;"x"&amp;B226</f>
        <v>x12</v>
      </c>
      <c r="B226" s="42">
        <v>12</v>
      </c>
      <c r="C226" s="60" t="str">
        <f t="shared" si="167"/>
        <v/>
      </c>
      <c r="D226" s="60" t="str">
        <f t="shared" si="168"/>
        <v/>
      </c>
      <c r="E226" s="61" t="str">
        <f t="shared" si="169"/>
        <v/>
      </c>
      <c r="F226" s="61" t="str">
        <f t="shared" si="170"/>
        <v/>
      </c>
      <c r="G226" s="62" t="str">
        <f t="shared" si="171"/>
        <v/>
      </c>
      <c r="H226" s="63" t="str">
        <f t="shared" si="172"/>
        <v/>
      </c>
      <c r="I226" s="69"/>
      <c r="J226" s="60" t="str">
        <f t="shared" si="173"/>
        <v/>
      </c>
      <c r="K226" s="60" t="str">
        <f t="shared" si="174"/>
        <v/>
      </c>
      <c r="L226" s="60" t="str">
        <f t="shared" si="175"/>
        <v/>
      </c>
      <c r="M226" s="48"/>
      <c r="N226" s="48"/>
      <c r="P226" s="114" t="str">
        <f t="shared" si="176"/>
        <v/>
      </c>
      <c r="Q226" s="114" t="str">
        <f t="shared" si="177"/>
        <v/>
      </c>
      <c r="R226" s="114" t="str">
        <f t="shared" si="178"/>
        <v/>
      </c>
      <c r="S226" s="87"/>
      <c r="T226" s="153">
        <f t="shared" si="179"/>
        <v>0</v>
      </c>
      <c r="V226" s="119" t="str">
        <f t="shared" si="180"/>
        <v/>
      </c>
      <c r="W226" s="119" t="str">
        <f t="shared" si="181"/>
        <v/>
      </c>
      <c r="X226" s="97">
        <v>16</v>
      </c>
      <c r="Y226" s="60" t="str">
        <f t="shared" si="182"/>
        <v/>
      </c>
      <c r="Z226" s="60" t="str">
        <f t="shared" si="183"/>
        <v/>
      </c>
      <c r="AA226" s="60" t="str">
        <f t="shared" si="184"/>
        <v/>
      </c>
      <c r="AB226" s="23">
        <f t="shared" si="185"/>
        <v>0</v>
      </c>
      <c r="AC226" s="158" t="str">
        <f t="shared" si="186"/>
        <v/>
      </c>
    </row>
    <row r="227" spans="1:29" x14ac:dyDescent="0.25">
      <c r="A227" s="23" t="str">
        <f>C212&amp;"x"&amp;B227</f>
        <v>x13</v>
      </c>
      <c r="B227" s="42">
        <v>13</v>
      </c>
      <c r="C227" s="60" t="str">
        <f t="shared" si="167"/>
        <v/>
      </c>
      <c r="D227" s="60" t="str">
        <f t="shared" si="168"/>
        <v/>
      </c>
      <c r="E227" s="61" t="str">
        <f t="shared" si="169"/>
        <v/>
      </c>
      <c r="F227" s="61" t="str">
        <f t="shared" si="170"/>
        <v/>
      </c>
      <c r="G227" s="62" t="str">
        <f t="shared" si="171"/>
        <v/>
      </c>
      <c r="H227" s="63" t="str">
        <f t="shared" si="172"/>
        <v/>
      </c>
      <c r="I227" s="69"/>
      <c r="J227" s="60" t="str">
        <f t="shared" si="173"/>
        <v/>
      </c>
      <c r="K227" s="60" t="str">
        <f t="shared" si="174"/>
        <v/>
      </c>
      <c r="L227" s="60" t="str">
        <f t="shared" si="175"/>
        <v/>
      </c>
      <c r="M227" s="48"/>
      <c r="N227" s="48"/>
      <c r="P227" s="114" t="str">
        <f t="shared" si="176"/>
        <v/>
      </c>
      <c r="Q227" s="114" t="str">
        <f t="shared" si="177"/>
        <v/>
      </c>
      <c r="R227" s="114" t="str">
        <f t="shared" si="178"/>
        <v/>
      </c>
      <c r="S227" s="87"/>
      <c r="T227" s="153">
        <f t="shared" si="179"/>
        <v>0</v>
      </c>
      <c r="V227" s="119" t="str">
        <f t="shared" si="180"/>
        <v/>
      </c>
      <c r="W227" s="119" t="str">
        <f t="shared" si="181"/>
        <v/>
      </c>
      <c r="X227" s="97">
        <v>17</v>
      </c>
      <c r="Y227" s="60" t="str">
        <f t="shared" si="182"/>
        <v/>
      </c>
      <c r="Z227" s="60" t="str">
        <f t="shared" si="183"/>
        <v/>
      </c>
      <c r="AA227" s="60" t="str">
        <f t="shared" si="184"/>
        <v/>
      </c>
      <c r="AB227" s="23">
        <f t="shared" si="185"/>
        <v>0</v>
      </c>
      <c r="AC227" s="158" t="str">
        <f t="shared" si="186"/>
        <v/>
      </c>
    </row>
    <row r="228" spans="1:29" x14ac:dyDescent="0.25">
      <c r="A228" s="23" t="str">
        <f>C212&amp;"x"&amp;B228</f>
        <v>x14</v>
      </c>
      <c r="B228" s="42">
        <v>14</v>
      </c>
      <c r="C228" s="60" t="str">
        <f t="shared" si="167"/>
        <v/>
      </c>
      <c r="D228" s="60" t="str">
        <f t="shared" si="168"/>
        <v/>
      </c>
      <c r="E228" s="61" t="str">
        <f t="shared" si="169"/>
        <v/>
      </c>
      <c r="F228" s="61" t="str">
        <f t="shared" si="170"/>
        <v/>
      </c>
      <c r="G228" s="62" t="str">
        <f t="shared" si="171"/>
        <v/>
      </c>
      <c r="H228" s="63" t="str">
        <f t="shared" si="172"/>
        <v/>
      </c>
      <c r="I228" s="69"/>
      <c r="J228" s="60" t="str">
        <f t="shared" si="173"/>
        <v/>
      </c>
      <c r="K228" s="60" t="str">
        <f t="shared" si="174"/>
        <v/>
      </c>
      <c r="L228" s="60" t="str">
        <f t="shared" si="175"/>
        <v/>
      </c>
      <c r="M228" s="48"/>
      <c r="N228" s="48"/>
      <c r="P228" s="114" t="str">
        <f t="shared" si="176"/>
        <v/>
      </c>
      <c r="Q228" s="114" t="str">
        <f t="shared" si="177"/>
        <v/>
      </c>
      <c r="R228" s="114" t="str">
        <f t="shared" si="178"/>
        <v/>
      </c>
      <c r="S228" s="87"/>
      <c r="T228" s="153">
        <f t="shared" si="179"/>
        <v>0</v>
      </c>
      <c r="V228" s="119" t="str">
        <f t="shared" si="180"/>
        <v/>
      </c>
      <c r="W228" s="119" t="str">
        <f t="shared" si="181"/>
        <v/>
      </c>
      <c r="X228" s="97">
        <v>18</v>
      </c>
      <c r="Y228" s="60" t="str">
        <f t="shared" si="182"/>
        <v/>
      </c>
      <c r="Z228" s="60" t="str">
        <f t="shared" si="183"/>
        <v/>
      </c>
      <c r="AA228" s="60" t="str">
        <f t="shared" si="184"/>
        <v/>
      </c>
      <c r="AB228" s="23">
        <f t="shared" si="185"/>
        <v>0</v>
      </c>
      <c r="AC228" s="158" t="str">
        <f t="shared" si="186"/>
        <v/>
      </c>
    </row>
    <row r="229" spans="1:29" x14ac:dyDescent="0.25">
      <c r="A229" s="23" t="str">
        <f>C212&amp;"x"&amp;B229</f>
        <v>x15</v>
      </c>
      <c r="B229" s="42">
        <v>15</v>
      </c>
      <c r="C229" s="60" t="str">
        <f t="shared" si="167"/>
        <v/>
      </c>
      <c r="D229" s="60" t="str">
        <f t="shared" si="168"/>
        <v/>
      </c>
      <c r="E229" s="61" t="str">
        <f t="shared" si="169"/>
        <v/>
      </c>
      <c r="F229" s="61" t="str">
        <f t="shared" si="170"/>
        <v/>
      </c>
      <c r="G229" s="62" t="str">
        <f t="shared" si="171"/>
        <v/>
      </c>
      <c r="H229" s="63" t="str">
        <f t="shared" si="172"/>
        <v/>
      </c>
      <c r="I229" s="69"/>
      <c r="J229" s="60" t="str">
        <f t="shared" si="173"/>
        <v/>
      </c>
      <c r="K229" s="60" t="str">
        <f t="shared" si="174"/>
        <v/>
      </c>
      <c r="L229" s="60" t="str">
        <f t="shared" si="175"/>
        <v/>
      </c>
      <c r="M229" s="48"/>
      <c r="N229" s="48"/>
      <c r="P229" s="114" t="str">
        <f t="shared" si="176"/>
        <v/>
      </c>
      <c r="Q229" s="114" t="str">
        <f t="shared" si="177"/>
        <v/>
      </c>
      <c r="R229" s="114" t="str">
        <f t="shared" si="178"/>
        <v/>
      </c>
      <c r="S229" s="87"/>
      <c r="T229" s="153">
        <f t="shared" si="179"/>
        <v>0</v>
      </c>
      <c r="V229" s="119" t="str">
        <f t="shared" si="180"/>
        <v/>
      </c>
      <c r="W229" s="119" t="str">
        <f t="shared" si="181"/>
        <v/>
      </c>
      <c r="X229" s="97">
        <v>19</v>
      </c>
      <c r="Y229" s="60" t="str">
        <f t="shared" si="182"/>
        <v/>
      </c>
      <c r="Z229" s="60" t="str">
        <f t="shared" si="183"/>
        <v/>
      </c>
      <c r="AA229" s="60" t="str">
        <f t="shared" si="184"/>
        <v/>
      </c>
      <c r="AB229" s="23">
        <f t="shared" si="185"/>
        <v>0</v>
      </c>
      <c r="AC229" s="158" t="str">
        <f t="shared" si="186"/>
        <v/>
      </c>
    </row>
    <row r="230" spans="1:29" ht="6" customHeight="1" x14ac:dyDescent="0.25">
      <c r="B230" s="42"/>
      <c r="C230" s="74"/>
      <c r="D230" s="74"/>
      <c r="E230" s="74"/>
      <c r="F230" s="74"/>
      <c r="G230" s="74"/>
      <c r="H230" s="74"/>
      <c r="I230" s="74"/>
      <c r="J230" s="74"/>
      <c r="K230" s="74"/>
      <c r="L230" s="74"/>
      <c r="M230" s="48"/>
      <c r="N230" s="48"/>
      <c r="AC230" s="158" t="str">
        <f t="shared" si="186"/>
        <v/>
      </c>
    </row>
    <row r="231" spans="1:29" ht="13" x14ac:dyDescent="0.3">
      <c r="B231" s="42"/>
      <c r="C231" s="43"/>
      <c r="D231" s="42"/>
      <c r="E231" s="42"/>
      <c r="F231" s="42"/>
      <c r="G231" s="161" t="str">
        <f>AC212</f>
        <v/>
      </c>
      <c r="H231" s="75" t="s">
        <v>5181</v>
      </c>
      <c r="I231" s="46"/>
      <c r="J231" s="76">
        <f>P212*$V$9</f>
        <v>0</v>
      </c>
      <c r="K231" s="76">
        <f>Q212*$V$9</f>
        <v>0</v>
      </c>
      <c r="L231" s="76">
        <f>R212*$V$9</f>
        <v>0</v>
      </c>
      <c r="M231" s="48"/>
      <c r="N231" s="48"/>
      <c r="X231" s="97">
        <v>21</v>
      </c>
    </row>
    <row r="232" spans="1:29" ht="12.75" customHeight="1" x14ac:dyDescent="0.25">
      <c r="B232" s="385" t="s">
        <v>5182</v>
      </c>
      <c r="C232" s="385"/>
      <c r="D232" s="385"/>
      <c r="E232" s="385"/>
      <c r="F232" s="385"/>
      <c r="G232" s="385"/>
      <c r="H232" s="385"/>
      <c r="I232" s="385"/>
      <c r="J232" s="385"/>
      <c r="K232" s="385"/>
      <c r="L232" s="385"/>
      <c r="M232" s="48"/>
      <c r="N232" s="48"/>
      <c r="X232" s="97">
        <v>22</v>
      </c>
    </row>
    <row r="233" spans="1:29" ht="130" customHeight="1" x14ac:dyDescent="0.25">
      <c r="B233" s="382"/>
      <c r="C233" s="382"/>
      <c r="D233" s="382"/>
      <c r="E233" s="382"/>
      <c r="F233" s="382"/>
      <c r="G233" s="382"/>
      <c r="H233" s="382"/>
      <c r="I233" s="382"/>
      <c r="J233" s="382"/>
      <c r="K233" s="382"/>
      <c r="L233" s="382"/>
      <c r="M233" s="77"/>
      <c r="N233" s="77"/>
      <c r="X233" s="97">
        <v>23</v>
      </c>
    </row>
    <row r="234" spans="1:29" ht="13" thickBot="1" x14ac:dyDescent="0.3">
      <c r="B234" s="78"/>
      <c r="C234" s="79"/>
      <c r="D234" s="78"/>
      <c r="E234" s="78"/>
      <c r="F234" s="78"/>
      <c r="G234" s="80"/>
      <c r="H234" s="80"/>
      <c r="I234" s="80"/>
      <c r="J234" s="79"/>
      <c r="K234" s="79"/>
      <c r="L234" s="79"/>
      <c r="M234" s="48"/>
      <c r="N234" s="48"/>
      <c r="P234" s="23"/>
      <c r="Q234" s="23"/>
      <c r="R234" s="23"/>
      <c r="S234" s="23"/>
      <c r="T234" s="21"/>
    </row>
    <row r="235" spans="1:29" ht="13" thickTop="1" x14ac:dyDescent="0.25">
      <c r="B235" s="42"/>
      <c r="C235" s="43"/>
      <c r="D235" s="42"/>
      <c r="E235" s="42"/>
      <c r="F235" s="42"/>
      <c r="G235" s="46"/>
      <c r="H235" s="46"/>
      <c r="I235" s="46"/>
      <c r="J235" s="43"/>
      <c r="K235" s="43"/>
      <c r="L235" s="43"/>
      <c r="M235" s="48"/>
      <c r="N235" s="48"/>
      <c r="P235" s="21" t="str">
        <f>IF($D237="Veldnj","N",IF($D237="Zaal","Z",IF($D237="Veldvj","V","")))</f>
        <v/>
      </c>
      <c r="Q235" s="87" t="str">
        <f>IF(P235="","",LEFT(IFERROR(VLOOKUP($C237,CHOOSE(V236,Teams1N,Teams2Z,Teams3V),2,0),"")&amp;"??",2))</f>
        <v/>
      </c>
      <c r="R235" s="87" t="str">
        <f>IF(P235="","",LEFT(IFERROR(VLOOKUP(C237,IF(P235="V",Teams1N,Teams2Z),4,0),"")&amp;"?",1))</f>
        <v/>
      </c>
      <c r="U235" s="21" t="s">
        <v>7053</v>
      </c>
      <c r="V235" s="21" t="s">
        <v>7052</v>
      </c>
      <c r="W235" s="21" t="s">
        <v>7107</v>
      </c>
      <c r="X235" s="97" t="s">
        <v>5172</v>
      </c>
      <c r="AC235" s="158"/>
    </row>
    <row r="236" spans="1:29" ht="13" x14ac:dyDescent="0.3">
      <c r="B236" s="42"/>
      <c r="C236" s="43" t="s">
        <v>2</v>
      </c>
      <c r="D236" s="43" t="s">
        <v>5180</v>
      </c>
      <c r="E236" s="383" t="s">
        <v>5463</v>
      </c>
      <c r="F236" s="383"/>
      <c r="G236" s="383"/>
      <c r="H236" s="383"/>
      <c r="I236" s="46"/>
      <c r="J236" s="43" t="s">
        <v>5169</v>
      </c>
      <c r="K236" s="43" t="s">
        <v>5170</v>
      </c>
      <c r="L236" s="43" t="s">
        <v>5171</v>
      </c>
      <c r="M236" s="48"/>
      <c r="N236" s="48"/>
      <c r="P236" s="49">
        <f>COUNT(P240:P254)</f>
        <v>0</v>
      </c>
      <c r="Q236" s="49">
        <f>COUNT(Q240:Q254)</f>
        <v>0</v>
      </c>
      <c r="R236" s="49">
        <f>COUNT(R240:R254)</f>
        <v>0</v>
      </c>
      <c r="S236" s="96"/>
      <c r="U236" s="21">
        <f>15-COUNTBLANK(C240:C254)</f>
        <v>0</v>
      </c>
      <c r="V236" s="21">
        <f>IF($D237="Veldnj",1,IF($D237="Zaal",2,IF($D237="Veldvj",3,0)))</f>
        <v>0</v>
      </c>
      <c r="W236" s="21">
        <f>IF($D237="Veldnj",0,IF($D237="Zaal",0,IF($D237="Veldvj",1,0)))</f>
        <v>0</v>
      </c>
      <c r="X236" s="97">
        <v>1</v>
      </c>
      <c r="AC236" s="159"/>
    </row>
    <row r="237" spans="1:29" ht="13" x14ac:dyDescent="0.3">
      <c r="A237" s="27">
        <v>10</v>
      </c>
      <c r="B237" s="50"/>
      <c r="C237" s="72"/>
      <c r="D237" s="120"/>
      <c r="E237" s="384"/>
      <c r="F237" s="384" t="s">
        <v>14</v>
      </c>
      <c r="G237" s="384" t="s">
        <v>14</v>
      </c>
      <c r="H237" s="384" t="s">
        <v>14</v>
      </c>
      <c r="I237" s="52"/>
      <c r="J237" s="100">
        <f>COUNTIF(C240:C254,"V")</f>
        <v>0</v>
      </c>
      <c r="K237" s="100">
        <f>COUNTIF(C240:C254,"M")</f>
        <v>0</v>
      </c>
      <c r="L237" s="53" t="str">
        <f>IFERROR(AVERAGE(H240:H254),"")</f>
        <v/>
      </c>
      <c r="M237" s="54"/>
      <c r="N237" s="54"/>
      <c r="O237" s="27" t="str">
        <f>IF($C237="","",LEFT(IFERROR(VLOOKUP($C237,IF($D237="Veld",Teams1N,Teams2Z),4,0),"")&amp;"?",1))</f>
        <v/>
      </c>
      <c r="P237" s="163"/>
      <c r="Q237" s="163"/>
      <c r="R237" s="163"/>
      <c r="S237" s="312"/>
      <c r="T237" s="96">
        <f>SUM(T240:T254)</f>
        <v>0</v>
      </c>
      <c r="U237" s="115" t="str">
        <f>MID($C237,1,1)</f>
        <v/>
      </c>
      <c r="V237" s="115" t="str">
        <f>MID($C237,1,1)</f>
        <v/>
      </c>
      <c r="W237" s="115" t="str">
        <f>MID($C237,1,1)</f>
        <v/>
      </c>
      <c r="X237" s="97">
        <v>2</v>
      </c>
      <c r="AC237" s="159" t="str">
        <f>IFERROR(AVERAGE(AC240:AC254),"")</f>
        <v/>
      </c>
    </row>
    <row r="238" spans="1:29" x14ac:dyDescent="0.25">
      <c r="B238" s="42"/>
      <c r="C238" s="43"/>
      <c r="D238" s="42"/>
      <c r="E238" s="42"/>
      <c r="F238" s="42"/>
      <c r="G238" s="46"/>
      <c r="H238" s="46"/>
      <c r="I238" s="46"/>
      <c r="J238" s="43"/>
      <c r="K238" s="43"/>
      <c r="L238" s="43"/>
      <c r="M238" s="48"/>
      <c r="N238" s="48"/>
      <c r="T238" s="96"/>
      <c r="U238" s="116"/>
      <c r="V238" s="116"/>
      <c r="W238" s="116"/>
      <c r="X238" s="97">
        <v>3</v>
      </c>
      <c r="AC238" s="160"/>
    </row>
    <row r="239" spans="1:29" x14ac:dyDescent="0.25">
      <c r="A239" s="55"/>
      <c r="B239" s="56"/>
      <c r="C239" s="57" t="s">
        <v>5173</v>
      </c>
      <c r="D239" s="57" t="s">
        <v>5174</v>
      </c>
      <c r="E239" s="58" t="s">
        <v>5175</v>
      </c>
      <c r="F239" s="58" t="s">
        <v>5176</v>
      </c>
      <c r="G239" s="57" t="s">
        <v>5177</v>
      </c>
      <c r="H239" s="57" t="s">
        <v>5178</v>
      </c>
      <c r="I239" s="57" t="s">
        <v>5039</v>
      </c>
      <c r="J239" s="57" t="str">
        <f>IF(W236=1,"vj23","nj22")</f>
        <v>nj22</v>
      </c>
      <c r="K239" s="57" t="str">
        <f>IF(W236=1,"nj23","zaal")</f>
        <v>zaal</v>
      </c>
      <c r="L239" s="57" t="str">
        <f>IF(W236=1,"Zaal","vj23")</f>
        <v>vj23</v>
      </c>
      <c r="M239" s="59"/>
      <c r="N239" s="59"/>
      <c r="O239" s="55"/>
      <c r="P239" s="117" t="str">
        <f>IF(W236=1,"VJ","NJ")</f>
        <v>NJ</v>
      </c>
      <c r="Q239" s="117" t="str">
        <f>IF(W236=1,"NJ","ZL")</f>
        <v>ZL</v>
      </c>
      <c r="R239" s="117" t="str">
        <f>IF(W236=1,"ZL","VJ")</f>
        <v>VJ</v>
      </c>
      <c r="S239" s="117"/>
      <c r="T239" s="96"/>
      <c r="U239" s="115" t="str">
        <f>IF(W237="","",VLOOKUP(W237,Leeftijdscat,2,FALSE))</f>
        <v/>
      </c>
      <c r="V239" s="115" t="str">
        <f>IF(W237="","",VLOOKUP(W237,Leeftijdscat,3,FALSE))</f>
        <v/>
      </c>
      <c r="W239" s="115" t="str">
        <f>IF(W237="","",VLOOKUP(W237,Leeftijdscat,4,FALSE))</f>
        <v/>
      </c>
      <c r="X239" s="97">
        <v>4</v>
      </c>
      <c r="Y239" s="55">
        <f>LEN(Y240&amp;Y241&amp;Y242&amp;Y243&amp;Y244&amp;Y245&amp;Y246&amp;Y247&amp;Y248&amp;Y249&amp;Y250&amp;Y251&amp;Y252&amp;Y253&amp;Y254)</f>
        <v>0</v>
      </c>
      <c r="Z239" s="55">
        <f>LEN(Z240&amp;Z241&amp;Z242&amp;Z243&amp;Z244&amp;Z245&amp;Z246&amp;Z247&amp;Z248&amp;Z249&amp;Z250&amp;Z251&amp;Z252&amp;Z253&amp;Z254)</f>
        <v>0</v>
      </c>
      <c r="AA239" s="55">
        <f>LEN(AA240&amp;AA241&amp;AA242&amp;AA243&amp;AA244&amp;AA245&amp;AA246&amp;AA247&amp;AA248&amp;AA249&amp;AA250&amp;AA251&amp;AA252&amp;AA253&amp;AA254)</f>
        <v>0</v>
      </c>
      <c r="AB239" s="55">
        <f>SUM(Y239:AA239)</f>
        <v>0</v>
      </c>
      <c r="AC239" s="158"/>
    </row>
    <row r="240" spans="1:29" x14ac:dyDescent="0.25">
      <c r="A240" s="23" t="str">
        <f>C237&amp;"x"&amp;B240</f>
        <v>x1</v>
      </c>
      <c r="B240" s="42">
        <v>1</v>
      </c>
      <c r="C240" s="60" t="str">
        <f t="shared" ref="C240:C254" si="187">IF(OR(LEFT($A240,1)="x",$V$236=0),"",IFERROR(VLOOKUP($A240,CHOOSE($V$236,Leden1N,Leden2Z,Leden3V),9-$V$236,0),""))</f>
        <v/>
      </c>
      <c r="D240" s="60" t="str">
        <f t="shared" ref="D240:D254" si="188">IF(OR(LEFT($A240,1)="x",$V$236=0),"",IFERROR(VLOOKUP($A240,CHOOSE($V$236,Leden1N,Leden2Z,Leden3V),10-$V$236,0),""))</f>
        <v/>
      </c>
      <c r="E240" s="61" t="str">
        <f t="shared" ref="E240:E254" si="189">IF(OR(LEFT($A240,1)="x",$V$236=0),"",IFERROR(VLOOKUP($A240,CHOOSE($V$236,Leden1N,Leden2Z,Leden3V),11-$V$236,0),""))</f>
        <v/>
      </c>
      <c r="F240" s="61" t="str">
        <f t="shared" ref="F240:F254" si="190">IF(OR(LEFT($A240,1)="x",$V$236=0),"",IFERROR(VLOOKUP($A240,CHOOSE($V$236,Leden1N,Leden2Z,Leden3V),12-$V$236,0),""))</f>
        <v/>
      </c>
      <c r="G240" s="62" t="str">
        <f t="shared" ref="G240:G254" si="191">IF(OR(LEFT($A240,1)="x",$V$236=0),"",IFERROR(VLOOKUP($A240,CHOOSE($V$236,Leden1N,Leden2Z,Leden3V),13-$V$236,0),""))</f>
        <v/>
      </c>
      <c r="H240" s="63" t="str">
        <f t="shared" ref="H240:H254" si="192">IF(AND(ISNUMBER(G240),G240&lt;&gt;0),IF(OR(MONTH(G240)&lt;MONTH(Peildatum),AND(MONTH(G240)&lt;=MONTH(Peildatum),DAY(G240)&lt;=DAY(Peildatum))),YEAR(Peildatum)-YEAR(G240),YEAR(Peildatum)-YEAR(G240)-1),"")</f>
        <v/>
      </c>
      <c r="I240" s="73"/>
      <c r="J240" s="60" t="str">
        <f t="shared" ref="J240:J254" si="193">IF(OR(LEFT($A240,1)="x",$V$236=0),"",IFERROR(VLOOKUP($A240,CHOOSE($V$236,Leden1N,Leden2Z,Leden3V),18-$V$236+$W$236,0),""))</f>
        <v/>
      </c>
      <c r="K240" s="60" t="str">
        <f t="shared" ref="K240:K254" si="194">IF(OR(LEFT($A240,1)="x",$V$236=0),"",IFERROR(VLOOKUP($A240,CHOOSE($V$236,Leden1N,Leden2Z,Leden3V),19-$V$236+$W$236,0),""))</f>
        <v/>
      </c>
      <c r="L240" s="60" t="str">
        <f t="shared" ref="L240:L254" si="195">IF(OR(LEFT($A240,1)="x",$V$236=0),"",IFERROR(VLOOKUP($A240,CHOOSE($V$236,Leden1N,Leden2Z,Leden3V),20-$V$236+$W$236,0),""))</f>
        <v/>
      </c>
      <c r="M240" s="48"/>
      <c r="N240" s="48"/>
      <c r="P240" s="114" t="str">
        <f t="shared" ref="P240:P254" si="196">IF(OR(LEFT($A240,1)="x",$V$236=0),"",IFERROR(VLOOKUP($A240,CHOOSE($V$236,Leden1N,Leden2Z,Leden3V),31-$V$236+$W$236,0),""))</f>
        <v/>
      </c>
      <c r="Q240" s="114" t="str">
        <f t="shared" ref="Q240:Q254" si="197">IF(OR(LEFT($A240,1)="x",$V$236=0),"",IFERROR(VLOOKUP($A240,CHOOSE($V$236,Leden1N,Leden2Z,Leden3V),32-$V$236+$W$236,0),""))</f>
        <v/>
      </c>
      <c r="R240" s="114" t="str">
        <f t="shared" ref="R240:R254" si="198">IF(OR(LEFT($A240,1)="x",$V$236=0),"",IFERROR(VLOOKUP($A240,CHOOSE($V$236,Leden1N,Leden2Z,Leden3V),33-$V$236+$W$236,0),""))</f>
        <v/>
      </c>
      <c r="S240" s="87"/>
      <c r="T240" s="153">
        <f t="shared" ref="T240:T254" si="199">IF(LEN(C240&amp;D240&amp;E240&amp;F240)&gt;0,1,0)</f>
        <v>0</v>
      </c>
      <c r="U240" s="116"/>
      <c r="V240" s="119" t="str">
        <f t="shared" ref="V240:V254" si="200">V239</f>
        <v/>
      </c>
      <c r="W240" s="119" t="str">
        <f t="shared" ref="W240:W254" si="201">W239</f>
        <v/>
      </c>
      <c r="X240" s="97">
        <v>5</v>
      </c>
      <c r="Y240" s="60" t="str">
        <f t="shared" ref="Y240:Y254" si="202">IF(LEFT($A240,1)="x","",IFERROR(VLOOKUP($A240,CHOOSE($V$236,Leden1N,Leden2Z,Leden3V),38-$V$236+$W$236,0),""))</f>
        <v/>
      </c>
      <c r="Z240" s="60" t="str">
        <f t="shared" ref="Z240:Z254" si="203">IF(LEFT($A240,1)="x","",IFERROR(VLOOKUP($A240,CHOOSE($V$236,Leden1N,Leden2Z,Leden3V),39-$V$236+$W$236,0),""))</f>
        <v/>
      </c>
      <c r="AA240" s="60" t="str">
        <f t="shared" ref="AA240:AA254" si="204">IF(LEFT($A240,1)="x","",IFERROR(VLOOKUP($A240,CHOOSE($V$236,Leden1N,Leden2Z,Leden3V),40-$V$236+$W$236,0),""))</f>
        <v/>
      </c>
      <c r="AB240" s="23">
        <f t="shared" ref="AB240:AB254" si="205">LEN(Y240&amp;Z240&amp;AA240)</f>
        <v>0</v>
      </c>
      <c r="AC240" s="158" t="str">
        <f t="shared" ref="AC240:AC255" si="206">lft(G240,Peildatum)</f>
        <v/>
      </c>
    </row>
    <row r="241" spans="1:29" x14ac:dyDescent="0.25">
      <c r="A241" s="23" t="str">
        <f>C237&amp;"x"&amp;B241</f>
        <v>x2</v>
      </c>
      <c r="B241" s="42">
        <v>2</v>
      </c>
      <c r="C241" s="60" t="str">
        <f t="shared" si="187"/>
        <v/>
      </c>
      <c r="D241" s="60" t="str">
        <f t="shared" si="188"/>
        <v/>
      </c>
      <c r="E241" s="61" t="str">
        <f t="shared" si="189"/>
        <v/>
      </c>
      <c r="F241" s="61" t="str">
        <f t="shared" si="190"/>
        <v/>
      </c>
      <c r="G241" s="62" t="str">
        <f t="shared" si="191"/>
        <v/>
      </c>
      <c r="H241" s="63" t="str">
        <f t="shared" si="192"/>
        <v/>
      </c>
      <c r="I241" s="69"/>
      <c r="J241" s="60" t="str">
        <f t="shared" si="193"/>
        <v/>
      </c>
      <c r="K241" s="60" t="str">
        <f t="shared" si="194"/>
        <v/>
      </c>
      <c r="L241" s="60" t="str">
        <f t="shared" si="195"/>
        <v/>
      </c>
      <c r="M241" s="48"/>
      <c r="N241" s="48"/>
      <c r="P241" s="114" t="str">
        <f t="shared" si="196"/>
        <v/>
      </c>
      <c r="Q241" s="114" t="str">
        <f t="shared" si="197"/>
        <v/>
      </c>
      <c r="R241" s="114" t="str">
        <f t="shared" si="198"/>
        <v/>
      </c>
      <c r="S241" s="87"/>
      <c r="T241" s="153">
        <f t="shared" si="199"/>
        <v>0</v>
      </c>
      <c r="U241" s="116"/>
      <c r="V241" s="119" t="str">
        <f t="shared" si="200"/>
        <v/>
      </c>
      <c r="W241" s="119" t="str">
        <f t="shared" si="201"/>
        <v/>
      </c>
      <c r="X241" s="97">
        <v>6</v>
      </c>
      <c r="Y241" s="60" t="str">
        <f t="shared" si="202"/>
        <v/>
      </c>
      <c r="Z241" s="60" t="str">
        <f t="shared" si="203"/>
        <v/>
      </c>
      <c r="AA241" s="60" t="str">
        <f t="shared" si="204"/>
        <v/>
      </c>
      <c r="AB241" s="23">
        <f t="shared" si="205"/>
        <v>0</v>
      </c>
      <c r="AC241" s="158" t="str">
        <f t="shared" si="206"/>
        <v/>
      </c>
    </row>
    <row r="242" spans="1:29" x14ac:dyDescent="0.25">
      <c r="A242" s="23" t="str">
        <f>C237&amp;"x"&amp;B242</f>
        <v>x3</v>
      </c>
      <c r="B242" s="42">
        <v>3</v>
      </c>
      <c r="C242" s="60" t="str">
        <f t="shared" si="187"/>
        <v/>
      </c>
      <c r="D242" s="60" t="str">
        <f t="shared" si="188"/>
        <v/>
      </c>
      <c r="E242" s="61" t="str">
        <f t="shared" si="189"/>
        <v/>
      </c>
      <c r="F242" s="61" t="str">
        <f t="shared" si="190"/>
        <v/>
      </c>
      <c r="G242" s="62" t="str">
        <f t="shared" si="191"/>
        <v/>
      </c>
      <c r="H242" s="63" t="str">
        <f t="shared" si="192"/>
        <v/>
      </c>
      <c r="I242" s="69"/>
      <c r="J242" s="60" t="str">
        <f t="shared" si="193"/>
        <v/>
      </c>
      <c r="K242" s="60" t="str">
        <f t="shared" si="194"/>
        <v/>
      </c>
      <c r="L242" s="60" t="str">
        <f t="shared" si="195"/>
        <v/>
      </c>
      <c r="M242" s="48"/>
      <c r="N242" s="48"/>
      <c r="P242" s="114" t="str">
        <f t="shared" si="196"/>
        <v/>
      </c>
      <c r="Q242" s="114" t="str">
        <f t="shared" si="197"/>
        <v/>
      </c>
      <c r="R242" s="114" t="str">
        <f t="shared" si="198"/>
        <v/>
      </c>
      <c r="S242" s="87"/>
      <c r="T242" s="153">
        <f t="shared" si="199"/>
        <v>0</v>
      </c>
      <c r="U242" s="116"/>
      <c r="V242" s="119" t="str">
        <f t="shared" si="200"/>
        <v/>
      </c>
      <c r="W242" s="119" t="str">
        <f t="shared" si="201"/>
        <v/>
      </c>
      <c r="X242" s="97">
        <v>7</v>
      </c>
      <c r="Y242" s="60" t="str">
        <f t="shared" si="202"/>
        <v/>
      </c>
      <c r="Z242" s="60" t="str">
        <f t="shared" si="203"/>
        <v/>
      </c>
      <c r="AA242" s="60" t="str">
        <f t="shared" si="204"/>
        <v/>
      </c>
      <c r="AB242" s="23">
        <f t="shared" si="205"/>
        <v>0</v>
      </c>
      <c r="AC242" s="158" t="str">
        <f t="shared" si="206"/>
        <v/>
      </c>
    </row>
    <row r="243" spans="1:29" x14ac:dyDescent="0.25">
      <c r="A243" s="23" t="str">
        <f>C237&amp;"x"&amp;B243</f>
        <v>x4</v>
      </c>
      <c r="B243" s="42">
        <v>4</v>
      </c>
      <c r="C243" s="60" t="str">
        <f t="shared" si="187"/>
        <v/>
      </c>
      <c r="D243" s="60" t="str">
        <f t="shared" si="188"/>
        <v/>
      </c>
      <c r="E243" s="61" t="str">
        <f t="shared" si="189"/>
        <v/>
      </c>
      <c r="F243" s="61" t="str">
        <f t="shared" si="190"/>
        <v/>
      </c>
      <c r="G243" s="62" t="str">
        <f t="shared" si="191"/>
        <v/>
      </c>
      <c r="H243" s="63" t="str">
        <f t="shared" si="192"/>
        <v/>
      </c>
      <c r="I243" s="69"/>
      <c r="J243" s="60" t="str">
        <f t="shared" si="193"/>
        <v/>
      </c>
      <c r="K243" s="60" t="str">
        <f t="shared" si="194"/>
        <v/>
      </c>
      <c r="L243" s="60" t="str">
        <f t="shared" si="195"/>
        <v/>
      </c>
      <c r="M243" s="48"/>
      <c r="N243" s="48"/>
      <c r="P243" s="114" t="str">
        <f t="shared" si="196"/>
        <v/>
      </c>
      <c r="Q243" s="114" t="str">
        <f t="shared" si="197"/>
        <v/>
      </c>
      <c r="R243" s="114" t="str">
        <f t="shared" si="198"/>
        <v/>
      </c>
      <c r="S243" s="87"/>
      <c r="T243" s="153">
        <f t="shared" si="199"/>
        <v>0</v>
      </c>
      <c r="U243" s="116"/>
      <c r="V243" s="119" t="str">
        <f t="shared" si="200"/>
        <v/>
      </c>
      <c r="W243" s="119" t="str">
        <f t="shared" si="201"/>
        <v/>
      </c>
      <c r="X243" s="97">
        <v>8</v>
      </c>
      <c r="Y243" s="60" t="str">
        <f t="shared" si="202"/>
        <v/>
      </c>
      <c r="Z243" s="60" t="str">
        <f t="shared" si="203"/>
        <v/>
      </c>
      <c r="AA243" s="60" t="str">
        <f t="shared" si="204"/>
        <v/>
      </c>
      <c r="AB243" s="23">
        <f t="shared" si="205"/>
        <v>0</v>
      </c>
      <c r="AC243" s="158" t="str">
        <f t="shared" si="206"/>
        <v/>
      </c>
    </row>
    <row r="244" spans="1:29" x14ac:dyDescent="0.25">
      <c r="A244" s="23" t="str">
        <f>C237&amp;"x"&amp;B244</f>
        <v>x5</v>
      </c>
      <c r="B244" s="42">
        <v>5</v>
      </c>
      <c r="C244" s="60" t="str">
        <f t="shared" si="187"/>
        <v/>
      </c>
      <c r="D244" s="60" t="str">
        <f t="shared" si="188"/>
        <v/>
      </c>
      <c r="E244" s="61" t="str">
        <f t="shared" si="189"/>
        <v/>
      </c>
      <c r="F244" s="61" t="str">
        <f t="shared" si="190"/>
        <v/>
      </c>
      <c r="G244" s="62" t="str">
        <f t="shared" si="191"/>
        <v/>
      </c>
      <c r="H244" s="63" t="str">
        <f t="shared" si="192"/>
        <v/>
      </c>
      <c r="I244" s="69"/>
      <c r="J244" s="60" t="str">
        <f t="shared" si="193"/>
        <v/>
      </c>
      <c r="K244" s="60" t="str">
        <f t="shared" si="194"/>
        <v/>
      </c>
      <c r="L244" s="60" t="str">
        <f t="shared" si="195"/>
        <v/>
      </c>
      <c r="M244" s="48"/>
      <c r="N244" s="48"/>
      <c r="P244" s="114" t="str">
        <f t="shared" si="196"/>
        <v/>
      </c>
      <c r="Q244" s="114" t="str">
        <f t="shared" si="197"/>
        <v/>
      </c>
      <c r="R244" s="114" t="str">
        <f t="shared" si="198"/>
        <v/>
      </c>
      <c r="S244" s="87"/>
      <c r="T244" s="153">
        <f t="shared" si="199"/>
        <v>0</v>
      </c>
      <c r="U244" s="116"/>
      <c r="V244" s="119" t="str">
        <f t="shared" si="200"/>
        <v/>
      </c>
      <c r="W244" s="119" t="str">
        <f t="shared" si="201"/>
        <v/>
      </c>
      <c r="X244" s="97">
        <v>9</v>
      </c>
      <c r="Y244" s="60" t="str">
        <f t="shared" si="202"/>
        <v/>
      </c>
      <c r="Z244" s="60" t="str">
        <f t="shared" si="203"/>
        <v/>
      </c>
      <c r="AA244" s="60" t="str">
        <f t="shared" si="204"/>
        <v/>
      </c>
      <c r="AB244" s="23">
        <f t="shared" si="205"/>
        <v>0</v>
      </c>
      <c r="AC244" s="158" t="str">
        <f t="shared" si="206"/>
        <v/>
      </c>
    </row>
    <row r="245" spans="1:29" x14ac:dyDescent="0.25">
      <c r="A245" s="23" t="str">
        <f>C237&amp;"x"&amp;B245</f>
        <v>x6</v>
      </c>
      <c r="B245" s="42">
        <v>6</v>
      </c>
      <c r="C245" s="60" t="str">
        <f t="shared" si="187"/>
        <v/>
      </c>
      <c r="D245" s="60" t="str">
        <f t="shared" si="188"/>
        <v/>
      </c>
      <c r="E245" s="61" t="str">
        <f t="shared" si="189"/>
        <v/>
      </c>
      <c r="F245" s="61" t="str">
        <f t="shared" si="190"/>
        <v/>
      </c>
      <c r="G245" s="62" t="str">
        <f t="shared" si="191"/>
        <v/>
      </c>
      <c r="H245" s="63" t="str">
        <f t="shared" si="192"/>
        <v/>
      </c>
      <c r="I245" s="69"/>
      <c r="J245" s="60" t="str">
        <f t="shared" si="193"/>
        <v/>
      </c>
      <c r="K245" s="60" t="str">
        <f t="shared" si="194"/>
        <v/>
      </c>
      <c r="L245" s="60" t="str">
        <f t="shared" si="195"/>
        <v/>
      </c>
      <c r="M245" s="48"/>
      <c r="N245" s="48"/>
      <c r="P245" s="114" t="str">
        <f t="shared" si="196"/>
        <v/>
      </c>
      <c r="Q245" s="114" t="str">
        <f t="shared" si="197"/>
        <v/>
      </c>
      <c r="R245" s="114" t="str">
        <f t="shared" si="198"/>
        <v/>
      </c>
      <c r="S245" s="87"/>
      <c r="T245" s="153">
        <f t="shared" si="199"/>
        <v>0</v>
      </c>
      <c r="U245" s="116"/>
      <c r="V245" s="119" t="str">
        <f t="shared" si="200"/>
        <v/>
      </c>
      <c r="W245" s="119" t="str">
        <f t="shared" si="201"/>
        <v/>
      </c>
      <c r="X245" s="97">
        <v>10</v>
      </c>
      <c r="Y245" s="60" t="str">
        <f t="shared" si="202"/>
        <v/>
      </c>
      <c r="Z245" s="60" t="str">
        <f t="shared" si="203"/>
        <v/>
      </c>
      <c r="AA245" s="60" t="str">
        <f t="shared" si="204"/>
        <v/>
      </c>
      <c r="AB245" s="23">
        <f t="shared" si="205"/>
        <v>0</v>
      </c>
      <c r="AC245" s="158" t="str">
        <f t="shared" si="206"/>
        <v/>
      </c>
    </row>
    <row r="246" spans="1:29" x14ac:dyDescent="0.25">
      <c r="A246" s="23" t="str">
        <f>C237&amp;"x"&amp;B246</f>
        <v>x7</v>
      </c>
      <c r="B246" s="42">
        <v>7</v>
      </c>
      <c r="C246" s="60" t="str">
        <f t="shared" si="187"/>
        <v/>
      </c>
      <c r="D246" s="60" t="str">
        <f t="shared" si="188"/>
        <v/>
      </c>
      <c r="E246" s="61" t="str">
        <f t="shared" si="189"/>
        <v/>
      </c>
      <c r="F246" s="61" t="str">
        <f t="shared" si="190"/>
        <v/>
      </c>
      <c r="G246" s="62" t="str">
        <f t="shared" si="191"/>
        <v/>
      </c>
      <c r="H246" s="63" t="str">
        <f t="shared" si="192"/>
        <v/>
      </c>
      <c r="I246" s="69"/>
      <c r="J246" s="60" t="str">
        <f t="shared" si="193"/>
        <v/>
      </c>
      <c r="K246" s="60" t="str">
        <f t="shared" si="194"/>
        <v/>
      </c>
      <c r="L246" s="60" t="str">
        <f t="shared" si="195"/>
        <v/>
      </c>
      <c r="M246" s="48"/>
      <c r="N246" s="48"/>
      <c r="P246" s="114" t="str">
        <f t="shared" si="196"/>
        <v/>
      </c>
      <c r="Q246" s="114" t="str">
        <f t="shared" si="197"/>
        <v/>
      </c>
      <c r="R246" s="114" t="str">
        <f t="shared" si="198"/>
        <v/>
      </c>
      <c r="S246" s="87"/>
      <c r="T246" s="153">
        <f t="shared" si="199"/>
        <v>0</v>
      </c>
      <c r="U246" s="116"/>
      <c r="V246" s="119" t="str">
        <f t="shared" si="200"/>
        <v/>
      </c>
      <c r="W246" s="119" t="str">
        <f t="shared" si="201"/>
        <v/>
      </c>
      <c r="X246" s="97">
        <v>11</v>
      </c>
      <c r="Y246" s="60" t="str">
        <f t="shared" si="202"/>
        <v/>
      </c>
      <c r="Z246" s="60" t="str">
        <f t="shared" si="203"/>
        <v/>
      </c>
      <c r="AA246" s="60" t="str">
        <f t="shared" si="204"/>
        <v/>
      </c>
      <c r="AB246" s="23">
        <f t="shared" si="205"/>
        <v>0</v>
      </c>
      <c r="AC246" s="158" t="str">
        <f t="shared" si="206"/>
        <v/>
      </c>
    </row>
    <row r="247" spans="1:29" x14ac:dyDescent="0.25">
      <c r="A247" s="23" t="str">
        <f>C237&amp;"x"&amp;B247</f>
        <v>x8</v>
      </c>
      <c r="B247" s="42">
        <v>8</v>
      </c>
      <c r="C247" s="60" t="str">
        <f t="shared" si="187"/>
        <v/>
      </c>
      <c r="D247" s="60" t="str">
        <f t="shared" si="188"/>
        <v/>
      </c>
      <c r="E247" s="61" t="str">
        <f t="shared" si="189"/>
        <v/>
      </c>
      <c r="F247" s="61" t="str">
        <f t="shared" si="190"/>
        <v/>
      </c>
      <c r="G247" s="62" t="str">
        <f t="shared" si="191"/>
        <v/>
      </c>
      <c r="H247" s="63" t="str">
        <f t="shared" si="192"/>
        <v/>
      </c>
      <c r="I247" s="69"/>
      <c r="J247" s="60" t="str">
        <f t="shared" si="193"/>
        <v/>
      </c>
      <c r="K247" s="60" t="str">
        <f t="shared" si="194"/>
        <v/>
      </c>
      <c r="L247" s="60" t="str">
        <f t="shared" si="195"/>
        <v/>
      </c>
      <c r="M247" s="48"/>
      <c r="N247" s="48"/>
      <c r="P247" s="114" t="str">
        <f t="shared" si="196"/>
        <v/>
      </c>
      <c r="Q247" s="114" t="str">
        <f t="shared" si="197"/>
        <v/>
      </c>
      <c r="R247" s="114" t="str">
        <f t="shared" si="198"/>
        <v/>
      </c>
      <c r="S247" s="87"/>
      <c r="T247" s="153">
        <f t="shared" si="199"/>
        <v>0</v>
      </c>
      <c r="U247" s="116"/>
      <c r="V247" s="119" t="str">
        <f t="shared" si="200"/>
        <v/>
      </c>
      <c r="W247" s="119" t="str">
        <f t="shared" si="201"/>
        <v/>
      </c>
      <c r="X247" s="97">
        <v>12</v>
      </c>
      <c r="Y247" s="60" t="str">
        <f t="shared" si="202"/>
        <v/>
      </c>
      <c r="Z247" s="60" t="str">
        <f t="shared" si="203"/>
        <v/>
      </c>
      <c r="AA247" s="60" t="str">
        <f t="shared" si="204"/>
        <v/>
      </c>
      <c r="AB247" s="23">
        <f t="shared" si="205"/>
        <v>0</v>
      </c>
      <c r="AC247" s="158" t="str">
        <f t="shared" si="206"/>
        <v/>
      </c>
    </row>
    <row r="248" spans="1:29" x14ac:dyDescent="0.25">
      <c r="A248" s="23" t="str">
        <f>C237&amp;"x"&amp;B248</f>
        <v>x9</v>
      </c>
      <c r="B248" s="42">
        <v>9</v>
      </c>
      <c r="C248" s="60" t="str">
        <f t="shared" si="187"/>
        <v/>
      </c>
      <c r="D248" s="60" t="str">
        <f t="shared" si="188"/>
        <v/>
      </c>
      <c r="E248" s="61" t="str">
        <f t="shared" si="189"/>
        <v/>
      </c>
      <c r="F248" s="61" t="str">
        <f t="shared" si="190"/>
        <v/>
      </c>
      <c r="G248" s="62" t="str">
        <f t="shared" si="191"/>
        <v/>
      </c>
      <c r="H248" s="63" t="str">
        <f t="shared" si="192"/>
        <v/>
      </c>
      <c r="I248" s="69"/>
      <c r="J248" s="60" t="str">
        <f t="shared" si="193"/>
        <v/>
      </c>
      <c r="K248" s="60" t="str">
        <f t="shared" si="194"/>
        <v/>
      </c>
      <c r="L248" s="60" t="str">
        <f t="shared" si="195"/>
        <v/>
      </c>
      <c r="M248" s="48"/>
      <c r="N248" s="48"/>
      <c r="P248" s="114" t="str">
        <f t="shared" si="196"/>
        <v/>
      </c>
      <c r="Q248" s="114" t="str">
        <f t="shared" si="197"/>
        <v/>
      </c>
      <c r="R248" s="114" t="str">
        <f t="shared" si="198"/>
        <v/>
      </c>
      <c r="S248" s="87"/>
      <c r="T248" s="153">
        <f t="shared" si="199"/>
        <v>0</v>
      </c>
      <c r="U248" s="116"/>
      <c r="V248" s="119" t="str">
        <f t="shared" si="200"/>
        <v/>
      </c>
      <c r="W248" s="119" t="str">
        <f t="shared" si="201"/>
        <v/>
      </c>
      <c r="X248" s="97">
        <v>13</v>
      </c>
      <c r="Y248" s="60" t="str">
        <f t="shared" si="202"/>
        <v/>
      </c>
      <c r="Z248" s="60" t="str">
        <f t="shared" si="203"/>
        <v/>
      </c>
      <c r="AA248" s="60" t="str">
        <f t="shared" si="204"/>
        <v/>
      </c>
      <c r="AB248" s="23">
        <f t="shared" si="205"/>
        <v>0</v>
      </c>
      <c r="AC248" s="158" t="str">
        <f t="shared" si="206"/>
        <v/>
      </c>
    </row>
    <row r="249" spans="1:29" x14ac:dyDescent="0.25">
      <c r="A249" s="23" t="str">
        <f>C237&amp;"x"&amp;B249</f>
        <v>x10</v>
      </c>
      <c r="B249" s="42">
        <v>10</v>
      </c>
      <c r="C249" s="60" t="str">
        <f t="shared" si="187"/>
        <v/>
      </c>
      <c r="D249" s="60" t="str">
        <f t="shared" si="188"/>
        <v/>
      </c>
      <c r="E249" s="61" t="str">
        <f t="shared" si="189"/>
        <v/>
      </c>
      <c r="F249" s="61" t="str">
        <f t="shared" si="190"/>
        <v/>
      </c>
      <c r="G249" s="62" t="str">
        <f t="shared" si="191"/>
        <v/>
      </c>
      <c r="H249" s="63" t="str">
        <f t="shared" si="192"/>
        <v/>
      </c>
      <c r="I249" s="69"/>
      <c r="J249" s="60" t="str">
        <f t="shared" si="193"/>
        <v/>
      </c>
      <c r="K249" s="60" t="str">
        <f t="shared" si="194"/>
        <v/>
      </c>
      <c r="L249" s="60" t="str">
        <f t="shared" si="195"/>
        <v/>
      </c>
      <c r="M249" s="48"/>
      <c r="N249" s="48"/>
      <c r="P249" s="114" t="str">
        <f t="shared" si="196"/>
        <v/>
      </c>
      <c r="Q249" s="114" t="str">
        <f t="shared" si="197"/>
        <v/>
      </c>
      <c r="R249" s="114" t="str">
        <f t="shared" si="198"/>
        <v/>
      </c>
      <c r="S249" s="87"/>
      <c r="T249" s="153">
        <f t="shared" si="199"/>
        <v>0</v>
      </c>
      <c r="U249" s="116"/>
      <c r="V249" s="119" t="str">
        <f t="shared" si="200"/>
        <v/>
      </c>
      <c r="W249" s="119" t="str">
        <f t="shared" si="201"/>
        <v/>
      </c>
      <c r="X249" s="97">
        <v>14</v>
      </c>
      <c r="Y249" s="60" t="str">
        <f t="shared" si="202"/>
        <v/>
      </c>
      <c r="Z249" s="60" t="str">
        <f t="shared" si="203"/>
        <v/>
      </c>
      <c r="AA249" s="60" t="str">
        <f t="shared" si="204"/>
        <v/>
      </c>
      <c r="AB249" s="23">
        <f t="shared" si="205"/>
        <v>0</v>
      </c>
      <c r="AC249" s="158" t="str">
        <f t="shared" si="206"/>
        <v/>
      </c>
    </row>
    <row r="250" spans="1:29" x14ac:dyDescent="0.25">
      <c r="A250" s="23" t="str">
        <f>C237&amp;"x"&amp;B250</f>
        <v>x11</v>
      </c>
      <c r="B250" s="42">
        <v>11</v>
      </c>
      <c r="C250" s="60" t="str">
        <f t="shared" si="187"/>
        <v/>
      </c>
      <c r="D250" s="60" t="str">
        <f t="shared" si="188"/>
        <v/>
      </c>
      <c r="E250" s="61" t="str">
        <f t="shared" si="189"/>
        <v/>
      </c>
      <c r="F250" s="61" t="str">
        <f t="shared" si="190"/>
        <v/>
      </c>
      <c r="G250" s="62" t="str">
        <f t="shared" si="191"/>
        <v/>
      </c>
      <c r="H250" s="63" t="str">
        <f t="shared" si="192"/>
        <v/>
      </c>
      <c r="I250" s="69"/>
      <c r="J250" s="60" t="str">
        <f t="shared" si="193"/>
        <v/>
      </c>
      <c r="K250" s="60" t="str">
        <f t="shared" si="194"/>
        <v/>
      </c>
      <c r="L250" s="60" t="str">
        <f t="shared" si="195"/>
        <v/>
      </c>
      <c r="M250" s="48"/>
      <c r="N250" s="48"/>
      <c r="P250" s="114" t="str">
        <f t="shared" si="196"/>
        <v/>
      </c>
      <c r="Q250" s="114" t="str">
        <f t="shared" si="197"/>
        <v/>
      </c>
      <c r="R250" s="114" t="str">
        <f t="shared" si="198"/>
        <v/>
      </c>
      <c r="S250" s="87"/>
      <c r="T250" s="153">
        <f t="shared" si="199"/>
        <v>0</v>
      </c>
      <c r="V250" s="119" t="str">
        <f t="shared" si="200"/>
        <v/>
      </c>
      <c r="W250" s="119" t="str">
        <f t="shared" si="201"/>
        <v/>
      </c>
      <c r="X250" s="97">
        <v>15</v>
      </c>
      <c r="Y250" s="60" t="str">
        <f t="shared" si="202"/>
        <v/>
      </c>
      <c r="Z250" s="60" t="str">
        <f t="shared" si="203"/>
        <v/>
      </c>
      <c r="AA250" s="60" t="str">
        <f t="shared" si="204"/>
        <v/>
      </c>
      <c r="AB250" s="23">
        <f t="shared" si="205"/>
        <v>0</v>
      </c>
      <c r="AC250" s="158" t="str">
        <f t="shared" si="206"/>
        <v/>
      </c>
    </row>
    <row r="251" spans="1:29" x14ac:dyDescent="0.25">
      <c r="A251" s="23" t="str">
        <f>C237&amp;"x"&amp;B251</f>
        <v>x12</v>
      </c>
      <c r="B251" s="42">
        <v>12</v>
      </c>
      <c r="C251" s="60" t="str">
        <f t="shared" si="187"/>
        <v/>
      </c>
      <c r="D251" s="60" t="str">
        <f t="shared" si="188"/>
        <v/>
      </c>
      <c r="E251" s="61" t="str">
        <f t="shared" si="189"/>
        <v/>
      </c>
      <c r="F251" s="61" t="str">
        <f t="shared" si="190"/>
        <v/>
      </c>
      <c r="G251" s="62" t="str">
        <f t="shared" si="191"/>
        <v/>
      </c>
      <c r="H251" s="63" t="str">
        <f t="shared" si="192"/>
        <v/>
      </c>
      <c r="I251" s="69"/>
      <c r="J251" s="60" t="str">
        <f t="shared" si="193"/>
        <v/>
      </c>
      <c r="K251" s="60" t="str">
        <f t="shared" si="194"/>
        <v/>
      </c>
      <c r="L251" s="60" t="str">
        <f t="shared" si="195"/>
        <v/>
      </c>
      <c r="M251" s="48"/>
      <c r="N251" s="48"/>
      <c r="P251" s="114" t="str">
        <f t="shared" si="196"/>
        <v/>
      </c>
      <c r="Q251" s="114" t="str">
        <f t="shared" si="197"/>
        <v/>
      </c>
      <c r="R251" s="114" t="str">
        <f t="shared" si="198"/>
        <v/>
      </c>
      <c r="S251" s="87"/>
      <c r="T251" s="153">
        <f t="shared" si="199"/>
        <v>0</v>
      </c>
      <c r="V251" s="119" t="str">
        <f t="shared" si="200"/>
        <v/>
      </c>
      <c r="W251" s="119" t="str">
        <f t="shared" si="201"/>
        <v/>
      </c>
      <c r="X251" s="97">
        <v>16</v>
      </c>
      <c r="Y251" s="60" t="str">
        <f t="shared" si="202"/>
        <v/>
      </c>
      <c r="Z251" s="60" t="str">
        <f t="shared" si="203"/>
        <v/>
      </c>
      <c r="AA251" s="60" t="str">
        <f t="shared" si="204"/>
        <v/>
      </c>
      <c r="AB251" s="23">
        <f t="shared" si="205"/>
        <v>0</v>
      </c>
      <c r="AC251" s="158" t="str">
        <f t="shared" si="206"/>
        <v/>
      </c>
    </row>
    <row r="252" spans="1:29" x14ac:dyDescent="0.25">
      <c r="A252" s="23" t="str">
        <f>C237&amp;"x"&amp;B252</f>
        <v>x13</v>
      </c>
      <c r="B252" s="42">
        <v>13</v>
      </c>
      <c r="C252" s="60" t="str">
        <f t="shared" si="187"/>
        <v/>
      </c>
      <c r="D252" s="60" t="str">
        <f t="shared" si="188"/>
        <v/>
      </c>
      <c r="E252" s="61" t="str">
        <f t="shared" si="189"/>
        <v/>
      </c>
      <c r="F252" s="61" t="str">
        <f t="shared" si="190"/>
        <v/>
      </c>
      <c r="G252" s="62" t="str">
        <f t="shared" si="191"/>
        <v/>
      </c>
      <c r="H252" s="63" t="str">
        <f t="shared" si="192"/>
        <v/>
      </c>
      <c r="I252" s="69"/>
      <c r="J252" s="60" t="str">
        <f t="shared" si="193"/>
        <v/>
      </c>
      <c r="K252" s="60" t="str">
        <f t="shared" si="194"/>
        <v/>
      </c>
      <c r="L252" s="60" t="str">
        <f t="shared" si="195"/>
        <v/>
      </c>
      <c r="M252" s="48"/>
      <c r="N252" s="48"/>
      <c r="P252" s="114" t="str">
        <f t="shared" si="196"/>
        <v/>
      </c>
      <c r="Q252" s="114" t="str">
        <f t="shared" si="197"/>
        <v/>
      </c>
      <c r="R252" s="114" t="str">
        <f t="shared" si="198"/>
        <v/>
      </c>
      <c r="S252" s="87"/>
      <c r="T252" s="153">
        <f t="shared" si="199"/>
        <v>0</v>
      </c>
      <c r="V252" s="119" t="str">
        <f t="shared" si="200"/>
        <v/>
      </c>
      <c r="W252" s="119" t="str">
        <f t="shared" si="201"/>
        <v/>
      </c>
      <c r="X252" s="97">
        <v>17</v>
      </c>
      <c r="Y252" s="60" t="str">
        <f t="shared" si="202"/>
        <v/>
      </c>
      <c r="Z252" s="60" t="str">
        <f t="shared" si="203"/>
        <v/>
      </c>
      <c r="AA252" s="60" t="str">
        <f t="shared" si="204"/>
        <v/>
      </c>
      <c r="AB252" s="23">
        <f t="shared" si="205"/>
        <v>0</v>
      </c>
      <c r="AC252" s="158" t="str">
        <f t="shared" si="206"/>
        <v/>
      </c>
    </row>
    <row r="253" spans="1:29" x14ac:dyDescent="0.25">
      <c r="A253" s="23" t="str">
        <f>C237&amp;"x"&amp;B253</f>
        <v>x14</v>
      </c>
      <c r="B253" s="42">
        <v>14</v>
      </c>
      <c r="C253" s="60" t="str">
        <f t="shared" si="187"/>
        <v/>
      </c>
      <c r="D253" s="60" t="str">
        <f t="shared" si="188"/>
        <v/>
      </c>
      <c r="E253" s="61" t="str">
        <f t="shared" si="189"/>
        <v/>
      </c>
      <c r="F253" s="61" t="str">
        <f t="shared" si="190"/>
        <v/>
      </c>
      <c r="G253" s="62" t="str">
        <f t="shared" si="191"/>
        <v/>
      </c>
      <c r="H253" s="63" t="str">
        <f t="shared" si="192"/>
        <v/>
      </c>
      <c r="I253" s="69"/>
      <c r="J253" s="60" t="str">
        <f t="shared" si="193"/>
        <v/>
      </c>
      <c r="K253" s="60" t="str">
        <f t="shared" si="194"/>
        <v/>
      </c>
      <c r="L253" s="60" t="str">
        <f t="shared" si="195"/>
        <v/>
      </c>
      <c r="M253" s="48"/>
      <c r="N253" s="48"/>
      <c r="P253" s="114" t="str">
        <f t="shared" si="196"/>
        <v/>
      </c>
      <c r="Q253" s="114" t="str">
        <f t="shared" si="197"/>
        <v/>
      </c>
      <c r="R253" s="114" t="str">
        <f t="shared" si="198"/>
        <v/>
      </c>
      <c r="S253" s="87"/>
      <c r="T253" s="153">
        <f t="shared" si="199"/>
        <v>0</v>
      </c>
      <c r="V253" s="119" t="str">
        <f t="shared" si="200"/>
        <v/>
      </c>
      <c r="W253" s="119" t="str">
        <f t="shared" si="201"/>
        <v/>
      </c>
      <c r="X253" s="97">
        <v>18</v>
      </c>
      <c r="Y253" s="60" t="str">
        <f t="shared" si="202"/>
        <v/>
      </c>
      <c r="Z253" s="60" t="str">
        <f t="shared" si="203"/>
        <v/>
      </c>
      <c r="AA253" s="60" t="str">
        <f t="shared" si="204"/>
        <v/>
      </c>
      <c r="AB253" s="23">
        <f t="shared" si="205"/>
        <v>0</v>
      </c>
      <c r="AC253" s="158" t="str">
        <f t="shared" si="206"/>
        <v/>
      </c>
    </row>
    <row r="254" spans="1:29" x14ac:dyDescent="0.25">
      <c r="A254" s="23" t="str">
        <f>C237&amp;"x"&amp;B254</f>
        <v>x15</v>
      </c>
      <c r="B254" s="42">
        <v>15</v>
      </c>
      <c r="C254" s="60" t="str">
        <f t="shared" si="187"/>
        <v/>
      </c>
      <c r="D254" s="60" t="str">
        <f t="shared" si="188"/>
        <v/>
      </c>
      <c r="E254" s="61" t="str">
        <f t="shared" si="189"/>
        <v/>
      </c>
      <c r="F254" s="61" t="str">
        <f t="shared" si="190"/>
        <v/>
      </c>
      <c r="G254" s="62" t="str">
        <f t="shared" si="191"/>
        <v/>
      </c>
      <c r="H254" s="63" t="str">
        <f t="shared" si="192"/>
        <v/>
      </c>
      <c r="I254" s="69"/>
      <c r="J254" s="60" t="str">
        <f t="shared" si="193"/>
        <v/>
      </c>
      <c r="K254" s="60" t="str">
        <f t="shared" si="194"/>
        <v/>
      </c>
      <c r="L254" s="60" t="str">
        <f t="shared" si="195"/>
        <v/>
      </c>
      <c r="M254" s="48"/>
      <c r="N254" s="48"/>
      <c r="P254" s="114" t="str">
        <f t="shared" si="196"/>
        <v/>
      </c>
      <c r="Q254" s="114" t="str">
        <f t="shared" si="197"/>
        <v/>
      </c>
      <c r="R254" s="114" t="str">
        <f t="shared" si="198"/>
        <v/>
      </c>
      <c r="S254" s="87"/>
      <c r="T254" s="153">
        <f t="shared" si="199"/>
        <v>0</v>
      </c>
      <c r="V254" s="119" t="str">
        <f t="shared" si="200"/>
        <v/>
      </c>
      <c r="W254" s="119" t="str">
        <f t="shared" si="201"/>
        <v/>
      </c>
      <c r="X254" s="97">
        <v>19</v>
      </c>
      <c r="Y254" s="60" t="str">
        <f t="shared" si="202"/>
        <v/>
      </c>
      <c r="Z254" s="60" t="str">
        <f t="shared" si="203"/>
        <v/>
      </c>
      <c r="AA254" s="60" t="str">
        <f t="shared" si="204"/>
        <v/>
      </c>
      <c r="AB254" s="23">
        <f t="shared" si="205"/>
        <v>0</v>
      </c>
      <c r="AC254" s="158" t="str">
        <f t="shared" si="206"/>
        <v/>
      </c>
    </row>
    <row r="255" spans="1:29" ht="6" customHeight="1" x14ac:dyDescent="0.25">
      <c r="B255" s="42"/>
      <c r="C255" s="74"/>
      <c r="D255" s="74"/>
      <c r="E255" s="74"/>
      <c r="F255" s="74"/>
      <c r="G255" s="74"/>
      <c r="H255" s="74"/>
      <c r="I255" s="74"/>
      <c r="J255" s="74"/>
      <c r="K255" s="74"/>
      <c r="L255" s="74"/>
      <c r="M255" s="48"/>
      <c r="N255" s="48"/>
      <c r="AC255" s="158" t="str">
        <f t="shared" si="206"/>
        <v/>
      </c>
    </row>
    <row r="256" spans="1:29" ht="13" x14ac:dyDescent="0.3">
      <c r="B256" s="42"/>
      <c r="C256" s="43"/>
      <c r="D256" s="42"/>
      <c r="E256" s="42"/>
      <c r="F256" s="42"/>
      <c r="G256" s="161" t="str">
        <f>AC237</f>
        <v/>
      </c>
      <c r="H256" s="75" t="s">
        <v>5181</v>
      </c>
      <c r="I256" s="46"/>
      <c r="J256" s="76">
        <f>P237*$V$9</f>
        <v>0</v>
      </c>
      <c r="K256" s="76">
        <f>Q237*$V$9</f>
        <v>0</v>
      </c>
      <c r="L256" s="76">
        <f>R237*$V$9</f>
        <v>0</v>
      </c>
      <c r="M256" s="48"/>
      <c r="N256" s="48"/>
      <c r="X256" s="97">
        <v>21</v>
      </c>
    </row>
    <row r="257" spans="1:24" ht="12.75" customHeight="1" x14ac:dyDescent="0.25">
      <c r="B257" s="385" t="s">
        <v>5182</v>
      </c>
      <c r="C257" s="385"/>
      <c r="D257" s="385"/>
      <c r="E257" s="385"/>
      <c r="F257" s="385"/>
      <c r="G257" s="385"/>
      <c r="H257" s="385"/>
      <c r="I257" s="385"/>
      <c r="J257" s="385"/>
      <c r="K257" s="385"/>
      <c r="L257" s="385"/>
      <c r="M257" s="48"/>
      <c r="N257" s="48"/>
      <c r="X257" s="97">
        <v>22</v>
      </c>
    </row>
    <row r="258" spans="1:24" ht="130" customHeight="1" x14ac:dyDescent="0.25">
      <c r="B258" s="382"/>
      <c r="C258" s="382"/>
      <c r="D258" s="382"/>
      <c r="E258" s="382"/>
      <c r="F258" s="382"/>
      <c r="G258" s="382"/>
      <c r="H258" s="382"/>
      <c r="I258" s="382"/>
      <c r="J258" s="382"/>
      <c r="K258" s="382"/>
      <c r="L258" s="382"/>
      <c r="M258" s="77"/>
      <c r="N258" s="77"/>
      <c r="X258" s="97">
        <v>23</v>
      </c>
    </row>
    <row r="259" spans="1:24" ht="13" thickBot="1" x14ac:dyDescent="0.3">
      <c r="B259" s="78"/>
      <c r="C259" s="79"/>
      <c r="D259" s="78"/>
      <c r="E259" s="78"/>
      <c r="F259" s="78"/>
      <c r="G259" s="80"/>
      <c r="H259" s="80"/>
      <c r="I259" s="80"/>
      <c r="J259" s="79"/>
      <c r="K259" s="79"/>
      <c r="L259" s="79"/>
      <c r="M259" s="48"/>
      <c r="N259" s="48"/>
      <c r="P259" s="23"/>
      <c r="Q259" s="23"/>
      <c r="R259" s="23"/>
      <c r="S259" s="23"/>
      <c r="T259" s="21"/>
    </row>
    <row r="260" spans="1:24" ht="13" thickTop="1" x14ac:dyDescent="0.25"/>
    <row r="261" spans="1:24" hidden="1" x14ac:dyDescent="0.25">
      <c r="A261" s="23">
        <v>12</v>
      </c>
      <c r="C261" s="381" t="str">
        <f>UPPER(C12&amp;D12)</f>
        <v>C2VELDNJ</v>
      </c>
      <c r="D261" s="381"/>
      <c r="E261" s="381" t="str">
        <f>IF(C261="","",E12)</f>
        <v>Wildcard</v>
      </c>
      <c r="F261" s="381"/>
      <c r="G261" s="381"/>
      <c r="H261" s="381"/>
      <c r="J261" s="81">
        <f>LEN(B33)</f>
        <v>878</v>
      </c>
    </row>
    <row r="262" spans="1:24" hidden="1" x14ac:dyDescent="0.25">
      <c r="A262" s="23">
        <v>37</v>
      </c>
      <c r="C262" s="381" t="str">
        <f>UPPER(C37&amp;D37)</f>
        <v>C2ZAAL</v>
      </c>
      <c r="D262" s="381"/>
      <c r="E262" s="381" t="str">
        <f>IF(C262="","",E37)</f>
        <v>Wildcard</v>
      </c>
      <c r="F262" s="381"/>
      <c r="G262" s="381"/>
      <c r="H262" s="381"/>
      <c r="J262" s="81">
        <f>LEN(B58)</f>
        <v>878</v>
      </c>
    </row>
    <row r="263" spans="1:24" hidden="1" x14ac:dyDescent="0.25">
      <c r="A263" s="23">
        <v>62</v>
      </c>
      <c r="C263" s="381" t="str">
        <f>UPPER(C62&amp;D62)</f>
        <v/>
      </c>
      <c r="D263" s="381"/>
      <c r="E263" s="381" t="str">
        <f>IF(C263="","",E62)</f>
        <v/>
      </c>
      <c r="F263" s="381"/>
      <c r="G263" s="381"/>
      <c r="H263" s="381"/>
      <c r="J263" s="81">
        <f>LEN(B83)</f>
        <v>0</v>
      </c>
    </row>
    <row r="264" spans="1:24" hidden="1" x14ac:dyDescent="0.25">
      <c r="A264" s="23">
        <v>87</v>
      </c>
      <c r="C264" s="381" t="str">
        <f>UPPER(C87&amp;D87)</f>
        <v/>
      </c>
      <c r="D264" s="381"/>
      <c r="E264" s="381" t="str">
        <f>IF(C264="","",E87)</f>
        <v/>
      </c>
      <c r="F264" s="381"/>
      <c r="G264" s="381"/>
      <c r="H264" s="381"/>
      <c r="J264" s="81">
        <f>LEN(B108)</f>
        <v>0</v>
      </c>
    </row>
    <row r="265" spans="1:24" hidden="1" x14ac:dyDescent="0.25">
      <c r="A265" s="23">
        <v>112</v>
      </c>
      <c r="C265" s="381" t="str">
        <f>UPPER(C112&amp;D112)</f>
        <v/>
      </c>
      <c r="D265" s="381"/>
      <c r="E265" s="381" t="str">
        <f>IF(C265="","",E112)</f>
        <v/>
      </c>
      <c r="F265" s="381"/>
      <c r="G265" s="381"/>
      <c r="H265" s="381"/>
      <c r="J265" s="81">
        <f>LEN(B133)</f>
        <v>0</v>
      </c>
    </row>
    <row r="266" spans="1:24" hidden="1" x14ac:dyDescent="0.25">
      <c r="A266" s="23">
        <v>137</v>
      </c>
      <c r="C266" s="381" t="str">
        <f>UPPER(C137&amp;D137)</f>
        <v/>
      </c>
      <c r="D266" s="381"/>
      <c r="E266" s="381" t="str">
        <f>IF(C266="","",E137)</f>
        <v/>
      </c>
      <c r="F266" s="381"/>
      <c r="G266" s="381"/>
      <c r="H266" s="381"/>
      <c r="J266" s="81">
        <f>LEN(B158)</f>
        <v>0</v>
      </c>
    </row>
    <row r="267" spans="1:24" hidden="1" x14ac:dyDescent="0.25">
      <c r="A267" s="23">
        <v>162</v>
      </c>
      <c r="C267" s="381" t="str">
        <f>UPPER(C162&amp;D162)</f>
        <v/>
      </c>
      <c r="D267" s="381"/>
      <c r="E267" s="381" t="str">
        <f>IF(C267="","",E162)</f>
        <v/>
      </c>
      <c r="F267" s="381"/>
      <c r="G267" s="381"/>
      <c r="H267" s="381"/>
      <c r="J267" s="81">
        <f>LEN(B183)</f>
        <v>0</v>
      </c>
    </row>
    <row r="268" spans="1:24" hidden="1" x14ac:dyDescent="0.25">
      <c r="A268" s="23">
        <v>187</v>
      </c>
      <c r="C268" s="381" t="str">
        <f>UPPER(C187&amp;D187)</f>
        <v/>
      </c>
      <c r="D268" s="381"/>
      <c r="E268" s="381" t="str">
        <f>IF(C268="","",E187)</f>
        <v/>
      </c>
      <c r="F268" s="381"/>
      <c r="G268" s="381"/>
      <c r="H268" s="381"/>
      <c r="J268" s="81">
        <f>LEN(B208)</f>
        <v>0</v>
      </c>
    </row>
    <row r="269" spans="1:24" hidden="1" x14ac:dyDescent="0.25">
      <c r="A269" s="23">
        <v>212</v>
      </c>
      <c r="C269" s="381" t="str">
        <f>UPPER(C212&amp;D212)</f>
        <v/>
      </c>
      <c r="D269" s="381"/>
      <c r="E269" s="381" t="str">
        <f>IF(C269="","",E212)</f>
        <v/>
      </c>
      <c r="F269" s="381"/>
      <c r="G269" s="381"/>
      <c r="H269" s="381"/>
      <c r="J269" s="81">
        <f>LEN(B233)</f>
        <v>0</v>
      </c>
    </row>
    <row r="270" spans="1:24" hidden="1" x14ac:dyDescent="0.25">
      <c r="A270" s="23">
        <v>237</v>
      </c>
      <c r="C270" s="381" t="str">
        <f>UPPER(C237&amp;D237)</f>
        <v/>
      </c>
      <c r="D270" s="381"/>
      <c r="E270" s="381" t="str">
        <f>IF(C270="","",E237)</f>
        <v/>
      </c>
      <c r="F270" s="381"/>
      <c r="G270" s="381"/>
      <c r="H270" s="381"/>
      <c r="J270" s="81">
        <f>LEN(B258)</f>
        <v>0</v>
      </c>
    </row>
    <row r="271" spans="1:24" hidden="1" x14ac:dyDescent="0.25"/>
    <row r="272" spans="1:24" hidden="1" x14ac:dyDescent="0.25">
      <c r="C272" s="386"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WVC2WZC2</v>
      </c>
      <c r="D272" s="387"/>
      <c r="E272" s="387"/>
      <c r="F272" s="387"/>
      <c r="G272" s="387"/>
      <c r="H272" s="387"/>
      <c r="I272" s="387"/>
      <c r="J272" s="387"/>
      <c r="K272" s="387"/>
      <c r="L272" s="388"/>
    </row>
    <row r="273" hidden="1" x14ac:dyDescent="0.25"/>
  </sheetData>
  <sheetProtection algorithmName="SHA-512" hashValue="VqG115pEFcNC63X+dIJcZLQI9EVGR4l6kHAG1ce3suLflJcZSFmLIYpX6LnnEF9IpffEi8rst4T2eZyRqcAf1w==" saltValue="xlck+LFiFlcmvqvUr1WEIQ==" spinCount="100000" sheet="1" objects="1" scenarios="1"/>
  <customSheetViews>
    <customSheetView guid="{E487D5E1-83A7-4888-8182-62C36658C6DD}" scale="80" zeroValues="0">
      <pane ySplit="9" topLeftCell="A10" activePane="bottomLeft" state="frozen"/>
      <selection pane="bottomLeft" activeCell="C12" sqref="C12"/>
      <pageMargins left="0.7" right="0.7" top="0.75" bottom="0.75" header="0.3" footer="0.3"/>
    </customSheetView>
    <customSheetView guid="{7E4B9849-E07B-47B0-9D0B-83F25B91D056}" scale="80" zeroValues="0" hiddenRows="1" hiddenColumns="1" topLeftCell="B1">
      <pane ySplit="9" topLeftCell="A10" activePane="bottomLeft" state="frozen"/>
      <selection pane="bottomLeft" activeCell="C12" sqref="C12"/>
      <pageMargins left="0.7" right="0.7" top="0.75" bottom="0.75" header="0.3" footer="0.3"/>
    </customSheetView>
    <customSheetView guid="{A92DE01B-2CB0-4F64-8278-F91981EA503E}" scale="80" zeroValues="0" hiddenRows="1" hiddenColumns="1" topLeftCell="B1">
      <pane ySplit="9" topLeftCell="A10" activePane="bottomLeft" state="frozen"/>
      <selection pane="bottomLeft" activeCell="C12" sqref="C12"/>
      <pageMargins left="0.7" right="0.7" top="0.75" bottom="0.75" header="0.3" footer="0.3"/>
    </customSheetView>
    <customSheetView guid="{B14951B3-AFAF-487A-AE5E-98031D77C79A}" scale="80" zeroValues="0" hiddenRows="1" hiddenColumns="1" topLeftCell="B1">
      <pane ySplit="9" topLeftCell="A10" activePane="bottomLeft" state="frozen"/>
      <selection pane="bottomLeft" activeCell="C12" sqref="C12"/>
      <pageMargins left="0.7" right="0.7" top="0.75" bottom="0.75" header="0.3" footer="0.3"/>
    </customSheetView>
    <customSheetView guid="{5A20CB27-8576-49F3-89F2-769591A41DE7}"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phoneticPr fontId="17" type="noConversion"/>
  <conditionalFormatting sqref="D12 D37 D62 D87 D112 D137 D162 D187 D212 D237">
    <cfRule type="expression" dxfId="44" priority="298">
      <formula>AND(C12&lt;&gt;"",D12="")</formula>
    </cfRule>
  </conditionalFormatting>
  <conditionalFormatting sqref="B33 B58 B83 B108 B133 B158 B183 B208 B233 B258">
    <cfRule type="expression" dxfId="43" priority="297">
      <formula>AND(C12&lt;&gt;"",B33="")</formula>
    </cfRule>
  </conditionalFormatting>
  <conditionalFormatting sqref="E12 E37 E62 E87 E112 E137 E162 E187 E212 E237">
    <cfRule type="expression" dxfId="42" priority="296">
      <formula>AND(C12&lt;&gt;"",E12="")</formula>
    </cfRule>
  </conditionalFormatting>
  <conditionalFormatting sqref="H15:H29">
    <cfRule type="expression" dxfId="41" priority="254" stopIfTrue="1">
      <formula>AND(H15&gt;$W15,H15&lt;&gt;"")</formula>
    </cfRule>
    <cfRule type="expression" dxfId="40" priority="255">
      <formula>AND(H15&gt;$V15,H15&lt;&gt;"")</formula>
    </cfRule>
  </conditionalFormatting>
  <conditionalFormatting sqref="E3:E6">
    <cfRule type="expression" dxfId="39" priority="225">
      <formula>AND(E3="",E$2&lt;&gt;"")</formula>
    </cfRule>
  </conditionalFormatting>
  <conditionalFormatting sqref="J15:L29">
    <cfRule type="expression" dxfId="38" priority="57" stopIfTrue="1">
      <formula>AND($D15&lt;&gt;"",$H15&gt;11,LEN(J15)&lt;2)</formula>
    </cfRule>
  </conditionalFormatting>
  <conditionalFormatting sqref="G56 G81 G256 G106 G131 G156 G181 G206 G231">
    <cfRule type="expression" dxfId="37" priority="2684">
      <formula>AND(E56+F56&gt;0,G56&gt;#REF!)</formula>
    </cfRule>
  </conditionalFormatting>
  <conditionalFormatting sqref="L12 L37 L62 L87 L112 L137 L162 L187 L212 L237">
    <cfRule type="expression" dxfId="36" priority="2800">
      <formula>AND(J12+K12&gt;0,L12&gt;V14)</formula>
    </cfRule>
  </conditionalFormatting>
  <conditionalFormatting sqref="K12 K37 K62 K87 K112 K137 K162 K187 K212 K237">
    <cfRule type="expression" priority="2810" stopIfTrue="1">
      <formula>$W12=""</formula>
    </cfRule>
    <cfRule type="expression" dxfId="35" priority="2811" stopIfTrue="1">
      <formula>($J12+$K12)&lt;IF(#REF!="?",8,(1*#REF!))</formula>
    </cfRule>
    <cfRule type="expression" dxfId="34" priority="2812" stopIfTrue="1">
      <formula>AND($L$2="Nee",#REF!="WK",$K12&lt;IF(#REF!="?",8,(1*#REF!))/2)</formula>
    </cfRule>
    <cfRule type="expression" dxfId="33" priority="2813">
      <formula>AND($L$2="Ja",$K12&gt;0,IFERROR(SEARCH(U12,"SMABCG"),0)&gt;0)</formula>
    </cfRule>
  </conditionalFormatting>
  <conditionalFormatting sqref="J12 J37 J62 J87 J112 J137 J162 J187 J212 J237">
    <cfRule type="expression" priority="2850" stopIfTrue="1">
      <formula>$W12=""</formula>
    </cfRule>
    <cfRule type="expression" dxfId="32" priority="2851" stopIfTrue="1">
      <formula>($J12+$K12)&lt;IF(#REF!="?",8,(1*#REF!))</formula>
    </cfRule>
    <cfRule type="expression" dxfId="31" priority="2852" stopIfTrue="1">
      <formula>AND($L$2="Nee",#REF!="WK",$J12&lt;IF(#REF!="?",8,(1*#REF!))/2)</formula>
    </cfRule>
    <cfRule type="expression" dxfId="30" priority="2853" stopIfTrue="1">
      <formula>AND($L$2="Ja",#REF!="WK",$J12&lt;IF(#REF!="?",8,(1*#REF!)))</formula>
    </cfRule>
    <cfRule type="expression" dxfId="29" priority="2854" stopIfTrue="1">
      <formula>AND(OR($W12="E",$W12="F"),$J12=0)</formula>
    </cfRule>
  </conditionalFormatting>
  <conditionalFormatting sqref="H40:H54">
    <cfRule type="expression" dxfId="28" priority="35" stopIfTrue="1">
      <formula>AND(H40&gt;$W40,H40&lt;&gt;"")</formula>
    </cfRule>
    <cfRule type="expression" dxfId="27" priority="36">
      <formula>AND(H40&gt;$V40,H40&lt;&gt;"")</formula>
    </cfRule>
  </conditionalFormatting>
  <conditionalFormatting sqref="H65:H79">
    <cfRule type="expression" dxfId="26" priority="32" stopIfTrue="1">
      <formula>AND(H65&gt;$W65,H65&lt;&gt;"")</formula>
    </cfRule>
    <cfRule type="expression" dxfId="25" priority="33">
      <formula>AND(H65&gt;$V65,H65&lt;&gt;"")</formula>
    </cfRule>
  </conditionalFormatting>
  <conditionalFormatting sqref="H90:H104">
    <cfRule type="expression" dxfId="24" priority="29" stopIfTrue="1">
      <formula>AND(H90&gt;$W90,H90&lt;&gt;"")</formula>
    </cfRule>
    <cfRule type="expression" dxfId="23" priority="30">
      <formula>AND(H90&gt;$V90,H90&lt;&gt;"")</formula>
    </cfRule>
  </conditionalFormatting>
  <conditionalFormatting sqref="H140:H154">
    <cfRule type="expression" dxfId="22" priority="26" stopIfTrue="1">
      <formula>AND(H140&gt;$W140,H140&lt;&gt;"")</formula>
    </cfRule>
    <cfRule type="expression" dxfId="21" priority="27">
      <formula>AND(H140&gt;$V140,H140&lt;&gt;"")</formula>
    </cfRule>
  </conditionalFormatting>
  <conditionalFormatting sqref="H165:H179">
    <cfRule type="expression" dxfId="20" priority="23" stopIfTrue="1">
      <formula>AND(H165&gt;$W165,H165&lt;&gt;"")</formula>
    </cfRule>
    <cfRule type="expression" dxfId="19" priority="24">
      <formula>AND(H165&gt;$V165,H165&lt;&gt;"")</formula>
    </cfRule>
  </conditionalFormatting>
  <conditionalFormatting sqref="H190:H204">
    <cfRule type="expression" dxfId="18" priority="20" stopIfTrue="1">
      <formula>AND(H190&gt;$W190,H190&lt;&gt;"")</formula>
    </cfRule>
    <cfRule type="expression" dxfId="17" priority="21">
      <formula>AND(H190&gt;$V190,H190&lt;&gt;"")</formula>
    </cfRule>
  </conditionalFormatting>
  <conditionalFormatting sqref="H215:H229">
    <cfRule type="expression" dxfId="16" priority="17" stopIfTrue="1">
      <formula>AND(H215&gt;$W215,H215&lt;&gt;"")</formula>
    </cfRule>
    <cfRule type="expression" dxfId="15" priority="18">
      <formula>AND(H215&gt;$V215,H215&lt;&gt;"")</formula>
    </cfRule>
  </conditionalFormatting>
  <conditionalFormatting sqref="H240:H254">
    <cfRule type="expression" dxfId="14" priority="14" stopIfTrue="1">
      <formula>AND(H240&gt;$W240,H240&lt;&gt;"")</formula>
    </cfRule>
    <cfRule type="expression" dxfId="13" priority="15">
      <formula>AND(H240&gt;$V240,H240&lt;&gt;"")</formula>
    </cfRule>
  </conditionalFormatting>
  <conditionalFormatting sqref="J40:L54">
    <cfRule type="expression" dxfId="12" priority="12" stopIfTrue="1">
      <formula>AND($D40&lt;&gt;"",$H40&gt;11,LEN(J40)&lt;2)</formula>
    </cfRule>
  </conditionalFormatting>
  <conditionalFormatting sqref="J65:L79">
    <cfRule type="expression" dxfId="11" priority="11" stopIfTrue="1">
      <formula>AND($D65&lt;&gt;"",$H65&gt;11,LEN(J65)&lt;2)</formula>
    </cfRule>
  </conditionalFormatting>
  <conditionalFormatting sqref="J90:L104">
    <cfRule type="expression" dxfId="10" priority="10" stopIfTrue="1">
      <formula>AND($D90&lt;&gt;"",$H90&gt;11,LEN(J90)&lt;2)</formula>
    </cfRule>
  </conditionalFormatting>
  <conditionalFormatting sqref="J140:L154">
    <cfRule type="expression" dxfId="9" priority="8" stopIfTrue="1">
      <formula>AND($D140&lt;&gt;"",$H140&gt;11,LEN(J140)&lt;2)</formula>
    </cfRule>
  </conditionalFormatting>
  <conditionalFormatting sqref="J165:L179">
    <cfRule type="expression" dxfId="8" priority="7" stopIfTrue="1">
      <formula>AND($D165&lt;&gt;"",$H165&gt;11,LEN(J165)&lt;2)</formula>
    </cfRule>
  </conditionalFormatting>
  <conditionalFormatting sqref="J190:L204">
    <cfRule type="expression" dxfId="7" priority="6" stopIfTrue="1">
      <formula>AND($D190&lt;&gt;"",$H190&gt;11,LEN(J190)&lt;2)</formula>
    </cfRule>
  </conditionalFormatting>
  <conditionalFormatting sqref="J215:L229">
    <cfRule type="expression" dxfId="6" priority="5" stopIfTrue="1">
      <formula>AND($D215&lt;&gt;"",$H215&gt;11,LEN(J215)&lt;2)</formula>
    </cfRule>
  </conditionalFormatting>
  <conditionalFormatting sqref="J240:L254">
    <cfRule type="expression" dxfId="5" priority="4" stopIfTrue="1">
      <formula>AND($D240&lt;&gt;"",$H240&gt;11,LEN(J240)&lt;2)</formula>
    </cfRule>
  </conditionalFormatting>
  <conditionalFormatting sqref="H115:H129">
    <cfRule type="expression" dxfId="4" priority="2" stopIfTrue="1">
      <formula>AND(H115&gt;$W115,H115&lt;&gt;"")</formula>
    </cfRule>
    <cfRule type="expression" dxfId="3" priority="3">
      <formula>AND(H115&gt;$V115,H115&lt;&gt;"")</formula>
    </cfRule>
  </conditionalFormatting>
  <conditionalFormatting sqref="J115:L129">
    <cfRule type="expression" dxfId="2" priority="1" stopIfTrue="1">
      <formula>AND($D115&lt;&gt;"",$H115&gt;11,LEN(J115)&lt;2)</formula>
    </cfRule>
  </conditionalFormatting>
  <dataValidations count="2">
    <dataValidation type="list" allowBlank="1" showInputMessage="1" showErrorMessage="1" sqref="E12:H12 E212:H212 E187:H187 E37:H37 E62:H62 E87:H87 E112:H112 E137:H137 E162:H162 E237:H237" xr:uid="{00000000-0002-0000-0600-000000000000}">
      <formula1>WC_Disp</formula1>
    </dataValidation>
    <dataValidation type="list" allowBlank="1" showInputMessage="1" showErrorMessage="1" sqref="D12 D212 D187 D37 D62 D87 D112 D137 D162 D237" xr:uid="{00000000-0002-0000-0600-000001000000}">
      <formula1>Seizoen</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08"/>
  <dimension ref="B1:M46"/>
  <sheetViews>
    <sheetView showZeros="0" zoomScale="80" zoomScaleNormal="80" workbookViewId="0">
      <pane ySplit="8" topLeftCell="A9" activePane="bottomLeft" state="frozen"/>
      <selection pane="bottomLeft" activeCell="B11" sqref="B11"/>
    </sheetView>
  </sheetViews>
  <sheetFormatPr defaultRowHeight="12.5" x14ac:dyDescent="0.25"/>
  <cols>
    <col min="1" max="1" width="1.1796875" customWidth="1"/>
    <col min="2" max="2" width="12.81640625" customWidth="1"/>
    <col min="3" max="6" width="11.7265625" customWidth="1"/>
    <col min="7" max="7" width="6.54296875" customWidth="1"/>
    <col min="8" max="8" width="12.7265625" customWidth="1"/>
    <col min="9" max="12" width="11.7265625" customWidth="1"/>
    <col min="13" max="13" width="1.81640625" style="21" customWidth="1"/>
  </cols>
  <sheetData>
    <row r="1" spans="2:13" ht="9" customHeight="1" x14ac:dyDescent="0.25">
      <c r="C1" s="390"/>
      <c r="D1" s="390"/>
      <c r="E1" s="390"/>
      <c r="F1" s="390"/>
      <c r="I1" s="389"/>
      <c r="J1" s="389"/>
      <c r="K1" s="389"/>
      <c r="L1" s="389"/>
    </row>
    <row r="2" spans="2:13" ht="15.5" x14ac:dyDescent="0.25">
      <c r="B2" s="97" t="s">
        <v>5183</v>
      </c>
      <c r="C2" s="420" t="str">
        <f>IF(ISBLANK(Basis!C5),"",Basis!C5)</f>
        <v>Oranje Wit (D)</v>
      </c>
      <c r="D2" s="420"/>
      <c r="E2" s="420"/>
      <c r="F2" s="420"/>
      <c r="G2" s="23"/>
      <c r="H2" s="97"/>
      <c r="I2" s="421" t="s">
        <v>5026</v>
      </c>
      <c r="J2" s="421"/>
      <c r="K2" s="422"/>
      <c r="L2" s="102" t="str">
        <f>Basis!E5</f>
        <v>Nee</v>
      </c>
    </row>
    <row r="3" spans="2:13" x14ac:dyDescent="0.25">
      <c r="B3" s="97" t="s">
        <v>5184</v>
      </c>
      <c r="C3" s="415" t="str">
        <f>IF(ISBLANK(Basis!C6),"",Basis!C6)</f>
        <v>PE Wolff</v>
      </c>
      <c r="D3" s="415"/>
      <c r="E3" s="415"/>
      <c r="F3" s="415"/>
      <c r="G3" s="23"/>
      <c r="H3" s="97" t="s">
        <v>5185</v>
      </c>
      <c r="I3" s="416" t="str">
        <f>Basis!E6</f>
        <v>NCX19J3</v>
      </c>
      <c r="J3" s="416"/>
      <c r="K3" s="416"/>
      <c r="L3" s="416"/>
      <c r="M3" s="38"/>
    </row>
    <row r="4" spans="2:13" x14ac:dyDescent="0.25">
      <c r="B4" s="97" t="s">
        <v>5186</v>
      </c>
      <c r="C4" s="415" t="str">
        <f>IF(ISBLANK(Basis!C7),"",Basis!C7)</f>
        <v>TC Competitiezaken</v>
      </c>
      <c r="D4" s="415"/>
      <c r="E4" s="415"/>
      <c r="F4" s="415"/>
      <c r="G4" s="23"/>
      <c r="H4" s="97" t="s">
        <v>5187</v>
      </c>
      <c r="I4" s="416" t="str">
        <f>Basis!E7</f>
        <v>DORDRECHT</v>
      </c>
      <c r="J4" s="416"/>
      <c r="K4" s="416"/>
      <c r="L4" s="416"/>
      <c r="M4" s="38"/>
    </row>
    <row r="5" spans="2:13" x14ac:dyDescent="0.25">
      <c r="B5" s="97" t="s">
        <v>5188</v>
      </c>
      <c r="C5" s="415" t="str">
        <f>IF(ISBLANK(Basis!C8),"",Basis!C8)</f>
        <v>0645650818</v>
      </c>
      <c r="D5" s="415"/>
      <c r="E5" s="415"/>
      <c r="F5" s="415"/>
      <c r="G5" s="23"/>
      <c r="H5" s="97" t="s">
        <v>6760</v>
      </c>
      <c r="I5" s="416" t="str">
        <f>Basis!E8</f>
        <v>E</v>
      </c>
      <c r="J5" s="416"/>
      <c r="K5" s="416"/>
      <c r="L5" s="416"/>
      <c r="M5" s="38"/>
    </row>
    <row r="6" spans="2:13" x14ac:dyDescent="0.25">
      <c r="B6" s="97" t="s">
        <v>5189</v>
      </c>
      <c r="C6" s="415" t="str">
        <f>IF(ISBLANK(Basis!C9),"",Basis!C9)</f>
        <v>pewolff@gmail.com</v>
      </c>
      <c r="D6" s="415"/>
      <c r="E6" s="415"/>
      <c r="F6" s="415"/>
      <c r="G6" s="23"/>
      <c r="H6" s="97" t="s">
        <v>5190</v>
      </c>
      <c r="I6" s="416" t="str">
        <f>Basis!E9</f>
        <v>Zuid-Hollandse Eilanden</v>
      </c>
      <c r="J6" s="416"/>
      <c r="K6" s="416"/>
      <c r="L6" s="416"/>
      <c r="M6" s="38"/>
    </row>
    <row r="7" spans="2:13" ht="13" thickBot="1" x14ac:dyDescent="0.3">
      <c r="B7" s="82"/>
      <c r="C7" s="391"/>
      <c r="D7" s="391"/>
      <c r="E7" s="391"/>
      <c r="F7" s="391"/>
      <c r="G7" s="82"/>
      <c r="H7" s="82"/>
      <c r="I7" s="391"/>
      <c r="J7" s="391"/>
      <c r="K7" s="391"/>
      <c r="L7" s="391"/>
    </row>
    <row r="8" spans="2:13" ht="13" thickTop="1" x14ac:dyDescent="0.25">
      <c r="B8" s="419"/>
      <c r="C8" s="419"/>
      <c r="D8" s="419"/>
      <c r="E8" s="419"/>
      <c r="F8" s="419"/>
      <c r="G8" s="419"/>
      <c r="H8" s="419"/>
      <c r="I8" s="419"/>
      <c r="J8" s="419"/>
      <c r="K8" s="419"/>
      <c r="L8" s="419"/>
    </row>
    <row r="9" spans="2:13" ht="91.5" customHeight="1" x14ac:dyDescent="0.25">
      <c r="B9" s="401" t="s">
        <v>7114</v>
      </c>
      <c r="C9" s="417"/>
      <c r="D9" s="417"/>
      <c r="E9" s="417"/>
      <c r="F9" s="417"/>
      <c r="G9" s="417"/>
      <c r="H9" s="417"/>
      <c r="I9" s="417"/>
      <c r="J9" s="417"/>
      <c r="K9" s="417"/>
      <c r="L9" s="418"/>
      <c r="M9"/>
    </row>
    <row r="10" spans="2:13" ht="12.75" customHeight="1" x14ac:dyDescent="0.3">
      <c r="B10" s="83" t="s">
        <v>1170</v>
      </c>
      <c r="C10" s="83" t="s">
        <v>5191</v>
      </c>
      <c r="D10" s="404" t="s">
        <v>5192</v>
      </c>
      <c r="E10" s="404"/>
      <c r="F10" s="404"/>
      <c r="G10" s="404"/>
      <c r="H10" s="404"/>
      <c r="I10" s="404"/>
      <c r="J10" s="404"/>
      <c r="K10" s="404"/>
      <c r="L10" s="404"/>
    </row>
    <row r="11" spans="2:13" x14ac:dyDescent="0.25">
      <c r="B11" s="84"/>
      <c r="C11" s="85"/>
      <c r="D11" s="392"/>
      <c r="E11" s="392"/>
      <c r="F11" s="392"/>
      <c r="G11" s="392"/>
      <c r="H11" s="392"/>
      <c r="I11" s="392"/>
      <c r="J11" s="392"/>
      <c r="K11" s="392"/>
      <c r="L11" s="392"/>
    </row>
    <row r="12" spans="2:13" x14ac:dyDescent="0.25">
      <c r="B12" s="84"/>
      <c r="C12" s="86"/>
      <c r="D12" s="392"/>
      <c r="E12" s="392"/>
      <c r="F12" s="392"/>
      <c r="G12" s="392"/>
      <c r="H12" s="392"/>
      <c r="I12" s="392"/>
      <c r="J12" s="392"/>
      <c r="K12" s="392"/>
      <c r="L12" s="392"/>
    </row>
    <row r="13" spans="2:13" x14ac:dyDescent="0.25">
      <c r="B13" s="84"/>
      <c r="C13" s="86"/>
      <c r="D13" s="392"/>
      <c r="E13" s="392"/>
      <c r="F13" s="392"/>
      <c r="G13" s="392"/>
      <c r="H13" s="392"/>
      <c r="I13" s="392"/>
      <c r="J13" s="392"/>
      <c r="K13" s="392"/>
      <c r="L13" s="392"/>
    </row>
    <row r="14" spans="2:13" x14ac:dyDescent="0.25">
      <c r="B14" s="84"/>
      <c r="C14" s="86"/>
      <c r="D14" s="392"/>
      <c r="E14" s="392"/>
      <c r="F14" s="392"/>
      <c r="G14" s="392"/>
      <c r="H14" s="392"/>
      <c r="I14" s="392"/>
      <c r="J14" s="392"/>
      <c r="K14" s="392"/>
      <c r="L14" s="392"/>
    </row>
    <row r="15" spans="2:13" x14ac:dyDescent="0.25">
      <c r="B15" s="84"/>
      <c r="C15" s="86"/>
      <c r="D15" s="392"/>
      <c r="E15" s="392"/>
      <c r="F15" s="392"/>
      <c r="G15" s="392"/>
      <c r="H15" s="392"/>
      <c r="I15" s="392"/>
      <c r="J15" s="392"/>
      <c r="K15" s="392"/>
      <c r="L15" s="392"/>
    </row>
    <row r="16" spans="2:13" x14ac:dyDescent="0.25">
      <c r="B16" s="84"/>
      <c r="C16" s="86"/>
      <c r="D16" s="392"/>
      <c r="E16" s="392"/>
      <c r="F16" s="392"/>
      <c r="G16" s="392"/>
      <c r="H16" s="392"/>
      <c r="I16" s="392"/>
      <c r="J16" s="392"/>
      <c r="K16" s="392"/>
      <c r="L16" s="392"/>
    </row>
    <row r="18" spans="2:13" ht="105.75" customHeight="1" x14ac:dyDescent="0.25">
      <c r="B18" s="401" t="s">
        <v>7748</v>
      </c>
      <c r="C18" s="402"/>
      <c r="D18" s="402"/>
      <c r="E18" s="402"/>
      <c r="F18" s="402"/>
      <c r="G18" s="402"/>
      <c r="H18" s="402"/>
      <c r="I18" s="402"/>
      <c r="J18" s="402"/>
      <c r="K18" s="402"/>
      <c r="L18" s="403"/>
      <c r="M18"/>
    </row>
    <row r="19" spans="2:13" ht="12.75" customHeight="1" x14ac:dyDescent="0.25">
      <c r="B19" s="405" t="s">
        <v>5193</v>
      </c>
      <c r="C19" s="406"/>
      <c r="D19" s="406"/>
      <c r="E19" s="405" t="s">
        <v>5194</v>
      </c>
      <c r="F19" s="407"/>
      <c r="G19" s="407"/>
      <c r="H19" s="407"/>
      <c r="I19" s="407"/>
      <c r="J19" s="407"/>
      <c r="K19" s="407"/>
      <c r="L19" s="408"/>
    </row>
    <row r="20" spans="2:13" x14ac:dyDescent="0.25">
      <c r="B20" s="405" t="s">
        <v>5195</v>
      </c>
      <c r="C20" s="406"/>
      <c r="D20" s="406"/>
      <c r="E20" s="405" t="s">
        <v>5196</v>
      </c>
      <c r="F20" s="407"/>
      <c r="G20" s="407"/>
      <c r="H20" s="407"/>
      <c r="I20" s="407"/>
      <c r="J20" s="407"/>
      <c r="K20" s="407"/>
      <c r="L20" s="408"/>
    </row>
    <row r="21" spans="2:13" x14ac:dyDescent="0.25">
      <c r="B21" s="405" t="s">
        <v>5197</v>
      </c>
      <c r="C21" s="406"/>
      <c r="D21" s="406"/>
      <c r="E21" s="405" t="s">
        <v>5198</v>
      </c>
      <c r="F21" s="407"/>
      <c r="G21" s="407"/>
      <c r="H21" s="407"/>
      <c r="I21" s="407"/>
      <c r="J21" s="407"/>
      <c r="K21" s="407"/>
      <c r="L21" s="408"/>
    </row>
    <row r="22" spans="2:13" x14ac:dyDescent="0.25">
      <c r="B22" s="405" t="s">
        <v>5199</v>
      </c>
      <c r="C22" s="406"/>
      <c r="D22" s="406"/>
      <c r="E22" s="405" t="s">
        <v>5200</v>
      </c>
      <c r="F22" s="407"/>
      <c r="G22" s="407"/>
      <c r="H22" s="407"/>
      <c r="I22" s="407"/>
      <c r="J22" s="407"/>
      <c r="K22" s="407"/>
      <c r="L22" s="408"/>
    </row>
    <row r="23" spans="2:13" x14ac:dyDescent="0.25">
      <c r="B23" s="409" t="s">
        <v>5201</v>
      </c>
      <c r="C23" s="410"/>
      <c r="D23" s="410"/>
      <c r="E23" s="409" t="s">
        <v>5202</v>
      </c>
      <c r="F23" s="402"/>
      <c r="G23" s="402"/>
      <c r="H23" s="402"/>
      <c r="I23" s="402"/>
      <c r="J23" s="402"/>
      <c r="K23" s="402"/>
      <c r="L23" s="403"/>
    </row>
    <row r="24" spans="2:13" ht="14" x14ac:dyDescent="0.3">
      <c r="B24" s="83" t="s">
        <v>23</v>
      </c>
      <c r="C24" s="411" t="s">
        <v>5203</v>
      </c>
      <c r="D24" s="412"/>
      <c r="E24" s="412"/>
      <c r="F24" s="412"/>
      <c r="G24" s="412"/>
      <c r="H24" s="412"/>
      <c r="I24" s="412"/>
      <c r="J24" s="412"/>
      <c r="K24" s="412"/>
      <c r="L24" s="413"/>
    </row>
    <row r="25" spans="2:13" x14ac:dyDescent="0.25">
      <c r="B25" s="311" t="s">
        <v>7599</v>
      </c>
      <c r="C25" s="414" t="s">
        <v>8566</v>
      </c>
      <c r="D25" s="399"/>
      <c r="E25" s="399"/>
      <c r="F25" s="399"/>
      <c r="G25" s="399"/>
      <c r="H25" s="399"/>
      <c r="I25" s="399"/>
      <c r="J25" s="399"/>
      <c r="K25" s="399"/>
      <c r="L25" s="400"/>
    </row>
    <row r="26" spans="2:13" x14ac:dyDescent="0.25">
      <c r="B26" s="311" t="s">
        <v>7599</v>
      </c>
      <c r="C26" s="398"/>
      <c r="D26" s="399"/>
      <c r="E26" s="399"/>
      <c r="F26" s="399"/>
      <c r="G26" s="399"/>
      <c r="H26" s="399"/>
      <c r="I26" s="399"/>
      <c r="J26" s="399"/>
      <c r="K26" s="399"/>
      <c r="L26" s="400"/>
    </row>
    <row r="27" spans="2:13" x14ac:dyDescent="0.25">
      <c r="B27" s="311" t="s">
        <v>7599</v>
      </c>
      <c r="C27" s="398"/>
      <c r="D27" s="399"/>
      <c r="E27" s="399"/>
      <c r="F27" s="399"/>
      <c r="G27" s="399"/>
      <c r="H27" s="399"/>
      <c r="I27" s="399"/>
      <c r="J27" s="399"/>
      <c r="K27" s="399"/>
      <c r="L27" s="400"/>
    </row>
    <row r="28" spans="2:13" x14ac:dyDescent="0.25">
      <c r="B28" s="311" t="s">
        <v>7599</v>
      </c>
      <c r="C28" s="398"/>
      <c r="D28" s="399"/>
      <c r="E28" s="399"/>
      <c r="F28" s="399"/>
      <c r="G28" s="399"/>
      <c r="H28" s="399"/>
      <c r="I28" s="399"/>
      <c r="J28" s="399"/>
      <c r="K28" s="399"/>
      <c r="L28" s="400"/>
    </row>
    <row r="29" spans="2:13" x14ac:dyDescent="0.25">
      <c r="B29" s="310" t="s">
        <v>7600</v>
      </c>
      <c r="C29" s="395" t="s">
        <v>8566</v>
      </c>
      <c r="D29" s="396"/>
      <c r="E29" s="396"/>
      <c r="F29" s="396"/>
      <c r="G29" s="396"/>
      <c r="H29" s="396"/>
      <c r="I29" s="396"/>
      <c r="J29" s="396"/>
      <c r="K29" s="396"/>
      <c r="L29" s="397"/>
    </row>
    <row r="30" spans="2:13" x14ac:dyDescent="0.25">
      <c r="B30" s="310" t="s">
        <v>7600</v>
      </c>
      <c r="C30" s="395"/>
      <c r="D30" s="396"/>
      <c r="E30" s="396"/>
      <c r="F30" s="396"/>
      <c r="G30" s="396"/>
      <c r="H30" s="396"/>
      <c r="I30" s="396"/>
      <c r="J30" s="396"/>
      <c r="K30" s="396"/>
      <c r="L30" s="397"/>
    </row>
    <row r="31" spans="2:13" x14ac:dyDescent="0.25">
      <c r="B31" s="310" t="s">
        <v>7600</v>
      </c>
      <c r="C31" s="395"/>
      <c r="D31" s="396"/>
      <c r="E31" s="396"/>
      <c r="F31" s="396"/>
      <c r="G31" s="396"/>
      <c r="H31" s="396"/>
      <c r="I31" s="396"/>
      <c r="J31" s="396"/>
      <c r="K31" s="396"/>
      <c r="L31" s="397"/>
    </row>
    <row r="32" spans="2:13" x14ac:dyDescent="0.25">
      <c r="B32" s="310" t="s">
        <v>7600</v>
      </c>
      <c r="C32" s="395"/>
      <c r="D32" s="396"/>
      <c r="E32" s="396"/>
      <c r="F32" s="396"/>
      <c r="G32" s="396"/>
      <c r="H32" s="396"/>
      <c r="I32" s="396"/>
      <c r="J32" s="396"/>
      <c r="K32" s="396"/>
      <c r="L32" s="397"/>
    </row>
    <row r="33" spans="2:13" x14ac:dyDescent="0.25">
      <c r="B33" s="311" t="s">
        <v>7601</v>
      </c>
      <c r="C33" s="398" t="s">
        <v>8566</v>
      </c>
      <c r="D33" s="399"/>
      <c r="E33" s="399"/>
      <c r="F33" s="399"/>
      <c r="G33" s="399"/>
      <c r="H33" s="399"/>
      <c r="I33" s="399"/>
      <c r="J33" s="399"/>
      <c r="K33" s="399"/>
      <c r="L33" s="400"/>
    </row>
    <row r="34" spans="2:13" x14ac:dyDescent="0.25">
      <c r="B34" s="311" t="s">
        <v>7601</v>
      </c>
      <c r="C34" s="398"/>
      <c r="D34" s="399"/>
      <c r="E34" s="399"/>
      <c r="F34" s="399"/>
      <c r="G34" s="399"/>
      <c r="H34" s="399"/>
      <c r="I34" s="399"/>
      <c r="J34" s="399"/>
      <c r="K34" s="399"/>
      <c r="L34" s="400"/>
    </row>
    <row r="35" spans="2:13" x14ac:dyDescent="0.25">
      <c r="B35" s="311" t="s">
        <v>7601</v>
      </c>
      <c r="C35" s="398"/>
      <c r="D35" s="399"/>
      <c r="E35" s="399"/>
      <c r="F35" s="399"/>
      <c r="G35" s="399"/>
      <c r="H35" s="399"/>
      <c r="I35" s="399"/>
      <c r="J35" s="399"/>
      <c r="K35" s="399"/>
      <c r="L35" s="400"/>
    </row>
    <row r="36" spans="2:13" x14ac:dyDescent="0.25">
      <c r="B36" s="311" t="s">
        <v>7601</v>
      </c>
      <c r="C36" s="398"/>
      <c r="D36" s="399"/>
      <c r="E36" s="399"/>
      <c r="F36" s="399"/>
      <c r="G36" s="399"/>
      <c r="H36" s="399"/>
      <c r="I36" s="399"/>
      <c r="J36" s="399"/>
      <c r="K36" s="399"/>
      <c r="L36" s="400"/>
    </row>
    <row r="38" spans="2:13" ht="78" customHeight="1" x14ac:dyDescent="0.25">
      <c r="B38" s="401" t="s">
        <v>7747</v>
      </c>
      <c r="C38" s="402"/>
      <c r="D38" s="402"/>
      <c r="E38" s="402"/>
      <c r="F38" s="402"/>
      <c r="G38" s="402"/>
      <c r="H38" s="402"/>
      <c r="I38" s="402"/>
      <c r="J38" s="402"/>
      <c r="K38" s="402"/>
      <c r="L38" s="403"/>
      <c r="M38"/>
    </row>
    <row r="39" spans="2:13" ht="12.75" customHeight="1" x14ac:dyDescent="0.3">
      <c r="B39" s="83" t="s">
        <v>1170</v>
      </c>
      <c r="C39" s="404" t="s">
        <v>5192</v>
      </c>
      <c r="D39" s="404"/>
      <c r="E39" s="404"/>
      <c r="F39" s="404"/>
      <c r="G39" s="404"/>
      <c r="H39" s="404"/>
      <c r="I39" s="404"/>
      <c r="J39" s="404"/>
      <c r="K39" s="404"/>
      <c r="L39" s="404"/>
    </row>
    <row r="40" spans="2:13" x14ac:dyDescent="0.25">
      <c r="B40" s="84"/>
      <c r="C40" s="392"/>
      <c r="D40" s="392"/>
      <c r="E40" s="392"/>
      <c r="F40" s="392"/>
      <c r="G40" s="392"/>
      <c r="H40" s="392"/>
      <c r="I40" s="392"/>
      <c r="J40" s="392"/>
      <c r="K40" s="392"/>
      <c r="L40" s="392"/>
    </row>
    <row r="41" spans="2:13" x14ac:dyDescent="0.25">
      <c r="B41" s="84"/>
      <c r="C41" s="392"/>
      <c r="D41" s="392"/>
      <c r="E41" s="392"/>
      <c r="F41" s="392"/>
      <c r="G41" s="392"/>
      <c r="H41" s="392"/>
      <c r="I41" s="392"/>
      <c r="J41" s="392"/>
      <c r="K41" s="392"/>
      <c r="L41" s="392"/>
    </row>
    <row r="42" spans="2:13" x14ac:dyDescent="0.25">
      <c r="B42" s="84"/>
      <c r="C42" s="392"/>
      <c r="D42" s="392"/>
      <c r="E42" s="392"/>
      <c r="F42" s="392"/>
      <c r="G42" s="392"/>
      <c r="H42" s="392"/>
      <c r="I42" s="392"/>
      <c r="J42" s="392"/>
      <c r="K42" s="392"/>
      <c r="L42" s="392"/>
    </row>
    <row r="43" spans="2:13" x14ac:dyDescent="0.25">
      <c r="B43" s="84"/>
      <c r="C43" s="392"/>
      <c r="D43" s="392"/>
      <c r="E43" s="392"/>
      <c r="F43" s="392"/>
      <c r="G43" s="392"/>
      <c r="H43" s="392"/>
      <c r="I43" s="392"/>
      <c r="J43" s="392"/>
      <c r="K43" s="392"/>
      <c r="L43" s="392"/>
    </row>
    <row r="44" spans="2:13" x14ac:dyDescent="0.25">
      <c r="B44" s="84"/>
      <c r="C44" s="392"/>
      <c r="D44" s="392"/>
      <c r="E44" s="392"/>
      <c r="F44" s="392"/>
      <c r="G44" s="392"/>
      <c r="H44" s="392"/>
      <c r="I44" s="392"/>
      <c r="J44" s="392"/>
      <c r="K44" s="392"/>
      <c r="L44" s="392"/>
    </row>
    <row r="45" spans="2:13" x14ac:dyDescent="0.25">
      <c r="B45" s="84"/>
      <c r="C45" s="392"/>
      <c r="D45" s="392"/>
      <c r="E45" s="392"/>
      <c r="F45" s="392"/>
      <c r="G45" s="392"/>
      <c r="H45" s="392"/>
      <c r="I45" s="392"/>
      <c r="J45" s="392"/>
      <c r="K45" s="392"/>
      <c r="L45" s="392"/>
    </row>
    <row r="46" spans="2:13" x14ac:dyDescent="0.25">
      <c r="B46" s="393" t="s">
        <v>5204</v>
      </c>
      <c r="C46" s="394"/>
      <c r="D46" s="394"/>
      <c r="E46" s="394"/>
      <c r="F46" s="394"/>
      <c r="G46" s="394"/>
      <c r="H46" s="394"/>
      <c r="I46" s="394"/>
      <c r="J46" s="394"/>
      <c r="K46" s="394"/>
      <c r="L46" s="394"/>
      <c r="M46"/>
    </row>
  </sheetData>
  <sheetProtection algorithmName="SHA-512" hashValue="DYbiRlCOCmnksQOKCOUNkmUEdCkK3cnhMPCGD4vetJOqvCn31GqI8UnwjA3LXSTJdmVxC/WdRcPFYamEDx9/4A==" saltValue="76vndS82n1goA/0ZoOWEGw==" spinCount="100000" sheet="1" objects="1" scenarios="1"/>
  <customSheetViews>
    <customSheetView guid="{E487D5E1-83A7-4888-8182-62C36658C6DD}" scale="80" zeroValues="0">
      <pane ySplit="8" topLeftCell="A9" activePane="bottomLeft" state="frozen"/>
      <selection pane="bottomLeft" activeCell="B11" sqref="B11"/>
      <pageMargins left="0.7" right="0.7" top="0.75" bottom="0.75" header="0.3" footer="0.3"/>
    </customSheetView>
    <customSheetView guid="{7E4B9849-E07B-47B0-9D0B-83F25B91D056}" scale="80" zeroValues="0">
      <pane ySplit="8" topLeftCell="A9" activePane="bottomLeft" state="frozen"/>
      <selection pane="bottomLeft" activeCell="B11" sqref="B11"/>
      <pageMargins left="0.7" right="0.7" top="0.75" bottom="0.75" header="0.3" footer="0.3"/>
    </customSheetView>
    <customSheetView guid="{A92DE01B-2CB0-4F64-8278-F91981EA503E}" scale="80" zeroValues="0">
      <pane ySplit="8" topLeftCell="A9" activePane="bottomLeft" state="frozen"/>
      <selection pane="bottomLeft" activeCell="B11" sqref="B11"/>
      <pageMargins left="0.7" right="0.7" top="0.75" bottom="0.75" header="0.3" footer="0.3"/>
    </customSheetView>
    <customSheetView guid="{B14951B3-AFAF-487A-AE5E-98031D77C79A}" scale="80" zeroValues="0">
      <pane ySplit="8" topLeftCell="A9" activePane="bottomLeft" state="frozen"/>
      <selection pane="bottomLeft" activeCell="B11" sqref="B11"/>
      <pageMargins left="0.7" right="0.7" top="0.75" bottom="0.75" header="0.3" footer="0.3"/>
    </customSheetView>
    <customSheetView guid="{5A20CB27-8576-49F3-89F2-769591A41DE7}" scale="80" zeroValues="0">
      <pane ySplit="8" topLeftCell="A9" activePane="bottomLeft" state="frozen"/>
      <selection pane="bottomLeft" activeCell="B11" sqref="B11"/>
      <pageMargins left="0.7" right="0.7" top="0.75" bottom="0.75" header="0.3" footer="0.3"/>
    </customSheetView>
  </customSheetViews>
  <mergeCells count="56">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3:L43"/>
    <mergeCell ref="C29:L29"/>
    <mergeCell ref="B21:D21"/>
    <mergeCell ref="E21:L21"/>
    <mergeCell ref="B22:D22"/>
    <mergeCell ref="E22:L22"/>
    <mergeCell ref="B23:D23"/>
    <mergeCell ref="E23:L23"/>
    <mergeCell ref="C24:L24"/>
    <mergeCell ref="C25:L25"/>
    <mergeCell ref="C26:L26"/>
    <mergeCell ref="C27:L27"/>
    <mergeCell ref="C28:L28"/>
    <mergeCell ref="C33:L33"/>
    <mergeCell ref="C34:L34"/>
    <mergeCell ref="I1:L1"/>
    <mergeCell ref="C1:F1"/>
    <mergeCell ref="I7:L7"/>
    <mergeCell ref="C45:L45"/>
    <mergeCell ref="B46:L46"/>
    <mergeCell ref="C44:L44"/>
    <mergeCell ref="C30:L30"/>
    <mergeCell ref="C31:L31"/>
    <mergeCell ref="C32:L32"/>
    <mergeCell ref="C35:L35"/>
    <mergeCell ref="C36:L36"/>
    <mergeCell ref="B38:L38"/>
    <mergeCell ref="C39:L39"/>
    <mergeCell ref="C40:L40"/>
    <mergeCell ref="C41:L41"/>
    <mergeCell ref="C42:L42"/>
  </mergeCells>
  <phoneticPr fontId="17" type="noConversion"/>
  <conditionalFormatting sqref="B25:B36">
    <cfRule type="expression" dxfId="1" priority="5">
      <formula>AND(B25="",C25&lt;&gt;"")</formula>
    </cfRule>
  </conditionalFormatting>
  <conditionalFormatting sqref="C11:L16 C40:L45">
    <cfRule type="expression" dxfId="0" priority="4">
      <formula>AND($B11&lt;&gt;"",C11="")</formula>
    </cfRule>
  </conditionalFormatting>
  <pageMargins left="0.7" right="0.7" top="0.75" bottom="0.75" header="0.3" footer="0.3"/>
  <customProperties>
    <customPr name="LastActive"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09"/>
  <dimension ref="A1:T5832"/>
  <sheetViews>
    <sheetView workbookViewId="0">
      <pane ySplit="1" topLeftCell="A2" activePane="bottomLeft" state="frozen"/>
      <selection pane="bottomLeft" activeCell="A2" sqref="A2"/>
    </sheetView>
  </sheetViews>
  <sheetFormatPr defaultRowHeight="12.5" x14ac:dyDescent="0.25"/>
  <cols>
    <col min="1" max="1" width="15" style="4" bestFit="1" customWidth="1"/>
    <col min="2" max="2" width="7.453125" style="140" bestFit="1" customWidth="1"/>
    <col min="3" max="3" width="2.81640625" customWidth="1"/>
    <col min="4" max="4" width="15" style="4" bestFit="1" customWidth="1"/>
    <col min="5" max="5" width="7.453125" style="140" bestFit="1" customWidth="1"/>
    <col min="6" max="6" width="2.81640625" customWidth="1"/>
    <col min="7" max="7" width="14" style="4" bestFit="1" customWidth="1"/>
    <col min="8" max="8" width="7.453125" style="140" bestFit="1" customWidth="1"/>
    <col min="9" max="9" width="2.81640625" customWidth="1"/>
    <col min="10" max="10" width="15" style="4" bestFit="1" customWidth="1"/>
    <col min="11" max="11" width="7.453125" style="140" bestFit="1" customWidth="1"/>
    <col min="12" max="12" width="2.81640625" customWidth="1"/>
    <col min="13" max="13" width="15" style="4" bestFit="1" customWidth="1"/>
    <col min="14" max="14" width="7.453125" style="140" bestFit="1" customWidth="1"/>
    <col min="16" max="18" width="16.26953125" style="9" bestFit="1" customWidth="1"/>
    <col min="19" max="20" width="16.26953125" bestFit="1" customWidth="1"/>
    <col min="21" max="21" width="16.1796875" customWidth="1"/>
  </cols>
  <sheetData>
    <row r="1" spans="1:20" s="10" customFormat="1" ht="13" x14ac:dyDescent="0.3">
      <c r="A1" s="28" t="s">
        <v>7033</v>
      </c>
      <c r="B1" s="28" t="s">
        <v>1171</v>
      </c>
      <c r="D1" s="28" t="s">
        <v>7034</v>
      </c>
      <c r="E1" s="28" t="s">
        <v>1171</v>
      </c>
      <c r="G1" s="28" t="s">
        <v>7603</v>
      </c>
      <c r="H1" s="28" t="s">
        <v>1171</v>
      </c>
      <c r="J1" s="28" t="s">
        <v>7604</v>
      </c>
      <c r="K1" s="28" t="s">
        <v>1171</v>
      </c>
      <c r="M1" s="28" t="s">
        <v>7605</v>
      </c>
      <c r="N1" s="28" t="s">
        <v>1171</v>
      </c>
      <c r="P1" s="28" t="s">
        <v>7033</v>
      </c>
      <c r="Q1" s="28" t="s">
        <v>7034</v>
      </c>
      <c r="R1" s="28" t="s">
        <v>7603</v>
      </c>
      <c r="S1" s="28" t="s">
        <v>7604</v>
      </c>
      <c r="T1" s="28" t="s">
        <v>7605</v>
      </c>
    </row>
    <row r="2" spans="1:20" x14ac:dyDescent="0.25">
      <c r="A2" s="4" t="s">
        <v>4148</v>
      </c>
      <c r="D2" s="4" t="s">
        <v>4148</v>
      </c>
      <c r="G2" s="4" t="s">
        <v>4148</v>
      </c>
      <c r="P2" s="9" t="s">
        <v>4148</v>
      </c>
      <c r="Q2" s="9" t="s">
        <v>4148</v>
      </c>
      <c r="R2" s="9" t="s">
        <v>4148</v>
      </c>
    </row>
    <row r="3" spans="1:20" x14ac:dyDescent="0.25">
      <c r="A3" s="4" t="s">
        <v>4167</v>
      </c>
      <c r="D3" s="4" t="s">
        <v>4167</v>
      </c>
      <c r="G3" s="4" t="s">
        <v>4167</v>
      </c>
      <c r="P3" s="9" t="s">
        <v>4167</v>
      </c>
      <c r="Q3" s="9" t="s">
        <v>4167</v>
      </c>
      <c r="R3" s="9" t="s">
        <v>4167</v>
      </c>
    </row>
    <row r="4" spans="1:20" x14ac:dyDescent="0.25">
      <c r="A4" s="4" t="s">
        <v>4210</v>
      </c>
      <c r="D4" s="4" t="s">
        <v>4210</v>
      </c>
      <c r="G4" s="4" t="s">
        <v>4210</v>
      </c>
      <c r="P4" s="9" t="s">
        <v>4210</v>
      </c>
      <c r="Q4" s="9" t="s">
        <v>4210</v>
      </c>
      <c r="R4" s="9" t="s">
        <v>4210</v>
      </c>
    </row>
    <row r="5" spans="1:20" x14ac:dyDescent="0.25">
      <c r="A5" s="4" t="s">
        <v>4239</v>
      </c>
      <c r="D5" s="4" t="s">
        <v>4239</v>
      </c>
      <c r="G5" s="4" t="s">
        <v>4239</v>
      </c>
      <c r="P5" s="9" t="s">
        <v>4239</v>
      </c>
      <c r="Q5" s="9" t="s">
        <v>4239</v>
      </c>
      <c r="R5" s="9" t="s">
        <v>4239</v>
      </c>
    </row>
    <row r="6" spans="1:20" x14ac:dyDescent="0.25">
      <c r="A6" s="4" t="s">
        <v>5855</v>
      </c>
      <c r="D6" s="4" t="s">
        <v>5855</v>
      </c>
      <c r="G6" s="4" t="s">
        <v>5855</v>
      </c>
      <c r="P6" s="9" t="s">
        <v>5855</v>
      </c>
      <c r="Q6" s="9" t="s">
        <v>5855</v>
      </c>
      <c r="R6" s="9" t="s">
        <v>5855</v>
      </c>
    </row>
    <row r="7" spans="1:20" x14ac:dyDescent="0.25">
      <c r="A7" s="4" t="s">
        <v>5469</v>
      </c>
      <c r="D7" s="4" t="s">
        <v>5469</v>
      </c>
      <c r="G7" s="4" t="s">
        <v>5469</v>
      </c>
      <c r="P7" s="9" t="s">
        <v>5469</v>
      </c>
      <c r="Q7" s="9" t="s">
        <v>5469</v>
      </c>
      <c r="R7" s="9" t="s">
        <v>5469</v>
      </c>
    </row>
    <row r="8" spans="1:20" x14ac:dyDescent="0.25">
      <c r="A8" s="4" t="s">
        <v>5856</v>
      </c>
      <c r="D8" s="4" t="s">
        <v>5856</v>
      </c>
      <c r="G8" s="4" t="s">
        <v>5856</v>
      </c>
      <c r="P8" s="9" t="s">
        <v>5856</v>
      </c>
      <c r="Q8" s="9" t="s">
        <v>5856</v>
      </c>
      <c r="R8" s="9" t="s">
        <v>5856</v>
      </c>
    </row>
    <row r="9" spans="1:20" x14ac:dyDescent="0.25">
      <c r="A9" s="4" t="s">
        <v>2255</v>
      </c>
      <c r="D9" s="4" t="s">
        <v>2255</v>
      </c>
      <c r="G9" s="4" t="s">
        <v>2255</v>
      </c>
      <c r="P9" s="9" t="s">
        <v>2255</v>
      </c>
      <c r="Q9" s="9" t="s">
        <v>2255</v>
      </c>
      <c r="R9" s="9" t="s">
        <v>2255</v>
      </c>
    </row>
    <row r="10" spans="1:20" x14ac:dyDescent="0.25">
      <c r="A10" s="4" t="s">
        <v>4437</v>
      </c>
      <c r="D10" s="4" t="s">
        <v>4437</v>
      </c>
      <c r="G10" s="4" t="s">
        <v>4437</v>
      </c>
      <c r="P10" s="9" t="s">
        <v>4437</v>
      </c>
      <c r="Q10" s="9" t="s">
        <v>4437</v>
      </c>
      <c r="R10" s="9" t="s">
        <v>4437</v>
      </c>
    </row>
    <row r="11" spans="1:20" x14ac:dyDescent="0.25">
      <c r="A11" s="4" t="s">
        <v>6135</v>
      </c>
      <c r="D11" s="4" t="s">
        <v>6135</v>
      </c>
      <c r="G11" s="4" t="s">
        <v>6135</v>
      </c>
      <c r="P11" s="9" t="s">
        <v>6135</v>
      </c>
      <c r="Q11" s="9" t="s">
        <v>6135</v>
      </c>
      <c r="R11" s="9" t="s">
        <v>6135</v>
      </c>
    </row>
    <row r="12" spans="1:20" x14ac:dyDescent="0.25">
      <c r="A12" s="4" t="s">
        <v>1272</v>
      </c>
      <c r="D12" s="4" t="s">
        <v>1272</v>
      </c>
      <c r="G12" s="4" t="s">
        <v>1272</v>
      </c>
      <c r="P12" s="9" t="s">
        <v>1272</v>
      </c>
      <c r="Q12" s="9" t="s">
        <v>1272</v>
      </c>
      <c r="R12" s="9" t="s">
        <v>1272</v>
      </c>
    </row>
    <row r="13" spans="1:20" x14ac:dyDescent="0.25">
      <c r="A13" s="4" t="s">
        <v>4164</v>
      </c>
      <c r="D13" s="4" t="s">
        <v>4164</v>
      </c>
      <c r="G13" s="4" t="s">
        <v>4164</v>
      </c>
      <c r="P13" s="9" t="s">
        <v>4164</v>
      </c>
      <c r="Q13" s="9" t="s">
        <v>4164</v>
      </c>
      <c r="R13" s="9" t="s">
        <v>4164</v>
      </c>
    </row>
    <row r="14" spans="1:20" x14ac:dyDescent="0.25">
      <c r="A14" s="4" t="s">
        <v>1589</v>
      </c>
      <c r="D14" s="4" t="s">
        <v>1589</v>
      </c>
      <c r="G14" s="4" t="s">
        <v>1589</v>
      </c>
      <c r="P14" s="9" t="s">
        <v>1589</v>
      </c>
      <c r="Q14" s="9" t="s">
        <v>1589</v>
      </c>
      <c r="R14" s="9" t="s">
        <v>1589</v>
      </c>
    </row>
    <row r="15" spans="1:20" x14ac:dyDescent="0.25">
      <c r="A15" s="4" t="s">
        <v>4230</v>
      </c>
      <c r="D15" s="4" t="s">
        <v>4230</v>
      </c>
      <c r="G15" s="4" t="s">
        <v>4230</v>
      </c>
      <c r="P15" s="9" t="s">
        <v>4230</v>
      </c>
      <c r="Q15" s="9" t="s">
        <v>4230</v>
      </c>
      <c r="R15" s="9" t="s">
        <v>4230</v>
      </c>
    </row>
    <row r="16" spans="1:20" x14ac:dyDescent="0.25">
      <c r="A16" s="4" t="s">
        <v>4289</v>
      </c>
      <c r="D16" s="4" t="s">
        <v>4289</v>
      </c>
      <c r="G16" s="4" t="s">
        <v>4289</v>
      </c>
      <c r="P16" s="9" t="s">
        <v>4289</v>
      </c>
      <c r="Q16" s="9" t="s">
        <v>4289</v>
      </c>
      <c r="R16" s="9" t="s">
        <v>4289</v>
      </c>
    </row>
    <row r="17" spans="1:18" x14ac:dyDescent="0.25">
      <c r="A17" s="4" t="s">
        <v>4993</v>
      </c>
      <c r="D17" s="4" t="s">
        <v>7502</v>
      </c>
      <c r="G17" s="4" t="s">
        <v>7502</v>
      </c>
      <c r="P17" s="9" t="s">
        <v>4993</v>
      </c>
      <c r="Q17" s="9" t="s">
        <v>7502</v>
      </c>
      <c r="R17" s="9" t="s">
        <v>7502</v>
      </c>
    </row>
    <row r="18" spans="1:18" x14ac:dyDescent="0.25">
      <c r="A18" s="4" t="s">
        <v>2410</v>
      </c>
      <c r="D18" s="4" t="s">
        <v>2410</v>
      </c>
      <c r="G18" s="4" t="s">
        <v>4993</v>
      </c>
      <c r="P18" s="9" t="s">
        <v>2410</v>
      </c>
      <c r="Q18" s="9" t="s">
        <v>2410</v>
      </c>
      <c r="R18" s="9" t="s">
        <v>4993</v>
      </c>
    </row>
    <row r="19" spans="1:18" x14ac:dyDescent="0.25">
      <c r="A19" s="4" t="s">
        <v>2037</v>
      </c>
      <c r="D19" s="4" t="s">
        <v>2037</v>
      </c>
      <c r="G19" s="4" t="s">
        <v>2410</v>
      </c>
      <c r="P19" s="9" t="s">
        <v>2037</v>
      </c>
      <c r="Q19" s="9" t="s">
        <v>2037</v>
      </c>
      <c r="R19" s="9" t="s">
        <v>2410</v>
      </c>
    </row>
    <row r="20" spans="1:18" x14ac:dyDescent="0.25">
      <c r="A20" s="4" t="s">
        <v>5023</v>
      </c>
      <c r="D20" s="4" t="s">
        <v>5023</v>
      </c>
      <c r="G20" s="4" t="s">
        <v>2037</v>
      </c>
      <c r="P20" s="9" t="s">
        <v>5023</v>
      </c>
      <c r="Q20" s="9" t="s">
        <v>5023</v>
      </c>
      <c r="R20" s="9" t="s">
        <v>2037</v>
      </c>
    </row>
    <row r="21" spans="1:18" x14ac:dyDescent="0.25">
      <c r="A21" s="4" t="s">
        <v>6188</v>
      </c>
      <c r="D21" s="4" t="s">
        <v>6188</v>
      </c>
      <c r="G21" s="4" t="s">
        <v>6188</v>
      </c>
      <c r="P21" s="9" t="s">
        <v>6188</v>
      </c>
      <c r="Q21" s="9" t="s">
        <v>6188</v>
      </c>
      <c r="R21" s="9" t="s">
        <v>6188</v>
      </c>
    </row>
    <row r="22" spans="1:18" x14ac:dyDescent="0.25">
      <c r="A22" s="4" t="s">
        <v>5670</v>
      </c>
      <c r="D22" s="4" t="s">
        <v>5670</v>
      </c>
      <c r="G22" s="4" t="s">
        <v>5670</v>
      </c>
      <c r="P22" s="9" t="s">
        <v>5670</v>
      </c>
      <c r="Q22" s="9" t="s">
        <v>5670</v>
      </c>
      <c r="R22" s="9" t="s">
        <v>5670</v>
      </c>
    </row>
    <row r="23" spans="1:18" x14ac:dyDescent="0.25">
      <c r="A23" s="4" t="s">
        <v>7204</v>
      </c>
      <c r="D23" s="4" t="s">
        <v>7204</v>
      </c>
      <c r="G23" s="4" t="s">
        <v>7204</v>
      </c>
      <c r="P23" s="9" t="s">
        <v>7204</v>
      </c>
      <c r="Q23" s="9" t="s">
        <v>7204</v>
      </c>
      <c r="R23" s="9" t="s">
        <v>7204</v>
      </c>
    </row>
    <row r="24" spans="1:18" x14ac:dyDescent="0.25">
      <c r="A24" s="4" t="s">
        <v>6430</v>
      </c>
      <c r="D24" s="4" t="s">
        <v>6430</v>
      </c>
      <c r="G24" s="4" t="s">
        <v>6430</v>
      </c>
      <c r="P24" s="9" t="s">
        <v>6430</v>
      </c>
      <c r="Q24" s="9" t="s">
        <v>6430</v>
      </c>
      <c r="R24" s="9" t="s">
        <v>6430</v>
      </c>
    </row>
    <row r="25" spans="1:18" x14ac:dyDescent="0.25">
      <c r="A25" s="4" t="s">
        <v>6431</v>
      </c>
      <c r="D25" s="4" t="s">
        <v>6431</v>
      </c>
      <c r="G25" s="4" t="s">
        <v>6431</v>
      </c>
      <c r="P25" s="9" t="s">
        <v>6431</v>
      </c>
      <c r="Q25" s="9" t="s">
        <v>6431</v>
      </c>
      <c r="R25" s="9" t="s">
        <v>6431</v>
      </c>
    </row>
    <row r="26" spans="1:18" x14ac:dyDescent="0.25">
      <c r="A26" s="4" t="s">
        <v>3698</v>
      </c>
      <c r="D26" s="4" t="s">
        <v>3698</v>
      </c>
      <c r="G26" s="4" t="s">
        <v>3698</v>
      </c>
      <c r="P26" s="9" t="s">
        <v>3698</v>
      </c>
      <c r="Q26" s="9" t="s">
        <v>3698</v>
      </c>
      <c r="R26" s="9" t="s">
        <v>3698</v>
      </c>
    </row>
    <row r="27" spans="1:18" x14ac:dyDescent="0.25">
      <c r="A27" s="4" t="s">
        <v>3900</v>
      </c>
      <c r="D27" s="4" t="s">
        <v>3900</v>
      </c>
      <c r="G27" s="4" t="s">
        <v>3900</v>
      </c>
      <c r="P27" s="9" t="s">
        <v>3900</v>
      </c>
      <c r="Q27" s="9" t="s">
        <v>3900</v>
      </c>
      <c r="R27" s="9" t="s">
        <v>3900</v>
      </c>
    </row>
    <row r="28" spans="1:18" x14ac:dyDescent="0.25">
      <c r="A28" s="4" t="s">
        <v>3901</v>
      </c>
      <c r="D28" s="4" t="s">
        <v>3901</v>
      </c>
      <c r="G28" s="4" t="s">
        <v>3901</v>
      </c>
      <c r="P28" s="9" t="s">
        <v>3901</v>
      </c>
      <c r="Q28" s="9" t="s">
        <v>3901</v>
      </c>
      <c r="R28" s="9" t="s">
        <v>3901</v>
      </c>
    </row>
    <row r="29" spans="1:18" x14ac:dyDescent="0.25">
      <c r="A29" s="4" t="s">
        <v>6084</v>
      </c>
      <c r="D29" s="4" t="s">
        <v>6084</v>
      </c>
      <c r="G29" s="4" t="s">
        <v>6084</v>
      </c>
      <c r="P29" s="9" t="s">
        <v>6084</v>
      </c>
      <c r="Q29" s="9" t="s">
        <v>6084</v>
      </c>
      <c r="R29" s="9" t="s">
        <v>6084</v>
      </c>
    </row>
    <row r="30" spans="1:18" x14ac:dyDescent="0.25">
      <c r="A30" s="4" t="s">
        <v>2413</v>
      </c>
      <c r="D30" s="4" t="s">
        <v>2413</v>
      </c>
      <c r="G30" s="4" t="s">
        <v>2413</v>
      </c>
      <c r="P30" s="9" t="s">
        <v>2413</v>
      </c>
      <c r="Q30" s="9" t="s">
        <v>2413</v>
      </c>
      <c r="R30" s="9" t="s">
        <v>2413</v>
      </c>
    </row>
    <row r="31" spans="1:18" x14ac:dyDescent="0.25">
      <c r="A31" s="4" t="s">
        <v>5857</v>
      </c>
      <c r="D31" s="4" t="s">
        <v>5857</v>
      </c>
      <c r="G31" s="4" t="s">
        <v>5857</v>
      </c>
      <c r="P31" s="9" t="s">
        <v>5857</v>
      </c>
      <c r="Q31" s="9" t="s">
        <v>5857</v>
      </c>
      <c r="R31" s="9" t="s">
        <v>5857</v>
      </c>
    </row>
    <row r="32" spans="1:18" x14ac:dyDescent="0.25">
      <c r="A32" s="4" t="s">
        <v>6432</v>
      </c>
      <c r="D32" s="4" t="s">
        <v>6432</v>
      </c>
      <c r="G32" s="4" t="s">
        <v>6432</v>
      </c>
      <c r="P32" s="9" t="s">
        <v>6432</v>
      </c>
      <c r="Q32" s="9" t="s">
        <v>6432</v>
      </c>
      <c r="R32" s="9" t="s">
        <v>6432</v>
      </c>
    </row>
    <row r="33" spans="1:18" x14ac:dyDescent="0.25">
      <c r="A33" s="4" t="s">
        <v>6085</v>
      </c>
      <c r="D33" s="4" t="s">
        <v>6085</v>
      </c>
      <c r="G33" s="4" t="s">
        <v>8590</v>
      </c>
      <c r="P33" s="9" t="s">
        <v>6085</v>
      </c>
      <c r="Q33" s="9" t="s">
        <v>6085</v>
      </c>
      <c r="R33" s="9" t="s">
        <v>6085</v>
      </c>
    </row>
    <row r="34" spans="1:18" x14ac:dyDescent="0.25">
      <c r="A34" s="4" t="s">
        <v>6842</v>
      </c>
      <c r="D34" s="4" t="s">
        <v>6842</v>
      </c>
      <c r="G34" s="4" t="s">
        <v>6085</v>
      </c>
      <c r="P34" s="9" t="s">
        <v>6842</v>
      </c>
      <c r="Q34" s="9" t="s">
        <v>6842</v>
      </c>
      <c r="R34" s="9" t="s">
        <v>7606</v>
      </c>
    </row>
    <row r="35" spans="1:18" x14ac:dyDescent="0.25">
      <c r="A35" s="4" t="s">
        <v>7205</v>
      </c>
      <c r="D35" s="4" t="s">
        <v>7205</v>
      </c>
      <c r="G35" s="4" t="s">
        <v>7606</v>
      </c>
      <c r="P35" s="9" t="s">
        <v>7205</v>
      </c>
      <c r="Q35" s="9" t="s">
        <v>7205</v>
      </c>
      <c r="R35" s="9" t="s">
        <v>6842</v>
      </c>
    </row>
    <row r="36" spans="1:18" x14ac:dyDescent="0.25">
      <c r="A36" s="4" t="s">
        <v>2570</v>
      </c>
      <c r="D36" s="4" t="s">
        <v>2570</v>
      </c>
      <c r="G36" s="4" t="s">
        <v>6842</v>
      </c>
      <c r="P36" s="9" t="s">
        <v>2570</v>
      </c>
      <c r="Q36" s="9" t="s">
        <v>2570</v>
      </c>
      <c r="R36" s="9" t="s">
        <v>7205</v>
      </c>
    </row>
    <row r="37" spans="1:18" x14ac:dyDescent="0.25">
      <c r="A37" s="4" t="s">
        <v>7206</v>
      </c>
      <c r="D37" s="4" t="s">
        <v>7206</v>
      </c>
      <c r="G37" s="4" t="s">
        <v>7205</v>
      </c>
      <c r="P37" s="9" t="s">
        <v>7206</v>
      </c>
      <c r="Q37" s="9" t="s">
        <v>7206</v>
      </c>
      <c r="R37" s="9" t="s">
        <v>2570</v>
      </c>
    </row>
    <row r="38" spans="1:18" x14ac:dyDescent="0.25">
      <c r="A38" s="4" t="s">
        <v>3459</v>
      </c>
      <c r="D38" s="4" t="s">
        <v>3459</v>
      </c>
      <c r="G38" s="4" t="s">
        <v>2570</v>
      </c>
      <c r="P38" s="9" t="s">
        <v>3459</v>
      </c>
      <c r="Q38" s="9" t="s">
        <v>3459</v>
      </c>
      <c r="R38" s="9" t="s">
        <v>7206</v>
      </c>
    </row>
    <row r="39" spans="1:18" x14ac:dyDescent="0.25">
      <c r="A39" s="4" t="s">
        <v>6358</v>
      </c>
      <c r="D39" s="4" t="s">
        <v>6358</v>
      </c>
      <c r="G39" s="4" t="s">
        <v>7206</v>
      </c>
      <c r="P39" s="9" t="s">
        <v>6358</v>
      </c>
      <c r="Q39" s="9" t="s">
        <v>6358</v>
      </c>
      <c r="R39" s="9" t="s">
        <v>3459</v>
      </c>
    </row>
    <row r="40" spans="1:18" x14ac:dyDescent="0.25">
      <c r="A40" s="4" t="s">
        <v>1279</v>
      </c>
      <c r="D40" s="4" t="s">
        <v>1279</v>
      </c>
      <c r="G40" s="4" t="s">
        <v>3459</v>
      </c>
      <c r="P40" s="9" t="s">
        <v>1279</v>
      </c>
      <c r="Q40" s="9" t="s">
        <v>1279</v>
      </c>
      <c r="R40" s="9" t="s">
        <v>1279</v>
      </c>
    </row>
    <row r="41" spans="1:18" x14ac:dyDescent="0.25">
      <c r="A41" s="4" t="s">
        <v>6433</v>
      </c>
      <c r="D41" s="4" t="s">
        <v>6433</v>
      </c>
      <c r="G41" s="4" t="s">
        <v>1279</v>
      </c>
      <c r="P41" s="9" t="s">
        <v>6433</v>
      </c>
      <c r="Q41" s="9" t="s">
        <v>6433</v>
      </c>
      <c r="R41" s="9" t="s">
        <v>6433</v>
      </c>
    </row>
    <row r="42" spans="1:18" x14ac:dyDescent="0.25">
      <c r="A42" s="4" t="s">
        <v>5283</v>
      </c>
      <c r="D42" s="4" t="s">
        <v>5283</v>
      </c>
      <c r="G42" s="4" t="s">
        <v>6433</v>
      </c>
      <c r="P42" s="9" t="s">
        <v>5283</v>
      </c>
      <c r="Q42" s="9" t="s">
        <v>5283</v>
      </c>
      <c r="R42" s="9" t="s">
        <v>5283</v>
      </c>
    </row>
    <row r="43" spans="1:18" x14ac:dyDescent="0.25">
      <c r="A43" s="4" t="s">
        <v>3055</v>
      </c>
      <c r="D43" s="4" t="s">
        <v>3055</v>
      </c>
      <c r="G43" s="4" t="s">
        <v>5283</v>
      </c>
      <c r="P43" s="9" t="s">
        <v>3055</v>
      </c>
      <c r="Q43" s="9" t="s">
        <v>3055</v>
      </c>
      <c r="R43" s="9" t="s">
        <v>3055</v>
      </c>
    </row>
    <row r="44" spans="1:18" x14ac:dyDescent="0.25">
      <c r="A44" s="4" t="s">
        <v>3175</v>
      </c>
      <c r="D44" s="4" t="s">
        <v>3175</v>
      </c>
      <c r="G44" s="4" t="s">
        <v>3055</v>
      </c>
      <c r="P44" s="9" t="s">
        <v>3175</v>
      </c>
      <c r="Q44" s="9" t="s">
        <v>3175</v>
      </c>
      <c r="R44" s="9" t="s">
        <v>3175</v>
      </c>
    </row>
    <row r="45" spans="1:18" x14ac:dyDescent="0.25">
      <c r="A45" s="4" t="s">
        <v>3267</v>
      </c>
      <c r="D45" s="4" t="s">
        <v>3267</v>
      </c>
      <c r="G45" s="4" t="s">
        <v>3175</v>
      </c>
      <c r="P45" s="9" t="s">
        <v>3267</v>
      </c>
      <c r="Q45" s="9" t="s">
        <v>3267</v>
      </c>
      <c r="R45" s="9" t="s">
        <v>3267</v>
      </c>
    </row>
    <row r="46" spans="1:18" x14ac:dyDescent="0.25">
      <c r="A46" s="4" t="s">
        <v>5707</v>
      </c>
      <c r="D46" s="4" t="s">
        <v>5707</v>
      </c>
      <c r="G46" s="4" t="s">
        <v>3267</v>
      </c>
      <c r="P46" s="9" t="s">
        <v>5707</v>
      </c>
      <c r="Q46" s="9" t="s">
        <v>5707</v>
      </c>
      <c r="R46" s="9" t="s">
        <v>5707</v>
      </c>
    </row>
    <row r="47" spans="1:18" x14ac:dyDescent="0.25">
      <c r="A47" s="4" t="s">
        <v>5858</v>
      </c>
      <c r="D47" s="4" t="s">
        <v>5858</v>
      </c>
      <c r="G47" s="4" t="s">
        <v>5707</v>
      </c>
      <c r="P47" s="9" t="s">
        <v>5858</v>
      </c>
      <c r="Q47" s="9" t="s">
        <v>5858</v>
      </c>
      <c r="R47" s="9" t="s">
        <v>5858</v>
      </c>
    </row>
    <row r="48" spans="1:18" x14ac:dyDescent="0.25">
      <c r="A48" s="4" t="s">
        <v>3364</v>
      </c>
      <c r="D48" s="4" t="s">
        <v>3364</v>
      </c>
      <c r="G48" s="4" t="s">
        <v>5858</v>
      </c>
      <c r="P48" s="9" t="s">
        <v>3364</v>
      </c>
      <c r="Q48" s="9" t="s">
        <v>3364</v>
      </c>
      <c r="R48" s="9" t="s">
        <v>3364</v>
      </c>
    </row>
    <row r="49" spans="1:18" x14ac:dyDescent="0.25">
      <c r="A49" s="4" t="s">
        <v>2489</v>
      </c>
      <c r="D49" s="4" t="s">
        <v>2489</v>
      </c>
      <c r="G49" s="4" t="s">
        <v>3364</v>
      </c>
      <c r="P49" s="9" t="s">
        <v>2489</v>
      </c>
      <c r="Q49" s="9" t="s">
        <v>2489</v>
      </c>
      <c r="R49" s="9" t="s">
        <v>2489</v>
      </c>
    </row>
    <row r="50" spans="1:18" x14ac:dyDescent="0.25">
      <c r="A50" s="4" t="s">
        <v>1956</v>
      </c>
      <c r="D50" s="4" t="s">
        <v>1956</v>
      </c>
      <c r="G50" s="4" t="s">
        <v>2489</v>
      </c>
      <c r="P50" s="9" t="s">
        <v>1956</v>
      </c>
      <c r="Q50" s="9" t="s">
        <v>1956</v>
      </c>
      <c r="R50" s="9" t="s">
        <v>1956</v>
      </c>
    </row>
    <row r="51" spans="1:18" x14ac:dyDescent="0.25">
      <c r="A51" s="4" t="s">
        <v>5020</v>
      </c>
      <c r="D51" s="4" t="s">
        <v>5020</v>
      </c>
      <c r="G51" s="4" t="s">
        <v>1956</v>
      </c>
      <c r="P51" s="9" t="s">
        <v>5020</v>
      </c>
      <c r="Q51" s="9" t="s">
        <v>5020</v>
      </c>
      <c r="R51" s="9" t="s">
        <v>5020</v>
      </c>
    </row>
    <row r="52" spans="1:18" x14ac:dyDescent="0.25">
      <c r="A52" s="4" t="s">
        <v>5859</v>
      </c>
      <c r="D52" s="4" t="s">
        <v>5859</v>
      </c>
      <c r="G52" s="4" t="s">
        <v>5020</v>
      </c>
      <c r="P52" s="9" t="s">
        <v>5859</v>
      </c>
      <c r="Q52" s="9" t="s">
        <v>5859</v>
      </c>
      <c r="R52" s="9" t="s">
        <v>5859</v>
      </c>
    </row>
    <row r="53" spans="1:18" x14ac:dyDescent="0.25">
      <c r="A53" s="4" t="s">
        <v>3983</v>
      </c>
      <c r="D53" s="4" t="s">
        <v>3983</v>
      </c>
      <c r="G53" s="4" t="s">
        <v>5859</v>
      </c>
      <c r="P53" s="9" t="s">
        <v>3983</v>
      </c>
      <c r="Q53" s="9" t="s">
        <v>3983</v>
      </c>
      <c r="R53" s="9" t="s">
        <v>3983</v>
      </c>
    </row>
    <row r="54" spans="1:18" x14ac:dyDescent="0.25">
      <c r="A54" s="4" t="s">
        <v>2556</v>
      </c>
      <c r="D54" s="4" t="s">
        <v>2556</v>
      </c>
      <c r="G54" s="4" t="s">
        <v>3983</v>
      </c>
      <c r="P54" s="9" t="s">
        <v>2556</v>
      </c>
      <c r="Q54" s="9" t="s">
        <v>2556</v>
      </c>
      <c r="R54" s="9" t="s">
        <v>2556</v>
      </c>
    </row>
    <row r="55" spans="1:18" x14ac:dyDescent="0.25">
      <c r="A55" s="4" t="s">
        <v>6434</v>
      </c>
      <c r="D55" s="4" t="s">
        <v>6434</v>
      </c>
      <c r="G55" s="4" t="s">
        <v>2556</v>
      </c>
      <c r="P55" s="9" t="s">
        <v>6434</v>
      </c>
      <c r="Q55" s="9" t="s">
        <v>6434</v>
      </c>
      <c r="R55" s="9" t="s">
        <v>6434</v>
      </c>
    </row>
    <row r="56" spans="1:18" x14ac:dyDescent="0.25">
      <c r="A56" s="4" t="s">
        <v>5515</v>
      </c>
      <c r="D56" s="4" t="s">
        <v>5515</v>
      </c>
      <c r="G56" s="4" t="s">
        <v>6434</v>
      </c>
      <c r="P56" s="9" t="s">
        <v>5515</v>
      </c>
      <c r="Q56" s="9" t="s">
        <v>5515</v>
      </c>
      <c r="R56" s="9" t="s">
        <v>5515</v>
      </c>
    </row>
    <row r="57" spans="1:18" x14ac:dyDescent="0.25">
      <c r="A57" s="4" t="s">
        <v>7207</v>
      </c>
      <c r="D57" s="4" t="s">
        <v>7207</v>
      </c>
      <c r="G57" s="4" t="s">
        <v>5515</v>
      </c>
      <c r="P57" s="9" t="s">
        <v>7207</v>
      </c>
      <c r="Q57" s="9" t="s">
        <v>7207</v>
      </c>
      <c r="R57" s="9" t="s">
        <v>7207</v>
      </c>
    </row>
    <row r="58" spans="1:18" x14ac:dyDescent="0.25">
      <c r="A58" s="4" t="s">
        <v>3830</v>
      </c>
      <c r="D58" s="4" t="s">
        <v>3830</v>
      </c>
      <c r="G58" s="4" t="s">
        <v>7207</v>
      </c>
      <c r="P58" s="9" t="s">
        <v>3830</v>
      </c>
      <c r="Q58" s="9" t="s">
        <v>3830</v>
      </c>
      <c r="R58" s="9" t="s">
        <v>3830</v>
      </c>
    </row>
    <row r="59" spans="1:18" x14ac:dyDescent="0.25">
      <c r="A59" s="4" t="s">
        <v>2576</v>
      </c>
      <c r="D59" s="4" t="s">
        <v>2576</v>
      </c>
      <c r="G59" s="4" t="s">
        <v>3830</v>
      </c>
      <c r="P59" s="9" t="s">
        <v>2576</v>
      </c>
      <c r="Q59" s="9" t="s">
        <v>2576</v>
      </c>
      <c r="R59" s="9" t="s">
        <v>2576</v>
      </c>
    </row>
    <row r="60" spans="1:18" x14ac:dyDescent="0.25">
      <c r="A60" s="4" t="s">
        <v>3445</v>
      </c>
      <c r="D60" s="4" t="s">
        <v>3445</v>
      </c>
      <c r="G60" s="4" t="s">
        <v>2576</v>
      </c>
      <c r="P60" s="9" t="s">
        <v>3445</v>
      </c>
      <c r="Q60" s="9" t="s">
        <v>3445</v>
      </c>
      <c r="R60" s="9" t="s">
        <v>3445</v>
      </c>
    </row>
    <row r="61" spans="1:18" x14ac:dyDescent="0.25">
      <c r="A61" s="4" t="s">
        <v>5516</v>
      </c>
      <c r="D61" s="4" t="s">
        <v>5516</v>
      </c>
      <c r="G61" s="4" t="s">
        <v>3445</v>
      </c>
      <c r="P61" s="9" t="s">
        <v>5516</v>
      </c>
      <c r="Q61" s="9" t="s">
        <v>5516</v>
      </c>
      <c r="R61" s="9" t="s">
        <v>5516</v>
      </c>
    </row>
    <row r="62" spans="1:18" x14ac:dyDescent="0.25">
      <c r="A62" s="4" t="s">
        <v>6359</v>
      </c>
      <c r="D62" s="4" t="s">
        <v>6359</v>
      </c>
      <c r="G62" s="4" t="s">
        <v>5516</v>
      </c>
      <c r="P62" s="9" t="s">
        <v>6359</v>
      </c>
      <c r="Q62" s="9" t="s">
        <v>6359</v>
      </c>
      <c r="R62" s="9" t="s">
        <v>6359</v>
      </c>
    </row>
    <row r="63" spans="1:18" x14ac:dyDescent="0.25">
      <c r="A63" s="4" t="s">
        <v>6360</v>
      </c>
      <c r="D63" s="4" t="s">
        <v>5304</v>
      </c>
      <c r="G63" s="4" t="s">
        <v>6359</v>
      </c>
      <c r="P63" s="9" t="s">
        <v>6360</v>
      </c>
      <c r="Q63" s="9" t="s">
        <v>5304</v>
      </c>
      <c r="R63" s="9" t="s">
        <v>5304</v>
      </c>
    </row>
    <row r="64" spans="1:18" x14ac:dyDescent="0.25">
      <c r="A64" s="4" t="s">
        <v>5304</v>
      </c>
      <c r="D64" s="4" t="s">
        <v>5517</v>
      </c>
      <c r="G64" s="4" t="s">
        <v>5304</v>
      </c>
      <c r="P64" s="9" t="s">
        <v>5304</v>
      </c>
      <c r="Q64" s="9" t="s">
        <v>5517</v>
      </c>
      <c r="R64" s="9" t="s">
        <v>5517</v>
      </c>
    </row>
    <row r="65" spans="1:18" x14ac:dyDescent="0.25">
      <c r="A65" s="4" t="s">
        <v>5517</v>
      </c>
      <c r="D65" s="4" t="s">
        <v>2784</v>
      </c>
      <c r="G65" s="4" t="s">
        <v>5517</v>
      </c>
      <c r="P65" s="9" t="s">
        <v>5517</v>
      </c>
      <c r="Q65" s="9" t="s">
        <v>2784</v>
      </c>
      <c r="R65" s="9" t="s">
        <v>2784</v>
      </c>
    </row>
    <row r="66" spans="1:18" x14ac:dyDescent="0.25">
      <c r="A66" s="4" t="s">
        <v>2784</v>
      </c>
      <c r="D66" s="4" t="s">
        <v>6435</v>
      </c>
      <c r="G66" s="4" t="s">
        <v>2784</v>
      </c>
      <c r="P66" s="9" t="s">
        <v>2784</v>
      </c>
      <c r="Q66" s="9" t="s">
        <v>6435</v>
      </c>
      <c r="R66" s="9" t="s">
        <v>6435</v>
      </c>
    </row>
    <row r="67" spans="1:18" x14ac:dyDescent="0.25">
      <c r="A67" s="4" t="s">
        <v>6435</v>
      </c>
      <c r="D67" s="4" t="s">
        <v>2831</v>
      </c>
      <c r="G67" s="4" t="s">
        <v>6435</v>
      </c>
      <c r="P67" s="9" t="s">
        <v>6435</v>
      </c>
      <c r="Q67" s="9" t="s">
        <v>2831</v>
      </c>
      <c r="R67" s="9" t="s">
        <v>2831</v>
      </c>
    </row>
    <row r="68" spans="1:18" x14ac:dyDescent="0.25">
      <c r="A68" s="4" t="s">
        <v>2831</v>
      </c>
      <c r="D68" s="4" t="s">
        <v>6189</v>
      </c>
      <c r="G68" s="4" t="s">
        <v>2831</v>
      </c>
      <c r="P68" s="9" t="s">
        <v>2831</v>
      </c>
      <c r="Q68" s="9" t="s">
        <v>6189</v>
      </c>
      <c r="R68" s="9" t="s">
        <v>6189</v>
      </c>
    </row>
    <row r="69" spans="1:18" x14ac:dyDescent="0.25">
      <c r="A69" s="4" t="s">
        <v>6189</v>
      </c>
      <c r="D69" s="4" t="s">
        <v>2867</v>
      </c>
      <c r="G69" s="4" t="s">
        <v>6189</v>
      </c>
      <c r="P69" s="9" t="s">
        <v>6189</v>
      </c>
      <c r="Q69" s="9" t="s">
        <v>2867</v>
      </c>
      <c r="R69" s="9" t="s">
        <v>2867</v>
      </c>
    </row>
    <row r="70" spans="1:18" x14ac:dyDescent="0.25">
      <c r="A70" s="4" t="s">
        <v>2867</v>
      </c>
      <c r="D70" s="4" t="s">
        <v>5228</v>
      </c>
      <c r="G70" s="4" t="s">
        <v>2867</v>
      </c>
      <c r="P70" s="9" t="s">
        <v>2867</v>
      </c>
      <c r="Q70" s="9" t="s">
        <v>5228</v>
      </c>
      <c r="R70" s="9" t="s">
        <v>7607</v>
      </c>
    </row>
    <row r="71" spans="1:18" x14ac:dyDescent="0.25">
      <c r="A71" s="4" t="s">
        <v>5228</v>
      </c>
      <c r="D71" s="4" t="s">
        <v>5229</v>
      </c>
      <c r="G71" s="4" t="s">
        <v>7607</v>
      </c>
      <c r="P71" s="9" t="s">
        <v>5228</v>
      </c>
      <c r="Q71" s="9" t="s">
        <v>5229</v>
      </c>
      <c r="R71" s="9" t="s">
        <v>5228</v>
      </c>
    </row>
    <row r="72" spans="1:18" x14ac:dyDescent="0.25">
      <c r="A72" s="4" t="s">
        <v>5229</v>
      </c>
      <c r="D72" s="4" t="s">
        <v>6136</v>
      </c>
      <c r="G72" s="4" t="s">
        <v>5228</v>
      </c>
      <c r="P72" s="9" t="s">
        <v>5229</v>
      </c>
      <c r="Q72" s="9" t="s">
        <v>6136</v>
      </c>
      <c r="R72" s="9" t="s">
        <v>5229</v>
      </c>
    </row>
    <row r="73" spans="1:18" x14ac:dyDescent="0.25">
      <c r="A73" s="4" t="s">
        <v>6136</v>
      </c>
      <c r="D73" s="4" t="s">
        <v>6436</v>
      </c>
      <c r="G73" s="4" t="s">
        <v>5229</v>
      </c>
      <c r="P73" s="9" t="s">
        <v>6136</v>
      </c>
      <c r="Q73" s="9" t="s">
        <v>6436</v>
      </c>
      <c r="R73" s="9" t="s">
        <v>6136</v>
      </c>
    </row>
    <row r="74" spans="1:18" x14ac:dyDescent="0.25">
      <c r="A74" s="4" t="s">
        <v>6436</v>
      </c>
      <c r="D74" s="4" t="s">
        <v>5518</v>
      </c>
      <c r="G74" s="4" t="s">
        <v>6136</v>
      </c>
      <c r="P74" s="9" t="s">
        <v>6436</v>
      </c>
      <c r="Q74" s="9" t="s">
        <v>5518</v>
      </c>
      <c r="R74" s="9" t="s">
        <v>6436</v>
      </c>
    </row>
    <row r="75" spans="1:18" x14ac:dyDescent="0.25">
      <c r="A75" s="4" t="s">
        <v>5518</v>
      </c>
      <c r="D75" s="4" t="s">
        <v>6437</v>
      </c>
      <c r="G75" s="4" t="s">
        <v>6436</v>
      </c>
      <c r="P75" s="9" t="s">
        <v>5518</v>
      </c>
      <c r="Q75" s="9" t="s">
        <v>6437</v>
      </c>
      <c r="R75" s="9" t="s">
        <v>5518</v>
      </c>
    </row>
    <row r="76" spans="1:18" x14ac:dyDescent="0.25">
      <c r="A76" s="4" t="s">
        <v>6437</v>
      </c>
      <c r="D76" s="4" t="s">
        <v>3738</v>
      </c>
      <c r="G76" s="4" t="s">
        <v>5518</v>
      </c>
      <c r="P76" s="9" t="s">
        <v>6437</v>
      </c>
      <c r="Q76" s="9" t="s">
        <v>3738</v>
      </c>
      <c r="R76" s="9" t="s">
        <v>6437</v>
      </c>
    </row>
    <row r="77" spans="1:18" x14ac:dyDescent="0.25">
      <c r="A77" s="4" t="s">
        <v>3738</v>
      </c>
      <c r="D77" s="4" t="s">
        <v>6137</v>
      </c>
      <c r="G77" s="4" t="s">
        <v>6437</v>
      </c>
      <c r="P77" s="9" t="s">
        <v>3738</v>
      </c>
      <c r="Q77" s="9" t="s">
        <v>6137</v>
      </c>
      <c r="R77" s="9" t="s">
        <v>3738</v>
      </c>
    </row>
    <row r="78" spans="1:18" x14ac:dyDescent="0.25">
      <c r="A78" s="4" t="s">
        <v>6137</v>
      </c>
      <c r="D78" s="4" t="s">
        <v>6138</v>
      </c>
      <c r="G78" s="4" t="s">
        <v>3738</v>
      </c>
      <c r="P78" s="9" t="s">
        <v>6137</v>
      </c>
      <c r="Q78" s="9" t="s">
        <v>6138</v>
      </c>
      <c r="R78" s="9" t="s">
        <v>6137</v>
      </c>
    </row>
    <row r="79" spans="1:18" x14ac:dyDescent="0.25">
      <c r="A79" s="4" t="s">
        <v>6138</v>
      </c>
      <c r="D79" s="4" t="s">
        <v>2411</v>
      </c>
      <c r="G79" s="4" t="s">
        <v>6137</v>
      </c>
      <c r="P79" s="9" t="s">
        <v>6138</v>
      </c>
      <c r="Q79" s="9" t="s">
        <v>2411</v>
      </c>
      <c r="R79" s="9" t="s">
        <v>7608</v>
      </c>
    </row>
    <row r="80" spans="1:18" x14ac:dyDescent="0.25">
      <c r="A80" s="4" t="s">
        <v>2411</v>
      </c>
      <c r="D80" s="4" t="s">
        <v>1812</v>
      </c>
      <c r="G80" s="4" t="s">
        <v>7608</v>
      </c>
      <c r="P80" s="9" t="s">
        <v>2411</v>
      </c>
      <c r="Q80" s="9" t="s">
        <v>1812</v>
      </c>
      <c r="R80" s="9" t="s">
        <v>6138</v>
      </c>
    </row>
    <row r="81" spans="1:18" x14ac:dyDescent="0.25">
      <c r="A81" s="4" t="s">
        <v>1812</v>
      </c>
      <c r="D81" s="4" t="s">
        <v>2097</v>
      </c>
      <c r="G81" s="4" t="s">
        <v>6138</v>
      </c>
      <c r="P81" s="9" t="s">
        <v>1812</v>
      </c>
      <c r="Q81" s="9" t="s">
        <v>2097</v>
      </c>
      <c r="R81" s="9" t="s">
        <v>2411</v>
      </c>
    </row>
    <row r="82" spans="1:18" x14ac:dyDescent="0.25">
      <c r="A82" s="4" t="s">
        <v>2097</v>
      </c>
      <c r="D82" s="4" t="s">
        <v>1312</v>
      </c>
      <c r="G82" s="4" t="s">
        <v>2411</v>
      </c>
      <c r="P82" s="9" t="s">
        <v>2097</v>
      </c>
      <c r="Q82" s="9" t="s">
        <v>1312</v>
      </c>
      <c r="R82" s="9" t="s">
        <v>1812</v>
      </c>
    </row>
    <row r="83" spans="1:18" x14ac:dyDescent="0.25">
      <c r="A83" s="4" t="s">
        <v>1312</v>
      </c>
      <c r="D83" s="4" t="s">
        <v>1332</v>
      </c>
      <c r="G83" s="4" t="s">
        <v>1812</v>
      </c>
      <c r="P83" s="9" t="s">
        <v>1312</v>
      </c>
      <c r="Q83" s="9" t="s">
        <v>1332</v>
      </c>
      <c r="R83" s="9" t="s">
        <v>2097</v>
      </c>
    </row>
    <row r="84" spans="1:18" x14ac:dyDescent="0.25">
      <c r="A84" s="4" t="s">
        <v>1332</v>
      </c>
      <c r="D84" s="4" t="s">
        <v>2671</v>
      </c>
      <c r="G84" s="4" t="s">
        <v>2097</v>
      </c>
      <c r="P84" s="9" t="s">
        <v>1332</v>
      </c>
      <c r="Q84" s="9" t="s">
        <v>2671</v>
      </c>
      <c r="R84" s="9" t="s">
        <v>1312</v>
      </c>
    </row>
    <row r="85" spans="1:18" x14ac:dyDescent="0.25">
      <c r="A85" s="4" t="s">
        <v>2671</v>
      </c>
      <c r="D85" s="4" t="s">
        <v>1472</v>
      </c>
      <c r="G85" s="4" t="s">
        <v>1312</v>
      </c>
      <c r="P85" s="9" t="s">
        <v>2671</v>
      </c>
      <c r="Q85" s="9" t="s">
        <v>1472</v>
      </c>
      <c r="R85" s="9" t="s">
        <v>1332</v>
      </c>
    </row>
    <row r="86" spans="1:18" x14ac:dyDescent="0.25">
      <c r="A86" s="4" t="s">
        <v>1472</v>
      </c>
      <c r="D86" s="4" t="s">
        <v>2680</v>
      </c>
      <c r="G86" s="4" t="s">
        <v>1332</v>
      </c>
      <c r="P86" s="9" t="s">
        <v>1472</v>
      </c>
      <c r="Q86" s="9" t="s">
        <v>2680</v>
      </c>
      <c r="R86" s="9" t="s">
        <v>2671</v>
      </c>
    </row>
    <row r="87" spans="1:18" x14ac:dyDescent="0.25">
      <c r="A87" s="4" t="s">
        <v>2680</v>
      </c>
      <c r="D87" s="4" t="s">
        <v>2693</v>
      </c>
      <c r="G87" s="4" t="s">
        <v>2671</v>
      </c>
      <c r="P87" s="9" t="s">
        <v>2680</v>
      </c>
      <c r="Q87" s="9" t="s">
        <v>2693</v>
      </c>
      <c r="R87" s="9" t="s">
        <v>1472</v>
      </c>
    </row>
    <row r="88" spans="1:18" x14ac:dyDescent="0.25">
      <c r="A88" s="4" t="s">
        <v>2693</v>
      </c>
      <c r="D88" s="4" t="s">
        <v>1515</v>
      </c>
      <c r="G88" s="4" t="s">
        <v>1472</v>
      </c>
      <c r="P88" s="9" t="s">
        <v>2693</v>
      </c>
      <c r="Q88" s="9" t="s">
        <v>1515</v>
      </c>
      <c r="R88" s="9" t="s">
        <v>2680</v>
      </c>
    </row>
    <row r="89" spans="1:18" x14ac:dyDescent="0.25">
      <c r="A89" s="4" t="s">
        <v>1515</v>
      </c>
      <c r="D89" s="4" t="s">
        <v>2703</v>
      </c>
      <c r="G89" s="4" t="s">
        <v>2680</v>
      </c>
      <c r="P89" s="9" t="s">
        <v>1515</v>
      </c>
      <c r="Q89" s="9" t="s">
        <v>2703</v>
      </c>
      <c r="R89" s="9" t="s">
        <v>2693</v>
      </c>
    </row>
    <row r="90" spans="1:18" x14ac:dyDescent="0.25">
      <c r="A90" s="4" t="s">
        <v>2703</v>
      </c>
      <c r="D90" s="4" t="s">
        <v>1657</v>
      </c>
      <c r="G90" s="4" t="s">
        <v>2693</v>
      </c>
      <c r="P90" s="9" t="s">
        <v>2703</v>
      </c>
      <c r="Q90" s="9" t="s">
        <v>1657</v>
      </c>
      <c r="R90" s="9" t="s">
        <v>1515</v>
      </c>
    </row>
    <row r="91" spans="1:18" x14ac:dyDescent="0.25">
      <c r="A91" s="4" t="s">
        <v>1657</v>
      </c>
      <c r="D91" s="4" t="s">
        <v>6769</v>
      </c>
      <c r="G91" s="4" t="s">
        <v>1515</v>
      </c>
      <c r="P91" s="9" t="s">
        <v>1657</v>
      </c>
      <c r="Q91" s="9" t="s">
        <v>6769</v>
      </c>
      <c r="R91" s="9" t="s">
        <v>2703</v>
      </c>
    </row>
    <row r="92" spans="1:18" x14ac:dyDescent="0.25">
      <c r="A92" s="4" t="s">
        <v>6769</v>
      </c>
      <c r="D92" s="4" t="s">
        <v>2800</v>
      </c>
      <c r="G92" s="4" t="s">
        <v>2703</v>
      </c>
      <c r="P92" s="9" t="s">
        <v>6769</v>
      </c>
      <c r="Q92" s="9" t="s">
        <v>2800</v>
      </c>
      <c r="R92" s="9" t="s">
        <v>1657</v>
      </c>
    </row>
    <row r="93" spans="1:18" x14ac:dyDescent="0.25">
      <c r="A93" s="4" t="s">
        <v>2800</v>
      </c>
      <c r="D93" s="4" t="s">
        <v>2820</v>
      </c>
      <c r="G93" s="4" t="s">
        <v>1657</v>
      </c>
      <c r="P93" s="9" t="s">
        <v>2800</v>
      </c>
      <c r="Q93" s="9" t="s">
        <v>2820</v>
      </c>
      <c r="R93" s="9" t="s">
        <v>6769</v>
      </c>
    </row>
    <row r="94" spans="1:18" x14ac:dyDescent="0.25">
      <c r="A94" s="4" t="s">
        <v>2820</v>
      </c>
      <c r="D94" s="4" t="s">
        <v>2838</v>
      </c>
      <c r="G94" s="4" t="s">
        <v>6769</v>
      </c>
      <c r="P94" s="9" t="s">
        <v>2820</v>
      </c>
      <c r="Q94" s="9" t="s">
        <v>2838</v>
      </c>
      <c r="R94" s="9" t="s">
        <v>2800</v>
      </c>
    </row>
    <row r="95" spans="1:18" x14ac:dyDescent="0.25">
      <c r="A95" s="4" t="s">
        <v>2838</v>
      </c>
      <c r="D95" s="4" t="s">
        <v>6438</v>
      </c>
      <c r="G95" s="4" t="s">
        <v>2800</v>
      </c>
      <c r="P95" s="9" t="s">
        <v>2838</v>
      </c>
      <c r="Q95" s="9" t="s">
        <v>6438</v>
      </c>
      <c r="R95" s="9" t="s">
        <v>2820</v>
      </c>
    </row>
    <row r="96" spans="1:18" x14ac:dyDescent="0.25">
      <c r="A96" s="4" t="s">
        <v>6438</v>
      </c>
      <c r="D96" s="4" t="s">
        <v>2860</v>
      </c>
      <c r="G96" s="4" t="s">
        <v>2820</v>
      </c>
      <c r="P96" s="9" t="s">
        <v>6438</v>
      </c>
      <c r="Q96" s="9" t="s">
        <v>2860</v>
      </c>
      <c r="R96" s="9" t="s">
        <v>2838</v>
      </c>
    </row>
    <row r="97" spans="1:18" x14ac:dyDescent="0.25">
      <c r="A97" s="4" t="s">
        <v>2860</v>
      </c>
      <c r="D97" s="4" t="s">
        <v>5860</v>
      </c>
      <c r="G97" s="4" t="s">
        <v>2838</v>
      </c>
      <c r="P97" s="9" t="s">
        <v>2860</v>
      </c>
      <c r="Q97" s="9" t="s">
        <v>5860</v>
      </c>
      <c r="R97" s="9" t="s">
        <v>6438</v>
      </c>
    </row>
    <row r="98" spans="1:18" x14ac:dyDescent="0.25">
      <c r="A98" s="4" t="s">
        <v>5860</v>
      </c>
      <c r="D98" s="4" t="s">
        <v>2915</v>
      </c>
      <c r="G98" s="4" t="s">
        <v>6438</v>
      </c>
      <c r="P98" s="9" t="s">
        <v>5860</v>
      </c>
      <c r="Q98" s="9" t="s">
        <v>2915</v>
      </c>
      <c r="R98" s="9" t="s">
        <v>2860</v>
      </c>
    </row>
    <row r="99" spans="1:18" x14ac:dyDescent="0.25">
      <c r="A99" s="4" t="s">
        <v>2915</v>
      </c>
      <c r="D99" s="4" t="s">
        <v>2623</v>
      </c>
      <c r="G99" s="4" t="s">
        <v>2860</v>
      </c>
      <c r="P99" s="9" t="s">
        <v>2915</v>
      </c>
      <c r="Q99" s="9" t="s">
        <v>2623</v>
      </c>
      <c r="R99" s="9" t="s">
        <v>5860</v>
      </c>
    </row>
    <row r="100" spans="1:18" x14ac:dyDescent="0.25">
      <c r="A100" s="4" t="s">
        <v>2623</v>
      </c>
      <c r="D100" s="4" t="s">
        <v>2205</v>
      </c>
      <c r="G100" s="4" t="s">
        <v>5860</v>
      </c>
      <c r="P100" s="9" t="s">
        <v>2623</v>
      </c>
      <c r="Q100" s="9" t="s">
        <v>2205</v>
      </c>
      <c r="R100" s="9" t="s">
        <v>2915</v>
      </c>
    </row>
    <row r="101" spans="1:18" x14ac:dyDescent="0.25">
      <c r="A101" s="4" t="s">
        <v>2205</v>
      </c>
      <c r="D101" s="4" t="s">
        <v>2223</v>
      </c>
      <c r="G101" s="4" t="s">
        <v>2915</v>
      </c>
      <c r="P101" s="9" t="s">
        <v>2205</v>
      </c>
      <c r="Q101" s="9" t="s">
        <v>2223</v>
      </c>
      <c r="R101" s="9" t="s">
        <v>2623</v>
      </c>
    </row>
    <row r="102" spans="1:18" x14ac:dyDescent="0.25">
      <c r="A102" s="4" t="s">
        <v>2223</v>
      </c>
      <c r="D102" s="4" t="s">
        <v>6439</v>
      </c>
      <c r="G102" s="4" t="s">
        <v>2623</v>
      </c>
      <c r="P102" s="9" t="s">
        <v>2223</v>
      </c>
      <c r="Q102" s="9" t="s">
        <v>6439</v>
      </c>
      <c r="R102" s="9" t="s">
        <v>2205</v>
      </c>
    </row>
    <row r="103" spans="1:18" x14ac:dyDescent="0.25">
      <c r="A103" s="4" t="s">
        <v>6439</v>
      </c>
      <c r="D103" s="4" t="s">
        <v>2054</v>
      </c>
      <c r="G103" s="4" t="s">
        <v>2205</v>
      </c>
      <c r="P103" s="9" t="s">
        <v>6439</v>
      </c>
      <c r="Q103" s="9" t="s">
        <v>2054</v>
      </c>
      <c r="R103" s="9" t="s">
        <v>2223</v>
      </c>
    </row>
    <row r="104" spans="1:18" x14ac:dyDescent="0.25">
      <c r="A104" s="4" t="s">
        <v>2054</v>
      </c>
      <c r="D104" s="4" t="s">
        <v>1335</v>
      </c>
      <c r="G104" s="4" t="s">
        <v>2223</v>
      </c>
      <c r="P104" s="9" t="s">
        <v>2054</v>
      </c>
      <c r="Q104" s="9" t="s">
        <v>1335</v>
      </c>
      <c r="R104" s="9" t="s">
        <v>6439</v>
      </c>
    </row>
    <row r="105" spans="1:18" x14ac:dyDescent="0.25">
      <c r="A105" s="4" t="s">
        <v>1335</v>
      </c>
      <c r="D105" s="4" t="s">
        <v>3522</v>
      </c>
      <c r="G105" s="4" t="s">
        <v>6439</v>
      </c>
      <c r="P105" s="9" t="s">
        <v>1335</v>
      </c>
      <c r="Q105" s="9" t="s">
        <v>3522</v>
      </c>
      <c r="R105" s="9" t="s">
        <v>2054</v>
      </c>
    </row>
    <row r="106" spans="1:18" x14ac:dyDescent="0.25">
      <c r="A106" s="4" t="s">
        <v>3522</v>
      </c>
      <c r="D106" s="4" t="s">
        <v>5305</v>
      </c>
      <c r="G106" s="4" t="s">
        <v>2054</v>
      </c>
      <c r="P106" s="9" t="s">
        <v>3522</v>
      </c>
      <c r="Q106" s="9" t="s">
        <v>5305</v>
      </c>
      <c r="R106" s="9" t="s">
        <v>1335</v>
      </c>
    </row>
    <row r="107" spans="1:18" x14ac:dyDescent="0.25">
      <c r="A107" s="4" t="s">
        <v>5305</v>
      </c>
      <c r="D107" s="4" t="s">
        <v>1433</v>
      </c>
      <c r="G107" s="4" t="s">
        <v>1335</v>
      </c>
      <c r="P107" s="9" t="s">
        <v>5305</v>
      </c>
      <c r="Q107" s="9" t="s">
        <v>1433</v>
      </c>
      <c r="R107" s="9" t="s">
        <v>3522</v>
      </c>
    </row>
    <row r="108" spans="1:18" x14ac:dyDescent="0.25">
      <c r="A108" s="4" t="s">
        <v>1433</v>
      </c>
      <c r="D108" s="4" t="s">
        <v>1519</v>
      </c>
      <c r="G108" s="4" t="s">
        <v>3522</v>
      </c>
      <c r="P108" s="9" t="s">
        <v>1433</v>
      </c>
      <c r="Q108" s="9" t="s">
        <v>1519</v>
      </c>
      <c r="R108" s="9" t="s">
        <v>5305</v>
      </c>
    </row>
    <row r="109" spans="1:18" x14ac:dyDescent="0.25">
      <c r="A109" s="4" t="s">
        <v>1519</v>
      </c>
      <c r="D109" s="4" t="s">
        <v>3626</v>
      </c>
      <c r="G109" s="4" t="s">
        <v>5305</v>
      </c>
      <c r="P109" s="9" t="s">
        <v>1519</v>
      </c>
      <c r="Q109" s="9" t="s">
        <v>3626</v>
      </c>
      <c r="R109" s="9" t="s">
        <v>1433</v>
      </c>
    </row>
    <row r="110" spans="1:18" x14ac:dyDescent="0.25">
      <c r="A110" s="4" t="s">
        <v>3626</v>
      </c>
      <c r="D110" s="4" t="s">
        <v>3669</v>
      </c>
      <c r="G110" s="4" t="s">
        <v>1433</v>
      </c>
      <c r="P110" s="9" t="s">
        <v>3626</v>
      </c>
      <c r="Q110" s="9" t="s">
        <v>3669</v>
      </c>
      <c r="R110" s="9" t="s">
        <v>1519</v>
      </c>
    </row>
    <row r="111" spans="1:18" x14ac:dyDescent="0.25">
      <c r="A111" s="4" t="s">
        <v>3669</v>
      </c>
      <c r="D111" s="4" t="s">
        <v>3676</v>
      </c>
      <c r="G111" s="4" t="s">
        <v>1519</v>
      </c>
      <c r="P111" s="9" t="s">
        <v>3669</v>
      </c>
      <c r="Q111" s="9" t="s">
        <v>3676</v>
      </c>
      <c r="R111" s="9" t="s">
        <v>3626</v>
      </c>
    </row>
    <row r="112" spans="1:18" x14ac:dyDescent="0.25">
      <c r="A112" s="4" t="s">
        <v>3676</v>
      </c>
      <c r="D112" s="4" t="s">
        <v>7503</v>
      </c>
      <c r="G112" s="4" t="s">
        <v>3626</v>
      </c>
      <c r="P112" s="9" t="s">
        <v>3676</v>
      </c>
      <c r="Q112" s="9" t="s">
        <v>7503</v>
      </c>
      <c r="R112" s="9" t="s">
        <v>3669</v>
      </c>
    </row>
    <row r="113" spans="1:18" x14ac:dyDescent="0.25">
      <c r="A113" s="4" t="s">
        <v>3781</v>
      </c>
      <c r="D113" s="4" t="s">
        <v>3781</v>
      </c>
      <c r="G113" s="4" t="s">
        <v>3669</v>
      </c>
      <c r="P113" s="9" t="s">
        <v>3781</v>
      </c>
      <c r="Q113" s="9" t="s">
        <v>3781</v>
      </c>
      <c r="R113" s="9" t="s">
        <v>3676</v>
      </c>
    </row>
    <row r="114" spans="1:18" x14ac:dyDescent="0.25">
      <c r="A114" s="4" t="s">
        <v>3848</v>
      </c>
      <c r="D114" s="4" t="s">
        <v>3848</v>
      </c>
      <c r="G114" s="4" t="s">
        <v>3676</v>
      </c>
      <c r="P114" s="9" t="s">
        <v>3848</v>
      </c>
      <c r="Q114" s="9" t="s">
        <v>3848</v>
      </c>
      <c r="R114" s="9" t="s">
        <v>7503</v>
      </c>
    </row>
    <row r="115" spans="1:18" x14ac:dyDescent="0.25">
      <c r="A115" s="4" t="s">
        <v>7124</v>
      </c>
      <c r="D115" s="4" t="s">
        <v>7124</v>
      </c>
      <c r="G115" s="4" t="s">
        <v>7503</v>
      </c>
      <c r="P115" s="9" t="s">
        <v>7124</v>
      </c>
      <c r="Q115" s="9" t="s">
        <v>7124</v>
      </c>
      <c r="R115" s="9" t="s">
        <v>3781</v>
      </c>
    </row>
    <row r="116" spans="1:18" x14ac:dyDescent="0.25">
      <c r="A116" s="4" t="s">
        <v>7208</v>
      </c>
      <c r="D116" s="4" t="s">
        <v>7208</v>
      </c>
      <c r="G116" s="4" t="s">
        <v>3781</v>
      </c>
      <c r="P116" s="9" t="s">
        <v>7208</v>
      </c>
      <c r="Q116" s="9" t="s">
        <v>7208</v>
      </c>
      <c r="R116" s="9" t="s">
        <v>3848</v>
      </c>
    </row>
    <row r="117" spans="1:18" x14ac:dyDescent="0.25">
      <c r="A117" s="4" t="s">
        <v>3931</v>
      </c>
      <c r="D117" s="4" t="s">
        <v>3931</v>
      </c>
      <c r="G117" s="4" t="s">
        <v>3848</v>
      </c>
      <c r="P117" s="9" t="s">
        <v>3931</v>
      </c>
      <c r="Q117" s="9" t="s">
        <v>3931</v>
      </c>
      <c r="R117" s="9" t="s">
        <v>7124</v>
      </c>
    </row>
    <row r="118" spans="1:18" x14ac:dyDescent="0.25">
      <c r="A118" s="4" t="s">
        <v>3988</v>
      </c>
      <c r="D118" s="4" t="s">
        <v>3988</v>
      </c>
      <c r="G118" s="4" t="s">
        <v>7124</v>
      </c>
      <c r="P118" s="9" t="s">
        <v>3988</v>
      </c>
      <c r="Q118" s="9" t="s">
        <v>3988</v>
      </c>
      <c r="R118" s="9" t="s">
        <v>7208</v>
      </c>
    </row>
    <row r="119" spans="1:18" x14ac:dyDescent="0.25">
      <c r="A119" s="4" t="s">
        <v>2638</v>
      </c>
      <c r="D119" s="4" t="s">
        <v>2638</v>
      </c>
      <c r="G119" s="4" t="s">
        <v>7208</v>
      </c>
      <c r="P119" s="9" t="s">
        <v>2638</v>
      </c>
      <c r="Q119" s="9" t="s">
        <v>2638</v>
      </c>
      <c r="R119" s="9" t="s">
        <v>3931</v>
      </c>
    </row>
    <row r="120" spans="1:18" x14ac:dyDescent="0.25">
      <c r="A120" s="4" t="s">
        <v>2226</v>
      </c>
      <c r="D120" s="4" t="s">
        <v>2226</v>
      </c>
      <c r="G120" s="4" t="s">
        <v>3931</v>
      </c>
      <c r="P120" s="9" t="s">
        <v>2226</v>
      </c>
      <c r="Q120" s="9" t="s">
        <v>2226</v>
      </c>
      <c r="R120" s="9" t="s">
        <v>6395</v>
      </c>
    </row>
    <row r="121" spans="1:18" x14ac:dyDescent="0.25">
      <c r="A121" s="4" t="s">
        <v>1914</v>
      </c>
      <c r="D121" s="4" t="s">
        <v>1914</v>
      </c>
      <c r="G121" s="4" t="s">
        <v>6395</v>
      </c>
      <c r="P121" s="9" t="s">
        <v>1914</v>
      </c>
      <c r="Q121" s="9" t="s">
        <v>1914</v>
      </c>
      <c r="R121" s="9" t="s">
        <v>3988</v>
      </c>
    </row>
    <row r="122" spans="1:18" x14ac:dyDescent="0.25">
      <c r="A122" s="4" t="s">
        <v>4077</v>
      </c>
      <c r="D122" s="4" t="s">
        <v>4077</v>
      </c>
      <c r="G122" s="4" t="s">
        <v>3988</v>
      </c>
      <c r="P122" s="9" t="s">
        <v>4077</v>
      </c>
      <c r="Q122" s="9" t="s">
        <v>4077</v>
      </c>
      <c r="R122" s="9" t="s">
        <v>2638</v>
      </c>
    </row>
    <row r="123" spans="1:18" x14ac:dyDescent="0.25">
      <c r="A123" s="4" t="s">
        <v>5861</v>
      </c>
      <c r="D123" s="4" t="s">
        <v>5861</v>
      </c>
      <c r="G123" s="4" t="s">
        <v>2638</v>
      </c>
      <c r="P123" s="9" t="s">
        <v>5861</v>
      </c>
      <c r="Q123" s="9" t="s">
        <v>5861</v>
      </c>
      <c r="R123" s="9" t="s">
        <v>2226</v>
      </c>
    </row>
    <row r="124" spans="1:18" x14ac:dyDescent="0.25">
      <c r="A124" s="4" t="s">
        <v>1188</v>
      </c>
      <c r="D124" s="4" t="s">
        <v>1188</v>
      </c>
      <c r="G124" s="4" t="s">
        <v>2226</v>
      </c>
      <c r="P124" s="9" t="s">
        <v>1188</v>
      </c>
      <c r="Q124" s="9" t="s">
        <v>1188</v>
      </c>
      <c r="R124" s="9" t="s">
        <v>1914</v>
      </c>
    </row>
    <row r="125" spans="1:18" x14ac:dyDescent="0.25">
      <c r="A125" s="4" t="s">
        <v>5519</v>
      </c>
      <c r="D125" s="4" t="s">
        <v>5519</v>
      </c>
      <c r="G125" s="4" t="s">
        <v>1914</v>
      </c>
      <c r="P125" s="9" t="s">
        <v>5519</v>
      </c>
      <c r="Q125" s="9" t="s">
        <v>5519</v>
      </c>
      <c r="R125" s="9" t="s">
        <v>4077</v>
      </c>
    </row>
    <row r="126" spans="1:18" x14ac:dyDescent="0.25">
      <c r="A126" s="4" t="s">
        <v>3640</v>
      </c>
      <c r="D126" s="4" t="s">
        <v>3640</v>
      </c>
      <c r="G126" s="4" t="s">
        <v>4077</v>
      </c>
      <c r="P126" s="9" t="s">
        <v>3640</v>
      </c>
      <c r="Q126" s="9" t="s">
        <v>3640</v>
      </c>
      <c r="R126" s="9" t="s">
        <v>5861</v>
      </c>
    </row>
    <row r="127" spans="1:18" x14ac:dyDescent="0.25">
      <c r="A127" s="4" t="s">
        <v>5306</v>
      </c>
      <c r="D127" s="4" t="s">
        <v>5306</v>
      </c>
      <c r="G127" s="4" t="s">
        <v>5861</v>
      </c>
      <c r="P127" s="9" t="s">
        <v>5306</v>
      </c>
      <c r="Q127" s="9" t="s">
        <v>5306</v>
      </c>
      <c r="R127" s="9" t="s">
        <v>1188</v>
      </c>
    </row>
    <row r="128" spans="1:18" x14ac:dyDescent="0.25">
      <c r="A128" s="4" t="s">
        <v>3660</v>
      </c>
      <c r="D128" s="4" t="s">
        <v>3660</v>
      </c>
      <c r="G128" s="4" t="s">
        <v>1188</v>
      </c>
      <c r="P128" s="9" t="s">
        <v>3660</v>
      </c>
      <c r="Q128" s="9" t="s">
        <v>3660</v>
      </c>
      <c r="R128" s="9" t="s">
        <v>5519</v>
      </c>
    </row>
    <row r="129" spans="1:18" x14ac:dyDescent="0.25">
      <c r="A129" s="4" t="s">
        <v>5520</v>
      </c>
      <c r="D129" s="4" t="s">
        <v>5520</v>
      </c>
      <c r="G129" s="4" t="s">
        <v>5519</v>
      </c>
      <c r="P129" s="9" t="s">
        <v>5520</v>
      </c>
      <c r="Q129" s="9" t="s">
        <v>5520</v>
      </c>
      <c r="R129" s="9" t="s">
        <v>3640</v>
      </c>
    </row>
    <row r="130" spans="1:18" x14ac:dyDescent="0.25">
      <c r="A130" s="4" t="s">
        <v>5862</v>
      </c>
      <c r="D130" s="4" t="s">
        <v>5862</v>
      </c>
      <c r="G130" s="4" t="s">
        <v>3640</v>
      </c>
      <c r="P130" s="9" t="s">
        <v>5862</v>
      </c>
      <c r="Q130" s="9" t="s">
        <v>5862</v>
      </c>
      <c r="R130" s="9" t="s">
        <v>5306</v>
      </c>
    </row>
    <row r="131" spans="1:18" x14ac:dyDescent="0.25">
      <c r="A131" s="4" t="s">
        <v>7209</v>
      </c>
      <c r="D131" s="4" t="s">
        <v>7209</v>
      </c>
      <c r="G131" s="4" t="s">
        <v>5306</v>
      </c>
      <c r="P131" s="9" t="s">
        <v>7209</v>
      </c>
      <c r="Q131" s="9" t="s">
        <v>7209</v>
      </c>
      <c r="R131" s="9" t="s">
        <v>3660</v>
      </c>
    </row>
    <row r="132" spans="1:18" x14ac:dyDescent="0.25">
      <c r="A132" s="4" t="s">
        <v>6440</v>
      </c>
      <c r="D132" s="4" t="s">
        <v>6440</v>
      </c>
      <c r="G132" s="4" t="s">
        <v>3660</v>
      </c>
      <c r="P132" s="9" t="s">
        <v>6440</v>
      </c>
      <c r="Q132" s="9" t="s">
        <v>6440</v>
      </c>
      <c r="R132" s="9" t="s">
        <v>5520</v>
      </c>
    </row>
    <row r="133" spans="1:18" x14ac:dyDescent="0.25">
      <c r="A133" s="4" t="s">
        <v>6843</v>
      </c>
      <c r="D133" s="4" t="s">
        <v>6843</v>
      </c>
      <c r="G133" s="4" t="s">
        <v>5520</v>
      </c>
      <c r="P133" s="9" t="s">
        <v>6843</v>
      </c>
      <c r="Q133" s="9" t="s">
        <v>6843</v>
      </c>
      <c r="R133" s="9" t="s">
        <v>5862</v>
      </c>
    </row>
    <row r="134" spans="1:18" x14ac:dyDescent="0.25">
      <c r="A134" s="4" t="s">
        <v>7210</v>
      </c>
      <c r="D134" s="4" t="s">
        <v>7125</v>
      </c>
      <c r="G134" s="4" t="s">
        <v>5862</v>
      </c>
      <c r="P134" s="9" t="s">
        <v>7210</v>
      </c>
      <c r="Q134" s="9" t="s">
        <v>7125</v>
      </c>
      <c r="R134" s="9" t="s">
        <v>7209</v>
      </c>
    </row>
    <row r="135" spans="1:18" x14ac:dyDescent="0.25">
      <c r="A135" s="4" t="s">
        <v>2465</v>
      </c>
      <c r="D135" s="4" t="s">
        <v>7210</v>
      </c>
      <c r="G135" s="4" t="s">
        <v>7209</v>
      </c>
      <c r="P135" s="9" t="s">
        <v>2465</v>
      </c>
      <c r="Q135" s="9" t="s">
        <v>7210</v>
      </c>
      <c r="R135" s="9" t="s">
        <v>7609</v>
      </c>
    </row>
    <row r="136" spans="1:18" x14ac:dyDescent="0.25">
      <c r="A136" s="4" t="s">
        <v>1793</v>
      </c>
      <c r="D136" s="4" t="s">
        <v>2465</v>
      </c>
      <c r="G136" s="4" t="s">
        <v>7609</v>
      </c>
      <c r="P136" s="9" t="s">
        <v>1793</v>
      </c>
      <c r="Q136" s="9" t="s">
        <v>2465</v>
      </c>
      <c r="R136" s="9" t="s">
        <v>6440</v>
      </c>
    </row>
    <row r="137" spans="1:18" x14ac:dyDescent="0.25">
      <c r="A137" s="4" t="s">
        <v>1931</v>
      </c>
      <c r="D137" s="4" t="s">
        <v>1793</v>
      </c>
      <c r="G137" s="4" t="s">
        <v>6440</v>
      </c>
      <c r="P137" s="9" t="s">
        <v>1931</v>
      </c>
      <c r="Q137" s="9" t="s">
        <v>1793</v>
      </c>
      <c r="R137" s="9" t="s">
        <v>6843</v>
      </c>
    </row>
    <row r="138" spans="1:18" x14ac:dyDescent="0.25">
      <c r="A138" s="4" t="s">
        <v>4031</v>
      </c>
      <c r="D138" s="4" t="s">
        <v>1931</v>
      </c>
      <c r="G138" s="4" t="s">
        <v>6843</v>
      </c>
      <c r="P138" s="9" t="s">
        <v>4031</v>
      </c>
      <c r="Q138" s="9" t="s">
        <v>1931</v>
      </c>
      <c r="R138" s="9" t="s">
        <v>7210</v>
      </c>
    </row>
    <row r="139" spans="1:18" x14ac:dyDescent="0.25">
      <c r="A139" s="4" t="s">
        <v>5521</v>
      </c>
      <c r="D139" s="4" t="s">
        <v>4031</v>
      </c>
      <c r="G139" s="4" t="s">
        <v>7210</v>
      </c>
      <c r="P139" s="9" t="s">
        <v>5521</v>
      </c>
      <c r="Q139" s="9" t="s">
        <v>4031</v>
      </c>
      <c r="R139" s="9" t="s">
        <v>2465</v>
      </c>
    </row>
    <row r="140" spans="1:18" x14ac:dyDescent="0.25">
      <c r="A140" s="4" t="s">
        <v>6190</v>
      </c>
      <c r="D140" s="4" t="s">
        <v>5521</v>
      </c>
      <c r="G140" s="4" t="s">
        <v>2465</v>
      </c>
      <c r="P140" s="9" t="s">
        <v>6190</v>
      </c>
      <c r="Q140" s="9" t="s">
        <v>5521</v>
      </c>
      <c r="R140" s="9" t="s">
        <v>1793</v>
      </c>
    </row>
    <row r="141" spans="1:18" x14ac:dyDescent="0.25">
      <c r="A141" s="4" t="s">
        <v>6441</v>
      </c>
      <c r="D141" s="4" t="s">
        <v>6190</v>
      </c>
      <c r="G141" s="4" t="s">
        <v>1793</v>
      </c>
      <c r="P141" s="9" t="s">
        <v>6441</v>
      </c>
      <c r="Q141" s="9" t="s">
        <v>6190</v>
      </c>
      <c r="R141" s="9" t="s">
        <v>1931</v>
      </c>
    </row>
    <row r="142" spans="1:18" x14ac:dyDescent="0.25">
      <c r="A142" s="4" t="s">
        <v>1389</v>
      </c>
      <c r="D142" s="4" t="s">
        <v>6441</v>
      </c>
      <c r="G142" s="4" t="s">
        <v>1931</v>
      </c>
      <c r="P142" s="9" t="s">
        <v>1389</v>
      </c>
      <c r="Q142" s="9" t="s">
        <v>6441</v>
      </c>
      <c r="R142" s="9" t="s">
        <v>4031</v>
      </c>
    </row>
    <row r="143" spans="1:18" x14ac:dyDescent="0.25">
      <c r="A143" s="4" t="s">
        <v>7211</v>
      </c>
      <c r="D143" s="4" t="s">
        <v>1389</v>
      </c>
      <c r="G143" s="4" t="s">
        <v>4031</v>
      </c>
      <c r="P143" s="9" t="s">
        <v>7211</v>
      </c>
      <c r="Q143" s="9" t="s">
        <v>1389</v>
      </c>
      <c r="R143" s="9" t="s">
        <v>5521</v>
      </c>
    </row>
    <row r="144" spans="1:18" x14ac:dyDescent="0.25">
      <c r="A144" s="4" t="s">
        <v>1590</v>
      </c>
      <c r="D144" s="4" t="s">
        <v>7211</v>
      </c>
      <c r="G144" s="4" t="s">
        <v>5521</v>
      </c>
      <c r="P144" s="9" t="s">
        <v>1590</v>
      </c>
      <c r="Q144" s="9" t="s">
        <v>7211</v>
      </c>
      <c r="R144" s="9" t="s">
        <v>6190</v>
      </c>
    </row>
    <row r="145" spans="1:18" x14ac:dyDescent="0.25">
      <c r="A145" s="4" t="s">
        <v>3625</v>
      </c>
      <c r="D145" s="4" t="s">
        <v>1590</v>
      </c>
      <c r="G145" s="4" t="s">
        <v>6190</v>
      </c>
      <c r="P145" s="9" t="s">
        <v>3625</v>
      </c>
      <c r="Q145" s="9" t="s">
        <v>1590</v>
      </c>
      <c r="R145" s="9" t="s">
        <v>6441</v>
      </c>
    </row>
    <row r="146" spans="1:18" x14ac:dyDescent="0.25">
      <c r="A146" s="4" t="s">
        <v>3691</v>
      </c>
      <c r="D146" s="4" t="s">
        <v>3625</v>
      </c>
      <c r="G146" s="4" t="s">
        <v>6441</v>
      </c>
      <c r="P146" s="9" t="s">
        <v>3691</v>
      </c>
      <c r="Q146" s="9" t="s">
        <v>3625</v>
      </c>
      <c r="R146" s="9" t="s">
        <v>1389</v>
      </c>
    </row>
    <row r="147" spans="1:18" x14ac:dyDescent="0.25">
      <c r="A147" s="4" t="s">
        <v>6191</v>
      </c>
      <c r="D147" s="4" t="s">
        <v>3691</v>
      </c>
      <c r="G147" s="4" t="s">
        <v>1389</v>
      </c>
      <c r="P147" s="9" t="s">
        <v>6191</v>
      </c>
      <c r="Q147" s="9" t="s">
        <v>3691</v>
      </c>
      <c r="R147" s="9" t="s">
        <v>1590</v>
      </c>
    </row>
    <row r="148" spans="1:18" x14ac:dyDescent="0.25">
      <c r="A148" s="4" t="s">
        <v>3865</v>
      </c>
      <c r="D148" s="4" t="s">
        <v>6191</v>
      </c>
      <c r="G148" s="4" t="s">
        <v>1590</v>
      </c>
      <c r="P148" s="9" t="s">
        <v>3865</v>
      </c>
      <c r="Q148" s="9" t="s">
        <v>6191</v>
      </c>
      <c r="R148" s="9" t="s">
        <v>3625</v>
      </c>
    </row>
    <row r="149" spans="1:18" x14ac:dyDescent="0.25">
      <c r="A149" s="4" t="s">
        <v>3873</v>
      </c>
      <c r="D149" s="4" t="s">
        <v>3865</v>
      </c>
      <c r="G149" s="4" t="s">
        <v>3625</v>
      </c>
      <c r="P149" s="9" t="s">
        <v>3873</v>
      </c>
      <c r="Q149" s="9" t="s">
        <v>3865</v>
      </c>
      <c r="R149" s="9" t="s">
        <v>3691</v>
      </c>
    </row>
    <row r="150" spans="1:18" x14ac:dyDescent="0.25">
      <c r="A150" s="4" t="s">
        <v>3929</v>
      </c>
      <c r="D150" s="4" t="s">
        <v>3873</v>
      </c>
      <c r="G150" s="4" t="s">
        <v>3691</v>
      </c>
      <c r="P150" s="9" t="s">
        <v>3929</v>
      </c>
      <c r="Q150" s="9" t="s">
        <v>3873</v>
      </c>
      <c r="R150" s="9" t="s">
        <v>6191</v>
      </c>
    </row>
    <row r="151" spans="1:18" x14ac:dyDescent="0.25">
      <c r="A151" s="4" t="s">
        <v>3998</v>
      </c>
      <c r="D151" s="4" t="s">
        <v>3929</v>
      </c>
      <c r="G151" s="4" t="s">
        <v>6191</v>
      </c>
      <c r="P151" s="9" t="s">
        <v>3998</v>
      </c>
      <c r="Q151" s="9" t="s">
        <v>3929</v>
      </c>
      <c r="R151" s="9" t="s">
        <v>3865</v>
      </c>
    </row>
    <row r="152" spans="1:18" x14ac:dyDescent="0.25">
      <c r="A152" s="4" t="s">
        <v>2407</v>
      </c>
      <c r="D152" s="4" t="s">
        <v>5708</v>
      </c>
      <c r="G152" s="4" t="s">
        <v>3865</v>
      </c>
      <c r="P152" s="9" t="s">
        <v>2407</v>
      </c>
      <c r="Q152" s="9" t="s">
        <v>5708</v>
      </c>
      <c r="R152" s="9" t="s">
        <v>3873</v>
      </c>
    </row>
    <row r="153" spans="1:18" x14ac:dyDescent="0.25">
      <c r="A153" s="4" t="s">
        <v>1782</v>
      </c>
      <c r="D153" s="4" t="s">
        <v>3998</v>
      </c>
      <c r="G153" s="4" t="s">
        <v>3873</v>
      </c>
      <c r="P153" s="9" t="s">
        <v>1782</v>
      </c>
      <c r="Q153" s="9" t="s">
        <v>3998</v>
      </c>
      <c r="R153" s="9" t="s">
        <v>7610</v>
      </c>
    </row>
    <row r="154" spans="1:18" x14ac:dyDescent="0.25">
      <c r="A154" s="4" t="s">
        <v>2034</v>
      </c>
      <c r="D154" s="4" t="s">
        <v>2407</v>
      </c>
      <c r="G154" s="4" t="s">
        <v>7610</v>
      </c>
      <c r="P154" s="9" t="s">
        <v>2034</v>
      </c>
      <c r="Q154" s="9" t="s">
        <v>2407</v>
      </c>
      <c r="R154" s="9" t="s">
        <v>3929</v>
      </c>
    </row>
    <row r="155" spans="1:18" x14ac:dyDescent="0.25">
      <c r="A155" s="4" t="s">
        <v>4065</v>
      </c>
      <c r="D155" s="4" t="s">
        <v>1782</v>
      </c>
      <c r="G155" s="4" t="s">
        <v>3929</v>
      </c>
      <c r="P155" s="9" t="s">
        <v>4065</v>
      </c>
      <c r="Q155" s="9" t="s">
        <v>1782</v>
      </c>
      <c r="R155" s="9" t="s">
        <v>5708</v>
      </c>
    </row>
    <row r="156" spans="1:18" x14ac:dyDescent="0.25">
      <c r="A156" s="4" t="s">
        <v>4108</v>
      </c>
      <c r="D156" s="4" t="s">
        <v>2034</v>
      </c>
      <c r="G156" s="4" t="s">
        <v>5708</v>
      </c>
      <c r="P156" s="9" t="s">
        <v>4108</v>
      </c>
      <c r="Q156" s="9" t="s">
        <v>2034</v>
      </c>
      <c r="R156" s="9" t="s">
        <v>3998</v>
      </c>
    </row>
    <row r="157" spans="1:18" x14ac:dyDescent="0.25">
      <c r="A157" s="4" t="s">
        <v>6442</v>
      </c>
      <c r="D157" s="4" t="s">
        <v>4065</v>
      </c>
      <c r="G157" s="4" t="s">
        <v>3998</v>
      </c>
      <c r="P157" s="9" t="s">
        <v>6442</v>
      </c>
      <c r="Q157" s="9" t="s">
        <v>4065</v>
      </c>
      <c r="R157" s="9" t="s">
        <v>2407</v>
      </c>
    </row>
    <row r="158" spans="1:18" x14ac:dyDescent="0.25">
      <c r="A158" s="4" t="s">
        <v>5522</v>
      </c>
      <c r="D158" s="4" t="s">
        <v>4108</v>
      </c>
      <c r="G158" s="4" t="s">
        <v>2407</v>
      </c>
      <c r="P158" s="9" t="s">
        <v>5522</v>
      </c>
      <c r="Q158" s="9" t="s">
        <v>4108</v>
      </c>
      <c r="R158" s="9" t="s">
        <v>1782</v>
      </c>
    </row>
    <row r="159" spans="1:18" x14ac:dyDescent="0.25">
      <c r="A159" s="4" t="s">
        <v>7212</v>
      </c>
      <c r="D159" s="4" t="s">
        <v>6442</v>
      </c>
      <c r="G159" s="4" t="s">
        <v>1782</v>
      </c>
      <c r="P159" s="9" t="s">
        <v>7212</v>
      </c>
      <c r="Q159" s="9" t="s">
        <v>6442</v>
      </c>
      <c r="R159" s="9" t="s">
        <v>2034</v>
      </c>
    </row>
    <row r="160" spans="1:18" x14ac:dyDescent="0.25">
      <c r="A160" s="4" t="s">
        <v>6844</v>
      </c>
      <c r="D160" s="4" t="s">
        <v>5522</v>
      </c>
      <c r="G160" s="4" t="s">
        <v>2034</v>
      </c>
      <c r="P160" s="9" t="s">
        <v>6844</v>
      </c>
      <c r="Q160" s="9" t="s">
        <v>5522</v>
      </c>
      <c r="R160" s="9" t="s">
        <v>4065</v>
      </c>
    </row>
    <row r="161" spans="1:18" x14ac:dyDescent="0.25">
      <c r="A161" s="4" t="s">
        <v>4376</v>
      </c>
      <c r="D161" s="4" t="s">
        <v>7212</v>
      </c>
      <c r="G161" s="4" t="s">
        <v>4065</v>
      </c>
      <c r="P161" s="9" t="s">
        <v>4376</v>
      </c>
      <c r="Q161" s="9" t="s">
        <v>7212</v>
      </c>
      <c r="R161" s="9" t="s">
        <v>4108</v>
      </c>
    </row>
    <row r="162" spans="1:18" x14ac:dyDescent="0.25">
      <c r="A162" s="4" t="s">
        <v>2285</v>
      </c>
      <c r="D162" s="4" t="s">
        <v>6844</v>
      </c>
      <c r="G162" s="4" t="s">
        <v>4108</v>
      </c>
      <c r="P162" s="9" t="s">
        <v>2285</v>
      </c>
      <c r="Q162" s="9" t="s">
        <v>6844</v>
      </c>
      <c r="R162" s="9" t="s">
        <v>6442</v>
      </c>
    </row>
    <row r="163" spans="1:18" x14ac:dyDescent="0.25">
      <c r="A163" s="4" t="s">
        <v>6443</v>
      </c>
      <c r="D163" s="4" t="s">
        <v>4376</v>
      </c>
      <c r="G163" s="4" t="s">
        <v>6442</v>
      </c>
      <c r="P163" s="9" t="s">
        <v>6443</v>
      </c>
      <c r="Q163" s="9" t="s">
        <v>4376</v>
      </c>
      <c r="R163" s="9" t="s">
        <v>7611</v>
      </c>
    </row>
    <row r="164" spans="1:18" x14ac:dyDescent="0.25">
      <c r="A164" s="4" t="s">
        <v>5230</v>
      </c>
      <c r="D164" s="4" t="s">
        <v>2285</v>
      </c>
      <c r="G164" s="4" t="s">
        <v>7611</v>
      </c>
      <c r="P164" s="9" t="s">
        <v>5230</v>
      </c>
      <c r="Q164" s="9" t="s">
        <v>2285</v>
      </c>
      <c r="R164" s="9" t="s">
        <v>5522</v>
      </c>
    </row>
    <row r="165" spans="1:18" x14ac:dyDescent="0.25">
      <c r="A165" s="4" t="s">
        <v>6444</v>
      </c>
      <c r="D165" s="4" t="s">
        <v>6443</v>
      </c>
      <c r="G165" s="4" t="s">
        <v>5522</v>
      </c>
      <c r="P165" s="9" t="s">
        <v>6444</v>
      </c>
      <c r="Q165" s="9" t="s">
        <v>6443</v>
      </c>
      <c r="R165" s="9" t="s">
        <v>6844</v>
      </c>
    </row>
    <row r="166" spans="1:18" x14ac:dyDescent="0.25">
      <c r="A166" s="4" t="s">
        <v>6445</v>
      </c>
      <c r="D166" s="4" t="s">
        <v>5230</v>
      </c>
      <c r="G166" s="4" t="s">
        <v>6844</v>
      </c>
      <c r="P166" s="9" t="s">
        <v>6445</v>
      </c>
      <c r="Q166" s="9" t="s">
        <v>5230</v>
      </c>
      <c r="R166" s="9" t="s">
        <v>4376</v>
      </c>
    </row>
    <row r="167" spans="1:18" x14ac:dyDescent="0.25">
      <c r="A167" s="4" t="s">
        <v>7213</v>
      </c>
      <c r="D167" s="4" t="s">
        <v>6444</v>
      </c>
      <c r="G167" s="4" t="s">
        <v>4376</v>
      </c>
      <c r="P167" s="9" t="s">
        <v>7213</v>
      </c>
      <c r="Q167" s="9" t="s">
        <v>6444</v>
      </c>
      <c r="R167" s="9" t="s">
        <v>2285</v>
      </c>
    </row>
    <row r="168" spans="1:18" x14ac:dyDescent="0.25">
      <c r="A168" s="4" t="s">
        <v>6192</v>
      </c>
      <c r="D168" s="4" t="s">
        <v>6445</v>
      </c>
      <c r="G168" s="4" t="s">
        <v>2285</v>
      </c>
      <c r="P168" s="9" t="s">
        <v>6192</v>
      </c>
      <c r="Q168" s="9" t="s">
        <v>6445</v>
      </c>
      <c r="R168" s="9" t="s">
        <v>6443</v>
      </c>
    </row>
    <row r="169" spans="1:18" x14ac:dyDescent="0.25">
      <c r="A169" s="4" t="s">
        <v>7214</v>
      </c>
      <c r="D169" s="4" t="s">
        <v>7213</v>
      </c>
      <c r="G169" s="4" t="s">
        <v>6443</v>
      </c>
      <c r="P169" s="9" t="s">
        <v>7214</v>
      </c>
      <c r="Q169" s="9" t="s">
        <v>7213</v>
      </c>
      <c r="R169" s="9" t="s">
        <v>5230</v>
      </c>
    </row>
    <row r="170" spans="1:18" x14ac:dyDescent="0.25">
      <c r="A170" s="4" t="s">
        <v>7215</v>
      </c>
      <c r="D170" s="4" t="s">
        <v>6192</v>
      </c>
      <c r="G170" s="4" t="s">
        <v>5230</v>
      </c>
      <c r="P170" s="9" t="s">
        <v>7215</v>
      </c>
      <c r="Q170" s="9" t="s">
        <v>6192</v>
      </c>
      <c r="R170" s="9" t="s">
        <v>6444</v>
      </c>
    </row>
    <row r="171" spans="1:18" x14ac:dyDescent="0.25">
      <c r="A171" s="4" t="s">
        <v>6446</v>
      </c>
      <c r="D171" s="4" t="s">
        <v>7214</v>
      </c>
      <c r="G171" s="4" t="s">
        <v>6444</v>
      </c>
      <c r="P171" s="9" t="s">
        <v>6446</v>
      </c>
      <c r="Q171" s="9" t="s">
        <v>7214</v>
      </c>
      <c r="R171" s="9" t="s">
        <v>6445</v>
      </c>
    </row>
    <row r="172" spans="1:18" x14ac:dyDescent="0.25">
      <c r="A172" s="4" t="s">
        <v>5863</v>
      </c>
      <c r="D172" s="4" t="s">
        <v>7215</v>
      </c>
      <c r="G172" s="4" t="s">
        <v>6445</v>
      </c>
      <c r="P172" s="9" t="s">
        <v>5863</v>
      </c>
      <c r="Q172" s="9" t="s">
        <v>7215</v>
      </c>
      <c r="R172" s="9" t="s">
        <v>2683</v>
      </c>
    </row>
    <row r="173" spans="1:18" x14ac:dyDescent="0.25">
      <c r="A173" s="4" t="s">
        <v>5231</v>
      </c>
      <c r="D173" s="4" t="s">
        <v>6446</v>
      </c>
      <c r="G173" s="4" t="s">
        <v>2683</v>
      </c>
      <c r="P173" s="9" t="s">
        <v>5231</v>
      </c>
      <c r="Q173" s="9" t="s">
        <v>6446</v>
      </c>
      <c r="R173" s="9" t="s">
        <v>6192</v>
      </c>
    </row>
    <row r="174" spans="1:18" x14ac:dyDescent="0.25">
      <c r="A174" s="4" t="s">
        <v>5232</v>
      </c>
      <c r="D174" s="4" t="s">
        <v>5863</v>
      </c>
      <c r="G174" s="4" t="s">
        <v>6192</v>
      </c>
      <c r="P174" s="9" t="s">
        <v>5232</v>
      </c>
      <c r="Q174" s="9" t="s">
        <v>5863</v>
      </c>
      <c r="R174" s="9" t="s">
        <v>7214</v>
      </c>
    </row>
    <row r="175" spans="1:18" x14ac:dyDescent="0.25">
      <c r="A175" s="4" t="s">
        <v>5233</v>
      </c>
      <c r="D175" s="4" t="s">
        <v>7504</v>
      </c>
      <c r="G175" s="4" t="s">
        <v>7214</v>
      </c>
      <c r="P175" s="9" t="s">
        <v>5233</v>
      </c>
      <c r="Q175" s="9" t="s">
        <v>7504</v>
      </c>
      <c r="R175" s="9" t="s">
        <v>7215</v>
      </c>
    </row>
    <row r="176" spans="1:18" x14ac:dyDescent="0.25">
      <c r="A176" s="4" t="s">
        <v>5234</v>
      </c>
      <c r="D176" s="4" t="s">
        <v>5231</v>
      </c>
      <c r="G176" s="4" t="s">
        <v>7215</v>
      </c>
      <c r="P176" s="9" t="s">
        <v>5234</v>
      </c>
      <c r="Q176" s="9" t="s">
        <v>5231</v>
      </c>
      <c r="R176" s="9" t="s">
        <v>6446</v>
      </c>
    </row>
    <row r="177" spans="1:18" x14ac:dyDescent="0.25">
      <c r="A177" s="4" t="s">
        <v>5235</v>
      </c>
      <c r="D177" s="4" t="s">
        <v>5232</v>
      </c>
      <c r="G177" s="4" t="s">
        <v>6446</v>
      </c>
      <c r="P177" s="9" t="s">
        <v>5235</v>
      </c>
      <c r="Q177" s="9" t="s">
        <v>5232</v>
      </c>
      <c r="R177" s="9" t="s">
        <v>5863</v>
      </c>
    </row>
    <row r="178" spans="1:18" x14ac:dyDescent="0.25">
      <c r="A178" s="4" t="s">
        <v>5236</v>
      </c>
      <c r="D178" s="4" t="s">
        <v>5233</v>
      </c>
      <c r="G178" s="4" t="s">
        <v>5863</v>
      </c>
      <c r="P178" s="9" t="s">
        <v>5236</v>
      </c>
      <c r="Q178" s="9" t="s">
        <v>5233</v>
      </c>
      <c r="R178" s="9" t="s">
        <v>7504</v>
      </c>
    </row>
    <row r="179" spans="1:18" x14ac:dyDescent="0.25">
      <c r="A179" s="4" t="s">
        <v>5022</v>
      </c>
      <c r="D179" s="4" t="s">
        <v>5234</v>
      </c>
      <c r="G179" s="4" t="s">
        <v>7504</v>
      </c>
      <c r="P179" s="9" t="s">
        <v>5022</v>
      </c>
      <c r="Q179" s="9" t="s">
        <v>5234</v>
      </c>
      <c r="R179" s="9" t="s">
        <v>5231</v>
      </c>
    </row>
    <row r="180" spans="1:18" x14ac:dyDescent="0.25">
      <c r="A180" s="4" t="s">
        <v>5671</v>
      </c>
      <c r="D180" s="4" t="s">
        <v>5235</v>
      </c>
      <c r="G180" s="4" t="s">
        <v>5231</v>
      </c>
      <c r="P180" s="9" t="s">
        <v>5671</v>
      </c>
      <c r="Q180" s="9" t="s">
        <v>5235</v>
      </c>
      <c r="R180" s="9" t="s">
        <v>5232</v>
      </c>
    </row>
    <row r="181" spans="1:18" x14ac:dyDescent="0.25">
      <c r="A181" s="4" t="s">
        <v>1329</v>
      </c>
      <c r="D181" s="4" t="s">
        <v>5236</v>
      </c>
      <c r="G181" s="4" t="s">
        <v>5232</v>
      </c>
      <c r="P181" s="9" t="s">
        <v>1329</v>
      </c>
      <c r="Q181" s="9" t="s">
        <v>5236</v>
      </c>
      <c r="R181" s="9" t="s">
        <v>5233</v>
      </c>
    </row>
    <row r="182" spans="1:18" x14ac:dyDescent="0.25">
      <c r="A182" s="4" t="s">
        <v>1238</v>
      </c>
      <c r="D182" s="4" t="s">
        <v>5022</v>
      </c>
      <c r="G182" s="4" t="s">
        <v>5233</v>
      </c>
      <c r="P182" s="9" t="s">
        <v>1238</v>
      </c>
      <c r="Q182" s="9" t="s">
        <v>5022</v>
      </c>
      <c r="R182" s="9" t="s">
        <v>5234</v>
      </c>
    </row>
    <row r="183" spans="1:18" x14ac:dyDescent="0.25">
      <c r="A183" s="4" t="s">
        <v>5307</v>
      </c>
      <c r="D183" s="4" t="s">
        <v>5671</v>
      </c>
      <c r="G183" s="4" t="s">
        <v>5234</v>
      </c>
      <c r="P183" s="9" t="s">
        <v>5307</v>
      </c>
      <c r="Q183" s="9" t="s">
        <v>5671</v>
      </c>
      <c r="R183" s="9" t="s">
        <v>5235</v>
      </c>
    </row>
    <row r="184" spans="1:18" x14ac:dyDescent="0.25">
      <c r="A184" s="4" t="s">
        <v>1474</v>
      </c>
      <c r="D184" s="4" t="s">
        <v>1329</v>
      </c>
      <c r="G184" s="4" t="s">
        <v>5235</v>
      </c>
      <c r="P184" s="9" t="s">
        <v>1474</v>
      </c>
      <c r="Q184" s="9" t="s">
        <v>1329</v>
      </c>
      <c r="R184" s="9" t="s">
        <v>5236</v>
      </c>
    </row>
    <row r="185" spans="1:18" x14ac:dyDescent="0.25">
      <c r="A185" s="4" t="s">
        <v>2679</v>
      </c>
      <c r="D185" s="4" t="s">
        <v>1238</v>
      </c>
      <c r="G185" s="4" t="s">
        <v>5236</v>
      </c>
      <c r="P185" s="9" t="s">
        <v>2679</v>
      </c>
      <c r="Q185" s="9" t="s">
        <v>1238</v>
      </c>
      <c r="R185" s="9" t="s">
        <v>5022</v>
      </c>
    </row>
    <row r="186" spans="1:18" x14ac:dyDescent="0.25">
      <c r="A186" s="4" t="s">
        <v>1508</v>
      </c>
      <c r="D186" s="4" t="s">
        <v>5307</v>
      </c>
      <c r="G186" s="4" t="s">
        <v>5022</v>
      </c>
      <c r="P186" s="9" t="s">
        <v>1508</v>
      </c>
      <c r="Q186" s="9" t="s">
        <v>5307</v>
      </c>
      <c r="R186" s="9" t="s">
        <v>5671</v>
      </c>
    </row>
    <row r="187" spans="1:18" x14ac:dyDescent="0.25">
      <c r="A187" s="4" t="s">
        <v>2702</v>
      </c>
      <c r="D187" s="4" t="s">
        <v>1474</v>
      </c>
      <c r="G187" s="4" t="s">
        <v>5671</v>
      </c>
      <c r="P187" s="9" t="s">
        <v>2702</v>
      </c>
      <c r="Q187" s="9" t="s">
        <v>1474</v>
      </c>
      <c r="R187" s="9" t="s">
        <v>1329</v>
      </c>
    </row>
    <row r="188" spans="1:18" x14ac:dyDescent="0.25">
      <c r="A188" s="4" t="s">
        <v>1658</v>
      </c>
      <c r="D188" s="4" t="s">
        <v>2679</v>
      </c>
      <c r="G188" s="4" t="s">
        <v>1329</v>
      </c>
      <c r="P188" s="9" t="s">
        <v>1658</v>
      </c>
      <c r="Q188" s="9" t="s">
        <v>2679</v>
      </c>
      <c r="R188" s="9" t="s">
        <v>1238</v>
      </c>
    </row>
    <row r="189" spans="1:18" x14ac:dyDescent="0.25">
      <c r="A189" s="4" t="s">
        <v>2785</v>
      </c>
      <c r="D189" s="4" t="s">
        <v>1508</v>
      </c>
      <c r="G189" s="4" t="s">
        <v>1238</v>
      </c>
      <c r="P189" s="9" t="s">
        <v>2785</v>
      </c>
      <c r="Q189" s="9" t="s">
        <v>1508</v>
      </c>
      <c r="R189" s="9" t="s">
        <v>5307</v>
      </c>
    </row>
    <row r="190" spans="1:18" x14ac:dyDescent="0.25">
      <c r="A190" s="4" t="s">
        <v>2823</v>
      </c>
      <c r="D190" s="4" t="s">
        <v>2702</v>
      </c>
      <c r="G190" s="4" t="s">
        <v>5307</v>
      </c>
      <c r="P190" s="9" t="s">
        <v>2823</v>
      </c>
      <c r="Q190" s="9" t="s">
        <v>2702</v>
      </c>
      <c r="R190" s="9" t="s">
        <v>1474</v>
      </c>
    </row>
    <row r="191" spans="1:18" x14ac:dyDescent="0.25">
      <c r="A191" s="4" t="s">
        <v>2830</v>
      </c>
      <c r="D191" s="4" t="s">
        <v>1658</v>
      </c>
      <c r="G191" s="4" t="s">
        <v>1474</v>
      </c>
      <c r="P191" s="9" t="s">
        <v>2830</v>
      </c>
      <c r="Q191" s="9" t="s">
        <v>1658</v>
      </c>
      <c r="R191" s="9" t="s">
        <v>2679</v>
      </c>
    </row>
    <row r="192" spans="1:18" x14ac:dyDescent="0.25">
      <c r="A192" s="4" t="s">
        <v>2850</v>
      </c>
      <c r="D192" s="4" t="s">
        <v>2785</v>
      </c>
      <c r="G192" s="4" t="s">
        <v>2679</v>
      </c>
      <c r="P192" s="9" t="s">
        <v>2850</v>
      </c>
      <c r="Q192" s="9" t="s">
        <v>2785</v>
      </c>
      <c r="R192" s="9" t="s">
        <v>1508</v>
      </c>
    </row>
    <row r="193" spans="1:18" x14ac:dyDescent="0.25">
      <c r="A193" s="4" t="s">
        <v>7216</v>
      </c>
      <c r="D193" s="4" t="s">
        <v>2823</v>
      </c>
      <c r="G193" s="4" t="s">
        <v>1508</v>
      </c>
      <c r="P193" s="9" t="s">
        <v>7216</v>
      </c>
      <c r="Q193" s="9" t="s">
        <v>2823</v>
      </c>
      <c r="R193" s="9" t="s">
        <v>2702</v>
      </c>
    </row>
    <row r="194" spans="1:18" x14ac:dyDescent="0.25">
      <c r="A194" s="4" t="s">
        <v>2874</v>
      </c>
      <c r="D194" s="4" t="s">
        <v>2830</v>
      </c>
      <c r="G194" s="4" t="s">
        <v>2702</v>
      </c>
      <c r="P194" s="9" t="s">
        <v>2874</v>
      </c>
      <c r="Q194" s="9" t="s">
        <v>2830</v>
      </c>
      <c r="R194" s="9" t="s">
        <v>1658</v>
      </c>
    </row>
    <row r="195" spans="1:18" x14ac:dyDescent="0.25">
      <c r="A195" s="4" t="s">
        <v>5523</v>
      </c>
      <c r="D195" s="4" t="s">
        <v>2850</v>
      </c>
      <c r="G195" s="4" t="s">
        <v>1658</v>
      </c>
      <c r="P195" s="9" t="s">
        <v>5523</v>
      </c>
      <c r="Q195" s="9" t="s">
        <v>2850</v>
      </c>
      <c r="R195" s="9" t="s">
        <v>2785</v>
      </c>
    </row>
    <row r="196" spans="1:18" x14ac:dyDescent="0.25">
      <c r="A196" s="4" t="s">
        <v>2641</v>
      </c>
      <c r="D196" s="4" t="s">
        <v>7216</v>
      </c>
      <c r="G196" s="4" t="s">
        <v>2785</v>
      </c>
      <c r="P196" s="9" t="s">
        <v>2641</v>
      </c>
      <c r="Q196" s="9" t="s">
        <v>7216</v>
      </c>
      <c r="R196" s="9" t="s">
        <v>2823</v>
      </c>
    </row>
    <row r="197" spans="1:18" x14ac:dyDescent="0.25">
      <c r="A197" s="4" t="s">
        <v>2222</v>
      </c>
      <c r="D197" s="4" t="s">
        <v>2874</v>
      </c>
      <c r="G197" s="4" t="s">
        <v>2823</v>
      </c>
      <c r="P197" s="9" t="s">
        <v>2222</v>
      </c>
      <c r="Q197" s="9" t="s">
        <v>2874</v>
      </c>
      <c r="R197" s="9" t="s">
        <v>2830</v>
      </c>
    </row>
    <row r="198" spans="1:18" x14ac:dyDescent="0.25">
      <c r="A198" s="4" t="s">
        <v>1710</v>
      </c>
      <c r="D198" s="4" t="s">
        <v>7505</v>
      </c>
      <c r="G198" s="4" t="s">
        <v>2830</v>
      </c>
      <c r="P198" s="9" t="s">
        <v>1710</v>
      </c>
      <c r="Q198" s="9" t="s">
        <v>7505</v>
      </c>
      <c r="R198" s="9" t="s">
        <v>2850</v>
      </c>
    </row>
    <row r="199" spans="1:18" x14ac:dyDescent="0.25">
      <c r="A199" s="4" t="s">
        <v>5308</v>
      </c>
      <c r="D199" s="4" t="s">
        <v>5523</v>
      </c>
      <c r="G199" s="4" t="s">
        <v>2850</v>
      </c>
      <c r="P199" s="9" t="s">
        <v>5308</v>
      </c>
      <c r="Q199" s="9" t="s">
        <v>5523</v>
      </c>
      <c r="R199" s="9" t="s">
        <v>7216</v>
      </c>
    </row>
    <row r="200" spans="1:18" x14ac:dyDescent="0.25">
      <c r="A200" s="4" t="s">
        <v>1761</v>
      </c>
      <c r="D200" s="4" t="s">
        <v>2641</v>
      </c>
      <c r="G200" s="4" t="s">
        <v>7216</v>
      </c>
      <c r="P200" s="9" t="s">
        <v>1761</v>
      </c>
      <c r="Q200" s="9" t="s">
        <v>2641</v>
      </c>
      <c r="R200" s="9" t="s">
        <v>7612</v>
      </c>
    </row>
    <row r="201" spans="1:18" x14ac:dyDescent="0.25">
      <c r="A201" s="4" t="s">
        <v>1327</v>
      </c>
      <c r="D201" s="4" t="s">
        <v>2222</v>
      </c>
      <c r="G201" s="4" t="s">
        <v>7612</v>
      </c>
      <c r="P201" s="9" t="s">
        <v>1327</v>
      </c>
      <c r="Q201" s="9" t="s">
        <v>2222</v>
      </c>
      <c r="R201" s="9" t="s">
        <v>2874</v>
      </c>
    </row>
    <row r="202" spans="1:18" x14ac:dyDescent="0.25">
      <c r="A202" s="4" t="s">
        <v>1270</v>
      </c>
      <c r="D202" s="4" t="s">
        <v>1710</v>
      </c>
      <c r="G202" s="4" t="s">
        <v>2874</v>
      </c>
      <c r="P202" s="9" t="s">
        <v>1270</v>
      </c>
      <c r="Q202" s="9" t="s">
        <v>1710</v>
      </c>
      <c r="R202" s="9" t="s">
        <v>7505</v>
      </c>
    </row>
    <row r="203" spans="1:18" x14ac:dyDescent="0.25">
      <c r="A203" s="4" t="s">
        <v>6447</v>
      </c>
      <c r="D203" s="4" t="s">
        <v>5308</v>
      </c>
      <c r="G203" s="4" t="s">
        <v>7505</v>
      </c>
      <c r="P203" s="9" t="s">
        <v>6447</v>
      </c>
      <c r="Q203" s="9" t="s">
        <v>5308</v>
      </c>
      <c r="R203" s="9" t="s">
        <v>5523</v>
      </c>
    </row>
    <row r="204" spans="1:18" x14ac:dyDescent="0.25">
      <c r="A204" s="4" t="s">
        <v>1479</v>
      </c>
      <c r="D204" s="4" t="s">
        <v>1761</v>
      </c>
      <c r="G204" s="4" t="s">
        <v>5523</v>
      </c>
      <c r="P204" s="9" t="s">
        <v>1479</v>
      </c>
      <c r="Q204" s="9" t="s">
        <v>1761</v>
      </c>
      <c r="R204" s="9" t="s">
        <v>2641</v>
      </c>
    </row>
    <row r="205" spans="1:18" x14ac:dyDescent="0.25">
      <c r="A205" s="4" t="s">
        <v>1444</v>
      </c>
      <c r="D205" s="4" t="s">
        <v>1327</v>
      </c>
      <c r="G205" s="4" t="s">
        <v>2641</v>
      </c>
      <c r="P205" s="9" t="s">
        <v>1444</v>
      </c>
      <c r="Q205" s="9" t="s">
        <v>1327</v>
      </c>
      <c r="R205" s="9" t="s">
        <v>2222</v>
      </c>
    </row>
    <row r="206" spans="1:18" x14ac:dyDescent="0.25">
      <c r="A206" s="4" t="s">
        <v>1644</v>
      </c>
      <c r="D206" s="4" t="s">
        <v>1270</v>
      </c>
      <c r="G206" s="4" t="s">
        <v>2222</v>
      </c>
      <c r="P206" s="9" t="s">
        <v>1644</v>
      </c>
      <c r="Q206" s="9" t="s">
        <v>1270</v>
      </c>
      <c r="R206" s="9" t="s">
        <v>1710</v>
      </c>
    </row>
    <row r="207" spans="1:18" x14ac:dyDescent="0.25">
      <c r="A207" s="4" t="s">
        <v>4189</v>
      </c>
      <c r="D207" s="4" t="s">
        <v>6447</v>
      </c>
      <c r="G207" s="4" t="s">
        <v>1710</v>
      </c>
      <c r="P207" s="9" t="s">
        <v>4189</v>
      </c>
      <c r="Q207" s="9" t="s">
        <v>6447</v>
      </c>
      <c r="R207" s="9" t="s">
        <v>5308</v>
      </c>
    </row>
    <row r="208" spans="1:18" x14ac:dyDescent="0.25">
      <c r="A208" s="4" t="s">
        <v>1692</v>
      </c>
      <c r="D208" s="4" t="s">
        <v>1479</v>
      </c>
      <c r="G208" s="4" t="s">
        <v>5308</v>
      </c>
      <c r="P208" s="9" t="s">
        <v>1692</v>
      </c>
      <c r="Q208" s="9" t="s">
        <v>1479</v>
      </c>
      <c r="R208" s="9" t="s">
        <v>1761</v>
      </c>
    </row>
    <row r="209" spans="1:18" x14ac:dyDescent="0.25">
      <c r="A209" s="4" t="s">
        <v>4228</v>
      </c>
      <c r="D209" s="4" t="s">
        <v>1444</v>
      </c>
      <c r="G209" s="4" t="s">
        <v>1761</v>
      </c>
      <c r="P209" s="9" t="s">
        <v>4228</v>
      </c>
      <c r="Q209" s="9" t="s">
        <v>1444</v>
      </c>
      <c r="R209" s="9" t="s">
        <v>1327</v>
      </c>
    </row>
    <row r="210" spans="1:18" x14ac:dyDescent="0.25">
      <c r="A210" s="4" t="s">
        <v>4283</v>
      </c>
      <c r="D210" s="4" t="s">
        <v>1644</v>
      </c>
      <c r="G210" s="4" t="s">
        <v>1327</v>
      </c>
      <c r="P210" s="9" t="s">
        <v>4283</v>
      </c>
      <c r="Q210" s="9" t="s">
        <v>1644</v>
      </c>
      <c r="R210" s="9" t="s">
        <v>1270</v>
      </c>
    </row>
    <row r="211" spans="1:18" x14ac:dyDescent="0.25">
      <c r="A211" s="4" t="s">
        <v>4292</v>
      </c>
      <c r="D211" s="4" t="s">
        <v>4189</v>
      </c>
      <c r="G211" s="4" t="s">
        <v>1270</v>
      </c>
      <c r="P211" s="9" t="s">
        <v>4292</v>
      </c>
      <c r="Q211" s="9" t="s">
        <v>4189</v>
      </c>
      <c r="R211" s="9" t="s">
        <v>6447</v>
      </c>
    </row>
    <row r="212" spans="1:18" x14ac:dyDescent="0.25">
      <c r="A212" s="4" t="s">
        <v>4344</v>
      </c>
      <c r="D212" s="4" t="s">
        <v>1692</v>
      </c>
      <c r="G212" s="4" t="s">
        <v>6447</v>
      </c>
      <c r="P212" s="9" t="s">
        <v>4344</v>
      </c>
      <c r="Q212" s="9" t="s">
        <v>1692</v>
      </c>
      <c r="R212" s="9" t="s">
        <v>1479</v>
      </c>
    </row>
    <row r="213" spans="1:18" x14ac:dyDescent="0.25">
      <c r="A213" s="4" t="s">
        <v>5864</v>
      </c>
      <c r="D213" s="4" t="s">
        <v>4228</v>
      </c>
      <c r="G213" s="4" t="s">
        <v>1479</v>
      </c>
      <c r="P213" s="9" t="s">
        <v>5864</v>
      </c>
      <c r="Q213" s="9" t="s">
        <v>4228</v>
      </c>
      <c r="R213" s="9" t="s">
        <v>1444</v>
      </c>
    </row>
    <row r="214" spans="1:18" x14ac:dyDescent="0.25">
      <c r="A214" s="4" t="s">
        <v>2602</v>
      </c>
      <c r="D214" s="4" t="s">
        <v>4283</v>
      </c>
      <c r="G214" s="4" t="s">
        <v>1444</v>
      </c>
      <c r="P214" s="9" t="s">
        <v>2602</v>
      </c>
      <c r="Q214" s="9" t="s">
        <v>4283</v>
      </c>
      <c r="R214" s="9" t="s">
        <v>1644</v>
      </c>
    </row>
    <row r="215" spans="1:18" x14ac:dyDescent="0.25">
      <c r="A215" s="4" t="s">
        <v>2186</v>
      </c>
      <c r="D215" s="4" t="s">
        <v>4292</v>
      </c>
      <c r="G215" s="4" t="s">
        <v>1644</v>
      </c>
      <c r="P215" s="9" t="s">
        <v>2186</v>
      </c>
      <c r="Q215" s="9" t="s">
        <v>4292</v>
      </c>
      <c r="R215" s="9" t="s">
        <v>4189</v>
      </c>
    </row>
    <row r="216" spans="1:18" x14ac:dyDescent="0.25">
      <c r="A216" s="4" t="s">
        <v>1778</v>
      </c>
      <c r="D216" s="4" t="s">
        <v>4344</v>
      </c>
      <c r="G216" s="4" t="s">
        <v>4189</v>
      </c>
      <c r="P216" s="9" t="s">
        <v>1778</v>
      </c>
      <c r="Q216" s="9" t="s">
        <v>4344</v>
      </c>
      <c r="R216" s="9" t="s">
        <v>1692</v>
      </c>
    </row>
    <row r="217" spans="1:18" x14ac:dyDescent="0.25">
      <c r="A217" s="4" t="s">
        <v>1863</v>
      </c>
      <c r="D217" s="4" t="s">
        <v>2602</v>
      </c>
      <c r="G217" s="4" t="s">
        <v>1692</v>
      </c>
      <c r="P217" s="9" t="s">
        <v>1863</v>
      </c>
      <c r="Q217" s="9" t="s">
        <v>2602</v>
      </c>
      <c r="R217" s="9" t="s">
        <v>4228</v>
      </c>
    </row>
    <row r="218" spans="1:18" x14ac:dyDescent="0.25">
      <c r="A218" s="4" t="s">
        <v>4402</v>
      </c>
      <c r="D218" s="4" t="s">
        <v>2186</v>
      </c>
      <c r="G218" s="4" t="s">
        <v>4228</v>
      </c>
      <c r="P218" s="9" t="s">
        <v>4402</v>
      </c>
      <c r="Q218" s="9" t="s">
        <v>2186</v>
      </c>
      <c r="R218" s="9" t="s">
        <v>4283</v>
      </c>
    </row>
    <row r="219" spans="1:18" x14ac:dyDescent="0.25">
      <c r="A219" s="4" t="s">
        <v>6845</v>
      </c>
      <c r="D219" s="4" t="s">
        <v>1778</v>
      </c>
      <c r="G219" s="4" t="s">
        <v>4283</v>
      </c>
      <c r="P219" s="9" t="s">
        <v>6845</v>
      </c>
      <c r="Q219" s="9" t="s">
        <v>1778</v>
      </c>
      <c r="R219" s="9" t="s">
        <v>4292</v>
      </c>
    </row>
    <row r="220" spans="1:18" x14ac:dyDescent="0.25">
      <c r="A220" s="4" t="s">
        <v>2988</v>
      </c>
      <c r="D220" s="4" t="s">
        <v>1863</v>
      </c>
      <c r="G220" s="4" t="s">
        <v>4292</v>
      </c>
      <c r="P220" s="9" t="s">
        <v>2988</v>
      </c>
      <c r="Q220" s="9" t="s">
        <v>1863</v>
      </c>
      <c r="R220" s="9" t="s">
        <v>7613</v>
      </c>
    </row>
    <row r="221" spans="1:18" x14ac:dyDescent="0.25">
      <c r="A221" s="4" t="s">
        <v>5524</v>
      </c>
      <c r="D221" s="4" t="s">
        <v>4402</v>
      </c>
      <c r="G221" s="4" t="s">
        <v>7613</v>
      </c>
      <c r="P221" s="9" t="s">
        <v>5524</v>
      </c>
      <c r="Q221" s="9" t="s">
        <v>4402</v>
      </c>
      <c r="R221" s="9" t="s">
        <v>4344</v>
      </c>
    </row>
    <row r="222" spans="1:18" x14ac:dyDescent="0.25">
      <c r="A222" s="4" t="s">
        <v>5865</v>
      </c>
      <c r="D222" s="4" t="s">
        <v>6845</v>
      </c>
      <c r="G222" s="4" t="s">
        <v>4344</v>
      </c>
      <c r="P222" s="9" t="s">
        <v>5865</v>
      </c>
      <c r="Q222" s="9" t="s">
        <v>6845</v>
      </c>
      <c r="R222" s="9" t="s">
        <v>5864</v>
      </c>
    </row>
    <row r="223" spans="1:18" x14ac:dyDescent="0.25">
      <c r="A223" s="4" t="s">
        <v>3125</v>
      </c>
      <c r="D223" s="4" t="s">
        <v>2988</v>
      </c>
      <c r="G223" s="4" t="s">
        <v>5864</v>
      </c>
      <c r="P223" s="9" t="s">
        <v>3125</v>
      </c>
      <c r="Q223" s="9" t="s">
        <v>2988</v>
      </c>
      <c r="R223" s="9" t="s">
        <v>2602</v>
      </c>
    </row>
    <row r="224" spans="1:18" x14ac:dyDescent="0.25">
      <c r="A224" s="4" t="s">
        <v>3303</v>
      </c>
      <c r="D224" s="4" t="s">
        <v>5524</v>
      </c>
      <c r="G224" s="4" t="s">
        <v>2602</v>
      </c>
      <c r="P224" s="9" t="s">
        <v>3303</v>
      </c>
      <c r="Q224" s="9" t="s">
        <v>5524</v>
      </c>
      <c r="R224" s="9" t="s">
        <v>2186</v>
      </c>
    </row>
    <row r="225" spans="1:18" x14ac:dyDescent="0.25">
      <c r="A225" s="4" t="s">
        <v>2498</v>
      </c>
      <c r="D225" s="4" t="s">
        <v>5865</v>
      </c>
      <c r="G225" s="4" t="s">
        <v>2186</v>
      </c>
      <c r="P225" s="9" t="s">
        <v>2498</v>
      </c>
      <c r="Q225" s="9" t="s">
        <v>5865</v>
      </c>
      <c r="R225" s="9" t="s">
        <v>1778</v>
      </c>
    </row>
    <row r="226" spans="1:18" x14ac:dyDescent="0.25">
      <c r="A226" s="4" t="s">
        <v>1977</v>
      </c>
      <c r="D226" s="4" t="s">
        <v>3125</v>
      </c>
      <c r="G226" s="4" t="s">
        <v>1778</v>
      </c>
      <c r="P226" s="9" t="s">
        <v>1977</v>
      </c>
      <c r="Q226" s="9" t="s">
        <v>3125</v>
      </c>
      <c r="R226" s="9" t="s">
        <v>1863</v>
      </c>
    </row>
    <row r="227" spans="1:18" x14ac:dyDescent="0.25">
      <c r="A227" s="4" t="s">
        <v>5709</v>
      </c>
      <c r="D227" s="4" t="s">
        <v>3303</v>
      </c>
      <c r="G227" s="4" t="s">
        <v>1863</v>
      </c>
      <c r="P227" s="9" t="s">
        <v>5709</v>
      </c>
      <c r="Q227" s="9" t="s">
        <v>3303</v>
      </c>
      <c r="R227" s="9" t="s">
        <v>4402</v>
      </c>
    </row>
    <row r="228" spans="1:18" x14ac:dyDescent="0.25">
      <c r="A228" s="4" t="s">
        <v>7217</v>
      </c>
      <c r="D228" s="4" t="s">
        <v>2498</v>
      </c>
      <c r="G228" s="4" t="s">
        <v>4402</v>
      </c>
      <c r="P228" s="9" t="s">
        <v>7217</v>
      </c>
      <c r="Q228" s="9" t="s">
        <v>2498</v>
      </c>
      <c r="R228" s="9" t="s">
        <v>6845</v>
      </c>
    </row>
    <row r="229" spans="1:18" x14ac:dyDescent="0.25">
      <c r="A229" s="4" t="s">
        <v>4459</v>
      </c>
      <c r="D229" s="4" t="s">
        <v>1977</v>
      </c>
      <c r="G229" s="4" t="s">
        <v>6845</v>
      </c>
      <c r="P229" s="9" t="s">
        <v>4459</v>
      </c>
      <c r="Q229" s="9" t="s">
        <v>1977</v>
      </c>
      <c r="R229" s="9" t="s">
        <v>2988</v>
      </c>
    </row>
    <row r="230" spans="1:18" x14ac:dyDescent="0.25">
      <c r="A230" s="4" t="s">
        <v>4491</v>
      </c>
      <c r="D230" s="4" t="s">
        <v>5709</v>
      </c>
      <c r="G230" s="4" t="s">
        <v>2988</v>
      </c>
      <c r="P230" s="9" t="s">
        <v>4491</v>
      </c>
      <c r="Q230" s="9" t="s">
        <v>5709</v>
      </c>
      <c r="R230" s="9" t="s">
        <v>5524</v>
      </c>
    </row>
    <row r="231" spans="1:18" x14ac:dyDescent="0.25">
      <c r="A231" s="4" t="s">
        <v>5866</v>
      </c>
      <c r="D231" s="4" t="s">
        <v>7217</v>
      </c>
      <c r="G231" s="4" t="s">
        <v>5524</v>
      </c>
      <c r="P231" s="9" t="s">
        <v>5866</v>
      </c>
      <c r="Q231" s="9" t="s">
        <v>7217</v>
      </c>
      <c r="R231" s="9" t="s">
        <v>5865</v>
      </c>
    </row>
    <row r="232" spans="1:18" x14ac:dyDescent="0.25">
      <c r="A232" s="4" t="s">
        <v>4523</v>
      </c>
      <c r="D232" s="4" t="s">
        <v>4459</v>
      </c>
      <c r="G232" s="4" t="s">
        <v>5865</v>
      </c>
      <c r="P232" s="9" t="s">
        <v>4523</v>
      </c>
      <c r="Q232" s="9" t="s">
        <v>4459</v>
      </c>
      <c r="R232" s="9" t="s">
        <v>3125</v>
      </c>
    </row>
    <row r="233" spans="1:18" x14ac:dyDescent="0.25">
      <c r="A233" s="4" t="s">
        <v>4596</v>
      </c>
      <c r="D233" s="4" t="s">
        <v>4491</v>
      </c>
      <c r="G233" s="4" t="s">
        <v>3125</v>
      </c>
      <c r="P233" s="9" t="s">
        <v>4596</v>
      </c>
      <c r="Q233" s="9" t="s">
        <v>4491</v>
      </c>
      <c r="R233" s="9" t="s">
        <v>7614</v>
      </c>
    </row>
    <row r="234" spans="1:18" x14ac:dyDescent="0.25">
      <c r="A234" s="4" t="s">
        <v>4636</v>
      </c>
      <c r="D234" s="4" t="s">
        <v>5866</v>
      </c>
      <c r="G234" s="4" t="s">
        <v>7614</v>
      </c>
      <c r="P234" s="9" t="s">
        <v>4636</v>
      </c>
      <c r="Q234" s="9" t="s">
        <v>5866</v>
      </c>
      <c r="R234" s="9" t="s">
        <v>3303</v>
      </c>
    </row>
    <row r="235" spans="1:18" x14ac:dyDescent="0.25">
      <c r="A235" s="4" t="s">
        <v>4676</v>
      </c>
      <c r="D235" s="4" t="s">
        <v>4523</v>
      </c>
      <c r="G235" s="4" t="s">
        <v>3303</v>
      </c>
      <c r="P235" s="9" t="s">
        <v>4676</v>
      </c>
      <c r="Q235" s="9" t="s">
        <v>4523</v>
      </c>
      <c r="R235" s="9" t="s">
        <v>2498</v>
      </c>
    </row>
    <row r="236" spans="1:18" x14ac:dyDescent="0.25">
      <c r="A236" s="4" t="s">
        <v>4675</v>
      </c>
      <c r="D236" s="4" t="s">
        <v>7506</v>
      </c>
      <c r="G236" s="4" t="s">
        <v>2498</v>
      </c>
      <c r="P236" s="9" t="s">
        <v>4675</v>
      </c>
      <c r="Q236" s="9" t="s">
        <v>7506</v>
      </c>
      <c r="R236" s="9" t="s">
        <v>1977</v>
      </c>
    </row>
    <row r="237" spans="1:18" x14ac:dyDescent="0.25">
      <c r="A237" s="4" t="s">
        <v>6448</v>
      </c>
      <c r="D237" s="4" t="s">
        <v>4596</v>
      </c>
      <c r="G237" s="4" t="s">
        <v>1977</v>
      </c>
      <c r="P237" s="9" t="s">
        <v>6448</v>
      </c>
      <c r="Q237" s="9" t="s">
        <v>4596</v>
      </c>
      <c r="R237" s="9" t="s">
        <v>5709</v>
      </c>
    </row>
    <row r="238" spans="1:18" x14ac:dyDescent="0.25">
      <c r="A238" s="4" t="s">
        <v>4829</v>
      </c>
      <c r="D238" s="4" t="s">
        <v>4636</v>
      </c>
      <c r="G238" s="4" t="s">
        <v>5709</v>
      </c>
      <c r="P238" s="9" t="s">
        <v>4829</v>
      </c>
      <c r="Q238" s="9" t="s">
        <v>4636</v>
      </c>
      <c r="R238" s="9" t="s">
        <v>7217</v>
      </c>
    </row>
    <row r="239" spans="1:18" x14ac:dyDescent="0.25">
      <c r="A239" s="4" t="s">
        <v>4833</v>
      </c>
      <c r="D239" s="4" t="s">
        <v>4676</v>
      </c>
      <c r="G239" s="4" t="s">
        <v>7217</v>
      </c>
      <c r="P239" s="9" t="s">
        <v>4833</v>
      </c>
      <c r="Q239" s="9" t="s">
        <v>4676</v>
      </c>
      <c r="R239" s="9" t="s">
        <v>4459</v>
      </c>
    </row>
    <row r="240" spans="1:18" x14ac:dyDescent="0.25">
      <c r="A240" s="4" t="s">
        <v>6396</v>
      </c>
      <c r="D240" s="4" t="s">
        <v>4675</v>
      </c>
      <c r="G240" s="4" t="s">
        <v>4459</v>
      </c>
      <c r="P240" s="9" t="s">
        <v>6396</v>
      </c>
      <c r="Q240" s="9" t="s">
        <v>4675</v>
      </c>
      <c r="R240" s="9" t="s">
        <v>4491</v>
      </c>
    </row>
    <row r="241" spans="1:18" x14ac:dyDescent="0.25">
      <c r="A241" s="4" t="s">
        <v>5000</v>
      </c>
      <c r="D241" s="4" t="s">
        <v>6448</v>
      </c>
      <c r="G241" s="4" t="s">
        <v>4491</v>
      </c>
      <c r="P241" s="9" t="s">
        <v>5000</v>
      </c>
      <c r="Q241" s="9" t="s">
        <v>6448</v>
      </c>
      <c r="R241" s="9" t="s">
        <v>5866</v>
      </c>
    </row>
    <row r="242" spans="1:18" x14ac:dyDescent="0.25">
      <c r="A242" s="4" t="s">
        <v>6846</v>
      </c>
      <c r="D242" s="4" t="s">
        <v>4829</v>
      </c>
      <c r="G242" s="4" t="s">
        <v>5866</v>
      </c>
      <c r="P242" s="9" t="s">
        <v>6846</v>
      </c>
      <c r="Q242" s="9" t="s">
        <v>4829</v>
      </c>
      <c r="R242" s="9" t="s">
        <v>4523</v>
      </c>
    </row>
    <row r="243" spans="1:18" x14ac:dyDescent="0.25">
      <c r="A243" s="4" t="s">
        <v>2516</v>
      </c>
      <c r="D243" s="4" t="s">
        <v>4833</v>
      </c>
      <c r="G243" s="4" t="s">
        <v>4523</v>
      </c>
      <c r="P243" s="9" t="s">
        <v>2516</v>
      </c>
      <c r="Q243" s="9" t="s">
        <v>4833</v>
      </c>
      <c r="R243" s="9" t="s">
        <v>7506</v>
      </c>
    </row>
    <row r="244" spans="1:18" x14ac:dyDescent="0.25">
      <c r="A244" s="4" t="s">
        <v>2008</v>
      </c>
      <c r="D244" s="4" t="s">
        <v>6396</v>
      </c>
      <c r="G244" s="4" t="s">
        <v>7506</v>
      </c>
      <c r="P244" s="9" t="s">
        <v>2008</v>
      </c>
      <c r="Q244" s="9" t="s">
        <v>6396</v>
      </c>
      <c r="R244" s="9" t="s">
        <v>4596</v>
      </c>
    </row>
    <row r="245" spans="1:18" x14ac:dyDescent="0.25">
      <c r="A245" s="4" t="s">
        <v>2003</v>
      </c>
      <c r="D245" s="4" t="s">
        <v>2516</v>
      </c>
      <c r="G245" s="4" t="s">
        <v>4596</v>
      </c>
      <c r="P245" s="9" t="s">
        <v>2003</v>
      </c>
      <c r="Q245" s="9" t="s">
        <v>2516</v>
      </c>
      <c r="R245" s="9" t="s">
        <v>4636</v>
      </c>
    </row>
    <row r="246" spans="1:18" x14ac:dyDescent="0.25">
      <c r="A246" s="4" t="s">
        <v>4921</v>
      </c>
      <c r="D246" s="4" t="s">
        <v>2008</v>
      </c>
      <c r="G246" s="4" t="s">
        <v>4636</v>
      </c>
      <c r="P246" s="9" t="s">
        <v>4921</v>
      </c>
      <c r="Q246" s="9" t="s">
        <v>2008</v>
      </c>
      <c r="R246" s="9" t="s">
        <v>4676</v>
      </c>
    </row>
    <row r="247" spans="1:18" x14ac:dyDescent="0.25">
      <c r="A247" s="4" t="s">
        <v>4938</v>
      </c>
      <c r="D247" s="4" t="s">
        <v>2003</v>
      </c>
      <c r="G247" s="4" t="s">
        <v>4676</v>
      </c>
      <c r="P247" s="9" t="s">
        <v>4938</v>
      </c>
      <c r="Q247" s="9" t="s">
        <v>2003</v>
      </c>
      <c r="R247" s="9" t="s">
        <v>4675</v>
      </c>
    </row>
    <row r="248" spans="1:18" x14ac:dyDescent="0.25">
      <c r="A248" s="4" t="s">
        <v>5867</v>
      </c>
      <c r="D248" s="4" t="s">
        <v>4921</v>
      </c>
      <c r="G248" s="4" t="s">
        <v>4675</v>
      </c>
      <c r="P248" s="9" t="s">
        <v>5867</v>
      </c>
      <c r="Q248" s="9" t="s">
        <v>4921</v>
      </c>
      <c r="R248" s="9" t="s">
        <v>6448</v>
      </c>
    </row>
    <row r="249" spans="1:18" x14ac:dyDescent="0.25">
      <c r="A249" s="4" t="s">
        <v>6139</v>
      </c>
      <c r="D249" s="4" t="s">
        <v>4938</v>
      </c>
      <c r="G249" s="4" t="s">
        <v>6448</v>
      </c>
      <c r="P249" s="9" t="s">
        <v>6139</v>
      </c>
      <c r="Q249" s="9" t="s">
        <v>4938</v>
      </c>
      <c r="R249" s="9" t="s">
        <v>4829</v>
      </c>
    </row>
    <row r="250" spans="1:18" x14ac:dyDescent="0.25">
      <c r="A250" s="4" t="s">
        <v>4139</v>
      </c>
      <c r="D250" s="4" t="s">
        <v>5867</v>
      </c>
      <c r="G250" s="4" t="s">
        <v>4829</v>
      </c>
      <c r="P250" s="9" t="s">
        <v>4139</v>
      </c>
      <c r="Q250" s="9" t="s">
        <v>5867</v>
      </c>
      <c r="R250" s="9" t="s">
        <v>4833</v>
      </c>
    </row>
    <row r="251" spans="1:18" x14ac:dyDescent="0.25">
      <c r="A251" s="4" t="s">
        <v>4172</v>
      </c>
      <c r="D251" s="4" t="s">
        <v>6139</v>
      </c>
      <c r="G251" s="4" t="s">
        <v>4833</v>
      </c>
      <c r="P251" s="9" t="s">
        <v>4172</v>
      </c>
      <c r="Q251" s="9" t="s">
        <v>6139</v>
      </c>
      <c r="R251" s="9" t="s">
        <v>6396</v>
      </c>
    </row>
    <row r="252" spans="1:18" x14ac:dyDescent="0.25">
      <c r="A252" s="4" t="s">
        <v>4214</v>
      </c>
      <c r="D252" s="4" t="s">
        <v>4139</v>
      </c>
      <c r="G252" s="4" t="s">
        <v>6396</v>
      </c>
      <c r="P252" s="9" t="s">
        <v>4214</v>
      </c>
      <c r="Q252" s="9" t="s">
        <v>4139</v>
      </c>
      <c r="R252" s="9" t="s">
        <v>5000</v>
      </c>
    </row>
    <row r="253" spans="1:18" x14ac:dyDescent="0.25">
      <c r="A253" s="4" t="s">
        <v>4269</v>
      </c>
      <c r="D253" s="4" t="s">
        <v>4172</v>
      </c>
      <c r="G253" s="4" t="s">
        <v>5000</v>
      </c>
      <c r="P253" s="9" t="s">
        <v>4269</v>
      </c>
      <c r="Q253" s="9" t="s">
        <v>4172</v>
      </c>
      <c r="R253" s="9" t="s">
        <v>6846</v>
      </c>
    </row>
    <row r="254" spans="1:18" x14ac:dyDescent="0.25">
      <c r="A254" s="4" t="s">
        <v>4321</v>
      </c>
      <c r="D254" s="4" t="s">
        <v>4214</v>
      </c>
      <c r="G254" s="4" t="s">
        <v>6846</v>
      </c>
      <c r="P254" s="9" t="s">
        <v>4321</v>
      </c>
      <c r="Q254" s="9" t="s">
        <v>4214</v>
      </c>
      <c r="R254" s="9" t="s">
        <v>2516</v>
      </c>
    </row>
    <row r="255" spans="1:18" x14ac:dyDescent="0.25">
      <c r="A255" s="4" t="s">
        <v>4322</v>
      </c>
      <c r="D255" s="4" t="s">
        <v>4269</v>
      </c>
      <c r="G255" s="4" t="s">
        <v>2516</v>
      </c>
      <c r="P255" s="9" t="s">
        <v>4322</v>
      </c>
      <c r="Q255" s="9" t="s">
        <v>4269</v>
      </c>
      <c r="R255" s="9" t="s">
        <v>2008</v>
      </c>
    </row>
    <row r="256" spans="1:18" x14ac:dyDescent="0.25">
      <c r="A256" s="4" t="s">
        <v>5525</v>
      </c>
      <c r="D256" s="4" t="s">
        <v>4321</v>
      </c>
      <c r="G256" s="4" t="s">
        <v>2008</v>
      </c>
      <c r="P256" s="9" t="s">
        <v>5525</v>
      </c>
      <c r="Q256" s="9" t="s">
        <v>4321</v>
      </c>
      <c r="R256" s="9" t="s">
        <v>2003</v>
      </c>
    </row>
    <row r="257" spans="1:18" x14ac:dyDescent="0.25">
      <c r="A257" s="4" t="s">
        <v>4386</v>
      </c>
      <c r="D257" s="4" t="s">
        <v>4322</v>
      </c>
      <c r="G257" s="4" t="s">
        <v>2003</v>
      </c>
      <c r="P257" s="9" t="s">
        <v>4386</v>
      </c>
      <c r="Q257" s="9" t="s">
        <v>4322</v>
      </c>
      <c r="R257" s="9" t="s">
        <v>4921</v>
      </c>
    </row>
    <row r="258" spans="1:18" x14ac:dyDescent="0.25">
      <c r="A258" s="4" t="s">
        <v>4392</v>
      </c>
      <c r="D258" s="4" t="s">
        <v>5525</v>
      </c>
      <c r="G258" s="4" t="s">
        <v>4921</v>
      </c>
      <c r="P258" s="9" t="s">
        <v>4392</v>
      </c>
      <c r="Q258" s="9" t="s">
        <v>5525</v>
      </c>
      <c r="R258" s="9" t="s">
        <v>4938</v>
      </c>
    </row>
    <row r="259" spans="1:18" x14ac:dyDescent="0.25">
      <c r="A259" s="4" t="s">
        <v>2281</v>
      </c>
      <c r="D259" s="4" t="s">
        <v>4386</v>
      </c>
      <c r="G259" s="4" t="s">
        <v>4938</v>
      </c>
      <c r="P259" s="9" t="s">
        <v>2281</v>
      </c>
      <c r="Q259" s="9" t="s">
        <v>4386</v>
      </c>
      <c r="R259" s="9" t="s">
        <v>5867</v>
      </c>
    </row>
    <row r="260" spans="1:18" x14ac:dyDescent="0.25">
      <c r="A260" s="4" t="s">
        <v>2325</v>
      </c>
      <c r="D260" s="4" t="s">
        <v>4392</v>
      </c>
      <c r="G260" s="4" t="s">
        <v>5867</v>
      </c>
      <c r="P260" s="9" t="s">
        <v>2325</v>
      </c>
      <c r="Q260" s="9" t="s">
        <v>4392</v>
      </c>
      <c r="R260" s="9" t="s">
        <v>4139</v>
      </c>
    </row>
    <row r="261" spans="1:18" x14ac:dyDescent="0.25">
      <c r="A261" s="4" t="s">
        <v>4432</v>
      </c>
      <c r="D261" s="4" t="s">
        <v>2281</v>
      </c>
      <c r="G261" s="4" t="s">
        <v>4139</v>
      </c>
      <c r="P261" s="9" t="s">
        <v>4432</v>
      </c>
      <c r="Q261" s="9" t="s">
        <v>2281</v>
      </c>
      <c r="R261" s="9" t="s">
        <v>4172</v>
      </c>
    </row>
    <row r="262" spans="1:18" x14ac:dyDescent="0.25">
      <c r="A262" s="4" t="s">
        <v>6449</v>
      </c>
      <c r="D262" s="4" t="s">
        <v>2325</v>
      </c>
      <c r="G262" s="4" t="s">
        <v>4172</v>
      </c>
      <c r="P262" s="9" t="s">
        <v>6449</v>
      </c>
      <c r="Q262" s="9" t="s">
        <v>2325</v>
      </c>
      <c r="R262" s="9" t="s">
        <v>4214</v>
      </c>
    </row>
    <row r="263" spans="1:18" x14ac:dyDescent="0.25">
      <c r="A263" s="4" t="s">
        <v>6770</v>
      </c>
      <c r="D263" s="4" t="s">
        <v>4432</v>
      </c>
      <c r="G263" s="4" t="s">
        <v>4214</v>
      </c>
      <c r="P263" s="9" t="s">
        <v>6770</v>
      </c>
      <c r="Q263" s="9" t="s">
        <v>4432</v>
      </c>
      <c r="R263" s="9" t="s">
        <v>4269</v>
      </c>
    </row>
    <row r="264" spans="1:18" x14ac:dyDescent="0.25">
      <c r="A264" s="4" t="s">
        <v>7218</v>
      </c>
      <c r="D264" s="4" t="s">
        <v>6449</v>
      </c>
      <c r="G264" s="4" t="s">
        <v>4269</v>
      </c>
      <c r="P264" s="9" t="s">
        <v>7218</v>
      </c>
      <c r="Q264" s="9" t="s">
        <v>6449</v>
      </c>
      <c r="R264" s="9" t="s">
        <v>4321</v>
      </c>
    </row>
    <row r="265" spans="1:18" x14ac:dyDescent="0.25">
      <c r="A265" s="4" t="s">
        <v>2393</v>
      </c>
      <c r="D265" s="4" t="s">
        <v>6770</v>
      </c>
      <c r="G265" s="4" t="s">
        <v>4321</v>
      </c>
      <c r="P265" s="9" t="s">
        <v>2393</v>
      </c>
      <c r="Q265" s="9" t="s">
        <v>6770</v>
      </c>
      <c r="R265" s="9" t="s">
        <v>4322</v>
      </c>
    </row>
    <row r="266" spans="1:18" x14ac:dyDescent="0.25">
      <c r="A266" s="4" t="s">
        <v>1899</v>
      </c>
      <c r="D266" s="4" t="s">
        <v>2393</v>
      </c>
      <c r="G266" s="4" t="s">
        <v>4322</v>
      </c>
      <c r="P266" s="9" t="s">
        <v>1899</v>
      </c>
      <c r="Q266" s="9" t="s">
        <v>2393</v>
      </c>
      <c r="R266" s="9" t="s">
        <v>5525</v>
      </c>
    </row>
    <row r="267" spans="1:18" x14ac:dyDescent="0.25">
      <c r="A267" s="4" t="s">
        <v>7219</v>
      </c>
      <c r="D267" s="4" t="s">
        <v>1899</v>
      </c>
      <c r="G267" s="4" t="s">
        <v>5525</v>
      </c>
      <c r="P267" s="9" t="s">
        <v>7219</v>
      </c>
      <c r="Q267" s="9" t="s">
        <v>1899</v>
      </c>
      <c r="R267" s="9" t="s">
        <v>4386</v>
      </c>
    </row>
    <row r="268" spans="1:18" x14ac:dyDescent="0.25">
      <c r="A268" s="4" t="s">
        <v>6450</v>
      </c>
      <c r="D268" s="4" t="s">
        <v>2938</v>
      </c>
      <c r="G268" s="4" t="s">
        <v>4386</v>
      </c>
      <c r="P268" s="9" t="s">
        <v>6450</v>
      </c>
      <c r="Q268" s="9" t="s">
        <v>2938</v>
      </c>
      <c r="R268" s="9" t="s">
        <v>4392</v>
      </c>
    </row>
    <row r="269" spans="1:18" x14ac:dyDescent="0.25">
      <c r="A269" s="4" t="s">
        <v>2724</v>
      </c>
      <c r="D269" s="4" t="s">
        <v>7219</v>
      </c>
      <c r="G269" s="4" t="s">
        <v>4392</v>
      </c>
      <c r="P269" s="9" t="s">
        <v>2724</v>
      </c>
      <c r="Q269" s="9" t="s">
        <v>7219</v>
      </c>
      <c r="R269" s="9" t="s">
        <v>2281</v>
      </c>
    </row>
    <row r="270" spans="1:18" x14ac:dyDescent="0.25">
      <c r="A270" s="4" t="s">
        <v>2764</v>
      </c>
      <c r="D270" s="4" t="s">
        <v>6450</v>
      </c>
      <c r="G270" s="4" t="s">
        <v>2281</v>
      </c>
      <c r="P270" s="9" t="s">
        <v>2764</v>
      </c>
      <c r="Q270" s="9" t="s">
        <v>6450</v>
      </c>
      <c r="R270" s="9" t="s">
        <v>2325</v>
      </c>
    </row>
    <row r="271" spans="1:18" x14ac:dyDescent="0.25">
      <c r="A271" s="4" t="s">
        <v>6451</v>
      </c>
      <c r="D271" s="4" t="s">
        <v>2724</v>
      </c>
      <c r="G271" s="4" t="s">
        <v>2325</v>
      </c>
      <c r="P271" s="9" t="s">
        <v>6451</v>
      </c>
      <c r="Q271" s="9" t="s">
        <v>2724</v>
      </c>
      <c r="R271" s="9" t="s">
        <v>4432</v>
      </c>
    </row>
    <row r="272" spans="1:18" x14ac:dyDescent="0.25">
      <c r="A272" s="4" t="s">
        <v>2839</v>
      </c>
      <c r="D272" s="4" t="s">
        <v>2764</v>
      </c>
      <c r="G272" s="4" t="s">
        <v>4432</v>
      </c>
      <c r="P272" s="9" t="s">
        <v>2839</v>
      </c>
      <c r="Q272" s="9" t="s">
        <v>2764</v>
      </c>
      <c r="R272" s="9" t="s">
        <v>6449</v>
      </c>
    </row>
    <row r="273" spans="1:18" x14ac:dyDescent="0.25">
      <c r="A273" s="4" t="s">
        <v>2875</v>
      </c>
      <c r="D273" s="4" t="s">
        <v>6451</v>
      </c>
      <c r="G273" s="4" t="s">
        <v>6449</v>
      </c>
      <c r="P273" s="9" t="s">
        <v>2875</v>
      </c>
      <c r="Q273" s="9" t="s">
        <v>6451</v>
      </c>
      <c r="R273" s="9" t="s">
        <v>6770</v>
      </c>
    </row>
    <row r="274" spans="1:18" x14ac:dyDescent="0.25">
      <c r="A274" s="4" t="s">
        <v>2392</v>
      </c>
      <c r="D274" s="4" t="s">
        <v>2839</v>
      </c>
      <c r="G274" s="4" t="s">
        <v>6770</v>
      </c>
      <c r="P274" s="9" t="s">
        <v>2392</v>
      </c>
      <c r="Q274" s="9" t="s">
        <v>2839</v>
      </c>
      <c r="R274" s="9" t="s">
        <v>7615</v>
      </c>
    </row>
    <row r="275" spans="1:18" x14ac:dyDescent="0.25">
      <c r="A275" s="4" t="s">
        <v>2040</v>
      </c>
      <c r="D275" s="4" t="s">
        <v>2875</v>
      </c>
      <c r="G275" s="4" t="s">
        <v>7615</v>
      </c>
      <c r="P275" s="9" t="s">
        <v>2040</v>
      </c>
      <c r="Q275" s="9" t="s">
        <v>2875</v>
      </c>
      <c r="R275" s="9" t="s">
        <v>7218</v>
      </c>
    </row>
    <row r="276" spans="1:18" x14ac:dyDescent="0.25">
      <c r="A276" s="4" t="s">
        <v>2047</v>
      </c>
      <c r="D276" s="4" t="s">
        <v>2392</v>
      </c>
      <c r="G276" s="4" t="s">
        <v>7218</v>
      </c>
      <c r="P276" s="9" t="s">
        <v>2047</v>
      </c>
      <c r="Q276" s="9" t="s">
        <v>2392</v>
      </c>
      <c r="R276" s="9" t="s">
        <v>2393</v>
      </c>
    </row>
    <row r="277" spans="1:18" x14ac:dyDescent="0.25">
      <c r="A277" s="4" t="s">
        <v>3003</v>
      </c>
      <c r="D277" s="4" t="s">
        <v>2040</v>
      </c>
      <c r="G277" s="4" t="s">
        <v>2393</v>
      </c>
      <c r="P277" s="9" t="s">
        <v>3003</v>
      </c>
      <c r="Q277" s="9" t="s">
        <v>2040</v>
      </c>
      <c r="R277" s="9" t="s">
        <v>1899</v>
      </c>
    </row>
    <row r="278" spans="1:18" x14ac:dyDescent="0.25">
      <c r="A278" s="4" t="s">
        <v>7220</v>
      </c>
      <c r="D278" s="4" t="s">
        <v>2047</v>
      </c>
      <c r="G278" s="4" t="s">
        <v>1899</v>
      </c>
      <c r="P278" s="9" t="s">
        <v>7220</v>
      </c>
      <c r="Q278" s="9" t="s">
        <v>2047</v>
      </c>
      <c r="R278" s="9" t="s">
        <v>7219</v>
      </c>
    </row>
    <row r="279" spans="1:18" x14ac:dyDescent="0.25">
      <c r="A279" s="4" t="s">
        <v>7221</v>
      </c>
      <c r="D279" s="4" t="s">
        <v>3003</v>
      </c>
      <c r="G279" s="4" t="s">
        <v>7219</v>
      </c>
      <c r="P279" s="9" t="s">
        <v>7221</v>
      </c>
      <c r="Q279" s="9" t="s">
        <v>3003</v>
      </c>
      <c r="R279" s="9" t="s">
        <v>6450</v>
      </c>
    </row>
    <row r="280" spans="1:18" x14ac:dyDescent="0.25">
      <c r="A280" s="4" t="s">
        <v>7126</v>
      </c>
      <c r="D280" s="4" t="s">
        <v>7220</v>
      </c>
      <c r="G280" s="4" t="s">
        <v>6450</v>
      </c>
      <c r="P280" s="9" t="s">
        <v>7126</v>
      </c>
      <c r="Q280" s="9" t="s">
        <v>7220</v>
      </c>
      <c r="R280" s="9" t="s">
        <v>2724</v>
      </c>
    </row>
    <row r="281" spans="1:18" x14ac:dyDescent="0.25">
      <c r="A281" s="4" t="s">
        <v>2505</v>
      </c>
      <c r="D281" s="4" t="s">
        <v>7221</v>
      </c>
      <c r="G281" s="4" t="s">
        <v>2724</v>
      </c>
      <c r="P281" s="9" t="s">
        <v>2505</v>
      </c>
      <c r="Q281" s="9" t="s">
        <v>7221</v>
      </c>
      <c r="R281" s="9" t="s">
        <v>2764</v>
      </c>
    </row>
    <row r="282" spans="1:18" x14ac:dyDescent="0.25">
      <c r="A282" s="4" t="s">
        <v>3426</v>
      </c>
      <c r="D282" s="4" t="s">
        <v>7126</v>
      </c>
      <c r="G282" s="4" t="s">
        <v>2764</v>
      </c>
      <c r="P282" s="9" t="s">
        <v>3426</v>
      </c>
      <c r="Q282" s="9" t="s">
        <v>7126</v>
      </c>
      <c r="R282" s="9" t="s">
        <v>6451</v>
      </c>
    </row>
    <row r="283" spans="1:18" x14ac:dyDescent="0.25">
      <c r="A283" s="4" t="s">
        <v>2667</v>
      </c>
      <c r="D283" s="4" t="s">
        <v>2505</v>
      </c>
      <c r="G283" s="4" t="s">
        <v>6451</v>
      </c>
      <c r="P283" s="9" t="s">
        <v>2667</v>
      </c>
      <c r="Q283" s="9" t="s">
        <v>2505</v>
      </c>
      <c r="R283" s="9" t="s">
        <v>2839</v>
      </c>
    </row>
    <row r="284" spans="1:18" x14ac:dyDescent="0.25">
      <c r="A284" s="4" t="s">
        <v>6193</v>
      </c>
      <c r="D284" s="4" t="s">
        <v>3426</v>
      </c>
      <c r="G284" s="4" t="s">
        <v>2839</v>
      </c>
      <c r="P284" s="9" t="s">
        <v>6193</v>
      </c>
      <c r="Q284" s="9" t="s">
        <v>3426</v>
      </c>
      <c r="R284" s="9" t="s">
        <v>2875</v>
      </c>
    </row>
    <row r="285" spans="1:18" x14ac:dyDescent="0.25">
      <c r="A285" s="4" t="s">
        <v>2701</v>
      </c>
      <c r="D285" s="4" t="s">
        <v>2667</v>
      </c>
      <c r="G285" s="4" t="s">
        <v>2875</v>
      </c>
      <c r="P285" s="9" t="s">
        <v>2701</v>
      </c>
      <c r="Q285" s="9" t="s">
        <v>2667</v>
      </c>
      <c r="R285" s="9" t="s">
        <v>2392</v>
      </c>
    </row>
    <row r="286" spans="1:18" x14ac:dyDescent="0.25">
      <c r="A286" s="4" t="s">
        <v>2786</v>
      </c>
      <c r="D286" s="4" t="s">
        <v>6193</v>
      </c>
      <c r="G286" s="4" t="s">
        <v>2392</v>
      </c>
      <c r="P286" s="9" t="s">
        <v>2786</v>
      </c>
      <c r="Q286" s="9" t="s">
        <v>6193</v>
      </c>
      <c r="R286" s="9" t="s">
        <v>2040</v>
      </c>
    </row>
    <row r="287" spans="1:18" x14ac:dyDescent="0.25">
      <c r="A287" s="4" t="s">
        <v>2847</v>
      </c>
      <c r="D287" s="4" t="s">
        <v>2701</v>
      </c>
      <c r="G287" s="4" t="s">
        <v>2040</v>
      </c>
      <c r="P287" s="9" t="s">
        <v>2847</v>
      </c>
      <c r="Q287" s="9" t="s">
        <v>2701</v>
      </c>
      <c r="R287" s="9" t="s">
        <v>2047</v>
      </c>
    </row>
    <row r="288" spans="1:18" x14ac:dyDescent="0.25">
      <c r="A288" s="4" t="s">
        <v>2461</v>
      </c>
      <c r="D288" s="4" t="s">
        <v>2786</v>
      </c>
      <c r="G288" s="4" t="s">
        <v>2047</v>
      </c>
      <c r="P288" s="9" t="s">
        <v>2461</v>
      </c>
      <c r="Q288" s="9" t="s">
        <v>2786</v>
      </c>
      <c r="R288" s="9" t="s">
        <v>3003</v>
      </c>
    </row>
    <row r="289" spans="1:18" x14ac:dyDescent="0.25">
      <c r="A289" s="4" t="s">
        <v>1895</v>
      </c>
      <c r="D289" s="4" t="s">
        <v>2847</v>
      </c>
      <c r="G289" s="4" t="s">
        <v>3003</v>
      </c>
      <c r="P289" s="9" t="s">
        <v>1895</v>
      </c>
      <c r="Q289" s="9" t="s">
        <v>2847</v>
      </c>
      <c r="R289" s="9" t="s">
        <v>7220</v>
      </c>
    </row>
    <row r="290" spans="1:18" x14ac:dyDescent="0.25">
      <c r="A290" s="4" t="s">
        <v>2919</v>
      </c>
      <c r="D290" s="4" t="s">
        <v>2461</v>
      </c>
      <c r="G290" s="4" t="s">
        <v>7220</v>
      </c>
      <c r="P290" s="9" t="s">
        <v>2919</v>
      </c>
      <c r="Q290" s="9" t="s">
        <v>2461</v>
      </c>
      <c r="R290" s="9" t="s">
        <v>7221</v>
      </c>
    </row>
    <row r="291" spans="1:18" x14ac:dyDescent="0.25">
      <c r="A291" s="4" t="s">
        <v>6452</v>
      </c>
      <c r="D291" s="4" t="s">
        <v>1895</v>
      </c>
      <c r="G291" s="4" t="s">
        <v>7221</v>
      </c>
      <c r="P291" s="9" t="s">
        <v>6452</v>
      </c>
      <c r="Q291" s="9" t="s">
        <v>1895</v>
      </c>
      <c r="R291" s="9" t="s">
        <v>7126</v>
      </c>
    </row>
    <row r="292" spans="1:18" x14ac:dyDescent="0.25">
      <c r="A292" s="4" t="s">
        <v>6453</v>
      </c>
      <c r="D292" s="4" t="s">
        <v>2919</v>
      </c>
      <c r="G292" s="4" t="s">
        <v>7126</v>
      </c>
      <c r="P292" s="9" t="s">
        <v>6453</v>
      </c>
      <c r="Q292" s="9" t="s">
        <v>2919</v>
      </c>
      <c r="R292" s="9" t="s">
        <v>2505</v>
      </c>
    </row>
    <row r="293" spans="1:18" x14ac:dyDescent="0.25">
      <c r="A293" s="4" t="s">
        <v>6454</v>
      </c>
      <c r="D293" s="4" t="s">
        <v>6452</v>
      </c>
      <c r="G293" s="4" t="s">
        <v>2505</v>
      </c>
      <c r="P293" s="9" t="s">
        <v>6454</v>
      </c>
      <c r="Q293" s="9" t="s">
        <v>6452</v>
      </c>
      <c r="R293" s="9" t="s">
        <v>3426</v>
      </c>
    </row>
    <row r="294" spans="1:18" x14ac:dyDescent="0.25">
      <c r="A294" s="4" t="s">
        <v>5868</v>
      </c>
      <c r="D294" s="4" t="s">
        <v>6453</v>
      </c>
      <c r="G294" s="4" t="s">
        <v>3426</v>
      </c>
      <c r="P294" s="9" t="s">
        <v>5868</v>
      </c>
      <c r="Q294" s="9" t="s">
        <v>6453</v>
      </c>
      <c r="R294" s="9" t="s">
        <v>7616</v>
      </c>
    </row>
    <row r="295" spans="1:18" x14ac:dyDescent="0.25">
      <c r="A295" s="4" t="s">
        <v>6361</v>
      </c>
      <c r="D295" s="4" t="s">
        <v>6454</v>
      </c>
      <c r="G295" s="4" t="s">
        <v>7616</v>
      </c>
      <c r="P295" s="9" t="s">
        <v>6361</v>
      </c>
      <c r="Q295" s="9" t="s">
        <v>6454</v>
      </c>
      <c r="R295" s="9" t="s">
        <v>2667</v>
      </c>
    </row>
    <row r="296" spans="1:18" x14ac:dyDescent="0.25">
      <c r="A296" s="4" t="s">
        <v>7222</v>
      </c>
      <c r="D296" s="4" t="s">
        <v>5868</v>
      </c>
      <c r="G296" s="4" t="s">
        <v>2667</v>
      </c>
      <c r="P296" s="9" t="s">
        <v>7222</v>
      </c>
      <c r="Q296" s="9" t="s">
        <v>5868</v>
      </c>
      <c r="R296" s="9" t="s">
        <v>6193</v>
      </c>
    </row>
    <row r="297" spans="1:18" x14ac:dyDescent="0.25">
      <c r="A297" s="4" t="s">
        <v>5309</v>
      </c>
      <c r="D297" s="4" t="s">
        <v>6361</v>
      </c>
      <c r="G297" s="4" t="s">
        <v>6193</v>
      </c>
      <c r="P297" s="9" t="s">
        <v>5309</v>
      </c>
      <c r="Q297" s="9" t="s">
        <v>6361</v>
      </c>
      <c r="R297" s="9" t="s">
        <v>2701</v>
      </c>
    </row>
    <row r="298" spans="1:18" x14ac:dyDescent="0.25">
      <c r="A298" s="4" t="s">
        <v>6455</v>
      </c>
      <c r="D298" s="4" t="s">
        <v>7222</v>
      </c>
      <c r="G298" s="4" t="s">
        <v>2701</v>
      </c>
      <c r="P298" s="9" t="s">
        <v>6455</v>
      </c>
      <c r="Q298" s="9" t="s">
        <v>7222</v>
      </c>
      <c r="R298" s="9" t="s">
        <v>2786</v>
      </c>
    </row>
    <row r="299" spans="1:18" x14ac:dyDescent="0.25">
      <c r="A299" s="4" t="s">
        <v>6456</v>
      </c>
      <c r="D299" s="4" t="s">
        <v>5309</v>
      </c>
      <c r="G299" s="4" t="s">
        <v>2786</v>
      </c>
      <c r="P299" s="9" t="s">
        <v>6456</v>
      </c>
      <c r="Q299" s="9" t="s">
        <v>5309</v>
      </c>
      <c r="R299" s="9" t="s">
        <v>2847</v>
      </c>
    </row>
    <row r="300" spans="1:18" x14ac:dyDescent="0.25">
      <c r="A300" s="4" t="s">
        <v>6771</v>
      </c>
      <c r="D300" s="4" t="s">
        <v>6455</v>
      </c>
      <c r="G300" s="4" t="s">
        <v>2847</v>
      </c>
      <c r="P300" s="9" t="s">
        <v>6771</v>
      </c>
      <c r="Q300" s="9" t="s">
        <v>6455</v>
      </c>
      <c r="R300" s="9" t="s">
        <v>2461</v>
      </c>
    </row>
    <row r="301" spans="1:18" x14ac:dyDescent="0.25">
      <c r="A301" s="4" t="s">
        <v>3114</v>
      </c>
      <c r="D301" s="4" t="s">
        <v>6456</v>
      </c>
      <c r="G301" s="4" t="s">
        <v>8591</v>
      </c>
      <c r="P301" s="9" t="s">
        <v>3114</v>
      </c>
      <c r="Q301" s="9" t="s">
        <v>6456</v>
      </c>
      <c r="R301" s="9" t="s">
        <v>1895</v>
      </c>
    </row>
    <row r="302" spans="1:18" x14ac:dyDescent="0.25">
      <c r="A302" s="4" t="s">
        <v>5526</v>
      </c>
      <c r="D302" s="4" t="s">
        <v>6771</v>
      </c>
      <c r="G302" s="4" t="s">
        <v>2461</v>
      </c>
      <c r="P302" s="9" t="s">
        <v>5526</v>
      </c>
      <c r="Q302" s="9" t="s">
        <v>6771</v>
      </c>
      <c r="R302" s="9" t="s">
        <v>2919</v>
      </c>
    </row>
    <row r="303" spans="1:18" x14ac:dyDescent="0.25">
      <c r="A303" s="4" t="s">
        <v>6457</v>
      </c>
      <c r="D303" s="4" t="s">
        <v>3114</v>
      </c>
      <c r="G303" s="4" t="s">
        <v>1895</v>
      </c>
      <c r="P303" s="9" t="s">
        <v>6457</v>
      </c>
      <c r="Q303" s="9" t="s">
        <v>3114</v>
      </c>
      <c r="R303" s="9" t="s">
        <v>6452</v>
      </c>
    </row>
    <row r="304" spans="1:18" x14ac:dyDescent="0.25">
      <c r="A304" s="4" t="s">
        <v>3213</v>
      </c>
      <c r="D304" s="4" t="s">
        <v>5526</v>
      </c>
      <c r="G304" s="4" t="s">
        <v>2919</v>
      </c>
      <c r="P304" s="9" t="s">
        <v>3213</v>
      </c>
      <c r="Q304" s="9" t="s">
        <v>5526</v>
      </c>
      <c r="R304" s="9" t="s">
        <v>6453</v>
      </c>
    </row>
    <row r="305" spans="1:18" x14ac:dyDescent="0.25">
      <c r="A305" s="4" t="s">
        <v>3321</v>
      </c>
      <c r="D305" s="4" t="s">
        <v>6457</v>
      </c>
      <c r="G305" s="4" t="s">
        <v>6452</v>
      </c>
      <c r="P305" s="9" t="s">
        <v>3321</v>
      </c>
      <c r="Q305" s="9" t="s">
        <v>6457</v>
      </c>
      <c r="R305" s="9" t="s">
        <v>6454</v>
      </c>
    </row>
    <row r="306" spans="1:18" x14ac:dyDescent="0.25">
      <c r="A306" s="4" t="s">
        <v>6458</v>
      </c>
      <c r="D306" s="4" t="s">
        <v>3213</v>
      </c>
      <c r="G306" s="4" t="s">
        <v>6453</v>
      </c>
      <c r="P306" s="9" t="s">
        <v>6458</v>
      </c>
      <c r="Q306" s="9" t="s">
        <v>3213</v>
      </c>
      <c r="R306" s="9" t="s">
        <v>5868</v>
      </c>
    </row>
    <row r="307" spans="1:18" x14ac:dyDescent="0.25">
      <c r="A307" s="4" t="s">
        <v>7223</v>
      </c>
      <c r="D307" s="4" t="s">
        <v>3321</v>
      </c>
      <c r="G307" s="4" t="s">
        <v>6454</v>
      </c>
      <c r="P307" s="9" t="s">
        <v>7223</v>
      </c>
      <c r="Q307" s="9" t="s">
        <v>3321</v>
      </c>
      <c r="R307" s="9" t="s">
        <v>6361</v>
      </c>
    </row>
    <row r="308" spans="1:18" x14ac:dyDescent="0.25">
      <c r="A308" s="4" t="s">
        <v>3338</v>
      </c>
      <c r="D308" s="4" t="s">
        <v>6458</v>
      </c>
      <c r="G308" s="4" t="s">
        <v>5868</v>
      </c>
      <c r="P308" s="9" t="s">
        <v>3338</v>
      </c>
      <c r="Q308" s="9" t="s">
        <v>6458</v>
      </c>
      <c r="R308" s="9" t="s">
        <v>7222</v>
      </c>
    </row>
    <row r="309" spans="1:18" x14ac:dyDescent="0.25">
      <c r="A309" s="4" t="s">
        <v>6459</v>
      </c>
      <c r="D309" s="4" t="s">
        <v>7223</v>
      </c>
      <c r="G309" s="4" t="s">
        <v>6361</v>
      </c>
      <c r="P309" s="9" t="s">
        <v>6459</v>
      </c>
      <c r="Q309" s="9" t="s">
        <v>7223</v>
      </c>
      <c r="R309" s="9" t="s">
        <v>5309</v>
      </c>
    </row>
    <row r="310" spans="1:18" x14ac:dyDescent="0.25">
      <c r="A310" s="4" t="s">
        <v>2486</v>
      </c>
      <c r="D310" s="4" t="s">
        <v>3338</v>
      </c>
      <c r="G310" s="4" t="s">
        <v>7222</v>
      </c>
      <c r="P310" s="9" t="s">
        <v>2486</v>
      </c>
      <c r="Q310" s="9" t="s">
        <v>3338</v>
      </c>
      <c r="R310" s="9" t="s">
        <v>6455</v>
      </c>
    </row>
    <row r="311" spans="1:18" x14ac:dyDescent="0.25">
      <c r="A311" s="4" t="s">
        <v>2171</v>
      </c>
      <c r="D311" s="4" t="s">
        <v>6459</v>
      </c>
      <c r="G311" s="4" t="s">
        <v>5309</v>
      </c>
      <c r="P311" s="9" t="s">
        <v>2171</v>
      </c>
      <c r="Q311" s="9" t="s">
        <v>6459</v>
      </c>
      <c r="R311" s="9" t="s">
        <v>6456</v>
      </c>
    </row>
    <row r="312" spans="1:18" x14ac:dyDescent="0.25">
      <c r="A312" s="4" t="s">
        <v>2179</v>
      </c>
      <c r="D312" s="4" t="s">
        <v>2486</v>
      </c>
      <c r="G312" s="4" t="s">
        <v>6455</v>
      </c>
      <c r="P312" s="9" t="s">
        <v>2179</v>
      </c>
      <c r="Q312" s="9" t="s">
        <v>2486</v>
      </c>
      <c r="R312" s="9" t="s">
        <v>6771</v>
      </c>
    </row>
    <row r="313" spans="1:18" x14ac:dyDescent="0.25">
      <c r="A313" s="4" t="s">
        <v>6362</v>
      </c>
      <c r="D313" s="4" t="s">
        <v>2171</v>
      </c>
      <c r="G313" s="4" t="s">
        <v>6456</v>
      </c>
      <c r="P313" s="9" t="s">
        <v>6362</v>
      </c>
      <c r="Q313" s="9" t="s">
        <v>2171</v>
      </c>
      <c r="R313" s="9" t="s">
        <v>3114</v>
      </c>
    </row>
    <row r="314" spans="1:18" x14ac:dyDescent="0.25">
      <c r="A314" s="4" t="s">
        <v>6363</v>
      </c>
      <c r="D314" s="4" t="s">
        <v>2179</v>
      </c>
      <c r="G314" s="4" t="s">
        <v>6771</v>
      </c>
      <c r="P314" s="9" t="s">
        <v>6363</v>
      </c>
      <c r="Q314" s="9" t="s">
        <v>2179</v>
      </c>
      <c r="R314" s="9" t="s">
        <v>5526</v>
      </c>
    </row>
    <row r="315" spans="1:18" x14ac:dyDescent="0.25">
      <c r="A315" s="4" t="s">
        <v>3513</v>
      </c>
      <c r="D315" s="4" t="s">
        <v>6362</v>
      </c>
      <c r="G315" s="4" t="s">
        <v>3114</v>
      </c>
      <c r="P315" s="9" t="s">
        <v>3513</v>
      </c>
      <c r="Q315" s="9" t="s">
        <v>6362</v>
      </c>
      <c r="R315" s="9" t="s">
        <v>6457</v>
      </c>
    </row>
    <row r="316" spans="1:18" x14ac:dyDescent="0.25">
      <c r="A316" s="4" t="s">
        <v>7224</v>
      </c>
      <c r="D316" s="4" t="s">
        <v>6363</v>
      </c>
      <c r="G316" s="4" t="s">
        <v>5526</v>
      </c>
      <c r="P316" s="9" t="s">
        <v>7224</v>
      </c>
      <c r="Q316" s="9" t="s">
        <v>6363</v>
      </c>
      <c r="R316" s="9" t="s">
        <v>3213</v>
      </c>
    </row>
    <row r="317" spans="1:18" x14ac:dyDescent="0.25">
      <c r="A317" s="4" t="s">
        <v>3622</v>
      </c>
      <c r="D317" s="4" t="s">
        <v>3513</v>
      </c>
      <c r="G317" s="4" t="s">
        <v>6457</v>
      </c>
      <c r="P317" s="9" t="s">
        <v>3622</v>
      </c>
      <c r="Q317" s="9" t="s">
        <v>3513</v>
      </c>
      <c r="R317" s="9" t="s">
        <v>3321</v>
      </c>
    </row>
    <row r="318" spans="1:18" x14ac:dyDescent="0.25">
      <c r="A318" s="4" t="s">
        <v>6460</v>
      </c>
      <c r="D318" s="4" t="s">
        <v>7224</v>
      </c>
      <c r="G318" s="4" t="s">
        <v>3213</v>
      </c>
      <c r="P318" s="9" t="s">
        <v>6460</v>
      </c>
      <c r="Q318" s="9" t="s">
        <v>7224</v>
      </c>
      <c r="R318" s="9" t="s">
        <v>6458</v>
      </c>
    </row>
    <row r="319" spans="1:18" x14ac:dyDescent="0.25">
      <c r="A319" s="4" t="s">
        <v>6194</v>
      </c>
      <c r="D319" s="4" t="s">
        <v>3622</v>
      </c>
      <c r="G319" s="4" t="s">
        <v>3321</v>
      </c>
      <c r="P319" s="9" t="s">
        <v>6194</v>
      </c>
      <c r="Q319" s="9" t="s">
        <v>3622</v>
      </c>
      <c r="R319" s="9" t="s">
        <v>7223</v>
      </c>
    </row>
    <row r="320" spans="1:18" x14ac:dyDescent="0.25">
      <c r="A320" s="4" t="s">
        <v>3984</v>
      </c>
      <c r="D320" s="4" t="s">
        <v>6460</v>
      </c>
      <c r="G320" s="4" t="s">
        <v>6458</v>
      </c>
      <c r="P320" s="9" t="s">
        <v>3984</v>
      </c>
      <c r="Q320" s="9" t="s">
        <v>6460</v>
      </c>
      <c r="R320" s="9" t="s">
        <v>3338</v>
      </c>
    </row>
    <row r="321" spans="1:18" x14ac:dyDescent="0.25">
      <c r="A321" s="4" t="s">
        <v>3997</v>
      </c>
      <c r="D321" s="4" t="s">
        <v>6194</v>
      </c>
      <c r="G321" s="4" t="s">
        <v>7223</v>
      </c>
      <c r="P321" s="9" t="s">
        <v>3997</v>
      </c>
      <c r="Q321" s="9" t="s">
        <v>6194</v>
      </c>
      <c r="R321" s="9" t="s">
        <v>6459</v>
      </c>
    </row>
    <row r="322" spans="1:18" x14ac:dyDescent="0.25">
      <c r="A322" s="4" t="s">
        <v>2409</v>
      </c>
      <c r="D322" s="4" t="s">
        <v>3984</v>
      </c>
      <c r="G322" s="4" t="s">
        <v>3338</v>
      </c>
      <c r="P322" s="9" t="s">
        <v>2409</v>
      </c>
      <c r="Q322" s="9" t="s">
        <v>3984</v>
      </c>
      <c r="R322" s="9" t="s">
        <v>7127</v>
      </c>
    </row>
    <row r="323" spans="1:18" x14ac:dyDescent="0.25">
      <c r="A323" s="4" t="s">
        <v>1936</v>
      </c>
      <c r="D323" s="4" t="s">
        <v>3997</v>
      </c>
      <c r="G323" s="4" t="s">
        <v>6459</v>
      </c>
      <c r="P323" s="9" t="s">
        <v>1936</v>
      </c>
      <c r="Q323" s="9" t="s">
        <v>3997</v>
      </c>
      <c r="R323" s="9" t="s">
        <v>2486</v>
      </c>
    </row>
    <row r="324" spans="1:18" x14ac:dyDescent="0.25">
      <c r="A324" s="4" t="s">
        <v>2069</v>
      </c>
      <c r="D324" s="4" t="s">
        <v>2409</v>
      </c>
      <c r="G324" s="4" t="s">
        <v>7127</v>
      </c>
      <c r="P324" s="9" t="s">
        <v>2069</v>
      </c>
      <c r="Q324" s="9" t="s">
        <v>2409</v>
      </c>
      <c r="R324" s="9" t="s">
        <v>2171</v>
      </c>
    </row>
    <row r="325" spans="1:18" x14ac:dyDescent="0.25">
      <c r="A325" s="4" t="s">
        <v>1323</v>
      </c>
      <c r="D325" s="4" t="s">
        <v>1936</v>
      </c>
      <c r="G325" s="4" t="s">
        <v>2486</v>
      </c>
      <c r="P325" s="9" t="s">
        <v>1323</v>
      </c>
      <c r="Q325" s="9" t="s">
        <v>1936</v>
      </c>
      <c r="R325" s="9" t="s">
        <v>2179</v>
      </c>
    </row>
    <row r="326" spans="1:18" x14ac:dyDescent="0.25">
      <c r="A326" s="4" t="s">
        <v>1198</v>
      </c>
      <c r="D326" s="4" t="s">
        <v>2069</v>
      </c>
      <c r="G326" s="4" t="s">
        <v>2171</v>
      </c>
      <c r="P326" s="9" t="s">
        <v>1198</v>
      </c>
      <c r="Q326" s="9" t="s">
        <v>2069</v>
      </c>
      <c r="R326" s="9" t="s">
        <v>6362</v>
      </c>
    </row>
    <row r="327" spans="1:18" x14ac:dyDescent="0.25">
      <c r="A327" s="4" t="s">
        <v>1195</v>
      </c>
      <c r="D327" s="4" t="s">
        <v>1323</v>
      </c>
      <c r="G327" s="4" t="s">
        <v>2179</v>
      </c>
      <c r="P327" s="9" t="s">
        <v>1195</v>
      </c>
      <c r="Q327" s="9" t="s">
        <v>1323</v>
      </c>
      <c r="R327" s="9" t="s">
        <v>6363</v>
      </c>
    </row>
    <row r="328" spans="1:18" x14ac:dyDescent="0.25">
      <c r="A328" s="4" t="s">
        <v>3530</v>
      </c>
      <c r="D328" s="4" t="s">
        <v>1198</v>
      </c>
      <c r="G328" s="4" t="s">
        <v>6362</v>
      </c>
      <c r="P328" s="9" t="s">
        <v>3530</v>
      </c>
      <c r="Q328" s="9" t="s">
        <v>1198</v>
      </c>
      <c r="R328" s="9" t="s">
        <v>3513</v>
      </c>
    </row>
    <row r="329" spans="1:18" x14ac:dyDescent="0.25">
      <c r="A329" s="4" t="s">
        <v>6772</v>
      </c>
      <c r="D329" s="4" t="s">
        <v>1195</v>
      </c>
      <c r="G329" s="4" t="s">
        <v>6363</v>
      </c>
      <c r="P329" s="9" t="s">
        <v>6772</v>
      </c>
      <c r="Q329" s="9" t="s">
        <v>1195</v>
      </c>
      <c r="R329" s="9" t="s">
        <v>7224</v>
      </c>
    </row>
    <row r="330" spans="1:18" x14ac:dyDescent="0.25">
      <c r="A330" s="4" t="s">
        <v>1482</v>
      </c>
      <c r="D330" s="4" t="s">
        <v>3530</v>
      </c>
      <c r="G330" s="4" t="s">
        <v>3513</v>
      </c>
      <c r="P330" s="9" t="s">
        <v>1482</v>
      </c>
      <c r="Q330" s="9" t="s">
        <v>3530</v>
      </c>
      <c r="R330" s="9" t="s">
        <v>3622</v>
      </c>
    </row>
    <row r="331" spans="1:18" x14ac:dyDescent="0.25">
      <c r="A331" s="4" t="s">
        <v>1381</v>
      </c>
      <c r="D331" s="4" t="s">
        <v>6772</v>
      </c>
      <c r="G331" s="4" t="s">
        <v>7224</v>
      </c>
      <c r="P331" s="9" t="s">
        <v>1381</v>
      </c>
      <c r="Q331" s="9" t="s">
        <v>6772</v>
      </c>
      <c r="R331" s="9" t="s">
        <v>6460</v>
      </c>
    </row>
    <row r="332" spans="1:18" x14ac:dyDescent="0.25">
      <c r="A332" s="4" t="s">
        <v>3556</v>
      </c>
      <c r="D332" s="4" t="s">
        <v>1482</v>
      </c>
      <c r="G332" s="4" t="s">
        <v>3622</v>
      </c>
      <c r="P332" s="9" t="s">
        <v>3556</v>
      </c>
      <c r="Q332" s="9" t="s">
        <v>1482</v>
      </c>
      <c r="R332" s="9" t="s">
        <v>6194</v>
      </c>
    </row>
    <row r="333" spans="1:18" x14ac:dyDescent="0.25">
      <c r="A333" s="4" t="s">
        <v>5869</v>
      </c>
      <c r="D333" s="4" t="s">
        <v>1381</v>
      </c>
      <c r="G333" s="4" t="s">
        <v>6460</v>
      </c>
      <c r="P333" s="9" t="s">
        <v>5869</v>
      </c>
      <c r="Q333" s="9" t="s">
        <v>1381</v>
      </c>
      <c r="R333" s="9" t="s">
        <v>7617</v>
      </c>
    </row>
    <row r="334" spans="1:18" x14ac:dyDescent="0.25">
      <c r="A334" s="4" t="s">
        <v>1618</v>
      </c>
      <c r="D334" s="4" t="s">
        <v>3556</v>
      </c>
      <c r="G334" s="4" t="s">
        <v>6194</v>
      </c>
      <c r="P334" s="9" t="s">
        <v>1618</v>
      </c>
      <c r="Q334" s="9" t="s">
        <v>3556</v>
      </c>
      <c r="R334" s="9" t="s">
        <v>3984</v>
      </c>
    </row>
    <row r="335" spans="1:18" x14ac:dyDescent="0.25">
      <c r="A335" s="4" t="s">
        <v>1530</v>
      </c>
      <c r="D335" s="4" t="s">
        <v>5869</v>
      </c>
      <c r="G335" s="4" t="s">
        <v>7617</v>
      </c>
      <c r="P335" s="9" t="s">
        <v>1530</v>
      </c>
      <c r="Q335" s="9" t="s">
        <v>5869</v>
      </c>
      <c r="R335" s="9" t="s">
        <v>3997</v>
      </c>
    </row>
    <row r="336" spans="1:18" x14ac:dyDescent="0.25">
      <c r="A336" s="4" t="s">
        <v>3595</v>
      </c>
      <c r="D336" s="4" t="s">
        <v>1618</v>
      </c>
      <c r="G336" s="4" t="s">
        <v>3984</v>
      </c>
      <c r="P336" s="9" t="s">
        <v>3595</v>
      </c>
      <c r="Q336" s="9" t="s">
        <v>1618</v>
      </c>
      <c r="R336" s="9" t="s">
        <v>2409</v>
      </c>
    </row>
    <row r="337" spans="1:18" x14ac:dyDescent="0.25">
      <c r="A337" s="4" t="s">
        <v>3624</v>
      </c>
      <c r="D337" s="4" t="s">
        <v>1530</v>
      </c>
      <c r="G337" s="4" t="s">
        <v>3997</v>
      </c>
      <c r="P337" s="9" t="s">
        <v>3624</v>
      </c>
      <c r="Q337" s="9" t="s">
        <v>1530</v>
      </c>
      <c r="R337" s="9" t="s">
        <v>1936</v>
      </c>
    </row>
    <row r="338" spans="1:18" x14ac:dyDescent="0.25">
      <c r="A338" s="4" t="s">
        <v>1668</v>
      </c>
      <c r="D338" s="4" t="s">
        <v>3595</v>
      </c>
      <c r="G338" s="4" t="s">
        <v>2409</v>
      </c>
      <c r="P338" s="9" t="s">
        <v>1668</v>
      </c>
      <c r="Q338" s="9" t="s">
        <v>3595</v>
      </c>
      <c r="R338" s="9" t="s">
        <v>2069</v>
      </c>
    </row>
    <row r="339" spans="1:18" x14ac:dyDescent="0.25">
      <c r="A339" s="4" t="s">
        <v>3724</v>
      </c>
      <c r="D339" s="4" t="s">
        <v>3624</v>
      </c>
      <c r="G339" s="4" t="s">
        <v>1936</v>
      </c>
      <c r="P339" s="9" t="s">
        <v>3724</v>
      </c>
      <c r="Q339" s="9" t="s">
        <v>3624</v>
      </c>
      <c r="R339" s="9" t="s">
        <v>1323</v>
      </c>
    </row>
    <row r="340" spans="1:18" x14ac:dyDescent="0.25">
      <c r="A340" s="4" t="s">
        <v>3720</v>
      </c>
      <c r="D340" s="4" t="s">
        <v>1668</v>
      </c>
      <c r="G340" s="4" t="s">
        <v>2069</v>
      </c>
      <c r="P340" s="9" t="s">
        <v>3720</v>
      </c>
      <c r="Q340" s="9" t="s">
        <v>1668</v>
      </c>
      <c r="R340" s="9" t="s">
        <v>1198</v>
      </c>
    </row>
    <row r="341" spans="1:18" x14ac:dyDescent="0.25">
      <c r="A341" s="4" t="s">
        <v>5310</v>
      </c>
      <c r="D341" s="4" t="s">
        <v>3724</v>
      </c>
      <c r="G341" s="4" t="s">
        <v>1323</v>
      </c>
      <c r="P341" s="9" t="s">
        <v>5310</v>
      </c>
      <c r="Q341" s="9" t="s">
        <v>3724</v>
      </c>
      <c r="R341" s="9" t="s">
        <v>1195</v>
      </c>
    </row>
    <row r="342" spans="1:18" x14ac:dyDescent="0.25">
      <c r="A342" s="4" t="s">
        <v>5470</v>
      </c>
      <c r="D342" s="4" t="s">
        <v>3720</v>
      </c>
      <c r="G342" s="4" t="s">
        <v>1198</v>
      </c>
      <c r="P342" s="9" t="s">
        <v>5470</v>
      </c>
      <c r="Q342" s="9" t="s">
        <v>3720</v>
      </c>
      <c r="R342" s="9" t="s">
        <v>3530</v>
      </c>
    </row>
    <row r="343" spans="1:18" x14ac:dyDescent="0.25">
      <c r="A343" s="4" t="s">
        <v>3813</v>
      </c>
      <c r="D343" s="4" t="s">
        <v>5310</v>
      </c>
      <c r="G343" s="4" t="s">
        <v>1195</v>
      </c>
      <c r="P343" s="9" t="s">
        <v>3813</v>
      </c>
      <c r="Q343" s="9" t="s">
        <v>5310</v>
      </c>
      <c r="R343" s="9" t="s">
        <v>6772</v>
      </c>
    </row>
    <row r="344" spans="1:18" x14ac:dyDescent="0.25">
      <c r="A344" s="4" t="s">
        <v>3806</v>
      </c>
      <c r="D344" s="4" t="s">
        <v>5470</v>
      </c>
      <c r="G344" s="4" t="s">
        <v>3530</v>
      </c>
      <c r="P344" s="9" t="s">
        <v>3806</v>
      </c>
      <c r="Q344" s="9" t="s">
        <v>5470</v>
      </c>
      <c r="R344" s="9" t="s">
        <v>1482</v>
      </c>
    </row>
    <row r="345" spans="1:18" x14ac:dyDescent="0.25">
      <c r="A345" s="4" t="s">
        <v>3854</v>
      </c>
      <c r="D345" s="4" t="s">
        <v>3813</v>
      </c>
      <c r="G345" s="4" t="s">
        <v>6772</v>
      </c>
      <c r="P345" s="9" t="s">
        <v>3854</v>
      </c>
      <c r="Q345" s="9" t="s">
        <v>3813</v>
      </c>
      <c r="R345" s="9" t="s">
        <v>1381</v>
      </c>
    </row>
    <row r="346" spans="1:18" x14ac:dyDescent="0.25">
      <c r="A346" s="4" t="s">
        <v>3871</v>
      </c>
      <c r="D346" s="4" t="s">
        <v>3806</v>
      </c>
      <c r="G346" s="4" t="s">
        <v>1482</v>
      </c>
      <c r="P346" s="9" t="s">
        <v>3871</v>
      </c>
      <c r="Q346" s="9" t="s">
        <v>3806</v>
      </c>
      <c r="R346" s="9" t="s">
        <v>3556</v>
      </c>
    </row>
    <row r="347" spans="1:18" x14ac:dyDescent="0.25">
      <c r="A347" s="4" t="s">
        <v>3882</v>
      </c>
      <c r="D347" s="4" t="s">
        <v>3854</v>
      </c>
      <c r="G347" s="4" t="s">
        <v>1381</v>
      </c>
      <c r="P347" s="9" t="s">
        <v>3882</v>
      </c>
      <c r="Q347" s="9" t="s">
        <v>3854</v>
      </c>
      <c r="R347" s="9" t="s">
        <v>5869</v>
      </c>
    </row>
    <row r="348" spans="1:18" x14ac:dyDescent="0.25">
      <c r="A348" s="4" t="s">
        <v>3874</v>
      </c>
      <c r="D348" s="4" t="s">
        <v>3871</v>
      </c>
      <c r="G348" s="4" t="s">
        <v>3556</v>
      </c>
      <c r="P348" s="9" t="s">
        <v>3874</v>
      </c>
      <c r="Q348" s="9" t="s">
        <v>3871</v>
      </c>
      <c r="R348" s="9" t="s">
        <v>1618</v>
      </c>
    </row>
    <row r="349" spans="1:18" x14ac:dyDescent="0.25">
      <c r="A349" s="4" t="s">
        <v>3903</v>
      </c>
      <c r="D349" s="4" t="s">
        <v>3882</v>
      </c>
      <c r="G349" s="4" t="s">
        <v>5869</v>
      </c>
      <c r="P349" s="9" t="s">
        <v>3903</v>
      </c>
      <c r="Q349" s="9" t="s">
        <v>3882</v>
      </c>
      <c r="R349" s="9" t="s">
        <v>1530</v>
      </c>
    </row>
    <row r="350" spans="1:18" x14ac:dyDescent="0.25">
      <c r="A350" s="4" t="s">
        <v>3927</v>
      </c>
      <c r="D350" s="4" t="s">
        <v>3874</v>
      </c>
      <c r="G350" s="4" t="s">
        <v>1618</v>
      </c>
      <c r="P350" s="9" t="s">
        <v>3927</v>
      </c>
      <c r="Q350" s="9" t="s">
        <v>3874</v>
      </c>
      <c r="R350" s="9" t="s">
        <v>3595</v>
      </c>
    </row>
    <row r="351" spans="1:18" x14ac:dyDescent="0.25">
      <c r="A351" s="4" t="s">
        <v>3949</v>
      </c>
      <c r="D351" s="4" t="s">
        <v>3903</v>
      </c>
      <c r="G351" s="4" t="s">
        <v>1530</v>
      </c>
      <c r="P351" s="9" t="s">
        <v>3949</v>
      </c>
      <c r="Q351" s="9" t="s">
        <v>3903</v>
      </c>
      <c r="R351" s="9" t="s">
        <v>3624</v>
      </c>
    </row>
    <row r="352" spans="1:18" x14ac:dyDescent="0.25">
      <c r="A352" s="4" t="s">
        <v>3945</v>
      </c>
      <c r="D352" s="4" t="s">
        <v>3927</v>
      </c>
      <c r="G352" s="4" t="s">
        <v>3595</v>
      </c>
      <c r="P352" s="9" t="s">
        <v>3945</v>
      </c>
      <c r="Q352" s="9" t="s">
        <v>3927</v>
      </c>
      <c r="R352" s="9" t="s">
        <v>1668</v>
      </c>
    </row>
    <row r="353" spans="1:18" x14ac:dyDescent="0.25">
      <c r="A353" s="4" t="s">
        <v>3972</v>
      </c>
      <c r="D353" s="4" t="s">
        <v>3949</v>
      </c>
      <c r="G353" s="4" t="s">
        <v>3624</v>
      </c>
      <c r="P353" s="9" t="s">
        <v>3972</v>
      </c>
      <c r="Q353" s="9" t="s">
        <v>3949</v>
      </c>
      <c r="R353" s="9" t="s">
        <v>3724</v>
      </c>
    </row>
    <row r="354" spans="1:18" x14ac:dyDescent="0.25">
      <c r="A354" s="4" t="s">
        <v>5311</v>
      </c>
      <c r="D354" s="4" t="s">
        <v>3945</v>
      </c>
      <c r="G354" s="4" t="s">
        <v>1668</v>
      </c>
      <c r="P354" s="9" t="s">
        <v>5311</v>
      </c>
      <c r="Q354" s="9" t="s">
        <v>3945</v>
      </c>
      <c r="R354" s="9" t="s">
        <v>3720</v>
      </c>
    </row>
    <row r="355" spans="1:18" x14ac:dyDescent="0.25">
      <c r="A355" s="4" t="s">
        <v>4006</v>
      </c>
      <c r="D355" s="4" t="s">
        <v>5824</v>
      </c>
      <c r="G355" s="4" t="s">
        <v>3724</v>
      </c>
      <c r="P355" s="9" t="s">
        <v>4006</v>
      </c>
      <c r="Q355" s="9" t="s">
        <v>5824</v>
      </c>
      <c r="R355" s="9" t="s">
        <v>5310</v>
      </c>
    </row>
    <row r="356" spans="1:18" x14ac:dyDescent="0.25">
      <c r="A356" s="4" t="s">
        <v>4000</v>
      </c>
      <c r="D356" s="4" t="s">
        <v>3972</v>
      </c>
      <c r="G356" s="4" t="s">
        <v>3720</v>
      </c>
      <c r="P356" s="9" t="s">
        <v>4000</v>
      </c>
      <c r="Q356" s="9" t="s">
        <v>3972</v>
      </c>
      <c r="R356" s="9" t="s">
        <v>5470</v>
      </c>
    </row>
    <row r="357" spans="1:18" x14ac:dyDescent="0.25">
      <c r="A357" s="4" t="s">
        <v>2624</v>
      </c>
      <c r="D357" s="4" t="s">
        <v>5311</v>
      </c>
      <c r="G357" s="4" t="s">
        <v>5310</v>
      </c>
      <c r="P357" s="9" t="s">
        <v>2624</v>
      </c>
      <c r="Q357" s="9" t="s">
        <v>5311</v>
      </c>
      <c r="R357" s="9" t="s">
        <v>7128</v>
      </c>
    </row>
    <row r="358" spans="1:18" x14ac:dyDescent="0.25">
      <c r="A358" s="4" t="s">
        <v>4079</v>
      </c>
      <c r="D358" s="4" t="s">
        <v>4006</v>
      </c>
      <c r="G358" s="4" t="s">
        <v>5470</v>
      </c>
      <c r="P358" s="9" t="s">
        <v>4079</v>
      </c>
      <c r="Q358" s="9" t="s">
        <v>4006</v>
      </c>
      <c r="R358" s="9" t="s">
        <v>7618</v>
      </c>
    </row>
    <row r="359" spans="1:18" x14ac:dyDescent="0.25">
      <c r="A359" s="4" t="s">
        <v>6140</v>
      </c>
      <c r="D359" s="4" t="s">
        <v>4000</v>
      </c>
      <c r="G359" s="4" t="s">
        <v>7128</v>
      </c>
      <c r="P359" s="9" t="s">
        <v>6140</v>
      </c>
      <c r="Q359" s="9" t="s">
        <v>4000</v>
      </c>
      <c r="R359" s="9" t="s">
        <v>3813</v>
      </c>
    </row>
    <row r="360" spans="1:18" x14ac:dyDescent="0.25">
      <c r="A360" s="4" t="s">
        <v>2211</v>
      </c>
      <c r="D360" s="4" t="s">
        <v>2624</v>
      </c>
      <c r="G360" s="4" t="s">
        <v>7618</v>
      </c>
      <c r="P360" s="9" t="s">
        <v>2211</v>
      </c>
      <c r="Q360" s="9" t="s">
        <v>2624</v>
      </c>
      <c r="R360" s="9" t="s">
        <v>3806</v>
      </c>
    </row>
    <row r="361" spans="1:18" x14ac:dyDescent="0.25">
      <c r="A361" s="4" t="s">
        <v>2200</v>
      </c>
      <c r="D361" s="4" t="s">
        <v>4079</v>
      </c>
      <c r="G361" s="4" t="s">
        <v>3813</v>
      </c>
      <c r="P361" s="9" t="s">
        <v>2200</v>
      </c>
      <c r="Q361" s="9" t="s">
        <v>4079</v>
      </c>
      <c r="R361" s="9" t="s">
        <v>3854</v>
      </c>
    </row>
    <row r="362" spans="1:18" x14ac:dyDescent="0.25">
      <c r="A362" s="4" t="s">
        <v>1779</v>
      </c>
      <c r="D362" s="4" t="s">
        <v>6140</v>
      </c>
      <c r="G362" s="4" t="s">
        <v>3806</v>
      </c>
      <c r="P362" s="9" t="s">
        <v>1779</v>
      </c>
      <c r="Q362" s="9" t="s">
        <v>6140</v>
      </c>
      <c r="R362" s="9" t="s">
        <v>3871</v>
      </c>
    </row>
    <row r="363" spans="1:18" x14ac:dyDescent="0.25">
      <c r="A363" s="4" t="s">
        <v>1795</v>
      </c>
      <c r="D363" s="4" t="s">
        <v>2211</v>
      </c>
      <c r="G363" s="4" t="s">
        <v>3854</v>
      </c>
      <c r="P363" s="9" t="s">
        <v>1795</v>
      </c>
      <c r="Q363" s="9" t="s">
        <v>2211</v>
      </c>
      <c r="R363" s="9" t="s">
        <v>3927</v>
      </c>
    </row>
    <row r="364" spans="1:18" x14ac:dyDescent="0.25">
      <c r="A364" s="4" t="s">
        <v>1805</v>
      </c>
      <c r="D364" s="4" t="s">
        <v>2200</v>
      </c>
      <c r="G364" s="4" t="s">
        <v>3871</v>
      </c>
      <c r="P364" s="9" t="s">
        <v>1805</v>
      </c>
      <c r="Q364" s="9" t="s">
        <v>2200</v>
      </c>
      <c r="R364" s="9" t="s">
        <v>3949</v>
      </c>
    </row>
    <row r="365" spans="1:18" x14ac:dyDescent="0.25">
      <c r="A365" s="4" t="s">
        <v>2077</v>
      </c>
      <c r="D365" s="4" t="s">
        <v>1779</v>
      </c>
      <c r="G365" s="4" t="s">
        <v>3927</v>
      </c>
      <c r="P365" s="9" t="s">
        <v>2077</v>
      </c>
      <c r="Q365" s="9" t="s">
        <v>1779</v>
      </c>
      <c r="R365" s="9" t="s">
        <v>3945</v>
      </c>
    </row>
    <row r="366" spans="1:18" x14ac:dyDescent="0.25">
      <c r="A366" s="4" t="s">
        <v>4059</v>
      </c>
      <c r="D366" s="4" t="s">
        <v>1795</v>
      </c>
      <c r="G366" s="4" t="s">
        <v>3949</v>
      </c>
      <c r="P366" s="9" t="s">
        <v>4059</v>
      </c>
      <c r="Q366" s="9" t="s">
        <v>1795</v>
      </c>
      <c r="R366" s="9" t="s">
        <v>5824</v>
      </c>
    </row>
    <row r="367" spans="1:18" x14ac:dyDescent="0.25">
      <c r="A367" s="4" t="s">
        <v>4040</v>
      </c>
      <c r="D367" s="4" t="s">
        <v>1805</v>
      </c>
      <c r="G367" s="4" t="s">
        <v>3945</v>
      </c>
      <c r="P367" s="9" t="s">
        <v>4040</v>
      </c>
      <c r="Q367" s="9" t="s">
        <v>1805</v>
      </c>
      <c r="R367" s="9" t="s">
        <v>3972</v>
      </c>
    </row>
    <row r="368" spans="1:18" x14ac:dyDescent="0.25">
      <c r="A368" s="4" t="s">
        <v>1303</v>
      </c>
      <c r="D368" s="4" t="s">
        <v>2077</v>
      </c>
      <c r="G368" s="4" t="s">
        <v>5824</v>
      </c>
      <c r="P368" s="9" t="s">
        <v>1303</v>
      </c>
      <c r="Q368" s="9" t="s">
        <v>2077</v>
      </c>
      <c r="R368" s="9" t="s">
        <v>5311</v>
      </c>
    </row>
    <row r="369" spans="1:18" x14ac:dyDescent="0.25">
      <c r="A369" s="4" t="s">
        <v>6461</v>
      </c>
      <c r="D369" s="4" t="s">
        <v>4059</v>
      </c>
      <c r="G369" s="4" t="s">
        <v>3972</v>
      </c>
      <c r="P369" s="9" t="s">
        <v>6461</v>
      </c>
      <c r="Q369" s="9" t="s">
        <v>4059</v>
      </c>
      <c r="R369" s="9" t="s">
        <v>4006</v>
      </c>
    </row>
    <row r="370" spans="1:18" x14ac:dyDescent="0.25">
      <c r="A370" s="4" t="s">
        <v>7225</v>
      </c>
      <c r="D370" s="4" t="s">
        <v>4040</v>
      </c>
      <c r="G370" s="4" t="s">
        <v>5311</v>
      </c>
      <c r="P370" s="9" t="s">
        <v>7225</v>
      </c>
      <c r="Q370" s="9" t="s">
        <v>4040</v>
      </c>
      <c r="R370" s="9" t="s">
        <v>4000</v>
      </c>
    </row>
    <row r="371" spans="1:18" x14ac:dyDescent="0.25">
      <c r="A371" s="4" t="s">
        <v>4513</v>
      </c>
      <c r="D371" s="4" t="s">
        <v>1303</v>
      </c>
      <c r="G371" s="4" t="s">
        <v>4006</v>
      </c>
      <c r="P371" s="9" t="s">
        <v>4513</v>
      </c>
      <c r="Q371" s="9" t="s">
        <v>1303</v>
      </c>
      <c r="R371" s="9" t="s">
        <v>2624</v>
      </c>
    </row>
    <row r="372" spans="1:18" x14ac:dyDescent="0.25">
      <c r="A372" s="4" t="s">
        <v>6195</v>
      </c>
      <c r="D372" s="4" t="s">
        <v>6461</v>
      </c>
      <c r="G372" s="4" t="s">
        <v>4000</v>
      </c>
      <c r="P372" s="9" t="s">
        <v>6195</v>
      </c>
      <c r="Q372" s="9" t="s">
        <v>6461</v>
      </c>
      <c r="R372" s="9" t="s">
        <v>4079</v>
      </c>
    </row>
    <row r="373" spans="1:18" x14ac:dyDescent="0.25">
      <c r="A373" s="4" t="s">
        <v>6462</v>
      </c>
      <c r="D373" s="4" t="s">
        <v>7225</v>
      </c>
      <c r="G373" s="4" t="s">
        <v>2624</v>
      </c>
      <c r="P373" s="9" t="s">
        <v>6462</v>
      </c>
      <c r="Q373" s="9" t="s">
        <v>7225</v>
      </c>
      <c r="R373" s="9" t="s">
        <v>6140</v>
      </c>
    </row>
    <row r="374" spans="1:18" x14ac:dyDescent="0.25">
      <c r="A374" s="4" t="s">
        <v>4614</v>
      </c>
      <c r="D374" s="4" t="s">
        <v>4513</v>
      </c>
      <c r="G374" s="4" t="s">
        <v>4079</v>
      </c>
      <c r="P374" s="9" t="s">
        <v>4614</v>
      </c>
      <c r="Q374" s="9" t="s">
        <v>4513</v>
      </c>
      <c r="R374" s="9" t="s">
        <v>2211</v>
      </c>
    </row>
    <row r="375" spans="1:18" x14ac:dyDescent="0.25">
      <c r="A375" s="4" t="s">
        <v>5527</v>
      </c>
      <c r="D375" s="4" t="s">
        <v>6462</v>
      </c>
      <c r="G375" s="4" t="s">
        <v>6140</v>
      </c>
      <c r="P375" s="9" t="s">
        <v>5527</v>
      </c>
      <c r="Q375" s="9" t="s">
        <v>6462</v>
      </c>
      <c r="R375" s="9" t="s">
        <v>2200</v>
      </c>
    </row>
    <row r="376" spans="1:18" x14ac:dyDescent="0.25">
      <c r="A376" s="4" t="s">
        <v>6086</v>
      </c>
      <c r="D376" s="4" t="s">
        <v>4614</v>
      </c>
      <c r="G376" s="4" t="s">
        <v>2211</v>
      </c>
      <c r="P376" s="9" t="s">
        <v>6086</v>
      </c>
      <c r="Q376" s="9" t="s">
        <v>4614</v>
      </c>
      <c r="R376" s="9" t="s">
        <v>1779</v>
      </c>
    </row>
    <row r="377" spans="1:18" x14ac:dyDescent="0.25">
      <c r="A377" s="4" t="s">
        <v>4712</v>
      </c>
      <c r="D377" s="4" t="s">
        <v>5527</v>
      </c>
      <c r="G377" s="4" t="s">
        <v>2200</v>
      </c>
      <c r="P377" s="9" t="s">
        <v>4712</v>
      </c>
      <c r="Q377" s="9" t="s">
        <v>5527</v>
      </c>
      <c r="R377" s="9" t="s">
        <v>1795</v>
      </c>
    </row>
    <row r="378" spans="1:18" x14ac:dyDescent="0.25">
      <c r="A378" s="4" t="s">
        <v>4769</v>
      </c>
      <c r="D378" s="4" t="s">
        <v>6086</v>
      </c>
      <c r="G378" s="4" t="s">
        <v>1779</v>
      </c>
      <c r="P378" s="9" t="s">
        <v>4769</v>
      </c>
      <c r="Q378" s="9" t="s">
        <v>6086</v>
      </c>
      <c r="R378" s="9" t="s">
        <v>1805</v>
      </c>
    </row>
    <row r="379" spans="1:18" x14ac:dyDescent="0.25">
      <c r="A379" s="4" t="s">
        <v>4848</v>
      </c>
      <c r="D379" s="4" t="s">
        <v>4712</v>
      </c>
      <c r="G379" s="4" t="s">
        <v>1795</v>
      </c>
      <c r="P379" s="9" t="s">
        <v>4848</v>
      </c>
      <c r="Q379" s="9" t="s">
        <v>4712</v>
      </c>
      <c r="R379" s="9" t="s">
        <v>2077</v>
      </c>
    </row>
    <row r="380" spans="1:18" x14ac:dyDescent="0.25">
      <c r="A380" s="4" t="s">
        <v>2515</v>
      </c>
      <c r="D380" s="4" t="s">
        <v>4769</v>
      </c>
      <c r="G380" s="4" t="s">
        <v>1805</v>
      </c>
      <c r="P380" s="9" t="s">
        <v>2515</v>
      </c>
      <c r="Q380" s="9" t="s">
        <v>4769</v>
      </c>
      <c r="R380" s="9" t="s">
        <v>4059</v>
      </c>
    </row>
    <row r="381" spans="1:18" x14ac:dyDescent="0.25">
      <c r="A381" s="4" t="s">
        <v>2006</v>
      </c>
      <c r="D381" s="4" t="s">
        <v>5528</v>
      </c>
      <c r="G381" s="4" t="s">
        <v>2077</v>
      </c>
      <c r="P381" s="9" t="s">
        <v>2006</v>
      </c>
      <c r="Q381" s="9" t="s">
        <v>5528</v>
      </c>
      <c r="R381" s="9" t="s">
        <v>4040</v>
      </c>
    </row>
    <row r="382" spans="1:18" x14ac:dyDescent="0.25">
      <c r="A382" s="4" t="s">
        <v>4894</v>
      </c>
      <c r="D382" s="4" t="s">
        <v>4848</v>
      </c>
      <c r="G382" s="4" t="s">
        <v>4059</v>
      </c>
      <c r="P382" s="9" t="s">
        <v>4894</v>
      </c>
      <c r="Q382" s="9" t="s">
        <v>4848</v>
      </c>
      <c r="R382" s="9" t="s">
        <v>1303</v>
      </c>
    </row>
    <row r="383" spans="1:18" x14ac:dyDescent="0.25">
      <c r="A383" s="4" t="s">
        <v>7129</v>
      </c>
      <c r="D383" s="4" t="s">
        <v>2515</v>
      </c>
      <c r="G383" s="4" t="s">
        <v>4040</v>
      </c>
      <c r="P383" s="9" t="s">
        <v>7129</v>
      </c>
      <c r="Q383" s="9" t="s">
        <v>2515</v>
      </c>
      <c r="R383" s="9" t="s">
        <v>6461</v>
      </c>
    </row>
    <row r="384" spans="1:18" x14ac:dyDescent="0.25">
      <c r="A384" s="4" t="s">
        <v>7226</v>
      </c>
      <c r="D384" s="4" t="s">
        <v>2006</v>
      </c>
      <c r="G384" s="4" t="s">
        <v>1303</v>
      </c>
      <c r="P384" s="9" t="s">
        <v>7226</v>
      </c>
      <c r="Q384" s="9" t="s">
        <v>2006</v>
      </c>
      <c r="R384" s="9" t="s">
        <v>7225</v>
      </c>
    </row>
    <row r="385" spans="1:18" x14ac:dyDescent="0.25">
      <c r="A385" s="4" t="s">
        <v>2659</v>
      </c>
      <c r="D385" s="4" t="s">
        <v>4894</v>
      </c>
      <c r="G385" s="4" t="s">
        <v>6461</v>
      </c>
      <c r="P385" s="9" t="s">
        <v>2659</v>
      </c>
      <c r="Q385" s="9" t="s">
        <v>4894</v>
      </c>
      <c r="R385" s="9" t="s">
        <v>4513</v>
      </c>
    </row>
    <row r="386" spans="1:18" x14ac:dyDescent="0.25">
      <c r="A386" s="4" t="s">
        <v>5870</v>
      </c>
      <c r="D386" s="4" t="s">
        <v>7129</v>
      </c>
      <c r="G386" s="4" t="s">
        <v>7225</v>
      </c>
      <c r="P386" s="9" t="s">
        <v>5870</v>
      </c>
      <c r="Q386" s="9" t="s">
        <v>7129</v>
      </c>
      <c r="R386" s="9" t="s">
        <v>6462</v>
      </c>
    </row>
    <row r="387" spans="1:18" x14ac:dyDescent="0.25">
      <c r="A387" s="4" t="s">
        <v>5672</v>
      </c>
      <c r="D387" s="4" t="s">
        <v>7226</v>
      </c>
      <c r="G387" s="4" t="s">
        <v>4513</v>
      </c>
      <c r="P387" s="9" t="s">
        <v>5672</v>
      </c>
      <c r="Q387" s="9" t="s">
        <v>7226</v>
      </c>
      <c r="R387" s="9" t="s">
        <v>4614</v>
      </c>
    </row>
    <row r="388" spans="1:18" x14ac:dyDescent="0.25">
      <c r="A388" s="4" t="s">
        <v>2775</v>
      </c>
      <c r="D388" s="4" t="s">
        <v>2659</v>
      </c>
      <c r="G388" s="4" t="s">
        <v>6462</v>
      </c>
      <c r="P388" s="9" t="s">
        <v>2775</v>
      </c>
      <c r="Q388" s="9" t="s">
        <v>2659</v>
      </c>
      <c r="R388" s="9" t="s">
        <v>5527</v>
      </c>
    </row>
    <row r="389" spans="1:18" x14ac:dyDescent="0.25">
      <c r="A389" s="4" t="s">
        <v>2888</v>
      </c>
      <c r="D389" s="4" t="s">
        <v>5870</v>
      </c>
      <c r="G389" s="4" t="s">
        <v>4614</v>
      </c>
      <c r="P389" s="9" t="s">
        <v>2888</v>
      </c>
      <c r="Q389" s="9" t="s">
        <v>5870</v>
      </c>
      <c r="R389" s="9" t="s">
        <v>6086</v>
      </c>
    </row>
    <row r="390" spans="1:18" x14ac:dyDescent="0.25">
      <c r="A390" s="4" t="s">
        <v>6847</v>
      </c>
      <c r="D390" s="4" t="s">
        <v>5672</v>
      </c>
      <c r="G390" s="4" t="s">
        <v>5527</v>
      </c>
      <c r="P390" s="9" t="s">
        <v>6847</v>
      </c>
      <c r="Q390" s="9" t="s">
        <v>5672</v>
      </c>
      <c r="R390" s="9" t="s">
        <v>4712</v>
      </c>
    </row>
    <row r="391" spans="1:18" x14ac:dyDescent="0.25">
      <c r="A391" s="4" t="s">
        <v>2459</v>
      </c>
      <c r="D391" s="4" t="s">
        <v>7507</v>
      </c>
      <c r="G391" s="4" t="s">
        <v>6086</v>
      </c>
      <c r="P391" s="9" t="s">
        <v>2459</v>
      </c>
      <c r="Q391" s="9" t="s">
        <v>7507</v>
      </c>
      <c r="R391" s="9" t="s">
        <v>4769</v>
      </c>
    </row>
    <row r="392" spans="1:18" x14ac:dyDescent="0.25">
      <c r="A392" s="4" t="s">
        <v>1890</v>
      </c>
      <c r="D392" s="4" t="s">
        <v>2888</v>
      </c>
      <c r="G392" s="4" t="s">
        <v>4712</v>
      </c>
      <c r="P392" s="9" t="s">
        <v>1890</v>
      </c>
      <c r="Q392" s="9" t="s">
        <v>2888</v>
      </c>
      <c r="R392" s="9" t="s">
        <v>5528</v>
      </c>
    </row>
    <row r="393" spans="1:18" x14ac:dyDescent="0.25">
      <c r="A393" s="4" t="s">
        <v>2921</v>
      </c>
      <c r="D393" s="4" t="s">
        <v>6847</v>
      </c>
      <c r="G393" s="4" t="s">
        <v>4769</v>
      </c>
      <c r="P393" s="9" t="s">
        <v>2921</v>
      </c>
      <c r="Q393" s="9" t="s">
        <v>6847</v>
      </c>
      <c r="R393" s="9" t="s">
        <v>4848</v>
      </c>
    </row>
    <row r="394" spans="1:18" x14ac:dyDescent="0.25">
      <c r="A394" s="4" t="s">
        <v>3516</v>
      </c>
      <c r="D394" s="4" t="s">
        <v>2459</v>
      </c>
      <c r="G394" s="4" t="s">
        <v>5528</v>
      </c>
      <c r="P394" s="9" t="s">
        <v>3516</v>
      </c>
      <c r="Q394" s="9" t="s">
        <v>2459</v>
      </c>
      <c r="R394" s="9" t="s">
        <v>7619</v>
      </c>
    </row>
    <row r="395" spans="1:18" x14ac:dyDescent="0.25">
      <c r="A395" s="4" t="s">
        <v>3634</v>
      </c>
      <c r="D395" s="4" t="s">
        <v>1890</v>
      </c>
      <c r="G395" s="4" t="s">
        <v>4848</v>
      </c>
      <c r="P395" s="9" t="s">
        <v>3634</v>
      </c>
      <c r="Q395" s="9" t="s">
        <v>1890</v>
      </c>
      <c r="R395" s="9" t="s">
        <v>2515</v>
      </c>
    </row>
    <row r="396" spans="1:18" x14ac:dyDescent="0.25">
      <c r="A396" s="4" t="s">
        <v>3682</v>
      </c>
      <c r="D396" s="4" t="s">
        <v>2921</v>
      </c>
      <c r="G396" s="4" t="s">
        <v>7619</v>
      </c>
      <c r="P396" s="9" t="s">
        <v>3682</v>
      </c>
      <c r="Q396" s="9" t="s">
        <v>2921</v>
      </c>
      <c r="R396" s="9" t="s">
        <v>2006</v>
      </c>
    </row>
    <row r="397" spans="1:18" x14ac:dyDescent="0.25">
      <c r="A397" s="4" t="s">
        <v>3894</v>
      </c>
      <c r="D397" s="4" t="s">
        <v>3516</v>
      </c>
      <c r="G397" s="4" t="s">
        <v>2515</v>
      </c>
      <c r="P397" s="9" t="s">
        <v>3894</v>
      </c>
      <c r="Q397" s="9" t="s">
        <v>3516</v>
      </c>
      <c r="R397" s="9" t="s">
        <v>4894</v>
      </c>
    </row>
    <row r="398" spans="1:18" x14ac:dyDescent="0.25">
      <c r="A398" s="4" t="s">
        <v>5825</v>
      </c>
      <c r="D398" s="4" t="s">
        <v>3634</v>
      </c>
      <c r="G398" s="4" t="s">
        <v>2006</v>
      </c>
      <c r="P398" s="9" t="s">
        <v>5825</v>
      </c>
      <c r="Q398" s="9" t="s">
        <v>3634</v>
      </c>
      <c r="R398" s="9" t="s">
        <v>7129</v>
      </c>
    </row>
    <row r="399" spans="1:18" x14ac:dyDescent="0.25">
      <c r="A399" s="4" t="s">
        <v>2417</v>
      </c>
      <c r="D399" s="4" t="s">
        <v>3682</v>
      </c>
      <c r="G399" s="4" t="s">
        <v>4894</v>
      </c>
      <c r="P399" s="9" t="s">
        <v>2417</v>
      </c>
      <c r="Q399" s="9" t="s">
        <v>3682</v>
      </c>
      <c r="R399" s="9" t="s">
        <v>7226</v>
      </c>
    </row>
    <row r="400" spans="1:18" x14ac:dyDescent="0.25">
      <c r="A400" s="4" t="s">
        <v>2086</v>
      </c>
      <c r="D400" s="4" t="s">
        <v>7508</v>
      </c>
      <c r="G400" s="4" t="s">
        <v>7129</v>
      </c>
      <c r="P400" s="9" t="s">
        <v>2086</v>
      </c>
      <c r="Q400" s="9" t="s">
        <v>7508</v>
      </c>
      <c r="R400" s="9" t="s">
        <v>2659</v>
      </c>
    </row>
    <row r="401" spans="1:18" x14ac:dyDescent="0.25">
      <c r="A401" s="4" t="s">
        <v>4097</v>
      </c>
      <c r="D401" s="4" t="s">
        <v>3894</v>
      </c>
      <c r="G401" s="4" t="s">
        <v>7226</v>
      </c>
      <c r="P401" s="9" t="s">
        <v>4097</v>
      </c>
      <c r="Q401" s="9" t="s">
        <v>3894</v>
      </c>
      <c r="R401" s="9" t="s">
        <v>5870</v>
      </c>
    </row>
    <row r="402" spans="1:18" x14ac:dyDescent="0.25">
      <c r="A402" s="4" t="s">
        <v>4048</v>
      </c>
      <c r="D402" s="4" t="s">
        <v>5825</v>
      </c>
      <c r="G402" s="4" t="s">
        <v>2659</v>
      </c>
      <c r="P402" s="9" t="s">
        <v>4048</v>
      </c>
      <c r="Q402" s="9" t="s">
        <v>5825</v>
      </c>
      <c r="R402" s="9" t="s">
        <v>5672</v>
      </c>
    </row>
    <row r="403" spans="1:18" x14ac:dyDescent="0.25">
      <c r="A403" s="4" t="s">
        <v>1297</v>
      </c>
      <c r="D403" s="4" t="s">
        <v>2417</v>
      </c>
      <c r="G403" s="4" t="s">
        <v>5870</v>
      </c>
      <c r="P403" s="9" t="s">
        <v>1297</v>
      </c>
      <c r="Q403" s="9" t="s">
        <v>2417</v>
      </c>
      <c r="R403" s="9" t="s">
        <v>2852</v>
      </c>
    </row>
    <row r="404" spans="1:18" x14ac:dyDescent="0.25">
      <c r="A404" s="4" t="s">
        <v>6463</v>
      </c>
      <c r="D404" s="4" t="s">
        <v>2086</v>
      </c>
      <c r="G404" s="4" t="s">
        <v>5672</v>
      </c>
      <c r="P404" s="9" t="s">
        <v>6463</v>
      </c>
      <c r="Q404" s="9" t="s">
        <v>2086</v>
      </c>
      <c r="R404" s="9" t="s">
        <v>2888</v>
      </c>
    </row>
    <row r="405" spans="1:18" x14ac:dyDescent="0.25">
      <c r="A405" s="4" t="s">
        <v>1461</v>
      </c>
      <c r="D405" s="4" t="s">
        <v>4097</v>
      </c>
      <c r="G405" s="4" t="s">
        <v>2852</v>
      </c>
      <c r="P405" s="9" t="s">
        <v>1461</v>
      </c>
      <c r="Q405" s="9" t="s">
        <v>4097</v>
      </c>
      <c r="R405" s="9" t="s">
        <v>6847</v>
      </c>
    </row>
    <row r="406" spans="1:18" x14ac:dyDescent="0.25">
      <c r="A406" s="4" t="s">
        <v>5871</v>
      </c>
      <c r="D406" s="4" t="s">
        <v>4048</v>
      </c>
      <c r="G406" s="4" t="s">
        <v>2888</v>
      </c>
      <c r="P406" s="9" t="s">
        <v>5871</v>
      </c>
      <c r="Q406" s="9" t="s">
        <v>4048</v>
      </c>
      <c r="R406" s="9" t="s">
        <v>2459</v>
      </c>
    </row>
    <row r="407" spans="1:18" x14ac:dyDescent="0.25">
      <c r="A407" s="4" t="s">
        <v>1606</v>
      </c>
      <c r="D407" s="4" t="s">
        <v>1297</v>
      </c>
      <c r="G407" s="4" t="s">
        <v>6847</v>
      </c>
      <c r="P407" s="9" t="s">
        <v>1606</v>
      </c>
      <c r="Q407" s="9" t="s">
        <v>1297</v>
      </c>
      <c r="R407" s="9" t="s">
        <v>1890</v>
      </c>
    </row>
    <row r="408" spans="1:18" x14ac:dyDescent="0.25">
      <c r="A408" s="4" t="s">
        <v>3155</v>
      </c>
      <c r="D408" s="4" t="s">
        <v>6463</v>
      </c>
      <c r="G408" s="4" t="s">
        <v>2459</v>
      </c>
      <c r="P408" s="9" t="s">
        <v>3155</v>
      </c>
      <c r="Q408" s="9" t="s">
        <v>6463</v>
      </c>
      <c r="R408" s="9" t="s">
        <v>2921</v>
      </c>
    </row>
    <row r="409" spans="1:18" x14ac:dyDescent="0.25">
      <c r="A409" s="4" t="s">
        <v>3163</v>
      </c>
      <c r="D409" s="4" t="s">
        <v>1461</v>
      </c>
      <c r="G409" s="4" t="s">
        <v>1890</v>
      </c>
      <c r="P409" s="9" t="s">
        <v>3163</v>
      </c>
      <c r="Q409" s="9" t="s">
        <v>1461</v>
      </c>
      <c r="R409" s="9" t="s">
        <v>3516</v>
      </c>
    </row>
    <row r="410" spans="1:18" x14ac:dyDescent="0.25">
      <c r="A410" s="4" t="s">
        <v>3242</v>
      </c>
      <c r="D410" s="4" t="s">
        <v>5871</v>
      </c>
      <c r="G410" s="4" t="s">
        <v>2921</v>
      </c>
      <c r="P410" s="9" t="s">
        <v>3242</v>
      </c>
      <c r="Q410" s="9" t="s">
        <v>5871</v>
      </c>
      <c r="R410" s="9" t="s">
        <v>3634</v>
      </c>
    </row>
    <row r="411" spans="1:18" x14ac:dyDescent="0.25">
      <c r="A411" s="4" t="s">
        <v>3320</v>
      </c>
      <c r="D411" s="4" t="s">
        <v>1606</v>
      </c>
      <c r="G411" s="4" t="s">
        <v>3516</v>
      </c>
      <c r="P411" s="9" t="s">
        <v>3320</v>
      </c>
      <c r="Q411" s="9" t="s">
        <v>1606</v>
      </c>
      <c r="R411" s="9" t="s">
        <v>3682</v>
      </c>
    </row>
    <row r="412" spans="1:18" x14ac:dyDescent="0.25">
      <c r="A412" s="4" t="s">
        <v>4862</v>
      </c>
      <c r="D412" s="4" t="s">
        <v>3155</v>
      </c>
      <c r="G412" s="4" t="s">
        <v>3634</v>
      </c>
      <c r="P412" s="9" t="s">
        <v>4862</v>
      </c>
      <c r="Q412" s="9" t="s">
        <v>3155</v>
      </c>
      <c r="R412" s="9" t="s">
        <v>7508</v>
      </c>
    </row>
    <row r="413" spans="1:18" x14ac:dyDescent="0.25">
      <c r="A413" s="4" t="s">
        <v>4876</v>
      </c>
      <c r="D413" s="4" t="s">
        <v>3163</v>
      </c>
      <c r="G413" s="4" t="s">
        <v>3682</v>
      </c>
      <c r="P413" s="9" t="s">
        <v>4876</v>
      </c>
      <c r="Q413" s="9" t="s">
        <v>3163</v>
      </c>
      <c r="R413" s="9" t="s">
        <v>3894</v>
      </c>
    </row>
    <row r="414" spans="1:18" x14ac:dyDescent="0.25">
      <c r="A414" s="4" t="s">
        <v>5699</v>
      </c>
      <c r="D414" s="4" t="s">
        <v>3242</v>
      </c>
      <c r="G414" s="4" t="s">
        <v>7508</v>
      </c>
      <c r="P414" s="9" t="s">
        <v>5699</v>
      </c>
      <c r="Q414" s="9" t="s">
        <v>3242</v>
      </c>
      <c r="R414" s="9" t="s">
        <v>5825</v>
      </c>
    </row>
    <row r="415" spans="1:18" x14ac:dyDescent="0.25">
      <c r="A415" s="4" t="s">
        <v>2508</v>
      </c>
      <c r="D415" s="4" t="s">
        <v>3320</v>
      </c>
      <c r="G415" s="4" t="s">
        <v>3894</v>
      </c>
      <c r="P415" s="9" t="s">
        <v>2508</v>
      </c>
      <c r="Q415" s="9" t="s">
        <v>3320</v>
      </c>
      <c r="R415" s="9" t="s">
        <v>2417</v>
      </c>
    </row>
    <row r="416" spans="1:18" x14ac:dyDescent="0.25">
      <c r="A416" s="4" t="s">
        <v>1830</v>
      </c>
      <c r="D416" s="4" t="s">
        <v>3384</v>
      </c>
      <c r="G416" s="4" t="s">
        <v>5825</v>
      </c>
      <c r="P416" s="9" t="s">
        <v>1830</v>
      </c>
      <c r="Q416" s="9" t="s">
        <v>3384</v>
      </c>
      <c r="R416" s="9" t="s">
        <v>2086</v>
      </c>
    </row>
    <row r="417" spans="1:18" x14ac:dyDescent="0.25">
      <c r="A417" s="4" t="s">
        <v>1994</v>
      </c>
      <c r="D417" s="4" t="s">
        <v>4862</v>
      </c>
      <c r="G417" s="4" t="s">
        <v>2417</v>
      </c>
      <c r="P417" s="9" t="s">
        <v>1994</v>
      </c>
      <c r="Q417" s="9" t="s">
        <v>4862</v>
      </c>
      <c r="R417" s="9" t="s">
        <v>4097</v>
      </c>
    </row>
    <row r="418" spans="1:18" x14ac:dyDescent="0.25">
      <c r="A418" s="4" t="s">
        <v>3500</v>
      </c>
      <c r="D418" s="4" t="s">
        <v>4876</v>
      </c>
      <c r="G418" s="4" t="s">
        <v>2086</v>
      </c>
      <c r="P418" s="9" t="s">
        <v>3500</v>
      </c>
      <c r="Q418" s="9" t="s">
        <v>4876</v>
      </c>
      <c r="R418" s="9" t="s">
        <v>4048</v>
      </c>
    </row>
    <row r="419" spans="1:18" x14ac:dyDescent="0.25">
      <c r="A419" s="4" t="s">
        <v>6141</v>
      </c>
      <c r="D419" s="4" t="s">
        <v>5699</v>
      </c>
      <c r="G419" s="4" t="s">
        <v>4097</v>
      </c>
      <c r="P419" s="9" t="s">
        <v>6141</v>
      </c>
      <c r="Q419" s="9" t="s">
        <v>5699</v>
      </c>
      <c r="R419" s="9" t="s">
        <v>1297</v>
      </c>
    </row>
    <row r="420" spans="1:18" x14ac:dyDescent="0.25">
      <c r="A420" s="4" t="s">
        <v>3532</v>
      </c>
      <c r="D420" s="4" t="s">
        <v>2508</v>
      </c>
      <c r="G420" s="4" t="s">
        <v>4048</v>
      </c>
      <c r="P420" s="9" t="s">
        <v>3532</v>
      </c>
      <c r="Q420" s="9" t="s">
        <v>2508</v>
      </c>
      <c r="R420" s="9" t="s">
        <v>6463</v>
      </c>
    </row>
    <row r="421" spans="1:18" x14ac:dyDescent="0.25">
      <c r="A421" s="4" t="s">
        <v>3654</v>
      </c>
      <c r="D421" s="4" t="s">
        <v>1830</v>
      </c>
      <c r="G421" s="4" t="s">
        <v>1297</v>
      </c>
      <c r="P421" s="9" t="s">
        <v>3654</v>
      </c>
      <c r="Q421" s="9" t="s">
        <v>1830</v>
      </c>
      <c r="R421" s="9" t="s">
        <v>1461</v>
      </c>
    </row>
    <row r="422" spans="1:18" x14ac:dyDescent="0.25">
      <c r="A422" s="4" t="s">
        <v>3658</v>
      </c>
      <c r="D422" s="4" t="s">
        <v>1994</v>
      </c>
      <c r="G422" s="4" t="s">
        <v>6463</v>
      </c>
      <c r="P422" s="9" t="s">
        <v>3658</v>
      </c>
      <c r="Q422" s="9" t="s">
        <v>1994</v>
      </c>
      <c r="R422" s="9" t="s">
        <v>5871</v>
      </c>
    </row>
    <row r="423" spans="1:18" x14ac:dyDescent="0.25">
      <c r="A423" s="4" t="s">
        <v>5872</v>
      </c>
      <c r="D423" s="4" t="s">
        <v>3500</v>
      </c>
      <c r="G423" s="4" t="s">
        <v>1461</v>
      </c>
      <c r="P423" s="9" t="s">
        <v>5872</v>
      </c>
      <c r="Q423" s="9" t="s">
        <v>3500</v>
      </c>
      <c r="R423" s="9" t="s">
        <v>1606</v>
      </c>
    </row>
    <row r="424" spans="1:18" x14ac:dyDescent="0.25">
      <c r="A424" s="4" t="s">
        <v>2500</v>
      </c>
      <c r="D424" s="4" t="s">
        <v>6141</v>
      </c>
      <c r="G424" s="4" t="s">
        <v>5871</v>
      </c>
      <c r="P424" s="9" t="s">
        <v>2500</v>
      </c>
      <c r="Q424" s="9" t="s">
        <v>6141</v>
      </c>
      <c r="R424" s="9" t="s">
        <v>3155</v>
      </c>
    </row>
    <row r="425" spans="1:18" x14ac:dyDescent="0.25">
      <c r="A425" s="4" t="s">
        <v>4091</v>
      </c>
      <c r="D425" s="4" t="s">
        <v>3532</v>
      </c>
      <c r="G425" s="4" t="s">
        <v>1606</v>
      </c>
      <c r="P425" s="9" t="s">
        <v>4091</v>
      </c>
      <c r="Q425" s="9" t="s">
        <v>3532</v>
      </c>
      <c r="R425" s="9" t="s">
        <v>3163</v>
      </c>
    </row>
    <row r="426" spans="1:18" x14ac:dyDescent="0.25">
      <c r="A426" s="4" t="s">
        <v>4126</v>
      </c>
      <c r="D426" s="4" t="s">
        <v>3654</v>
      </c>
      <c r="G426" s="4" t="s">
        <v>3155</v>
      </c>
      <c r="P426" s="9" t="s">
        <v>4126</v>
      </c>
      <c r="Q426" s="9" t="s">
        <v>3654</v>
      </c>
      <c r="R426" s="9" t="s">
        <v>3242</v>
      </c>
    </row>
    <row r="427" spans="1:18" x14ac:dyDescent="0.25">
      <c r="A427" s="4" t="s">
        <v>6848</v>
      </c>
      <c r="D427" s="4" t="s">
        <v>3658</v>
      </c>
      <c r="G427" s="4" t="s">
        <v>3163</v>
      </c>
      <c r="P427" s="9" t="s">
        <v>6848</v>
      </c>
      <c r="Q427" s="9" t="s">
        <v>3658</v>
      </c>
      <c r="R427" s="9" t="s">
        <v>3320</v>
      </c>
    </row>
    <row r="428" spans="1:18" x14ac:dyDescent="0.25">
      <c r="A428" s="4" t="s">
        <v>6464</v>
      </c>
      <c r="D428" s="4" t="s">
        <v>5872</v>
      </c>
      <c r="G428" s="4" t="s">
        <v>3242</v>
      </c>
      <c r="P428" s="9" t="s">
        <v>6464</v>
      </c>
      <c r="Q428" s="9" t="s">
        <v>5872</v>
      </c>
      <c r="R428" s="9" t="s">
        <v>3384</v>
      </c>
    </row>
    <row r="429" spans="1:18" x14ac:dyDescent="0.25">
      <c r="A429" s="4" t="s">
        <v>7227</v>
      </c>
      <c r="D429" s="4" t="s">
        <v>2500</v>
      </c>
      <c r="G429" s="4" t="s">
        <v>3320</v>
      </c>
      <c r="P429" s="9" t="s">
        <v>7227</v>
      </c>
      <c r="Q429" s="9" t="s">
        <v>2500</v>
      </c>
      <c r="R429" s="9" t="s">
        <v>4862</v>
      </c>
    </row>
    <row r="430" spans="1:18" x14ac:dyDescent="0.25">
      <c r="A430" s="4" t="s">
        <v>5873</v>
      </c>
      <c r="D430" s="4" t="s">
        <v>4091</v>
      </c>
      <c r="G430" s="4" t="s">
        <v>3384</v>
      </c>
      <c r="P430" s="9" t="s">
        <v>5873</v>
      </c>
      <c r="Q430" s="9" t="s">
        <v>4091</v>
      </c>
      <c r="R430" s="9" t="s">
        <v>4876</v>
      </c>
    </row>
    <row r="431" spans="1:18" x14ac:dyDescent="0.25">
      <c r="A431" s="4" t="s">
        <v>5471</v>
      </c>
      <c r="D431" s="4" t="s">
        <v>4126</v>
      </c>
      <c r="G431" s="4" t="s">
        <v>4862</v>
      </c>
      <c r="P431" s="9" t="s">
        <v>5471</v>
      </c>
      <c r="Q431" s="9" t="s">
        <v>4126</v>
      </c>
      <c r="R431" s="9" t="s">
        <v>5699</v>
      </c>
    </row>
    <row r="432" spans="1:18" x14ac:dyDescent="0.25">
      <c r="A432" s="4" t="s">
        <v>7228</v>
      </c>
      <c r="D432" s="4" t="s">
        <v>6848</v>
      </c>
      <c r="G432" s="4" t="s">
        <v>4876</v>
      </c>
      <c r="P432" s="9" t="s">
        <v>7228</v>
      </c>
      <c r="Q432" s="9" t="s">
        <v>6848</v>
      </c>
      <c r="R432" s="9" t="s">
        <v>2508</v>
      </c>
    </row>
    <row r="433" spans="1:18" x14ac:dyDescent="0.25">
      <c r="A433" s="4" t="s">
        <v>4412</v>
      </c>
      <c r="D433" s="4" t="s">
        <v>6464</v>
      </c>
      <c r="G433" s="4" t="s">
        <v>5699</v>
      </c>
      <c r="P433" s="9" t="s">
        <v>4412</v>
      </c>
      <c r="Q433" s="9" t="s">
        <v>6464</v>
      </c>
      <c r="R433" s="9" t="s">
        <v>1830</v>
      </c>
    </row>
    <row r="434" spans="1:18" x14ac:dyDescent="0.25">
      <c r="A434" s="4" t="s">
        <v>6773</v>
      </c>
      <c r="D434" s="4" t="s">
        <v>7227</v>
      </c>
      <c r="G434" s="4" t="s">
        <v>2508</v>
      </c>
      <c r="P434" s="9" t="s">
        <v>6773</v>
      </c>
      <c r="Q434" s="9" t="s">
        <v>7227</v>
      </c>
      <c r="R434" s="9" t="s">
        <v>1994</v>
      </c>
    </row>
    <row r="435" spans="1:18" x14ac:dyDescent="0.25">
      <c r="A435" s="4" t="s">
        <v>2557</v>
      </c>
      <c r="D435" s="4" t="s">
        <v>5873</v>
      </c>
      <c r="G435" s="4" t="s">
        <v>1830</v>
      </c>
      <c r="P435" s="9" t="s">
        <v>2557</v>
      </c>
      <c r="Q435" s="9" t="s">
        <v>5873</v>
      </c>
      <c r="R435" s="9" t="s">
        <v>3500</v>
      </c>
    </row>
    <row r="436" spans="1:18" x14ac:dyDescent="0.25">
      <c r="A436" s="4" t="s">
        <v>4082</v>
      </c>
      <c r="D436" s="4" t="s">
        <v>5471</v>
      </c>
      <c r="G436" s="4" t="s">
        <v>1994</v>
      </c>
      <c r="P436" s="9" t="s">
        <v>4082</v>
      </c>
      <c r="Q436" s="9" t="s">
        <v>5471</v>
      </c>
      <c r="R436" s="9" t="s">
        <v>6141</v>
      </c>
    </row>
    <row r="437" spans="1:18" x14ac:dyDescent="0.25">
      <c r="A437" s="4" t="s">
        <v>4068</v>
      </c>
      <c r="D437" s="4" t="s">
        <v>7228</v>
      </c>
      <c r="G437" s="4" t="s">
        <v>3500</v>
      </c>
      <c r="P437" s="9" t="s">
        <v>4068</v>
      </c>
      <c r="Q437" s="9" t="s">
        <v>7228</v>
      </c>
      <c r="R437" s="9" t="s">
        <v>3532</v>
      </c>
    </row>
    <row r="438" spans="1:18" x14ac:dyDescent="0.25">
      <c r="A438" s="4" t="s">
        <v>1246</v>
      </c>
      <c r="D438" s="4" t="s">
        <v>4412</v>
      </c>
      <c r="G438" s="4" t="s">
        <v>6141</v>
      </c>
      <c r="P438" s="9" t="s">
        <v>1246</v>
      </c>
      <c r="Q438" s="9" t="s">
        <v>4412</v>
      </c>
      <c r="R438" s="9" t="s">
        <v>3654</v>
      </c>
    </row>
    <row r="439" spans="1:18" x14ac:dyDescent="0.25">
      <c r="A439" s="4" t="s">
        <v>1379</v>
      </c>
      <c r="D439" s="4" t="s">
        <v>6773</v>
      </c>
      <c r="G439" s="4" t="s">
        <v>3532</v>
      </c>
      <c r="P439" s="9" t="s">
        <v>1379</v>
      </c>
      <c r="Q439" s="9" t="s">
        <v>6773</v>
      </c>
      <c r="R439" s="9" t="s">
        <v>3658</v>
      </c>
    </row>
    <row r="440" spans="1:18" x14ac:dyDescent="0.25">
      <c r="A440" s="4" t="s">
        <v>1569</v>
      </c>
      <c r="D440" s="4" t="s">
        <v>2557</v>
      </c>
      <c r="G440" s="4" t="s">
        <v>3654</v>
      </c>
      <c r="P440" s="9" t="s">
        <v>1569</v>
      </c>
      <c r="Q440" s="9" t="s">
        <v>2557</v>
      </c>
      <c r="R440" s="9" t="s">
        <v>5872</v>
      </c>
    </row>
    <row r="441" spans="1:18" x14ac:dyDescent="0.25">
      <c r="A441" s="4" t="s">
        <v>2750</v>
      </c>
      <c r="D441" s="4" t="s">
        <v>4082</v>
      </c>
      <c r="G441" s="4" t="s">
        <v>3658</v>
      </c>
      <c r="P441" s="9" t="s">
        <v>2750</v>
      </c>
      <c r="Q441" s="9" t="s">
        <v>4082</v>
      </c>
      <c r="R441" s="9" t="s">
        <v>2500</v>
      </c>
    </row>
    <row r="442" spans="1:18" x14ac:dyDescent="0.25">
      <c r="A442" s="4" t="s">
        <v>6087</v>
      </c>
      <c r="D442" s="4" t="s">
        <v>4068</v>
      </c>
      <c r="G442" s="4" t="s">
        <v>5872</v>
      </c>
      <c r="P442" s="9" t="s">
        <v>6087</v>
      </c>
      <c r="Q442" s="9" t="s">
        <v>4068</v>
      </c>
      <c r="R442" s="9" t="s">
        <v>4091</v>
      </c>
    </row>
    <row r="443" spans="1:18" x14ac:dyDescent="0.25">
      <c r="A443" s="4" t="s">
        <v>6465</v>
      </c>
      <c r="D443" s="4" t="s">
        <v>1246</v>
      </c>
      <c r="G443" s="4" t="s">
        <v>2500</v>
      </c>
      <c r="P443" s="9" t="s">
        <v>6465</v>
      </c>
      <c r="Q443" s="9" t="s">
        <v>1246</v>
      </c>
      <c r="R443" s="9" t="s">
        <v>4126</v>
      </c>
    </row>
    <row r="444" spans="1:18" x14ac:dyDescent="0.25">
      <c r="A444" s="4" t="s">
        <v>7130</v>
      </c>
      <c r="D444" s="4" t="s">
        <v>1379</v>
      </c>
      <c r="G444" s="4" t="s">
        <v>4091</v>
      </c>
      <c r="P444" s="9" t="s">
        <v>7130</v>
      </c>
      <c r="Q444" s="9" t="s">
        <v>1379</v>
      </c>
      <c r="R444" s="9" t="s">
        <v>6848</v>
      </c>
    </row>
    <row r="445" spans="1:18" x14ac:dyDescent="0.25">
      <c r="A445" s="4" t="s">
        <v>2397</v>
      </c>
      <c r="D445" s="4" t="s">
        <v>1569</v>
      </c>
      <c r="G445" s="4" t="s">
        <v>4126</v>
      </c>
      <c r="P445" s="9" t="s">
        <v>2397</v>
      </c>
      <c r="Q445" s="9" t="s">
        <v>1569</v>
      </c>
      <c r="R445" s="9" t="s">
        <v>6464</v>
      </c>
    </row>
    <row r="446" spans="1:18" x14ac:dyDescent="0.25">
      <c r="A446" s="4" t="s">
        <v>1913</v>
      </c>
      <c r="D446" s="4" t="s">
        <v>2750</v>
      </c>
      <c r="G446" s="4" t="s">
        <v>6848</v>
      </c>
      <c r="P446" s="9" t="s">
        <v>1913</v>
      </c>
      <c r="Q446" s="9" t="s">
        <v>2750</v>
      </c>
      <c r="R446" s="9" t="s">
        <v>7227</v>
      </c>
    </row>
    <row r="447" spans="1:18" x14ac:dyDescent="0.25">
      <c r="A447" s="4" t="s">
        <v>6466</v>
      </c>
      <c r="D447" s="4" t="s">
        <v>6465</v>
      </c>
      <c r="G447" s="4" t="s">
        <v>6464</v>
      </c>
      <c r="P447" s="9" t="s">
        <v>6466</v>
      </c>
      <c r="Q447" s="9" t="s">
        <v>6465</v>
      </c>
      <c r="R447" s="9" t="s">
        <v>5873</v>
      </c>
    </row>
    <row r="448" spans="1:18" x14ac:dyDescent="0.25">
      <c r="A448" s="4" t="s">
        <v>6774</v>
      </c>
      <c r="D448" s="4" t="s">
        <v>7130</v>
      </c>
      <c r="G448" s="4" t="s">
        <v>7227</v>
      </c>
      <c r="P448" s="9" t="s">
        <v>6774</v>
      </c>
      <c r="Q448" s="9" t="s">
        <v>7130</v>
      </c>
      <c r="R448" s="9" t="s">
        <v>5471</v>
      </c>
    </row>
    <row r="449" spans="1:18" x14ac:dyDescent="0.25">
      <c r="A449" s="4" t="s">
        <v>5312</v>
      </c>
      <c r="D449" s="4" t="s">
        <v>2397</v>
      </c>
      <c r="G449" s="4" t="s">
        <v>5873</v>
      </c>
      <c r="P449" s="9" t="s">
        <v>5312</v>
      </c>
      <c r="Q449" s="9" t="s">
        <v>2397</v>
      </c>
      <c r="R449" s="9" t="s">
        <v>7228</v>
      </c>
    </row>
    <row r="450" spans="1:18" x14ac:dyDescent="0.25">
      <c r="A450" s="4" t="s">
        <v>3866</v>
      </c>
      <c r="D450" s="4" t="s">
        <v>1913</v>
      </c>
      <c r="G450" s="4" t="s">
        <v>5471</v>
      </c>
      <c r="P450" s="9" t="s">
        <v>3866</v>
      </c>
      <c r="Q450" s="9" t="s">
        <v>1913</v>
      </c>
      <c r="R450" s="9" t="s">
        <v>6849</v>
      </c>
    </row>
    <row r="451" spans="1:18" x14ac:dyDescent="0.25">
      <c r="A451" s="4" t="s">
        <v>6196</v>
      </c>
      <c r="D451" s="4" t="s">
        <v>6466</v>
      </c>
      <c r="G451" s="4" t="s">
        <v>7228</v>
      </c>
      <c r="P451" s="9" t="s">
        <v>6196</v>
      </c>
      <c r="Q451" s="9" t="s">
        <v>6466</v>
      </c>
      <c r="R451" s="9" t="s">
        <v>4412</v>
      </c>
    </row>
    <row r="452" spans="1:18" x14ac:dyDescent="0.25">
      <c r="A452" s="4" t="s">
        <v>3943</v>
      </c>
      <c r="D452" s="4" t="s">
        <v>6774</v>
      </c>
      <c r="G452" s="4" t="s">
        <v>6849</v>
      </c>
      <c r="P452" s="9" t="s">
        <v>3943</v>
      </c>
      <c r="Q452" s="9" t="s">
        <v>6774</v>
      </c>
      <c r="R452" s="9" t="s">
        <v>6773</v>
      </c>
    </row>
    <row r="453" spans="1:18" x14ac:dyDescent="0.25">
      <c r="A453" s="4" t="s">
        <v>7229</v>
      </c>
      <c r="D453" s="4" t="s">
        <v>5312</v>
      </c>
      <c r="G453" s="4" t="s">
        <v>4412</v>
      </c>
      <c r="P453" s="9" t="s">
        <v>7229</v>
      </c>
      <c r="Q453" s="9" t="s">
        <v>5312</v>
      </c>
      <c r="R453" s="9" t="s">
        <v>2557</v>
      </c>
    </row>
    <row r="454" spans="1:18" x14ac:dyDescent="0.25">
      <c r="A454" s="4" t="s">
        <v>7131</v>
      </c>
      <c r="D454" s="4" t="s">
        <v>3866</v>
      </c>
      <c r="G454" s="4" t="s">
        <v>6773</v>
      </c>
      <c r="P454" s="9" t="s">
        <v>7131</v>
      </c>
      <c r="Q454" s="9" t="s">
        <v>3866</v>
      </c>
      <c r="R454" s="9" t="s">
        <v>4082</v>
      </c>
    </row>
    <row r="455" spans="1:18" x14ac:dyDescent="0.25">
      <c r="A455" s="4" t="s">
        <v>2475</v>
      </c>
      <c r="D455" s="4" t="s">
        <v>6196</v>
      </c>
      <c r="G455" s="4" t="s">
        <v>2557</v>
      </c>
      <c r="P455" s="9" t="s">
        <v>2475</v>
      </c>
      <c r="Q455" s="9" t="s">
        <v>6196</v>
      </c>
      <c r="R455" s="9" t="s">
        <v>4068</v>
      </c>
    </row>
    <row r="456" spans="1:18" x14ac:dyDescent="0.25">
      <c r="A456" s="4" t="s">
        <v>1932</v>
      </c>
      <c r="D456" s="4" t="s">
        <v>3943</v>
      </c>
      <c r="G456" s="4" t="s">
        <v>4082</v>
      </c>
      <c r="P456" s="9" t="s">
        <v>1932</v>
      </c>
      <c r="Q456" s="9" t="s">
        <v>3943</v>
      </c>
      <c r="R456" s="9" t="s">
        <v>1246</v>
      </c>
    </row>
    <row r="457" spans="1:18" x14ac:dyDescent="0.25">
      <c r="A457" s="4" t="s">
        <v>4066</v>
      </c>
      <c r="D457" s="4" t="s">
        <v>7229</v>
      </c>
      <c r="G457" s="4" t="s">
        <v>4068</v>
      </c>
      <c r="P457" s="9" t="s">
        <v>4066</v>
      </c>
      <c r="Q457" s="9" t="s">
        <v>7229</v>
      </c>
      <c r="R457" s="9" t="s">
        <v>1379</v>
      </c>
    </row>
    <row r="458" spans="1:18" x14ac:dyDescent="0.25">
      <c r="A458" s="4" t="s">
        <v>4107</v>
      </c>
      <c r="D458" s="4" t="s">
        <v>7131</v>
      </c>
      <c r="G458" s="4" t="s">
        <v>1246</v>
      </c>
      <c r="P458" s="9" t="s">
        <v>4107</v>
      </c>
      <c r="Q458" s="9" t="s">
        <v>7131</v>
      </c>
      <c r="R458" s="9" t="s">
        <v>1569</v>
      </c>
    </row>
    <row r="459" spans="1:18" x14ac:dyDescent="0.25">
      <c r="A459" s="4" t="s">
        <v>1256</v>
      </c>
      <c r="D459" s="4" t="s">
        <v>2475</v>
      </c>
      <c r="G459" s="4" t="s">
        <v>1379</v>
      </c>
      <c r="P459" s="9" t="s">
        <v>1256</v>
      </c>
      <c r="Q459" s="9" t="s">
        <v>2475</v>
      </c>
      <c r="R459" s="9" t="s">
        <v>2750</v>
      </c>
    </row>
    <row r="460" spans="1:18" x14ac:dyDescent="0.25">
      <c r="A460" s="4" t="s">
        <v>1280</v>
      </c>
      <c r="D460" s="4" t="s">
        <v>1932</v>
      </c>
      <c r="G460" s="4" t="s">
        <v>1569</v>
      </c>
      <c r="P460" s="9" t="s">
        <v>1280</v>
      </c>
      <c r="Q460" s="9" t="s">
        <v>1932</v>
      </c>
      <c r="R460" s="9" t="s">
        <v>6465</v>
      </c>
    </row>
    <row r="461" spans="1:18" x14ac:dyDescent="0.25">
      <c r="A461" s="4" t="s">
        <v>7230</v>
      </c>
      <c r="D461" s="4" t="s">
        <v>4066</v>
      </c>
      <c r="G461" s="4" t="s">
        <v>2750</v>
      </c>
      <c r="P461" s="9" t="s">
        <v>7230</v>
      </c>
      <c r="Q461" s="9" t="s">
        <v>4066</v>
      </c>
      <c r="R461" s="9" t="s">
        <v>7130</v>
      </c>
    </row>
    <row r="462" spans="1:18" x14ac:dyDescent="0.25">
      <c r="A462" s="4" t="s">
        <v>1394</v>
      </c>
      <c r="D462" s="4" t="s">
        <v>4107</v>
      </c>
      <c r="G462" s="4" t="s">
        <v>6465</v>
      </c>
      <c r="P462" s="9" t="s">
        <v>1394</v>
      </c>
      <c r="Q462" s="9" t="s">
        <v>4107</v>
      </c>
      <c r="R462" s="9" t="s">
        <v>6850</v>
      </c>
    </row>
    <row r="463" spans="1:18" x14ac:dyDescent="0.25">
      <c r="A463" s="4" t="s">
        <v>1535</v>
      </c>
      <c r="D463" s="4" t="s">
        <v>1256</v>
      </c>
      <c r="G463" s="4" t="s">
        <v>7130</v>
      </c>
      <c r="P463" s="9" t="s">
        <v>1535</v>
      </c>
      <c r="Q463" s="9" t="s">
        <v>1256</v>
      </c>
      <c r="R463" s="9" t="s">
        <v>2397</v>
      </c>
    </row>
    <row r="464" spans="1:18" x14ac:dyDescent="0.25">
      <c r="A464" s="4" t="s">
        <v>3106</v>
      </c>
      <c r="D464" s="4" t="s">
        <v>1280</v>
      </c>
      <c r="G464" s="4" t="s">
        <v>6850</v>
      </c>
      <c r="P464" s="9" t="s">
        <v>3106</v>
      </c>
      <c r="Q464" s="9" t="s">
        <v>1280</v>
      </c>
      <c r="R464" s="9" t="s">
        <v>1913</v>
      </c>
    </row>
    <row r="465" spans="1:18" x14ac:dyDescent="0.25">
      <c r="A465" s="4" t="s">
        <v>3198</v>
      </c>
      <c r="D465" s="4" t="s">
        <v>7230</v>
      </c>
      <c r="G465" s="4" t="s">
        <v>2397</v>
      </c>
      <c r="P465" s="9" t="s">
        <v>3198</v>
      </c>
      <c r="Q465" s="9" t="s">
        <v>7230</v>
      </c>
      <c r="R465" s="9" t="s">
        <v>6466</v>
      </c>
    </row>
    <row r="466" spans="1:18" x14ac:dyDescent="0.25">
      <c r="A466" s="4" t="s">
        <v>3322</v>
      </c>
      <c r="D466" s="4" t="s">
        <v>1394</v>
      </c>
      <c r="G466" s="4" t="s">
        <v>1913</v>
      </c>
      <c r="P466" s="9" t="s">
        <v>3322</v>
      </c>
      <c r="Q466" s="9" t="s">
        <v>1394</v>
      </c>
      <c r="R466" s="9" t="s">
        <v>6774</v>
      </c>
    </row>
    <row r="467" spans="1:18" x14ac:dyDescent="0.25">
      <c r="A467" s="4" t="s">
        <v>2412</v>
      </c>
      <c r="D467" s="4" t="s">
        <v>1535</v>
      </c>
      <c r="G467" s="4" t="s">
        <v>6466</v>
      </c>
      <c r="P467" s="9" t="s">
        <v>2412</v>
      </c>
      <c r="Q467" s="9" t="s">
        <v>1535</v>
      </c>
      <c r="R467" s="9" t="s">
        <v>5312</v>
      </c>
    </row>
    <row r="468" spans="1:18" x14ac:dyDescent="0.25">
      <c r="A468" s="4" t="s">
        <v>1814</v>
      </c>
      <c r="D468" s="4" t="s">
        <v>3106</v>
      </c>
      <c r="G468" s="4" t="s">
        <v>6774</v>
      </c>
      <c r="P468" s="9" t="s">
        <v>1814</v>
      </c>
      <c r="Q468" s="9" t="s">
        <v>3106</v>
      </c>
      <c r="R468" s="9" t="s">
        <v>3866</v>
      </c>
    </row>
    <row r="469" spans="1:18" x14ac:dyDescent="0.25">
      <c r="A469" s="4" t="s">
        <v>1806</v>
      </c>
      <c r="D469" s="4" t="s">
        <v>3198</v>
      </c>
      <c r="G469" s="4" t="s">
        <v>5312</v>
      </c>
      <c r="P469" s="9" t="s">
        <v>1806</v>
      </c>
      <c r="Q469" s="9" t="s">
        <v>3198</v>
      </c>
      <c r="R469" s="9" t="s">
        <v>6196</v>
      </c>
    </row>
    <row r="470" spans="1:18" x14ac:dyDescent="0.25">
      <c r="A470" s="4" t="s">
        <v>2117</v>
      </c>
      <c r="D470" s="4" t="s">
        <v>3322</v>
      </c>
      <c r="G470" s="4" t="s">
        <v>3866</v>
      </c>
      <c r="P470" s="9" t="s">
        <v>2117</v>
      </c>
      <c r="Q470" s="9" t="s">
        <v>3322</v>
      </c>
      <c r="R470" s="9" t="s">
        <v>7620</v>
      </c>
    </row>
    <row r="471" spans="1:18" x14ac:dyDescent="0.25">
      <c r="A471" s="4" t="s">
        <v>6467</v>
      </c>
      <c r="D471" s="4" t="s">
        <v>7509</v>
      </c>
      <c r="G471" s="4" t="s">
        <v>6196</v>
      </c>
      <c r="P471" s="9" t="s">
        <v>6467</v>
      </c>
      <c r="Q471" s="9" t="s">
        <v>7509</v>
      </c>
      <c r="R471" s="9" t="s">
        <v>3943</v>
      </c>
    </row>
    <row r="472" spans="1:18" x14ac:dyDescent="0.25">
      <c r="A472" s="4" t="s">
        <v>7231</v>
      </c>
      <c r="D472" s="4" t="s">
        <v>2412</v>
      </c>
      <c r="G472" s="4" t="s">
        <v>7620</v>
      </c>
      <c r="P472" s="9" t="s">
        <v>7231</v>
      </c>
      <c r="Q472" s="9" t="s">
        <v>2412</v>
      </c>
      <c r="R472" s="9" t="s">
        <v>7131</v>
      </c>
    </row>
    <row r="473" spans="1:18" x14ac:dyDescent="0.25">
      <c r="A473" s="4" t="s">
        <v>3504</v>
      </c>
      <c r="D473" s="4" t="s">
        <v>1814</v>
      </c>
      <c r="G473" s="4" t="s">
        <v>3943</v>
      </c>
      <c r="P473" s="9" t="s">
        <v>3504</v>
      </c>
      <c r="Q473" s="9" t="s">
        <v>1814</v>
      </c>
      <c r="R473" s="9" t="s">
        <v>2475</v>
      </c>
    </row>
    <row r="474" spans="1:18" x14ac:dyDescent="0.25">
      <c r="A474" s="4" t="s">
        <v>5284</v>
      </c>
      <c r="D474" s="4" t="s">
        <v>1806</v>
      </c>
      <c r="G474" s="4" t="s">
        <v>7131</v>
      </c>
      <c r="P474" s="9" t="s">
        <v>5284</v>
      </c>
      <c r="Q474" s="9" t="s">
        <v>1806</v>
      </c>
      <c r="R474" s="9" t="s">
        <v>1932</v>
      </c>
    </row>
    <row r="475" spans="1:18" x14ac:dyDescent="0.25">
      <c r="A475" s="4" t="s">
        <v>5673</v>
      </c>
      <c r="D475" s="4" t="s">
        <v>2117</v>
      </c>
      <c r="G475" s="4" t="s">
        <v>2475</v>
      </c>
      <c r="P475" s="9" t="s">
        <v>5673</v>
      </c>
      <c r="Q475" s="9" t="s">
        <v>2117</v>
      </c>
      <c r="R475" s="9" t="s">
        <v>4066</v>
      </c>
    </row>
    <row r="476" spans="1:18" x14ac:dyDescent="0.25">
      <c r="A476" s="4" t="s">
        <v>3582</v>
      </c>
      <c r="D476" s="4" t="s">
        <v>6467</v>
      </c>
      <c r="G476" s="4" t="s">
        <v>1932</v>
      </c>
      <c r="P476" s="9" t="s">
        <v>3582</v>
      </c>
      <c r="Q476" s="9" t="s">
        <v>6467</v>
      </c>
      <c r="R476" s="9" t="s">
        <v>4107</v>
      </c>
    </row>
    <row r="477" spans="1:18" x14ac:dyDescent="0.25">
      <c r="A477" s="4" t="s">
        <v>3607</v>
      </c>
      <c r="D477" s="4" t="s">
        <v>7231</v>
      </c>
      <c r="G477" s="4" t="s">
        <v>4066</v>
      </c>
      <c r="P477" s="9" t="s">
        <v>3607</v>
      </c>
      <c r="Q477" s="9" t="s">
        <v>7231</v>
      </c>
      <c r="R477" s="9" t="s">
        <v>1256</v>
      </c>
    </row>
    <row r="478" spans="1:18" x14ac:dyDescent="0.25">
      <c r="A478" s="4" t="s">
        <v>3604</v>
      </c>
      <c r="D478" s="4" t="s">
        <v>3504</v>
      </c>
      <c r="G478" s="4" t="s">
        <v>4107</v>
      </c>
      <c r="P478" s="9" t="s">
        <v>3604</v>
      </c>
      <c r="Q478" s="9" t="s">
        <v>3504</v>
      </c>
      <c r="R478" s="9" t="s">
        <v>1280</v>
      </c>
    </row>
    <row r="479" spans="1:18" x14ac:dyDescent="0.25">
      <c r="A479" s="4" t="s">
        <v>3666</v>
      </c>
      <c r="D479" s="4" t="s">
        <v>5284</v>
      </c>
      <c r="G479" s="4" t="s">
        <v>1256</v>
      </c>
      <c r="P479" s="9" t="s">
        <v>3666</v>
      </c>
      <c r="Q479" s="9" t="s">
        <v>5284</v>
      </c>
      <c r="R479" s="9" t="s">
        <v>7230</v>
      </c>
    </row>
    <row r="480" spans="1:18" x14ac:dyDescent="0.25">
      <c r="A480" s="4" t="s">
        <v>3677</v>
      </c>
      <c r="D480" s="4" t="s">
        <v>5673</v>
      </c>
      <c r="G480" s="4" t="s">
        <v>1280</v>
      </c>
      <c r="P480" s="9" t="s">
        <v>3677</v>
      </c>
      <c r="Q480" s="9" t="s">
        <v>5673</v>
      </c>
      <c r="R480" s="9" t="s">
        <v>1394</v>
      </c>
    </row>
    <row r="481" spans="1:18" x14ac:dyDescent="0.25">
      <c r="A481" s="4" t="s">
        <v>6197</v>
      </c>
      <c r="D481" s="4" t="s">
        <v>3582</v>
      </c>
      <c r="G481" s="4" t="s">
        <v>7230</v>
      </c>
      <c r="P481" s="9" t="s">
        <v>6197</v>
      </c>
      <c r="Q481" s="9" t="s">
        <v>3582</v>
      </c>
      <c r="R481" s="9" t="s">
        <v>1535</v>
      </c>
    </row>
    <row r="482" spans="1:18" x14ac:dyDescent="0.25">
      <c r="A482" s="4" t="s">
        <v>3795</v>
      </c>
      <c r="D482" s="4" t="s">
        <v>3607</v>
      </c>
      <c r="G482" s="4" t="s">
        <v>1394</v>
      </c>
      <c r="P482" s="9" t="s">
        <v>3795</v>
      </c>
      <c r="Q482" s="9" t="s">
        <v>3607</v>
      </c>
      <c r="R482" s="9" t="s">
        <v>3106</v>
      </c>
    </row>
    <row r="483" spans="1:18" x14ac:dyDescent="0.25">
      <c r="A483" s="4" t="s">
        <v>3800</v>
      </c>
      <c r="D483" s="4" t="s">
        <v>3604</v>
      </c>
      <c r="G483" s="4" t="s">
        <v>1535</v>
      </c>
      <c r="P483" s="9" t="s">
        <v>3800</v>
      </c>
      <c r="Q483" s="9" t="s">
        <v>3604</v>
      </c>
      <c r="R483" s="9" t="s">
        <v>3198</v>
      </c>
    </row>
    <row r="484" spans="1:18" x14ac:dyDescent="0.25">
      <c r="A484" s="4" t="s">
        <v>3891</v>
      </c>
      <c r="D484" s="4" t="s">
        <v>3666</v>
      </c>
      <c r="G484" s="4" t="s">
        <v>3106</v>
      </c>
      <c r="P484" s="9" t="s">
        <v>3891</v>
      </c>
      <c r="Q484" s="9" t="s">
        <v>3666</v>
      </c>
      <c r="R484" s="9" t="s">
        <v>3322</v>
      </c>
    </row>
    <row r="485" spans="1:18" x14ac:dyDescent="0.25">
      <c r="A485" s="4" t="s">
        <v>3990</v>
      </c>
      <c r="D485" s="4" t="s">
        <v>3677</v>
      </c>
      <c r="G485" s="4" t="s">
        <v>3198</v>
      </c>
      <c r="P485" s="9" t="s">
        <v>3990</v>
      </c>
      <c r="Q485" s="9" t="s">
        <v>3677</v>
      </c>
      <c r="R485" s="9" t="s">
        <v>7509</v>
      </c>
    </row>
    <row r="486" spans="1:18" x14ac:dyDescent="0.25">
      <c r="A486" s="4" t="s">
        <v>2396</v>
      </c>
      <c r="D486" s="4" t="s">
        <v>6197</v>
      </c>
      <c r="G486" s="4" t="s">
        <v>3322</v>
      </c>
      <c r="P486" s="9" t="s">
        <v>2396</v>
      </c>
      <c r="Q486" s="9" t="s">
        <v>6197</v>
      </c>
      <c r="R486" s="9" t="s">
        <v>2412</v>
      </c>
    </row>
    <row r="487" spans="1:18" x14ac:dyDescent="0.25">
      <c r="A487" s="4" t="s">
        <v>1912</v>
      </c>
      <c r="D487" s="4" t="s">
        <v>3795</v>
      </c>
      <c r="G487" s="4" t="s">
        <v>7509</v>
      </c>
      <c r="P487" s="9" t="s">
        <v>1912</v>
      </c>
      <c r="Q487" s="9" t="s">
        <v>3795</v>
      </c>
      <c r="R487" s="9" t="s">
        <v>1814</v>
      </c>
    </row>
    <row r="488" spans="1:18" x14ac:dyDescent="0.25">
      <c r="A488" s="4" t="s">
        <v>5710</v>
      </c>
      <c r="D488" s="4" t="s">
        <v>3800</v>
      </c>
      <c r="G488" s="4" t="s">
        <v>2412</v>
      </c>
      <c r="P488" s="9" t="s">
        <v>5710</v>
      </c>
      <c r="Q488" s="9" t="s">
        <v>3800</v>
      </c>
      <c r="R488" s="9" t="s">
        <v>1806</v>
      </c>
    </row>
    <row r="489" spans="1:18" x14ac:dyDescent="0.25">
      <c r="A489" s="4" t="s">
        <v>5674</v>
      </c>
      <c r="D489" s="4" t="s">
        <v>3891</v>
      </c>
      <c r="G489" s="4" t="s">
        <v>1814</v>
      </c>
      <c r="P489" s="9" t="s">
        <v>5674</v>
      </c>
      <c r="Q489" s="9" t="s">
        <v>3891</v>
      </c>
      <c r="R489" s="9" t="s">
        <v>2117</v>
      </c>
    </row>
    <row r="490" spans="1:18" x14ac:dyDescent="0.25">
      <c r="A490" s="4" t="s">
        <v>3618</v>
      </c>
      <c r="D490" s="4" t="s">
        <v>3933</v>
      </c>
      <c r="G490" s="4" t="s">
        <v>1806</v>
      </c>
      <c r="P490" s="9" t="s">
        <v>3618</v>
      </c>
      <c r="Q490" s="9" t="s">
        <v>3933</v>
      </c>
      <c r="R490" s="9" t="s">
        <v>6467</v>
      </c>
    </row>
    <row r="491" spans="1:18" x14ac:dyDescent="0.25">
      <c r="A491" s="4" t="s">
        <v>3772</v>
      </c>
      <c r="D491" s="4" t="s">
        <v>3990</v>
      </c>
      <c r="G491" s="4" t="s">
        <v>2117</v>
      </c>
      <c r="P491" s="9" t="s">
        <v>3772</v>
      </c>
      <c r="Q491" s="9" t="s">
        <v>3990</v>
      </c>
      <c r="R491" s="9" t="s">
        <v>7231</v>
      </c>
    </row>
    <row r="492" spans="1:18" x14ac:dyDescent="0.25">
      <c r="A492" s="4" t="s">
        <v>3836</v>
      </c>
      <c r="D492" s="4" t="s">
        <v>2396</v>
      </c>
      <c r="G492" s="4" t="s">
        <v>6467</v>
      </c>
      <c r="P492" s="9" t="s">
        <v>3836</v>
      </c>
      <c r="Q492" s="9" t="s">
        <v>2396</v>
      </c>
      <c r="R492" s="9" t="s">
        <v>3504</v>
      </c>
    </row>
    <row r="493" spans="1:18" x14ac:dyDescent="0.25">
      <c r="A493" s="4" t="s">
        <v>7232</v>
      </c>
      <c r="D493" s="4" t="s">
        <v>1912</v>
      </c>
      <c r="G493" s="4" t="s">
        <v>7231</v>
      </c>
      <c r="P493" s="9" t="s">
        <v>7232</v>
      </c>
      <c r="Q493" s="9" t="s">
        <v>1912</v>
      </c>
      <c r="R493" s="9" t="s">
        <v>5284</v>
      </c>
    </row>
    <row r="494" spans="1:18" x14ac:dyDescent="0.25">
      <c r="A494" s="4" t="s">
        <v>2464</v>
      </c>
      <c r="D494" s="4" t="s">
        <v>5710</v>
      </c>
      <c r="G494" s="4" t="s">
        <v>3504</v>
      </c>
      <c r="P494" s="9" t="s">
        <v>2464</v>
      </c>
      <c r="Q494" s="9" t="s">
        <v>5710</v>
      </c>
      <c r="R494" s="9" t="s">
        <v>5673</v>
      </c>
    </row>
    <row r="495" spans="1:18" x14ac:dyDescent="0.25">
      <c r="A495" s="4" t="s">
        <v>1792</v>
      </c>
      <c r="D495" s="4" t="s">
        <v>5674</v>
      </c>
      <c r="G495" s="4" t="s">
        <v>5284</v>
      </c>
      <c r="P495" s="9" t="s">
        <v>1792</v>
      </c>
      <c r="Q495" s="9" t="s">
        <v>5674</v>
      </c>
      <c r="R495" s="9" t="s">
        <v>3582</v>
      </c>
    </row>
    <row r="496" spans="1:18" x14ac:dyDescent="0.25">
      <c r="A496" s="4" t="s">
        <v>5313</v>
      </c>
      <c r="D496" s="4" t="s">
        <v>3618</v>
      </c>
      <c r="G496" s="4" t="s">
        <v>5673</v>
      </c>
      <c r="P496" s="9" t="s">
        <v>5313</v>
      </c>
      <c r="Q496" s="9" t="s">
        <v>3618</v>
      </c>
      <c r="R496" s="9" t="s">
        <v>3607</v>
      </c>
    </row>
    <row r="497" spans="1:18" x14ac:dyDescent="0.25">
      <c r="A497" s="4" t="s">
        <v>4484</v>
      </c>
      <c r="D497" s="4" t="s">
        <v>3772</v>
      </c>
      <c r="G497" s="4" t="s">
        <v>3582</v>
      </c>
      <c r="P497" s="9" t="s">
        <v>4484</v>
      </c>
      <c r="Q497" s="9" t="s">
        <v>3772</v>
      </c>
      <c r="R497" s="9" t="s">
        <v>3604</v>
      </c>
    </row>
    <row r="498" spans="1:18" x14ac:dyDescent="0.25">
      <c r="A498" s="4" t="s">
        <v>2257</v>
      </c>
      <c r="D498" s="4" t="s">
        <v>3836</v>
      </c>
      <c r="G498" s="4" t="s">
        <v>3607</v>
      </c>
      <c r="P498" s="9" t="s">
        <v>2257</v>
      </c>
      <c r="Q498" s="9" t="s">
        <v>3836</v>
      </c>
      <c r="R498" s="9" t="s">
        <v>3666</v>
      </c>
    </row>
    <row r="499" spans="1:18" x14ac:dyDescent="0.25">
      <c r="A499" s="4" t="s">
        <v>5285</v>
      </c>
      <c r="D499" s="4" t="s">
        <v>7232</v>
      </c>
      <c r="G499" s="4" t="s">
        <v>3604</v>
      </c>
      <c r="P499" s="9" t="s">
        <v>5285</v>
      </c>
      <c r="Q499" s="9" t="s">
        <v>7232</v>
      </c>
      <c r="R499" s="9" t="s">
        <v>3677</v>
      </c>
    </row>
    <row r="500" spans="1:18" x14ac:dyDescent="0.25">
      <c r="A500" s="4" t="s">
        <v>1234</v>
      </c>
      <c r="D500" s="4" t="s">
        <v>6851</v>
      </c>
      <c r="G500" s="4" t="s">
        <v>3666</v>
      </c>
      <c r="P500" s="9" t="s">
        <v>1234</v>
      </c>
      <c r="Q500" s="9" t="s">
        <v>6851</v>
      </c>
      <c r="R500" s="9" t="s">
        <v>6197</v>
      </c>
    </row>
    <row r="501" spans="1:18" x14ac:dyDescent="0.25">
      <c r="A501" s="4" t="s">
        <v>7233</v>
      </c>
      <c r="D501" s="4" t="s">
        <v>2464</v>
      </c>
      <c r="G501" s="4" t="s">
        <v>3677</v>
      </c>
      <c r="P501" s="9" t="s">
        <v>7233</v>
      </c>
      <c r="Q501" s="9" t="s">
        <v>2464</v>
      </c>
      <c r="R501" s="9" t="s">
        <v>3795</v>
      </c>
    </row>
    <row r="502" spans="1:18" x14ac:dyDescent="0.25">
      <c r="A502" s="4" t="s">
        <v>1571</v>
      </c>
      <c r="D502" s="4" t="s">
        <v>1792</v>
      </c>
      <c r="G502" s="4" t="s">
        <v>6197</v>
      </c>
      <c r="P502" s="9" t="s">
        <v>1571</v>
      </c>
      <c r="Q502" s="9" t="s">
        <v>1792</v>
      </c>
      <c r="R502" s="9" t="s">
        <v>3800</v>
      </c>
    </row>
    <row r="503" spans="1:18" x14ac:dyDescent="0.25">
      <c r="A503" s="4" t="s">
        <v>2769</v>
      </c>
      <c r="D503" s="4" t="s">
        <v>5313</v>
      </c>
      <c r="G503" s="4" t="s">
        <v>3795</v>
      </c>
      <c r="P503" s="9" t="s">
        <v>2769</v>
      </c>
      <c r="Q503" s="9" t="s">
        <v>5313</v>
      </c>
      <c r="R503" s="9" t="s">
        <v>3891</v>
      </c>
    </row>
    <row r="504" spans="1:18" x14ac:dyDescent="0.25">
      <c r="A504" s="4" t="s">
        <v>2818</v>
      </c>
      <c r="D504" s="4" t="s">
        <v>4484</v>
      </c>
      <c r="G504" s="4" t="s">
        <v>3800</v>
      </c>
      <c r="P504" s="9" t="s">
        <v>2818</v>
      </c>
      <c r="Q504" s="9" t="s">
        <v>4484</v>
      </c>
      <c r="R504" s="9" t="s">
        <v>7621</v>
      </c>
    </row>
    <row r="505" spans="1:18" x14ac:dyDescent="0.25">
      <c r="A505" s="4" t="s">
        <v>3993</v>
      </c>
      <c r="D505" s="4" t="s">
        <v>2257</v>
      </c>
      <c r="G505" s="4" t="s">
        <v>3891</v>
      </c>
      <c r="P505" s="9" t="s">
        <v>3993</v>
      </c>
      <c r="Q505" s="9" t="s">
        <v>2257</v>
      </c>
      <c r="R505" s="9" t="s">
        <v>3933</v>
      </c>
    </row>
    <row r="506" spans="1:18" x14ac:dyDescent="0.25">
      <c r="A506" s="4" t="s">
        <v>2400</v>
      </c>
      <c r="D506" s="4" t="s">
        <v>5285</v>
      </c>
      <c r="G506" s="4" t="s">
        <v>7621</v>
      </c>
      <c r="P506" s="9" t="s">
        <v>2400</v>
      </c>
      <c r="Q506" s="9" t="s">
        <v>5285</v>
      </c>
      <c r="R506" s="9" t="s">
        <v>3990</v>
      </c>
    </row>
    <row r="507" spans="1:18" x14ac:dyDescent="0.25">
      <c r="A507" s="4" t="s">
        <v>1916</v>
      </c>
      <c r="D507" s="4" t="s">
        <v>1234</v>
      </c>
      <c r="G507" s="4" t="s">
        <v>3933</v>
      </c>
      <c r="P507" s="9" t="s">
        <v>1916</v>
      </c>
      <c r="Q507" s="9" t="s">
        <v>1234</v>
      </c>
      <c r="R507" s="9" t="s">
        <v>2396</v>
      </c>
    </row>
    <row r="508" spans="1:18" x14ac:dyDescent="0.25">
      <c r="A508" s="4" t="s">
        <v>2933</v>
      </c>
      <c r="D508" s="4" t="s">
        <v>7233</v>
      </c>
      <c r="G508" s="4" t="s">
        <v>3990</v>
      </c>
      <c r="P508" s="9" t="s">
        <v>2933</v>
      </c>
      <c r="Q508" s="9" t="s">
        <v>7233</v>
      </c>
      <c r="R508" s="9" t="s">
        <v>1912</v>
      </c>
    </row>
    <row r="509" spans="1:18" x14ac:dyDescent="0.25">
      <c r="A509" s="4" t="s">
        <v>1368</v>
      </c>
      <c r="D509" s="4" t="s">
        <v>1571</v>
      </c>
      <c r="G509" s="4" t="s">
        <v>2396</v>
      </c>
      <c r="P509" s="9" t="s">
        <v>1368</v>
      </c>
      <c r="Q509" s="9" t="s">
        <v>1571</v>
      </c>
      <c r="R509" s="9" t="s">
        <v>5710</v>
      </c>
    </row>
    <row r="510" spans="1:18" x14ac:dyDescent="0.25">
      <c r="A510" s="4" t="s">
        <v>4159</v>
      </c>
      <c r="D510" s="4" t="s">
        <v>2769</v>
      </c>
      <c r="G510" s="4" t="s">
        <v>1912</v>
      </c>
      <c r="P510" s="9" t="s">
        <v>4159</v>
      </c>
      <c r="Q510" s="9" t="s">
        <v>2769</v>
      </c>
      <c r="R510" s="9" t="s">
        <v>5674</v>
      </c>
    </row>
    <row r="511" spans="1:18" x14ac:dyDescent="0.25">
      <c r="A511" s="4" t="s">
        <v>4177</v>
      </c>
      <c r="D511" s="4" t="s">
        <v>2818</v>
      </c>
      <c r="G511" s="4" t="s">
        <v>5710</v>
      </c>
      <c r="P511" s="9" t="s">
        <v>4177</v>
      </c>
      <c r="Q511" s="9" t="s">
        <v>2818</v>
      </c>
      <c r="R511" s="9" t="s">
        <v>3618</v>
      </c>
    </row>
    <row r="512" spans="1:18" x14ac:dyDescent="0.25">
      <c r="A512" s="4" t="s">
        <v>5874</v>
      </c>
      <c r="D512" s="4" t="s">
        <v>3993</v>
      </c>
      <c r="G512" s="4" t="s">
        <v>5674</v>
      </c>
      <c r="P512" s="9" t="s">
        <v>5874</v>
      </c>
      <c r="Q512" s="9" t="s">
        <v>3993</v>
      </c>
      <c r="R512" s="9" t="s">
        <v>3772</v>
      </c>
    </row>
    <row r="513" spans="1:18" x14ac:dyDescent="0.25">
      <c r="A513" s="4" t="s">
        <v>4208</v>
      </c>
      <c r="D513" s="4" t="s">
        <v>2400</v>
      </c>
      <c r="G513" s="4" t="s">
        <v>3618</v>
      </c>
      <c r="P513" s="9" t="s">
        <v>4208</v>
      </c>
      <c r="Q513" s="9" t="s">
        <v>2400</v>
      </c>
      <c r="R513" s="9" t="s">
        <v>3836</v>
      </c>
    </row>
    <row r="514" spans="1:18" x14ac:dyDescent="0.25">
      <c r="A514" s="4" t="s">
        <v>5432</v>
      </c>
      <c r="D514" s="4" t="s">
        <v>1916</v>
      </c>
      <c r="G514" s="4" t="s">
        <v>3772</v>
      </c>
      <c r="P514" s="9" t="s">
        <v>5432</v>
      </c>
      <c r="Q514" s="9" t="s">
        <v>1916</v>
      </c>
      <c r="R514" s="9" t="s">
        <v>7232</v>
      </c>
    </row>
    <row r="515" spans="1:18" x14ac:dyDescent="0.25">
      <c r="A515" s="4" t="s">
        <v>4275</v>
      </c>
      <c r="D515" s="4" t="s">
        <v>2933</v>
      </c>
      <c r="G515" s="4" t="s">
        <v>3836</v>
      </c>
      <c r="P515" s="9" t="s">
        <v>4275</v>
      </c>
      <c r="Q515" s="9" t="s">
        <v>2933</v>
      </c>
      <c r="R515" s="9" t="s">
        <v>6851</v>
      </c>
    </row>
    <row r="516" spans="1:18" x14ac:dyDescent="0.25">
      <c r="A516" s="4" t="s">
        <v>4280</v>
      </c>
      <c r="D516" s="4" t="s">
        <v>1368</v>
      </c>
      <c r="G516" s="4" t="s">
        <v>7232</v>
      </c>
      <c r="P516" s="9" t="s">
        <v>4280</v>
      </c>
      <c r="Q516" s="9" t="s">
        <v>1368</v>
      </c>
      <c r="R516" s="9" t="s">
        <v>2464</v>
      </c>
    </row>
    <row r="517" spans="1:18" x14ac:dyDescent="0.25">
      <c r="A517" s="4" t="s">
        <v>4332</v>
      </c>
      <c r="D517" s="4" t="s">
        <v>4159</v>
      </c>
      <c r="G517" s="4" t="s">
        <v>6851</v>
      </c>
      <c r="P517" s="9" t="s">
        <v>4332</v>
      </c>
      <c r="Q517" s="9" t="s">
        <v>4159</v>
      </c>
      <c r="R517" s="9" t="s">
        <v>1792</v>
      </c>
    </row>
    <row r="518" spans="1:18" x14ac:dyDescent="0.25">
      <c r="A518" s="4" t="s">
        <v>4331</v>
      </c>
      <c r="D518" s="4" t="s">
        <v>4177</v>
      </c>
      <c r="G518" s="4" t="s">
        <v>2464</v>
      </c>
      <c r="P518" s="9" t="s">
        <v>4331</v>
      </c>
      <c r="Q518" s="9" t="s">
        <v>4177</v>
      </c>
      <c r="R518" s="9" t="s">
        <v>5313</v>
      </c>
    </row>
    <row r="519" spans="1:18" x14ac:dyDescent="0.25">
      <c r="A519" s="4" t="s">
        <v>5529</v>
      </c>
      <c r="D519" s="4" t="s">
        <v>5874</v>
      </c>
      <c r="G519" s="4" t="s">
        <v>1792</v>
      </c>
      <c r="P519" s="9" t="s">
        <v>5529</v>
      </c>
      <c r="Q519" s="9" t="s">
        <v>5874</v>
      </c>
      <c r="R519" s="9" t="s">
        <v>4484</v>
      </c>
    </row>
    <row r="520" spans="1:18" x14ac:dyDescent="0.25">
      <c r="A520" s="4" t="s">
        <v>5875</v>
      </c>
      <c r="D520" s="4" t="s">
        <v>4208</v>
      </c>
      <c r="G520" s="4" t="s">
        <v>5313</v>
      </c>
      <c r="P520" s="9" t="s">
        <v>5875</v>
      </c>
      <c r="Q520" s="9" t="s">
        <v>4208</v>
      </c>
      <c r="R520" s="9" t="s">
        <v>2257</v>
      </c>
    </row>
    <row r="521" spans="1:18" x14ac:dyDescent="0.25">
      <c r="A521" s="4" t="s">
        <v>4351</v>
      </c>
      <c r="D521" s="4" t="s">
        <v>5432</v>
      </c>
      <c r="G521" s="4" t="s">
        <v>4484</v>
      </c>
      <c r="P521" s="9" t="s">
        <v>4351</v>
      </c>
      <c r="Q521" s="9" t="s">
        <v>5432</v>
      </c>
      <c r="R521" s="9" t="s">
        <v>5285</v>
      </c>
    </row>
    <row r="522" spans="1:18" x14ac:dyDescent="0.25">
      <c r="A522" s="4" t="s">
        <v>6468</v>
      </c>
      <c r="D522" s="4" t="s">
        <v>4275</v>
      </c>
      <c r="G522" s="4" t="s">
        <v>2257</v>
      </c>
      <c r="P522" s="9" t="s">
        <v>6468</v>
      </c>
      <c r="Q522" s="9" t="s">
        <v>4275</v>
      </c>
      <c r="R522" s="9" t="s">
        <v>1234</v>
      </c>
    </row>
    <row r="523" spans="1:18" x14ac:dyDescent="0.25">
      <c r="A523" s="4" t="s">
        <v>4401</v>
      </c>
      <c r="D523" s="4" t="s">
        <v>4280</v>
      </c>
      <c r="G523" s="4" t="s">
        <v>5285</v>
      </c>
      <c r="P523" s="9" t="s">
        <v>4401</v>
      </c>
      <c r="Q523" s="9" t="s">
        <v>4280</v>
      </c>
      <c r="R523" s="9" t="s">
        <v>1571</v>
      </c>
    </row>
    <row r="524" spans="1:18" x14ac:dyDescent="0.25">
      <c r="A524" s="4" t="s">
        <v>6852</v>
      </c>
      <c r="D524" s="4" t="s">
        <v>4332</v>
      </c>
      <c r="G524" s="4" t="s">
        <v>1234</v>
      </c>
      <c r="P524" s="9" t="s">
        <v>6852</v>
      </c>
      <c r="Q524" s="9" t="s">
        <v>4332</v>
      </c>
      <c r="R524" s="9" t="s">
        <v>2769</v>
      </c>
    </row>
    <row r="525" spans="1:18" x14ac:dyDescent="0.25">
      <c r="A525" s="4" t="s">
        <v>2283</v>
      </c>
      <c r="D525" s="4" t="s">
        <v>4331</v>
      </c>
      <c r="G525" s="4" t="s">
        <v>1571</v>
      </c>
      <c r="P525" s="9" t="s">
        <v>2283</v>
      </c>
      <c r="Q525" s="9" t="s">
        <v>4331</v>
      </c>
      <c r="R525" s="9" t="s">
        <v>2818</v>
      </c>
    </row>
    <row r="526" spans="1:18" x14ac:dyDescent="0.25">
      <c r="A526" s="4" t="s">
        <v>2313</v>
      </c>
      <c r="D526" s="4" t="s">
        <v>5529</v>
      </c>
      <c r="G526" s="4" t="s">
        <v>2769</v>
      </c>
      <c r="P526" s="9" t="s">
        <v>2313</v>
      </c>
      <c r="Q526" s="9" t="s">
        <v>5529</v>
      </c>
      <c r="R526" s="9" t="s">
        <v>3993</v>
      </c>
    </row>
    <row r="527" spans="1:18" x14ac:dyDescent="0.25">
      <c r="A527" s="4" t="s">
        <v>2301</v>
      </c>
      <c r="D527" s="4" t="s">
        <v>5875</v>
      </c>
      <c r="G527" s="4" t="s">
        <v>2818</v>
      </c>
      <c r="P527" s="9" t="s">
        <v>2301</v>
      </c>
      <c r="Q527" s="9" t="s">
        <v>5875</v>
      </c>
      <c r="R527" s="9" t="s">
        <v>2400</v>
      </c>
    </row>
    <row r="528" spans="1:18" x14ac:dyDescent="0.25">
      <c r="A528" s="4" t="s">
        <v>4438</v>
      </c>
      <c r="D528" s="4" t="s">
        <v>4351</v>
      </c>
      <c r="G528" s="4" t="s">
        <v>3993</v>
      </c>
      <c r="P528" s="9" t="s">
        <v>4438</v>
      </c>
      <c r="Q528" s="9" t="s">
        <v>4351</v>
      </c>
      <c r="R528" s="9" t="s">
        <v>1916</v>
      </c>
    </row>
    <row r="529" spans="1:18" x14ac:dyDescent="0.25">
      <c r="A529" s="4" t="s">
        <v>7132</v>
      </c>
      <c r="D529" s="4" t="s">
        <v>6468</v>
      </c>
      <c r="G529" s="4" t="s">
        <v>2400</v>
      </c>
      <c r="P529" s="9" t="s">
        <v>7132</v>
      </c>
      <c r="Q529" s="9" t="s">
        <v>6468</v>
      </c>
      <c r="R529" s="9" t="s">
        <v>2933</v>
      </c>
    </row>
    <row r="530" spans="1:18" x14ac:dyDescent="0.25">
      <c r="A530" s="4" t="s">
        <v>2590</v>
      </c>
      <c r="D530" s="4" t="s">
        <v>4401</v>
      </c>
      <c r="G530" s="4" t="s">
        <v>1916</v>
      </c>
      <c r="P530" s="9" t="s">
        <v>2590</v>
      </c>
      <c r="Q530" s="9" t="s">
        <v>4401</v>
      </c>
      <c r="R530" s="9" t="s">
        <v>1368</v>
      </c>
    </row>
    <row r="531" spans="1:18" x14ac:dyDescent="0.25">
      <c r="A531" s="4" t="s">
        <v>4934</v>
      </c>
      <c r="D531" s="4" t="s">
        <v>6852</v>
      </c>
      <c r="G531" s="4" t="s">
        <v>2933</v>
      </c>
      <c r="P531" s="9" t="s">
        <v>4934</v>
      </c>
      <c r="Q531" s="9" t="s">
        <v>6852</v>
      </c>
      <c r="R531" s="9" t="s">
        <v>4159</v>
      </c>
    </row>
    <row r="532" spans="1:18" x14ac:dyDescent="0.25">
      <c r="A532" s="4" t="s">
        <v>5314</v>
      </c>
      <c r="D532" s="4" t="s">
        <v>2283</v>
      </c>
      <c r="G532" s="4" t="s">
        <v>1368</v>
      </c>
      <c r="P532" s="9" t="s">
        <v>5314</v>
      </c>
      <c r="Q532" s="9" t="s">
        <v>2283</v>
      </c>
      <c r="R532" s="9" t="s">
        <v>4177</v>
      </c>
    </row>
    <row r="533" spans="1:18" x14ac:dyDescent="0.25">
      <c r="A533" s="4" t="s">
        <v>5472</v>
      </c>
      <c r="D533" s="4" t="s">
        <v>2313</v>
      </c>
      <c r="G533" s="4" t="s">
        <v>4159</v>
      </c>
      <c r="P533" s="9" t="s">
        <v>5472</v>
      </c>
      <c r="Q533" s="9" t="s">
        <v>2313</v>
      </c>
      <c r="R533" s="9" t="s">
        <v>5874</v>
      </c>
    </row>
    <row r="534" spans="1:18" x14ac:dyDescent="0.25">
      <c r="A534" s="4" t="s">
        <v>1369</v>
      </c>
      <c r="D534" s="4" t="s">
        <v>2301</v>
      </c>
      <c r="G534" s="4" t="s">
        <v>4177</v>
      </c>
      <c r="P534" s="9" t="s">
        <v>1369</v>
      </c>
      <c r="Q534" s="9" t="s">
        <v>2301</v>
      </c>
      <c r="R534" s="9" t="s">
        <v>4208</v>
      </c>
    </row>
    <row r="535" spans="1:18" x14ac:dyDescent="0.25">
      <c r="A535" s="4" t="s">
        <v>5876</v>
      </c>
      <c r="D535" s="4" t="s">
        <v>4438</v>
      </c>
      <c r="G535" s="4" t="s">
        <v>5874</v>
      </c>
      <c r="P535" s="9" t="s">
        <v>5876</v>
      </c>
      <c r="Q535" s="9" t="s">
        <v>4438</v>
      </c>
      <c r="R535" s="9" t="s">
        <v>5432</v>
      </c>
    </row>
    <row r="536" spans="1:18" x14ac:dyDescent="0.25">
      <c r="A536" s="4" t="s">
        <v>4198</v>
      </c>
      <c r="D536" s="4" t="s">
        <v>7132</v>
      </c>
      <c r="G536" s="4" t="s">
        <v>4208</v>
      </c>
      <c r="P536" s="9" t="s">
        <v>4198</v>
      </c>
      <c r="Q536" s="9" t="s">
        <v>7132</v>
      </c>
      <c r="R536" s="9" t="s">
        <v>4275</v>
      </c>
    </row>
    <row r="537" spans="1:18" x14ac:dyDescent="0.25">
      <c r="A537" s="4" t="s">
        <v>4277</v>
      </c>
      <c r="D537" s="4" t="s">
        <v>2590</v>
      </c>
      <c r="G537" s="4" t="s">
        <v>5432</v>
      </c>
      <c r="P537" s="9" t="s">
        <v>4277</v>
      </c>
      <c r="Q537" s="9" t="s">
        <v>2590</v>
      </c>
      <c r="R537" s="9" t="s">
        <v>4280</v>
      </c>
    </row>
    <row r="538" spans="1:18" x14ac:dyDescent="0.25">
      <c r="A538" s="4" t="s">
        <v>6198</v>
      </c>
      <c r="D538" s="4" t="s">
        <v>4934</v>
      </c>
      <c r="G538" s="4" t="s">
        <v>4275</v>
      </c>
      <c r="P538" s="9" t="s">
        <v>6198</v>
      </c>
      <c r="Q538" s="9" t="s">
        <v>4934</v>
      </c>
      <c r="R538" s="9" t="s">
        <v>4332</v>
      </c>
    </row>
    <row r="539" spans="1:18" x14ac:dyDescent="0.25">
      <c r="A539" s="4" t="s">
        <v>6199</v>
      </c>
      <c r="D539" s="4" t="s">
        <v>5314</v>
      </c>
      <c r="G539" s="4" t="s">
        <v>4280</v>
      </c>
      <c r="P539" s="9" t="s">
        <v>6199</v>
      </c>
      <c r="Q539" s="9" t="s">
        <v>5314</v>
      </c>
      <c r="R539" s="9" t="s">
        <v>4331</v>
      </c>
    </row>
    <row r="540" spans="1:18" x14ac:dyDescent="0.25">
      <c r="A540" s="4" t="s">
        <v>7234</v>
      </c>
      <c r="D540" s="4" t="s">
        <v>5472</v>
      </c>
      <c r="G540" s="4" t="s">
        <v>4332</v>
      </c>
      <c r="P540" s="9" t="s">
        <v>7234</v>
      </c>
      <c r="Q540" s="9" t="s">
        <v>5472</v>
      </c>
      <c r="R540" s="9" t="s">
        <v>5529</v>
      </c>
    </row>
    <row r="541" spans="1:18" x14ac:dyDescent="0.25">
      <c r="A541" s="4" t="s">
        <v>5877</v>
      </c>
      <c r="D541" s="4" t="s">
        <v>1369</v>
      </c>
      <c r="G541" s="4" t="s">
        <v>4331</v>
      </c>
      <c r="P541" s="9" t="s">
        <v>5877</v>
      </c>
      <c r="Q541" s="9" t="s">
        <v>1369</v>
      </c>
      <c r="R541" s="9" t="s">
        <v>5875</v>
      </c>
    </row>
    <row r="542" spans="1:18" x14ac:dyDescent="0.25">
      <c r="A542" s="4" t="s">
        <v>4374</v>
      </c>
      <c r="D542" s="4" t="s">
        <v>5876</v>
      </c>
      <c r="G542" s="4" t="s">
        <v>5529</v>
      </c>
      <c r="P542" s="9" t="s">
        <v>4374</v>
      </c>
      <c r="Q542" s="9" t="s">
        <v>5876</v>
      </c>
      <c r="R542" s="9" t="s">
        <v>4351</v>
      </c>
    </row>
    <row r="543" spans="1:18" x14ac:dyDescent="0.25">
      <c r="A543" s="4" t="s">
        <v>2243</v>
      </c>
      <c r="D543" s="4" t="s">
        <v>4198</v>
      </c>
      <c r="G543" s="4" t="s">
        <v>5875</v>
      </c>
      <c r="P543" s="9" t="s">
        <v>2243</v>
      </c>
      <c r="Q543" s="9" t="s">
        <v>4198</v>
      </c>
      <c r="R543" s="9" t="s">
        <v>6468</v>
      </c>
    </row>
    <row r="544" spans="1:18" x14ac:dyDescent="0.25">
      <c r="A544" s="4" t="s">
        <v>4421</v>
      </c>
      <c r="D544" s="4" t="s">
        <v>4277</v>
      </c>
      <c r="G544" s="4" t="s">
        <v>4351</v>
      </c>
      <c r="P544" s="9" t="s">
        <v>4421</v>
      </c>
      <c r="Q544" s="9" t="s">
        <v>4277</v>
      </c>
      <c r="R544" s="9" t="s">
        <v>7622</v>
      </c>
    </row>
    <row r="545" spans="1:18" x14ac:dyDescent="0.25">
      <c r="A545" s="4" t="s">
        <v>2987</v>
      </c>
      <c r="D545" s="4" t="s">
        <v>6198</v>
      </c>
      <c r="G545" s="4" t="s">
        <v>6468</v>
      </c>
      <c r="P545" s="9" t="s">
        <v>2987</v>
      </c>
      <c r="Q545" s="9" t="s">
        <v>6198</v>
      </c>
      <c r="R545" s="9" t="s">
        <v>4401</v>
      </c>
    </row>
    <row r="546" spans="1:18" x14ac:dyDescent="0.25">
      <c r="A546" s="4" t="s">
        <v>3037</v>
      </c>
      <c r="D546" s="4" t="s">
        <v>6199</v>
      </c>
      <c r="G546" s="4" t="s">
        <v>7622</v>
      </c>
      <c r="P546" s="9" t="s">
        <v>3037</v>
      </c>
      <c r="Q546" s="9" t="s">
        <v>6199</v>
      </c>
      <c r="R546" s="9" t="s">
        <v>6852</v>
      </c>
    </row>
    <row r="547" spans="1:18" x14ac:dyDescent="0.25">
      <c r="A547" s="4" t="s">
        <v>7235</v>
      </c>
      <c r="D547" s="4" t="s">
        <v>7234</v>
      </c>
      <c r="G547" s="4" t="s">
        <v>4401</v>
      </c>
      <c r="P547" s="9" t="s">
        <v>7235</v>
      </c>
      <c r="Q547" s="9" t="s">
        <v>7234</v>
      </c>
      <c r="R547" s="9" t="s">
        <v>2283</v>
      </c>
    </row>
    <row r="548" spans="1:18" x14ac:dyDescent="0.25">
      <c r="A548" s="4" t="s">
        <v>3060</v>
      </c>
      <c r="D548" s="4" t="s">
        <v>5877</v>
      </c>
      <c r="G548" s="4" t="s">
        <v>6852</v>
      </c>
      <c r="P548" s="9" t="s">
        <v>3060</v>
      </c>
      <c r="Q548" s="9" t="s">
        <v>5877</v>
      </c>
      <c r="R548" s="9" t="s">
        <v>2313</v>
      </c>
    </row>
    <row r="549" spans="1:18" x14ac:dyDescent="0.25">
      <c r="A549" s="4" t="s">
        <v>3105</v>
      </c>
      <c r="D549" s="4" t="s">
        <v>4374</v>
      </c>
      <c r="G549" s="4" t="s">
        <v>2283</v>
      </c>
      <c r="P549" s="9" t="s">
        <v>3105</v>
      </c>
      <c r="Q549" s="9" t="s">
        <v>4374</v>
      </c>
      <c r="R549" s="9" t="s">
        <v>2301</v>
      </c>
    </row>
    <row r="550" spans="1:18" x14ac:dyDescent="0.25">
      <c r="A550" s="4" t="s">
        <v>3255</v>
      </c>
      <c r="D550" s="4" t="s">
        <v>2243</v>
      </c>
      <c r="G550" s="4" t="s">
        <v>2313</v>
      </c>
      <c r="P550" s="9" t="s">
        <v>3255</v>
      </c>
      <c r="Q550" s="9" t="s">
        <v>2243</v>
      </c>
      <c r="R550" s="9" t="s">
        <v>4438</v>
      </c>
    </row>
    <row r="551" spans="1:18" x14ac:dyDescent="0.25">
      <c r="A551" s="4" t="s">
        <v>5826</v>
      </c>
      <c r="D551" s="4" t="s">
        <v>4421</v>
      </c>
      <c r="G551" s="4" t="s">
        <v>2301</v>
      </c>
      <c r="P551" s="9" t="s">
        <v>5826</v>
      </c>
      <c r="Q551" s="9" t="s">
        <v>4421</v>
      </c>
      <c r="R551" s="9" t="s">
        <v>7132</v>
      </c>
    </row>
    <row r="552" spans="1:18" x14ac:dyDescent="0.25">
      <c r="A552" s="4" t="s">
        <v>2514</v>
      </c>
      <c r="D552" s="4" t="s">
        <v>2987</v>
      </c>
      <c r="G552" s="4" t="s">
        <v>4438</v>
      </c>
      <c r="P552" s="9" t="s">
        <v>2514</v>
      </c>
      <c r="Q552" s="9" t="s">
        <v>2987</v>
      </c>
      <c r="R552" s="9" t="s">
        <v>2590</v>
      </c>
    </row>
    <row r="553" spans="1:18" x14ac:dyDescent="0.25">
      <c r="A553" s="4" t="s">
        <v>2135</v>
      </c>
      <c r="D553" s="4" t="s">
        <v>3037</v>
      </c>
      <c r="G553" s="4" t="s">
        <v>7132</v>
      </c>
      <c r="P553" s="9" t="s">
        <v>2135</v>
      </c>
      <c r="Q553" s="9" t="s">
        <v>3037</v>
      </c>
      <c r="R553" s="9" t="s">
        <v>4934</v>
      </c>
    </row>
    <row r="554" spans="1:18" x14ac:dyDescent="0.25">
      <c r="A554" s="4" t="s">
        <v>3467</v>
      </c>
      <c r="D554" s="4" t="s">
        <v>7235</v>
      </c>
      <c r="G554" s="4" t="s">
        <v>2590</v>
      </c>
      <c r="P554" s="9" t="s">
        <v>3467</v>
      </c>
      <c r="Q554" s="9" t="s">
        <v>7235</v>
      </c>
      <c r="R554" s="9" t="s">
        <v>5314</v>
      </c>
    </row>
    <row r="555" spans="1:18" x14ac:dyDescent="0.25">
      <c r="A555" s="4" t="s">
        <v>6775</v>
      </c>
      <c r="D555" s="4" t="s">
        <v>3060</v>
      </c>
      <c r="G555" s="4" t="s">
        <v>4934</v>
      </c>
      <c r="P555" s="9" t="s">
        <v>6775</v>
      </c>
      <c r="Q555" s="9" t="s">
        <v>3060</v>
      </c>
      <c r="R555" s="9" t="s">
        <v>5472</v>
      </c>
    </row>
    <row r="556" spans="1:18" x14ac:dyDescent="0.25">
      <c r="A556" s="4" t="s">
        <v>6776</v>
      </c>
      <c r="D556" s="4" t="s">
        <v>3105</v>
      </c>
      <c r="G556" s="4" t="s">
        <v>5314</v>
      </c>
      <c r="P556" s="9" t="s">
        <v>6776</v>
      </c>
      <c r="Q556" s="9" t="s">
        <v>3105</v>
      </c>
      <c r="R556" s="9" t="s">
        <v>1369</v>
      </c>
    </row>
    <row r="557" spans="1:18" x14ac:dyDescent="0.25">
      <c r="A557" s="4" t="s">
        <v>7236</v>
      </c>
      <c r="D557" s="4" t="s">
        <v>3255</v>
      </c>
      <c r="G557" s="4" t="s">
        <v>5472</v>
      </c>
      <c r="P557" s="9" t="s">
        <v>7236</v>
      </c>
      <c r="Q557" s="9" t="s">
        <v>3255</v>
      </c>
      <c r="R557" s="9" t="s">
        <v>5876</v>
      </c>
    </row>
    <row r="558" spans="1:18" x14ac:dyDescent="0.25">
      <c r="A558" s="4" t="s">
        <v>4898</v>
      </c>
      <c r="D558" s="4" t="s">
        <v>5826</v>
      </c>
      <c r="G558" s="4" t="s">
        <v>1369</v>
      </c>
      <c r="P558" s="9" t="s">
        <v>4898</v>
      </c>
      <c r="Q558" s="9" t="s">
        <v>5826</v>
      </c>
      <c r="R558" s="9" t="s">
        <v>4198</v>
      </c>
    </row>
    <row r="559" spans="1:18" x14ac:dyDescent="0.25">
      <c r="A559" s="4" t="s">
        <v>4155</v>
      </c>
      <c r="D559" s="4" t="s">
        <v>2514</v>
      </c>
      <c r="G559" s="4" t="s">
        <v>5876</v>
      </c>
      <c r="P559" s="9" t="s">
        <v>4155</v>
      </c>
      <c r="Q559" s="9" t="s">
        <v>2514</v>
      </c>
      <c r="R559" s="9" t="s">
        <v>4277</v>
      </c>
    </row>
    <row r="560" spans="1:18" x14ac:dyDescent="0.25">
      <c r="A560" s="4" t="s">
        <v>5878</v>
      </c>
      <c r="D560" s="4" t="s">
        <v>2135</v>
      </c>
      <c r="G560" s="4" t="s">
        <v>4198</v>
      </c>
      <c r="P560" s="9" t="s">
        <v>5878</v>
      </c>
      <c r="Q560" s="9" t="s">
        <v>2135</v>
      </c>
      <c r="R560" s="9" t="s">
        <v>6198</v>
      </c>
    </row>
    <row r="561" spans="1:18" x14ac:dyDescent="0.25">
      <c r="A561" s="4" t="s">
        <v>4279</v>
      </c>
      <c r="D561" s="4" t="s">
        <v>3467</v>
      </c>
      <c r="G561" s="4" t="s">
        <v>4277</v>
      </c>
      <c r="P561" s="9" t="s">
        <v>4279</v>
      </c>
      <c r="Q561" s="9" t="s">
        <v>3467</v>
      </c>
      <c r="R561" s="9" t="s">
        <v>6199</v>
      </c>
    </row>
    <row r="562" spans="1:18" x14ac:dyDescent="0.25">
      <c r="A562" s="4" t="s">
        <v>6853</v>
      </c>
      <c r="D562" s="4" t="s">
        <v>6775</v>
      </c>
      <c r="G562" s="4" t="s">
        <v>6198</v>
      </c>
      <c r="P562" s="9" t="s">
        <v>6853</v>
      </c>
      <c r="Q562" s="9" t="s">
        <v>6775</v>
      </c>
      <c r="R562" s="9" t="s">
        <v>7234</v>
      </c>
    </row>
    <row r="563" spans="1:18" x14ac:dyDescent="0.25">
      <c r="A563" s="4" t="s">
        <v>6854</v>
      </c>
      <c r="D563" s="4" t="s">
        <v>6776</v>
      </c>
      <c r="G563" s="4" t="s">
        <v>6199</v>
      </c>
      <c r="P563" s="9" t="s">
        <v>6854</v>
      </c>
      <c r="Q563" s="9" t="s">
        <v>6776</v>
      </c>
      <c r="R563" s="9" t="s">
        <v>5877</v>
      </c>
    </row>
    <row r="564" spans="1:18" x14ac:dyDescent="0.25">
      <c r="A564" s="4" t="s">
        <v>6469</v>
      </c>
      <c r="D564" s="4" t="s">
        <v>7236</v>
      </c>
      <c r="G564" s="4" t="s">
        <v>7234</v>
      </c>
      <c r="P564" s="9" t="s">
        <v>6469</v>
      </c>
      <c r="Q564" s="9" t="s">
        <v>7236</v>
      </c>
      <c r="R564" s="9" t="s">
        <v>4374</v>
      </c>
    </row>
    <row r="565" spans="1:18" x14ac:dyDescent="0.25">
      <c r="A565" s="4" t="s">
        <v>5879</v>
      </c>
      <c r="D565" s="4" t="s">
        <v>4898</v>
      </c>
      <c r="G565" s="4" t="s">
        <v>5877</v>
      </c>
      <c r="P565" s="9" t="s">
        <v>5879</v>
      </c>
      <c r="Q565" s="9" t="s">
        <v>4898</v>
      </c>
      <c r="R565" s="9" t="s">
        <v>2243</v>
      </c>
    </row>
    <row r="566" spans="1:18" x14ac:dyDescent="0.25">
      <c r="A566" s="4" t="s">
        <v>6855</v>
      </c>
      <c r="D566" s="4" t="s">
        <v>4155</v>
      </c>
      <c r="G566" s="4" t="s">
        <v>4374</v>
      </c>
      <c r="P566" s="9" t="s">
        <v>6855</v>
      </c>
      <c r="Q566" s="9" t="s">
        <v>4155</v>
      </c>
      <c r="R566" s="9" t="s">
        <v>4421</v>
      </c>
    </row>
    <row r="567" spans="1:18" x14ac:dyDescent="0.25">
      <c r="A567" s="4" t="s">
        <v>1259</v>
      </c>
      <c r="D567" s="4" t="s">
        <v>5878</v>
      </c>
      <c r="G567" s="4" t="s">
        <v>2243</v>
      </c>
      <c r="P567" s="9" t="s">
        <v>1259</v>
      </c>
      <c r="Q567" s="9" t="s">
        <v>5878</v>
      </c>
      <c r="R567" s="9" t="s">
        <v>2987</v>
      </c>
    </row>
    <row r="568" spans="1:18" x14ac:dyDescent="0.25">
      <c r="A568" s="4" t="s">
        <v>3523</v>
      </c>
      <c r="D568" s="4" t="s">
        <v>4279</v>
      </c>
      <c r="G568" s="4" t="s">
        <v>4421</v>
      </c>
      <c r="P568" s="9" t="s">
        <v>3523</v>
      </c>
      <c r="Q568" s="9" t="s">
        <v>4279</v>
      </c>
      <c r="R568" s="9" t="s">
        <v>3037</v>
      </c>
    </row>
    <row r="569" spans="1:18" x14ac:dyDescent="0.25">
      <c r="A569" s="4" t="s">
        <v>6470</v>
      </c>
      <c r="D569" s="4" t="s">
        <v>6853</v>
      </c>
      <c r="G569" s="4" t="s">
        <v>2987</v>
      </c>
      <c r="P569" s="9" t="s">
        <v>6470</v>
      </c>
      <c r="Q569" s="9" t="s">
        <v>6853</v>
      </c>
      <c r="R569" s="9" t="s">
        <v>7235</v>
      </c>
    </row>
    <row r="570" spans="1:18" x14ac:dyDescent="0.25">
      <c r="A570" s="4" t="s">
        <v>1434</v>
      </c>
      <c r="D570" s="4" t="s">
        <v>6854</v>
      </c>
      <c r="G570" s="4" t="s">
        <v>3037</v>
      </c>
      <c r="P570" s="9" t="s">
        <v>1434</v>
      </c>
      <c r="Q570" s="9" t="s">
        <v>6854</v>
      </c>
      <c r="R570" s="9" t="s">
        <v>3060</v>
      </c>
    </row>
    <row r="571" spans="1:18" x14ac:dyDescent="0.25">
      <c r="A571" s="4" t="s">
        <v>3547</v>
      </c>
      <c r="D571" s="4" t="s">
        <v>6469</v>
      </c>
      <c r="G571" s="4" t="s">
        <v>7235</v>
      </c>
      <c r="P571" s="9" t="s">
        <v>3547</v>
      </c>
      <c r="Q571" s="9" t="s">
        <v>6469</v>
      </c>
      <c r="R571" s="9" t="s">
        <v>3105</v>
      </c>
    </row>
    <row r="572" spans="1:18" x14ac:dyDescent="0.25">
      <c r="A572" s="4" t="s">
        <v>5530</v>
      </c>
      <c r="D572" s="4" t="s">
        <v>5879</v>
      </c>
      <c r="G572" s="4" t="s">
        <v>3060</v>
      </c>
      <c r="P572" s="9" t="s">
        <v>5530</v>
      </c>
      <c r="Q572" s="9" t="s">
        <v>5879</v>
      </c>
      <c r="R572" s="9" t="s">
        <v>3255</v>
      </c>
    </row>
    <row r="573" spans="1:18" x14ac:dyDescent="0.25">
      <c r="A573" s="4" t="s">
        <v>6200</v>
      </c>
      <c r="D573" s="4" t="s">
        <v>6855</v>
      </c>
      <c r="G573" s="4" t="s">
        <v>3105</v>
      </c>
      <c r="P573" s="9" t="s">
        <v>6200</v>
      </c>
      <c r="Q573" s="9" t="s">
        <v>6855</v>
      </c>
      <c r="R573" s="9" t="s">
        <v>5826</v>
      </c>
    </row>
    <row r="574" spans="1:18" x14ac:dyDescent="0.25">
      <c r="A574" s="4" t="s">
        <v>7237</v>
      </c>
      <c r="D574" s="4" t="s">
        <v>1259</v>
      </c>
      <c r="G574" s="4" t="s">
        <v>3255</v>
      </c>
      <c r="P574" s="9" t="s">
        <v>7237</v>
      </c>
      <c r="Q574" s="9" t="s">
        <v>1259</v>
      </c>
      <c r="R574" s="9" t="s">
        <v>2514</v>
      </c>
    </row>
    <row r="575" spans="1:18" x14ac:dyDescent="0.25">
      <c r="A575" s="4" t="s">
        <v>1587</v>
      </c>
      <c r="D575" s="4" t="s">
        <v>3523</v>
      </c>
      <c r="G575" s="4" t="s">
        <v>5826</v>
      </c>
      <c r="P575" s="9" t="s">
        <v>1587</v>
      </c>
      <c r="Q575" s="9" t="s">
        <v>3523</v>
      </c>
      <c r="R575" s="9" t="s">
        <v>2135</v>
      </c>
    </row>
    <row r="576" spans="1:18" x14ac:dyDescent="0.25">
      <c r="A576" s="4" t="s">
        <v>3635</v>
      </c>
      <c r="D576" s="4" t="s">
        <v>6470</v>
      </c>
      <c r="G576" s="4" t="s">
        <v>2514</v>
      </c>
      <c r="P576" s="9" t="s">
        <v>3635</v>
      </c>
      <c r="Q576" s="9" t="s">
        <v>6470</v>
      </c>
      <c r="R576" s="9" t="s">
        <v>3467</v>
      </c>
    </row>
    <row r="577" spans="1:18" x14ac:dyDescent="0.25">
      <c r="A577" s="4" t="s">
        <v>3646</v>
      </c>
      <c r="D577" s="4" t="s">
        <v>1434</v>
      </c>
      <c r="G577" s="4" t="s">
        <v>2135</v>
      </c>
      <c r="P577" s="9" t="s">
        <v>3646</v>
      </c>
      <c r="Q577" s="9" t="s">
        <v>1434</v>
      </c>
      <c r="R577" s="9" t="s">
        <v>6775</v>
      </c>
    </row>
    <row r="578" spans="1:18" x14ac:dyDescent="0.25">
      <c r="A578" s="4" t="s">
        <v>5531</v>
      </c>
      <c r="D578" s="4" t="s">
        <v>3547</v>
      </c>
      <c r="G578" s="4" t="s">
        <v>3467</v>
      </c>
      <c r="P578" s="9" t="s">
        <v>5531</v>
      </c>
      <c r="Q578" s="9" t="s">
        <v>3547</v>
      </c>
      <c r="R578" s="9" t="s">
        <v>6776</v>
      </c>
    </row>
    <row r="579" spans="1:18" x14ac:dyDescent="0.25">
      <c r="A579" s="4" t="s">
        <v>3667</v>
      </c>
      <c r="D579" s="4" t="s">
        <v>5530</v>
      </c>
      <c r="G579" s="4" t="s">
        <v>6775</v>
      </c>
      <c r="P579" s="9" t="s">
        <v>3667</v>
      </c>
      <c r="Q579" s="9" t="s">
        <v>5530</v>
      </c>
      <c r="R579" s="9" t="s">
        <v>7236</v>
      </c>
    </row>
    <row r="580" spans="1:18" x14ac:dyDescent="0.25">
      <c r="A580" s="4" t="s">
        <v>3729</v>
      </c>
      <c r="D580" s="4" t="s">
        <v>6200</v>
      </c>
      <c r="G580" s="4" t="s">
        <v>6776</v>
      </c>
      <c r="P580" s="9" t="s">
        <v>3729</v>
      </c>
      <c r="Q580" s="9" t="s">
        <v>6200</v>
      </c>
      <c r="R580" s="9" t="s">
        <v>4898</v>
      </c>
    </row>
    <row r="581" spans="1:18" x14ac:dyDescent="0.25">
      <c r="A581" s="4" t="s">
        <v>3734</v>
      </c>
      <c r="D581" s="4" t="s">
        <v>7237</v>
      </c>
      <c r="G581" s="4" t="s">
        <v>7236</v>
      </c>
      <c r="P581" s="9" t="s">
        <v>3734</v>
      </c>
      <c r="Q581" s="9" t="s">
        <v>7237</v>
      </c>
      <c r="R581" s="9" t="s">
        <v>4155</v>
      </c>
    </row>
    <row r="582" spans="1:18" x14ac:dyDescent="0.25">
      <c r="A582" s="4" t="s">
        <v>3793</v>
      </c>
      <c r="D582" s="4" t="s">
        <v>1587</v>
      </c>
      <c r="G582" s="4" t="s">
        <v>4898</v>
      </c>
      <c r="P582" s="9" t="s">
        <v>3793</v>
      </c>
      <c r="Q582" s="9" t="s">
        <v>1587</v>
      </c>
      <c r="R582" s="9" t="s">
        <v>5878</v>
      </c>
    </row>
    <row r="583" spans="1:18" x14ac:dyDescent="0.25">
      <c r="A583" s="4" t="s">
        <v>3802</v>
      </c>
      <c r="D583" s="4" t="s">
        <v>3635</v>
      </c>
      <c r="G583" s="4" t="s">
        <v>4155</v>
      </c>
      <c r="P583" s="9" t="s">
        <v>3802</v>
      </c>
      <c r="Q583" s="9" t="s">
        <v>3635</v>
      </c>
      <c r="R583" s="9" t="s">
        <v>4279</v>
      </c>
    </row>
    <row r="584" spans="1:18" x14ac:dyDescent="0.25">
      <c r="A584" s="4" t="s">
        <v>3893</v>
      </c>
      <c r="D584" s="4" t="s">
        <v>3646</v>
      </c>
      <c r="G584" s="4" t="s">
        <v>5878</v>
      </c>
      <c r="P584" s="9" t="s">
        <v>3893</v>
      </c>
      <c r="Q584" s="9" t="s">
        <v>3646</v>
      </c>
      <c r="R584" s="9" t="s">
        <v>6853</v>
      </c>
    </row>
    <row r="585" spans="1:18" x14ac:dyDescent="0.25">
      <c r="A585" s="4" t="s">
        <v>5286</v>
      </c>
      <c r="D585" s="4" t="s">
        <v>5531</v>
      </c>
      <c r="G585" s="4" t="s">
        <v>4279</v>
      </c>
      <c r="P585" s="9" t="s">
        <v>5286</v>
      </c>
      <c r="Q585" s="9" t="s">
        <v>5531</v>
      </c>
      <c r="R585" s="9" t="s">
        <v>6854</v>
      </c>
    </row>
    <row r="586" spans="1:18" x14ac:dyDescent="0.25">
      <c r="A586" s="4" t="s">
        <v>5315</v>
      </c>
      <c r="D586" s="4" t="s">
        <v>3667</v>
      </c>
      <c r="G586" s="4" t="s">
        <v>6853</v>
      </c>
      <c r="P586" s="9" t="s">
        <v>5315</v>
      </c>
      <c r="Q586" s="9" t="s">
        <v>3667</v>
      </c>
      <c r="R586" s="9" t="s">
        <v>6469</v>
      </c>
    </row>
    <row r="587" spans="1:18" x14ac:dyDescent="0.25">
      <c r="A587" s="4" t="s">
        <v>3934</v>
      </c>
      <c r="D587" s="4" t="s">
        <v>3729</v>
      </c>
      <c r="G587" s="4" t="s">
        <v>6854</v>
      </c>
      <c r="P587" s="9" t="s">
        <v>3934</v>
      </c>
      <c r="Q587" s="9" t="s">
        <v>3729</v>
      </c>
      <c r="R587" s="9" t="s">
        <v>7133</v>
      </c>
    </row>
    <row r="588" spans="1:18" x14ac:dyDescent="0.25">
      <c r="A588" s="4" t="s">
        <v>2338</v>
      </c>
      <c r="D588" s="4" t="s">
        <v>3734</v>
      </c>
      <c r="G588" s="4" t="s">
        <v>6469</v>
      </c>
      <c r="P588" s="9" t="s">
        <v>2338</v>
      </c>
      <c r="Q588" s="9" t="s">
        <v>3734</v>
      </c>
      <c r="R588" s="9" t="s">
        <v>5879</v>
      </c>
    </row>
    <row r="589" spans="1:18" x14ac:dyDescent="0.25">
      <c r="A589" s="4" t="s">
        <v>1789</v>
      </c>
      <c r="D589" s="4" t="s">
        <v>3793</v>
      </c>
      <c r="G589" s="4" t="s">
        <v>7133</v>
      </c>
      <c r="P589" s="9" t="s">
        <v>1789</v>
      </c>
      <c r="Q589" s="9" t="s">
        <v>3793</v>
      </c>
      <c r="R589" s="9" t="s">
        <v>6855</v>
      </c>
    </row>
    <row r="590" spans="1:18" x14ac:dyDescent="0.25">
      <c r="A590" s="4" t="s">
        <v>4076</v>
      </c>
      <c r="D590" s="4" t="s">
        <v>3802</v>
      </c>
      <c r="G590" s="4" t="s">
        <v>5879</v>
      </c>
      <c r="P590" s="9" t="s">
        <v>4076</v>
      </c>
      <c r="Q590" s="9" t="s">
        <v>3802</v>
      </c>
      <c r="R590" s="9" t="s">
        <v>1259</v>
      </c>
    </row>
    <row r="591" spans="1:18" x14ac:dyDescent="0.25">
      <c r="A591" s="4" t="s">
        <v>4053</v>
      </c>
      <c r="D591" s="4" t="s">
        <v>3893</v>
      </c>
      <c r="G591" s="4" t="s">
        <v>6855</v>
      </c>
      <c r="P591" s="9" t="s">
        <v>4053</v>
      </c>
      <c r="Q591" s="9" t="s">
        <v>3893</v>
      </c>
      <c r="R591" s="9" t="s">
        <v>3523</v>
      </c>
    </row>
    <row r="592" spans="1:18" x14ac:dyDescent="0.25">
      <c r="A592" s="4" t="s">
        <v>1214</v>
      </c>
      <c r="D592" s="4" t="s">
        <v>5286</v>
      </c>
      <c r="G592" s="4" t="s">
        <v>1259</v>
      </c>
      <c r="P592" s="9" t="s">
        <v>1214</v>
      </c>
      <c r="Q592" s="9" t="s">
        <v>5286</v>
      </c>
      <c r="R592" s="9" t="s">
        <v>6470</v>
      </c>
    </row>
    <row r="593" spans="1:18" x14ac:dyDescent="0.25">
      <c r="A593" s="4" t="s">
        <v>1410</v>
      </c>
      <c r="D593" s="4" t="s">
        <v>5315</v>
      </c>
      <c r="G593" s="4" t="s">
        <v>3523</v>
      </c>
      <c r="P593" s="9" t="s">
        <v>1410</v>
      </c>
      <c r="Q593" s="9" t="s">
        <v>5315</v>
      </c>
      <c r="R593" s="9" t="s">
        <v>1434</v>
      </c>
    </row>
    <row r="594" spans="1:18" x14ac:dyDescent="0.25">
      <c r="A594" s="4" t="s">
        <v>3007</v>
      </c>
      <c r="D594" s="4" t="s">
        <v>3934</v>
      </c>
      <c r="G594" s="4" t="s">
        <v>6470</v>
      </c>
      <c r="P594" s="9" t="s">
        <v>3007</v>
      </c>
      <c r="Q594" s="9" t="s">
        <v>3934</v>
      </c>
      <c r="R594" s="9" t="s">
        <v>3547</v>
      </c>
    </row>
    <row r="595" spans="1:18" x14ac:dyDescent="0.25">
      <c r="A595" s="4" t="s">
        <v>6777</v>
      </c>
      <c r="D595" s="4" t="s">
        <v>2338</v>
      </c>
      <c r="G595" s="4" t="s">
        <v>1434</v>
      </c>
      <c r="P595" s="9" t="s">
        <v>6777</v>
      </c>
      <c r="Q595" s="9" t="s">
        <v>2338</v>
      </c>
      <c r="R595" s="9" t="s">
        <v>5530</v>
      </c>
    </row>
    <row r="596" spans="1:18" x14ac:dyDescent="0.25">
      <c r="A596" s="4" t="s">
        <v>3066</v>
      </c>
      <c r="D596" s="4" t="s">
        <v>1789</v>
      </c>
      <c r="G596" s="4" t="s">
        <v>3547</v>
      </c>
      <c r="P596" s="9" t="s">
        <v>3066</v>
      </c>
      <c r="Q596" s="9" t="s">
        <v>1789</v>
      </c>
      <c r="R596" s="9" t="s">
        <v>6200</v>
      </c>
    </row>
    <row r="597" spans="1:18" x14ac:dyDescent="0.25">
      <c r="A597" s="4" t="s">
        <v>5532</v>
      </c>
      <c r="D597" s="4" t="s">
        <v>4076</v>
      </c>
      <c r="G597" s="4" t="s">
        <v>5530</v>
      </c>
      <c r="P597" s="9" t="s">
        <v>5532</v>
      </c>
      <c r="Q597" s="9" t="s">
        <v>4076</v>
      </c>
      <c r="R597" s="9" t="s">
        <v>7237</v>
      </c>
    </row>
    <row r="598" spans="1:18" x14ac:dyDescent="0.25">
      <c r="A598" s="4" t="s">
        <v>5880</v>
      </c>
      <c r="D598" s="4" t="s">
        <v>4053</v>
      </c>
      <c r="G598" s="4" t="s">
        <v>6200</v>
      </c>
      <c r="P598" s="9" t="s">
        <v>5880</v>
      </c>
      <c r="Q598" s="9" t="s">
        <v>4053</v>
      </c>
      <c r="R598" s="9" t="s">
        <v>1587</v>
      </c>
    </row>
    <row r="599" spans="1:18" x14ac:dyDescent="0.25">
      <c r="A599" s="4" t="s">
        <v>3164</v>
      </c>
      <c r="D599" s="4" t="s">
        <v>1214</v>
      </c>
      <c r="G599" s="4" t="s">
        <v>7237</v>
      </c>
      <c r="P599" s="9" t="s">
        <v>3164</v>
      </c>
      <c r="Q599" s="9" t="s">
        <v>1214</v>
      </c>
      <c r="R599" s="9" t="s">
        <v>3635</v>
      </c>
    </row>
    <row r="600" spans="1:18" x14ac:dyDescent="0.25">
      <c r="A600" s="4" t="s">
        <v>5316</v>
      </c>
      <c r="D600" s="4" t="s">
        <v>1410</v>
      </c>
      <c r="G600" s="4" t="s">
        <v>1587</v>
      </c>
      <c r="P600" s="9" t="s">
        <v>5316</v>
      </c>
      <c r="Q600" s="9" t="s">
        <v>1410</v>
      </c>
      <c r="R600" s="9" t="s">
        <v>3646</v>
      </c>
    </row>
    <row r="601" spans="1:18" x14ac:dyDescent="0.25">
      <c r="A601" s="4" t="s">
        <v>5533</v>
      </c>
      <c r="D601" s="4" t="s">
        <v>3007</v>
      </c>
      <c r="G601" s="4" t="s">
        <v>3635</v>
      </c>
      <c r="P601" s="9" t="s">
        <v>5533</v>
      </c>
      <c r="Q601" s="9" t="s">
        <v>3007</v>
      </c>
      <c r="R601" s="9" t="s">
        <v>5531</v>
      </c>
    </row>
    <row r="602" spans="1:18" x14ac:dyDescent="0.25">
      <c r="A602" s="4" t="s">
        <v>3227</v>
      </c>
      <c r="D602" s="4" t="s">
        <v>6777</v>
      </c>
      <c r="G602" s="4" t="s">
        <v>3646</v>
      </c>
      <c r="P602" s="9" t="s">
        <v>3227</v>
      </c>
      <c r="Q602" s="9" t="s">
        <v>6777</v>
      </c>
      <c r="R602" s="9" t="s">
        <v>3667</v>
      </c>
    </row>
    <row r="603" spans="1:18" x14ac:dyDescent="0.25">
      <c r="A603" s="4" t="s">
        <v>3296</v>
      </c>
      <c r="D603" s="4" t="s">
        <v>3066</v>
      </c>
      <c r="G603" s="4" t="s">
        <v>5531</v>
      </c>
      <c r="P603" s="9" t="s">
        <v>3296</v>
      </c>
      <c r="Q603" s="9" t="s">
        <v>3066</v>
      </c>
      <c r="R603" s="9" t="s">
        <v>3729</v>
      </c>
    </row>
    <row r="604" spans="1:18" x14ac:dyDescent="0.25">
      <c r="A604" s="4" t="s">
        <v>3275</v>
      </c>
      <c r="D604" s="4" t="s">
        <v>5532</v>
      </c>
      <c r="G604" s="4" t="s">
        <v>3667</v>
      </c>
      <c r="P604" s="9" t="s">
        <v>3275</v>
      </c>
      <c r="Q604" s="9" t="s">
        <v>5532</v>
      </c>
      <c r="R604" s="9" t="s">
        <v>3734</v>
      </c>
    </row>
    <row r="605" spans="1:18" x14ac:dyDescent="0.25">
      <c r="A605" s="4" t="s">
        <v>5473</v>
      </c>
      <c r="D605" s="4" t="s">
        <v>5880</v>
      </c>
      <c r="G605" s="4" t="s">
        <v>3729</v>
      </c>
      <c r="P605" s="9" t="s">
        <v>5473</v>
      </c>
      <c r="Q605" s="9" t="s">
        <v>5880</v>
      </c>
      <c r="R605" s="9" t="s">
        <v>3793</v>
      </c>
    </row>
    <row r="606" spans="1:18" x14ac:dyDescent="0.25">
      <c r="A606" s="4" t="s">
        <v>3337</v>
      </c>
      <c r="D606" s="4" t="s">
        <v>3164</v>
      </c>
      <c r="G606" s="4" t="s">
        <v>3734</v>
      </c>
      <c r="P606" s="9" t="s">
        <v>3337</v>
      </c>
      <c r="Q606" s="9" t="s">
        <v>3164</v>
      </c>
      <c r="R606" s="9" t="s">
        <v>3802</v>
      </c>
    </row>
    <row r="607" spans="1:18" x14ac:dyDescent="0.25">
      <c r="A607" s="4" t="s">
        <v>3393</v>
      </c>
      <c r="D607" s="4" t="s">
        <v>5316</v>
      </c>
      <c r="G607" s="4" t="s">
        <v>3793</v>
      </c>
      <c r="P607" s="9" t="s">
        <v>3393</v>
      </c>
      <c r="Q607" s="9" t="s">
        <v>5316</v>
      </c>
      <c r="R607" s="9" t="s">
        <v>3893</v>
      </c>
    </row>
    <row r="608" spans="1:18" x14ac:dyDescent="0.25">
      <c r="A608" s="4" t="s">
        <v>7134</v>
      </c>
      <c r="D608" s="4" t="s">
        <v>5533</v>
      </c>
      <c r="G608" s="4" t="s">
        <v>3802</v>
      </c>
      <c r="P608" s="9" t="s">
        <v>7134</v>
      </c>
      <c r="Q608" s="9" t="s">
        <v>5533</v>
      </c>
      <c r="R608" s="9" t="s">
        <v>5286</v>
      </c>
    </row>
    <row r="609" spans="1:18" x14ac:dyDescent="0.25">
      <c r="A609" s="4" t="s">
        <v>2368</v>
      </c>
      <c r="D609" s="4" t="s">
        <v>3227</v>
      </c>
      <c r="G609" s="4" t="s">
        <v>3893</v>
      </c>
      <c r="P609" s="9" t="s">
        <v>2368</v>
      </c>
      <c r="Q609" s="9" t="s">
        <v>3227</v>
      </c>
      <c r="R609" s="9" t="s">
        <v>5315</v>
      </c>
    </row>
    <row r="610" spans="1:18" x14ac:dyDescent="0.25">
      <c r="A610" s="4" t="s">
        <v>7238</v>
      </c>
      <c r="D610" s="4" t="s">
        <v>3296</v>
      </c>
      <c r="G610" s="4" t="s">
        <v>5286</v>
      </c>
      <c r="P610" s="9" t="s">
        <v>7238</v>
      </c>
      <c r="Q610" s="9" t="s">
        <v>3296</v>
      </c>
      <c r="R610" s="9" t="s">
        <v>3934</v>
      </c>
    </row>
    <row r="611" spans="1:18" x14ac:dyDescent="0.25">
      <c r="A611" s="4" t="s">
        <v>1730</v>
      </c>
      <c r="D611" s="4" t="s">
        <v>3275</v>
      </c>
      <c r="G611" s="4" t="s">
        <v>5315</v>
      </c>
      <c r="P611" s="9" t="s">
        <v>1730</v>
      </c>
      <c r="Q611" s="9" t="s">
        <v>3275</v>
      </c>
      <c r="R611" s="9" t="s">
        <v>2338</v>
      </c>
    </row>
    <row r="612" spans="1:18" x14ac:dyDescent="0.25">
      <c r="A612" s="4" t="s">
        <v>1840</v>
      </c>
      <c r="D612" s="4" t="s">
        <v>5473</v>
      </c>
      <c r="G612" s="4" t="s">
        <v>3934</v>
      </c>
      <c r="P612" s="9" t="s">
        <v>1840</v>
      </c>
      <c r="Q612" s="9" t="s">
        <v>5473</v>
      </c>
      <c r="R612" s="9" t="s">
        <v>1789</v>
      </c>
    </row>
    <row r="613" spans="1:18" x14ac:dyDescent="0.25">
      <c r="A613" s="4" t="s">
        <v>1998</v>
      </c>
      <c r="D613" s="4" t="s">
        <v>3337</v>
      </c>
      <c r="G613" s="4" t="s">
        <v>2338</v>
      </c>
      <c r="P613" s="9" t="s">
        <v>1998</v>
      </c>
      <c r="Q613" s="9" t="s">
        <v>3337</v>
      </c>
      <c r="R613" s="9" t="s">
        <v>4076</v>
      </c>
    </row>
    <row r="614" spans="1:18" x14ac:dyDescent="0.25">
      <c r="A614" s="4" t="s">
        <v>3483</v>
      </c>
      <c r="D614" s="4" t="s">
        <v>3393</v>
      </c>
      <c r="G614" s="4" t="s">
        <v>1789</v>
      </c>
      <c r="P614" s="9" t="s">
        <v>3483</v>
      </c>
      <c r="Q614" s="9" t="s">
        <v>3393</v>
      </c>
      <c r="R614" s="9" t="s">
        <v>4053</v>
      </c>
    </row>
    <row r="615" spans="1:18" x14ac:dyDescent="0.25">
      <c r="A615" s="4" t="s">
        <v>3476</v>
      </c>
      <c r="D615" s="4" t="s">
        <v>7134</v>
      </c>
      <c r="G615" s="4" t="s">
        <v>4076</v>
      </c>
      <c r="P615" s="9" t="s">
        <v>3476</v>
      </c>
      <c r="Q615" s="9" t="s">
        <v>7134</v>
      </c>
      <c r="R615" s="9" t="s">
        <v>1214</v>
      </c>
    </row>
    <row r="616" spans="1:18" x14ac:dyDescent="0.25">
      <c r="A616" s="4" t="s">
        <v>5535</v>
      </c>
      <c r="D616" s="4" t="s">
        <v>2368</v>
      </c>
      <c r="G616" s="4" t="s">
        <v>4053</v>
      </c>
      <c r="P616" s="9" t="s">
        <v>5535</v>
      </c>
      <c r="Q616" s="9" t="s">
        <v>2368</v>
      </c>
      <c r="R616" s="9" t="s">
        <v>1410</v>
      </c>
    </row>
    <row r="617" spans="1:18" x14ac:dyDescent="0.25">
      <c r="A617" s="4" t="s">
        <v>5536</v>
      </c>
      <c r="D617" s="4" t="s">
        <v>7238</v>
      </c>
      <c r="G617" s="4" t="s">
        <v>1214</v>
      </c>
      <c r="P617" s="9" t="s">
        <v>5536</v>
      </c>
      <c r="Q617" s="9" t="s">
        <v>7238</v>
      </c>
      <c r="R617" s="9" t="s">
        <v>3007</v>
      </c>
    </row>
    <row r="618" spans="1:18" x14ac:dyDescent="0.25">
      <c r="A618" s="4" t="s">
        <v>5881</v>
      </c>
      <c r="D618" s="4" t="s">
        <v>1730</v>
      </c>
      <c r="G618" s="4" t="s">
        <v>1410</v>
      </c>
      <c r="P618" s="9" t="s">
        <v>5881</v>
      </c>
      <c r="Q618" s="9" t="s">
        <v>1730</v>
      </c>
      <c r="R618" s="9" t="s">
        <v>6777</v>
      </c>
    </row>
    <row r="619" spans="1:18" x14ac:dyDescent="0.25">
      <c r="A619" s="4" t="s">
        <v>6856</v>
      </c>
      <c r="D619" s="4" t="s">
        <v>1840</v>
      </c>
      <c r="G619" s="4" t="s">
        <v>3007</v>
      </c>
      <c r="P619" s="9" t="s">
        <v>6856</v>
      </c>
      <c r="Q619" s="9" t="s">
        <v>1840</v>
      </c>
      <c r="R619" s="9" t="s">
        <v>3066</v>
      </c>
    </row>
    <row r="620" spans="1:18" x14ac:dyDescent="0.25">
      <c r="A620" s="4" t="s">
        <v>2251</v>
      </c>
      <c r="D620" s="4" t="s">
        <v>1998</v>
      </c>
      <c r="G620" s="4" t="s">
        <v>6777</v>
      </c>
      <c r="P620" s="9" t="s">
        <v>2251</v>
      </c>
      <c r="Q620" s="9" t="s">
        <v>1998</v>
      </c>
      <c r="R620" s="9" t="s">
        <v>5532</v>
      </c>
    </row>
    <row r="621" spans="1:18" x14ac:dyDescent="0.25">
      <c r="A621" s="4" t="s">
        <v>3518</v>
      </c>
      <c r="D621" s="4" t="s">
        <v>3483</v>
      </c>
      <c r="G621" s="4" t="s">
        <v>3066</v>
      </c>
      <c r="P621" s="9" t="s">
        <v>3518</v>
      </c>
      <c r="Q621" s="9" t="s">
        <v>3483</v>
      </c>
      <c r="R621" s="9" t="s">
        <v>5880</v>
      </c>
    </row>
    <row r="622" spans="1:18" x14ac:dyDescent="0.25">
      <c r="A622" s="4" t="s">
        <v>3567</v>
      </c>
      <c r="D622" s="4" t="s">
        <v>3476</v>
      </c>
      <c r="G622" s="4" t="s">
        <v>5532</v>
      </c>
      <c r="P622" s="9" t="s">
        <v>3567</v>
      </c>
      <c r="Q622" s="9" t="s">
        <v>3476</v>
      </c>
      <c r="R622" s="9" t="s">
        <v>3164</v>
      </c>
    </row>
    <row r="623" spans="1:18" x14ac:dyDescent="0.25">
      <c r="A623" s="4" t="s">
        <v>3587</v>
      </c>
      <c r="D623" s="4" t="s">
        <v>5535</v>
      </c>
      <c r="G623" s="4" t="s">
        <v>5880</v>
      </c>
      <c r="P623" s="9" t="s">
        <v>3587</v>
      </c>
      <c r="Q623" s="9" t="s">
        <v>5535</v>
      </c>
      <c r="R623" s="9" t="s">
        <v>5316</v>
      </c>
    </row>
    <row r="624" spans="1:18" x14ac:dyDescent="0.25">
      <c r="A624" s="4" t="s">
        <v>3715</v>
      </c>
      <c r="D624" s="4" t="s">
        <v>5536</v>
      </c>
      <c r="G624" s="4" t="s">
        <v>3164</v>
      </c>
      <c r="P624" s="9" t="s">
        <v>3715</v>
      </c>
      <c r="Q624" s="9" t="s">
        <v>5536</v>
      </c>
      <c r="R624" s="9" t="s">
        <v>5533</v>
      </c>
    </row>
    <row r="625" spans="1:18" x14ac:dyDescent="0.25">
      <c r="A625" s="4" t="s">
        <v>7135</v>
      </c>
      <c r="D625" s="4" t="s">
        <v>5881</v>
      </c>
      <c r="G625" s="4" t="s">
        <v>5316</v>
      </c>
      <c r="P625" s="9" t="s">
        <v>7135</v>
      </c>
      <c r="Q625" s="9" t="s">
        <v>5881</v>
      </c>
      <c r="R625" s="9" t="s">
        <v>5534</v>
      </c>
    </row>
    <row r="626" spans="1:18" x14ac:dyDescent="0.25">
      <c r="A626" s="4" t="s">
        <v>3770</v>
      </c>
      <c r="D626" s="4" t="s">
        <v>6856</v>
      </c>
      <c r="G626" s="4" t="s">
        <v>5533</v>
      </c>
      <c r="P626" s="9" t="s">
        <v>3770</v>
      </c>
      <c r="Q626" s="9" t="s">
        <v>6856</v>
      </c>
      <c r="R626" s="9" t="s">
        <v>3227</v>
      </c>
    </row>
    <row r="627" spans="1:18" x14ac:dyDescent="0.25">
      <c r="A627" s="4" t="s">
        <v>7136</v>
      </c>
      <c r="D627" s="4" t="s">
        <v>2251</v>
      </c>
      <c r="G627" s="4" t="s">
        <v>5534</v>
      </c>
      <c r="P627" s="9" t="s">
        <v>7136</v>
      </c>
      <c r="Q627" s="9" t="s">
        <v>2251</v>
      </c>
      <c r="R627" s="9" t="s">
        <v>3296</v>
      </c>
    </row>
    <row r="628" spans="1:18" x14ac:dyDescent="0.25">
      <c r="A628" s="4" t="s">
        <v>3975</v>
      </c>
      <c r="D628" s="4" t="s">
        <v>3518</v>
      </c>
      <c r="G628" s="4" t="s">
        <v>3227</v>
      </c>
      <c r="P628" s="9" t="s">
        <v>3975</v>
      </c>
      <c r="Q628" s="9" t="s">
        <v>3518</v>
      </c>
      <c r="R628" s="9" t="s">
        <v>3337</v>
      </c>
    </row>
    <row r="629" spans="1:18" x14ac:dyDescent="0.25">
      <c r="A629" s="4" t="s">
        <v>2466</v>
      </c>
      <c r="D629" s="4" t="s">
        <v>3567</v>
      </c>
      <c r="G629" s="4" t="s">
        <v>3296</v>
      </c>
      <c r="P629" s="9" t="s">
        <v>2466</v>
      </c>
      <c r="Q629" s="9" t="s">
        <v>3567</v>
      </c>
      <c r="R629" s="9" t="s">
        <v>3393</v>
      </c>
    </row>
    <row r="630" spans="1:18" x14ac:dyDescent="0.25">
      <c r="A630" s="4" t="s">
        <v>2078</v>
      </c>
      <c r="D630" s="4" t="s">
        <v>3587</v>
      </c>
      <c r="G630" s="4" t="s">
        <v>3337</v>
      </c>
      <c r="P630" s="9" t="s">
        <v>2078</v>
      </c>
      <c r="Q630" s="9" t="s">
        <v>3587</v>
      </c>
      <c r="R630" s="9" t="s">
        <v>7134</v>
      </c>
    </row>
    <row r="631" spans="1:18" x14ac:dyDescent="0.25">
      <c r="A631" s="4" t="s">
        <v>4030</v>
      </c>
      <c r="D631" s="4" t="s">
        <v>3715</v>
      </c>
      <c r="G631" s="4" t="s">
        <v>3393</v>
      </c>
      <c r="P631" s="9" t="s">
        <v>4030</v>
      </c>
      <c r="Q631" s="9" t="s">
        <v>3715</v>
      </c>
      <c r="R631" s="9" t="s">
        <v>2368</v>
      </c>
    </row>
    <row r="632" spans="1:18" x14ac:dyDescent="0.25">
      <c r="A632" s="4" t="s">
        <v>1345</v>
      </c>
      <c r="D632" s="4" t="s">
        <v>7135</v>
      </c>
      <c r="G632" s="4" t="s">
        <v>7134</v>
      </c>
      <c r="P632" s="9" t="s">
        <v>1345</v>
      </c>
      <c r="Q632" s="9" t="s">
        <v>7135</v>
      </c>
      <c r="R632" s="9" t="s">
        <v>7238</v>
      </c>
    </row>
    <row r="633" spans="1:18" x14ac:dyDescent="0.25">
      <c r="A633" s="4" t="s">
        <v>1289</v>
      </c>
      <c r="D633" s="4" t="s">
        <v>3770</v>
      </c>
      <c r="G633" s="4" t="s">
        <v>2368</v>
      </c>
      <c r="P633" s="9" t="s">
        <v>1289</v>
      </c>
      <c r="Q633" s="9" t="s">
        <v>3770</v>
      </c>
      <c r="R633" s="9" t="s">
        <v>1730</v>
      </c>
    </row>
    <row r="634" spans="1:18" x14ac:dyDescent="0.25">
      <c r="A634" s="4" t="s">
        <v>1497</v>
      </c>
      <c r="D634" s="4" t="s">
        <v>7136</v>
      </c>
      <c r="G634" s="4" t="s">
        <v>7238</v>
      </c>
      <c r="P634" s="9" t="s">
        <v>1497</v>
      </c>
      <c r="Q634" s="9" t="s">
        <v>7136</v>
      </c>
      <c r="R634" s="9" t="s">
        <v>1840</v>
      </c>
    </row>
    <row r="635" spans="1:18" x14ac:dyDescent="0.25">
      <c r="A635" s="4" t="s">
        <v>1459</v>
      </c>
      <c r="D635" s="4" t="s">
        <v>3975</v>
      </c>
      <c r="G635" s="4" t="s">
        <v>1730</v>
      </c>
      <c r="P635" s="9" t="s">
        <v>1459</v>
      </c>
      <c r="Q635" s="9" t="s">
        <v>3975</v>
      </c>
      <c r="R635" s="9" t="s">
        <v>1998</v>
      </c>
    </row>
    <row r="636" spans="1:18" x14ac:dyDescent="0.25">
      <c r="A636" s="4" t="s">
        <v>6201</v>
      </c>
      <c r="D636" s="4" t="s">
        <v>2466</v>
      </c>
      <c r="G636" s="4" t="s">
        <v>1840</v>
      </c>
      <c r="P636" s="9" t="s">
        <v>6201</v>
      </c>
      <c r="Q636" s="9" t="s">
        <v>2466</v>
      </c>
      <c r="R636" s="9" t="s">
        <v>3483</v>
      </c>
    </row>
    <row r="637" spans="1:18" x14ac:dyDescent="0.25">
      <c r="A637" s="4" t="s">
        <v>1634</v>
      </c>
      <c r="D637" s="4" t="s">
        <v>2078</v>
      </c>
      <c r="G637" s="4" t="s">
        <v>1998</v>
      </c>
      <c r="P637" s="9" t="s">
        <v>1634</v>
      </c>
      <c r="Q637" s="9" t="s">
        <v>2078</v>
      </c>
      <c r="R637" s="9" t="s">
        <v>3476</v>
      </c>
    </row>
    <row r="638" spans="1:18" x14ac:dyDescent="0.25">
      <c r="A638" s="4" t="s">
        <v>1545</v>
      </c>
      <c r="D638" s="4" t="s">
        <v>4030</v>
      </c>
      <c r="G638" s="4" t="s">
        <v>3483</v>
      </c>
      <c r="P638" s="9" t="s">
        <v>1545</v>
      </c>
      <c r="Q638" s="9" t="s">
        <v>4030</v>
      </c>
      <c r="R638" s="9" t="s">
        <v>5535</v>
      </c>
    </row>
    <row r="639" spans="1:18" x14ac:dyDescent="0.25">
      <c r="A639" s="4" t="s">
        <v>3096</v>
      </c>
      <c r="D639" s="4" t="s">
        <v>1345</v>
      </c>
      <c r="G639" s="4" t="s">
        <v>3476</v>
      </c>
      <c r="P639" s="9" t="s">
        <v>3096</v>
      </c>
      <c r="Q639" s="9" t="s">
        <v>1345</v>
      </c>
      <c r="R639" s="9" t="s">
        <v>5536</v>
      </c>
    </row>
    <row r="640" spans="1:18" x14ac:dyDescent="0.25">
      <c r="A640" s="4" t="s">
        <v>3179</v>
      </c>
      <c r="D640" s="4" t="s">
        <v>1289</v>
      </c>
      <c r="G640" s="4" t="s">
        <v>5535</v>
      </c>
      <c r="P640" s="9" t="s">
        <v>3179</v>
      </c>
      <c r="Q640" s="9" t="s">
        <v>1289</v>
      </c>
      <c r="R640" s="9" t="s">
        <v>5881</v>
      </c>
    </row>
    <row r="641" spans="1:18" x14ac:dyDescent="0.25">
      <c r="A641" s="4" t="s">
        <v>5537</v>
      </c>
      <c r="D641" s="4" t="s">
        <v>1497</v>
      </c>
      <c r="G641" s="4" t="s">
        <v>5536</v>
      </c>
      <c r="P641" s="9" t="s">
        <v>5537</v>
      </c>
      <c r="Q641" s="9" t="s">
        <v>1497</v>
      </c>
      <c r="R641" s="9" t="s">
        <v>6856</v>
      </c>
    </row>
    <row r="642" spans="1:18" x14ac:dyDescent="0.25">
      <c r="A642" s="4" t="s">
        <v>3214</v>
      </c>
      <c r="D642" s="4" t="s">
        <v>1459</v>
      </c>
      <c r="G642" s="4" t="s">
        <v>5881</v>
      </c>
      <c r="P642" s="9" t="s">
        <v>3214</v>
      </c>
      <c r="Q642" s="9" t="s">
        <v>1459</v>
      </c>
      <c r="R642" s="9" t="s">
        <v>2251</v>
      </c>
    </row>
    <row r="643" spans="1:18" x14ac:dyDescent="0.25">
      <c r="A643" s="4" t="s">
        <v>3279</v>
      </c>
      <c r="D643" s="4" t="s">
        <v>1634</v>
      </c>
      <c r="G643" s="4" t="s">
        <v>6856</v>
      </c>
      <c r="P643" s="9" t="s">
        <v>3279</v>
      </c>
      <c r="Q643" s="9" t="s">
        <v>1634</v>
      </c>
      <c r="R643" s="9" t="s">
        <v>3518</v>
      </c>
    </row>
    <row r="644" spans="1:18" x14ac:dyDescent="0.25">
      <c r="A644" s="4" t="s">
        <v>3317</v>
      </c>
      <c r="D644" s="4" t="s">
        <v>1545</v>
      </c>
      <c r="G644" s="4" t="s">
        <v>2251</v>
      </c>
      <c r="P644" s="9" t="s">
        <v>3317</v>
      </c>
      <c r="Q644" s="9" t="s">
        <v>1545</v>
      </c>
      <c r="R644" s="9" t="s">
        <v>3567</v>
      </c>
    </row>
    <row r="645" spans="1:18" x14ac:dyDescent="0.25">
      <c r="A645" s="4" t="s">
        <v>5882</v>
      </c>
      <c r="D645" s="4" t="s">
        <v>3096</v>
      </c>
      <c r="G645" s="4" t="s">
        <v>3518</v>
      </c>
      <c r="P645" s="9" t="s">
        <v>5882</v>
      </c>
      <c r="Q645" s="9" t="s">
        <v>3096</v>
      </c>
      <c r="R645" s="9" t="s">
        <v>3587</v>
      </c>
    </row>
    <row r="646" spans="1:18" x14ac:dyDescent="0.25">
      <c r="A646" s="4" t="s">
        <v>3342</v>
      </c>
      <c r="D646" s="4" t="s">
        <v>3179</v>
      </c>
      <c r="G646" s="4" t="s">
        <v>3567</v>
      </c>
      <c r="P646" s="9" t="s">
        <v>3342</v>
      </c>
      <c r="Q646" s="9" t="s">
        <v>3179</v>
      </c>
      <c r="R646" s="9" t="s">
        <v>3715</v>
      </c>
    </row>
    <row r="647" spans="1:18" x14ac:dyDescent="0.25">
      <c r="A647" s="4" t="s">
        <v>3374</v>
      </c>
      <c r="D647" s="4" t="s">
        <v>5537</v>
      </c>
      <c r="G647" s="4" t="s">
        <v>3587</v>
      </c>
      <c r="P647" s="9" t="s">
        <v>3374</v>
      </c>
      <c r="Q647" s="9" t="s">
        <v>5537</v>
      </c>
      <c r="R647" s="9" t="s">
        <v>7135</v>
      </c>
    </row>
    <row r="648" spans="1:18" x14ac:dyDescent="0.25">
      <c r="A648" s="4" t="s">
        <v>2365</v>
      </c>
      <c r="D648" s="4" t="s">
        <v>3214</v>
      </c>
      <c r="G648" s="4" t="s">
        <v>3715</v>
      </c>
      <c r="P648" s="9" t="s">
        <v>2365</v>
      </c>
      <c r="Q648" s="9" t="s">
        <v>3214</v>
      </c>
      <c r="R648" s="9" t="s">
        <v>3770</v>
      </c>
    </row>
    <row r="649" spans="1:18" x14ac:dyDescent="0.25">
      <c r="A649" s="4" t="s">
        <v>1825</v>
      </c>
      <c r="D649" s="4" t="s">
        <v>3279</v>
      </c>
      <c r="G649" s="4" t="s">
        <v>7135</v>
      </c>
      <c r="P649" s="9" t="s">
        <v>1825</v>
      </c>
      <c r="Q649" s="9" t="s">
        <v>3279</v>
      </c>
      <c r="R649" s="9" t="s">
        <v>7136</v>
      </c>
    </row>
    <row r="650" spans="1:18" x14ac:dyDescent="0.25">
      <c r="A650" s="4" t="s">
        <v>1980</v>
      </c>
      <c r="D650" s="4" t="s">
        <v>3317</v>
      </c>
      <c r="G650" s="4" t="s">
        <v>3770</v>
      </c>
      <c r="P650" s="9" t="s">
        <v>1980</v>
      </c>
      <c r="Q650" s="9" t="s">
        <v>3317</v>
      </c>
      <c r="R650" s="9" t="s">
        <v>3975</v>
      </c>
    </row>
    <row r="651" spans="1:18" x14ac:dyDescent="0.25">
      <c r="A651" s="4" t="s">
        <v>2138</v>
      </c>
      <c r="D651" s="4" t="s">
        <v>5882</v>
      </c>
      <c r="G651" s="4" t="s">
        <v>7136</v>
      </c>
      <c r="P651" s="9" t="s">
        <v>2138</v>
      </c>
      <c r="Q651" s="9" t="s">
        <v>5882</v>
      </c>
      <c r="R651" s="9" t="s">
        <v>2466</v>
      </c>
    </row>
    <row r="652" spans="1:18" x14ac:dyDescent="0.25">
      <c r="A652" s="4" t="s">
        <v>2173</v>
      </c>
      <c r="D652" s="4" t="s">
        <v>3342</v>
      </c>
      <c r="G652" s="4" t="s">
        <v>3975</v>
      </c>
      <c r="P652" s="9" t="s">
        <v>2173</v>
      </c>
      <c r="Q652" s="9" t="s">
        <v>3342</v>
      </c>
      <c r="R652" s="9" t="s">
        <v>2078</v>
      </c>
    </row>
    <row r="653" spans="1:18" x14ac:dyDescent="0.25">
      <c r="A653" s="4" t="s">
        <v>2133</v>
      </c>
      <c r="D653" s="4" t="s">
        <v>3374</v>
      </c>
      <c r="G653" s="4" t="s">
        <v>2466</v>
      </c>
      <c r="P653" s="9" t="s">
        <v>2133</v>
      </c>
      <c r="Q653" s="9" t="s">
        <v>3374</v>
      </c>
      <c r="R653" s="9" t="s">
        <v>4030</v>
      </c>
    </row>
    <row r="654" spans="1:18" x14ac:dyDescent="0.25">
      <c r="A654" s="4" t="s">
        <v>3403</v>
      </c>
      <c r="D654" s="4" t="s">
        <v>2365</v>
      </c>
      <c r="G654" s="4" t="s">
        <v>2078</v>
      </c>
      <c r="P654" s="9" t="s">
        <v>3403</v>
      </c>
      <c r="Q654" s="9" t="s">
        <v>2365</v>
      </c>
      <c r="R654" s="9" t="s">
        <v>1345</v>
      </c>
    </row>
    <row r="655" spans="1:18" x14ac:dyDescent="0.25">
      <c r="A655" s="4" t="s">
        <v>5883</v>
      </c>
      <c r="D655" s="4" t="s">
        <v>1825</v>
      </c>
      <c r="G655" s="4" t="s">
        <v>4030</v>
      </c>
      <c r="P655" s="9" t="s">
        <v>5883</v>
      </c>
      <c r="Q655" s="9" t="s">
        <v>1825</v>
      </c>
      <c r="R655" s="9" t="s">
        <v>1289</v>
      </c>
    </row>
    <row r="656" spans="1:18" x14ac:dyDescent="0.25">
      <c r="A656" s="4" t="s">
        <v>6202</v>
      </c>
      <c r="D656" s="4" t="s">
        <v>1980</v>
      </c>
      <c r="G656" s="4" t="s">
        <v>1345</v>
      </c>
      <c r="P656" s="9" t="s">
        <v>6202</v>
      </c>
      <c r="Q656" s="9" t="s">
        <v>1980</v>
      </c>
      <c r="R656" s="9" t="s">
        <v>1497</v>
      </c>
    </row>
    <row r="657" spans="1:18" x14ac:dyDescent="0.25">
      <c r="A657" s="4" t="s">
        <v>4472</v>
      </c>
      <c r="D657" s="4" t="s">
        <v>2138</v>
      </c>
      <c r="G657" s="4" t="s">
        <v>1289</v>
      </c>
      <c r="P657" s="9" t="s">
        <v>4472</v>
      </c>
      <c r="Q657" s="9" t="s">
        <v>2138</v>
      </c>
      <c r="R657" s="9" t="s">
        <v>1459</v>
      </c>
    </row>
    <row r="658" spans="1:18" x14ac:dyDescent="0.25">
      <c r="A658" s="4" t="s">
        <v>4503</v>
      </c>
      <c r="D658" s="4" t="s">
        <v>2173</v>
      </c>
      <c r="G658" s="4" t="s">
        <v>1497</v>
      </c>
      <c r="P658" s="9" t="s">
        <v>4503</v>
      </c>
      <c r="Q658" s="9" t="s">
        <v>2173</v>
      </c>
      <c r="R658" s="9" t="s">
        <v>1634</v>
      </c>
    </row>
    <row r="659" spans="1:18" x14ac:dyDescent="0.25">
      <c r="A659" s="4" t="s">
        <v>6203</v>
      </c>
      <c r="D659" s="4" t="s">
        <v>2133</v>
      </c>
      <c r="G659" s="4" t="s">
        <v>1459</v>
      </c>
      <c r="P659" s="9" t="s">
        <v>6203</v>
      </c>
      <c r="Q659" s="9" t="s">
        <v>2133</v>
      </c>
      <c r="R659" s="9" t="s">
        <v>1545</v>
      </c>
    </row>
    <row r="660" spans="1:18" x14ac:dyDescent="0.25">
      <c r="A660" s="4" t="s">
        <v>1616</v>
      </c>
      <c r="D660" s="4" t="s">
        <v>3403</v>
      </c>
      <c r="G660" s="4" t="s">
        <v>1634</v>
      </c>
      <c r="P660" s="9" t="s">
        <v>1616</v>
      </c>
      <c r="Q660" s="9" t="s">
        <v>3403</v>
      </c>
      <c r="R660" s="9" t="s">
        <v>3096</v>
      </c>
    </row>
    <row r="661" spans="1:18" x14ac:dyDescent="0.25">
      <c r="A661" s="4" t="s">
        <v>4543</v>
      </c>
      <c r="D661" s="4" t="s">
        <v>5883</v>
      </c>
      <c r="G661" s="4" t="s">
        <v>1545</v>
      </c>
      <c r="P661" s="9" t="s">
        <v>4543</v>
      </c>
      <c r="Q661" s="9" t="s">
        <v>5883</v>
      </c>
      <c r="R661" s="9" t="s">
        <v>3179</v>
      </c>
    </row>
    <row r="662" spans="1:18" x14ac:dyDescent="0.25">
      <c r="A662" s="4" t="s">
        <v>1696</v>
      </c>
      <c r="D662" s="4" t="s">
        <v>6202</v>
      </c>
      <c r="G662" s="4" t="s">
        <v>3096</v>
      </c>
      <c r="P662" s="9" t="s">
        <v>1696</v>
      </c>
      <c r="Q662" s="9" t="s">
        <v>6202</v>
      </c>
      <c r="R662" s="9" t="s">
        <v>5537</v>
      </c>
    </row>
    <row r="663" spans="1:18" x14ac:dyDescent="0.25">
      <c r="A663" s="4" t="s">
        <v>4638</v>
      </c>
      <c r="D663" s="4" t="s">
        <v>4472</v>
      </c>
      <c r="G663" s="4" t="s">
        <v>3179</v>
      </c>
      <c r="P663" s="9" t="s">
        <v>4638</v>
      </c>
      <c r="Q663" s="9" t="s">
        <v>4472</v>
      </c>
      <c r="R663" s="9" t="s">
        <v>3214</v>
      </c>
    </row>
    <row r="664" spans="1:18" x14ac:dyDescent="0.25">
      <c r="A664" s="4" t="s">
        <v>4644</v>
      </c>
      <c r="D664" s="4" t="s">
        <v>4503</v>
      </c>
      <c r="G664" s="4" t="s">
        <v>5537</v>
      </c>
      <c r="P664" s="9" t="s">
        <v>4644</v>
      </c>
      <c r="Q664" s="9" t="s">
        <v>4503</v>
      </c>
      <c r="R664" s="9" t="s">
        <v>3279</v>
      </c>
    </row>
    <row r="665" spans="1:18" x14ac:dyDescent="0.25">
      <c r="A665" s="4" t="s">
        <v>4719</v>
      </c>
      <c r="D665" s="4" t="s">
        <v>6203</v>
      </c>
      <c r="G665" s="4" t="s">
        <v>3214</v>
      </c>
      <c r="P665" s="9" t="s">
        <v>4719</v>
      </c>
      <c r="Q665" s="9" t="s">
        <v>6203</v>
      </c>
      <c r="R665" s="9" t="s">
        <v>3317</v>
      </c>
    </row>
    <row r="666" spans="1:18" x14ac:dyDescent="0.25">
      <c r="A666" s="4" t="s">
        <v>4774</v>
      </c>
      <c r="D666" s="4" t="s">
        <v>1616</v>
      </c>
      <c r="G666" s="4" t="s">
        <v>3279</v>
      </c>
      <c r="P666" s="9" t="s">
        <v>4774</v>
      </c>
      <c r="Q666" s="9" t="s">
        <v>1616</v>
      </c>
      <c r="R666" s="9" t="s">
        <v>5882</v>
      </c>
    </row>
    <row r="667" spans="1:18" x14ac:dyDescent="0.25">
      <c r="A667" s="4" t="s">
        <v>4815</v>
      </c>
      <c r="D667" s="4" t="s">
        <v>4543</v>
      </c>
      <c r="G667" s="4" t="s">
        <v>3317</v>
      </c>
      <c r="P667" s="9" t="s">
        <v>4815</v>
      </c>
      <c r="Q667" s="9" t="s">
        <v>4543</v>
      </c>
      <c r="R667" s="9" t="s">
        <v>3342</v>
      </c>
    </row>
    <row r="668" spans="1:18" x14ac:dyDescent="0.25">
      <c r="A668" s="4" t="s">
        <v>4998</v>
      </c>
      <c r="D668" s="4" t="s">
        <v>1696</v>
      </c>
      <c r="G668" s="4" t="s">
        <v>5882</v>
      </c>
      <c r="P668" s="9" t="s">
        <v>4998</v>
      </c>
      <c r="Q668" s="9" t="s">
        <v>1696</v>
      </c>
      <c r="R668" s="9" t="s">
        <v>3374</v>
      </c>
    </row>
    <row r="669" spans="1:18" x14ac:dyDescent="0.25">
      <c r="A669" s="4" t="s">
        <v>6857</v>
      </c>
      <c r="D669" s="4" t="s">
        <v>4638</v>
      </c>
      <c r="G669" s="4" t="s">
        <v>3342</v>
      </c>
      <c r="P669" s="9" t="s">
        <v>6857</v>
      </c>
      <c r="Q669" s="9" t="s">
        <v>4638</v>
      </c>
      <c r="R669" s="9" t="s">
        <v>2365</v>
      </c>
    </row>
    <row r="670" spans="1:18" x14ac:dyDescent="0.25">
      <c r="A670" s="4" t="s">
        <v>2447</v>
      </c>
      <c r="D670" s="4" t="s">
        <v>4644</v>
      </c>
      <c r="G670" s="4" t="s">
        <v>3374</v>
      </c>
      <c r="P670" s="9" t="s">
        <v>2447</v>
      </c>
      <c r="Q670" s="9" t="s">
        <v>4644</v>
      </c>
      <c r="R670" s="9" t="s">
        <v>1825</v>
      </c>
    </row>
    <row r="671" spans="1:18" x14ac:dyDescent="0.25">
      <c r="A671" s="4" t="s">
        <v>2017</v>
      </c>
      <c r="D671" s="4" t="s">
        <v>4719</v>
      </c>
      <c r="G671" s="4" t="s">
        <v>2365</v>
      </c>
      <c r="P671" s="9" t="s">
        <v>2017</v>
      </c>
      <c r="Q671" s="9" t="s">
        <v>4719</v>
      </c>
      <c r="R671" s="9" t="s">
        <v>1980</v>
      </c>
    </row>
    <row r="672" spans="1:18" x14ac:dyDescent="0.25">
      <c r="A672" s="4" t="s">
        <v>4901</v>
      </c>
      <c r="D672" s="4" t="s">
        <v>4774</v>
      </c>
      <c r="G672" s="4" t="s">
        <v>1825</v>
      </c>
      <c r="P672" s="9" t="s">
        <v>4901</v>
      </c>
      <c r="Q672" s="9" t="s">
        <v>4774</v>
      </c>
      <c r="R672" s="9" t="s">
        <v>2138</v>
      </c>
    </row>
    <row r="673" spans="1:18" x14ac:dyDescent="0.25">
      <c r="A673" s="4" t="s">
        <v>6471</v>
      </c>
      <c r="D673" s="4" t="s">
        <v>4815</v>
      </c>
      <c r="G673" s="4" t="s">
        <v>1980</v>
      </c>
      <c r="P673" s="9" t="s">
        <v>6471</v>
      </c>
      <c r="Q673" s="9" t="s">
        <v>4815</v>
      </c>
      <c r="R673" s="9" t="s">
        <v>2173</v>
      </c>
    </row>
    <row r="674" spans="1:18" x14ac:dyDescent="0.25">
      <c r="A674" s="4" t="s">
        <v>3757</v>
      </c>
      <c r="D674" s="4" t="s">
        <v>2447</v>
      </c>
      <c r="G674" s="4" t="s">
        <v>2138</v>
      </c>
      <c r="P674" s="9" t="s">
        <v>3757</v>
      </c>
      <c r="Q674" s="9" t="s">
        <v>2447</v>
      </c>
      <c r="R674" s="9" t="s">
        <v>2133</v>
      </c>
    </row>
    <row r="675" spans="1:18" x14ac:dyDescent="0.25">
      <c r="A675" s="4" t="s">
        <v>1306</v>
      </c>
      <c r="D675" s="4" t="s">
        <v>2017</v>
      </c>
      <c r="G675" s="4" t="s">
        <v>2173</v>
      </c>
      <c r="P675" s="9" t="s">
        <v>1306</v>
      </c>
      <c r="Q675" s="9" t="s">
        <v>2017</v>
      </c>
      <c r="R675" s="9" t="s">
        <v>3403</v>
      </c>
    </row>
    <row r="676" spans="1:18" x14ac:dyDescent="0.25">
      <c r="A676" s="4" t="s">
        <v>4462</v>
      </c>
      <c r="D676" s="4" t="s">
        <v>4901</v>
      </c>
      <c r="G676" s="4" t="s">
        <v>2133</v>
      </c>
      <c r="P676" s="9" t="s">
        <v>4462</v>
      </c>
      <c r="Q676" s="9" t="s">
        <v>4901</v>
      </c>
      <c r="R676" s="9" t="s">
        <v>5883</v>
      </c>
    </row>
    <row r="677" spans="1:18" x14ac:dyDescent="0.25">
      <c r="A677" s="4" t="s">
        <v>4474</v>
      </c>
      <c r="D677" s="4" t="s">
        <v>6471</v>
      </c>
      <c r="G677" s="4" t="s">
        <v>3403</v>
      </c>
      <c r="P677" s="9" t="s">
        <v>4474</v>
      </c>
      <c r="Q677" s="9" t="s">
        <v>6471</v>
      </c>
      <c r="R677" s="9" t="s">
        <v>6202</v>
      </c>
    </row>
    <row r="678" spans="1:18" x14ac:dyDescent="0.25">
      <c r="A678" s="4" t="s">
        <v>4502</v>
      </c>
      <c r="D678" s="4" t="s">
        <v>3757</v>
      </c>
      <c r="G678" s="4" t="s">
        <v>5883</v>
      </c>
      <c r="P678" s="9" t="s">
        <v>4502</v>
      </c>
      <c r="Q678" s="9" t="s">
        <v>3757</v>
      </c>
      <c r="R678" s="9" t="s">
        <v>4472</v>
      </c>
    </row>
    <row r="679" spans="1:18" x14ac:dyDescent="0.25">
      <c r="A679" s="4" t="s">
        <v>4514</v>
      </c>
      <c r="D679" s="4" t="s">
        <v>1306</v>
      </c>
      <c r="G679" s="4" t="s">
        <v>6202</v>
      </c>
      <c r="P679" s="9" t="s">
        <v>4514</v>
      </c>
      <c r="Q679" s="9" t="s">
        <v>1306</v>
      </c>
      <c r="R679" s="9" t="s">
        <v>4503</v>
      </c>
    </row>
    <row r="680" spans="1:18" x14ac:dyDescent="0.25">
      <c r="A680" s="4" t="s">
        <v>4535</v>
      </c>
      <c r="D680" s="4" t="s">
        <v>4462</v>
      </c>
      <c r="G680" s="4" t="s">
        <v>4472</v>
      </c>
      <c r="P680" s="9" t="s">
        <v>4535</v>
      </c>
      <c r="Q680" s="9" t="s">
        <v>4462</v>
      </c>
      <c r="R680" s="9" t="s">
        <v>6203</v>
      </c>
    </row>
    <row r="681" spans="1:18" x14ac:dyDescent="0.25">
      <c r="A681" s="4" t="s">
        <v>4584</v>
      </c>
      <c r="D681" s="4" t="s">
        <v>4474</v>
      </c>
      <c r="G681" s="4" t="s">
        <v>4503</v>
      </c>
      <c r="P681" s="9" t="s">
        <v>4584</v>
      </c>
      <c r="Q681" s="9" t="s">
        <v>4474</v>
      </c>
      <c r="R681" s="9" t="s">
        <v>1616</v>
      </c>
    </row>
    <row r="682" spans="1:18" x14ac:dyDescent="0.25">
      <c r="A682" s="4" t="s">
        <v>6472</v>
      </c>
      <c r="D682" s="4" t="s">
        <v>4502</v>
      </c>
      <c r="G682" s="4" t="s">
        <v>6203</v>
      </c>
      <c r="P682" s="9" t="s">
        <v>6472</v>
      </c>
      <c r="Q682" s="9" t="s">
        <v>4502</v>
      </c>
      <c r="R682" s="9" t="s">
        <v>4543</v>
      </c>
    </row>
    <row r="683" spans="1:18" x14ac:dyDescent="0.25">
      <c r="A683" s="4" t="s">
        <v>4737</v>
      </c>
      <c r="D683" s="4" t="s">
        <v>4514</v>
      </c>
      <c r="G683" s="4" t="s">
        <v>1616</v>
      </c>
      <c r="P683" s="9" t="s">
        <v>4737</v>
      </c>
      <c r="Q683" s="9" t="s">
        <v>4514</v>
      </c>
      <c r="R683" s="9" t="s">
        <v>1696</v>
      </c>
    </row>
    <row r="684" spans="1:18" x14ac:dyDescent="0.25">
      <c r="A684" s="4" t="s">
        <v>4735</v>
      </c>
      <c r="D684" s="4" t="s">
        <v>4535</v>
      </c>
      <c r="G684" s="4" t="s">
        <v>4543</v>
      </c>
      <c r="P684" s="9" t="s">
        <v>4735</v>
      </c>
      <c r="Q684" s="9" t="s">
        <v>4535</v>
      </c>
      <c r="R684" s="9" t="s">
        <v>4638</v>
      </c>
    </row>
    <row r="685" spans="1:18" x14ac:dyDescent="0.25">
      <c r="A685" s="4" t="s">
        <v>4828</v>
      </c>
      <c r="D685" s="4" t="s">
        <v>4584</v>
      </c>
      <c r="G685" s="4" t="s">
        <v>1696</v>
      </c>
      <c r="P685" s="9" t="s">
        <v>4828</v>
      </c>
      <c r="Q685" s="9" t="s">
        <v>4584</v>
      </c>
      <c r="R685" s="9" t="s">
        <v>4644</v>
      </c>
    </row>
    <row r="686" spans="1:18" x14ac:dyDescent="0.25">
      <c r="A686" s="4" t="s">
        <v>7239</v>
      </c>
      <c r="D686" s="4" t="s">
        <v>6472</v>
      </c>
      <c r="G686" s="4" t="s">
        <v>4638</v>
      </c>
      <c r="P686" s="9" t="s">
        <v>7239</v>
      </c>
      <c r="Q686" s="9" t="s">
        <v>6472</v>
      </c>
      <c r="R686" s="9" t="s">
        <v>4719</v>
      </c>
    </row>
    <row r="687" spans="1:18" x14ac:dyDescent="0.25">
      <c r="A687" s="4" t="s">
        <v>2448</v>
      </c>
      <c r="D687" s="4" t="s">
        <v>4737</v>
      </c>
      <c r="G687" s="4" t="s">
        <v>4644</v>
      </c>
      <c r="P687" s="9" t="s">
        <v>2448</v>
      </c>
      <c r="Q687" s="9" t="s">
        <v>4737</v>
      </c>
      <c r="R687" s="9" t="s">
        <v>4774</v>
      </c>
    </row>
    <row r="688" spans="1:18" x14ac:dyDescent="0.25">
      <c r="A688" s="4" t="s">
        <v>2015</v>
      </c>
      <c r="D688" s="4" t="s">
        <v>4735</v>
      </c>
      <c r="G688" s="4" t="s">
        <v>4719</v>
      </c>
      <c r="P688" s="9" t="s">
        <v>2015</v>
      </c>
      <c r="Q688" s="9" t="s">
        <v>4735</v>
      </c>
      <c r="R688" s="9" t="s">
        <v>4815</v>
      </c>
    </row>
    <row r="689" spans="1:18" x14ac:dyDescent="0.25">
      <c r="A689" s="4" t="s">
        <v>2011</v>
      </c>
      <c r="D689" s="4" t="s">
        <v>4828</v>
      </c>
      <c r="G689" s="4" t="s">
        <v>4774</v>
      </c>
      <c r="P689" s="9" t="s">
        <v>2011</v>
      </c>
      <c r="Q689" s="9" t="s">
        <v>4828</v>
      </c>
      <c r="R689" s="9" t="s">
        <v>6088</v>
      </c>
    </row>
    <row r="690" spans="1:18" x14ac:dyDescent="0.25">
      <c r="A690" s="4" t="s">
        <v>4902</v>
      </c>
      <c r="D690" s="4" t="s">
        <v>7137</v>
      </c>
      <c r="G690" s="4" t="s">
        <v>4815</v>
      </c>
      <c r="P690" s="9" t="s">
        <v>4902</v>
      </c>
      <c r="Q690" s="9" t="s">
        <v>7137</v>
      </c>
      <c r="R690" s="9" t="s">
        <v>4998</v>
      </c>
    </row>
    <row r="691" spans="1:18" x14ac:dyDescent="0.25">
      <c r="A691" s="4" t="s">
        <v>4944</v>
      </c>
      <c r="D691" s="4" t="s">
        <v>7239</v>
      </c>
      <c r="G691" s="4" t="s">
        <v>6088</v>
      </c>
      <c r="P691" s="9" t="s">
        <v>4944</v>
      </c>
      <c r="Q691" s="9" t="s">
        <v>7239</v>
      </c>
      <c r="R691" s="9" t="s">
        <v>6857</v>
      </c>
    </row>
    <row r="692" spans="1:18" x14ac:dyDescent="0.25">
      <c r="A692" s="4" t="s">
        <v>2997</v>
      </c>
      <c r="D692" s="4" t="s">
        <v>2448</v>
      </c>
      <c r="G692" s="4" t="s">
        <v>4998</v>
      </c>
      <c r="P692" s="9" t="s">
        <v>2997</v>
      </c>
      <c r="Q692" s="9" t="s">
        <v>2448</v>
      </c>
      <c r="R692" s="9" t="s">
        <v>2447</v>
      </c>
    </row>
    <row r="693" spans="1:18" x14ac:dyDescent="0.25">
      <c r="A693" s="4" t="s">
        <v>6858</v>
      </c>
      <c r="D693" s="4" t="s">
        <v>2015</v>
      </c>
      <c r="G693" s="4" t="s">
        <v>6857</v>
      </c>
      <c r="P693" s="9" t="s">
        <v>6858</v>
      </c>
      <c r="Q693" s="9" t="s">
        <v>2015</v>
      </c>
      <c r="R693" s="9" t="s">
        <v>2017</v>
      </c>
    </row>
    <row r="694" spans="1:18" x14ac:dyDescent="0.25">
      <c r="A694" s="4" t="s">
        <v>7138</v>
      </c>
      <c r="D694" s="4" t="s">
        <v>2011</v>
      </c>
      <c r="G694" s="4" t="s">
        <v>2447</v>
      </c>
      <c r="P694" s="9" t="s">
        <v>7138</v>
      </c>
      <c r="Q694" s="9" t="s">
        <v>2011</v>
      </c>
      <c r="R694" s="9" t="s">
        <v>4901</v>
      </c>
    </row>
    <row r="695" spans="1:18" x14ac:dyDescent="0.25">
      <c r="A695" s="4" t="s">
        <v>2420</v>
      </c>
      <c r="D695" s="4" t="s">
        <v>4902</v>
      </c>
      <c r="G695" s="4" t="s">
        <v>2017</v>
      </c>
      <c r="P695" s="9" t="s">
        <v>2420</v>
      </c>
      <c r="Q695" s="9" t="s">
        <v>4902</v>
      </c>
      <c r="R695" s="9" t="s">
        <v>6471</v>
      </c>
    </row>
    <row r="696" spans="1:18" x14ac:dyDescent="0.25">
      <c r="A696" s="4" t="s">
        <v>1846</v>
      </c>
      <c r="D696" s="4" t="s">
        <v>4944</v>
      </c>
      <c r="G696" s="4" t="s">
        <v>4901</v>
      </c>
      <c r="P696" s="9" t="s">
        <v>1846</v>
      </c>
      <c r="Q696" s="9" t="s">
        <v>4944</v>
      </c>
      <c r="R696" s="9" t="s">
        <v>3757</v>
      </c>
    </row>
    <row r="697" spans="1:18" x14ac:dyDescent="0.25">
      <c r="A697" s="4" t="s">
        <v>2104</v>
      </c>
      <c r="D697" s="4" t="s">
        <v>2997</v>
      </c>
      <c r="G697" s="4" t="s">
        <v>6471</v>
      </c>
      <c r="P697" s="9" t="s">
        <v>2104</v>
      </c>
      <c r="Q697" s="9" t="s">
        <v>2997</v>
      </c>
      <c r="R697" s="9" t="s">
        <v>1306</v>
      </c>
    </row>
    <row r="698" spans="1:18" x14ac:dyDescent="0.25">
      <c r="A698" s="4" t="s">
        <v>5727</v>
      </c>
      <c r="D698" s="4" t="s">
        <v>6858</v>
      </c>
      <c r="G698" s="4" t="s">
        <v>3757</v>
      </c>
      <c r="P698" s="9" t="s">
        <v>5727</v>
      </c>
      <c r="Q698" s="9" t="s">
        <v>6858</v>
      </c>
      <c r="R698" s="9" t="s">
        <v>4462</v>
      </c>
    </row>
    <row r="699" spans="1:18" x14ac:dyDescent="0.25">
      <c r="A699" s="4" t="s">
        <v>6473</v>
      </c>
      <c r="D699" s="4" t="s">
        <v>7138</v>
      </c>
      <c r="G699" s="4" t="s">
        <v>1306</v>
      </c>
      <c r="P699" s="9" t="s">
        <v>6473</v>
      </c>
      <c r="Q699" s="9" t="s">
        <v>7138</v>
      </c>
      <c r="R699" s="9" t="s">
        <v>4474</v>
      </c>
    </row>
    <row r="700" spans="1:18" x14ac:dyDescent="0.25">
      <c r="A700" s="4" t="s">
        <v>5433</v>
      </c>
      <c r="D700" s="4" t="s">
        <v>2420</v>
      </c>
      <c r="G700" s="4" t="s">
        <v>4462</v>
      </c>
      <c r="P700" s="9" t="s">
        <v>5433</v>
      </c>
      <c r="Q700" s="9" t="s">
        <v>2420</v>
      </c>
      <c r="R700" s="9" t="s">
        <v>4502</v>
      </c>
    </row>
    <row r="701" spans="1:18" x14ac:dyDescent="0.25">
      <c r="A701" s="4" t="s">
        <v>7139</v>
      </c>
      <c r="D701" s="4" t="s">
        <v>1846</v>
      </c>
      <c r="G701" s="4" t="s">
        <v>4474</v>
      </c>
      <c r="P701" s="9" t="s">
        <v>7139</v>
      </c>
      <c r="Q701" s="9" t="s">
        <v>1846</v>
      </c>
      <c r="R701" s="9" t="s">
        <v>4514</v>
      </c>
    </row>
    <row r="702" spans="1:18" x14ac:dyDescent="0.25">
      <c r="A702" s="4" t="s">
        <v>4224</v>
      </c>
      <c r="D702" s="4" t="s">
        <v>2104</v>
      </c>
      <c r="G702" s="4" t="s">
        <v>4502</v>
      </c>
      <c r="P702" s="9" t="s">
        <v>4224</v>
      </c>
      <c r="Q702" s="9" t="s">
        <v>2104</v>
      </c>
      <c r="R702" s="9" t="s">
        <v>4535</v>
      </c>
    </row>
    <row r="703" spans="1:18" x14ac:dyDescent="0.25">
      <c r="A703" s="4" t="s">
        <v>5538</v>
      </c>
      <c r="D703" s="4" t="s">
        <v>5727</v>
      </c>
      <c r="G703" s="4" t="s">
        <v>4514</v>
      </c>
      <c r="P703" s="9" t="s">
        <v>5538</v>
      </c>
      <c r="Q703" s="9" t="s">
        <v>5727</v>
      </c>
      <c r="R703" s="9" t="s">
        <v>4584</v>
      </c>
    </row>
    <row r="704" spans="1:18" x14ac:dyDescent="0.25">
      <c r="A704" s="4" t="s">
        <v>4370</v>
      </c>
      <c r="D704" s="4" t="s">
        <v>6473</v>
      </c>
      <c r="G704" s="4" t="s">
        <v>4535</v>
      </c>
      <c r="P704" s="9" t="s">
        <v>4370</v>
      </c>
      <c r="Q704" s="9" t="s">
        <v>6473</v>
      </c>
      <c r="R704" s="9" t="s">
        <v>6472</v>
      </c>
    </row>
    <row r="705" spans="1:18" x14ac:dyDescent="0.25">
      <c r="A705" s="4" t="s">
        <v>4364</v>
      </c>
      <c r="D705" s="4" t="s">
        <v>5433</v>
      </c>
      <c r="G705" s="4" t="s">
        <v>4584</v>
      </c>
      <c r="P705" s="9" t="s">
        <v>4364</v>
      </c>
      <c r="Q705" s="9" t="s">
        <v>5433</v>
      </c>
      <c r="R705" s="9" t="s">
        <v>4737</v>
      </c>
    </row>
    <row r="706" spans="1:18" x14ac:dyDescent="0.25">
      <c r="A706" s="4" t="s">
        <v>2264</v>
      </c>
      <c r="D706" s="4" t="s">
        <v>7139</v>
      </c>
      <c r="G706" s="4" t="s">
        <v>6472</v>
      </c>
      <c r="P706" s="9" t="s">
        <v>2264</v>
      </c>
      <c r="Q706" s="9" t="s">
        <v>7139</v>
      </c>
      <c r="R706" s="9" t="s">
        <v>4735</v>
      </c>
    </row>
    <row r="707" spans="1:18" x14ac:dyDescent="0.25">
      <c r="A707" s="4" t="s">
        <v>2307</v>
      </c>
      <c r="D707" s="4" t="s">
        <v>4224</v>
      </c>
      <c r="G707" s="4" t="s">
        <v>4737</v>
      </c>
      <c r="P707" s="9" t="s">
        <v>2307</v>
      </c>
      <c r="Q707" s="9" t="s">
        <v>4224</v>
      </c>
      <c r="R707" s="9" t="s">
        <v>4828</v>
      </c>
    </row>
    <row r="708" spans="1:18" x14ac:dyDescent="0.25">
      <c r="A708" s="4" t="s">
        <v>3656</v>
      </c>
      <c r="D708" s="4" t="s">
        <v>5538</v>
      </c>
      <c r="G708" s="4" t="s">
        <v>4735</v>
      </c>
      <c r="P708" s="9" t="s">
        <v>3656</v>
      </c>
      <c r="Q708" s="9" t="s">
        <v>5538</v>
      </c>
      <c r="R708" s="9" t="s">
        <v>7137</v>
      </c>
    </row>
    <row r="709" spans="1:18" x14ac:dyDescent="0.25">
      <c r="A709" s="4" t="s">
        <v>7240</v>
      </c>
      <c r="D709" s="4" t="s">
        <v>4370</v>
      </c>
      <c r="G709" s="4" t="s">
        <v>4828</v>
      </c>
      <c r="P709" s="9" t="s">
        <v>7240</v>
      </c>
      <c r="Q709" s="9" t="s">
        <v>4370</v>
      </c>
      <c r="R709" s="9" t="s">
        <v>7239</v>
      </c>
    </row>
    <row r="710" spans="1:18" x14ac:dyDescent="0.25">
      <c r="A710" s="4" t="s">
        <v>6474</v>
      </c>
      <c r="D710" s="4" t="s">
        <v>4364</v>
      </c>
      <c r="G710" s="4" t="s">
        <v>7137</v>
      </c>
      <c r="P710" s="9" t="s">
        <v>6474</v>
      </c>
      <c r="Q710" s="9" t="s">
        <v>4364</v>
      </c>
      <c r="R710" s="9" t="s">
        <v>2448</v>
      </c>
    </row>
    <row r="711" spans="1:18" x14ac:dyDescent="0.25">
      <c r="A711" s="4" t="s">
        <v>5454</v>
      </c>
      <c r="D711" s="4" t="s">
        <v>2264</v>
      </c>
      <c r="G711" s="4" t="s">
        <v>7239</v>
      </c>
      <c r="P711" s="9" t="s">
        <v>5454</v>
      </c>
      <c r="Q711" s="9" t="s">
        <v>2264</v>
      </c>
      <c r="R711" s="9" t="s">
        <v>2015</v>
      </c>
    </row>
    <row r="712" spans="1:18" x14ac:dyDescent="0.25">
      <c r="A712" s="4" t="s">
        <v>2630</v>
      </c>
      <c r="D712" s="4" t="s">
        <v>2307</v>
      </c>
      <c r="G712" s="4" t="s">
        <v>2448</v>
      </c>
      <c r="P712" s="9" t="s">
        <v>2630</v>
      </c>
      <c r="Q712" s="9" t="s">
        <v>2307</v>
      </c>
      <c r="R712" s="9" t="s">
        <v>2011</v>
      </c>
    </row>
    <row r="713" spans="1:18" x14ac:dyDescent="0.25">
      <c r="A713" s="4" t="s">
        <v>1699</v>
      </c>
      <c r="D713" s="4" t="s">
        <v>3656</v>
      </c>
      <c r="G713" s="4" t="s">
        <v>2015</v>
      </c>
      <c r="P713" s="9" t="s">
        <v>1699</v>
      </c>
      <c r="Q713" s="9" t="s">
        <v>3656</v>
      </c>
      <c r="R713" s="9" t="s">
        <v>4902</v>
      </c>
    </row>
    <row r="714" spans="1:18" x14ac:dyDescent="0.25">
      <c r="A714" s="4" t="s">
        <v>1783</v>
      </c>
      <c r="D714" s="4" t="s">
        <v>7240</v>
      </c>
      <c r="G714" s="4" t="s">
        <v>2011</v>
      </c>
      <c r="P714" s="9" t="s">
        <v>1783</v>
      </c>
      <c r="Q714" s="9" t="s">
        <v>7240</v>
      </c>
      <c r="R714" s="9" t="s">
        <v>4944</v>
      </c>
    </row>
    <row r="715" spans="1:18" x14ac:dyDescent="0.25">
      <c r="A715" s="4" t="s">
        <v>4132</v>
      </c>
      <c r="D715" s="4" t="s">
        <v>7510</v>
      </c>
      <c r="G715" s="4" t="s">
        <v>4902</v>
      </c>
      <c r="P715" s="9" t="s">
        <v>4132</v>
      </c>
      <c r="Q715" s="9" t="s">
        <v>7510</v>
      </c>
      <c r="R715" s="9" t="s">
        <v>2997</v>
      </c>
    </row>
    <row r="716" spans="1:18" x14ac:dyDescent="0.25">
      <c r="A716" s="4" t="s">
        <v>1356</v>
      </c>
      <c r="D716" s="4" t="s">
        <v>7511</v>
      </c>
      <c r="G716" s="4" t="s">
        <v>4944</v>
      </c>
      <c r="P716" s="9" t="s">
        <v>1356</v>
      </c>
      <c r="Q716" s="9" t="s">
        <v>7511</v>
      </c>
      <c r="R716" s="9" t="s">
        <v>6858</v>
      </c>
    </row>
    <row r="717" spans="1:18" x14ac:dyDescent="0.25">
      <c r="A717" s="4" t="s">
        <v>1304</v>
      </c>
      <c r="D717" s="4" t="s">
        <v>6474</v>
      </c>
      <c r="G717" s="4" t="s">
        <v>2997</v>
      </c>
      <c r="P717" s="9" t="s">
        <v>1304</v>
      </c>
      <c r="Q717" s="9" t="s">
        <v>6474</v>
      </c>
      <c r="R717" s="9" t="s">
        <v>7138</v>
      </c>
    </row>
    <row r="718" spans="1:18" x14ac:dyDescent="0.25">
      <c r="A718" s="4" t="s">
        <v>4442</v>
      </c>
      <c r="D718" s="4" t="s">
        <v>5454</v>
      </c>
      <c r="G718" s="4" t="s">
        <v>6858</v>
      </c>
      <c r="P718" s="9" t="s">
        <v>4442</v>
      </c>
      <c r="Q718" s="9" t="s">
        <v>5454</v>
      </c>
      <c r="R718" s="9" t="s">
        <v>2420</v>
      </c>
    </row>
    <row r="719" spans="1:18" x14ac:dyDescent="0.25">
      <c r="A719" s="4" t="s">
        <v>4461</v>
      </c>
      <c r="D719" s="4" t="s">
        <v>2630</v>
      </c>
      <c r="G719" s="4" t="s">
        <v>7138</v>
      </c>
      <c r="P719" s="9" t="s">
        <v>4461</v>
      </c>
      <c r="Q719" s="9" t="s">
        <v>2630</v>
      </c>
      <c r="R719" s="9" t="s">
        <v>1846</v>
      </c>
    </row>
    <row r="720" spans="1:18" x14ac:dyDescent="0.25">
      <c r="A720" s="4" t="s">
        <v>1465</v>
      </c>
      <c r="D720" s="4" t="s">
        <v>1699</v>
      </c>
      <c r="G720" s="4" t="s">
        <v>2420</v>
      </c>
      <c r="P720" s="9" t="s">
        <v>1465</v>
      </c>
      <c r="Q720" s="9" t="s">
        <v>1699</v>
      </c>
      <c r="R720" s="9" t="s">
        <v>2104</v>
      </c>
    </row>
    <row r="721" spans="1:18" x14ac:dyDescent="0.25">
      <c r="A721" s="4" t="s">
        <v>4469</v>
      </c>
      <c r="D721" s="4" t="s">
        <v>1783</v>
      </c>
      <c r="G721" s="4" t="s">
        <v>1846</v>
      </c>
      <c r="P721" s="9" t="s">
        <v>4469</v>
      </c>
      <c r="Q721" s="9" t="s">
        <v>1783</v>
      </c>
      <c r="R721" s="9" t="s">
        <v>5727</v>
      </c>
    </row>
    <row r="722" spans="1:18" x14ac:dyDescent="0.25">
      <c r="A722" s="4" t="s">
        <v>4496</v>
      </c>
      <c r="D722" s="4" t="s">
        <v>4132</v>
      </c>
      <c r="G722" s="4" t="s">
        <v>2104</v>
      </c>
      <c r="P722" s="9" t="s">
        <v>4496</v>
      </c>
      <c r="Q722" s="9" t="s">
        <v>4132</v>
      </c>
      <c r="R722" s="9" t="s">
        <v>6473</v>
      </c>
    </row>
    <row r="723" spans="1:18" x14ac:dyDescent="0.25">
      <c r="A723" s="4" t="s">
        <v>1613</v>
      </c>
      <c r="D723" s="4" t="s">
        <v>1356</v>
      </c>
      <c r="G723" s="4" t="s">
        <v>5727</v>
      </c>
      <c r="P723" s="9" t="s">
        <v>1613</v>
      </c>
      <c r="Q723" s="9" t="s">
        <v>1356</v>
      </c>
      <c r="R723" s="9" t="s">
        <v>5433</v>
      </c>
    </row>
    <row r="724" spans="1:18" x14ac:dyDescent="0.25">
      <c r="A724" s="4" t="s">
        <v>4541</v>
      </c>
      <c r="D724" s="4" t="s">
        <v>1304</v>
      </c>
      <c r="G724" s="4" t="s">
        <v>6473</v>
      </c>
      <c r="P724" s="9" t="s">
        <v>4541</v>
      </c>
      <c r="Q724" s="9" t="s">
        <v>1304</v>
      </c>
      <c r="R724" s="9" t="s">
        <v>7139</v>
      </c>
    </row>
    <row r="725" spans="1:18" x14ac:dyDescent="0.25">
      <c r="A725" s="4" t="s">
        <v>4560</v>
      </c>
      <c r="D725" s="4" t="s">
        <v>4442</v>
      </c>
      <c r="G725" s="4" t="s">
        <v>5433</v>
      </c>
      <c r="P725" s="9" t="s">
        <v>4560</v>
      </c>
      <c r="Q725" s="9" t="s">
        <v>4442</v>
      </c>
      <c r="R725" s="9" t="s">
        <v>4224</v>
      </c>
    </row>
    <row r="726" spans="1:18" x14ac:dyDescent="0.25">
      <c r="A726" s="4" t="s">
        <v>5675</v>
      </c>
      <c r="D726" s="4" t="s">
        <v>4461</v>
      </c>
      <c r="G726" s="4" t="s">
        <v>7139</v>
      </c>
      <c r="P726" s="9" t="s">
        <v>5675</v>
      </c>
      <c r="Q726" s="9" t="s">
        <v>4461</v>
      </c>
      <c r="R726" s="9" t="s">
        <v>5538</v>
      </c>
    </row>
    <row r="727" spans="1:18" x14ac:dyDescent="0.25">
      <c r="A727" s="4" t="s">
        <v>1684</v>
      </c>
      <c r="D727" s="4" t="s">
        <v>1465</v>
      </c>
      <c r="G727" s="4" t="s">
        <v>4224</v>
      </c>
      <c r="P727" s="9" t="s">
        <v>1684</v>
      </c>
      <c r="Q727" s="9" t="s">
        <v>1465</v>
      </c>
      <c r="R727" s="9" t="s">
        <v>4370</v>
      </c>
    </row>
    <row r="728" spans="1:18" x14ac:dyDescent="0.25">
      <c r="A728" s="4" t="s">
        <v>4578</v>
      </c>
      <c r="D728" s="4" t="s">
        <v>4469</v>
      </c>
      <c r="G728" s="4" t="s">
        <v>5538</v>
      </c>
      <c r="P728" s="9" t="s">
        <v>4578</v>
      </c>
      <c r="Q728" s="9" t="s">
        <v>4469</v>
      </c>
      <c r="R728" s="9" t="s">
        <v>4364</v>
      </c>
    </row>
    <row r="729" spans="1:18" x14ac:dyDescent="0.25">
      <c r="A729" s="4" t="s">
        <v>4607</v>
      </c>
      <c r="D729" s="4" t="s">
        <v>4496</v>
      </c>
      <c r="G729" s="4" t="s">
        <v>4370</v>
      </c>
      <c r="P729" s="9" t="s">
        <v>4607</v>
      </c>
      <c r="Q729" s="9" t="s">
        <v>4496</v>
      </c>
      <c r="R729" s="9" t="s">
        <v>2264</v>
      </c>
    </row>
    <row r="730" spans="1:18" x14ac:dyDescent="0.25">
      <c r="A730" s="4" t="s">
        <v>4650</v>
      </c>
      <c r="D730" s="4" t="s">
        <v>1613</v>
      </c>
      <c r="G730" s="4" t="s">
        <v>4364</v>
      </c>
      <c r="P730" s="9" t="s">
        <v>4650</v>
      </c>
      <c r="Q730" s="9" t="s">
        <v>1613</v>
      </c>
      <c r="R730" s="9" t="s">
        <v>2307</v>
      </c>
    </row>
    <row r="731" spans="1:18" x14ac:dyDescent="0.25">
      <c r="A731" s="4" t="s">
        <v>4678</v>
      </c>
      <c r="D731" s="4" t="s">
        <v>4541</v>
      </c>
      <c r="G731" s="4" t="s">
        <v>2264</v>
      </c>
      <c r="P731" s="9" t="s">
        <v>4678</v>
      </c>
      <c r="Q731" s="9" t="s">
        <v>4541</v>
      </c>
      <c r="R731" s="9" t="s">
        <v>3656</v>
      </c>
    </row>
    <row r="732" spans="1:18" x14ac:dyDescent="0.25">
      <c r="A732" s="4" t="s">
        <v>4713</v>
      </c>
      <c r="D732" s="4" t="s">
        <v>4560</v>
      </c>
      <c r="G732" s="4" t="s">
        <v>2307</v>
      </c>
      <c r="P732" s="9" t="s">
        <v>4713</v>
      </c>
      <c r="Q732" s="9" t="s">
        <v>4560</v>
      </c>
      <c r="R732" s="9" t="s">
        <v>7240</v>
      </c>
    </row>
    <row r="733" spans="1:18" x14ac:dyDescent="0.25">
      <c r="A733" s="4" t="s">
        <v>4767</v>
      </c>
      <c r="D733" s="4" t="s">
        <v>5675</v>
      </c>
      <c r="G733" s="4" t="s">
        <v>3656</v>
      </c>
      <c r="P733" s="9" t="s">
        <v>4767</v>
      </c>
      <c r="Q733" s="9" t="s">
        <v>5675</v>
      </c>
      <c r="R733" s="9" t="s">
        <v>6474</v>
      </c>
    </row>
    <row r="734" spans="1:18" x14ac:dyDescent="0.25">
      <c r="A734" s="4" t="s">
        <v>4771</v>
      </c>
      <c r="D734" s="4" t="s">
        <v>1684</v>
      </c>
      <c r="G734" s="4" t="s">
        <v>7240</v>
      </c>
      <c r="P734" s="9" t="s">
        <v>4771</v>
      </c>
      <c r="Q734" s="9" t="s">
        <v>1684</v>
      </c>
      <c r="R734" s="9" t="s">
        <v>5454</v>
      </c>
    </row>
    <row r="735" spans="1:18" x14ac:dyDescent="0.25">
      <c r="A735" s="4" t="s">
        <v>4776</v>
      </c>
      <c r="D735" s="4" t="s">
        <v>4578</v>
      </c>
      <c r="G735" s="4" t="s">
        <v>6474</v>
      </c>
      <c r="P735" s="9" t="s">
        <v>4776</v>
      </c>
      <c r="Q735" s="9" t="s">
        <v>4578</v>
      </c>
      <c r="R735" s="9" t="s">
        <v>2630</v>
      </c>
    </row>
    <row r="736" spans="1:18" x14ac:dyDescent="0.25">
      <c r="A736" s="4" t="s">
        <v>4791</v>
      </c>
      <c r="D736" s="4" t="s">
        <v>4607</v>
      </c>
      <c r="G736" s="4" t="s">
        <v>5454</v>
      </c>
      <c r="P736" s="9" t="s">
        <v>4791</v>
      </c>
      <c r="Q736" s="9" t="s">
        <v>4607</v>
      </c>
      <c r="R736" s="9" t="s">
        <v>1699</v>
      </c>
    </row>
    <row r="737" spans="1:18" x14ac:dyDescent="0.25">
      <c r="A737" s="4" t="s">
        <v>4814</v>
      </c>
      <c r="D737" s="4" t="s">
        <v>4650</v>
      </c>
      <c r="G737" s="4" t="s">
        <v>2630</v>
      </c>
      <c r="P737" s="9" t="s">
        <v>4814</v>
      </c>
      <c r="Q737" s="9" t="s">
        <v>4650</v>
      </c>
      <c r="R737" s="9" t="s">
        <v>1783</v>
      </c>
    </row>
    <row r="738" spans="1:18" x14ac:dyDescent="0.25">
      <c r="A738" s="4" t="s">
        <v>4811</v>
      </c>
      <c r="D738" s="4" t="s">
        <v>4678</v>
      </c>
      <c r="G738" s="4" t="s">
        <v>1699</v>
      </c>
      <c r="P738" s="9" t="s">
        <v>4811</v>
      </c>
      <c r="Q738" s="9" t="s">
        <v>4678</v>
      </c>
      <c r="R738" s="9" t="s">
        <v>4132</v>
      </c>
    </row>
    <row r="739" spans="1:18" x14ac:dyDescent="0.25">
      <c r="A739" s="4" t="s">
        <v>4869</v>
      </c>
      <c r="D739" s="4" t="s">
        <v>4713</v>
      </c>
      <c r="G739" s="4" t="s">
        <v>1783</v>
      </c>
      <c r="P739" s="9" t="s">
        <v>4869</v>
      </c>
      <c r="Q739" s="9" t="s">
        <v>4713</v>
      </c>
      <c r="R739" s="9" t="s">
        <v>1356</v>
      </c>
    </row>
    <row r="740" spans="1:18" x14ac:dyDescent="0.25">
      <c r="A740" s="4" t="s">
        <v>4999</v>
      </c>
      <c r="D740" s="4" t="s">
        <v>4767</v>
      </c>
      <c r="G740" s="4" t="s">
        <v>4132</v>
      </c>
      <c r="P740" s="9" t="s">
        <v>4999</v>
      </c>
      <c r="Q740" s="9" t="s">
        <v>4767</v>
      </c>
      <c r="R740" s="9" t="s">
        <v>1304</v>
      </c>
    </row>
    <row r="741" spans="1:18" x14ac:dyDescent="0.25">
      <c r="A741" s="4" t="s">
        <v>2657</v>
      </c>
      <c r="D741" s="4" t="s">
        <v>4771</v>
      </c>
      <c r="G741" s="4" t="s">
        <v>1356</v>
      </c>
      <c r="P741" s="9" t="s">
        <v>2657</v>
      </c>
      <c r="Q741" s="9" t="s">
        <v>4771</v>
      </c>
      <c r="R741" s="9" t="s">
        <v>4442</v>
      </c>
    </row>
    <row r="742" spans="1:18" x14ac:dyDescent="0.25">
      <c r="A742" s="4" t="s">
        <v>1735</v>
      </c>
      <c r="D742" s="4" t="s">
        <v>4776</v>
      </c>
      <c r="G742" s="4" t="s">
        <v>1304</v>
      </c>
      <c r="P742" s="9" t="s">
        <v>1735</v>
      </c>
      <c r="Q742" s="9" t="s">
        <v>4776</v>
      </c>
      <c r="R742" s="9" t="s">
        <v>4461</v>
      </c>
    </row>
    <row r="743" spans="1:18" x14ac:dyDescent="0.25">
      <c r="A743" s="4" t="s">
        <v>1843</v>
      </c>
      <c r="D743" s="4" t="s">
        <v>4780</v>
      </c>
      <c r="G743" s="4" t="s">
        <v>4442</v>
      </c>
      <c r="P743" s="9" t="s">
        <v>1843</v>
      </c>
      <c r="Q743" s="9" t="s">
        <v>4780</v>
      </c>
      <c r="R743" s="9" t="s">
        <v>1465</v>
      </c>
    </row>
    <row r="744" spans="1:18" x14ac:dyDescent="0.25">
      <c r="A744" s="4" t="s">
        <v>2001</v>
      </c>
      <c r="D744" s="4" t="s">
        <v>4791</v>
      </c>
      <c r="G744" s="4" t="s">
        <v>4461</v>
      </c>
      <c r="P744" s="9" t="s">
        <v>2001</v>
      </c>
      <c r="Q744" s="9" t="s">
        <v>4791</v>
      </c>
      <c r="R744" s="9" t="s">
        <v>4469</v>
      </c>
    </row>
    <row r="745" spans="1:18" x14ac:dyDescent="0.25">
      <c r="A745" s="4" t="s">
        <v>4891</v>
      </c>
      <c r="D745" s="4" t="s">
        <v>4814</v>
      </c>
      <c r="G745" s="4" t="s">
        <v>1465</v>
      </c>
      <c r="P745" s="9" t="s">
        <v>4891</v>
      </c>
      <c r="Q745" s="9" t="s">
        <v>4814</v>
      </c>
      <c r="R745" s="9" t="s">
        <v>4496</v>
      </c>
    </row>
    <row r="746" spans="1:18" x14ac:dyDescent="0.25">
      <c r="A746" s="4" t="s">
        <v>4905</v>
      </c>
      <c r="D746" s="4" t="s">
        <v>4811</v>
      </c>
      <c r="G746" s="4" t="s">
        <v>4469</v>
      </c>
      <c r="P746" s="9" t="s">
        <v>4905</v>
      </c>
      <c r="Q746" s="9" t="s">
        <v>4811</v>
      </c>
      <c r="R746" s="9" t="s">
        <v>1613</v>
      </c>
    </row>
    <row r="747" spans="1:18" x14ac:dyDescent="0.25">
      <c r="A747" s="4" t="s">
        <v>4885</v>
      </c>
      <c r="D747" s="4" t="s">
        <v>4844</v>
      </c>
      <c r="G747" s="4" t="s">
        <v>4496</v>
      </c>
      <c r="P747" s="9" t="s">
        <v>4885</v>
      </c>
      <c r="Q747" s="9" t="s">
        <v>4844</v>
      </c>
      <c r="R747" s="9" t="s">
        <v>4541</v>
      </c>
    </row>
    <row r="748" spans="1:18" x14ac:dyDescent="0.25">
      <c r="A748" s="4" t="s">
        <v>4943</v>
      </c>
      <c r="D748" s="4" t="s">
        <v>4869</v>
      </c>
      <c r="G748" s="4" t="s">
        <v>1613</v>
      </c>
      <c r="P748" s="9" t="s">
        <v>4943</v>
      </c>
      <c r="Q748" s="9" t="s">
        <v>4869</v>
      </c>
      <c r="R748" s="9" t="s">
        <v>4560</v>
      </c>
    </row>
    <row r="749" spans="1:18" x14ac:dyDescent="0.25">
      <c r="A749" s="4" t="s">
        <v>4933</v>
      </c>
      <c r="D749" s="4" t="s">
        <v>2657</v>
      </c>
      <c r="G749" s="4" t="s">
        <v>4541</v>
      </c>
      <c r="P749" s="9" t="s">
        <v>4933</v>
      </c>
      <c r="Q749" s="9" t="s">
        <v>2657</v>
      </c>
      <c r="R749" s="9" t="s">
        <v>5675</v>
      </c>
    </row>
    <row r="750" spans="1:18" x14ac:dyDescent="0.25">
      <c r="A750" s="4" t="s">
        <v>2985</v>
      </c>
      <c r="D750" s="4" t="s">
        <v>6859</v>
      </c>
      <c r="G750" s="4" t="s">
        <v>4560</v>
      </c>
      <c r="P750" s="9" t="s">
        <v>2985</v>
      </c>
      <c r="Q750" s="9" t="s">
        <v>6859</v>
      </c>
      <c r="R750" s="9" t="s">
        <v>1684</v>
      </c>
    </row>
    <row r="751" spans="1:18" x14ac:dyDescent="0.25">
      <c r="A751" s="4" t="s">
        <v>1611</v>
      </c>
      <c r="D751" s="4" t="s">
        <v>1735</v>
      </c>
      <c r="G751" s="4" t="s">
        <v>5675</v>
      </c>
      <c r="P751" s="9" t="s">
        <v>1611</v>
      </c>
      <c r="Q751" s="9" t="s">
        <v>1735</v>
      </c>
      <c r="R751" s="9" t="s">
        <v>4578</v>
      </c>
    </row>
    <row r="752" spans="1:18" x14ac:dyDescent="0.25">
      <c r="A752" s="4" t="s">
        <v>6778</v>
      </c>
      <c r="D752" s="4" t="s">
        <v>1843</v>
      </c>
      <c r="G752" s="4" t="s">
        <v>1684</v>
      </c>
      <c r="P752" s="9" t="s">
        <v>6778</v>
      </c>
      <c r="Q752" s="9" t="s">
        <v>1843</v>
      </c>
      <c r="R752" s="9" t="s">
        <v>4607</v>
      </c>
    </row>
    <row r="753" spans="1:18" x14ac:dyDescent="0.25">
      <c r="A753" s="4" t="s">
        <v>6204</v>
      </c>
      <c r="D753" s="4" t="s">
        <v>2001</v>
      </c>
      <c r="G753" s="4" t="s">
        <v>4578</v>
      </c>
      <c r="P753" s="9" t="s">
        <v>6204</v>
      </c>
      <c r="Q753" s="9" t="s">
        <v>2001</v>
      </c>
      <c r="R753" s="9" t="s">
        <v>4650</v>
      </c>
    </row>
    <row r="754" spans="1:18" x14ac:dyDescent="0.25">
      <c r="A754" s="4" t="s">
        <v>6205</v>
      </c>
      <c r="D754" s="4" t="s">
        <v>4891</v>
      </c>
      <c r="G754" s="4" t="s">
        <v>4607</v>
      </c>
      <c r="P754" s="9" t="s">
        <v>6205</v>
      </c>
      <c r="Q754" s="9" t="s">
        <v>4891</v>
      </c>
      <c r="R754" s="9" t="s">
        <v>4678</v>
      </c>
    </row>
    <row r="755" spans="1:18" x14ac:dyDescent="0.25">
      <c r="A755" s="4" t="s">
        <v>3209</v>
      </c>
      <c r="D755" s="4" t="s">
        <v>4905</v>
      </c>
      <c r="G755" s="4" t="s">
        <v>4650</v>
      </c>
      <c r="P755" s="9" t="s">
        <v>3209</v>
      </c>
      <c r="Q755" s="9" t="s">
        <v>4905</v>
      </c>
      <c r="R755" s="9" t="s">
        <v>4713</v>
      </c>
    </row>
    <row r="756" spans="1:18" x14ac:dyDescent="0.25">
      <c r="A756" s="4" t="s">
        <v>3298</v>
      </c>
      <c r="D756" s="4" t="s">
        <v>4885</v>
      </c>
      <c r="G756" s="4" t="s">
        <v>4678</v>
      </c>
      <c r="P756" s="9" t="s">
        <v>3298</v>
      </c>
      <c r="Q756" s="9" t="s">
        <v>4885</v>
      </c>
      <c r="R756" s="9" t="s">
        <v>4767</v>
      </c>
    </row>
    <row r="757" spans="1:18" x14ac:dyDescent="0.25">
      <c r="A757" s="4" t="s">
        <v>3367</v>
      </c>
      <c r="D757" s="4" t="s">
        <v>4943</v>
      </c>
      <c r="G757" s="4" t="s">
        <v>4713</v>
      </c>
      <c r="P757" s="9" t="s">
        <v>3367</v>
      </c>
      <c r="Q757" s="9" t="s">
        <v>4943</v>
      </c>
      <c r="R757" s="9" t="s">
        <v>4771</v>
      </c>
    </row>
    <row r="758" spans="1:18" x14ac:dyDescent="0.25">
      <c r="A758" s="4" t="s">
        <v>5287</v>
      </c>
      <c r="D758" s="4" t="s">
        <v>4933</v>
      </c>
      <c r="G758" s="4" t="s">
        <v>4767</v>
      </c>
      <c r="P758" s="9" t="s">
        <v>5287</v>
      </c>
      <c r="Q758" s="9" t="s">
        <v>4933</v>
      </c>
      <c r="R758" s="9" t="s">
        <v>4776</v>
      </c>
    </row>
    <row r="759" spans="1:18" x14ac:dyDescent="0.25">
      <c r="A759" s="4" t="s">
        <v>2362</v>
      </c>
      <c r="D759" s="4" t="s">
        <v>2985</v>
      </c>
      <c r="G759" s="4" t="s">
        <v>4771</v>
      </c>
      <c r="P759" s="9" t="s">
        <v>2362</v>
      </c>
      <c r="Q759" s="9" t="s">
        <v>2985</v>
      </c>
      <c r="R759" s="9" t="s">
        <v>4780</v>
      </c>
    </row>
    <row r="760" spans="1:18" x14ac:dyDescent="0.25">
      <c r="A760" s="4" t="s">
        <v>1818</v>
      </c>
      <c r="D760" s="4" t="s">
        <v>1611</v>
      </c>
      <c r="G760" s="4" t="s">
        <v>4776</v>
      </c>
      <c r="P760" s="9" t="s">
        <v>1818</v>
      </c>
      <c r="Q760" s="9" t="s">
        <v>1611</v>
      </c>
      <c r="R760" s="9" t="s">
        <v>4791</v>
      </c>
    </row>
    <row r="761" spans="1:18" x14ac:dyDescent="0.25">
      <c r="A761" s="4" t="s">
        <v>2134</v>
      </c>
      <c r="D761" s="4" t="s">
        <v>6778</v>
      </c>
      <c r="G761" s="4" t="s">
        <v>4780</v>
      </c>
      <c r="P761" s="9" t="s">
        <v>2134</v>
      </c>
      <c r="Q761" s="9" t="s">
        <v>6778</v>
      </c>
      <c r="R761" s="9" t="s">
        <v>4814</v>
      </c>
    </row>
    <row r="762" spans="1:18" x14ac:dyDescent="0.25">
      <c r="A762" s="4" t="s">
        <v>2172</v>
      </c>
      <c r="D762" s="4" t="s">
        <v>6204</v>
      </c>
      <c r="G762" s="4" t="s">
        <v>4791</v>
      </c>
      <c r="P762" s="9" t="s">
        <v>2172</v>
      </c>
      <c r="Q762" s="9" t="s">
        <v>6204</v>
      </c>
      <c r="R762" s="9" t="s">
        <v>4811</v>
      </c>
    </row>
    <row r="763" spans="1:18" x14ac:dyDescent="0.25">
      <c r="A763" s="4" t="s">
        <v>3449</v>
      </c>
      <c r="D763" s="4" t="s">
        <v>6205</v>
      </c>
      <c r="G763" s="4" t="s">
        <v>4814</v>
      </c>
      <c r="P763" s="9" t="s">
        <v>3449</v>
      </c>
      <c r="Q763" s="9" t="s">
        <v>6205</v>
      </c>
      <c r="R763" s="9" t="s">
        <v>4844</v>
      </c>
    </row>
    <row r="764" spans="1:18" x14ac:dyDescent="0.25">
      <c r="A764" s="4" t="s">
        <v>3486</v>
      </c>
      <c r="D764" s="4" t="s">
        <v>3209</v>
      </c>
      <c r="G764" s="4" t="s">
        <v>4811</v>
      </c>
      <c r="P764" s="9" t="s">
        <v>3486</v>
      </c>
      <c r="Q764" s="9" t="s">
        <v>3209</v>
      </c>
      <c r="R764" s="9" t="s">
        <v>4869</v>
      </c>
    </row>
    <row r="765" spans="1:18" x14ac:dyDescent="0.25">
      <c r="A765" s="4" t="s">
        <v>4145</v>
      </c>
      <c r="D765" s="4" t="s">
        <v>3298</v>
      </c>
      <c r="G765" s="4" t="s">
        <v>4844</v>
      </c>
      <c r="P765" s="9" t="s">
        <v>4145</v>
      </c>
      <c r="Q765" s="9" t="s">
        <v>3298</v>
      </c>
      <c r="R765" s="9" t="s">
        <v>4999</v>
      </c>
    </row>
    <row r="766" spans="1:18" x14ac:dyDescent="0.25">
      <c r="A766" s="4" t="s">
        <v>5539</v>
      </c>
      <c r="D766" s="4" t="s">
        <v>3367</v>
      </c>
      <c r="G766" s="4" t="s">
        <v>4869</v>
      </c>
      <c r="P766" s="9" t="s">
        <v>5539</v>
      </c>
      <c r="Q766" s="9" t="s">
        <v>3367</v>
      </c>
      <c r="R766" s="9" t="s">
        <v>2657</v>
      </c>
    </row>
    <row r="767" spans="1:18" x14ac:dyDescent="0.25">
      <c r="A767" s="4" t="s">
        <v>1507</v>
      </c>
      <c r="D767" s="4" t="s">
        <v>5287</v>
      </c>
      <c r="G767" s="4" t="s">
        <v>4999</v>
      </c>
      <c r="P767" s="9" t="s">
        <v>1507</v>
      </c>
      <c r="Q767" s="9" t="s">
        <v>5287</v>
      </c>
      <c r="R767" s="9" t="s">
        <v>1735</v>
      </c>
    </row>
    <row r="768" spans="1:18" x14ac:dyDescent="0.25">
      <c r="A768" s="4" t="s">
        <v>4184</v>
      </c>
      <c r="D768" s="4" t="s">
        <v>2362</v>
      </c>
      <c r="G768" s="4" t="s">
        <v>2657</v>
      </c>
      <c r="P768" s="9" t="s">
        <v>4184</v>
      </c>
      <c r="Q768" s="9" t="s">
        <v>2362</v>
      </c>
      <c r="R768" s="9" t="s">
        <v>1843</v>
      </c>
    </row>
    <row r="769" spans="1:18" x14ac:dyDescent="0.25">
      <c r="A769" s="4" t="s">
        <v>1649</v>
      </c>
      <c r="D769" s="4" t="s">
        <v>1818</v>
      </c>
      <c r="G769" s="4" t="s">
        <v>1735</v>
      </c>
      <c r="P769" s="9" t="s">
        <v>1649</v>
      </c>
      <c r="Q769" s="9" t="s">
        <v>1818</v>
      </c>
      <c r="R769" s="9" t="s">
        <v>2001</v>
      </c>
    </row>
    <row r="770" spans="1:18" x14ac:dyDescent="0.25">
      <c r="A770" s="4" t="s">
        <v>4216</v>
      </c>
      <c r="D770" s="4" t="s">
        <v>2134</v>
      </c>
      <c r="G770" s="4" t="s">
        <v>1843</v>
      </c>
      <c r="P770" s="9" t="s">
        <v>4216</v>
      </c>
      <c r="Q770" s="9" t="s">
        <v>2134</v>
      </c>
      <c r="R770" s="9" t="s">
        <v>4891</v>
      </c>
    </row>
    <row r="771" spans="1:18" x14ac:dyDescent="0.25">
      <c r="A771" s="4" t="s">
        <v>4256</v>
      </c>
      <c r="D771" s="4" t="s">
        <v>2172</v>
      </c>
      <c r="G771" s="4" t="s">
        <v>2001</v>
      </c>
      <c r="P771" s="9" t="s">
        <v>4256</v>
      </c>
      <c r="Q771" s="9" t="s">
        <v>2172</v>
      </c>
      <c r="R771" s="9" t="s">
        <v>4905</v>
      </c>
    </row>
    <row r="772" spans="1:18" x14ac:dyDescent="0.25">
      <c r="A772" s="4" t="s">
        <v>4274</v>
      </c>
      <c r="D772" s="4" t="s">
        <v>3449</v>
      </c>
      <c r="G772" s="4" t="s">
        <v>4891</v>
      </c>
      <c r="P772" s="9" t="s">
        <v>4274</v>
      </c>
      <c r="Q772" s="9" t="s">
        <v>3449</v>
      </c>
      <c r="R772" s="9" t="s">
        <v>4885</v>
      </c>
    </row>
    <row r="773" spans="1:18" x14ac:dyDescent="0.25">
      <c r="A773" s="4" t="s">
        <v>4308</v>
      </c>
      <c r="D773" s="4" t="s">
        <v>3486</v>
      </c>
      <c r="G773" s="4" t="s">
        <v>4905</v>
      </c>
      <c r="P773" s="9" t="s">
        <v>4308</v>
      </c>
      <c r="Q773" s="9" t="s">
        <v>3486</v>
      </c>
      <c r="R773" s="9" t="s">
        <v>4943</v>
      </c>
    </row>
    <row r="774" spans="1:18" x14ac:dyDescent="0.25">
      <c r="A774" s="4" t="s">
        <v>4327</v>
      </c>
      <c r="D774" s="4" t="s">
        <v>4145</v>
      </c>
      <c r="G774" s="4" t="s">
        <v>4885</v>
      </c>
      <c r="P774" s="9" t="s">
        <v>4327</v>
      </c>
      <c r="Q774" s="9" t="s">
        <v>4145</v>
      </c>
      <c r="R774" s="9" t="s">
        <v>4933</v>
      </c>
    </row>
    <row r="775" spans="1:18" x14ac:dyDescent="0.25">
      <c r="A775" s="4" t="s">
        <v>6860</v>
      </c>
      <c r="D775" s="4" t="s">
        <v>5539</v>
      </c>
      <c r="G775" s="4" t="s">
        <v>4943</v>
      </c>
      <c r="P775" s="9" t="s">
        <v>6860</v>
      </c>
      <c r="Q775" s="9" t="s">
        <v>5539</v>
      </c>
      <c r="R775" s="9" t="s">
        <v>2985</v>
      </c>
    </row>
    <row r="776" spans="1:18" x14ac:dyDescent="0.25">
      <c r="A776" s="4" t="s">
        <v>6142</v>
      </c>
      <c r="D776" s="4" t="s">
        <v>1507</v>
      </c>
      <c r="G776" s="4" t="s">
        <v>4933</v>
      </c>
      <c r="P776" s="9" t="s">
        <v>6142</v>
      </c>
      <c r="Q776" s="9" t="s">
        <v>1507</v>
      </c>
      <c r="R776" s="9" t="s">
        <v>1611</v>
      </c>
    </row>
    <row r="777" spans="1:18" x14ac:dyDescent="0.25">
      <c r="A777" s="4" t="s">
        <v>4400</v>
      </c>
      <c r="D777" s="4" t="s">
        <v>4184</v>
      </c>
      <c r="G777" s="4" t="s">
        <v>2985</v>
      </c>
      <c r="P777" s="9" t="s">
        <v>4400</v>
      </c>
      <c r="Q777" s="9" t="s">
        <v>4184</v>
      </c>
      <c r="R777" s="9" t="s">
        <v>6778</v>
      </c>
    </row>
    <row r="778" spans="1:18" x14ac:dyDescent="0.25">
      <c r="A778" s="4" t="s">
        <v>6861</v>
      </c>
      <c r="D778" s="4" t="s">
        <v>1649</v>
      </c>
      <c r="G778" s="4" t="s">
        <v>1611</v>
      </c>
      <c r="P778" s="9" t="s">
        <v>6861</v>
      </c>
      <c r="Q778" s="9" t="s">
        <v>1649</v>
      </c>
      <c r="R778" s="9" t="s">
        <v>6204</v>
      </c>
    </row>
    <row r="779" spans="1:18" x14ac:dyDescent="0.25">
      <c r="A779" s="4" t="s">
        <v>2333</v>
      </c>
      <c r="D779" s="4" t="s">
        <v>4216</v>
      </c>
      <c r="G779" s="4" t="s">
        <v>6778</v>
      </c>
      <c r="P779" s="9" t="s">
        <v>2333</v>
      </c>
      <c r="Q779" s="9" t="s">
        <v>4216</v>
      </c>
      <c r="R779" s="9" t="s">
        <v>6205</v>
      </c>
    </row>
    <row r="780" spans="1:18" x14ac:dyDescent="0.25">
      <c r="A780" s="4" t="s">
        <v>2323</v>
      </c>
      <c r="D780" s="4" t="s">
        <v>4256</v>
      </c>
      <c r="G780" s="4" t="s">
        <v>6204</v>
      </c>
      <c r="P780" s="9" t="s">
        <v>2323</v>
      </c>
      <c r="Q780" s="9" t="s">
        <v>4256</v>
      </c>
      <c r="R780" s="9" t="s">
        <v>3209</v>
      </c>
    </row>
    <row r="781" spans="1:18" x14ac:dyDescent="0.25">
      <c r="A781" s="4" t="s">
        <v>2315</v>
      </c>
      <c r="D781" s="4" t="s">
        <v>4274</v>
      </c>
      <c r="G781" s="4" t="s">
        <v>6205</v>
      </c>
      <c r="P781" s="9" t="s">
        <v>2315</v>
      </c>
      <c r="Q781" s="9" t="s">
        <v>4274</v>
      </c>
      <c r="R781" s="9" t="s">
        <v>3298</v>
      </c>
    </row>
    <row r="782" spans="1:18" x14ac:dyDescent="0.25">
      <c r="A782" s="4" t="s">
        <v>2294</v>
      </c>
      <c r="D782" s="4" t="s">
        <v>4308</v>
      </c>
      <c r="G782" s="4" t="s">
        <v>3209</v>
      </c>
      <c r="P782" s="9" t="s">
        <v>2294</v>
      </c>
      <c r="Q782" s="9" t="s">
        <v>4308</v>
      </c>
      <c r="R782" s="9" t="s">
        <v>3367</v>
      </c>
    </row>
    <row r="783" spans="1:18" x14ac:dyDescent="0.25">
      <c r="A783" s="4" t="s">
        <v>6143</v>
      </c>
      <c r="D783" s="4" t="s">
        <v>4327</v>
      </c>
      <c r="G783" s="4" t="s">
        <v>3298</v>
      </c>
      <c r="P783" s="9" t="s">
        <v>6143</v>
      </c>
      <c r="Q783" s="9" t="s">
        <v>4327</v>
      </c>
      <c r="R783" s="9" t="s">
        <v>5287</v>
      </c>
    </row>
    <row r="784" spans="1:18" x14ac:dyDescent="0.25">
      <c r="A784" s="4" t="s">
        <v>6862</v>
      </c>
      <c r="D784" s="4" t="s">
        <v>6860</v>
      </c>
      <c r="G784" s="4" t="s">
        <v>3367</v>
      </c>
      <c r="P784" s="9" t="s">
        <v>6862</v>
      </c>
      <c r="Q784" s="9" t="s">
        <v>6860</v>
      </c>
      <c r="R784" s="9" t="s">
        <v>2362</v>
      </c>
    </row>
    <row r="785" spans="1:18" x14ac:dyDescent="0.25">
      <c r="A785" s="4" t="s">
        <v>2892</v>
      </c>
      <c r="D785" s="4" t="s">
        <v>6142</v>
      </c>
      <c r="G785" s="4" t="s">
        <v>5287</v>
      </c>
      <c r="P785" s="9" t="s">
        <v>2892</v>
      </c>
      <c r="Q785" s="9" t="s">
        <v>6142</v>
      </c>
      <c r="R785" s="9" t="s">
        <v>1818</v>
      </c>
    </row>
    <row r="786" spans="1:18" x14ac:dyDescent="0.25">
      <c r="A786" s="4" t="s">
        <v>5317</v>
      </c>
      <c r="D786" s="4" t="s">
        <v>4400</v>
      </c>
      <c r="G786" s="4" t="s">
        <v>2362</v>
      </c>
      <c r="P786" s="9" t="s">
        <v>5317</v>
      </c>
      <c r="Q786" s="9" t="s">
        <v>4400</v>
      </c>
      <c r="R786" s="9" t="s">
        <v>2134</v>
      </c>
    </row>
    <row r="787" spans="1:18" x14ac:dyDescent="0.25">
      <c r="A787" s="4" t="s">
        <v>1184</v>
      </c>
      <c r="D787" s="4" t="s">
        <v>6861</v>
      </c>
      <c r="G787" s="4" t="s">
        <v>1818</v>
      </c>
      <c r="P787" s="9" t="s">
        <v>1184</v>
      </c>
      <c r="Q787" s="9" t="s">
        <v>6861</v>
      </c>
      <c r="R787" s="9" t="s">
        <v>2172</v>
      </c>
    </row>
    <row r="788" spans="1:18" x14ac:dyDescent="0.25">
      <c r="A788" s="4" t="s">
        <v>3521</v>
      </c>
      <c r="D788" s="4" t="s">
        <v>2333</v>
      </c>
      <c r="G788" s="4" t="s">
        <v>2134</v>
      </c>
      <c r="P788" s="9" t="s">
        <v>3521</v>
      </c>
      <c r="Q788" s="9" t="s">
        <v>2333</v>
      </c>
      <c r="R788" s="9" t="s">
        <v>3449</v>
      </c>
    </row>
    <row r="789" spans="1:18" x14ac:dyDescent="0.25">
      <c r="A789" s="4" t="s">
        <v>1382</v>
      </c>
      <c r="D789" s="4" t="s">
        <v>2323</v>
      </c>
      <c r="G789" s="4" t="s">
        <v>2172</v>
      </c>
      <c r="P789" s="9" t="s">
        <v>1382</v>
      </c>
      <c r="Q789" s="9" t="s">
        <v>2323</v>
      </c>
      <c r="R789" s="9" t="s">
        <v>3486</v>
      </c>
    </row>
    <row r="790" spans="1:18" x14ac:dyDescent="0.25">
      <c r="A790" s="4" t="s">
        <v>1578</v>
      </c>
      <c r="D790" s="4" t="s">
        <v>2315</v>
      </c>
      <c r="G790" s="4" t="s">
        <v>3449</v>
      </c>
      <c r="P790" s="9" t="s">
        <v>1578</v>
      </c>
      <c r="Q790" s="9" t="s">
        <v>2315</v>
      </c>
      <c r="R790" s="9" t="s">
        <v>4145</v>
      </c>
    </row>
    <row r="791" spans="1:18" x14ac:dyDescent="0.25">
      <c r="A791" s="4" t="s">
        <v>3616</v>
      </c>
      <c r="D791" s="4" t="s">
        <v>2294</v>
      </c>
      <c r="G791" s="4" t="s">
        <v>3486</v>
      </c>
      <c r="P791" s="9" t="s">
        <v>3616</v>
      </c>
      <c r="Q791" s="9" t="s">
        <v>2294</v>
      </c>
      <c r="R791" s="9" t="s">
        <v>5539</v>
      </c>
    </row>
    <row r="792" spans="1:18" x14ac:dyDescent="0.25">
      <c r="A792" s="4" t="s">
        <v>5884</v>
      </c>
      <c r="D792" s="4" t="s">
        <v>6143</v>
      </c>
      <c r="G792" s="4" t="s">
        <v>4145</v>
      </c>
      <c r="P792" s="9" t="s">
        <v>5884</v>
      </c>
      <c r="Q792" s="9" t="s">
        <v>6143</v>
      </c>
      <c r="R792" s="9" t="s">
        <v>1507</v>
      </c>
    </row>
    <row r="793" spans="1:18" x14ac:dyDescent="0.25">
      <c r="A793" s="4" t="s">
        <v>3659</v>
      </c>
      <c r="D793" s="4" t="s">
        <v>6862</v>
      </c>
      <c r="G793" s="4" t="s">
        <v>5539</v>
      </c>
      <c r="P793" s="9" t="s">
        <v>3659</v>
      </c>
      <c r="Q793" s="9" t="s">
        <v>6862</v>
      </c>
      <c r="R793" s="9" t="s">
        <v>4184</v>
      </c>
    </row>
    <row r="794" spans="1:18" x14ac:dyDescent="0.25">
      <c r="A794" s="4" t="s">
        <v>3716</v>
      </c>
      <c r="D794" s="4" t="s">
        <v>2892</v>
      </c>
      <c r="G794" s="4" t="s">
        <v>1507</v>
      </c>
      <c r="P794" s="9" t="s">
        <v>3716</v>
      </c>
      <c r="Q794" s="9" t="s">
        <v>2892</v>
      </c>
      <c r="R794" s="9" t="s">
        <v>1649</v>
      </c>
    </row>
    <row r="795" spans="1:18" x14ac:dyDescent="0.25">
      <c r="A795" s="4" t="s">
        <v>6206</v>
      </c>
      <c r="D795" s="4" t="s">
        <v>5317</v>
      </c>
      <c r="G795" s="4" t="s">
        <v>4184</v>
      </c>
      <c r="P795" s="9" t="s">
        <v>6206</v>
      </c>
      <c r="Q795" s="9" t="s">
        <v>5317</v>
      </c>
      <c r="R795" s="9" t="s">
        <v>4216</v>
      </c>
    </row>
    <row r="796" spans="1:18" x14ac:dyDescent="0.25">
      <c r="A796" s="4" t="s">
        <v>3769</v>
      </c>
      <c r="D796" s="4" t="s">
        <v>1184</v>
      </c>
      <c r="G796" s="4" t="s">
        <v>1649</v>
      </c>
      <c r="P796" s="9" t="s">
        <v>3769</v>
      </c>
      <c r="Q796" s="9" t="s">
        <v>1184</v>
      </c>
      <c r="R796" s="9" t="s">
        <v>4256</v>
      </c>
    </row>
    <row r="797" spans="1:18" x14ac:dyDescent="0.25">
      <c r="A797" s="4" t="s">
        <v>3832</v>
      </c>
      <c r="D797" s="4" t="s">
        <v>3521</v>
      </c>
      <c r="G797" s="4" t="s">
        <v>4216</v>
      </c>
      <c r="P797" s="9" t="s">
        <v>3832</v>
      </c>
      <c r="Q797" s="9" t="s">
        <v>3521</v>
      </c>
      <c r="R797" s="9" t="s">
        <v>4274</v>
      </c>
    </row>
    <row r="798" spans="1:18" x14ac:dyDescent="0.25">
      <c r="A798" s="4" t="s">
        <v>3778</v>
      </c>
      <c r="D798" s="4" t="s">
        <v>1382</v>
      </c>
      <c r="G798" s="4" t="s">
        <v>4256</v>
      </c>
      <c r="P798" s="9" t="s">
        <v>3778</v>
      </c>
      <c r="Q798" s="9" t="s">
        <v>1382</v>
      </c>
      <c r="R798" s="9" t="s">
        <v>4308</v>
      </c>
    </row>
    <row r="799" spans="1:18" x14ac:dyDescent="0.25">
      <c r="A799" s="4" t="s">
        <v>5885</v>
      </c>
      <c r="D799" s="4" t="s">
        <v>1578</v>
      </c>
      <c r="G799" s="4" t="s">
        <v>4274</v>
      </c>
      <c r="P799" s="9" t="s">
        <v>5885</v>
      </c>
      <c r="Q799" s="9" t="s">
        <v>1578</v>
      </c>
      <c r="R799" s="9" t="s">
        <v>4327</v>
      </c>
    </row>
    <row r="800" spans="1:18" x14ac:dyDescent="0.25">
      <c r="A800" s="4" t="s">
        <v>3956</v>
      </c>
      <c r="D800" s="4" t="s">
        <v>3616</v>
      </c>
      <c r="G800" s="4" t="s">
        <v>4308</v>
      </c>
      <c r="P800" s="9" t="s">
        <v>3956</v>
      </c>
      <c r="Q800" s="9" t="s">
        <v>3616</v>
      </c>
      <c r="R800" s="9" t="s">
        <v>6860</v>
      </c>
    </row>
    <row r="801" spans="1:18" x14ac:dyDescent="0.25">
      <c r="A801" s="4" t="s">
        <v>6475</v>
      </c>
      <c r="D801" s="4" t="s">
        <v>5884</v>
      </c>
      <c r="G801" s="4" t="s">
        <v>4327</v>
      </c>
      <c r="P801" s="9" t="s">
        <v>6475</v>
      </c>
      <c r="Q801" s="9" t="s">
        <v>5884</v>
      </c>
      <c r="R801" s="9" t="s">
        <v>6142</v>
      </c>
    </row>
    <row r="802" spans="1:18" x14ac:dyDescent="0.25">
      <c r="A802" s="4" t="s">
        <v>7140</v>
      </c>
      <c r="D802" s="4" t="s">
        <v>3659</v>
      </c>
      <c r="G802" s="4" t="s">
        <v>6860</v>
      </c>
      <c r="P802" s="9" t="s">
        <v>7140</v>
      </c>
      <c r="Q802" s="9" t="s">
        <v>3659</v>
      </c>
      <c r="R802" s="9" t="s">
        <v>4400</v>
      </c>
    </row>
    <row r="803" spans="1:18" x14ac:dyDescent="0.25">
      <c r="A803" s="4" t="s">
        <v>5017</v>
      </c>
      <c r="D803" s="4" t="s">
        <v>3716</v>
      </c>
      <c r="G803" s="4" t="s">
        <v>6142</v>
      </c>
      <c r="P803" s="9" t="s">
        <v>5017</v>
      </c>
      <c r="Q803" s="9" t="s">
        <v>3716</v>
      </c>
      <c r="R803" s="9" t="s">
        <v>6861</v>
      </c>
    </row>
    <row r="804" spans="1:18" x14ac:dyDescent="0.25">
      <c r="A804" s="4" t="s">
        <v>2633</v>
      </c>
      <c r="D804" s="4" t="s">
        <v>6206</v>
      </c>
      <c r="G804" s="4" t="s">
        <v>4400</v>
      </c>
      <c r="P804" s="9" t="s">
        <v>2633</v>
      </c>
      <c r="Q804" s="9" t="s">
        <v>6206</v>
      </c>
      <c r="R804" s="9" t="s">
        <v>2333</v>
      </c>
    </row>
    <row r="805" spans="1:18" x14ac:dyDescent="0.25">
      <c r="A805" s="4" t="s">
        <v>1702</v>
      </c>
      <c r="D805" s="4" t="s">
        <v>7512</v>
      </c>
      <c r="G805" s="4" t="s">
        <v>6861</v>
      </c>
      <c r="P805" s="9" t="s">
        <v>1702</v>
      </c>
      <c r="Q805" s="9" t="s">
        <v>7512</v>
      </c>
      <c r="R805" s="9" t="s">
        <v>2323</v>
      </c>
    </row>
    <row r="806" spans="1:18" x14ac:dyDescent="0.25">
      <c r="A806" s="4" t="s">
        <v>1786</v>
      </c>
      <c r="D806" s="4" t="s">
        <v>3769</v>
      </c>
      <c r="G806" s="4" t="s">
        <v>2333</v>
      </c>
      <c r="P806" s="9" t="s">
        <v>1786</v>
      </c>
      <c r="Q806" s="9" t="s">
        <v>3769</v>
      </c>
      <c r="R806" s="9" t="s">
        <v>2315</v>
      </c>
    </row>
    <row r="807" spans="1:18" x14ac:dyDescent="0.25">
      <c r="A807" s="4" t="s">
        <v>4109</v>
      </c>
      <c r="D807" s="4" t="s">
        <v>3832</v>
      </c>
      <c r="G807" s="4" t="s">
        <v>2323</v>
      </c>
      <c r="P807" s="9" t="s">
        <v>4109</v>
      </c>
      <c r="Q807" s="9" t="s">
        <v>3832</v>
      </c>
      <c r="R807" s="9" t="s">
        <v>2294</v>
      </c>
    </row>
    <row r="808" spans="1:18" x14ac:dyDescent="0.25">
      <c r="A808" s="4" t="s">
        <v>4029</v>
      </c>
      <c r="D808" s="4" t="s">
        <v>3778</v>
      </c>
      <c r="G808" s="4" t="s">
        <v>2315</v>
      </c>
      <c r="P808" s="9" t="s">
        <v>4029</v>
      </c>
      <c r="Q808" s="9" t="s">
        <v>3778</v>
      </c>
      <c r="R808" s="9" t="s">
        <v>6143</v>
      </c>
    </row>
    <row r="809" spans="1:18" x14ac:dyDescent="0.25">
      <c r="A809" s="4" t="s">
        <v>5886</v>
      </c>
      <c r="D809" s="4" t="s">
        <v>5885</v>
      </c>
      <c r="G809" s="4" t="s">
        <v>2294</v>
      </c>
      <c r="P809" s="9" t="s">
        <v>5886</v>
      </c>
      <c r="Q809" s="9" t="s">
        <v>5885</v>
      </c>
      <c r="R809" s="9" t="s">
        <v>6862</v>
      </c>
    </row>
    <row r="810" spans="1:18" x14ac:dyDescent="0.25">
      <c r="A810" s="4" t="s">
        <v>2571</v>
      </c>
      <c r="D810" s="4" t="s">
        <v>3956</v>
      </c>
      <c r="G810" s="4" t="s">
        <v>6143</v>
      </c>
      <c r="P810" s="9" t="s">
        <v>2571</v>
      </c>
      <c r="Q810" s="9" t="s">
        <v>3956</v>
      </c>
      <c r="R810" s="9" t="s">
        <v>2892</v>
      </c>
    </row>
    <row r="811" spans="1:18" x14ac:dyDescent="0.25">
      <c r="A811" s="4" t="s">
        <v>1268</v>
      </c>
      <c r="D811" s="4" t="s">
        <v>6475</v>
      </c>
      <c r="G811" s="4" t="s">
        <v>6862</v>
      </c>
      <c r="P811" s="9" t="s">
        <v>1268</v>
      </c>
      <c r="Q811" s="9" t="s">
        <v>6475</v>
      </c>
      <c r="R811" s="9" t="s">
        <v>5317</v>
      </c>
    </row>
    <row r="812" spans="1:18" x14ac:dyDescent="0.25">
      <c r="A812" s="4" t="s">
        <v>3534</v>
      </c>
      <c r="D812" s="4" t="s">
        <v>7140</v>
      </c>
      <c r="G812" s="4" t="s">
        <v>2892</v>
      </c>
      <c r="P812" s="9" t="s">
        <v>3534</v>
      </c>
      <c r="Q812" s="9" t="s">
        <v>7140</v>
      </c>
      <c r="R812" s="9" t="s">
        <v>1184</v>
      </c>
    </row>
    <row r="813" spans="1:18" x14ac:dyDescent="0.25">
      <c r="A813" s="4" t="s">
        <v>1388</v>
      </c>
      <c r="D813" s="4" t="s">
        <v>7513</v>
      </c>
      <c r="G813" s="4" t="s">
        <v>5317</v>
      </c>
      <c r="P813" s="9" t="s">
        <v>1388</v>
      </c>
      <c r="Q813" s="9" t="s">
        <v>7513</v>
      </c>
      <c r="R813" s="9" t="s">
        <v>3521</v>
      </c>
    </row>
    <row r="814" spans="1:18" x14ac:dyDescent="0.25">
      <c r="A814" s="4" t="s">
        <v>3563</v>
      </c>
      <c r="D814" s="4" t="s">
        <v>2633</v>
      </c>
      <c r="G814" s="4" t="s">
        <v>1184</v>
      </c>
      <c r="P814" s="9" t="s">
        <v>3563</v>
      </c>
      <c r="Q814" s="9" t="s">
        <v>2633</v>
      </c>
      <c r="R814" s="9" t="s">
        <v>1382</v>
      </c>
    </row>
    <row r="815" spans="1:18" x14ac:dyDescent="0.25">
      <c r="A815" s="4" t="s">
        <v>1593</v>
      </c>
      <c r="D815" s="4" t="s">
        <v>1702</v>
      </c>
      <c r="G815" s="4" t="s">
        <v>3521</v>
      </c>
      <c r="P815" s="9" t="s">
        <v>1593</v>
      </c>
      <c r="Q815" s="9" t="s">
        <v>1702</v>
      </c>
      <c r="R815" s="9" t="s">
        <v>1578</v>
      </c>
    </row>
    <row r="816" spans="1:18" x14ac:dyDescent="0.25">
      <c r="A816" s="4" t="s">
        <v>3703</v>
      </c>
      <c r="D816" s="4" t="s">
        <v>1786</v>
      </c>
      <c r="G816" s="4" t="s">
        <v>1382</v>
      </c>
      <c r="P816" s="9" t="s">
        <v>3703</v>
      </c>
      <c r="Q816" s="9" t="s">
        <v>1786</v>
      </c>
      <c r="R816" s="9" t="s">
        <v>3616</v>
      </c>
    </row>
    <row r="817" spans="1:18" x14ac:dyDescent="0.25">
      <c r="A817" s="4" t="s">
        <v>3829</v>
      </c>
      <c r="D817" s="4" t="s">
        <v>4109</v>
      </c>
      <c r="G817" s="4" t="s">
        <v>1578</v>
      </c>
      <c r="P817" s="9" t="s">
        <v>3829</v>
      </c>
      <c r="Q817" s="9" t="s">
        <v>4109</v>
      </c>
      <c r="R817" s="9" t="s">
        <v>5884</v>
      </c>
    </row>
    <row r="818" spans="1:18" x14ac:dyDescent="0.25">
      <c r="A818" s="4" t="s">
        <v>3875</v>
      </c>
      <c r="D818" s="4" t="s">
        <v>4029</v>
      </c>
      <c r="G818" s="4" t="s">
        <v>3616</v>
      </c>
      <c r="P818" s="9" t="s">
        <v>3875</v>
      </c>
      <c r="Q818" s="9" t="s">
        <v>4029</v>
      </c>
      <c r="R818" s="9" t="s">
        <v>3659</v>
      </c>
    </row>
    <row r="819" spans="1:18" x14ac:dyDescent="0.25">
      <c r="A819" s="4" t="s">
        <v>5827</v>
      </c>
      <c r="D819" s="4" t="s">
        <v>7514</v>
      </c>
      <c r="G819" s="4" t="s">
        <v>5884</v>
      </c>
      <c r="P819" s="9" t="s">
        <v>5827</v>
      </c>
      <c r="Q819" s="9" t="s">
        <v>7514</v>
      </c>
      <c r="R819" s="9" t="s">
        <v>3716</v>
      </c>
    </row>
    <row r="820" spans="1:18" x14ac:dyDescent="0.25">
      <c r="A820" s="4" t="s">
        <v>2480</v>
      </c>
      <c r="D820" s="4" t="s">
        <v>5886</v>
      </c>
      <c r="G820" s="4" t="s">
        <v>3659</v>
      </c>
      <c r="P820" s="9" t="s">
        <v>2480</v>
      </c>
      <c r="Q820" s="9" t="s">
        <v>5886</v>
      </c>
      <c r="R820" s="9" t="s">
        <v>6206</v>
      </c>
    </row>
    <row r="821" spans="1:18" x14ac:dyDescent="0.25">
      <c r="A821" s="4" t="s">
        <v>1809</v>
      </c>
      <c r="D821" s="4" t="s">
        <v>2571</v>
      </c>
      <c r="G821" s="4" t="s">
        <v>3716</v>
      </c>
      <c r="P821" s="9" t="s">
        <v>1809</v>
      </c>
      <c r="Q821" s="9" t="s">
        <v>2571</v>
      </c>
      <c r="R821" s="9" t="s">
        <v>3769</v>
      </c>
    </row>
    <row r="822" spans="1:18" x14ac:dyDescent="0.25">
      <c r="A822" s="4" t="s">
        <v>1944</v>
      </c>
      <c r="D822" s="4" t="s">
        <v>1268</v>
      </c>
      <c r="G822" s="4" t="s">
        <v>6206</v>
      </c>
      <c r="P822" s="9" t="s">
        <v>1944</v>
      </c>
      <c r="Q822" s="9" t="s">
        <v>1268</v>
      </c>
      <c r="R822" s="9" t="s">
        <v>3832</v>
      </c>
    </row>
    <row r="823" spans="1:18" x14ac:dyDescent="0.25">
      <c r="A823" s="4" t="s">
        <v>4086</v>
      </c>
      <c r="D823" s="4" t="s">
        <v>3534</v>
      </c>
      <c r="G823" s="4" t="s">
        <v>3769</v>
      </c>
      <c r="P823" s="9" t="s">
        <v>4086</v>
      </c>
      <c r="Q823" s="9" t="s">
        <v>3534</v>
      </c>
      <c r="R823" s="9" t="s">
        <v>3778</v>
      </c>
    </row>
    <row r="824" spans="1:18" x14ac:dyDescent="0.25">
      <c r="A824" s="4" t="s">
        <v>4127</v>
      </c>
      <c r="D824" s="4" t="s">
        <v>1388</v>
      </c>
      <c r="G824" s="4" t="s">
        <v>3832</v>
      </c>
      <c r="P824" s="9" t="s">
        <v>4127</v>
      </c>
      <c r="Q824" s="9" t="s">
        <v>1388</v>
      </c>
      <c r="R824" s="9" t="s">
        <v>5885</v>
      </c>
    </row>
    <row r="825" spans="1:18" x14ac:dyDescent="0.25">
      <c r="A825" s="4" t="s">
        <v>6089</v>
      </c>
      <c r="D825" s="4" t="s">
        <v>3563</v>
      </c>
      <c r="G825" s="4" t="s">
        <v>3778</v>
      </c>
      <c r="P825" s="9" t="s">
        <v>6089</v>
      </c>
      <c r="Q825" s="9" t="s">
        <v>3563</v>
      </c>
      <c r="R825" s="9" t="s">
        <v>3956</v>
      </c>
    </row>
    <row r="826" spans="1:18" x14ac:dyDescent="0.25">
      <c r="A826" s="4" t="s">
        <v>1267</v>
      </c>
      <c r="D826" s="4" t="s">
        <v>1593</v>
      </c>
      <c r="G826" s="4" t="s">
        <v>5885</v>
      </c>
      <c r="P826" s="9" t="s">
        <v>1267</v>
      </c>
      <c r="Q826" s="9" t="s">
        <v>1593</v>
      </c>
      <c r="R826" s="9" t="s">
        <v>6475</v>
      </c>
    </row>
    <row r="827" spans="1:18" x14ac:dyDescent="0.25">
      <c r="A827" s="4" t="s">
        <v>6207</v>
      </c>
      <c r="D827" s="4" t="s">
        <v>3703</v>
      </c>
      <c r="G827" s="4" t="s">
        <v>3956</v>
      </c>
      <c r="P827" s="9" t="s">
        <v>6207</v>
      </c>
      <c r="Q827" s="9" t="s">
        <v>3703</v>
      </c>
      <c r="R827" s="9" t="s">
        <v>7140</v>
      </c>
    </row>
    <row r="828" spans="1:18" x14ac:dyDescent="0.25">
      <c r="A828" s="4" t="s">
        <v>1391</v>
      </c>
      <c r="D828" s="4" t="s">
        <v>7515</v>
      </c>
      <c r="G828" s="4" t="s">
        <v>6475</v>
      </c>
      <c r="P828" s="9" t="s">
        <v>1391</v>
      </c>
      <c r="Q828" s="9" t="s">
        <v>7515</v>
      </c>
      <c r="R828" s="9" t="s">
        <v>7513</v>
      </c>
    </row>
    <row r="829" spans="1:18" x14ac:dyDescent="0.25">
      <c r="A829" s="4" t="s">
        <v>1442</v>
      </c>
      <c r="D829" s="4" t="s">
        <v>3829</v>
      </c>
      <c r="G829" s="4" t="s">
        <v>7140</v>
      </c>
      <c r="P829" s="9" t="s">
        <v>1442</v>
      </c>
      <c r="Q829" s="9" t="s">
        <v>3829</v>
      </c>
      <c r="R829" s="9" t="s">
        <v>5017</v>
      </c>
    </row>
    <row r="830" spans="1:18" x14ac:dyDescent="0.25">
      <c r="A830" s="4" t="s">
        <v>6476</v>
      </c>
      <c r="D830" s="4" t="s">
        <v>3875</v>
      </c>
      <c r="G830" s="4" t="s">
        <v>7513</v>
      </c>
      <c r="P830" s="9" t="s">
        <v>6476</v>
      </c>
      <c r="Q830" s="9" t="s">
        <v>3875</v>
      </c>
      <c r="R830" s="9" t="s">
        <v>2633</v>
      </c>
    </row>
    <row r="831" spans="1:18" x14ac:dyDescent="0.25">
      <c r="A831" s="4" t="s">
        <v>1628</v>
      </c>
      <c r="D831" s="4" t="s">
        <v>7516</v>
      </c>
      <c r="G831" s="4" t="s">
        <v>5017</v>
      </c>
      <c r="P831" s="9" t="s">
        <v>1628</v>
      </c>
      <c r="Q831" s="9" t="s">
        <v>7516</v>
      </c>
      <c r="R831" s="9" t="s">
        <v>1702</v>
      </c>
    </row>
    <row r="832" spans="1:18" x14ac:dyDescent="0.25">
      <c r="A832" s="4" t="s">
        <v>3609</v>
      </c>
      <c r="D832" s="4" t="s">
        <v>5827</v>
      </c>
      <c r="G832" s="4" t="s">
        <v>2633</v>
      </c>
      <c r="P832" s="9" t="s">
        <v>3609</v>
      </c>
      <c r="Q832" s="9" t="s">
        <v>5827</v>
      </c>
      <c r="R832" s="9" t="s">
        <v>1786</v>
      </c>
    </row>
    <row r="833" spans="1:18" x14ac:dyDescent="0.25">
      <c r="A833" s="4" t="s">
        <v>3680</v>
      </c>
      <c r="D833" s="4" t="s">
        <v>7141</v>
      </c>
      <c r="G833" s="4" t="s">
        <v>1702</v>
      </c>
      <c r="P833" s="9" t="s">
        <v>3680</v>
      </c>
      <c r="Q833" s="9" t="s">
        <v>7141</v>
      </c>
      <c r="R833" s="9" t="s">
        <v>4109</v>
      </c>
    </row>
    <row r="834" spans="1:18" x14ac:dyDescent="0.25">
      <c r="A834" s="4" t="s">
        <v>3726</v>
      </c>
      <c r="D834" s="4" t="s">
        <v>2480</v>
      </c>
      <c r="G834" s="4" t="s">
        <v>1786</v>
      </c>
      <c r="P834" s="9" t="s">
        <v>3726</v>
      </c>
      <c r="Q834" s="9" t="s">
        <v>2480</v>
      </c>
      <c r="R834" s="9" t="s">
        <v>4029</v>
      </c>
    </row>
    <row r="835" spans="1:18" x14ac:dyDescent="0.25">
      <c r="A835" s="4" t="s">
        <v>5540</v>
      </c>
      <c r="D835" s="4" t="s">
        <v>1809</v>
      </c>
      <c r="G835" s="4" t="s">
        <v>4109</v>
      </c>
      <c r="P835" s="9" t="s">
        <v>5540</v>
      </c>
      <c r="Q835" s="9" t="s">
        <v>1809</v>
      </c>
      <c r="R835" s="9" t="s">
        <v>5886</v>
      </c>
    </row>
    <row r="836" spans="1:18" x14ac:dyDescent="0.25">
      <c r="A836" s="4" t="s">
        <v>3818</v>
      </c>
      <c r="D836" s="4" t="s">
        <v>1944</v>
      </c>
      <c r="G836" s="4" t="s">
        <v>4029</v>
      </c>
      <c r="P836" s="9" t="s">
        <v>3818</v>
      </c>
      <c r="Q836" s="9" t="s">
        <v>1944</v>
      </c>
      <c r="R836" s="9" t="s">
        <v>2571</v>
      </c>
    </row>
    <row r="837" spans="1:18" x14ac:dyDescent="0.25">
      <c r="A837" s="4" t="s">
        <v>6477</v>
      </c>
      <c r="D837" s="4" t="s">
        <v>4086</v>
      </c>
      <c r="G837" s="4" t="s">
        <v>5886</v>
      </c>
      <c r="P837" s="9" t="s">
        <v>6477</v>
      </c>
      <c r="Q837" s="9" t="s">
        <v>4086</v>
      </c>
      <c r="R837" s="9" t="s">
        <v>1268</v>
      </c>
    </row>
    <row r="838" spans="1:18" x14ac:dyDescent="0.25">
      <c r="A838" s="4" t="s">
        <v>6478</v>
      </c>
      <c r="D838" s="4" t="s">
        <v>4127</v>
      </c>
      <c r="G838" s="4" t="s">
        <v>2571</v>
      </c>
      <c r="P838" s="9" t="s">
        <v>6478</v>
      </c>
      <c r="Q838" s="9" t="s">
        <v>4127</v>
      </c>
      <c r="R838" s="9" t="s">
        <v>3534</v>
      </c>
    </row>
    <row r="839" spans="1:18" x14ac:dyDescent="0.25">
      <c r="A839" s="4" t="s">
        <v>6863</v>
      </c>
      <c r="D839" s="4" t="s">
        <v>6089</v>
      </c>
      <c r="G839" s="4" t="s">
        <v>1268</v>
      </c>
      <c r="P839" s="9" t="s">
        <v>6863</v>
      </c>
      <c r="Q839" s="9" t="s">
        <v>6089</v>
      </c>
      <c r="R839" s="9" t="s">
        <v>1388</v>
      </c>
    </row>
    <row r="840" spans="1:18" x14ac:dyDescent="0.25">
      <c r="A840" s="4" t="s">
        <v>3946</v>
      </c>
      <c r="D840" s="4" t="s">
        <v>1192</v>
      </c>
      <c r="G840" s="4" t="s">
        <v>3534</v>
      </c>
      <c r="P840" s="9" t="s">
        <v>3946</v>
      </c>
      <c r="Q840" s="9" t="s">
        <v>1192</v>
      </c>
      <c r="R840" s="9" t="s">
        <v>3563</v>
      </c>
    </row>
    <row r="841" spans="1:18" x14ac:dyDescent="0.25">
      <c r="A841" s="4" t="s">
        <v>6090</v>
      </c>
      <c r="D841" s="4" t="s">
        <v>1267</v>
      </c>
      <c r="G841" s="4" t="s">
        <v>1388</v>
      </c>
      <c r="P841" s="9" t="s">
        <v>6090</v>
      </c>
      <c r="Q841" s="9" t="s">
        <v>1267</v>
      </c>
      <c r="R841" s="9" t="s">
        <v>1593</v>
      </c>
    </row>
    <row r="842" spans="1:18" x14ac:dyDescent="0.25">
      <c r="A842" s="4" t="s">
        <v>6144</v>
      </c>
      <c r="D842" s="4" t="s">
        <v>1391</v>
      </c>
      <c r="G842" s="4" t="s">
        <v>3563</v>
      </c>
      <c r="P842" s="9" t="s">
        <v>6144</v>
      </c>
      <c r="Q842" s="9" t="s">
        <v>1391</v>
      </c>
      <c r="R842" s="9" t="s">
        <v>3703</v>
      </c>
    </row>
    <row r="843" spans="1:18" x14ac:dyDescent="0.25">
      <c r="A843" s="4" t="s">
        <v>2647</v>
      </c>
      <c r="D843" s="4" t="s">
        <v>1442</v>
      </c>
      <c r="G843" s="4" t="s">
        <v>1593</v>
      </c>
      <c r="P843" s="9" t="s">
        <v>2647</v>
      </c>
      <c r="Q843" s="9" t="s">
        <v>1442</v>
      </c>
      <c r="R843" s="9" t="s">
        <v>7515</v>
      </c>
    </row>
    <row r="844" spans="1:18" x14ac:dyDescent="0.25">
      <c r="A844" s="4" t="s">
        <v>1727</v>
      </c>
      <c r="D844" s="4" t="s">
        <v>6476</v>
      </c>
      <c r="G844" s="4" t="s">
        <v>3703</v>
      </c>
      <c r="P844" s="9" t="s">
        <v>1727</v>
      </c>
      <c r="Q844" s="9" t="s">
        <v>6476</v>
      </c>
      <c r="R844" s="9" t="s">
        <v>3829</v>
      </c>
    </row>
    <row r="845" spans="1:18" x14ac:dyDescent="0.25">
      <c r="A845" s="4" t="s">
        <v>2098</v>
      </c>
      <c r="D845" s="4" t="s">
        <v>1628</v>
      </c>
      <c r="G845" s="4" t="s">
        <v>7515</v>
      </c>
      <c r="P845" s="9" t="s">
        <v>2098</v>
      </c>
      <c r="Q845" s="9" t="s">
        <v>1628</v>
      </c>
      <c r="R845" s="9" t="s">
        <v>3875</v>
      </c>
    </row>
    <row r="846" spans="1:18" x14ac:dyDescent="0.25">
      <c r="A846" s="4" t="s">
        <v>2114</v>
      </c>
      <c r="D846" s="4" t="s">
        <v>3609</v>
      </c>
      <c r="G846" s="4" t="s">
        <v>3829</v>
      </c>
      <c r="P846" s="9" t="s">
        <v>2114</v>
      </c>
      <c r="Q846" s="9" t="s">
        <v>3609</v>
      </c>
      <c r="R846" s="9" t="s">
        <v>7516</v>
      </c>
    </row>
    <row r="847" spans="1:18" x14ac:dyDescent="0.25">
      <c r="A847" s="4" t="s">
        <v>2089</v>
      </c>
      <c r="D847" s="4" t="s">
        <v>3680</v>
      </c>
      <c r="G847" s="4" t="s">
        <v>3875</v>
      </c>
      <c r="P847" s="9" t="s">
        <v>2089</v>
      </c>
      <c r="Q847" s="9" t="s">
        <v>3680</v>
      </c>
      <c r="R847" s="9" t="s">
        <v>5827</v>
      </c>
    </row>
    <row r="848" spans="1:18" x14ac:dyDescent="0.25">
      <c r="A848" s="4" t="s">
        <v>4093</v>
      </c>
      <c r="D848" s="4" t="s">
        <v>3726</v>
      </c>
      <c r="G848" s="4" t="s">
        <v>7516</v>
      </c>
      <c r="P848" s="9" t="s">
        <v>4093</v>
      </c>
      <c r="Q848" s="9" t="s">
        <v>3726</v>
      </c>
      <c r="R848" s="9" t="s">
        <v>7141</v>
      </c>
    </row>
    <row r="849" spans="1:18" x14ac:dyDescent="0.25">
      <c r="A849" s="4" t="s">
        <v>4118</v>
      </c>
      <c r="D849" s="4" t="s">
        <v>5540</v>
      </c>
      <c r="G849" s="4" t="s">
        <v>5827</v>
      </c>
      <c r="P849" s="9" t="s">
        <v>4118</v>
      </c>
      <c r="Q849" s="9" t="s">
        <v>5540</v>
      </c>
      <c r="R849" s="9" t="s">
        <v>2480</v>
      </c>
    </row>
    <row r="850" spans="1:18" x14ac:dyDescent="0.25">
      <c r="A850" s="4" t="s">
        <v>1278</v>
      </c>
      <c r="D850" s="4" t="s">
        <v>3818</v>
      </c>
      <c r="G850" s="4" t="s">
        <v>7141</v>
      </c>
      <c r="P850" s="9" t="s">
        <v>1278</v>
      </c>
      <c r="Q850" s="9" t="s">
        <v>3818</v>
      </c>
      <c r="R850" s="9" t="s">
        <v>1809</v>
      </c>
    </row>
    <row r="851" spans="1:18" x14ac:dyDescent="0.25">
      <c r="A851" s="4" t="s">
        <v>3027</v>
      </c>
      <c r="D851" s="4" t="s">
        <v>6477</v>
      </c>
      <c r="G851" s="4" t="s">
        <v>2480</v>
      </c>
      <c r="P851" s="9" t="s">
        <v>3027</v>
      </c>
      <c r="Q851" s="9" t="s">
        <v>6477</v>
      </c>
      <c r="R851" s="9" t="s">
        <v>1944</v>
      </c>
    </row>
    <row r="852" spans="1:18" x14ac:dyDescent="0.25">
      <c r="A852" s="4" t="s">
        <v>6208</v>
      </c>
      <c r="D852" s="4" t="s">
        <v>6478</v>
      </c>
      <c r="G852" s="4" t="s">
        <v>1809</v>
      </c>
      <c r="P852" s="9" t="s">
        <v>6208</v>
      </c>
      <c r="Q852" s="9" t="s">
        <v>6478</v>
      </c>
      <c r="R852" s="9" t="s">
        <v>4086</v>
      </c>
    </row>
    <row r="853" spans="1:18" x14ac:dyDescent="0.25">
      <c r="A853" s="4" t="s">
        <v>3071</v>
      </c>
      <c r="D853" s="4" t="s">
        <v>6863</v>
      </c>
      <c r="G853" s="4" t="s">
        <v>1944</v>
      </c>
      <c r="P853" s="9" t="s">
        <v>3071</v>
      </c>
      <c r="Q853" s="9" t="s">
        <v>6863</v>
      </c>
      <c r="R853" s="9" t="s">
        <v>4127</v>
      </c>
    </row>
    <row r="854" spans="1:18" x14ac:dyDescent="0.25">
      <c r="A854" s="4" t="s">
        <v>3167</v>
      </c>
      <c r="D854" s="4" t="s">
        <v>3946</v>
      </c>
      <c r="G854" s="4" t="s">
        <v>4086</v>
      </c>
      <c r="P854" s="9" t="s">
        <v>3167</v>
      </c>
      <c r="Q854" s="9" t="s">
        <v>3946</v>
      </c>
      <c r="R854" s="9" t="s">
        <v>6089</v>
      </c>
    </row>
    <row r="855" spans="1:18" x14ac:dyDescent="0.25">
      <c r="A855" s="4" t="s">
        <v>3203</v>
      </c>
      <c r="D855" s="4" t="s">
        <v>6090</v>
      </c>
      <c r="G855" s="4" t="s">
        <v>4127</v>
      </c>
      <c r="P855" s="9" t="s">
        <v>3203</v>
      </c>
      <c r="Q855" s="9" t="s">
        <v>6090</v>
      </c>
      <c r="R855" s="9" t="s">
        <v>1192</v>
      </c>
    </row>
    <row r="856" spans="1:18" x14ac:dyDescent="0.25">
      <c r="A856" s="4" t="s">
        <v>3239</v>
      </c>
      <c r="D856" s="4" t="s">
        <v>6397</v>
      </c>
      <c r="G856" s="4" t="s">
        <v>6089</v>
      </c>
      <c r="P856" s="9" t="s">
        <v>3239</v>
      </c>
      <c r="Q856" s="9" t="s">
        <v>6397</v>
      </c>
      <c r="R856" s="9" t="s">
        <v>1267</v>
      </c>
    </row>
    <row r="857" spans="1:18" x14ac:dyDescent="0.25">
      <c r="A857" s="4" t="s">
        <v>2419</v>
      </c>
      <c r="D857" s="4" t="s">
        <v>6144</v>
      </c>
      <c r="G857" s="4" t="s">
        <v>1192</v>
      </c>
      <c r="P857" s="9" t="s">
        <v>2419</v>
      </c>
      <c r="Q857" s="9" t="s">
        <v>6144</v>
      </c>
      <c r="R857" s="9" t="s">
        <v>1391</v>
      </c>
    </row>
    <row r="858" spans="1:18" x14ac:dyDescent="0.25">
      <c r="A858" s="4" t="s">
        <v>1842</v>
      </c>
      <c r="D858" s="4" t="s">
        <v>2647</v>
      </c>
      <c r="G858" s="4" t="s">
        <v>1267</v>
      </c>
      <c r="P858" s="9" t="s">
        <v>1842</v>
      </c>
      <c r="Q858" s="9" t="s">
        <v>2647</v>
      </c>
      <c r="R858" s="9" t="s">
        <v>1442</v>
      </c>
    </row>
    <row r="859" spans="1:18" x14ac:dyDescent="0.25">
      <c r="A859" s="4" t="s">
        <v>1856</v>
      </c>
      <c r="D859" s="4" t="s">
        <v>1727</v>
      </c>
      <c r="G859" s="4" t="s">
        <v>1391</v>
      </c>
      <c r="P859" s="9" t="s">
        <v>1856</v>
      </c>
      <c r="Q859" s="9" t="s">
        <v>1727</v>
      </c>
      <c r="R859" s="9" t="s">
        <v>6476</v>
      </c>
    </row>
    <row r="860" spans="1:18" x14ac:dyDescent="0.25">
      <c r="A860" s="4" t="s">
        <v>5887</v>
      </c>
      <c r="D860" s="4" t="s">
        <v>2098</v>
      </c>
      <c r="G860" s="4" t="s">
        <v>1442</v>
      </c>
      <c r="P860" s="9" t="s">
        <v>5887</v>
      </c>
      <c r="Q860" s="9" t="s">
        <v>2098</v>
      </c>
      <c r="R860" s="9" t="s">
        <v>1628</v>
      </c>
    </row>
    <row r="861" spans="1:18" x14ac:dyDescent="0.25">
      <c r="A861" s="4" t="s">
        <v>6209</v>
      </c>
      <c r="D861" s="4" t="s">
        <v>2114</v>
      </c>
      <c r="G861" s="4" t="s">
        <v>6476</v>
      </c>
      <c r="P861" s="9" t="s">
        <v>6209</v>
      </c>
      <c r="Q861" s="9" t="s">
        <v>2114</v>
      </c>
      <c r="R861" s="9" t="s">
        <v>3609</v>
      </c>
    </row>
    <row r="862" spans="1:18" x14ac:dyDescent="0.25">
      <c r="A862" s="4" t="s">
        <v>6479</v>
      </c>
      <c r="D862" s="4" t="s">
        <v>2089</v>
      </c>
      <c r="G862" s="4" t="s">
        <v>1628</v>
      </c>
      <c r="P862" s="9" t="s">
        <v>6479</v>
      </c>
      <c r="Q862" s="9" t="s">
        <v>2089</v>
      </c>
      <c r="R862" s="9" t="s">
        <v>3680</v>
      </c>
    </row>
    <row r="863" spans="1:18" x14ac:dyDescent="0.25">
      <c r="A863" s="4" t="s">
        <v>5541</v>
      </c>
      <c r="D863" s="4" t="s">
        <v>4093</v>
      </c>
      <c r="G863" s="4" t="s">
        <v>3609</v>
      </c>
      <c r="P863" s="9" t="s">
        <v>5541</v>
      </c>
      <c r="Q863" s="9" t="s">
        <v>4093</v>
      </c>
      <c r="R863" s="9" t="s">
        <v>3726</v>
      </c>
    </row>
    <row r="864" spans="1:18" x14ac:dyDescent="0.25">
      <c r="A864" s="4" t="s">
        <v>2484</v>
      </c>
      <c r="D864" s="4" t="s">
        <v>4118</v>
      </c>
      <c r="G864" s="4" t="s">
        <v>3680</v>
      </c>
      <c r="P864" s="9" t="s">
        <v>2484</v>
      </c>
      <c r="Q864" s="9" t="s">
        <v>4118</v>
      </c>
      <c r="R864" s="9" t="s">
        <v>5540</v>
      </c>
    </row>
    <row r="865" spans="1:18" x14ac:dyDescent="0.25">
      <c r="A865" s="4" t="s">
        <v>2082</v>
      </c>
      <c r="D865" s="4" t="s">
        <v>1278</v>
      </c>
      <c r="G865" s="4" t="s">
        <v>3726</v>
      </c>
      <c r="P865" s="9" t="s">
        <v>2082</v>
      </c>
      <c r="Q865" s="9" t="s">
        <v>1278</v>
      </c>
      <c r="R865" s="9" t="s">
        <v>3818</v>
      </c>
    </row>
    <row r="866" spans="1:18" x14ac:dyDescent="0.25">
      <c r="A866" s="4" t="s">
        <v>5888</v>
      </c>
      <c r="D866" s="4" t="s">
        <v>3027</v>
      </c>
      <c r="G866" s="4" t="s">
        <v>5540</v>
      </c>
      <c r="P866" s="9" t="s">
        <v>5888</v>
      </c>
      <c r="Q866" s="9" t="s">
        <v>3027</v>
      </c>
      <c r="R866" s="9" t="s">
        <v>6477</v>
      </c>
    </row>
    <row r="867" spans="1:18" x14ac:dyDescent="0.25">
      <c r="A867" s="4" t="s">
        <v>5237</v>
      </c>
      <c r="D867" s="4" t="s">
        <v>6208</v>
      </c>
      <c r="G867" s="4" t="s">
        <v>3818</v>
      </c>
      <c r="P867" s="9" t="s">
        <v>5237</v>
      </c>
      <c r="Q867" s="9" t="s">
        <v>6208</v>
      </c>
      <c r="R867" s="9" t="s">
        <v>6478</v>
      </c>
    </row>
    <row r="868" spans="1:18" x14ac:dyDescent="0.25">
      <c r="A868" s="4" t="s">
        <v>5889</v>
      </c>
      <c r="D868" s="4" t="s">
        <v>3071</v>
      </c>
      <c r="G868" s="4" t="s">
        <v>6477</v>
      </c>
      <c r="P868" s="9" t="s">
        <v>5889</v>
      </c>
      <c r="Q868" s="9" t="s">
        <v>3071</v>
      </c>
      <c r="R868" s="9" t="s">
        <v>6863</v>
      </c>
    </row>
    <row r="869" spans="1:18" x14ac:dyDescent="0.25">
      <c r="A869" s="4" t="s">
        <v>5676</v>
      </c>
      <c r="D869" s="4" t="s">
        <v>3167</v>
      </c>
      <c r="G869" s="4" t="s">
        <v>6478</v>
      </c>
      <c r="P869" s="9" t="s">
        <v>5676</v>
      </c>
      <c r="Q869" s="9" t="s">
        <v>3167</v>
      </c>
      <c r="R869" s="9" t="s">
        <v>3946</v>
      </c>
    </row>
    <row r="870" spans="1:18" x14ac:dyDescent="0.25">
      <c r="A870" s="4" t="s">
        <v>5238</v>
      </c>
      <c r="D870" s="4" t="s">
        <v>3203</v>
      </c>
      <c r="G870" s="4" t="s">
        <v>6863</v>
      </c>
      <c r="P870" s="9" t="s">
        <v>5238</v>
      </c>
      <c r="Q870" s="9" t="s">
        <v>3203</v>
      </c>
      <c r="R870" s="9" t="s">
        <v>6090</v>
      </c>
    </row>
    <row r="871" spans="1:18" x14ac:dyDescent="0.25">
      <c r="A871" s="4" t="s">
        <v>5263</v>
      </c>
      <c r="D871" s="4" t="s">
        <v>3239</v>
      </c>
      <c r="G871" s="4" t="s">
        <v>3946</v>
      </c>
      <c r="P871" s="9" t="s">
        <v>5263</v>
      </c>
      <c r="Q871" s="9" t="s">
        <v>3239</v>
      </c>
      <c r="R871" s="9" t="s">
        <v>6397</v>
      </c>
    </row>
    <row r="872" spans="1:18" x14ac:dyDescent="0.25">
      <c r="A872" s="4" t="s">
        <v>6864</v>
      </c>
      <c r="D872" s="4" t="s">
        <v>2419</v>
      </c>
      <c r="G872" s="4" t="s">
        <v>6090</v>
      </c>
      <c r="P872" s="9" t="s">
        <v>6864</v>
      </c>
      <c r="Q872" s="9" t="s">
        <v>2419</v>
      </c>
      <c r="R872" s="9" t="s">
        <v>6144</v>
      </c>
    </row>
    <row r="873" spans="1:18" x14ac:dyDescent="0.25">
      <c r="A873" s="4" t="s">
        <v>5240</v>
      </c>
      <c r="D873" s="4" t="s">
        <v>1842</v>
      </c>
      <c r="G873" s="4" t="s">
        <v>6397</v>
      </c>
      <c r="P873" s="9" t="s">
        <v>5240</v>
      </c>
      <c r="Q873" s="9" t="s">
        <v>1842</v>
      </c>
      <c r="R873" s="9" t="s">
        <v>2647</v>
      </c>
    </row>
    <row r="874" spans="1:18" x14ac:dyDescent="0.25">
      <c r="A874" s="4" t="s">
        <v>5241</v>
      </c>
      <c r="D874" s="4" t="s">
        <v>1856</v>
      </c>
      <c r="G874" s="4" t="s">
        <v>6144</v>
      </c>
      <c r="P874" s="9" t="s">
        <v>5241</v>
      </c>
      <c r="Q874" s="9" t="s">
        <v>1856</v>
      </c>
      <c r="R874" s="9" t="s">
        <v>1727</v>
      </c>
    </row>
    <row r="875" spans="1:18" x14ac:dyDescent="0.25">
      <c r="A875" s="4" t="s">
        <v>5242</v>
      </c>
      <c r="D875" s="4" t="s">
        <v>5887</v>
      </c>
      <c r="G875" s="4" t="s">
        <v>2647</v>
      </c>
      <c r="P875" s="9" t="s">
        <v>5242</v>
      </c>
      <c r="Q875" s="9" t="s">
        <v>5887</v>
      </c>
      <c r="R875" s="9" t="s">
        <v>2098</v>
      </c>
    </row>
    <row r="876" spans="1:18" x14ac:dyDescent="0.25">
      <c r="A876" s="4" t="s">
        <v>6865</v>
      </c>
      <c r="D876" s="4" t="s">
        <v>6209</v>
      </c>
      <c r="G876" s="4" t="s">
        <v>1727</v>
      </c>
      <c r="P876" s="9" t="s">
        <v>6865</v>
      </c>
      <c r="Q876" s="9" t="s">
        <v>6209</v>
      </c>
      <c r="R876" s="9" t="s">
        <v>2114</v>
      </c>
    </row>
    <row r="877" spans="1:18" x14ac:dyDescent="0.25">
      <c r="A877" s="4" t="s">
        <v>6480</v>
      </c>
      <c r="D877" s="4" t="s">
        <v>6479</v>
      </c>
      <c r="G877" s="4" t="s">
        <v>2098</v>
      </c>
      <c r="P877" s="9" t="s">
        <v>6480</v>
      </c>
      <c r="Q877" s="9" t="s">
        <v>6479</v>
      </c>
      <c r="R877" s="9" t="s">
        <v>2089</v>
      </c>
    </row>
    <row r="878" spans="1:18" x14ac:dyDescent="0.25">
      <c r="A878" s="4" t="s">
        <v>7241</v>
      </c>
      <c r="D878" s="4" t="s">
        <v>5541</v>
      </c>
      <c r="G878" s="4" t="s">
        <v>2114</v>
      </c>
      <c r="P878" s="9" t="s">
        <v>7241</v>
      </c>
      <c r="Q878" s="9" t="s">
        <v>5541</v>
      </c>
      <c r="R878" s="9" t="s">
        <v>4093</v>
      </c>
    </row>
    <row r="879" spans="1:18" x14ac:dyDescent="0.25">
      <c r="A879" s="4" t="s">
        <v>6364</v>
      </c>
      <c r="D879" s="4" t="s">
        <v>7517</v>
      </c>
      <c r="G879" s="4" t="s">
        <v>2089</v>
      </c>
      <c r="P879" s="9" t="s">
        <v>6364</v>
      </c>
      <c r="Q879" s="9" t="s">
        <v>7517</v>
      </c>
      <c r="R879" s="9" t="s">
        <v>4118</v>
      </c>
    </row>
    <row r="880" spans="1:18" x14ac:dyDescent="0.25">
      <c r="A880" s="4" t="s">
        <v>2575</v>
      </c>
      <c r="D880" s="4" t="s">
        <v>2484</v>
      </c>
      <c r="G880" s="4" t="s">
        <v>4093</v>
      </c>
      <c r="P880" s="9" t="s">
        <v>2575</v>
      </c>
      <c r="Q880" s="9" t="s">
        <v>2484</v>
      </c>
      <c r="R880" s="9" t="s">
        <v>1278</v>
      </c>
    </row>
    <row r="881" spans="1:18" x14ac:dyDescent="0.25">
      <c r="A881" s="4" t="s">
        <v>5318</v>
      </c>
      <c r="D881" s="4" t="s">
        <v>2082</v>
      </c>
      <c r="G881" s="4" t="s">
        <v>4118</v>
      </c>
      <c r="P881" s="9" t="s">
        <v>5318</v>
      </c>
      <c r="Q881" s="9" t="s">
        <v>2082</v>
      </c>
      <c r="R881" s="9" t="s">
        <v>3027</v>
      </c>
    </row>
    <row r="882" spans="1:18" x14ac:dyDescent="0.25">
      <c r="A882" s="4" t="s">
        <v>5677</v>
      </c>
      <c r="D882" s="4" t="s">
        <v>5888</v>
      </c>
      <c r="G882" s="4" t="s">
        <v>1278</v>
      </c>
      <c r="P882" s="9" t="s">
        <v>5677</v>
      </c>
      <c r="Q882" s="9" t="s">
        <v>5888</v>
      </c>
      <c r="R882" s="9" t="s">
        <v>6208</v>
      </c>
    </row>
    <row r="883" spans="1:18" x14ac:dyDescent="0.25">
      <c r="A883" s="4" t="s">
        <v>5319</v>
      </c>
      <c r="D883" s="4" t="s">
        <v>5237</v>
      </c>
      <c r="G883" s="4" t="s">
        <v>3027</v>
      </c>
      <c r="P883" s="9" t="s">
        <v>5319</v>
      </c>
      <c r="Q883" s="9" t="s">
        <v>5237</v>
      </c>
      <c r="R883" s="9" t="s">
        <v>3071</v>
      </c>
    </row>
    <row r="884" spans="1:18" x14ac:dyDescent="0.25">
      <c r="A884" s="4" t="s">
        <v>6481</v>
      </c>
      <c r="D884" s="4" t="s">
        <v>5889</v>
      </c>
      <c r="G884" s="4" t="s">
        <v>6208</v>
      </c>
      <c r="P884" s="9" t="s">
        <v>6481</v>
      </c>
      <c r="Q884" s="9" t="s">
        <v>5889</v>
      </c>
      <c r="R884" s="9" t="s">
        <v>3167</v>
      </c>
    </row>
    <row r="885" spans="1:18" x14ac:dyDescent="0.25">
      <c r="A885" s="4" t="s">
        <v>3493</v>
      </c>
      <c r="D885" s="4" t="s">
        <v>5676</v>
      </c>
      <c r="G885" s="4" t="s">
        <v>3071</v>
      </c>
      <c r="P885" s="9" t="s">
        <v>3493</v>
      </c>
      <c r="Q885" s="9" t="s">
        <v>5676</v>
      </c>
      <c r="R885" s="9" t="s">
        <v>3203</v>
      </c>
    </row>
    <row r="886" spans="1:18" x14ac:dyDescent="0.25">
      <c r="A886" s="4" t="s">
        <v>5728</v>
      </c>
      <c r="D886" s="4" t="s">
        <v>7518</v>
      </c>
      <c r="G886" s="4" t="s">
        <v>3167</v>
      </c>
      <c r="P886" s="9" t="s">
        <v>5728</v>
      </c>
      <c r="Q886" s="9" t="s">
        <v>7518</v>
      </c>
      <c r="R886" s="9" t="s">
        <v>3239</v>
      </c>
    </row>
    <row r="887" spans="1:18" x14ac:dyDescent="0.25">
      <c r="A887" s="4" t="s">
        <v>7242</v>
      </c>
      <c r="D887" s="4" t="s">
        <v>5263</v>
      </c>
      <c r="G887" s="4" t="s">
        <v>3203</v>
      </c>
      <c r="P887" s="9" t="s">
        <v>7242</v>
      </c>
      <c r="Q887" s="9" t="s">
        <v>5263</v>
      </c>
      <c r="R887" s="9" t="s">
        <v>2419</v>
      </c>
    </row>
    <row r="888" spans="1:18" x14ac:dyDescent="0.25">
      <c r="A888" s="4" t="s">
        <v>5890</v>
      </c>
      <c r="D888" s="4" t="s">
        <v>6864</v>
      </c>
      <c r="G888" s="4" t="s">
        <v>3239</v>
      </c>
      <c r="P888" s="9" t="s">
        <v>5890</v>
      </c>
      <c r="Q888" s="9" t="s">
        <v>6864</v>
      </c>
      <c r="R888" s="9" t="s">
        <v>1842</v>
      </c>
    </row>
    <row r="889" spans="1:18" x14ac:dyDescent="0.25">
      <c r="A889" s="4" t="s">
        <v>7142</v>
      </c>
      <c r="D889" s="4" t="s">
        <v>5240</v>
      </c>
      <c r="G889" s="4" t="s">
        <v>2419</v>
      </c>
      <c r="P889" s="9" t="s">
        <v>7142</v>
      </c>
      <c r="Q889" s="9" t="s">
        <v>5240</v>
      </c>
      <c r="R889" s="9" t="s">
        <v>1856</v>
      </c>
    </row>
    <row r="890" spans="1:18" x14ac:dyDescent="0.25">
      <c r="A890" s="4" t="s">
        <v>2275</v>
      </c>
      <c r="D890" s="4" t="s">
        <v>5241</v>
      </c>
      <c r="G890" s="4" t="s">
        <v>1842</v>
      </c>
      <c r="P890" s="9" t="s">
        <v>2275</v>
      </c>
      <c r="Q890" s="9" t="s">
        <v>5241</v>
      </c>
      <c r="R890" s="9" t="s">
        <v>6209</v>
      </c>
    </row>
    <row r="891" spans="1:18" x14ac:dyDescent="0.25">
      <c r="A891" s="4" t="s">
        <v>2303</v>
      </c>
      <c r="D891" s="4" t="s">
        <v>5242</v>
      </c>
      <c r="G891" s="4" t="s">
        <v>1856</v>
      </c>
      <c r="P891" s="9" t="s">
        <v>2303</v>
      </c>
      <c r="Q891" s="9" t="s">
        <v>5242</v>
      </c>
      <c r="R891" s="9" t="s">
        <v>6479</v>
      </c>
    </row>
    <row r="892" spans="1:18" x14ac:dyDescent="0.25">
      <c r="A892" s="4" t="s">
        <v>1255</v>
      </c>
      <c r="D892" s="4" t="s">
        <v>6865</v>
      </c>
      <c r="G892" s="4" t="s">
        <v>6209</v>
      </c>
      <c r="P892" s="9" t="s">
        <v>1255</v>
      </c>
      <c r="Q892" s="9" t="s">
        <v>6865</v>
      </c>
      <c r="R892" s="9" t="s">
        <v>5541</v>
      </c>
    </row>
    <row r="893" spans="1:18" x14ac:dyDescent="0.25">
      <c r="A893" s="4" t="s">
        <v>3524</v>
      </c>
      <c r="D893" s="4" t="s">
        <v>6480</v>
      </c>
      <c r="G893" s="4" t="s">
        <v>6479</v>
      </c>
      <c r="P893" s="9" t="s">
        <v>3524</v>
      </c>
      <c r="Q893" s="9" t="s">
        <v>6480</v>
      </c>
      <c r="R893" s="9" t="s">
        <v>7517</v>
      </c>
    </row>
    <row r="894" spans="1:18" x14ac:dyDescent="0.25">
      <c r="A894" s="4" t="s">
        <v>1476</v>
      </c>
      <c r="D894" s="4" t="s">
        <v>6364</v>
      </c>
      <c r="G894" s="4" t="s">
        <v>5541</v>
      </c>
      <c r="P894" s="9" t="s">
        <v>1476</v>
      </c>
      <c r="Q894" s="9" t="s">
        <v>6364</v>
      </c>
      <c r="R894" s="9" t="s">
        <v>2484</v>
      </c>
    </row>
    <row r="895" spans="1:18" x14ac:dyDescent="0.25">
      <c r="A895" s="4" t="s">
        <v>3570</v>
      </c>
      <c r="D895" s="4" t="s">
        <v>2575</v>
      </c>
      <c r="G895" s="4" t="s">
        <v>7517</v>
      </c>
      <c r="P895" s="9" t="s">
        <v>3570</v>
      </c>
      <c r="Q895" s="9" t="s">
        <v>2575</v>
      </c>
      <c r="R895" s="9" t="s">
        <v>2082</v>
      </c>
    </row>
    <row r="896" spans="1:18" x14ac:dyDescent="0.25">
      <c r="A896" s="4" t="s">
        <v>1621</v>
      </c>
      <c r="D896" s="4" t="s">
        <v>5318</v>
      </c>
      <c r="G896" s="4" t="s">
        <v>2484</v>
      </c>
      <c r="P896" s="9" t="s">
        <v>1621</v>
      </c>
      <c r="Q896" s="9" t="s">
        <v>5318</v>
      </c>
      <c r="R896" s="9" t="s">
        <v>5888</v>
      </c>
    </row>
    <row r="897" spans="1:18" x14ac:dyDescent="0.25">
      <c r="A897" s="4" t="s">
        <v>3603</v>
      </c>
      <c r="D897" s="4" t="s">
        <v>5677</v>
      </c>
      <c r="G897" s="4" t="s">
        <v>2082</v>
      </c>
      <c r="P897" s="9" t="s">
        <v>3603</v>
      </c>
      <c r="Q897" s="9" t="s">
        <v>5677</v>
      </c>
      <c r="R897" s="9" t="s">
        <v>5237</v>
      </c>
    </row>
    <row r="898" spans="1:18" x14ac:dyDescent="0.25">
      <c r="A898" s="4" t="s">
        <v>1661</v>
      </c>
      <c r="D898" s="4" t="s">
        <v>5319</v>
      </c>
      <c r="G898" s="4" t="s">
        <v>5888</v>
      </c>
      <c r="P898" s="9" t="s">
        <v>1661</v>
      </c>
      <c r="Q898" s="9" t="s">
        <v>5319</v>
      </c>
      <c r="R898" s="9" t="s">
        <v>5889</v>
      </c>
    </row>
    <row r="899" spans="1:18" x14ac:dyDescent="0.25">
      <c r="A899" s="4" t="s">
        <v>3671</v>
      </c>
      <c r="D899" s="4" t="s">
        <v>6481</v>
      </c>
      <c r="G899" s="4" t="s">
        <v>5237</v>
      </c>
      <c r="P899" s="9" t="s">
        <v>3671</v>
      </c>
      <c r="Q899" s="9" t="s">
        <v>6481</v>
      </c>
      <c r="R899" s="9" t="s">
        <v>5676</v>
      </c>
    </row>
    <row r="900" spans="1:18" x14ac:dyDescent="0.25">
      <c r="A900" s="4" t="s">
        <v>7243</v>
      </c>
      <c r="D900" s="4" t="s">
        <v>3493</v>
      </c>
      <c r="G900" s="4" t="s">
        <v>5889</v>
      </c>
      <c r="P900" s="9" t="s">
        <v>7243</v>
      </c>
      <c r="Q900" s="9" t="s">
        <v>3493</v>
      </c>
      <c r="R900" s="9" t="s">
        <v>5239</v>
      </c>
    </row>
    <row r="901" spans="1:18" x14ac:dyDescent="0.25">
      <c r="A901" s="4" t="s">
        <v>3796</v>
      </c>
      <c r="D901" s="4" t="s">
        <v>5728</v>
      </c>
      <c r="G901" s="4" t="s">
        <v>5676</v>
      </c>
      <c r="P901" s="9" t="s">
        <v>3796</v>
      </c>
      <c r="Q901" s="9" t="s">
        <v>5728</v>
      </c>
      <c r="R901" s="9" t="s">
        <v>5263</v>
      </c>
    </row>
    <row r="902" spans="1:18" x14ac:dyDescent="0.25">
      <c r="A902" s="4" t="s">
        <v>3803</v>
      </c>
      <c r="D902" s="4" t="s">
        <v>7242</v>
      </c>
      <c r="G902" s="4" t="s">
        <v>5239</v>
      </c>
      <c r="P902" s="9" t="s">
        <v>3803</v>
      </c>
      <c r="Q902" s="9" t="s">
        <v>7242</v>
      </c>
      <c r="R902" s="9" t="s">
        <v>6864</v>
      </c>
    </row>
    <row r="903" spans="1:18" x14ac:dyDescent="0.25">
      <c r="A903" s="4" t="s">
        <v>6866</v>
      </c>
      <c r="D903" s="4" t="s">
        <v>5890</v>
      </c>
      <c r="G903" s="4" t="s">
        <v>5263</v>
      </c>
      <c r="P903" s="9" t="s">
        <v>6866</v>
      </c>
      <c r="Q903" s="9" t="s">
        <v>5890</v>
      </c>
      <c r="R903" s="9" t="s">
        <v>5240</v>
      </c>
    </row>
    <row r="904" spans="1:18" x14ac:dyDescent="0.25">
      <c r="A904" s="4" t="s">
        <v>7143</v>
      </c>
      <c r="D904" s="4" t="s">
        <v>7142</v>
      </c>
      <c r="G904" s="4" t="s">
        <v>6864</v>
      </c>
      <c r="P904" s="9" t="s">
        <v>7143</v>
      </c>
      <c r="Q904" s="9" t="s">
        <v>7142</v>
      </c>
      <c r="R904" s="9" t="s">
        <v>5241</v>
      </c>
    </row>
    <row r="905" spans="1:18" x14ac:dyDescent="0.25">
      <c r="A905" s="4" t="s">
        <v>3935</v>
      </c>
      <c r="D905" s="4" t="s">
        <v>2275</v>
      </c>
      <c r="G905" s="4" t="s">
        <v>5240</v>
      </c>
      <c r="P905" s="9" t="s">
        <v>3935</v>
      </c>
      <c r="Q905" s="9" t="s">
        <v>2275</v>
      </c>
      <c r="R905" s="9" t="s">
        <v>5242</v>
      </c>
    </row>
    <row r="906" spans="1:18" x14ac:dyDescent="0.25">
      <c r="A906" s="4" t="s">
        <v>6482</v>
      </c>
      <c r="D906" s="4" t="s">
        <v>2303</v>
      </c>
      <c r="G906" s="4" t="s">
        <v>5241</v>
      </c>
      <c r="P906" s="9" t="s">
        <v>6482</v>
      </c>
      <c r="Q906" s="9" t="s">
        <v>2303</v>
      </c>
      <c r="R906" s="9" t="s">
        <v>6865</v>
      </c>
    </row>
    <row r="907" spans="1:18" x14ac:dyDescent="0.25">
      <c r="A907" s="4" t="s">
        <v>6867</v>
      </c>
      <c r="D907" s="4" t="s">
        <v>1255</v>
      </c>
      <c r="G907" s="4" t="s">
        <v>5242</v>
      </c>
      <c r="P907" s="9" t="s">
        <v>6867</v>
      </c>
      <c r="Q907" s="9" t="s">
        <v>1255</v>
      </c>
      <c r="R907" s="9" t="s">
        <v>6480</v>
      </c>
    </row>
    <row r="908" spans="1:18" x14ac:dyDescent="0.25">
      <c r="A908" s="4" t="s">
        <v>6868</v>
      </c>
      <c r="D908" s="4" t="s">
        <v>3524</v>
      </c>
      <c r="G908" s="4" t="s">
        <v>6865</v>
      </c>
      <c r="P908" s="9" t="s">
        <v>6868</v>
      </c>
      <c r="Q908" s="9" t="s">
        <v>3524</v>
      </c>
      <c r="R908" s="9" t="s">
        <v>6364</v>
      </c>
    </row>
    <row r="909" spans="1:18" x14ac:dyDescent="0.25">
      <c r="A909" s="4" t="s">
        <v>3987</v>
      </c>
      <c r="D909" s="4" t="s">
        <v>1476</v>
      </c>
      <c r="G909" s="4" t="s">
        <v>6480</v>
      </c>
      <c r="P909" s="9" t="s">
        <v>3987</v>
      </c>
      <c r="Q909" s="9" t="s">
        <v>1476</v>
      </c>
      <c r="R909" s="9" t="s">
        <v>6365</v>
      </c>
    </row>
    <row r="910" spans="1:18" x14ac:dyDescent="0.25">
      <c r="A910" s="4" t="s">
        <v>2336</v>
      </c>
      <c r="D910" s="4" t="s">
        <v>3570</v>
      </c>
      <c r="G910" s="4" t="s">
        <v>6364</v>
      </c>
      <c r="P910" s="9" t="s">
        <v>2336</v>
      </c>
      <c r="Q910" s="9" t="s">
        <v>3570</v>
      </c>
      <c r="R910" s="9" t="s">
        <v>2575</v>
      </c>
    </row>
    <row r="911" spans="1:18" x14ac:dyDescent="0.25">
      <c r="A911" s="4" t="s">
        <v>1788</v>
      </c>
      <c r="D911" s="4" t="s">
        <v>1621</v>
      </c>
      <c r="G911" s="4" t="s">
        <v>6365</v>
      </c>
      <c r="P911" s="9" t="s">
        <v>1788</v>
      </c>
      <c r="Q911" s="9" t="s">
        <v>1621</v>
      </c>
      <c r="R911" s="9" t="s">
        <v>5318</v>
      </c>
    </row>
    <row r="912" spans="1:18" x14ac:dyDescent="0.25">
      <c r="A912" s="4" t="s">
        <v>1911</v>
      </c>
      <c r="D912" s="4" t="s">
        <v>3603</v>
      </c>
      <c r="G912" s="4" t="s">
        <v>2575</v>
      </c>
      <c r="P912" s="9" t="s">
        <v>1911</v>
      </c>
      <c r="Q912" s="9" t="s">
        <v>3603</v>
      </c>
      <c r="R912" s="9" t="s">
        <v>5677</v>
      </c>
    </row>
    <row r="913" spans="1:18" x14ac:dyDescent="0.25">
      <c r="A913" s="4" t="s">
        <v>1917</v>
      </c>
      <c r="D913" s="4" t="s">
        <v>1661</v>
      </c>
      <c r="G913" s="4" t="s">
        <v>5318</v>
      </c>
      <c r="P913" s="9" t="s">
        <v>1917</v>
      </c>
      <c r="Q913" s="9" t="s">
        <v>1661</v>
      </c>
      <c r="R913" s="9" t="s">
        <v>5319</v>
      </c>
    </row>
    <row r="914" spans="1:18" x14ac:dyDescent="0.25">
      <c r="A914" s="4" t="s">
        <v>6399</v>
      </c>
      <c r="D914" s="4" t="s">
        <v>3671</v>
      </c>
      <c r="G914" s="4" t="s">
        <v>5677</v>
      </c>
      <c r="P914" s="9" t="s">
        <v>6399</v>
      </c>
      <c r="Q914" s="9" t="s">
        <v>3671</v>
      </c>
      <c r="R914" s="9" t="s">
        <v>6398</v>
      </c>
    </row>
    <row r="915" spans="1:18" x14ac:dyDescent="0.25">
      <c r="A915" s="4" t="s">
        <v>5455</v>
      </c>
      <c r="D915" s="4" t="s">
        <v>7243</v>
      </c>
      <c r="G915" s="4" t="s">
        <v>5319</v>
      </c>
      <c r="P915" s="9" t="s">
        <v>5455</v>
      </c>
      <c r="Q915" s="9" t="s">
        <v>7243</v>
      </c>
      <c r="R915" s="9" t="s">
        <v>3493</v>
      </c>
    </row>
    <row r="916" spans="1:18" x14ac:dyDescent="0.25">
      <c r="A916" s="4" t="s">
        <v>5711</v>
      </c>
      <c r="D916" s="4" t="s">
        <v>3796</v>
      </c>
      <c r="G916" s="4" t="s">
        <v>6398</v>
      </c>
      <c r="P916" s="9" t="s">
        <v>5711</v>
      </c>
      <c r="Q916" s="9" t="s">
        <v>3796</v>
      </c>
      <c r="R916" s="9" t="s">
        <v>5728</v>
      </c>
    </row>
    <row r="917" spans="1:18" x14ac:dyDescent="0.25">
      <c r="A917" s="4" t="s">
        <v>3573</v>
      </c>
      <c r="D917" s="4" t="s">
        <v>3803</v>
      </c>
      <c r="G917" s="4" t="s">
        <v>3493</v>
      </c>
      <c r="P917" s="9" t="s">
        <v>3573</v>
      </c>
      <c r="Q917" s="9" t="s">
        <v>3803</v>
      </c>
      <c r="R917" s="9" t="s">
        <v>7242</v>
      </c>
    </row>
    <row r="918" spans="1:18" x14ac:dyDescent="0.25">
      <c r="A918" s="4" t="s">
        <v>1523</v>
      </c>
      <c r="D918" s="4" t="s">
        <v>6866</v>
      </c>
      <c r="G918" s="4" t="s">
        <v>5728</v>
      </c>
      <c r="P918" s="9" t="s">
        <v>1523</v>
      </c>
      <c r="Q918" s="9" t="s">
        <v>6866</v>
      </c>
      <c r="R918" s="9" t="s">
        <v>5890</v>
      </c>
    </row>
    <row r="919" spans="1:18" x14ac:dyDescent="0.25">
      <c r="A919" s="4" t="s">
        <v>5456</v>
      </c>
      <c r="D919" s="4" t="s">
        <v>7143</v>
      </c>
      <c r="G919" s="4" t="s">
        <v>7242</v>
      </c>
      <c r="P919" s="9" t="s">
        <v>5456</v>
      </c>
      <c r="Q919" s="9" t="s">
        <v>7143</v>
      </c>
      <c r="R919" s="9" t="s">
        <v>7623</v>
      </c>
    </row>
    <row r="920" spans="1:18" x14ac:dyDescent="0.25">
      <c r="A920" s="4" t="s">
        <v>3675</v>
      </c>
      <c r="D920" s="4" t="s">
        <v>7519</v>
      </c>
      <c r="G920" s="4" t="s">
        <v>5890</v>
      </c>
      <c r="P920" s="9" t="s">
        <v>3675</v>
      </c>
      <c r="Q920" s="9" t="s">
        <v>7519</v>
      </c>
      <c r="R920" s="9" t="s">
        <v>7142</v>
      </c>
    </row>
    <row r="921" spans="1:18" x14ac:dyDescent="0.25">
      <c r="A921" s="4" t="s">
        <v>3751</v>
      </c>
      <c r="D921" s="4" t="s">
        <v>3935</v>
      </c>
      <c r="G921" s="4" t="s">
        <v>7623</v>
      </c>
      <c r="P921" s="9" t="s">
        <v>3751</v>
      </c>
      <c r="Q921" s="9" t="s">
        <v>3935</v>
      </c>
      <c r="R921" s="9" t="s">
        <v>2275</v>
      </c>
    </row>
    <row r="922" spans="1:18" x14ac:dyDescent="0.25">
      <c r="A922" s="4" t="s">
        <v>3783</v>
      </c>
      <c r="D922" s="4" t="s">
        <v>6482</v>
      </c>
      <c r="G922" s="4" t="s">
        <v>7142</v>
      </c>
      <c r="P922" s="9" t="s">
        <v>3783</v>
      </c>
      <c r="Q922" s="9" t="s">
        <v>6482</v>
      </c>
      <c r="R922" s="9" t="s">
        <v>2303</v>
      </c>
    </row>
    <row r="923" spans="1:18" x14ac:dyDescent="0.25">
      <c r="A923" s="4" t="s">
        <v>3843</v>
      </c>
      <c r="D923" s="4" t="s">
        <v>6867</v>
      </c>
      <c r="G923" s="4" t="s">
        <v>2275</v>
      </c>
      <c r="P923" s="9" t="s">
        <v>3843</v>
      </c>
      <c r="Q923" s="9" t="s">
        <v>6867</v>
      </c>
      <c r="R923" s="9" t="s">
        <v>1255</v>
      </c>
    </row>
    <row r="924" spans="1:18" x14ac:dyDescent="0.25">
      <c r="A924" s="4" t="s">
        <v>3913</v>
      </c>
      <c r="D924" s="4" t="s">
        <v>6868</v>
      </c>
      <c r="G924" s="4" t="s">
        <v>2303</v>
      </c>
      <c r="P924" s="9" t="s">
        <v>3913</v>
      </c>
      <c r="Q924" s="9" t="s">
        <v>6868</v>
      </c>
      <c r="R924" s="9" t="s">
        <v>3524</v>
      </c>
    </row>
    <row r="925" spans="1:18" x14ac:dyDescent="0.25">
      <c r="A925" s="4" t="s">
        <v>3974</v>
      </c>
      <c r="D925" s="4" t="s">
        <v>3987</v>
      </c>
      <c r="G925" s="4" t="s">
        <v>1255</v>
      </c>
      <c r="P925" s="9" t="s">
        <v>3974</v>
      </c>
      <c r="Q925" s="9" t="s">
        <v>3987</v>
      </c>
      <c r="R925" s="9" t="s">
        <v>1476</v>
      </c>
    </row>
    <row r="926" spans="1:18" x14ac:dyDescent="0.25">
      <c r="A926" s="4" t="s">
        <v>5429</v>
      </c>
      <c r="D926" s="4" t="s">
        <v>2336</v>
      </c>
      <c r="G926" s="4" t="s">
        <v>3524</v>
      </c>
      <c r="P926" s="9" t="s">
        <v>5429</v>
      </c>
      <c r="Q926" s="9" t="s">
        <v>2336</v>
      </c>
      <c r="R926" s="9" t="s">
        <v>3570</v>
      </c>
    </row>
    <row r="927" spans="1:18" x14ac:dyDescent="0.25">
      <c r="A927" s="4" t="s">
        <v>2404</v>
      </c>
      <c r="D927" s="4" t="s">
        <v>1788</v>
      </c>
      <c r="G927" s="4" t="s">
        <v>1476</v>
      </c>
      <c r="P927" s="9" t="s">
        <v>2404</v>
      </c>
      <c r="Q927" s="9" t="s">
        <v>1788</v>
      </c>
      <c r="R927" s="9" t="s">
        <v>1621</v>
      </c>
    </row>
    <row r="928" spans="1:18" x14ac:dyDescent="0.25">
      <c r="A928" s="4" t="s">
        <v>2068</v>
      </c>
      <c r="D928" s="4" t="s">
        <v>1911</v>
      </c>
      <c r="G928" s="4" t="s">
        <v>3570</v>
      </c>
      <c r="P928" s="9" t="s">
        <v>2068</v>
      </c>
      <c r="Q928" s="9" t="s">
        <v>1911</v>
      </c>
      <c r="R928" s="9" t="s">
        <v>3603</v>
      </c>
    </row>
    <row r="929" spans="1:18" x14ac:dyDescent="0.25">
      <c r="A929" s="4" t="s">
        <v>2183</v>
      </c>
      <c r="D929" s="4" t="s">
        <v>1917</v>
      </c>
      <c r="G929" s="4" t="s">
        <v>1621</v>
      </c>
      <c r="P929" s="9" t="s">
        <v>2183</v>
      </c>
      <c r="Q929" s="9" t="s">
        <v>1917</v>
      </c>
      <c r="R929" s="9" t="s">
        <v>1661</v>
      </c>
    </row>
    <row r="930" spans="1:18" x14ac:dyDescent="0.25">
      <c r="A930" s="4" t="s">
        <v>4081</v>
      </c>
      <c r="D930" s="4" t="s">
        <v>6399</v>
      </c>
      <c r="G930" s="4" t="s">
        <v>3603</v>
      </c>
      <c r="P930" s="9" t="s">
        <v>4081</v>
      </c>
      <c r="Q930" s="9" t="s">
        <v>6399</v>
      </c>
      <c r="R930" s="9" t="s">
        <v>3671</v>
      </c>
    </row>
    <row r="931" spans="1:18" x14ac:dyDescent="0.25">
      <c r="A931" s="4" t="s">
        <v>5712</v>
      </c>
      <c r="D931" s="4" t="s">
        <v>7249</v>
      </c>
      <c r="G931" s="4" t="s">
        <v>1661</v>
      </c>
      <c r="P931" s="9" t="s">
        <v>5712</v>
      </c>
      <c r="Q931" s="9" t="s">
        <v>7249</v>
      </c>
      <c r="R931" s="9" t="s">
        <v>7243</v>
      </c>
    </row>
    <row r="932" spans="1:18" x14ac:dyDescent="0.25">
      <c r="A932" s="4" t="s">
        <v>5713</v>
      </c>
      <c r="D932" s="4" t="s">
        <v>5455</v>
      </c>
      <c r="G932" s="4" t="s">
        <v>3671</v>
      </c>
      <c r="P932" s="9" t="s">
        <v>5713</v>
      </c>
      <c r="Q932" s="9" t="s">
        <v>5455</v>
      </c>
      <c r="R932" s="9" t="s">
        <v>3796</v>
      </c>
    </row>
    <row r="933" spans="1:18" x14ac:dyDescent="0.25">
      <c r="A933" s="4" t="s">
        <v>1284</v>
      </c>
      <c r="D933" s="4" t="s">
        <v>5711</v>
      </c>
      <c r="G933" s="4" t="s">
        <v>7243</v>
      </c>
      <c r="P933" s="9" t="s">
        <v>1284</v>
      </c>
      <c r="Q933" s="9" t="s">
        <v>5711</v>
      </c>
      <c r="R933" s="9" t="s">
        <v>3803</v>
      </c>
    </row>
    <row r="934" spans="1:18" x14ac:dyDescent="0.25">
      <c r="A934" s="4" t="s">
        <v>2989</v>
      </c>
      <c r="D934" s="4" t="s">
        <v>3573</v>
      </c>
      <c r="G934" s="4" t="s">
        <v>3796</v>
      </c>
      <c r="P934" s="9" t="s">
        <v>2989</v>
      </c>
      <c r="Q934" s="9" t="s">
        <v>3573</v>
      </c>
      <c r="R934" s="9" t="s">
        <v>6866</v>
      </c>
    </row>
    <row r="935" spans="1:18" x14ac:dyDescent="0.25">
      <c r="A935" s="4" t="s">
        <v>3002</v>
      </c>
      <c r="D935" s="4" t="s">
        <v>1523</v>
      </c>
      <c r="G935" s="4" t="s">
        <v>3803</v>
      </c>
      <c r="P935" s="9" t="s">
        <v>3002</v>
      </c>
      <c r="Q935" s="9" t="s">
        <v>1523</v>
      </c>
      <c r="R935" s="9" t="s">
        <v>7143</v>
      </c>
    </row>
    <row r="936" spans="1:18" x14ac:dyDescent="0.25">
      <c r="A936" s="4" t="s">
        <v>3053</v>
      </c>
      <c r="D936" s="4" t="s">
        <v>5456</v>
      </c>
      <c r="G936" s="4" t="s">
        <v>6866</v>
      </c>
      <c r="P936" s="9" t="s">
        <v>3053</v>
      </c>
      <c r="Q936" s="9" t="s">
        <v>5456</v>
      </c>
      <c r="R936" s="9" t="s">
        <v>7519</v>
      </c>
    </row>
    <row r="937" spans="1:18" x14ac:dyDescent="0.25">
      <c r="A937" s="4" t="s">
        <v>3145</v>
      </c>
      <c r="D937" s="4" t="s">
        <v>3675</v>
      </c>
      <c r="G937" s="4" t="s">
        <v>7143</v>
      </c>
      <c r="P937" s="9" t="s">
        <v>3145</v>
      </c>
      <c r="Q937" s="9" t="s">
        <v>3675</v>
      </c>
      <c r="R937" s="9" t="s">
        <v>3935</v>
      </c>
    </row>
    <row r="938" spans="1:18" x14ac:dyDescent="0.25">
      <c r="A938" s="4" t="s">
        <v>3183</v>
      </c>
      <c r="D938" s="4" t="s">
        <v>3751</v>
      </c>
      <c r="G938" s="4" t="s">
        <v>7519</v>
      </c>
      <c r="P938" s="9" t="s">
        <v>3183</v>
      </c>
      <c r="Q938" s="9" t="s">
        <v>3751</v>
      </c>
      <c r="R938" s="9" t="s">
        <v>6482</v>
      </c>
    </row>
    <row r="939" spans="1:18" x14ac:dyDescent="0.25">
      <c r="A939" s="4" t="s">
        <v>3247</v>
      </c>
      <c r="D939" s="4" t="s">
        <v>3783</v>
      </c>
      <c r="G939" s="4" t="s">
        <v>3935</v>
      </c>
      <c r="P939" s="9" t="s">
        <v>3247</v>
      </c>
      <c r="Q939" s="9" t="s">
        <v>3783</v>
      </c>
      <c r="R939" s="9" t="s">
        <v>6867</v>
      </c>
    </row>
    <row r="940" spans="1:18" x14ac:dyDescent="0.25">
      <c r="A940" s="4" t="s">
        <v>6483</v>
      </c>
      <c r="D940" s="4" t="s">
        <v>3843</v>
      </c>
      <c r="G940" s="4" t="s">
        <v>6482</v>
      </c>
      <c r="P940" s="9" t="s">
        <v>6483</v>
      </c>
      <c r="Q940" s="9" t="s">
        <v>3843</v>
      </c>
      <c r="R940" s="9" t="s">
        <v>6868</v>
      </c>
    </row>
    <row r="941" spans="1:18" x14ac:dyDescent="0.25">
      <c r="A941" s="4" t="s">
        <v>3346</v>
      </c>
      <c r="D941" s="4" t="s">
        <v>3913</v>
      </c>
      <c r="G941" s="4" t="s">
        <v>6867</v>
      </c>
      <c r="P941" s="9" t="s">
        <v>3346</v>
      </c>
      <c r="Q941" s="9" t="s">
        <v>3913</v>
      </c>
      <c r="R941" s="9" t="s">
        <v>3987</v>
      </c>
    </row>
    <row r="942" spans="1:18" x14ac:dyDescent="0.25">
      <c r="A942" s="4" t="s">
        <v>6869</v>
      </c>
      <c r="D942" s="4" t="s">
        <v>3974</v>
      </c>
      <c r="G942" s="4" t="s">
        <v>6868</v>
      </c>
      <c r="P942" s="9" t="s">
        <v>6869</v>
      </c>
      <c r="Q942" s="9" t="s">
        <v>3974</v>
      </c>
      <c r="R942" s="9" t="s">
        <v>2336</v>
      </c>
    </row>
    <row r="943" spans="1:18" x14ac:dyDescent="0.25">
      <c r="A943" s="4" t="s">
        <v>5474</v>
      </c>
      <c r="D943" s="4" t="s">
        <v>5429</v>
      </c>
      <c r="G943" s="4" t="s">
        <v>3987</v>
      </c>
      <c r="P943" s="9" t="s">
        <v>5474</v>
      </c>
      <c r="Q943" s="9" t="s">
        <v>5429</v>
      </c>
      <c r="R943" s="9" t="s">
        <v>1788</v>
      </c>
    </row>
    <row r="944" spans="1:18" x14ac:dyDescent="0.25">
      <c r="A944" s="4" t="s">
        <v>5891</v>
      </c>
      <c r="D944" s="4" t="s">
        <v>2404</v>
      </c>
      <c r="G944" s="4" t="s">
        <v>2336</v>
      </c>
      <c r="P944" s="9" t="s">
        <v>5891</v>
      </c>
      <c r="Q944" s="9" t="s">
        <v>2404</v>
      </c>
      <c r="R944" s="9" t="s">
        <v>1911</v>
      </c>
    </row>
    <row r="945" spans="1:18" x14ac:dyDescent="0.25">
      <c r="A945" s="4" t="s">
        <v>2503</v>
      </c>
      <c r="D945" s="4" t="s">
        <v>2068</v>
      </c>
      <c r="G945" s="4" t="s">
        <v>1788</v>
      </c>
      <c r="P945" s="9" t="s">
        <v>2503</v>
      </c>
      <c r="Q945" s="9" t="s">
        <v>2068</v>
      </c>
      <c r="R945" s="9" t="s">
        <v>1917</v>
      </c>
    </row>
    <row r="946" spans="1:18" x14ac:dyDescent="0.25">
      <c r="A946" s="4" t="s">
        <v>2132</v>
      </c>
      <c r="D946" s="4" t="s">
        <v>2183</v>
      </c>
      <c r="G946" s="4" t="s">
        <v>1911</v>
      </c>
      <c r="P946" s="9" t="s">
        <v>2132</v>
      </c>
      <c r="Q946" s="9" t="s">
        <v>2183</v>
      </c>
      <c r="R946" s="9" t="s">
        <v>6399</v>
      </c>
    </row>
    <row r="947" spans="1:18" x14ac:dyDescent="0.25">
      <c r="A947" s="4" t="s">
        <v>2127</v>
      </c>
      <c r="D947" s="4" t="s">
        <v>4081</v>
      </c>
      <c r="G947" s="4" t="s">
        <v>1917</v>
      </c>
      <c r="P947" s="9" t="s">
        <v>2127</v>
      </c>
      <c r="Q947" s="9" t="s">
        <v>4081</v>
      </c>
      <c r="R947" s="9" t="s">
        <v>5455</v>
      </c>
    </row>
    <row r="948" spans="1:18" x14ac:dyDescent="0.25">
      <c r="A948" s="4" t="s">
        <v>3463</v>
      </c>
      <c r="D948" s="4" t="s">
        <v>5712</v>
      </c>
      <c r="G948" s="4" t="s">
        <v>6399</v>
      </c>
      <c r="P948" s="9" t="s">
        <v>3463</v>
      </c>
      <c r="Q948" s="9" t="s">
        <v>5712</v>
      </c>
      <c r="R948" s="9" t="s">
        <v>5711</v>
      </c>
    </row>
    <row r="949" spans="1:18" x14ac:dyDescent="0.25">
      <c r="A949" s="4" t="s">
        <v>5892</v>
      </c>
      <c r="D949" s="4" t="s">
        <v>5713</v>
      </c>
      <c r="G949" s="4" t="s">
        <v>5455</v>
      </c>
      <c r="P949" s="9" t="s">
        <v>5892</v>
      </c>
      <c r="Q949" s="9" t="s">
        <v>5713</v>
      </c>
      <c r="R949" s="9" t="s">
        <v>3573</v>
      </c>
    </row>
    <row r="950" spans="1:18" x14ac:dyDescent="0.25">
      <c r="A950" s="4" t="s">
        <v>7244</v>
      </c>
      <c r="D950" s="4" t="s">
        <v>1284</v>
      </c>
      <c r="G950" s="4" t="s">
        <v>5711</v>
      </c>
      <c r="P950" s="9" t="s">
        <v>7244</v>
      </c>
      <c r="Q950" s="9" t="s">
        <v>1284</v>
      </c>
      <c r="R950" s="9" t="s">
        <v>1523</v>
      </c>
    </row>
    <row r="951" spans="1:18" x14ac:dyDescent="0.25">
      <c r="A951" s="4" t="s">
        <v>7245</v>
      </c>
      <c r="D951" s="4" t="s">
        <v>2989</v>
      </c>
      <c r="G951" s="4" t="s">
        <v>3573</v>
      </c>
      <c r="P951" s="9" t="s">
        <v>7245</v>
      </c>
      <c r="Q951" s="9" t="s">
        <v>2989</v>
      </c>
      <c r="R951" s="9" t="s">
        <v>5456</v>
      </c>
    </row>
    <row r="952" spans="1:18" x14ac:dyDescent="0.25">
      <c r="A952" s="4" t="s">
        <v>6484</v>
      </c>
      <c r="D952" s="4" t="s">
        <v>3002</v>
      </c>
      <c r="G952" s="4" t="s">
        <v>1523</v>
      </c>
      <c r="P952" s="9" t="s">
        <v>6484</v>
      </c>
      <c r="Q952" s="9" t="s">
        <v>3002</v>
      </c>
      <c r="R952" s="9" t="s">
        <v>7624</v>
      </c>
    </row>
    <row r="953" spans="1:18" x14ac:dyDescent="0.25">
      <c r="A953" s="4" t="s">
        <v>5893</v>
      </c>
      <c r="D953" s="4" t="s">
        <v>3053</v>
      </c>
      <c r="G953" s="4" t="s">
        <v>5456</v>
      </c>
      <c r="P953" s="9" t="s">
        <v>5893</v>
      </c>
      <c r="Q953" s="9" t="s">
        <v>3053</v>
      </c>
      <c r="R953" s="9" t="s">
        <v>3675</v>
      </c>
    </row>
    <row r="954" spans="1:18" x14ac:dyDescent="0.25">
      <c r="A954" s="4" t="s">
        <v>5542</v>
      </c>
      <c r="D954" s="4" t="s">
        <v>3145</v>
      </c>
      <c r="G954" s="4" t="s">
        <v>7624</v>
      </c>
      <c r="P954" s="9" t="s">
        <v>5542</v>
      </c>
      <c r="Q954" s="9" t="s">
        <v>3145</v>
      </c>
      <c r="R954" s="9" t="s">
        <v>3783</v>
      </c>
    </row>
    <row r="955" spans="1:18" x14ac:dyDescent="0.25">
      <c r="A955" s="4" t="s">
        <v>2524</v>
      </c>
      <c r="D955" s="4" t="s">
        <v>3183</v>
      </c>
      <c r="G955" s="4" t="s">
        <v>3675</v>
      </c>
      <c r="P955" s="9" t="s">
        <v>2524</v>
      </c>
      <c r="Q955" s="9" t="s">
        <v>3183</v>
      </c>
      <c r="R955" s="9" t="s">
        <v>3843</v>
      </c>
    </row>
    <row r="956" spans="1:18" x14ac:dyDescent="0.25">
      <c r="A956" s="4" t="s">
        <v>2168</v>
      </c>
      <c r="D956" s="4" t="s">
        <v>3247</v>
      </c>
      <c r="G956" s="4" t="s">
        <v>3783</v>
      </c>
      <c r="P956" s="9" t="s">
        <v>2168</v>
      </c>
      <c r="Q956" s="9" t="s">
        <v>3247</v>
      </c>
      <c r="R956" s="9" t="s">
        <v>3913</v>
      </c>
    </row>
    <row r="957" spans="1:18" x14ac:dyDescent="0.25">
      <c r="A957" s="4" t="s">
        <v>5457</v>
      </c>
      <c r="D957" s="4" t="s">
        <v>6483</v>
      </c>
      <c r="G957" s="4" t="s">
        <v>3843</v>
      </c>
      <c r="P957" s="9" t="s">
        <v>5457</v>
      </c>
      <c r="Q957" s="9" t="s">
        <v>6483</v>
      </c>
      <c r="R957" s="9" t="s">
        <v>3974</v>
      </c>
    </row>
    <row r="958" spans="1:18" x14ac:dyDescent="0.25">
      <c r="A958" s="4" t="s">
        <v>5828</v>
      </c>
      <c r="D958" s="4" t="s">
        <v>3346</v>
      </c>
      <c r="G958" s="4" t="s">
        <v>3913</v>
      </c>
      <c r="P958" s="9" t="s">
        <v>5828</v>
      </c>
      <c r="Q958" s="9" t="s">
        <v>3346</v>
      </c>
      <c r="R958" s="9" t="s">
        <v>5429</v>
      </c>
    </row>
    <row r="959" spans="1:18" x14ac:dyDescent="0.25">
      <c r="A959" s="4" t="s">
        <v>2600</v>
      </c>
      <c r="D959" s="4" t="s">
        <v>6869</v>
      </c>
      <c r="G959" s="4" t="s">
        <v>3974</v>
      </c>
      <c r="P959" s="9" t="s">
        <v>2600</v>
      </c>
      <c r="Q959" s="9" t="s">
        <v>6869</v>
      </c>
      <c r="R959" s="9" t="s">
        <v>2404</v>
      </c>
    </row>
    <row r="960" spans="1:18" x14ac:dyDescent="0.25">
      <c r="A960" s="4" t="s">
        <v>6145</v>
      </c>
      <c r="D960" s="4" t="s">
        <v>5474</v>
      </c>
      <c r="G960" s="4" t="s">
        <v>5429</v>
      </c>
      <c r="P960" s="9" t="s">
        <v>6145</v>
      </c>
      <c r="Q960" s="9" t="s">
        <v>5474</v>
      </c>
      <c r="R960" s="9" t="s">
        <v>2068</v>
      </c>
    </row>
    <row r="961" spans="1:18" x14ac:dyDescent="0.25">
      <c r="A961" s="4" t="s">
        <v>7246</v>
      </c>
      <c r="D961" s="4" t="s">
        <v>5891</v>
      </c>
      <c r="G961" s="4" t="s">
        <v>2404</v>
      </c>
      <c r="P961" s="9" t="s">
        <v>7246</v>
      </c>
      <c r="Q961" s="9" t="s">
        <v>5891</v>
      </c>
      <c r="R961" s="9" t="s">
        <v>2183</v>
      </c>
    </row>
    <row r="962" spans="1:18" x14ac:dyDescent="0.25">
      <c r="A962" s="4" t="s">
        <v>5320</v>
      </c>
      <c r="D962" s="4" t="s">
        <v>2503</v>
      </c>
      <c r="G962" s="4" t="s">
        <v>2068</v>
      </c>
      <c r="P962" s="9" t="s">
        <v>5320</v>
      </c>
      <c r="Q962" s="9" t="s">
        <v>2503</v>
      </c>
      <c r="R962" s="9" t="s">
        <v>4081</v>
      </c>
    </row>
    <row r="963" spans="1:18" x14ac:dyDescent="0.25">
      <c r="A963" s="4" t="s">
        <v>6485</v>
      </c>
      <c r="D963" s="4" t="s">
        <v>2132</v>
      </c>
      <c r="G963" s="4" t="s">
        <v>2183</v>
      </c>
      <c r="P963" s="9" t="s">
        <v>6485</v>
      </c>
      <c r="Q963" s="9" t="s">
        <v>2132</v>
      </c>
      <c r="R963" s="9" t="s">
        <v>5712</v>
      </c>
    </row>
    <row r="964" spans="1:18" x14ac:dyDescent="0.25">
      <c r="A964" s="4" t="s">
        <v>6486</v>
      </c>
      <c r="D964" s="4" t="s">
        <v>2127</v>
      </c>
      <c r="G964" s="4" t="s">
        <v>4081</v>
      </c>
      <c r="P964" s="9" t="s">
        <v>6486</v>
      </c>
      <c r="Q964" s="9" t="s">
        <v>2127</v>
      </c>
      <c r="R964" s="9" t="s">
        <v>5713</v>
      </c>
    </row>
    <row r="965" spans="1:18" x14ac:dyDescent="0.25">
      <c r="A965" s="4" t="s">
        <v>6870</v>
      </c>
      <c r="D965" s="4" t="s">
        <v>3463</v>
      </c>
      <c r="G965" s="4" t="s">
        <v>5712</v>
      </c>
      <c r="P965" s="9" t="s">
        <v>6870</v>
      </c>
      <c r="Q965" s="9" t="s">
        <v>3463</v>
      </c>
      <c r="R965" s="9" t="s">
        <v>1284</v>
      </c>
    </row>
    <row r="966" spans="1:18" x14ac:dyDescent="0.25">
      <c r="A966" s="4" t="s">
        <v>7247</v>
      </c>
      <c r="D966" s="4" t="s">
        <v>5892</v>
      </c>
      <c r="G966" s="4" t="s">
        <v>5713</v>
      </c>
      <c r="P966" s="9" t="s">
        <v>7247</v>
      </c>
      <c r="Q966" s="9" t="s">
        <v>5892</v>
      </c>
      <c r="R966" s="9" t="s">
        <v>2989</v>
      </c>
    </row>
    <row r="967" spans="1:18" x14ac:dyDescent="0.25">
      <c r="A967" s="4" t="s">
        <v>7248</v>
      </c>
      <c r="D967" s="4" t="s">
        <v>7244</v>
      </c>
      <c r="G967" s="4" t="s">
        <v>1284</v>
      </c>
      <c r="P967" s="9" t="s">
        <v>7248</v>
      </c>
      <c r="Q967" s="9" t="s">
        <v>7244</v>
      </c>
      <c r="R967" s="9" t="s">
        <v>3002</v>
      </c>
    </row>
    <row r="968" spans="1:18" x14ac:dyDescent="0.25">
      <c r="A968" s="4" t="s">
        <v>2492</v>
      </c>
      <c r="D968" s="4" t="s">
        <v>7245</v>
      </c>
      <c r="G968" s="4" t="s">
        <v>2989</v>
      </c>
      <c r="P968" s="9" t="s">
        <v>2492</v>
      </c>
      <c r="Q968" s="9" t="s">
        <v>7245</v>
      </c>
      <c r="R968" s="9" t="s">
        <v>3053</v>
      </c>
    </row>
    <row r="969" spans="1:18" x14ac:dyDescent="0.25">
      <c r="A969" s="4" t="s">
        <v>2110</v>
      </c>
      <c r="D969" s="4" t="s">
        <v>6484</v>
      </c>
      <c r="G969" s="4" t="s">
        <v>3002</v>
      </c>
      <c r="P969" s="9" t="s">
        <v>2110</v>
      </c>
      <c r="Q969" s="9" t="s">
        <v>6484</v>
      </c>
      <c r="R969" s="9" t="s">
        <v>3145</v>
      </c>
    </row>
    <row r="970" spans="1:18" x14ac:dyDescent="0.25">
      <c r="A970" s="4" t="s">
        <v>3396</v>
      </c>
      <c r="D970" s="4" t="s">
        <v>5893</v>
      </c>
      <c r="G970" s="4" t="s">
        <v>3053</v>
      </c>
      <c r="P970" s="9" t="s">
        <v>3396</v>
      </c>
      <c r="Q970" s="9" t="s">
        <v>5893</v>
      </c>
      <c r="R970" s="9" t="s">
        <v>3183</v>
      </c>
    </row>
    <row r="971" spans="1:18" x14ac:dyDescent="0.25">
      <c r="A971" s="4" t="s">
        <v>6366</v>
      </c>
      <c r="D971" s="4" t="s">
        <v>5542</v>
      </c>
      <c r="G971" s="4" t="s">
        <v>3145</v>
      </c>
      <c r="P971" s="9" t="s">
        <v>6366</v>
      </c>
      <c r="Q971" s="9" t="s">
        <v>5542</v>
      </c>
      <c r="R971" s="9" t="s">
        <v>3247</v>
      </c>
    </row>
    <row r="972" spans="1:18" x14ac:dyDescent="0.25">
      <c r="A972" s="4" t="s">
        <v>1206</v>
      </c>
      <c r="D972" s="4" t="s">
        <v>2524</v>
      </c>
      <c r="G972" s="4" t="s">
        <v>3183</v>
      </c>
      <c r="P972" s="9" t="s">
        <v>1206</v>
      </c>
      <c r="Q972" s="9" t="s">
        <v>2524</v>
      </c>
      <c r="R972" s="9" t="s">
        <v>6483</v>
      </c>
    </row>
    <row r="973" spans="1:18" x14ac:dyDescent="0.25">
      <c r="A973" s="4" t="s">
        <v>1217</v>
      </c>
      <c r="D973" s="4" t="s">
        <v>2168</v>
      </c>
      <c r="G973" s="4" t="s">
        <v>3247</v>
      </c>
      <c r="P973" s="9" t="s">
        <v>1217</v>
      </c>
      <c r="Q973" s="9" t="s">
        <v>2168</v>
      </c>
      <c r="R973" s="9" t="s">
        <v>3346</v>
      </c>
    </row>
    <row r="974" spans="1:18" x14ac:dyDescent="0.25">
      <c r="A974" s="4" t="s">
        <v>2976</v>
      </c>
      <c r="D974" s="4" t="s">
        <v>5457</v>
      </c>
      <c r="G974" s="4" t="s">
        <v>6483</v>
      </c>
      <c r="P974" s="9" t="s">
        <v>2976</v>
      </c>
      <c r="Q974" s="9" t="s">
        <v>5457</v>
      </c>
      <c r="R974" s="9" t="s">
        <v>6869</v>
      </c>
    </row>
    <row r="975" spans="1:18" x14ac:dyDescent="0.25">
      <c r="A975" s="4" t="s">
        <v>2982</v>
      </c>
      <c r="D975" s="4" t="s">
        <v>2600</v>
      </c>
      <c r="G975" s="4" t="s">
        <v>3346</v>
      </c>
      <c r="P975" s="9" t="s">
        <v>2982</v>
      </c>
      <c r="Q975" s="9" t="s">
        <v>2600</v>
      </c>
      <c r="R975" s="9" t="s">
        <v>5474</v>
      </c>
    </row>
    <row r="976" spans="1:18" x14ac:dyDescent="0.25">
      <c r="A976" s="4" t="s">
        <v>2995</v>
      </c>
      <c r="D976" s="4" t="s">
        <v>6145</v>
      </c>
      <c r="G976" s="4" t="s">
        <v>6869</v>
      </c>
      <c r="P976" s="9" t="s">
        <v>2995</v>
      </c>
      <c r="Q976" s="9" t="s">
        <v>6145</v>
      </c>
      <c r="R976" s="9" t="s">
        <v>5891</v>
      </c>
    </row>
    <row r="977" spans="1:18" x14ac:dyDescent="0.25">
      <c r="A977" s="4" t="s">
        <v>5321</v>
      </c>
      <c r="D977" s="4" t="s">
        <v>7246</v>
      </c>
      <c r="G977" s="4" t="s">
        <v>5474</v>
      </c>
      <c r="P977" s="9" t="s">
        <v>5321</v>
      </c>
      <c r="Q977" s="9" t="s">
        <v>7246</v>
      </c>
      <c r="R977" s="9" t="s">
        <v>2503</v>
      </c>
    </row>
    <row r="978" spans="1:18" x14ac:dyDescent="0.25">
      <c r="A978" s="4" t="s">
        <v>6487</v>
      </c>
      <c r="D978" s="4" t="s">
        <v>5320</v>
      </c>
      <c r="G978" s="4" t="s">
        <v>5891</v>
      </c>
      <c r="P978" s="9" t="s">
        <v>6487</v>
      </c>
      <c r="Q978" s="9" t="s">
        <v>5320</v>
      </c>
      <c r="R978" s="9" t="s">
        <v>2132</v>
      </c>
    </row>
    <row r="979" spans="1:18" x14ac:dyDescent="0.25">
      <c r="A979" s="4" t="s">
        <v>1409</v>
      </c>
      <c r="D979" s="4" t="s">
        <v>6485</v>
      </c>
      <c r="G979" s="4" t="s">
        <v>2503</v>
      </c>
      <c r="P979" s="9" t="s">
        <v>1409</v>
      </c>
      <c r="Q979" s="9" t="s">
        <v>6485</v>
      </c>
      <c r="R979" s="9" t="s">
        <v>2127</v>
      </c>
    </row>
    <row r="980" spans="1:18" x14ac:dyDescent="0.25">
      <c r="A980" s="4" t="s">
        <v>1462</v>
      </c>
      <c r="D980" s="4" t="s">
        <v>6486</v>
      </c>
      <c r="G980" s="4" t="s">
        <v>2132</v>
      </c>
      <c r="P980" s="9" t="s">
        <v>1462</v>
      </c>
      <c r="Q980" s="9" t="s">
        <v>6486</v>
      </c>
      <c r="R980" s="9" t="s">
        <v>3463</v>
      </c>
    </row>
    <row r="981" spans="1:18" x14ac:dyDescent="0.25">
      <c r="A981" s="4" t="s">
        <v>3011</v>
      </c>
      <c r="D981" s="4" t="s">
        <v>6870</v>
      </c>
      <c r="G981" s="4" t="s">
        <v>2127</v>
      </c>
      <c r="P981" s="9" t="s">
        <v>3011</v>
      </c>
      <c r="Q981" s="9" t="s">
        <v>6870</v>
      </c>
      <c r="R981" s="9" t="s">
        <v>5892</v>
      </c>
    </row>
    <row r="982" spans="1:18" x14ac:dyDescent="0.25">
      <c r="A982" s="4" t="s">
        <v>3028</v>
      </c>
      <c r="D982" s="4" t="s">
        <v>7247</v>
      </c>
      <c r="G982" s="4" t="s">
        <v>3463</v>
      </c>
      <c r="P982" s="9" t="s">
        <v>3028</v>
      </c>
      <c r="Q982" s="9" t="s">
        <v>7247</v>
      </c>
      <c r="R982" s="9" t="s">
        <v>7244</v>
      </c>
    </row>
    <row r="983" spans="1:18" x14ac:dyDescent="0.25">
      <c r="A983" s="4" t="s">
        <v>1540</v>
      </c>
      <c r="D983" s="4" t="s">
        <v>7248</v>
      </c>
      <c r="G983" s="4" t="s">
        <v>5892</v>
      </c>
      <c r="P983" s="9" t="s">
        <v>1540</v>
      </c>
      <c r="Q983" s="9" t="s">
        <v>7248</v>
      </c>
      <c r="R983" s="9" t="s">
        <v>7245</v>
      </c>
    </row>
    <row r="984" spans="1:18" x14ac:dyDescent="0.25">
      <c r="A984" s="4" t="s">
        <v>1609</v>
      </c>
      <c r="D984" s="4" t="s">
        <v>2492</v>
      </c>
      <c r="G984" s="4" t="s">
        <v>7244</v>
      </c>
      <c r="P984" s="9" t="s">
        <v>1609</v>
      </c>
      <c r="Q984" s="9" t="s">
        <v>2492</v>
      </c>
      <c r="R984" s="9" t="s">
        <v>6484</v>
      </c>
    </row>
    <row r="985" spans="1:18" x14ac:dyDescent="0.25">
      <c r="A985" s="4" t="s">
        <v>3058</v>
      </c>
      <c r="D985" s="4" t="s">
        <v>2110</v>
      </c>
      <c r="G985" s="4" t="s">
        <v>7245</v>
      </c>
      <c r="P985" s="9" t="s">
        <v>3058</v>
      </c>
      <c r="Q985" s="9" t="s">
        <v>2110</v>
      </c>
      <c r="R985" s="9" t="s">
        <v>5893</v>
      </c>
    </row>
    <row r="986" spans="1:18" x14ac:dyDescent="0.25">
      <c r="A986" s="4" t="s">
        <v>3089</v>
      </c>
      <c r="D986" s="4" t="s">
        <v>3396</v>
      </c>
      <c r="G986" s="4" t="s">
        <v>6484</v>
      </c>
      <c r="P986" s="9" t="s">
        <v>3089</v>
      </c>
      <c r="Q986" s="9" t="s">
        <v>3396</v>
      </c>
      <c r="R986" s="9" t="s">
        <v>5542</v>
      </c>
    </row>
    <row r="987" spans="1:18" x14ac:dyDescent="0.25">
      <c r="A987" s="4" t="s">
        <v>3093</v>
      </c>
      <c r="D987" s="4" t="s">
        <v>6366</v>
      </c>
      <c r="G987" s="4" t="s">
        <v>5893</v>
      </c>
      <c r="P987" s="9" t="s">
        <v>3093</v>
      </c>
      <c r="Q987" s="9" t="s">
        <v>6366</v>
      </c>
      <c r="R987" s="9" t="s">
        <v>2524</v>
      </c>
    </row>
    <row r="988" spans="1:18" x14ac:dyDescent="0.25">
      <c r="A988" s="4" t="s">
        <v>3094</v>
      </c>
      <c r="D988" s="4" t="s">
        <v>1206</v>
      </c>
      <c r="G988" s="4" t="s">
        <v>5542</v>
      </c>
      <c r="P988" s="9" t="s">
        <v>3094</v>
      </c>
      <c r="Q988" s="9" t="s">
        <v>1206</v>
      </c>
      <c r="R988" s="9" t="s">
        <v>2168</v>
      </c>
    </row>
    <row r="989" spans="1:18" x14ac:dyDescent="0.25">
      <c r="A989" s="4" t="s">
        <v>3132</v>
      </c>
      <c r="D989" s="4" t="s">
        <v>1217</v>
      </c>
      <c r="G989" s="4" t="s">
        <v>2524</v>
      </c>
      <c r="P989" s="9" t="s">
        <v>3132</v>
      </c>
      <c r="Q989" s="9" t="s">
        <v>1217</v>
      </c>
      <c r="R989" s="9" t="s">
        <v>5457</v>
      </c>
    </row>
    <row r="990" spans="1:18" x14ac:dyDescent="0.25">
      <c r="A990" s="4" t="s">
        <v>3156</v>
      </c>
      <c r="D990" s="4" t="s">
        <v>2976</v>
      </c>
      <c r="G990" s="4" t="s">
        <v>2168</v>
      </c>
      <c r="P990" s="9" t="s">
        <v>3156</v>
      </c>
      <c r="Q990" s="9" t="s">
        <v>2976</v>
      </c>
      <c r="R990" s="9" t="s">
        <v>5828</v>
      </c>
    </row>
    <row r="991" spans="1:18" x14ac:dyDescent="0.25">
      <c r="A991" s="4" t="s">
        <v>3176</v>
      </c>
      <c r="D991" s="4" t="s">
        <v>2982</v>
      </c>
      <c r="G991" s="4" t="s">
        <v>5457</v>
      </c>
      <c r="P991" s="9" t="s">
        <v>3176</v>
      </c>
      <c r="Q991" s="9" t="s">
        <v>2982</v>
      </c>
      <c r="R991" s="9" t="s">
        <v>2600</v>
      </c>
    </row>
    <row r="992" spans="1:18" x14ac:dyDescent="0.25">
      <c r="A992" s="4" t="s">
        <v>3172</v>
      </c>
      <c r="D992" s="4" t="s">
        <v>2995</v>
      </c>
      <c r="G992" s="4" t="s">
        <v>5828</v>
      </c>
      <c r="P992" s="9" t="s">
        <v>3172</v>
      </c>
      <c r="Q992" s="9" t="s">
        <v>2995</v>
      </c>
      <c r="R992" s="9" t="s">
        <v>6145</v>
      </c>
    </row>
    <row r="993" spans="1:18" x14ac:dyDescent="0.25">
      <c r="A993" s="4" t="s">
        <v>3210</v>
      </c>
      <c r="D993" s="4" t="s">
        <v>5321</v>
      </c>
      <c r="G993" s="4" t="s">
        <v>2600</v>
      </c>
      <c r="P993" s="9" t="s">
        <v>3210</v>
      </c>
      <c r="Q993" s="9" t="s">
        <v>5321</v>
      </c>
      <c r="R993" s="9" t="s">
        <v>7246</v>
      </c>
    </row>
    <row r="994" spans="1:18" x14ac:dyDescent="0.25">
      <c r="A994" s="4" t="s">
        <v>3215</v>
      </c>
      <c r="D994" s="4" t="s">
        <v>6487</v>
      </c>
      <c r="G994" s="4" t="s">
        <v>6145</v>
      </c>
      <c r="P994" s="9" t="s">
        <v>3215</v>
      </c>
      <c r="Q994" s="9" t="s">
        <v>6487</v>
      </c>
      <c r="R994" s="9" t="s">
        <v>5320</v>
      </c>
    </row>
    <row r="995" spans="1:18" x14ac:dyDescent="0.25">
      <c r="A995" s="4" t="s">
        <v>3240</v>
      </c>
      <c r="D995" s="4" t="s">
        <v>1409</v>
      </c>
      <c r="G995" s="4" t="s">
        <v>7246</v>
      </c>
      <c r="P995" s="9" t="s">
        <v>3240</v>
      </c>
      <c r="Q995" s="9" t="s">
        <v>1409</v>
      </c>
      <c r="R995" s="9" t="s">
        <v>6485</v>
      </c>
    </row>
    <row r="996" spans="1:18" x14ac:dyDescent="0.25">
      <c r="A996" s="4" t="s">
        <v>3276</v>
      </c>
      <c r="D996" s="4" t="s">
        <v>1462</v>
      </c>
      <c r="G996" s="4" t="s">
        <v>5320</v>
      </c>
      <c r="P996" s="9" t="s">
        <v>3276</v>
      </c>
      <c r="Q996" s="9" t="s">
        <v>1462</v>
      </c>
      <c r="R996" s="9" t="s">
        <v>6486</v>
      </c>
    </row>
    <row r="997" spans="1:18" x14ac:dyDescent="0.25">
      <c r="A997" s="4" t="s">
        <v>3283</v>
      </c>
      <c r="D997" s="4" t="s">
        <v>3011</v>
      </c>
      <c r="G997" s="4" t="s">
        <v>6485</v>
      </c>
      <c r="P997" s="9" t="s">
        <v>3283</v>
      </c>
      <c r="Q997" s="9" t="s">
        <v>3011</v>
      </c>
      <c r="R997" s="9" t="s">
        <v>6870</v>
      </c>
    </row>
    <row r="998" spans="1:18" x14ac:dyDescent="0.25">
      <c r="A998" s="4" t="s">
        <v>3260</v>
      </c>
      <c r="D998" s="4" t="s">
        <v>3028</v>
      </c>
      <c r="G998" s="4" t="s">
        <v>6486</v>
      </c>
      <c r="P998" s="9" t="s">
        <v>3260</v>
      </c>
      <c r="Q998" s="9" t="s">
        <v>3028</v>
      </c>
      <c r="R998" s="9" t="s">
        <v>7247</v>
      </c>
    </row>
    <row r="999" spans="1:18" x14ac:dyDescent="0.25">
      <c r="A999" s="4" t="s">
        <v>3297</v>
      </c>
      <c r="D999" s="4" t="s">
        <v>1540</v>
      </c>
      <c r="G999" s="4" t="s">
        <v>6870</v>
      </c>
      <c r="P999" s="9" t="s">
        <v>3297</v>
      </c>
      <c r="Q999" s="9" t="s">
        <v>1540</v>
      </c>
      <c r="R999" s="9" t="s">
        <v>7248</v>
      </c>
    </row>
    <row r="1000" spans="1:18" x14ac:dyDescent="0.25">
      <c r="A1000" s="4" t="s">
        <v>3336</v>
      </c>
      <c r="D1000" s="4" t="s">
        <v>1609</v>
      </c>
      <c r="G1000" s="4" t="s">
        <v>7247</v>
      </c>
      <c r="P1000" s="9" t="s">
        <v>3336</v>
      </c>
      <c r="Q1000" s="9" t="s">
        <v>1609</v>
      </c>
      <c r="R1000" s="9" t="s">
        <v>2492</v>
      </c>
    </row>
    <row r="1001" spans="1:18" x14ac:dyDescent="0.25">
      <c r="A1001" s="4" t="s">
        <v>2604</v>
      </c>
      <c r="D1001" s="4" t="s">
        <v>3058</v>
      </c>
      <c r="G1001" s="4" t="s">
        <v>7248</v>
      </c>
      <c r="P1001" s="9" t="s">
        <v>2604</v>
      </c>
      <c r="Q1001" s="9" t="s">
        <v>3058</v>
      </c>
      <c r="R1001" s="9" t="s">
        <v>2110</v>
      </c>
    </row>
    <row r="1002" spans="1:18" x14ac:dyDescent="0.25">
      <c r="A1002" s="4" t="s">
        <v>3479</v>
      </c>
      <c r="D1002" s="4" t="s">
        <v>3089</v>
      </c>
      <c r="G1002" s="4" t="s">
        <v>2492</v>
      </c>
      <c r="P1002" s="9" t="s">
        <v>3479</v>
      </c>
      <c r="Q1002" s="9" t="s">
        <v>3089</v>
      </c>
      <c r="R1002" s="9" t="s">
        <v>3396</v>
      </c>
    </row>
    <row r="1003" spans="1:18" x14ac:dyDescent="0.25">
      <c r="A1003" s="4" t="s">
        <v>6488</v>
      </c>
      <c r="D1003" s="4" t="s">
        <v>3093</v>
      </c>
      <c r="G1003" s="4" t="s">
        <v>2110</v>
      </c>
      <c r="P1003" s="9" t="s">
        <v>6488</v>
      </c>
      <c r="Q1003" s="9" t="s">
        <v>3093</v>
      </c>
      <c r="R1003" s="9" t="s">
        <v>1206</v>
      </c>
    </row>
    <row r="1004" spans="1:18" x14ac:dyDescent="0.25">
      <c r="A1004" s="4" t="s">
        <v>2190</v>
      </c>
      <c r="D1004" s="4" t="s">
        <v>3094</v>
      </c>
      <c r="G1004" s="4" t="s">
        <v>3396</v>
      </c>
      <c r="P1004" s="9" t="s">
        <v>2190</v>
      </c>
      <c r="Q1004" s="9" t="s">
        <v>3094</v>
      </c>
      <c r="R1004" s="9" t="s">
        <v>1217</v>
      </c>
    </row>
    <row r="1005" spans="1:18" x14ac:dyDescent="0.25">
      <c r="A1005" s="4" t="s">
        <v>2233</v>
      </c>
      <c r="D1005" s="4" t="s">
        <v>3132</v>
      </c>
      <c r="G1005" s="4" t="s">
        <v>1206</v>
      </c>
      <c r="P1005" s="9" t="s">
        <v>2233</v>
      </c>
      <c r="Q1005" s="9" t="s">
        <v>3132</v>
      </c>
      <c r="R1005" s="9" t="s">
        <v>2976</v>
      </c>
    </row>
    <row r="1006" spans="1:18" x14ac:dyDescent="0.25">
      <c r="A1006" s="4" t="s">
        <v>1839</v>
      </c>
      <c r="D1006" s="4" t="s">
        <v>3156</v>
      </c>
      <c r="G1006" s="4" t="s">
        <v>1217</v>
      </c>
      <c r="P1006" s="9" t="s">
        <v>1839</v>
      </c>
      <c r="Q1006" s="9" t="s">
        <v>3156</v>
      </c>
      <c r="R1006" s="9" t="s">
        <v>2982</v>
      </c>
    </row>
    <row r="1007" spans="1:18" x14ac:dyDescent="0.25">
      <c r="A1007" s="4" t="s">
        <v>2139</v>
      </c>
      <c r="D1007" s="4" t="s">
        <v>3176</v>
      </c>
      <c r="G1007" s="4" t="s">
        <v>2976</v>
      </c>
      <c r="P1007" s="9" t="s">
        <v>2139</v>
      </c>
      <c r="Q1007" s="9" t="s">
        <v>3176</v>
      </c>
      <c r="R1007" s="9" t="s">
        <v>2995</v>
      </c>
    </row>
    <row r="1008" spans="1:18" x14ac:dyDescent="0.25">
      <c r="A1008" s="4" t="s">
        <v>2148</v>
      </c>
      <c r="D1008" s="4" t="s">
        <v>3172</v>
      </c>
      <c r="G1008" s="4" t="s">
        <v>2982</v>
      </c>
      <c r="P1008" s="9" t="s">
        <v>2148</v>
      </c>
      <c r="Q1008" s="9" t="s">
        <v>3172</v>
      </c>
      <c r="R1008" s="9" t="s">
        <v>5321</v>
      </c>
    </row>
    <row r="1009" spans="1:18" x14ac:dyDescent="0.25">
      <c r="A1009" s="4" t="s">
        <v>3440</v>
      </c>
      <c r="D1009" s="4" t="s">
        <v>3210</v>
      </c>
      <c r="G1009" s="4" t="s">
        <v>2995</v>
      </c>
      <c r="P1009" s="9" t="s">
        <v>3440</v>
      </c>
      <c r="Q1009" s="9" t="s">
        <v>3210</v>
      </c>
      <c r="R1009" s="9" t="s">
        <v>6487</v>
      </c>
    </row>
    <row r="1010" spans="1:18" x14ac:dyDescent="0.25">
      <c r="A1010" s="4" t="s">
        <v>3431</v>
      </c>
      <c r="D1010" s="4" t="s">
        <v>3215</v>
      </c>
      <c r="G1010" s="4" t="s">
        <v>5321</v>
      </c>
      <c r="P1010" s="9" t="s">
        <v>3431</v>
      </c>
      <c r="Q1010" s="9" t="s">
        <v>3215</v>
      </c>
      <c r="R1010" s="9" t="s">
        <v>1409</v>
      </c>
    </row>
    <row r="1011" spans="1:18" x14ac:dyDescent="0.25">
      <c r="A1011" s="4" t="s">
        <v>3420</v>
      </c>
      <c r="D1011" s="4" t="s">
        <v>3240</v>
      </c>
      <c r="G1011" s="4" t="s">
        <v>6487</v>
      </c>
      <c r="P1011" s="9" t="s">
        <v>3420</v>
      </c>
      <c r="Q1011" s="9" t="s">
        <v>3240</v>
      </c>
      <c r="R1011" s="9" t="s">
        <v>1462</v>
      </c>
    </row>
    <row r="1012" spans="1:18" x14ac:dyDescent="0.25">
      <c r="A1012" s="4" t="s">
        <v>7250</v>
      </c>
      <c r="D1012" s="4" t="s">
        <v>3276</v>
      </c>
      <c r="G1012" s="4" t="s">
        <v>1409</v>
      </c>
      <c r="P1012" s="9" t="s">
        <v>7250</v>
      </c>
      <c r="Q1012" s="9" t="s">
        <v>3276</v>
      </c>
      <c r="R1012" s="9" t="s">
        <v>3011</v>
      </c>
    </row>
    <row r="1013" spans="1:18" x14ac:dyDescent="0.25">
      <c r="A1013" s="4" t="s">
        <v>6210</v>
      </c>
      <c r="D1013" s="4" t="s">
        <v>3283</v>
      </c>
      <c r="G1013" s="4" t="s">
        <v>1462</v>
      </c>
      <c r="P1013" s="9" t="s">
        <v>6210</v>
      </c>
      <c r="Q1013" s="9" t="s">
        <v>3283</v>
      </c>
      <c r="R1013" s="9" t="s">
        <v>3028</v>
      </c>
    </row>
    <row r="1014" spans="1:18" x14ac:dyDescent="0.25">
      <c r="A1014" s="4" t="s">
        <v>4070</v>
      </c>
      <c r="D1014" s="4" t="s">
        <v>3260</v>
      </c>
      <c r="G1014" s="4" t="s">
        <v>3011</v>
      </c>
      <c r="P1014" s="9" t="s">
        <v>4070</v>
      </c>
      <c r="Q1014" s="9" t="s">
        <v>3260</v>
      </c>
      <c r="R1014" s="9" t="s">
        <v>1540</v>
      </c>
    </row>
    <row r="1015" spans="1:18" x14ac:dyDescent="0.25">
      <c r="A1015" s="4" t="s">
        <v>1315</v>
      </c>
      <c r="D1015" s="4" t="s">
        <v>3297</v>
      </c>
      <c r="G1015" s="4" t="s">
        <v>3028</v>
      </c>
      <c r="P1015" s="9" t="s">
        <v>1315</v>
      </c>
      <c r="Q1015" s="9" t="s">
        <v>3297</v>
      </c>
      <c r="R1015" s="9" t="s">
        <v>1609</v>
      </c>
    </row>
    <row r="1016" spans="1:18" x14ac:dyDescent="0.25">
      <c r="A1016" s="4" t="s">
        <v>2969</v>
      </c>
      <c r="D1016" s="4" t="s">
        <v>3336</v>
      </c>
      <c r="G1016" s="4" t="s">
        <v>1540</v>
      </c>
      <c r="P1016" s="9" t="s">
        <v>2969</v>
      </c>
      <c r="Q1016" s="9" t="s">
        <v>3336</v>
      </c>
      <c r="R1016" s="9" t="s">
        <v>3058</v>
      </c>
    </row>
    <row r="1017" spans="1:18" x14ac:dyDescent="0.25">
      <c r="A1017" s="4" t="s">
        <v>6489</v>
      </c>
      <c r="D1017" s="4" t="s">
        <v>2604</v>
      </c>
      <c r="G1017" s="4" t="s">
        <v>1609</v>
      </c>
      <c r="P1017" s="9" t="s">
        <v>6489</v>
      </c>
      <c r="Q1017" s="9" t="s">
        <v>2604</v>
      </c>
      <c r="R1017" s="9" t="s">
        <v>3089</v>
      </c>
    </row>
    <row r="1018" spans="1:18" x14ac:dyDescent="0.25">
      <c r="A1018" s="4" t="s">
        <v>3048</v>
      </c>
      <c r="D1018" s="4" t="s">
        <v>3479</v>
      </c>
      <c r="G1018" s="4" t="s">
        <v>3058</v>
      </c>
      <c r="P1018" s="9" t="s">
        <v>3048</v>
      </c>
      <c r="Q1018" s="9" t="s">
        <v>3479</v>
      </c>
      <c r="R1018" s="9" t="s">
        <v>3093</v>
      </c>
    </row>
    <row r="1019" spans="1:18" x14ac:dyDescent="0.25">
      <c r="A1019" s="4" t="s">
        <v>3122</v>
      </c>
      <c r="D1019" s="4" t="s">
        <v>6488</v>
      </c>
      <c r="G1019" s="4" t="s">
        <v>3089</v>
      </c>
      <c r="P1019" s="9" t="s">
        <v>3122</v>
      </c>
      <c r="Q1019" s="9" t="s">
        <v>6488</v>
      </c>
      <c r="R1019" s="9" t="s">
        <v>3094</v>
      </c>
    </row>
    <row r="1020" spans="1:18" x14ac:dyDescent="0.25">
      <c r="A1020" s="4" t="s">
        <v>6871</v>
      </c>
      <c r="D1020" s="4" t="s">
        <v>2190</v>
      </c>
      <c r="G1020" s="4" t="s">
        <v>3093</v>
      </c>
      <c r="P1020" s="9" t="s">
        <v>6871</v>
      </c>
      <c r="Q1020" s="9" t="s">
        <v>2190</v>
      </c>
      <c r="R1020" s="9" t="s">
        <v>3132</v>
      </c>
    </row>
    <row r="1021" spans="1:18" x14ac:dyDescent="0.25">
      <c r="A1021" s="4" t="s">
        <v>2626</v>
      </c>
      <c r="D1021" s="4" t="s">
        <v>2233</v>
      </c>
      <c r="G1021" s="4" t="s">
        <v>3094</v>
      </c>
      <c r="P1021" s="9" t="s">
        <v>2626</v>
      </c>
      <c r="Q1021" s="9" t="s">
        <v>2233</v>
      </c>
      <c r="R1021" s="9" t="s">
        <v>3156</v>
      </c>
    </row>
    <row r="1022" spans="1:18" x14ac:dyDescent="0.25">
      <c r="A1022" s="4" t="s">
        <v>2209</v>
      </c>
      <c r="D1022" s="4" t="s">
        <v>1839</v>
      </c>
      <c r="G1022" s="4" t="s">
        <v>3132</v>
      </c>
      <c r="P1022" s="9" t="s">
        <v>2209</v>
      </c>
      <c r="Q1022" s="9" t="s">
        <v>1839</v>
      </c>
      <c r="R1022" s="9" t="s">
        <v>3176</v>
      </c>
    </row>
    <row r="1023" spans="1:18" x14ac:dyDescent="0.25">
      <c r="A1023" s="4" t="s">
        <v>1754</v>
      </c>
      <c r="D1023" s="4" t="s">
        <v>2139</v>
      </c>
      <c r="G1023" s="4" t="s">
        <v>3156</v>
      </c>
      <c r="P1023" s="9" t="s">
        <v>1754</v>
      </c>
      <c r="Q1023" s="9" t="s">
        <v>2139</v>
      </c>
      <c r="R1023" s="9" t="s">
        <v>3172</v>
      </c>
    </row>
    <row r="1024" spans="1:18" x14ac:dyDescent="0.25">
      <c r="A1024" s="4" t="s">
        <v>6490</v>
      </c>
      <c r="D1024" s="4" t="s">
        <v>2148</v>
      </c>
      <c r="G1024" s="4" t="s">
        <v>3176</v>
      </c>
      <c r="P1024" s="9" t="s">
        <v>6490</v>
      </c>
      <c r="Q1024" s="9" t="s">
        <v>2148</v>
      </c>
      <c r="R1024" s="9" t="s">
        <v>3210</v>
      </c>
    </row>
    <row r="1025" spans="1:18" x14ac:dyDescent="0.25">
      <c r="A1025" s="4" t="s">
        <v>3168</v>
      </c>
      <c r="D1025" s="4" t="s">
        <v>3440</v>
      </c>
      <c r="G1025" s="4" t="s">
        <v>3172</v>
      </c>
      <c r="P1025" s="9" t="s">
        <v>3168</v>
      </c>
      <c r="Q1025" s="9" t="s">
        <v>3440</v>
      </c>
      <c r="R1025" s="9" t="s">
        <v>3215</v>
      </c>
    </row>
    <row r="1026" spans="1:18" x14ac:dyDescent="0.25">
      <c r="A1026" s="4" t="s">
        <v>5543</v>
      </c>
      <c r="D1026" s="4" t="s">
        <v>3431</v>
      </c>
      <c r="G1026" s="4" t="s">
        <v>3210</v>
      </c>
      <c r="P1026" s="9" t="s">
        <v>5543</v>
      </c>
      <c r="Q1026" s="9" t="s">
        <v>3431</v>
      </c>
      <c r="R1026" s="9" t="s">
        <v>3240</v>
      </c>
    </row>
    <row r="1027" spans="1:18" x14ac:dyDescent="0.25">
      <c r="A1027" s="4" t="s">
        <v>3360</v>
      </c>
      <c r="D1027" s="4" t="s">
        <v>3420</v>
      </c>
      <c r="G1027" s="4" t="s">
        <v>3215</v>
      </c>
      <c r="P1027" s="9" t="s">
        <v>3360</v>
      </c>
      <c r="Q1027" s="9" t="s">
        <v>3420</v>
      </c>
      <c r="R1027" s="9" t="s">
        <v>3276</v>
      </c>
    </row>
    <row r="1028" spans="1:18" x14ac:dyDescent="0.25">
      <c r="A1028" s="4" t="s">
        <v>2572</v>
      </c>
      <c r="D1028" s="4" t="s">
        <v>7250</v>
      </c>
      <c r="G1028" s="4" t="s">
        <v>3240</v>
      </c>
      <c r="P1028" s="9" t="s">
        <v>2572</v>
      </c>
      <c r="Q1028" s="9" t="s">
        <v>7250</v>
      </c>
      <c r="R1028" s="9" t="s">
        <v>3283</v>
      </c>
    </row>
    <row r="1029" spans="1:18" x14ac:dyDescent="0.25">
      <c r="A1029" s="4" t="s">
        <v>3423</v>
      </c>
      <c r="D1029" s="4" t="s">
        <v>6210</v>
      </c>
      <c r="G1029" s="4" t="s">
        <v>3276</v>
      </c>
      <c r="P1029" s="9" t="s">
        <v>3423</v>
      </c>
      <c r="Q1029" s="9" t="s">
        <v>6210</v>
      </c>
      <c r="R1029" s="9" t="s">
        <v>3260</v>
      </c>
    </row>
    <row r="1030" spans="1:18" x14ac:dyDescent="0.25">
      <c r="A1030" s="4" t="s">
        <v>5021</v>
      </c>
      <c r="D1030" s="4" t="s">
        <v>4070</v>
      </c>
      <c r="G1030" s="4" t="s">
        <v>3283</v>
      </c>
      <c r="P1030" s="9" t="s">
        <v>5021</v>
      </c>
      <c r="Q1030" s="9" t="s">
        <v>4070</v>
      </c>
      <c r="R1030" s="9" t="s">
        <v>3297</v>
      </c>
    </row>
    <row r="1031" spans="1:18" x14ac:dyDescent="0.25">
      <c r="A1031" s="4" t="s">
        <v>5322</v>
      </c>
      <c r="D1031" s="4" t="s">
        <v>1315</v>
      </c>
      <c r="G1031" s="4" t="s">
        <v>3260</v>
      </c>
      <c r="P1031" s="9" t="s">
        <v>5322</v>
      </c>
      <c r="Q1031" s="9" t="s">
        <v>1315</v>
      </c>
      <c r="R1031" s="9" t="s">
        <v>3336</v>
      </c>
    </row>
    <row r="1032" spans="1:18" x14ac:dyDescent="0.25">
      <c r="A1032" s="4" t="s">
        <v>1361</v>
      </c>
      <c r="D1032" s="4" t="s">
        <v>2969</v>
      </c>
      <c r="G1032" s="4" t="s">
        <v>3297</v>
      </c>
      <c r="P1032" s="9" t="s">
        <v>1361</v>
      </c>
      <c r="Q1032" s="9" t="s">
        <v>2969</v>
      </c>
      <c r="R1032" s="9" t="s">
        <v>3369</v>
      </c>
    </row>
    <row r="1033" spans="1:18" x14ac:dyDescent="0.25">
      <c r="A1033" s="4" t="s">
        <v>4160</v>
      </c>
      <c r="D1033" s="4" t="s">
        <v>6489</v>
      </c>
      <c r="G1033" s="4" t="s">
        <v>3336</v>
      </c>
      <c r="P1033" s="9" t="s">
        <v>4160</v>
      </c>
      <c r="Q1033" s="9" t="s">
        <v>6489</v>
      </c>
      <c r="R1033" s="9" t="s">
        <v>2604</v>
      </c>
    </row>
    <row r="1034" spans="1:18" x14ac:dyDescent="0.25">
      <c r="A1034" s="4" t="s">
        <v>4176</v>
      </c>
      <c r="D1034" s="4" t="s">
        <v>3048</v>
      </c>
      <c r="G1034" s="4" t="s">
        <v>3369</v>
      </c>
      <c r="P1034" s="9" t="s">
        <v>4176</v>
      </c>
      <c r="Q1034" s="9" t="s">
        <v>3048</v>
      </c>
      <c r="R1034" s="9" t="s">
        <v>3479</v>
      </c>
    </row>
    <row r="1035" spans="1:18" x14ac:dyDescent="0.25">
      <c r="A1035" s="4" t="s">
        <v>5434</v>
      </c>
      <c r="D1035" s="4" t="s">
        <v>3122</v>
      </c>
      <c r="G1035" s="4" t="s">
        <v>2604</v>
      </c>
      <c r="P1035" s="9" t="s">
        <v>5434</v>
      </c>
      <c r="Q1035" s="9" t="s">
        <v>3122</v>
      </c>
      <c r="R1035" s="9" t="s">
        <v>6488</v>
      </c>
    </row>
    <row r="1036" spans="1:18" x14ac:dyDescent="0.25">
      <c r="A1036" s="4" t="s">
        <v>4204</v>
      </c>
      <c r="D1036" s="4" t="s">
        <v>7520</v>
      </c>
      <c r="G1036" s="4" t="s">
        <v>3479</v>
      </c>
      <c r="P1036" s="9" t="s">
        <v>4204</v>
      </c>
      <c r="Q1036" s="9" t="s">
        <v>7520</v>
      </c>
      <c r="R1036" s="9" t="s">
        <v>2190</v>
      </c>
    </row>
    <row r="1037" spans="1:18" x14ac:dyDescent="0.25">
      <c r="A1037" s="4" t="s">
        <v>4215</v>
      </c>
      <c r="D1037" s="4" t="s">
        <v>6871</v>
      </c>
      <c r="G1037" s="4" t="s">
        <v>6488</v>
      </c>
      <c r="P1037" s="9" t="s">
        <v>4215</v>
      </c>
      <c r="Q1037" s="9" t="s">
        <v>6871</v>
      </c>
      <c r="R1037" s="9" t="s">
        <v>2233</v>
      </c>
    </row>
    <row r="1038" spans="1:18" x14ac:dyDescent="0.25">
      <c r="A1038" s="4" t="s">
        <v>4258</v>
      </c>
      <c r="D1038" s="4" t="s">
        <v>2626</v>
      </c>
      <c r="G1038" s="4" t="s">
        <v>2190</v>
      </c>
      <c r="P1038" s="9" t="s">
        <v>4258</v>
      </c>
      <c r="Q1038" s="9" t="s">
        <v>2626</v>
      </c>
      <c r="R1038" s="9" t="s">
        <v>1839</v>
      </c>
    </row>
    <row r="1039" spans="1:18" x14ac:dyDescent="0.25">
      <c r="A1039" s="4" t="s">
        <v>4281</v>
      </c>
      <c r="D1039" s="4" t="s">
        <v>2209</v>
      </c>
      <c r="G1039" s="4" t="s">
        <v>2233</v>
      </c>
      <c r="P1039" s="9" t="s">
        <v>4281</v>
      </c>
      <c r="Q1039" s="9" t="s">
        <v>2209</v>
      </c>
      <c r="R1039" s="9" t="s">
        <v>2139</v>
      </c>
    </row>
    <row r="1040" spans="1:18" x14ac:dyDescent="0.25">
      <c r="A1040" s="4" t="s">
        <v>4326</v>
      </c>
      <c r="D1040" s="4" t="s">
        <v>1754</v>
      </c>
      <c r="G1040" s="4" t="s">
        <v>1839</v>
      </c>
      <c r="P1040" s="9" t="s">
        <v>4326</v>
      </c>
      <c r="Q1040" s="9" t="s">
        <v>1754</v>
      </c>
      <c r="R1040" s="9" t="s">
        <v>2148</v>
      </c>
    </row>
    <row r="1041" spans="1:18" x14ac:dyDescent="0.25">
      <c r="A1041" s="4" t="s">
        <v>4330</v>
      </c>
      <c r="D1041" s="4" t="s">
        <v>6490</v>
      </c>
      <c r="G1041" s="4" t="s">
        <v>2139</v>
      </c>
      <c r="P1041" s="9" t="s">
        <v>4330</v>
      </c>
      <c r="Q1041" s="9" t="s">
        <v>6490</v>
      </c>
      <c r="R1041" s="9" t="s">
        <v>3440</v>
      </c>
    </row>
    <row r="1042" spans="1:18" x14ac:dyDescent="0.25">
      <c r="A1042" s="4" t="s">
        <v>4314</v>
      </c>
      <c r="D1042" s="4" t="s">
        <v>3168</v>
      </c>
      <c r="G1042" s="4" t="s">
        <v>2148</v>
      </c>
      <c r="P1042" s="9" t="s">
        <v>4314</v>
      </c>
      <c r="Q1042" s="9" t="s">
        <v>3168</v>
      </c>
      <c r="R1042" s="9" t="s">
        <v>3431</v>
      </c>
    </row>
    <row r="1043" spans="1:18" x14ac:dyDescent="0.25">
      <c r="A1043" s="4" t="s">
        <v>4333</v>
      </c>
      <c r="D1043" s="4" t="s">
        <v>5543</v>
      </c>
      <c r="G1043" s="4" t="s">
        <v>3440</v>
      </c>
      <c r="P1043" s="9" t="s">
        <v>4333</v>
      </c>
      <c r="Q1043" s="9" t="s">
        <v>5543</v>
      </c>
      <c r="R1043" s="9" t="s">
        <v>3420</v>
      </c>
    </row>
    <row r="1044" spans="1:18" x14ac:dyDescent="0.25">
      <c r="A1044" s="4" t="s">
        <v>6211</v>
      </c>
      <c r="D1044" s="4" t="s">
        <v>3360</v>
      </c>
      <c r="G1044" s="4" t="s">
        <v>3431</v>
      </c>
      <c r="P1044" s="9" t="s">
        <v>6211</v>
      </c>
      <c r="Q1044" s="9" t="s">
        <v>3360</v>
      </c>
      <c r="R1044" s="9" t="s">
        <v>7250</v>
      </c>
    </row>
    <row r="1045" spans="1:18" x14ac:dyDescent="0.25">
      <c r="A1045" s="4" t="s">
        <v>4350</v>
      </c>
      <c r="D1045" s="4" t="s">
        <v>7521</v>
      </c>
      <c r="G1045" s="4" t="s">
        <v>3420</v>
      </c>
      <c r="P1045" s="9" t="s">
        <v>4350</v>
      </c>
      <c r="Q1045" s="9" t="s">
        <v>7521</v>
      </c>
      <c r="R1045" s="9" t="s">
        <v>6210</v>
      </c>
    </row>
    <row r="1046" spans="1:18" x14ac:dyDescent="0.25">
      <c r="A1046" s="4" t="s">
        <v>4990</v>
      </c>
      <c r="D1046" s="4" t="s">
        <v>2572</v>
      </c>
      <c r="G1046" s="4" t="s">
        <v>7250</v>
      </c>
      <c r="P1046" s="9" t="s">
        <v>4990</v>
      </c>
      <c r="Q1046" s="9" t="s">
        <v>2572</v>
      </c>
      <c r="R1046" s="9" t="s">
        <v>1315</v>
      </c>
    </row>
    <row r="1047" spans="1:18" x14ac:dyDescent="0.25">
      <c r="A1047" s="4" t="s">
        <v>6872</v>
      </c>
      <c r="D1047" s="4" t="s">
        <v>3423</v>
      </c>
      <c r="G1047" s="4" t="s">
        <v>6210</v>
      </c>
      <c r="P1047" s="9" t="s">
        <v>6872</v>
      </c>
      <c r="Q1047" s="9" t="s">
        <v>3423</v>
      </c>
      <c r="R1047" s="9" t="s">
        <v>2969</v>
      </c>
    </row>
    <row r="1048" spans="1:18" x14ac:dyDescent="0.25">
      <c r="A1048" s="4" t="s">
        <v>2327</v>
      </c>
      <c r="D1048" s="4" t="s">
        <v>5021</v>
      </c>
      <c r="G1048" s="4" t="s">
        <v>1315</v>
      </c>
      <c r="P1048" s="9" t="s">
        <v>2327</v>
      </c>
      <c r="Q1048" s="9" t="s">
        <v>5021</v>
      </c>
      <c r="R1048" s="9" t="s">
        <v>6489</v>
      </c>
    </row>
    <row r="1049" spans="1:18" x14ac:dyDescent="0.25">
      <c r="A1049" s="4" t="s">
        <v>2319</v>
      </c>
      <c r="D1049" s="4" t="s">
        <v>5322</v>
      </c>
      <c r="G1049" s="4" t="s">
        <v>2969</v>
      </c>
      <c r="P1049" s="9" t="s">
        <v>2319</v>
      </c>
      <c r="Q1049" s="9" t="s">
        <v>5322</v>
      </c>
      <c r="R1049" s="9" t="s">
        <v>3048</v>
      </c>
    </row>
    <row r="1050" spans="1:18" x14ac:dyDescent="0.25">
      <c r="A1050" s="4" t="s">
        <v>2306</v>
      </c>
      <c r="D1050" s="4" t="s">
        <v>6491</v>
      </c>
      <c r="G1050" s="4" t="s">
        <v>6489</v>
      </c>
      <c r="P1050" s="9" t="s">
        <v>2306</v>
      </c>
      <c r="Q1050" s="9" t="s">
        <v>6491</v>
      </c>
      <c r="R1050" s="9" t="s">
        <v>3122</v>
      </c>
    </row>
    <row r="1051" spans="1:18" x14ac:dyDescent="0.25">
      <c r="A1051" s="4" t="s">
        <v>2295</v>
      </c>
      <c r="D1051" s="4" t="s">
        <v>1361</v>
      </c>
      <c r="G1051" s="4" t="s">
        <v>3048</v>
      </c>
      <c r="P1051" s="9" t="s">
        <v>2295</v>
      </c>
      <c r="Q1051" s="9" t="s">
        <v>1361</v>
      </c>
      <c r="R1051" s="9" t="s">
        <v>7520</v>
      </c>
    </row>
    <row r="1052" spans="1:18" x14ac:dyDescent="0.25">
      <c r="A1052" s="4" t="s">
        <v>5544</v>
      </c>
      <c r="D1052" s="4" t="s">
        <v>4160</v>
      </c>
      <c r="G1052" s="4" t="s">
        <v>3122</v>
      </c>
      <c r="P1052" s="9" t="s">
        <v>5544</v>
      </c>
      <c r="Q1052" s="9" t="s">
        <v>4160</v>
      </c>
      <c r="R1052" s="9" t="s">
        <v>6871</v>
      </c>
    </row>
    <row r="1053" spans="1:18" x14ac:dyDescent="0.25">
      <c r="A1053" s="4" t="s">
        <v>1200</v>
      </c>
      <c r="D1053" s="4" t="s">
        <v>4176</v>
      </c>
      <c r="G1053" s="4" t="s">
        <v>7520</v>
      </c>
      <c r="P1053" s="9" t="s">
        <v>1200</v>
      </c>
      <c r="Q1053" s="9" t="s">
        <v>4176</v>
      </c>
      <c r="R1053" s="9" t="s">
        <v>2626</v>
      </c>
    </row>
    <row r="1054" spans="1:18" x14ac:dyDescent="0.25">
      <c r="A1054" s="4" t="s">
        <v>1399</v>
      </c>
      <c r="D1054" s="4" t="s">
        <v>5434</v>
      </c>
      <c r="G1054" s="4" t="s">
        <v>6871</v>
      </c>
      <c r="P1054" s="9" t="s">
        <v>1399</v>
      </c>
      <c r="Q1054" s="9" t="s">
        <v>5434</v>
      </c>
      <c r="R1054" s="9" t="s">
        <v>2209</v>
      </c>
    </row>
    <row r="1055" spans="1:18" x14ac:dyDescent="0.25">
      <c r="A1055" s="4" t="s">
        <v>3001</v>
      </c>
      <c r="D1055" s="4" t="s">
        <v>4204</v>
      </c>
      <c r="G1055" s="4" t="s">
        <v>2626</v>
      </c>
      <c r="P1055" s="9" t="s">
        <v>3001</v>
      </c>
      <c r="Q1055" s="9" t="s">
        <v>4204</v>
      </c>
      <c r="R1055" s="9" t="s">
        <v>1754</v>
      </c>
    </row>
    <row r="1056" spans="1:18" x14ac:dyDescent="0.25">
      <c r="A1056" s="4" t="s">
        <v>1630</v>
      </c>
      <c r="D1056" s="4" t="s">
        <v>4215</v>
      </c>
      <c r="G1056" s="4" t="s">
        <v>2209</v>
      </c>
      <c r="P1056" s="9" t="s">
        <v>1630</v>
      </c>
      <c r="Q1056" s="9" t="s">
        <v>4215</v>
      </c>
      <c r="R1056" s="9" t="s">
        <v>5678</v>
      </c>
    </row>
    <row r="1057" spans="1:18" x14ac:dyDescent="0.25">
      <c r="A1057" s="4" t="s">
        <v>3100</v>
      </c>
      <c r="D1057" s="4" t="s">
        <v>4258</v>
      </c>
      <c r="G1057" s="4" t="s">
        <v>1754</v>
      </c>
      <c r="P1057" s="9" t="s">
        <v>3100</v>
      </c>
      <c r="Q1057" s="9" t="s">
        <v>4258</v>
      </c>
      <c r="R1057" s="9" t="s">
        <v>6490</v>
      </c>
    </row>
    <row r="1058" spans="1:18" x14ac:dyDescent="0.25">
      <c r="A1058" s="4" t="s">
        <v>3111</v>
      </c>
      <c r="D1058" s="4" t="s">
        <v>4281</v>
      </c>
      <c r="G1058" s="4" t="s">
        <v>5678</v>
      </c>
      <c r="P1058" s="9" t="s">
        <v>3111</v>
      </c>
      <c r="Q1058" s="9" t="s">
        <v>4281</v>
      </c>
      <c r="R1058" s="9" t="s">
        <v>3168</v>
      </c>
    </row>
    <row r="1059" spans="1:18" x14ac:dyDescent="0.25">
      <c r="A1059" s="4" t="s">
        <v>3199</v>
      </c>
      <c r="D1059" s="4" t="s">
        <v>4326</v>
      </c>
      <c r="G1059" s="4" t="s">
        <v>6490</v>
      </c>
      <c r="P1059" s="9" t="s">
        <v>3199</v>
      </c>
      <c r="Q1059" s="9" t="s">
        <v>4326</v>
      </c>
      <c r="R1059" s="9" t="s">
        <v>5543</v>
      </c>
    </row>
    <row r="1060" spans="1:18" x14ac:dyDescent="0.25">
      <c r="A1060" s="4" t="s">
        <v>3207</v>
      </c>
      <c r="D1060" s="4" t="s">
        <v>4330</v>
      </c>
      <c r="G1060" s="4" t="s">
        <v>3168</v>
      </c>
      <c r="P1060" s="9" t="s">
        <v>3207</v>
      </c>
      <c r="Q1060" s="9" t="s">
        <v>4330</v>
      </c>
      <c r="R1060" s="9" t="s">
        <v>3360</v>
      </c>
    </row>
    <row r="1061" spans="1:18" x14ac:dyDescent="0.25">
      <c r="A1061" s="4" t="s">
        <v>3332</v>
      </c>
      <c r="D1061" s="4" t="s">
        <v>4314</v>
      </c>
      <c r="G1061" s="4" t="s">
        <v>5543</v>
      </c>
      <c r="P1061" s="9" t="s">
        <v>3332</v>
      </c>
      <c r="Q1061" s="9" t="s">
        <v>4314</v>
      </c>
      <c r="R1061" s="9" t="s">
        <v>7521</v>
      </c>
    </row>
    <row r="1062" spans="1:18" x14ac:dyDescent="0.25">
      <c r="A1062" s="4" t="s">
        <v>2644</v>
      </c>
      <c r="D1062" s="4" t="s">
        <v>4333</v>
      </c>
      <c r="G1062" s="4" t="s">
        <v>3360</v>
      </c>
      <c r="P1062" s="9" t="s">
        <v>2644</v>
      </c>
      <c r="Q1062" s="9" t="s">
        <v>4333</v>
      </c>
      <c r="R1062" s="9" t="s">
        <v>2572</v>
      </c>
    </row>
    <row r="1063" spans="1:18" x14ac:dyDescent="0.25">
      <c r="A1063" s="4" t="s">
        <v>2199</v>
      </c>
      <c r="D1063" s="4" t="s">
        <v>6211</v>
      </c>
      <c r="G1063" s="4" t="s">
        <v>7521</v>
      </c>
      <c r="P1063" s="9" t="s">
        <v>2199</v>
      </c>
      <c r="Q1063" s="9" t="s">
        <v>6211</v>
      </c>
      <c r="R1063" s="9" t="s">
        <v>3423</v>
      </c>
    </row>
    <row r="1064" spans="1:18" x14ac:dyDescent="0.25">
      <c r="A1064" s="4" t="s">
        <v>1759</v>
      </c>
      <c r="D1064" s="4" t="s">
        <v>4350</v>
      </c>
      <c r="G1064" s="4" t="s">
        <v>2572</v>
      </c>
      <c r="P1064" s="9" t="s">
        <v>1759</v>
      </c>
      <c r="Q1064" s="9" t="s">
        <v>4350</v>
      </c>
      <c r="R1064" s="9" t="s">
        <v>5021</v>
      </c>
    </row>
    <row r="1065" spans="1:18" x14ac:dyDescent="0.25">
      <c r="A1065" s="4" t="s">
        <v>2109</v>
      </c>
      <c r="D1065" s="4" t="s">
        <v>4990</v>
      </c>
      <c r="G1065" s="4" t="s">
        <v>3423</v>
      </c>
      <c r="P1065" s="9" t="s">
        <v>2109</v>
      </c>
      <c r="Q1065" s="9" t="s">
        <v>4990</v>
      </c>
      <c r="R1065" s="9" t="s">
        <v>5322</v>
      </c>
    </row>
    <row r="1066" spans="1:18" x14ac:dyDescent="0.25">
      <c r="A1066" s="4" t="s">
        <v>3405</v>
      </c>
      <c r="D1066" s="4" t="s">
        <v>6872</v>
      </c>
      <c r="G1066" s="4" t="s">
        <v>5021</v>
      </c>
      <c r="P1066" s="9" t="s">
        <v>3405</v>
      </c>
      <c r="Q1066" s="9" t="s">
        <v>6872</v>
      </c>
      <c r="R1066" s="9" t="s">
        <v>1361</v>
      </c>
    </row>
    <row r="1067" spans="1:18" x14ac:dyDescent="0.25">
      <c r="A1067" s="4" t="s">
        <v>3415</v>
      </c>
      <c r="D1067" s="4" t="s">
        <v>2327</v>
      </c>
      <c r="G1067" s="4" t="s">
        <v>5322</v>
      </c>
      <c r="P1067" s="9" t="s">
        <v>3415</v>
      </c>
      <c r="Q1067" s="9" t="s">
        <v>2327</v>
      </c>
      <c r="R1067" s="9" t="s">
        <v>4160</v>
      </c>
    </row>
    <row r="1068" spans="1:18" x14ac:dyDescent="0.25">
      <c r="A1068" s="4" t="s">
        <v>6873</v>
      </c>
      <c r="D1068" s="4" t="s">
        <v>2319</v>
      </c>
      <c r="G1068" s="4" t="s">
        <v>1361</v>
      </c>
      <c r="P1068" s="9" t="s">
        <v>6873</v>
      </c>
      <c r="Q1068" s="9" t="s">
        <v>2319</v>
      </c>
      <c r="R1068" s="9" t="s">
        <v>4176</v>
      </c>
    </row>
    <row r="1069" spans="1:18" x14ac:dyDescent="0.25">
      <c r="A1069" s="4" t="s">
        <v>6492</v>
      </c>
      <c r="D1069" s="4" t="s">
        <v>2306</v>
      </c>
      <c r="G1069" s="4" t="s">
        <v>4160</v>
      </c>
      <c r="P1069" s="9" t="s">
        <v>6492</v>
      </c>
      <c r="Q1069" s="9" t="s">
        <v>2306</v>
      </c>
      <c r="R1069" s="9" t="s">
        <v>5434</v>
      </c>
    </row>
    <row r="1070" spans="1:18" x14ac:dyDescent="0.25">
      <c r="A1070" s="4" t="s">
        <v>7251</v>
      </c>
      <c r="D1070" s="4" t="s">
        <v>2295</v>
      </c>
      <c r="G1070" s="4" t="s">
        <v>4176</v>
      </c>
      <c r="P1070" s="9" t="s">
        <v>7251</v>
      </c>
      <c r="Q1070" s="9" t="s">
        <v>2295</v>
      </c>
      <c r="R1070" s="9" t="s">
        <v>4204</v>
      </c>
    </row>
    <row r="1071" spans="1:18" x14ac:dyDescent="0.25">
      <c r="A1071" s="4" t="s">
        <v>4337</v>
      </c>
      <c r="D1071" s="4" t="s">
        <v>5544</v>
      </c>
      <c r="G1071" s="4" t="s">
        <v>5434</v>
      </c>
      <c r="P1071" s="9" t="s">
        <v>4337</v>
      </c>
      <c r="Q1071" s="9" t="s">
        <v>5544</v>
      </c>
      <c r="R1071" s="9" t="s">
        <v>4215</v>
      </c>
    </row>
    <row r="1072" spans="1:18" x14ac:dyDescent="0.25">
      <c r="A1072" s="4" t="s">
        <v>6212</v>
      </c>
      <c r="D1072" s="4" t="s">
        <v>1200</v>
      </c>
      <c r="G1072" s="4" t="s">
        <v>4204</v>
      </c>
      <c r="P1072" s="9" t="s">
        <v>6212</v>
      </c>
      <c r="Q1072" s="9" t="s">
        <v>1200</v>
      </c>
      <c r="R1072" s="9" t="s">
        <v>4258</v>
      </c>
    </row>
    <row r="1073" spans="1:18" x14ac:dyDescent="0.25">
      <c r="A1073" s="4" t="s">
        <v>4381</v>
      </c>
      <c r="D1073" s="4" t="s">
        <v>1399</v>
      </c>
      <c r="G1073" s="4" t="s">
        <v>4215</v>
      </c>
      <c r="P1073" s="9" t="s">
        <v>4381</v>
      </c>
      <c r="Q1073" s="9" t="s">
        <v>1399</v>
      </c>
      <c r="R1073" s="9" t="s">
        <v>4281</v>
      </c>
    </row>
    <row r="1074" spans="1:18" x14ac:dyDescent="0.25">
      <c r="A1074" s="4" t="s">
        <v>5894</v>
      </c>
      <c r="D1074" s="4" t="s">
        <v>3001</v>
      </c>
      <c r="G1074" s="4" t="s">
        <v>4258</v>
      </c>
      <c r="P1074" s="9" t="s">
        <v>5894</v>
      </c>
      <c r="Q1074" s="9" t="s">
        <v>3001</v>
      </c>
      <c r="R1074" s="9" t="s">
        <v>4326</v>
      </c>
    </row>
    <row r="1075" spans="1:18" x14ac:dyDescent="0.25">
      <c r="A1075" s="4" t="s">
        <v>7252</v>
      </c>
      <c r="D1075" s="4" t="s">
        <v>1630</v>
      </c>
      <c r="G1075" s="4" t="s">
        <v>4281</v>
      </c>
      <c r="P1075" s="9" t="s">
        <v>7252</v>
      </c>
      <c r="Q1075" s="9" t="s">
        <v>1630</v>
      </c>
      <c r="R1075" s="9" t="s">
        <v>4330</v>
      </c>
    </row>
    <row r="1076" spans="1:18" x14ac:dyDescent="0.25">
      <c r="A1076" s="4" t="s">
        <v>6874</v>
      </c>
      <c r="D1076" s="4" t="s">
        <v>3100</v>
      </c>
      <c r="G1076" s="4" t="s">
        <v>4326</v>
      </c>
      <c r="P1076" s="9" t="s">
        <v>6874</v>
      </c>
      <c r="Q1076" s="9" t="s">
        <v>3100</v>
      </c>
      <c r="R1076" s="9" t="s">
        <v>4314</v>
      </c>
    </row>
    <row r="1077" spans="1:18" x14ac:dyDescent="0.25">
      <c r="A1077" s="4" t="s">
        <v>6493</v>
      </c>
      <c r="D1077" s="4" t="s">
        <v>3111</v>
      </c>
      <c r="G1077" s="4" t="s">
        <v>4330</v>
      </c>
      <c r="P1077" s="9" t="s">
        <v>6493</v>
      </c>
      <c r="Q1077" s="9" t="s">
        <v>3111</v>
      </c>
      <c r="R1077" s="9" t="s">
        <v>4333</v>
      </c>
    </row>
    <row r="1078" spans="1:18" x14ac:dyDescent="0.25">
      <c r="A1078" s="4" t="s">
        <v>7253</v>
      </c>
      <c r="D1078" s="4" t="s">
        <v>3199</v>
      </c>
      <c r="G1078" s="4" t="s">
        <v>4314</v>
      </c>
      <c r="P1078" s="9" t="s">
        <v>7253</v>
      </c>
      <c r="Q1078" s="9" t="s">
        <v>3199</v>
      </c>
      <c r="R1078" s="9" t="s">
        <v>6211</v>
      </c>
    </row>
    <row r="1079" spans="1:18" x14ac:dyDescent="0.25">
      <c r="A1079" s="4" t="s">
        <v>5895</v>
      </c>
      <c r="D1079" s="4" t="s">
        <v>3207</v>
      </c>
      <c r="G1079" s="4" t="s">
        <v>4333</v>
      </c>
      <c r="P1079" s="9" t="s">
        <v>5895</v>
      </c>
      <c r="Q1079" s="9" t="s">
        <v>3207</v>
      </c>
      <c r="R1079" s="9" t="s">
        <v>4350</v>
      </c>
    </row>
    <row r="1080" spans="1:18" x14ac:dyDescent="0.25">
      <c r="A1080" s="4" t="s">
        <v>5430</v>
      </c>
      <c r="D1080" s="4" t="s">
        <v>3332</v>
      </c>
      <c r="G1080" s="4" t="s">
        <v>6211</v>
      </c>
      <c r="P1080" s="9" t="s">
        <v>5430</v>
      </c>
      <c r="Q1080" s="9" t="s">
        <v>3332</v>
      </c>
      <c r="R1080" s="9" t="s">
        <v>4990</v>
      </c>
    </row>
    <row r="1081" spans="1:18" x14ac:dyDescent="0.25">
      <c r="A1081" s="4" t="s">
        <v>4625</v>
      </c>
      <c r="D1081" s="4" t="s">
        <v>7522</v>
      </c>
      <c r="G1081" s="4" t="s">
        <v>4350</v>
      </c>
      <c r="P1081" s="9" t="s">
        <v>4625</v>
      </c>
      <c r="Q1081" s="9" t="s">
        <v>7522</v>
      </c>
      <c r="R1081" s="9" t="s">
        <v>6872</v>
      </c>
    </row>
    <row r="1082" spans="1:18" x14ac:dyDescent="0.25">
      <c r="A1082" s="4" t="s">
        <v>7254</v>
      </c>
      <c r="D1082" s="4" t="s">
        <v>2644</v>
      </c>
      <c r="G1082" s="4" t="s">
        <v>4990</v>
      </c>
      <c r="P1082" s="9" t="s">
        <v>7254</v>
      </c>
      <c r="Q1082" s="9" t="s">
        <v>2644</v>
      </c>
      <c r="R1082" s="9" t="s">
        <v>2327</v>
      </c>
    </row>
    <row r="1083" spans="1:18" x14ac:dyDescent="0.25">
      <c r="A1083" s="4" t="s">
        <v>4973</v>
      </c>
      <c r="D1083" s="4" t="s">
        <v>2199</v>
      </c>
      <c r="G1083" s="4" t="s">
        <v>6872</v>
      </c>
      <c r="P1083" s="9" t="s">
        <v>4973</v>
      </c>
      <c r="Q1083" s="9" t="s">
        <v>2199</v>
      </c>
      <c r="R1083" s="9" t="s">
        <v>2319</v>
      </c>
    </row>
    <row r="1084" spans="1:18" x14ac:dyDescent="0.25">
      <c r="A1084" s="4" t="s">
        <v>4142</v>
      </c>
      <c r="D1084" s="4" t="s">
        <v>1759</v>
      </c>
      <c r="G1084" s="4" t="s">
        <v>2327</v>
      </c>
      <c r="P1084" s="9" t="s">
        <v>4142</v>
      </c>
      <c r="Q1084" s="9" t="s">
        <v>1759</v>
      </c>
      <c r="R1084" s="9" t="s">
        <v>2306</v>
      </c>
    </row>
    <row r="1085" spans="1:18" x14ac:dyDescent="0.25">
      <c r="A1085" s="4" t="s">
        <v>4173</v>
      </c>
      <c r="D1085" s="4" t="s">
        <v>2109</v>
      </c>
      <c r="G1085" s="4" t="s">
        <v>2319</v>
      </c>
      <c r="P1085" s="9" t="s">
        <v>4173</v>
      </c>
      <c r="Q1085" s="9" t="s">
        <v>2109</v>
      </c>
      <c r="R1085" s="9" t="s">
        <v>2295</v>
      </c>
    </row>
    <row r="1086" spans="1:18" x14ac:dyDescent="0.25">
      <c r="A1086" s="4" t="s">
        <v>4200</v>
      </c>
      <c r="D1086" s="4" t="s">
        <v>3405</v>
      </c>
      <c r="G1086" s="4" t="s">
        <v>2306</v>
      </c>
      <c r="P1086" s="9" t="s">
        <v>4200</v>
      </c>
      <c r="Q1086" s="9" t="s">
        <v>3405</v>
      </c>
      <c r="R1086" s="9" t="s">
        <v>5544</v>
      </c>
    </row>
    <row r="1087" spans="1:18" x14ac:dyDescent="0.25">
      <c r="A1087" s="4" t="s">
        <v>4253</v>
      </c>
      <c r="D1087" s="4" t="s">
        <v>3415</v>
      </c>
      <c r="G1087" s="4" t="s">
        <v>2295</v>
      </c>
      <c r="P1087" s="9" t="s">
        <v>4253</v>
      </c>
      <c r="Q1087" s="9" t="s">
        <v>3415</v>
      </c>
      <c r="R1087" s="9" t="s">
        <v>1200</v>
      </c>
    </row>
    <row r="1088" spans="1:18" x14ac:dyDescent="0.25">
      <c r="A1088" s="4" t="s">
        <v>6213</v>
      </c>
      <c r="D1088" s="4" t="s">
        <v>6873</v>
      </c>
      <c r="G1088" s="4" t="s">
        <v>5544</v>
      </c>
      <c r="P1088" s="9" t="s">
        <v>6213</v>
      </c>
      <c r="Q1088" s="9" t="s">
        <v>6873</v>
      </c>
      <c r="R1088" s="9" t="s">
        <v>1399</v>
      </c>
    </row>
    <row r="1089" spans="1:18" x14ac:dyDescent="0.25">
      <c r="A1089" s="4" t="s">
        <v>4320</v>
      </c>
      <c r="D1089" s="4" t="s">
        <v>6492</v>
      </c>
      <c r="G1089" s="4" t="s">
        <v>1200</v>
      </c>
      <c r="P1089" s="9" t="s">
        <v>4320</v>
      </c>
      <c r="Q1089" s="9" t="s">
        <v>6492</v>
      </c>
      <c r="R1089" s="9" t="s">
        <v>3001</v>
      </c>
    </row>
    <row r="1090" spans="1:18" x14ac:dyDescent="0.25">
      <c r="A1090" s="4" t="s">
        <v>4338</v>
      </c>
      <c r="D1090" s="4" t="s">
        <v>7251</v>
      </c>
      <c r="G1090" s="4" t="s">
        <v>1399</v>
      </c>
      <c r="P1090" s="9" t="s">
        <v>4338</v>
      </c>
      <c r="Q1090" s="9" t="s">
        <v>7251</v>
      </c>
      <c r="R1090" s="9" t="s">
        <v>1630</v>
      </c>
    </row>
    <row r="1091" spans="1:18" x14ac:dyDescent="0.25">
      <c r="A1091" s="4" t="s">
        <v>6875</v>
      </c>
      <c r="D1091" s="4" t="s">
        <v>4337</v>
      </c>
      <c r="G1091" s="4" t="s">
        <v>3001</v>
      </c>
      <c r="P1091" s="9" t="s">
        <v>6875</v>
      </c>
      <c r="Q1091" s="9" t="s">
        <v>4337</v>
      </c>
      <c r="R1091" s="9" t="s">
        <v>3100</v>
      </c>
    </row>
    <row r="1092" spans="1:18" x14ac:dyDescent="0.25">
      <c r="A1092" s="4" t="s">
        <v>6876</v>
      </c>
      <c r="D1092" s="4" t="s">
        <v>6212</v>
      </c>
      <c r="G1092" s="4" t="s">
        <v>1630</v>
      </c>
      <c r="P1092" s="9" t="s">
        <v>6876</v>
      </c>
      <c r="Q1092" s="9" t="s">
        <v>6212</v>
      </c>
      <c r="R1092" s="9" t="s">
        <v>3111</v>
      </c>
    </row>
    <row r="1093" spans="1:18" x14ac:dyDescent="0.25">
      <c r="A1093" s="4" t="s">
        <v>4988</v>
      </c>
      <c r="D1093" s="4" t="s">
        <v>4381</v>
      </c>
      <c r="G1093" s="4" t="s">
        <v>3100</v>
      </c>
      <c r="P1093" s="9" t="s">
        <v>4988</v>
      </c>
      <c r="Q1093" s="9" t="s">
        <v>4381</v>
      </c>
      <c r="R1093" s="9" t="s">
        <v>3199</v>
      </c>
    </row>
    <row r="1094" spans="1:18" x14ac:dyDescent="0.25">
      <c r="A1094" s="4" t="s">
        <v>2265</v>
      </c>
      <c r="D1094" s="4" t="s">
        <v>5894</v>
      </c>
      <c r="G1094" s="4" t="s">
        <v>3111</v>
      </c>
      <c r="P1094" s="9" t="s">
        <v>2265</v>
      </c>
      <c r="Q1094" s="9" t="s">
        <v>5894</v>
      </c>
      <c r="R1094" s="9" t="s">
        <v>3207</v>
      </c>
    </row>
    <row r="1095" spans="1:18" x14ac:dyDescent="0.25">
      <c r="A1095" s="4" t="s">
        <v>2309</v>
      </c>
      <c r="D1095" s="4" t="s">
        <v>7252</v>
      </c>
      <c r="G1095" s="4" t="s">
        <v>3199</v>
      </c>
      <c r="P1095" s="9" t="s">
        <v>2309</v>
      </c>
      <c r="Q1095" s="9" t="s">
        <v>7252</v>
      </c>
      <c r="R1095" s="9" t="s">
        <v>3332</v>
      </c>
    </row>
    <row r="1096" spans="1:18" x14ac:dyDescent="0.25">
      <c r="A1096" s="4" t="s">
        <v>6494</v>
      </c>
      <c r="D1096" s="4" t="s">
        <v>6874</v>
      </c>
      <c r="G1096" s="4" t="s">
        <v>3207</v>
      </c>
      <c r="P1096" s="9" t="s">
        <v>6494</v>
      </c>
      <c r="Q1096" s="9" t="s">
        <v>6874</v>
      </c>
      <c r="R1096" s="9" t="s">
        <v>7522</v>
      </c>
    </row>
    <row r="1097" spans="1:18" x14ac:dyDescent="0.25">
      <c r="A1097" s="4" t="s">
        <v>1451</v>
      </c>
      <c r="D1097" s="4" t="s">
        <v>6493</v>
      </c>
      <c r="G1097" s="4" t="s">
        <v>3332</v>
      </c>
      <c r="P1097" s="9" t="s">
        <v>1451</v>
      </c>
      <c r="Q1097" s="9" t="s">
        <v>6493</v>
      </c>
      <c r="R1097" s="9" t="s">
        <v>7625</v>
      </c>
    </row>
    <row r="1098" spans="1:18" x14ac:dyDescent="0.25">
      <c r="A1098" s="4" t="s">
        <v>3033</v>
      </c>
      <c r="D1098" s="4" t="s">
        <v>5895</v>
      </c>
      <c r="G1098" s="4" t="s">
        <v>7522</v>
      </c>
      <c r="P1098" s="9" t="s">
        <v>3033</v>
      </c>
      <c r="Q1098" s="9" t="s">
        <v>5895</v>
      </c>
      <c r="R1098" s="9" t="s">
        <v>2644</v>
      </c>
    </row>
    <row r="1099" spans="1:18" x14ac:dyDescent="0.25">
      <c r="A1099" s="4" t="s">
        <v>1603</v>
      </c>
      <c r="D1099" s="4" t="s">
        <v>5430</v>
      </c>
      <c r="G1099" s="4" t="s">
        <v>7625</v>
      </c>
      <c r="P1099" s="9" t="s">
        <v>1603</v>
      </c>
      <c r="Q1099" s="9" t="s">
        <v>5430</v>
      </c>
      <c r="R1099" s="9" t="s">
        <v>2199</v>
      </c>
    </row>
    <row r="1100" spans="1:18" x14ac:dyDescent="0.25">
      <c r="A1100" s="4" t="s">
        <v>6214</v>
      </c>
      <c r="D1100" s="4" t="s">
        <v>4625</v>
      </c>
      <c r="G1100" s="4" t="s">
        <v>2644</v>
      </c>
      <c r="P1100" s="9" t="s">
        <v>6214</v>
      </c>
      <c r="Q1100" s="9" t="s">
        <v>4625</v>
      </c>
      <c r="R1100" s="9" t="s">
        <v>1759</v>
      </c>
    </row>
    <row r="1101" spans="1:18" x14ac:dyDescent="0.25">
      <c r="A1101" s="4" t="s">
        <v>3104</v>
      </c>
      <c r="D1101" s="4" t="s">
        <v>7254</v>
      </c>
      <c r="G1101" s="4" t="s">
        <v>2199</v>
      </c>
      <c r="P1101" s="9" t="s">
        <v>3104</v>
      </c>
      <c r="Q1101" s="9" t="s">
        <v>7254</v>
      </c>
      <c r="R1101" s="9" t="s">
        <v>2109</v>
      </c>
    </row>
    <row r="1102" spans="1:18" x14ac:dyDescent="0.25">
      <c r="A1102" s="4" t="s">
        <v>3124</v>
      </c>
      <c r="D1102" s="4" t="s">
        <v>4973</v>
      </c>
      <c r="G1102" s="4" t="s">
        <v>1759</v>
      </c>
      <c r="P1102" s="9" t="s">
        <v>3124</v>
      </c>
      <c r="Q1102" s="9" t="s">
        <v>4973</v>
      </c>
      <c r="R1102" s="9" t="s">
        <v>3405</v>
      </c>
    </row>
    <row r="1103" spans="1:18" x14ac:dyDescent="0.25">
      <c r="A1103" s="4" t="s">
        <v>3200</v>
      </c>
      <c r="D1103" s="4" t="s">
        <v>4142</v>
      </c>
      <c r="G1103" s="4" t="s">
        <v>2109</v>
      </c>
      <c r="P1103" s="9" t="s">
        <v>3200</v>
      </c>
      <c r="Q1103" s="9" t="s">
        <v>4142</v>
      </c>
      <c r="R1103" s="9" t="s">
        <v>3415</v>
      </c>
    </row>
    <row r="1104" spans="1:18" x14ac:dyDescent="0.25">
      <c r="A1104" s="4" t="s">
        <v>3268</v>
      </c>
      <c r="D1104" s="4" t="s">
        <v>4173</v>
      </c>
      <c r="G1104" s="4" t="s">
        <v>3405</v>
      </c>
      <c r="P1104" s="9" t="s">
        <v>3268</v>
      </c>
      <c r="Q1104" s="9" t="s">
        <v>4173</v>
      </c>
      <c r="R1104" s="9" t="s">
        <v>6873</v>
      </c>
    </row>
    <row r="1105" spans="1:18" x14ac:dyDescent="0.25">
      <c r="A1105" s="4" t="s">
        <v>6091</v>
      </c>
      <c r="D1105" s="4" t="s">
        <v>4200</v>
      </c>
      <c r="G1105" s="4" t="s">
        <v>3415</v>
      </c>
      <c r="P1105" s="9" t="s">
        <v>6091</v>
      </c>
      <c r="Q1105" s="9" t="s">
        <v>4200</v>
      </c>
      <c r="R1105" s="9" t="s">
        <v>6492</v>
      </c>
    </row>
    <row r="1106" spans="1:18" x14ac:dyDescent="0.25">
      <c r="A1106" s="4" t="s">
        <v>5679</v>
      </c>
      <c r="D1106" s="4" t="s">
        <v>4253</v>
      </c>
      <c r="G1106" s="4" t="s">
        <v>6873</v>
      </c>
      <c r="P1106" s="9" t="s">
        <v>5679</v>
      </c>
      <c r="Q1106" s="9" t="s">
        <v>4253</v>
      </c>
      <c r="R1106" s="9" t="s">
        <v>7251</v>
      </c>
    </row>
    <row r="1107" spans="1:18" x14ac:dyDescent="0.25">
      <c r="A1107" s="4" t="s">
        <v>2619</v>
      </c>
      <c r="D1107" s="4" t="s">
        <v>6213</v>
      </c>
      <c r="G1107" s="4" t="s">
        <v>6492</v>
      </c>
      <c r="P1107" s="9" t="s">
        <v>2619</v>
      </c>
      <c r="Q1107" s="9" t="s">
        <v>6213</v>
      </c>
      <c r="R1107" s="9" t="s">
        <v>4337</v>
      </c>
    </row>
    <row r="1108" spans="1:18" x14ac:dyDescent="0.25">
      <c r="A1108" s="4" t="s">
        <v>2204</v>
      </c>
      <c r="D1108" s="4" t="s">
        <v>4320</v>
      </c>
      <c r="G1108" s="4" t="s">
        <v>7251</v>
      </c>
      <c r="P1108" s="9" t="s">
        <v>2204</v>
      </c>
      <c r="Q1108" s="9" t="s">
        <v>4320</v>
      </c>
      <c r="R1108" s="9" t="s">
        <v>6212</v>
      </c>
    </row>
    <row r="1109" spans="1:18" x14ac:dyDescent="0.25">
      <c r="A1109" s="4" t="s">
        <v>2216</v>
      </c>
      <c r="D1109" s="4" t="s">
        <v>4338</v>
      </c>
      <c r="G1109" s="4" t="s">
        <v>4337</v>
      </c>
      <c r="P1109" s="9" t="s">
        <v>2216</v>
      </c>
      <c r="Q1109" s="9" t="s">
        <v>4338</v>
      </c>
      <c r="R1109" s="9" t="s">
        <v>5545</v>
      </c>
    </row>
    <row r="1110" spans="1:18" x14ac:dyDescent="0.25">
      <c r="A1110" s="4" t="s">
        <v>1753</v>
      </c>
      <c r="D1110" s="4" t="s">
        <v>6875</v>
      </c>
      <c r="G1110" s="4" t="s">
        <v>6212</v>
      </c>
      <c r="P1110" s="9" t="s">
        <v>1753</v>
      </c>
      <c r="Q1110" s="9" t="s">
        <v>6875</v>
      </c>
      <c r="R1110" s="9" t="s">
        <v>4381</v>
      </c>
    </row>
    <row r="1111" spans="1:18" x14ac:dyDescent="0.25">
      <c r="A1111" s="4" t="s">
        <v>1858</v>
      </c>
      <c r="D1111" s="4" t="s">
        <v>6876</v>
      </c>
      <c r="G1111" s="4" t="s">
        <v>5545</v>
      </c>
      <c r="P1111" s="9" t="s">
        <v>1858</v>
      </c>
      <c r="Q1111" s="9" t="s">
        <v>6876</v>
      </c>
      <c r="R1111" s="9" t="s">
        <v>5894</v>
      </c>
    </row>
    <row r="1112" spans="1:18" x14ac:dyDescent="0.25">
      <c r="A1112" s="4" t="s">
        <v>6215</v>
      </c>
      <c r="D1112" s="4" t="s">
        <v>4988</v>
      </c>
      <c r="G1112" s="4" t="s">
        <v>4381</v>
      </c>
      <c r="P1112" s="9" t="s">
        <v>6215</v>
      </c>
      <c r="Q1112" s="9" t="s">
        <v>4988</v>
      </c>
      <c r="R1112" s="9" t="s">
        <v>7252</v>
      </c>
    </row>
    <row r="1113" spans="1:18" x14ac:dyDescent="0.25">
      <c r="A1113" s="4" t="s">
        <v>6495</v>
      </c>
      <c r="D1113" s="4" t="s">
        <v>2265</v>
      </c>
      <c r="G1113" s="4" t="s">
        <v>5894</v>
      </c>
      <c r="P1113" s="9" t="s">
        <v>6495</v>
      </c>
      <c r="Q1113" s="9" t="s">
        <v>2265</v>
      </c>
      <c r="R1113" s="9" t="s">
        <v>6874</v>
      </c>
    </row>
    <row r="1114" spans="1:18" x14ac:dyDescent="0.25">
      <c r="A1114" s="4" t="s">
        <v>5896</v>
      </c>
      <c r="D1114" s="4" t="s">
        <v>2309</v>
      </c>
      <c r="G1114" s="4" t="s">
        <v>7252</v>
      </c>
      <c r="P1114" s="9" t="s">
        <v>5896</v>
      </c>
      <c r="Q1114" s="9" t="s">
        <v>2309</v>
      </c>
      <c r="R1114" s="9" t="s">
        <v>6493</v>
      </c>
    </row>
    <row r="1115" spans="1:18" x14ac:dyDescent="0.25">
      <c r="A1115" s="4" t="s">
        <v>7255</v>
      </c>
      <c r="D1115" s="4" t="s">
        <v>6494</v>
      </c>
      <c r="G1115" s="4" t="s">
        <v>6874</v>
      </c>
      <c r="P1115" s="9" t="s">
        <v>7255</v>
      </c>
      <c r="Q1115" s="9" t="s">
        <v>6494</v>
      </c>
      <c r="R1115" s="9" t="s">
        <v>5895</v>
      </c>
    </row>
    <row r="1116" spans="1:18" x14ac:dyDescent="0.25">
      <c r="A1116" s="4" t="s">
        <v>5323</v>
      </c>
      <c r="D1116" s="4" t="s">
        <v>1451</v>
      </c>
      <c r="G1116" s="4" t="s">
        <v>6493</v>
      </c>
      <c r="P1116" s="9" t="s">
        <v>5323</v>
      </c>
      <c r="Q1116" s="9" t="s">
        <v>1451</v>
      </c>
      <c r="R1116" s="9" t="s">
        <v>5430</v>
      </c>
    </row>
    <row r="1117" spans="1:18" x14ac:dyDescent="0.25">
      <c r="A1117" s="4" t="s">
        <v>6779</v>
      </c>
      <c r="D1117" s="4" t="s">
        <v>1603</v>
      </c>
      <c r="G1117" s="4" t="s">
        <v>5895</v>
      </c>
      <c r="P1117" s="9" t="s">
        <v>6779</v>
      </c>
      <c r="Q1117" s="9" t="s">
        <v>1603</v>
      </c>
      <c r="R1117" s="9" t="s">
        <v>4625</v>
      </c>
    </row>
    <row r="1118" spans="1:18" x14ac:dyDescent="0.25">
      <c r="A1118" s="4" t="s">
        <v>6400</v>
      </c>
      <c r="D1118" s="4" t="s">
        <v>6214</v>
      </c>
      <c r="G1118" s="4" t="s">
        <v>5430</v>
      </c>
      <c r="P1118" s="9" t="s">
        <v>6400</v>
      </c>
      <c r="Q1118" s="9" t="s">
        <v>6214</v>
      </c>
      <c r="R1118" s="9" t="s">
        <v>7254</v>
      </c>
    </row>
    <row r="1119" spans="1:18" x14ac:dyDescent="0.25">
      <c r="A1119" s="4" t="s">
        <v>7256</v>
      </c>
      <c r="D1119" s="4" t="s">
        <v>3104</v>
      </c>
      <c r="G1119" s="4" t="s">
        <v>4625</v>
      </c>
      <c r="P1119" s="9" t="s">
        <v>7256</v>
      </c>
      <c r="Q1119" s="9" t="s">
        <v>3104</v>
      </c>
      <c r="R1119" s="9" t="s">
        <v>7626</v>
      </c>
    </row>
    <row r="1120" spans="1:18" x14ac:dyDescent="0.25">
      <c r="A1120" s="4" t="s">
        <v>2583</v>
      </c>
      <c r="D1120" s="4" t="s">
        <v>3124</v>
      </c>
      <c r="G1120" s="4" t="s">
        <v>7254</v>
      </c>
      <c r="P1120" s="9" t="s">
        <v>2583</v>
      </c>
      <c r="Q1120" s="9" t="s">
        <v>3124</v>
      </c>
      <c r="R1120" s="9" t="s">
        <v>4973</v>
      </c>
    </row>
    <row r="1121" spans="1:18" x14ac:dyDescent="0.25">
      <c r="A1121" s="4" t="s">
        <v>2153</v>
      </c>
      <c r="D1121" s="4" t="s">
        <v>3200</v>
      </c>
      <c r="G1121" s="4" t="s">
        <v>7626</v>
      </c>
      <c r="P1121" s="9" t="s">
        <v>2153</v>
      </c>
      <c r="Q1121" s="9" t="s">
        <v>3200</v>
      </c>
      <c r="R1121" s="9" t="s">
        <v>4142</v>
      </c>
    </row>
    <row r="1122" spans="1:18" x14ac:dyDescent="0.25">
      <c r="A1122" s="4" t="s">
        <v>4924</v>
      </c>
      <c r="D1122" s="4" t="s">
        <v>3268</v>
      </c>
      <c r="G1122" s="4" t="s">
        <v>4973</v>
      </c>
      <c r="P1122" s="9" t="s">
        <v>4924</v>
      </c>
      <c r="Q1122" s="9" t="s">
        <v>3268</v>
      </c>
      <c r="R1122" s="9" t="s">
        <v>4173</v>
      </c>
    </row>
    <row r="1123" spans="1:18" x14ac:dyDescent="0.25">
      <c r="A1123" s="4" t="s">
        <v>5714</v>
      </c>
      <c r="D1123" s="4" t="s">
        <v>6091</v>
      </c>
      <c r="G1123" s="4" t="s">
        <v>4142</v>
      </c>
      <c r="P1123" s="9" t="s">
        <v>5714</v>
      </c>
      <c r="Q1123" s="9" t="s">
        <v>6091</v>
      </c>
      <c r="R1123" s="9" t="s">
        <v>4200</v>
      </c>
    </row>
    <row r="1124" spans="1:18" x14ac:dyDescent="0.25">
      <c r="A1124" s="4" t="s">
        <v>3501</v>
      </c>
      <c r="D1124" s="4" t="s">
        <v>5679</v>
      </c>
      <c r="G1124" s="4" t="s">
        <v>4173</v>
      </c>
      <c r="P1124" s="9" t="s">
        <v>3501</v>
      </c>
      <c r="Q1124" s="9" t="s">
        <v>5679</v>
      </c>
      <c r="R1124" s="9" t="s">
        <v>4253</v>
      </c>
    </row>
    <row r="1125" spans="1:18" x14ac:dyDescent="0.25">
      <c r="A1125" s="4" t="s">
        <v>5897</v>
      </c>
      <c r="D1125" s="4" t="s">
        <v>2619</v>
      </c>
      <c r="G1125" s="4" t="s">
        <v>4200</v>
      </c>
      <c r="P1125" s="9" t="s">
        <v>5897</v>
      </c>
      <c r="Q1125" s="9" t="s">
        <v>2619</v>
      </c>
      <c r="R1125" s="9" t="s">
        <v>6213</v>
      </c>
    </row>
    <row r="1126" spans="1:18" x14ac:dyDescent="0.25">
      <c r="A1126" s="4" t="s">
        <v>5546</v>
      </c>
      <c r="D1126" s="4" t="s">
        <v>2204</v>
      </c>
      <c r="G1126" s="4" t="s">
        <v>4253</v>
      </c>
      <c r="P1126" s="9" t="s">
        <v>5546</v>
      </c>
      <c r="Q1126" s="9" t="s">
        <v>2204</v>
      </c>
      <c r="R1126" s="9" t="s">
        <v>4320</v>
      </c>
    </row>
    <row r="1127" spans="1:18" x14ac:dyDescent="0.25">
      <c r="A1127" s="4" t="s">
        <v>3589</v>
      </c>
      <c r="D1127" s="4" t="s">
        <v>2216</v>
      </c>
      <c r="G1127" s="4" t="s">
        <v>6213</v>
      </c>
      <c r="P1127" s="9" t="s">
        <v>3589</v>
      </c>
      <c r="Q1127" s="9" t="s">
        <v>2216</v>
      </c>
      <c r="R1127" s="9" t="s">
        <v>4338</v>
      </c>
    </row>
    <row r="1128" spans="1:18" x14ac:dyDescent="0.25">
      <c r="A1128" s="4" t="s">
        <v>3662</v>
      </c>
      <c r="D1128" s="4" t="s">
        <v>1753</v>
      </c>
      <c r="G1128" s="4" t="s">
        <v>4320</v>
      </c>
      <c r="P1128" s="9" t="s">
        <v>3662</v>
      </c>
      <c r="Q1128" s="9" t="s">
        <v>1753</v>
      </c>
      <c r="R1128" s="9" t="s">
        <v>6875</v>
      </c>
    </row>
    <row r="1129" spans="1:18" x14ac:dyDescent="0.25">
      <c r="A1129" s="4" t="s">
        <v>7257</v>
      </c>
      <c r="D1129" s="4" t="s">
        <v>1858</v>
      </c>
      <c r="G1129" s="4" t="s">
        <v>4338</v>
      </c>
      <c r="P1129" s="9" t="s">
        <v>7257</v>
      </c>
      <c r="Q1129" s="9" t="s">
        <v>1858</v>
      </c>
      <c r="R1129" s="9" t="s">
        <v>4988</v>
      </c>
    </row>
    <row r="1130" spans="1:18" x14ac:dyDescent="0.25">
      <c r="A1130" s="4" t="s">
        <v>2468</v>
      </c>
      <c r="D1130" s="4" t="s">
        <v>2102</v>
      </c>
      <c r="G1130" s="4" t="s">
        <v>6875</v>
      </c>
      <c r="P1130" s="9" t="s">
        <v>2468</v>
      </c>
      <c r="Q1130" s="9" t="s">
        <v>2102</v>
      </c>
      <c r="R1130" s="9" t="s">
        <v>2265</v>
      </c>
    </row>
    <row r="1131" spans="1:18" x14ac:dyDescent="0.25">
      <c r="A1131" s="4" t="s">
        <v>2079</v>
      </c>
      <c r="D1131" s="4" t="s">
        <v>6215</v>
      </c>
      <c r="G1131" s="4" t="s">
        <v>4988</v>
      </c>
      <c r="P1131" s="9" t="s">
        <v>2079</v>
      </c>
      <c r="Q1131" s="9" t="s">
        <v>6215</v>
      </c>
      <c r="R1131" s="9" t="s">
        <v>2309</v>
      </c>
    </row>
    <row r="1132" spans="1:18" x14ac:dyDescent="0.25">
      <c r="A1132" s="4" t="s">
        <v>4027</v>
      </c>
      <c r="D1132" s="4" t="s">
        <v>6495</v>
      </c>
      <c r="G1132" s="4" t="s">
        <v>2265</v>
      </c>
      <c r="P1132" s="9" t="s">
        <v>4027</v>
      </c>
      <c r="Q1132" s="9" t="s">
        <v>6495</v>
      </c>
      <c r="R1132" s="9" t="s">
        <v>6494</v>
      </c>
    </row>
    <row r="1133" spans="1:18" x14ac:dyDescent="0.25">
      <c r="A1133" s="4" t="s">
        <v>4074</v>
      </c>
      <c r="D1133" s="4" t="s">
        <v>5896</v>
      </c>
      <c r="G1133" s="4" t="s">
        <v>2309</v>
      </c>
      <c r="P1133" s="9" t="s">
        <v>4074</v>
      </c>
      <c r="Q1133" s="9" t="s">
        <v>5896</v>
      </c>
      <c r="R1133" s="9" t="s">
        <v>1451</v>
      </c>
    </row>
    <row r="1134" spans="1:18" x14ac:dyDescent="0.25">
      <c r="A1134" s="4" t="s">
        <v>1177</v>
      </c>
      <c r="D1134" s="4" t="s">
        <v>7255</v>
      </c>
      <c r="G1134" s="4" t="s">
        <v>6494</v>
      </c>
      <c r="P1134" s="9" t="s">
        <v>1177</v>
      </c>
      <c r="Q1134" s="9" t="s">
        <v>7255</v>
      </c>
      <c r="R1134" s="9" t="s">
        <v>1603</v>
      </c>
    </row>
    <row r="1135" spans="1:18" x14ac:dyDescent="0.25">
      <c r="A1135" s="4" t="s">
        <v>6496</v>
      </c>
      <c r="D1135" s="4" t="s">
        <v>5323</v>
      </c>
      <c r="G1135" s="4" t="s">
        <v>1451</v>
      </c>
      <c r="P1135" s="9" t="s">
        <v>6496</v>
      </c>
      <c r="Q1135" s="9" t="s">
        <v>5323</v>
      </c>
      <c r="R1135" s="9" t="s">
        <v>6214</v>
      </c>
    </row>
    <row r="1136" spans="1:18" x14ac:dyDescent="0.25">
      <c r="A1136" s="4" t="s">
        <v>5547</v>
      </c>
      <c r="D1136" s="4" t="s">
        <v>6779</v>
      </c>
      <c r="G1136" s="4" t="s">
        <v>1603</v>
      </c>
      <c r="P1136" s="9" t="s">
        <v>5547</v>
      </c>
      <c r="Q1136" s="9" t="s">
        <v>6779</v>
      </c>
      <c r="R1136" s="9" t="s">
        <v>3104</v>
      </c>
    </row>
    <row r="1137" spans="1:18" x14ac:dyDescent="0.25">
      <c r="A1137" s="4" t="s">
        <v>5548</v>
      </c>
      <c r="D1137" s="4" t="s">
        <v>6400</v>
      </c>
      <c r="G1137" s="4" t="s">
        <v>6214</v>
      </c>
      <c r="P1137" s="9" t="s">
        <v>5548</v>
      </c>
      <c r="Q1137" s="9" t="s">
        <v>6400</v>
      </c>
      <c r="R1137" s="9" t="s">
        <v>3124</v>
      </c>
    </row>
    <row r="1138" spans="1:18" x14ac:dyDescent="0.25">
      <c r="A1138" s="4" t="s">
        <v>1511</v>
      </c>
      <c r="D1138" s="4" t="s">
        <v>2583</v>
      </c>
      <c r="G1138" s="4" t="s">
        <v>3104</v>
      </c>
      <c r="P1138" s="9" t="s">
        <v>1511</v>
      </c>
      <c r="Q1138" s="9" t="s">
        <v>2583</v>
      </c>
      <c r="R1138" s="9" t="s">
        <v>3200</v>
      </c>
    </row>
    <row r="1139" spans="1:18" x14ac:dyDescent="0.25">
      <c r="A1139" s="4" t="s">
        <v>2711</v>
      </c>
      <c r="D1139" s="4" t="s">
        <v>2153</v>
      </c>
      <c r="G1139" s="4" t="s">
        <v>3124</v>
      </c>
      <c r="P1139" s="9" t="s">
        <v>2711</v>
      </c>
      <c r="Q1139" s="9" t="s">
        <v>2153</v>
      </c>
      <c r="R1139" s="9" t="s">
        <v>3268</v>
      </c>
    </row>
    <row r="1140" spans="1:18" x14ac:dyDescent="0.25">
      <c r="A1140" s="4" t="s">
        <v>1656</v>
      </c>
      <c r="D1140" s="4" t="s">
        <v>4924</v>
      </c>
      <c r="G1140" s="4" t="s">
        <v>3200</v>
      </c>
      <c r="P1140" s="9" t="s">
        <v>1656</v>
      </c>
      <c r="Q1140" s="9" t="s">
        <v>4924</v>
      </c>
      <c r="R1140" s="9" t="s">
        <v>6091</v>
      </c>
    </row>
    <row r="1141" spans="1:18" x14ac:dyDescent="0.25">
      <c r="A1141" s="4" t="s">
        <v>2758</v>
      </c>
      <c r="D1141" s="4" t="s">
        <v>5714</v>
      </c>
      <c r="G1141" s="4" t="s">
        <v>3268</v>
      </c>
      <c r="P1141" s="9" t="s">
        <v>2758</v>
      </c>
      <c r="Q1141" s="9" t="s">
        <v>5714</v>
      </c>
      <c r="R1141" s="9" t="s">
        <v>7627</v>
      </c>
    </row>
    <row r="1142" spans="1:18" x14ac:dyDescent="0.25">
      <c r="A1142" s="4" t="s">
        <v>2797</v>
      </c>
      <c r="D1142" s="4" t="s">
        <v>3501</v>
      </c>
      <c r="G1142" s="4" t="s">
        <v>6091</v>
      </c>
      <c r="P1142" s="9" t="s">
        <v>2797</v>
      </c>
      <c r="Q1142" s="9" t="s">
        <v>3501</v>
      </c>
      <c r="R1142" s="9" t="s">
        <v>3363</v>
      </c>
    </row>
    <row r="1143" spans="1:18" x14ac:dyDescent="0.25">
      <c r="A1143" s="4" t="s">
        <v>2803</v>
      </c>
      <c r="D1143" s="4" t="s">
        <v>5897</v>
      </c>
      <c r="G1143" s="4" t="s">
        <v>7627</v>
      </c>
      <c r="P1143" s="9" t="s">
        <v>2803</v>
      </c>
      <c r="Q1143" s="9" t="s">
        <v>5897</v>
      </c>
      <c r="R1143" s="9" t="s">
        <v>5679</v>
      </c>
    </row>
    <row r="1144" spans="1:18" x14ac:dyDescent="0.25">
      <c r="A1144" s="4" t="s">
        <v>4981</v>
      </c>
      <c r="D1144" s="4" t="s">
        <v>5546</v>
      </c>
      <c r="G1144" s="4" t="s">
        <v>3363</v>
      </c>
      <c r="P1144" s="9" t="s">
        <v>4981</v>
      </c>
      <c r="Q1144" s="9" t="s">
        <v>5546</v>
      </c>
      <c r="R1144" s="9" t="s">
        <v>2619</v>
      </c>
    </row>
    <row r="1145" spans="1:18" x14ac:dyDescent="0.25">
      <c r="A1145" s="4" t="s">
        <v>2858</v>
      </c>
      <c r="D1145" s="4" t="s">
        <v>3589</v>
      </c>
      <c r="G1145" s="4" t="s">
        <v>5679</v>
      </c>
      <c r="P1145" s="9" t="s">
        <v>2858</v>
      </c>
      <c r="Q1145" s="9" t="s">
        <v>3589</v>
      </c>
      <c r="R1145" s="9" t="s">
        <v>2204</v>
      </c>
    </row>
    <row r="1146" spans="1:18" x14ac:dyDescent="0.25">
      <c r="A1146" s="4" t="s">
        <v>2868</v>
      </c>
      <c r="D1146" s="4" t="s">
        <v>3662</v>
      </c>
      <c r="G1146" s="4" t="s">
        <v>2619</v>
      </c>
      <c r="P1146" s="9" t="s">
        <v>2868</v>
      </c>
      <c r="Q1146" s="9" t="s">
        <v>3662</v>
      </c>
      <c r="R1146" s="9" t="s">
        <v>2216</v>
      </c>
    </row>
    <row r="1147" spans="1:18" x14ac:dyDescent="0.25">
      <c r="A1147" s="4" t="s">
        <v>2903</v>
      </c>
      <c r="D1147" s="4" t="s">
        <v>7257</v>
      </c>
      <c r="G1147" s="4" t="s">
        <v>2204</v>
      </c>
      <c r="P1147" s="9" t="s">
        <v>2903</v>
      </c>
      <c r="Q1147" s="9" t="s">
        <v>7257</v>
      </c>
      <c r="R1147" s="9" t="s">
        <v>1753</v>
      </c>
    </row>
    <row r="1148" spans="1:18" x14ac:dyDescent="0.25">
      <c r="A1148" s="4" t="s">
        <v>2639</v>
      </c>
      <c r="D1148" s="4" t="s">
        <v>3776</v>
      </c>
      <c r="G1148" s="4" t="s">
        <v>2216</v>
      </c>
      <c r="P1148" s="9" t="s">
        <v>2639</v>
      </c>
      <c r="Q1148" s="9" t="s">
        <v>3776</v>
      </c>
      <c r="R1148" s="9" t="s">
        <v>1858</v>
      </c>
    </row>
    <row r="1149" spans="1:18" x14ac:dyDescent="0.25">
      <c r="A1149" s="4" t="s">
        <v>1707</v>
      </c>
      <c r="D1149" s="4" t="s">
        <v>2468</v>
      </c>
      <c r="G1149" s="4" t="s">
        <v>1753</v>
      </c>
      <c r="P1149" s="9" t="s">
        <v>1707</v>
      </c>
      <c r="Q1149" s="9" t="s">
        <v>2468</v>
      </c>
      <c r="R1149" s="9" t="s">
        <v>6215</v>
      </c>
    </row>
    <row r="1150" spans="1:18" x14ac:dyDescent="0.25">
      <c r="A1150" s="4" t="s">
        <v>1908</v>
      </c>
      <c r="D1150" s="4" t="s">
        <v>2079</v>
      </c>
      <c r="G1150" s="4" t="s">
        <v>1858</v>
      </c>
      <c r="P1150" s="9" t="s">
        <v>1908</v>
      </c>
      <c r="Q1150" s="9" t="s">
        <v>2079</v>
      </c>
      <c r="R1150" s="9" t="s">
        <v>6495</v>
      </c>
    </row>
    <row r="1151" spans="1:18" x14ac:dyDescent="0.25">
      <c r="A1151" s="4" t="s">
        <v>1884</v>
      </c>
      <c r="D1151" s="4" t="s">
        <v>4027</v>
      </c>
      <c r="G1151" s="4" t="s">
        <v>6215</v>
      </c>
      <c r="P1151" s="9" t="s">
        <v>1884</v>
      </c>
      <c r="Q1151" s="9" t="s">
        <v>4027</v>
      </c>
      <c r="R1151" s="9" t="s">
        <v>5896</v>
      </c>
    </row>
    <row r="1152" spans="1:18" x14ac:dyDescent="0.25">
      <c r="A1152" s="4" t="s">
        <v>6497</v>
      </c>
      <c r="D1152" s="4" t="s">
        <v>4074</v>
      </c>
      <c r="G1152" s="4" t="s">
        <v>6495</v>
      </c>
      <c r="P1152" s="9" t="s">
        <v>6497</v>
      </c>
      <c r="Q1152" s="9" t="s">
        <v>4074</v>
      </c>
      <c r="R1152" s="9" t="s">
        <v>7255</v>
      </c>
    </row>
    <row r="1153" spans="1:18" x14ac:dyDescent="0.25">
      <c r="A1153" s="4" t="s">
        <v>4188</v>
      </c>
      <c r="D1153" s="4" t="s">
        <v>1177</v>
      </c>
      <c r="G1153" s="4" t="s">
        <v>5896</v>
      </c>
      <c r="P1153" s="9" t="s">
        <v>4188</v>
      </c>
      <c r="Q1153" s="9" t="s">
        <v>1177</v>
      </c>
      <c r="R1153" s="9" t="s">
        <v>5323</v>
      </c>
    </row>
    <row r="1154" spans="1:18" x14ac:dyDescent="0.25">
      <c r="A1154" s="4" t="s">
        <v>4207</v>
      </c>
      <c r="D1154" s="4" t="s">
        <v>6496</v>
      </c>
      <c r="G1154" s="4" t="s">
        <v>7255</v>
      </c>
      <c r="P1154" s="9" t="s">
        <v>4207</v>
      </c>
      <c r="Q1154" s="9" t="s">
        <v>6496</v>
      </c>
      <c r="R1154" s="9" t="s">
        <v>6779</v>
      </c>
    </row>
    <row r="1155" spans="1:18" x14ac:dyDescent="0.25">
      <c r="A1155" s="4" t="s">
        <v>6498</v>
      </c>
      <c r="D1155" s="4" t="s">
        <v>5547</v>
      </c>
      <c r="G1155" s="4" t="s">
        <v>5323</v>
      </c>
      <c r="P1155" s="9" t="s">
        <v>6498</v>
      </c>
      <c r="Q1155" s="9" t="s">
        <v>5547</v>
      </c>
      <c r="R1155" s="9" t="s">
        <v>6400</v>
      </c>
    </row>
    <row r="1156" spans="1:18" x14ac:dyDescent="0.25">
      <c r="A1156" s="4" t="s">
        <v>7258</v>
      </c>
      <c r="D1156" s="4" t="s">
        <v>5548</v>
      </c>
      <c r="G1156" s="4" t="s">
        <v>6779</v>
      </c>
      <c r="P1156" s="9" t="s">
        <v>7258</v>
      </c>
      <c r="Q1156" s="9" t="s">
        <v>5548</v>
      </c>
      <c r="R1156" s="9" t="s">
        <v>7256</v>
      </c>
    </row>
    <row r="1157" spans="1:18" x14ac:dyDescent="0.25">
      <c r="A1157" s="4" t="s">
        <v>6216</v>
      </c>
      <c r="D1157" s="4" t="s">
        <v>1511</v>
      </c>
      <c r="G1157" s="4" t="s">
        <v>6400</v>
      </c>
      <c r="P1157" s="9" t="s">
        <v>6216</v>
      </c>
      <c r="Q1157" s="9" t="s">
        <v>1511</v>
      </c>
      <c r="R1157" s="9" t="s">
        <v>2583</v>
      </c>
    </row>
    <row r="1158" spans="1:18" x14ac:dyDescent="0.25">
      <c r="A1158" s="4" t="s">
        <v>6217</v>
      </c>
      <c r="D1158" s="4" t="s">
        <v>2711</v>
      </c>
      <c r="G1158" s="4" t="s">
        <v>7256</v>
      </c>
      <c r="P1158" s="9" t="s">
        <v>6217</v>
      </c>
      <c r="Q1158" s="9" t="s">
        <v>2711</v>
      </c>
      <c r="R1158" s="9" t="s">
        <v>2153</v>
      </c>
    </row>
    <row r="1159" spans="1:18" x14ac:dyDescent="0.25">
      <c r="A1159" s="4" t="s">
        <v>6499</v>
      </c>
      <c r="D1159" s="4" t="s">
        <v>1656</v>
      </c>
      <c r="G1159" s="4" t="s">
        <v>2583</v>
      </c>
      <c r="P1159" s="9" t="s">
        <v>6499</v>
      </c>
      <c r="Q1159" s="9" t="s">
        <v>1656</v>
      </c>
      <c r="R1159" s="9" t="s">
        <v>4924</v>
      </c>
    </row>
    <row r="1160" spans="1:18" x14ac:dyDescent="0.25">
      <c r="A1160" s="4" t="s">
        <v>5898</v>
      </c>
      <c r="D1160" s="4" t="s">
        <v>2758</v>
      </c>
      <c r="G1160" s="4" t="s">
        <v>2153</v>
      </c>
      <c r="P1160" s="9" t="s">
        <v>5898</v>
      </c>
      <c r="Q1160" s="9" t="s">
        <v>2758</v>
      </c>
      <c r="R1160" s="9" t="s">
        <v>5714</v>
      </c>
    </row>
    <row r="1161" spans="1:18" x14ac:dyDescent="0.25">
      <c r="A1161" s="4" t="s">
        <v>4394</v>
      </c>
      <c r="D1161" s="4" t="s">
        <v>2797</v>
      </c>
      <c r="G1161" s="4" t="s">
        <v>4924</v>
      </c>
      <c r="P1161" s="9" t="s">
        <v>4394</v>
      </c>
      <c r="Q1161" s="9" t="s">
        <v>2797</v>
      </c>
      <c r="R1161" s="9" t="s">
        <v>3501</v>
      </c>
    </row>
    <row r="1162" spans="1:18" x14ac:dyDescent="0.25">
      <c r="A1162" s="4" t="s">
        <v>4394</v>
      </c>
      <c r="D1162" s="4" t="s">
        <v>2803</v>
      </c>
      <c r="G1162" s="4" t="s">
        <v>5714</v>
      </c>
      <c r="P1162" s="9" t="s">
        <v>4394</v>
      </c>
      <c r="Q1162" s="9" t="s">
        <v>2803</v>
      </c>
      <c r="R1162" s="9" t="s">
        <v>5897</v>
      </c>
    </row>
    <row r="1163" spans="1:18" x14ac:dyDescent="0.25">
      <c r="A1163" s="4" t="s">
        <v>2277</v>
      </c>
      <c r="D1163" s="4" t="s">
        <v>4981</v>
      </c>
      <c r="G1163" s="4" t="s">
        <v>3501</v>
      </c>
      <c r="P1163" s="9" t="s">
        <v>2277</v>
      </c>
      <c r="Q1163" s="9" t="s">
        <v>4981</v>
      </c>
      <c r="R1163" s="9" t="s">
        <v>5546</v>
      </c>
    </row>
    <row r="1164" spans="1:18" x14ac:dyDescent="0.25">
      <c r="A1164" s="4" t="s">
        <v>5549</v>
      </c>
      <c r="D1164" s="4" t="s">
        <v>2826</v>
      </c>
      <c r="G1164" s="4" t="s">
        <v>5897</v>
      </c>
      <c r="P1164" s="9" t="s">
        <v>5549</v>
      </c>
      <c r="Q1164" s="9" t="s">
        <v>2826</v>
      </c>
      <c r="R1164" s="9" t="s">
        <v>3589</v>
      </c>
    </row>
    <row r="1165" spans="1:18" x14ac:dyDescent="0.25">
      <c r="A1165" s="4" t="s">
        <v>6877</v>
      </c>
      <c r="D1165" s="4" t="s">
        <v>2858</v>
      </c>
      <c r="G1165" s="4" t="s">
        <v>5546</v>
      </c>
      <c r="P1165" s="9" t="s">
        <v>6877</v>
      </c>
      <c r="Q1165" s="9" t="s">
        <v>2858</v>
      </c>
      <c r="R1165" s="9" t="s">
        <v>3662</v>
      </c>
    </row>
    <row r="1166" spans="1:18" x14ac:dyDescent="0.25">
      <c r="A1166" s="4" t="s">
        <v>5324</v>
      </c>
      <c r="D1166" s="4" t="s">
        <v>2868</v>
      </c>
      <c r="G1166" s="4" t="s">
        <v>3589</v>
      </c>
      <c r="P1166" s="9" t="s">
        <v>5324</v>
      </c>
      <c r="Q1166" s="9" t="s">
        <v>2868</v>
      </c>
      <c r="R1166" s="9" t="s">
        <v>7257</v>
      </c>
    </row>
    <row r="1167" spans="1:18" x14ac:dyDescent="0.25">
      <c r="A1167" s="4" t="s">
        <v>5899</v>
      </c>
      <c r="D1167" s="4" t="s">
        <v>2903</v>
      </c>
      <c r="G1167" s="4" t="s">
        <v>3662</v>
      </c>
      <c r="P1167" s="9" t="s">
        <v>5899</v>
      </c>
      <c r="Q1167" s="9" t="s">
        <v>2903</v>
      </c>
      <c r="R1167" s="9" t="s">
        <v>3776</v>
      </c>
    </row>
    <row r="1168" spans="1:18" x14ac:dyDescent="0.25">
      <c r="A1168" s="4" t="s">
        <v>5475</v>
      </c>
      <c r="D1168" s="4" t="s">
        <v>2639</v>
      </c>
      <c r="G1168" s="4" t="s">
        <v>7257</v>
      </c>
      <c r="P1168" s="9" t="s">
        <v>5475</v>
      </c>
      <c r="Q1168" s="9" t="s">
        <v>2639</v>
      </c>
      <c r="R1168" s="9" t="s">
        <v>2468</v>
      </c>
    </row>
    <row r="1169" spans="1:18" x14ac:dyDescent="0.25">
      <c r="A1169" s="4" t="s">
        <v>5325</v>
      </c>
      <c r="D1169" s="4" t="s">
        <v>1707</v>
      </c>
      <c r="G1169" s="4" t="s">
        <v>3776</v>
      </c>
      <c r="P1169" s="9" t="s">
        <v>5325</v>
      </c>
      <c r="Q1169" s="9" t="s">
        <v>1707</v>
      </c>
      <c r="R1169" s="9" t="s">
        <v>2079</v>
      </c>
    </row>
    <row r="1170" spans="1:18" x14ac:dyDescent="0.25">
      <c r="A1170" s="4" t="s">
        <v>5550</v>
      </c>
      <c r="D1170" s="4" t="s">
        <v>1908</v>
      </c>
      <c r="G1170" s="4" t="s">
        <v>2468</v>
      </c>
      <c r="P1170" s="9" t="s">
        <v>5550</v>
      </c>
      <c r="Q1170" s="9" t="s">
        <v>1908</v>
      </c>
      <c r="R1170" s="9" t="s">
        <v>4027</v>
      </c>
    </row>
    <row r="1171" spans="1:18" x14ac:dyDescent="0.25">
      <c r="A1171" s="4" t="s">
        <v>2798</v>
      </c>
      <c r="D1171" s="4" t="s">
        <v>1884</v>
      </c>
      <c r="G1171" s="4" t="s">
        <v>2079</v>
      </c>
      <c r="P1171" s="9" t="s">
        <v>2798</v>
      </c>
      <c r="Q1171" s="9" t="s">
        <v>1884</v>
      </c>
      <c r="R1171" s="9" t="s">
        <v>4074</v>
      </c>
    </row>
    <row r="1172" spans="1:18" x14ac:dyDescent="0.25">
      <c r="A1172" s="4" t="s">
        <v>6401</v>
      </c>
      <c r="D1172" s="4" t="s">
        <v>6497</v>
      </c>
      <c r="G1172" s="4" t="s">
        <v>4027</v>
      </c>
      <c r="P1172" s="9" t="s">
        <v>6401</v>
      </c>
      <c r="Q1172" s="9" t="s">
        <v>6497</v>
      </c>
      <c r="R1172" s="9" t="s">
        <v>1177</v>
      </c>
    </row>
    <row r="1173" spans="1:18" x14ac:dyDescent="0.25">
      <c r="A1173" s="4" t="s">
        <v>2908</v>
      </c>
      <c r="D1173" s="4" t="s">
        <v>4188</v>
      </c>
      <c r="G1173" s="4" t="s">
        <v>4074</v>
      </c>
      <c r="P1173" s="9" t="s">
        <v>2908</v>
      </c>
      <c r="Q1173" s="9" t="s">
        <v>4188</v>
      </c>
      <c r="R1173" s="9" t="s">
        <v>6496</v>
      </c>
    </row>
    <row r="1174" spans="1:18" x14ac:dyDescent="0.25">
      <c r="A1174" s="4" t="s">
        <v>2546</v>
      </c>
      <c r="D1174" s="4" t="s">
        <v>4207</v>
      </c>
      <c r="G1174" s="4" t="s">
        <v>1177</v>
      </c>
      <c r="P1174" s="9" t="s">
        <v>2546</v>
      </c>
      <c r="Q1174" s="9" t="s">
        <v>4207</v>
      </c>
      <c r="R1174" s="9" t="s">
        <v>5547</v>
      </c>
    </row>
    <row r="1175" spans="1:18" x14ac:dyDescent="0.25">
      <c r="A1175" s="4" t="s">
        <v>2941</v>
      </c>
      <c r="D1175" s="4" t="s">
        <v>6498</v>
      </c>
      <c r="G1175" s="4" t="s">
        <v>6496</v>
      </c>
      <c r="P1175" s="9" t="s">
        <v>2941</v>
      </c>
      <c r="Q1175" s="9" t="s">
        <v>6498</v>
      </c>
      <c r="R1175" s="9" t="s">
        <v>5548</v>
      </c>
    </row>
    <row r="1176" spans="1:18" x14ac:dyDescent="0.25">
      <c r="A1176" s="4" t="s">
        <v>5326</v>
      </c>
      <c r="D1176" s="4" t="s">
        <v>7258</v>
      </c>
      <c r="G1176" s="4" t="s">
        <v>5547</v>
      </c>
      <c r="P1176" s="9" t="s">
        <v>5326</v>
      </c>
      <c r="Q1176" s="9" t="s">
        <v>7258</v>
      </c>
      <c r="R1176" s="9" t="s">
        <v>1511</v>
      </c>
    </row>
    <row r="1177" spans="1:18" x14ac:dyDescent="0.25">
      <c r="A1177" s="4" t="s">
        <v>5551</v>
      </c>
      <c r="D1177" s="4" t="s">
        <v>6216</v>
      </c>
      <c r="G1177" s="4" t="s">
        <v>5548</v>
      </c>
      <c r="P1177" s="9" t="s">
        <v>5551</v>
      </c>
      <c r="Q1177" s="9" t="s">
        <v>6216</v>
      </c>
      <c r="R1177" s="9" t="s">
        <v>2711</v>
      </c>
    </row>
    <row r="1178" spans="1:18" x14ac:dyDescent="0.25">
      <c r="A1178" s="4" t="s">
        <v>4163</v>
      </c>
      <c r="D1178" s="4" t="s">
        <v>6217</v>
      </c>
      <c r="G1178" s="4" t="s">
        <v>1511</v>
      </c>
      <c r="P1178" s="9" t="s">
        <v>4163</v>
      </c>
      <c r="Q1178" s="9" t="s">
        <v>6217</v>
      </c>
      <c r="R1178" s="9" t="s">
        <v>1656</v>
      </c>
    </row>
    <row r="1179" spans="1:18" x14ac:dyDescent="0.25">
      <c r="A1179" s="4" t="s">
        <v>4191</v>
      </c>
      <c r="D1179" s="4" t="s">
        <v>6499</v>
      </c>
      <c r="G1179" s="4" t="s">
        <v>2711</v>
      </c>
      <c r="P1179" s="9" t="s">
        <v>4191</v>
      </c>
      <c r="Q1179" s="9" t="s">
        <v>6499</v>
      </c>
      <c r="R1179" s="9" t="s">
        <v>2758</v>
      </c>
    </row>
    <row r="1180" spans="1:18" x14ac:dyDescent="0.25">
      <c r="A1180" s="4" t="s">
        <v>4233</v>
      </c>
      <c r="D1180" s="4" t="s">
        <v>5898</v>
      </c>
      <c r="G1180" s="4" t="s">
        <v>1656</v>
      </c>
      <c r="P1180" s="9" t="s">
        <v>4233</v>
      </c>
      <c r="Q1180" s="9" t="s">
        <v>5898</v>
      </c>
      <c r="R1180" s="9" t="s">
        <v>7628</v>
      </c>
    </row>
    <row r="1181" spans="1:18" x14ac:dyDescent="0.25">
      <c r="A1181" s="4" t="s">
        <v>4295</v>
      </c>
      <c r="D1181" s="4" t="s">
        <v>4394</v>
      </c>
      <c r="G1181" s="4" t="s">
        <v>2758</v>
      </c>
      <c r="P1181" s="9" t="s">
        <v>4295</v>
      </c>
      <c r="Q1181" s="9" t="s">
        <v>4394</v>
      </c>
      <c r="R1181" s="9" t="s">
        <v>2797</v>
      </c>
    </row>
    <row r="1182" spans="1:18" x14ac:dyDescent="0.25">
      <c r="A1182" s="4" t="s">
        <v>7259</v>
      </c>
      <c r="D1182" s="4" t="s">
        <v>4394</v>
      </c>
      <c r="G1182" s="4" t="s">
        <v>7628</v>
      </c>
      <c r="P1182" s="9" t="s">
        <v>7259</v>
      </c>
      <c r="Q1182" s="9" t="s">
        <v>4394</v>
      </c>
      <c r="R1182" s="9" t="s">
        <v>2803</v>
      </c>
    </row>
    <row r="1183" spans="1:18" x14ac:dyDescent="0.25">
      <c r="A1183" s="4" t="s">
        <v>2598</v>
      </c>
      <c r="D1183" s="4" t="s">
        <v>2277</v>
      </c>
      <c r="G1183" s="4" t="s">
        <v>2797</v>
      </c>
      <c r="P1183" s="9" t="s">
        <v>2598</v>
      </c>
      <c r="Q1183" s="9" t="s">
        <v>2277</v>
      </c>
      <c r="R1183" s="9" t="s">
        <v>2858</v>
      </c>
    </row>
    <row r="1184" spans="1:18" x14ac:dyDescent="0.25">
      <c r="A1184" s="4" t="s">
        <v>2598</v>
      </c>
      <c r="D1184" s="4" t="s">
        <v>5549</v>
      </c>
      <c r="G1184" s="4" t="s">
        <v>2803</v>
      </c>
      <c r="P1184" s="9" t="s">
        <v>2598</v>
      </c>
      <c r="Q1184" s="9" t="s">
        <v>5549</v>
      </c>
      <c r="R1184" s="9" t="s">
        <v>2868</v>
      </c>
    </row>
    <row r="1185" spans="1:18" x14ac:dyDescent="0.25">
      <c r="A1185" s="4" t="s">
        <v>6131</v>
      </c>
      <c r="D1185" s="4" t="s">
        <v>6877</v>
      </c>
      <c r="G1185" s="4" t="s">
        <v>2858</v>
      </c>
      <c r="P1185" s="9" t="s">
        <v>6131</v>
      </c>
      <c r="Q1185" s="9" t="s">
        <v>6877</v>
      </c>
      <c r="R1185" s="9" t="s">
        <v>2903</v>
      </c>
    </row>
    <row r="1186" spans="1:18" x14ac:dyDescent="0.25">
      <c r="A1186" s="4" t="s">
        <v>1355</v>
      </c>
      <c r="D1186" s="4" t="s">
        <v>5324</v>
      </c>
      <c r="G1186" s="4" t="s">
        <v>2868</v>
      </c>
      <c r="P1186" s="9" t="s">
        <v>1355</v>
      </c>
      <c r="Q1186" s="9" t="s">
        <v>5324</v>
      </c>
      <c r="R1186" s="9" t="s">
        <v>2639</v>
      </c>
    </row>
    <row r="1187" spans="1:18" x14ac:dyDescent="0.25">
      <c r="A1187" s="4" t="s">
        <v>1299</v>
      </c>
      <c r="D1187" s="4" t="s">
        <v>5899</v>
      </c>
      <c r="G1187" s="4" t="s">
        <v>2903</v>
      </c>
      <c r="P1187" s="9" t="s">
        <v>1299</v>
      </c>
      <c r="Q1187" s="9" t="s">
        <v>5899</v>
      </c>
      <c r="R1187" s="9" t="s">
        <v>1707</v>
      </c>
    </row>
    <row r="1188" spans="1:18" x14ac:dyDescent="0.25">
      <c r="A1188" s="4" t="s">
        <v>4449</v>
      </c>
      <c r="D1188" s="4" t="s">
        <v>5475</v>
      </c>
      <c r="G1188" s="4" t="s">
        <v>2639</v>
      </c>
      <c r="P1188" s="9" t="s">
        <v>4449</v>
      </c>
      <c r="Q1188" s="9" t="s">
        <v>5475</v>
      </c>
      <c r="R1188" s="9" t="s">
        <v>1908</v>
      </c>
    </row>
    <row r="1189" spans="1:18" x14ac:dyDescent="0.25">
      <c r="A1189" s="4" t="s">
        <v>1414</v>
      </c>
      <c r="D1189" s="4" t="s">
        <v>5325</v>
      </c>
      <c r="G1189" s="4" t="s">
        <v>1707</v>
      </c>
      <c r="P1189" s="9" t="s">
        <v>1414</v>
      </c>
      <c r="Q1189" s="9" t="s">
        <v>5325</v>
      </c>
      <c r="R1189" s="9" t="s">
        <v>1884</v>
      </c>
    </row>
    <row r="1190" spans="1:18" x14ac:dyDescent="0.25">
      <c r="A1190" s="4" t="s">
        <v>1469</v>
      </c>
      <c r="D1190" s="4" t="s">
        <v>5550</v>
      </c>
      <c r="G1190" s="4" t="s">
        <v>1908</v>
      </c>
      <c r="P1190" s="9" t="s">
        <v>1469</v>
      </c>
      <c r="Q1190" s="9" t="s">
        <v>5550</v>
      </c>
      <c r="R1190" s="9" t="s">
        <v>6497</v>
      </c>
    </row>
    <row r="1191" spans="1:18" x14ac:dyDescent="0.25">
      <c r="A1191" s="4" t="s">
        <v>4493</v>
      </c>
      <c r="D1191" s="4" t="s">
        <v>2798</v>
      </c>
      <c r="G1191" s="4" t="s">
        <v>1884</v>
      </c>
      <c r="P1191" s="9" t="s">
        <v>4493</v>
      </c>
      <c r="Q1191" s="9" t="s">
        <v>2798</v>
      </c>
      <c r="R1191" s="9" t="s">
        <v>7629</v>
      </c>
    </row>
    <row r="1192" spans="1:18" x14ac:dyDescent="0.25">
      <c r="A1192" s="4" t="s">
        <v>1646</v>
      </c>
      <c r="D1192" s="4" t="s">
        <v>6401</v>
      </c>
      <c r="G1192" s="4" t="s">
        <v>6497</v>
      </c>
      <c r="P1192" s="9" t="s">
        <v>1646</v>
      </c>
      <c r="Q1192" s="9" t="s">
        <v>6401</v>
      </c>
      <c r="R1192" s="9" t="s">
        <v>4207</v>
      </c>
    </row>
    <row r="1193" spans="1:18" x14ac:dyDescent="0.25">
      <c r="A1193" s="4" t="s">
        <v>1612</v>
      </c>
      <c r="D1193" s="4" t="s">
        <v>7523</v>
      </c>
      <c r="G1193" s="4" t="s">
        <v>7629</v>
      </c>
      <c r="P1193" s="9" t="s">
        <v>1612</v>
      </c>
      <c r="Q1193" s="9" t="s">
        <v>7523</v>
      </c>
      <c r="R1193" s="9" t="s">
        <v>6498</v>
      </c>
    </row>
    <row r="1194" spans="1:18" x14ac:dyDescent="0.25">
      <c r="A1194" s="4" t="s">
        <v>4519</v>
      </c>
      <c r="D1194" s="4" t="s">
        <v>2908</v>
      </c>
      <c r="G1194" s="4" t="s">
        <v>4207</v>
      </c>
      <c r="P1194" s="9" t="s">
        <v>4519</v>
      </c>
      <c r="Q1194" s="9" t="s">
        <v>2908</v>
      </c>
      <c r="R1194" s="9" t="s">
        <v>7258</v>
      </c>
    </row>
    <row r="1195" spans="1:18" x14ac:dyDescent="0.25">
      <c r="A1195" s="4" t="s">
        <v>6218</v>
      </c>
      <c r="D1195" s="4" t="s">
        <v>2546</v>
      </c>
      <c r="G1195" s="4" t="s">
        <v>6498</v>
      </c>
      <c r="P1195" s="9" t="s">
        <v>6218</v>
      </c>
      <c r="Q1195" s="9" t="s">
        <v>2546</v>
      </c>
      <c r="R1195" s="9" t="s">
        <v>6216</v>
      </c>
    </row>
    <row r="1196" spans="1:18" x14ac:dyDescent="0.25">
      <c r="A1196" s="4" t="s">
        <v>4574</v>
      </c>
      <c r="D1196" s="4" t="s">
        <v>2941</v>
      </c>
      <c r="G1196" s="4" t="s">
        <v>7258</v>
      </c>
      <c r="P1196" s="9" t="s">
        <v>4574</v>
      </c>
      <c r="Q1196" s="9" t="s">
        <v>2941</v>
      </c>
      <c r="R1196" s="9" t="s">
        <v>6217</v>
      </c>
    </row>
    <row r="1197" spans="1:18" x14ac:dyDescent="0.25">
      <c r="A1197" s="4" t="s">
        <v>4616</v>
      </c>
      <c r="D1197" s="4" t="s">
        <v>5326</v>
      </c>
      <c r="G1197" s="4" t="s">
        <v>6216</v>
      </c>
      <c r="P1197" s="9" t="s">
        <v>4616</v>
      </c>
      <c r="Q1197" s="9" t="s">
        <v>5326</v>
      </c>
      <c r="R1197" s="9" t="s">
        <v>6499</v>
      </c>
    </row>
    <row r="1198" spans="1:18" x14ac:dyDescent="0.25">
      <c r="A1198" s="4" t="s">
        <v>4640</v>
      </c>
      <c r="D1198" s="4" t="s">
        <v>5551</v>
      </c>
      <c r="G1198" s="4" t="s">
        <v>6217</v>
      </c>
      <c r="P1198" s="9" t="s">
        <v>4640</v>
      </c>
      <c r="Q1198" s="9" t="s">
        <v>5551</v>
      </c>
      <c r="R1198" s="9" t="s">
        <v>5898</v>
      </c>
    </row>
    <row r="1199" spans="1:18" x14ac:dyDescent="0.25">
      <c r="A1199" s="4" t="s">
        <v>4670</v>
      </c>
      <c r="D1199" s="4" t="s">
        <v>4163</v>
      </c>
      <c r="G1199" s="4" t="s">
        <v>6499</v>
      </c>
      <c r="P1199" s="9" t="s">
        <v>4670</v>
      </c>
      <c r="Q1199" s="9" t="s">
        <v>4163</v>
      </c>
      <c r="R1199" s="9" t="s">
        <v>7630</v>
      </c>
    </row>
    <row r="1200" spans="1:18" x14ac:dyDescent="0.25">
      <c r="A1200" s="4" t="s">
        <v>4710</v>
      </c>
      <c r="D1200" s="4" t="s">
        <v>4191</v>
      </c>
      <c r="G1200" s="4" t="s">
        <v>5898</v>
      </c>
      <c r="P1200" s="9" t="s">
        <v>4710</v>
      </c>
      <c r="Q1200" s="9" t="s">
        <v>4191</v>
      </c>
      <c r="R1200" s="9" t="s">
        <v>7017</v>
      </c>
    </row>
    <row r="1201" spans="1:18" x14ac:dyDescent="0.25">
      <c r="A1201" s="4" t="s">
        <v>4761</v>
      </c>
      <c r="D1201" s="4" t="s">
        <v>4233</v>
      </c>
      <c r="G1201" s="4" t="s">
        <v>7630</v>
      </c>
      <c r="P1201" s="9" t="s">
        <v>4761</v>
      </c>
      <c r="Q1201" s="9" t="s">
        <v>4233</v>
      </c>
      <c r="R1201" s="9" t="s">
        <v>4394</v>
      </c>
    </row>
    <row r="1202" spans="1:18" x14ac:dyDescent="0.25">
      <c r="A1202" s="4" t="s">
        <v>4714</v>
      </c>
      <c r="D1202" s="4" t="s">
        <v>4295</v>
      </c>
      <c r="G1202" s="4" t="s">
        <v>7017</v>
      </c>
      <c r="P1202" s="9" t="s">
        <v>4714</v>
      </c>
      <c r="Q1202" s="9" t="s">
        <v>4295</v>
      </c>
      <c r="R1202" s="9" t="s">
        <v>2277</v>
      </c>
    </row>
    <row r="1203" spans="1:18" x14ac:dyDescent="0.25">
      <c r="A1203" s="4" t="s">
        <v>6780</v>
      </c>
      <c r="D1203" s="4" t="s">
        <v>2598</v>
      </c>
      <c r="G1203" s="4" t="s">
        <v>4394</v>
      </c>
      <c r="P1203" s="9" t="s">
        <v>6780</v>
      </c>
      <c r="Q1203" s="9" t="s">
        <v>2598</v>
      </c>
      <c r="R1203" s="9" t="s">
        <v>5549</v>
      </c>
    </row>
    <row r="1204" spans="1:18" x14ac:dyDescent="0.25">
      <c r="A1204" s="4" t="s">
        <v>7260</v>
      </c>
      <c r="D1204" s="4" t="s">
        <v>2598</v>
      </c>
      <c r="G1204" s="4" t="s">
        <v>2277</v>
      </c>
      <c r="P1204" s="9" t="s">
        <v>7260</v>
      </c>
      <c r="Q1204" s="9" t="s">
        <v>2598</v>
      </c>
      <c r="R1204" s="9" t="s">
        <v>6877</v>
      </c>
    </row>
    <row r="1205" spans="1:18" x14ac:dyDescent="0.25">
      <c r="A1205" s="4" t="s">
        <v>4794</v>
      </c>
      <c r="D1205" s="4" t="s">
        <v>6131</v>
      </c>
      <c r="G1205" s="4" t="s">
        <v>5549</v>
      </c>
      <c r="P1205" s="9" t="s">
        <v>4794</v>
      </c>
      <c r="Q1205" s="9" t="s">
        <v>6131</v>
      </c>
      <c r="R1205" s="9" t="s">
        <v>5324</v>
      </c>
    </row>
    <row r="1206" spans="1:18" x14ac:dyDescent="0.25">
      <c r="A1206" s="4" t="s">
        <v>4813</v>
      </c>
      <c r="D1206" s="4" t="s">
        <v>1355</v>
      </c>
      <c r="G1206" s="4" t="s">
        <v>6877</v>
      </c>
      <c r="P1206" s="9" t="s">
        <v>4813</v>
      </c>
      <c r="Q1206" s="9" t="s">
        <v>1355</v>
      </c>
      <c r="R1206" s="9" t="s">
        <v>5899</v>
      </c>
    </row>
    <row r="1207" spans="1:18" x14ac:dyDescent="0.25">
      <c r="A1207" s="4" t="s">
        <v>4842</v>
      </c>
      <c r="D1207" s="4" t="s">
        <v>1299</v>
      </c>
      <c r="G1207" s="4" t="s">
        <v>5324</v>
      </c>
      <c r="P1207" s="9" t="s">
        <v>4842</v>
      </c>
      <c r="Q1207" s="9" t="s">
        <v>1299</v>
      </c>
      <c r="R1207" s="9" t="s">
        <v>5475</v>
      </c>
    </row>
    <row r="1208" spans="1:18" x14ac:dyDescent="0.25">
      <c r="A1208" s="4" t="s">
        <v>4881</v>
      </c>
      <c r="D1208" s="4" t="s">
        <v>4449</v>
      </c>
      <c r="G1208" s="4" t="s">
        <v>5899</v>
      </c>
      <c r="P1208" s="9" t="s">
        <v>4881</v>
      </c>
      <c r="Q1208" s="9" t="s">
        <v>4449</v>
      </c>
      <c r="R1208" s="9" t="s">
        <v>5325</v>
      </c>
    </row>
    <row r="1209" spans="1:18" x14ac:dyDescent="0.25">
      <c r="A1209" s="4" t="s">
        <v>2656</v>
      </c>
      <c r="D1209" s="4" t="s">
        <v>1414</v>
      </c>
      <c r="G1209" s="4" t="s">
        <v>5475</v>
      </c>
      <c r="P1209" s="9" t="s">
        <v>2656</v>
      </c>
      <c r="Q1209" s="9" t="s">
        <v>1414</v>
      </c>
      <c r="R1209" s="9" t="s">
        <v>5550</v>
      </c>
    </row>
    <row r="1210" spans="1:18" x14ac:dyDescent="0.25">
      <c r="A1210" s="4" t="s">
        <v>5901</v>
      </c>
      <c r="D1210" s="4" t="s">
        <v>1469</v>
      </c>
      <c r="G1210" s="4" t="s">
        <v>5325</v>
      </c>
      <c r="P1210" s="9" t="s">
        <v>5901</v>
      </c>
      <c r="Q1210" s="9" t="s">
        <v>1469</v>
      </c>
      <c r="R1210" s="9" t="s">
        <v>2798</v>
      </c>
    </row>
    <row r="1211" spans="1:18" x14ac:dyDescent="0.25">
      <c r="A1211" s="4" t="s">
        <v>6501</v>
      </c>
      <c r="D1211" s="4" t="s">
        <v>4493</v>
      </c>
      <c r="G1211" s="4" t="s">
        <v>5550</v>
      </c>
      <c r="P1211" s="9" t="s">
        <v>6501</v>
      </c>
      <c r="Q1211" s="9" t="s">
        <v>4493</v>
      </c>
      <c r="R1211" s="9" t="s">
        <v>5900</v>
      </c>
    </row>
    <row r="1212" spans="1:18" x14ac:dyDescent="0.25">
      <c r="A1212" s="4" t="s">
        <v>2237</v>
      </c>
      <c r="D1212" s="4" t="s">
        <v>1646</v>
      </c>
      <c r="G1212" s="4" t="s">
        <v>2798</v>
      </c>
      <c r="P1212" s="9" t="s">
        <v>2237</v>
      </c>
      <c r="Q1212" s="9" t="s">
        <v>1646</v>
      </c>
      <c r="R1212" s="9" t="s">
        <v>6401</v>
      </c>
    </row>
    <row r="1213" spans="1:18" x14ac:dyDescent="0.25">
      <c r="A1213" s="4" t="s">
        <v>1873</v>
      </c>
      <c r="D1213" s="4" t="s">
        <v>1612</v>
      </c>
      <c r="G1213" s="4" t="s">
        <v>5900</v>
      </c>
      <c r="P1213" s="9" t="s">
        <v>1873</v>
      </c>
      <c r="Q1213" s="9" t="s">
        <v>1612</v>
      </c>
      <c r="R1213" s="9" t="s">
        <v>7523</v>
      </c>
    </row>
    <row r="1214" spans="1:18" x14ac:dyDescent="0.25">
      <c r="A1214" s="4" t="s">
        <v>2000</v>
      </c>
      <c r="D1214" s="4" t="s">
        <v>4519</v>
      </c>
      <c r="G1214" s="4" t="s">
        <v>6401</v>
      </c>
      <c r="P1214" s="9" t="s">
        <v>2000</v>
      </c>
      <c r="Q1214" s="9" t="s">
        <v>4519</v>
      </c>
      <c r="R1214" s="9" t="s">
        <v>2908</v>
      </c>
    </row>
    <row r="1215" spans="1:18" x14ac:dyDescent="0.25">
      <c r="A1215" s="4" t="s">
        <v>2019</v>
      </c>
      <c r="D1215" s="4" t="s">
        <v>6218</v>
      </c>
      <c r="G1215" s="4" t="s">
        <v>7523</v>
      </c>
      <c r="P1215" s="9" t="s">
        <v>2019</v>
      </c>
      <c r="Q1215" s="9" t="s">
        <v>6218</v>
      </c>
      <c r="R1215" s="9" t="s">
        <v>2546</v>
      </c>
    </row>
    <row r="1216" spans="1:18" x14ac:dyDescent="0.25">
      <c r="A1216" s="4" t="s">
        <v>5552</v>
      </c>
      <c r="D1216" s="4" t="s">
        <v>4574</v>
      </c>
      <c r="G1216" s="4" t="s">
        <v>2908</v>
      </c>
      <c r="P1216" s="9" t="s">
        <v>5552</v>
      </c>
      <c r="Q1216" s="9" t="s">
        <v>4574</v>
      </c>
      <c r="R1216" s="9" t="s">
        <v>2941</v>
      </c>
    </row>
    <row r="1217" spans="1:18" x14ac:dyDescent="0.25">
      <c r="A1217" s="4" t="s">
        <v>4939</v>
      </c>
      <c r="D1217" s="4" t="s">
        <v>4616</v>
      </c>
      <c r="G1217" s="4" t="s">
        <v>2546</v>
      </c>
      <c r="P1217" s="9" t="s">
        <v>4939</v>
      </c>
      <c r="Q1217" s="9" t="s">
        <v>4616</v>
      </c>
      <c r="R1217" s="9" t="s">
        <v>5326</v>
      </c>
    </row>
    <row r="1218" spans="1:18" x14ac:dyDescent="0.25">
      <c r="A1218" s="4" t="s">
        <v>4907</v>
      </c>
      <c r="D1218" s="4" t="s">
        <v>4640</v>
      </c>
      <c r="G1218" s="4" t="s">
        <v>2941</v>
      </c>
      <c r="P1218" s="9" t="s">
        <v>4907</v>
      </c>
      <c r="Q1218" s="9" t="s">
        <v>4640</v>
      </c>
      <c r="R1218" s="9" t="s">
        <v>5551</v>
      </c>
    </row>
    <row r="1219" spans="1:18" x14ac:dyDescent="0.25">
      <c r="A1219" s="4" t="s">
        <v>4966</v>
      </c>
      <c r="D1219" s="4" t="s">
        <v>4670</v>
      </c>
      <c r="G1219" s="4" t="s">
        <v>5326</v>
      </c>
      <c r="P1219" s="9" t="s">
        <v>4966</v>
      </c>
      <c r="Q1219" s="9" t="s">
        <v>4670</v>
      </c>
      <c r="R1219" s="9" t="s">
        <v>4163</v>
      </c>
    </row>
    <row r="1220" spans="1:18" x14ac:dyDescent="0.25">
      <c r="A1220" s="4" t="s">
        <v>5829</v>
      </c>
      <c r="D1220" s="4" t="s">
        <v>4710</v>
      </c>
      <c r="G1220" s="4" t="s">
        <v>5551</v>
      </c>
      <c r="P1220" s="9" t="s">
        <v>5829</v>
      </c>
      <c r="Q1220" s="9" t="s">
        <v>4710</v>
      </c>
      <c r="R1220" s="9" t="s">
        <v>4191</v>
      </c>
    </row>
    <row r="1221" spans="1:18" x14ac:dyDescent="0.25">
      <c r="A1221" s="4" t="s">
        <v>6219</v>
      </c>
      <c r="D1221" s="4" t="s">
        <v>4761</v>
      </c>
      <c r="G1221" s="4" t="s">
        <v>4163</v>
      </c>
      <c r="P1221" s="9" t="s">
        <v>6219</v>
      </c>
      <c r="Q1221" s="9" t="s">
        <v>4761</v>
      </c>
      <c r="R1221" s="9" t="s">
        <v>4233</v>
      </c>
    </row>
    <row r="1222" spans="1:18" x14ac:dyDescent="0.25">
      <c r="A1222" s="4" t="s">
        <v>5553</v>
      </c>
      <c r="D1222" s="4" t="s">
        <v>4714</v>
      </c>
      <c r="G1222" s="4" t="s">
        <v>4191</v>
      </c>
      <c r="P1222" s="9" t="s">
        <v>5553</v>
      </c>
      <c r="Q1222" s="9" t="s">
        <v>4714</v>
      </c>
      <c r="R1222" s="9" t="s">
        <v>4295</v>
      </c>
    </row>
    <row r="1223" spans="1:18" x14ac:dyDescent="0.25">
      <c r="A1223" s="4" t="s">
        <v>3766</v>
      </c>
      <c r="D1223" s="4" t="s">
        <v>6780</v>
      </c>
      <c r="G1223" s="4" t="s">
        <v>4233</v>
      </c>
      <c r="P1223" s="9" t="s">
        <v>3766</v>
      </c>
      <c r="Q1223" s="9" t="s">
        <v>6780</v>
      </c>
      <c r="R1223" s="9" t="s">
        <v>6500</v>
      </c>
    </row>
    <row r="1224" spans="1:18" x14ac:dyDescent="0.25">
      <c r="A1224" s="4" t="s">
        <v>3905</v>
      </c>
      <c r="D1224" s="4" t="s">
        <v>7260</v>
      </c>
      <c r="G1224" s="4" t="s">
        <v>4295</v>
      </c>
      <c r="P1224" s="9" t="s">
        <v>3905</v>
      </c>
      <c r="Q1224" s="9" t="s">
        <v>7260</v>
      </c>
      <c r="R1224" s="9" t="s">
        <v>7259</v>
      </c>
    </row>
    <row r="1225" spans="1:18" x14ac:dyDescent="0.25">
      <c r="A1225" s="4" t="s">
        <v>5014</v>
      </c>
      <c r="D1225" s="4" t="s">
        <v>7524</v>
      </c>
      <c r="G1225" s="4" t="s">
        <v>6500</v>
      </c>
      <c r="P1225" s="9" t="s">
        <v>5014</v>
      </c>
      <c r="Q1225" s="9" t="s">
        <v>7524</v>
      </c>
      <c r="R1225" s="9" t="s">
        <v>7018</v>
      </c>
    </row>
    <row r="1226" spans="1:18" x14ac:dyDescent="0.25">
      <c r="A1226" s="4" t="s">
        <v>4058</v>
      </c>
      <c r="D1226" s="4" t="s">
        <v>4794</v>
      </c>
      <c r="G1226" s="4" t="s">
        <v>7259</v>
      </c>
      <c r="P1226" s="9" t="s">
        <v>4058</v>
      </c>
      <c r="Q1226" s="9" t="s">
        <v>4794</v>
      </c>
      <c r="R1226" s="9" t="s">
        <v>2598</v>
      </c>
    </row>
    <row r="1227" spans="1:18" x14ac:dyDescent="0.25">
      <c r="A1227" s="4" t="s">
        <v>6502</v>
      </c>
      <c r="D1227" s="4" t="s">
        <v>4813</v>
      </c>
      <c r="G1227" s="4" t="s">
        <v>7018</v>
      </c>
      <c r="P1227" s="9" t="s">
        <v>6502</v>
      </c>
      <c r="Q1227" s="9" t="s">
        <v>4813</v>
      </c>
      <c r="R1227" s="9" t="s">
        <v>6131</v>
      </c>
    </row>
    <row r="1228" spans="1:18" x14ac:dyDescent="0.25">
      <c r="A1228" s="4" t="s">
        <v>4483</v>
      </c>
      <c r="D1228" s="4" t="s">
        <v>4842</v>
      </c>
      <c r="G1228" s="4" t="s">
        <v>2598</v>
      </c>
      <c r="P1228" s="9" t="s">
        <v>4483</v>
      </c>
      <c r="Q1228" s="9" t="s">
        <v>4842</v>
      </c>
      <c r="R1228" s="9" t="s">
        <v>1355</v>
      </c>
    </row>
    <row r="1229" spans="1:18" x14ac:dyDescent="0.25">
      <c r="A1229" s="4" t="s">
        <v>6503</v>
      </c>
      <c r="D1229" s="4" t="s">
        <v>6781</v>
      </c>
      <c r="G1229" s="4" t="s">
        <v>6131</v>
      </c>
      <c r="P1229" s="9" t="s">
        <v>6503</v>
      </c>
      <c r="Q1229" s="9" t="s">
        <v>6781</v>
      </c>
      <c r="R1229" s="9" t="s">
        <v>1299</v>
      </c>
    </row>
    <row r="1230" spans="1:18" x14ac:dyDescent="0.25">
      <c r="A1230" s="4" t="s">
        <v>4617</v>
      </c>
      <c r="D1230" s="4" t="s">
        <v>6782</v>
      </c>
      <c r="G1230" s="4" t="s">
        <v>1355</v>
      </c>
      <c r="P1230" s="9" t="s">
        <v>4617</v>
      </c>
      <c r="Q1230" s="9" t="s">
        <v>6782</v>
      </c>
      <c r="R1230" s="9" t="s">
        <v>4449</v>
      </c>
    </row>
    <row r="1231" spans="1:18" x14ac:dyDescent="0.25">
      <c r="A1231" s="4" t="s">
        <v>6504</v>
      </c>
      <c r="D1231" s="4" t="s">
        <v>4881</v>
      </c>
      <c r="G1231" s="4" t="s">
        <v>1299</v>
      </c>
      <c r="P1231" s="9" t="s">
        <v>6504</v>
      </c>
      <c r="Q1231" s="9" t="s">
        <v>4881</v>
      </c>
      <c r="R1231" s="9" t="s">
        <v>1414</v>
      </c>
    </row>
    <row r="1232" spans="1:18" x14ac:dyDescent="0.25">
      <c r="A1232" s="4" t="s">
        <v>2527</v>
      </c>
      <c r="D1232" s="4" t="s">
        <v>2656</v>
      </c>
      <c r="G1232" s="4" t="s">
        <v>4449</v>
      </c>
      <c r="P1232" s="9" t="s">
        <v>2527</v>
      </c>
      <c r="Q1232" s="9" t="s">
        <v>2656</v>
      </c>
      <c r="R1232" s="9" t="s">
        <v>1469</v>
      </c>
    </row>
    <row r="1233" spans="1:18" x14ac:dyDescent="0.25">
      <c r="A1233" s="4" t="s">
        <v>2170</v>
      </c>
      <c r="D1233" s="4" t="s">
        <v>5901</v>
      </c>
      <c r="G1233" s="4" t="s">
        <v>1414</v>
      </c>
      <c r="P1233" s="9" t="s">
        <v>2170</v>
      </c>
      <c r="Q1233" s="9" t="s">
        <v>5901</v>
      </c>
      <c r="R1233" s="9" t="s">
        <v>4493</v>
      </c>
    </row>
    <row r="1234" spans="1:18" x14ac:dyDescent="0.25">
      <c r="A1234" s="4" t="s">
        <v>4963</v>
      </c>
      <c r="D1234" s="4" t="s">
        <v>6501</v>
      </c>
      <c r="G1234" s="4" t="s">
        <v>1469</v>
      </c>
      <c r="P1234" s="9" t="s">
        <v>4963</v>
      </c>
      <c r="Q1234" s="9" t="s">
        <v>6501</v>
      </c>
      <c r="R1234" s="9" t="s">
        <v>1646</v>
      </c>
    </row>
    <row r="1235" spans="1:18" x14ac:dyDescent="0.25">
      <c r="A1235" s="4" t="s">
        <v>2993</v>
      </c>
      <c r="D1235" s="4" t="s">
        <v>2237</v>
      </c>
      <c r="G1235" s="4" t="s">
        <v>4493</v>
      </c>
      <c r="P1235" s="9" t="s">
        <v>2993</v>
      </c>
      <c r="Q1235" s="9" t="s">
        <v>2237</v>
      </c>
      <c r="R1235" s="9" t="s">
        <v>1612</v>
      </c>
    </row>
    <row r="1236" spans="1:18" x14ac:dyDescent="0.25">
      <c r="A1236" s="4" t="s">
        <v>7261</v>
      </c>
      <c r="D1236" s="4" t="s">
        <v>1873</v>
      </c>
      <c r="G1236" s="4" t="s">
        <v>1646</v>
      </c>
      <c r="P1236" s="9" t="s">
        <v>7261</v>
      </c>
      <c r="Q1236" s="9" t="s">
        <v>1873</v>
      </c>
      <c r="R1236" s="9" t="s">
        <v>4519</v>
      </c>
    </row>
    <row r="1237" spans="1:18" x14ac:dyDescent="0.25">
      <c r="A1237" s="4" t="s">
        <v>6783</v>
      </c>
      <c r="D1237" s="4" t="s">
        <v>2000</v>
      </c>
      <c r="G1237" s="4" t="s">
        <v>1612</v>
      </c>
      <c r="P1237" s="9" t="s">
        <v>6783</v>
      </c>
      <c r="Q1237" s="9" t="s">
        <v>2000</v>
      </c>
      <c r="R1237" s="9" t="s">
        <v>6218</v>
      </c>
    </row>
    <row r="1238" spans="1:18" x14ac:dyDescent="0.25">
      <c r="A1238" s="4" t="s">
        <v>3397</v>
      </c>
      <c r="D1238" s="4" t="s">
        <v>2019</v>
      </c>
      <c r="G1238" s="4" t="s">
        <v>4519</v>
      </c>
      <c r="P1238" s="9" t="s">
        <v>3397</v>
      </c>
      <c r="Q1238" s="9" t="s">
        <v>2019</v>
      </c>
      <c r="R1238" s="9" t="s">
        <v>4574</v>
      </c>
    </row>
    <row r="1239" spans="1:18" x14ac:dyDescent="0.25">
      <c r="A1239" s="4" t="s">
        <v>5554</v>
      </c>
      <c r="D1239" s="4" t="s">
        <v>5552</v>
      </c>
      <c r="G1239" s="4" t="s">
        <v>6218</v>
      </c>
      <c r="P1239" s="9" t="s">
        <v>5554</v>
      </c>
      <c r="Q1239" s="9" t="s">
        <v>5552</v>
      </c>
      <c r="R1239" s="9" t="s">
        <v>4616</v>
      </c>
    </row>
    <row r="1240" spans="1:18" x14ac:dyDescent="0.25">
      <c r="A1240" s="4" t="s">
        <v>6505</v>
      </c>
      <c r="D1240" s="4" t="s">
        <v>4939</v>
      </c>
      <c r="G1240" s="4" t="s">
        <v>4574</v>
      </c>
      <c r="P1240" s="9" t="s">
        <v>6505</v>
      </c>
      <c r="Q1240" s="9" t="s">
        <v>4939</v>
      </c>
      <c r="R1240" s="9" t="s">
        <v>4640</v>
      </c>
    </row>
    <row r="1241" spans="1:18" x14ac:dyDescent="0.25">
      <c r="A1241" s="4" t="s">
        <v>4183</v>
      </c>
      <c r="D1241" s="4" t="s">
        <v>4907</v>
      </c>
      <c r="G1241" s="4" t="s">
        <v>4616</v>
      </c>
      <c r="P1241" s="9" t="s">
        <v>4183</v>
      </c>
      <c r="Q1241" s="9" t="s">
        <v>4907</v>
      </c>
      <c r="R1241" s="9" t="s">
        <v>4670</v>
      </c>
    </row>
    <row r="1242" spans="1:18" x14ac:dyDescent="0.25">
      <c r="A1242" s="4" t="s">
        <v>6506</v>
      </c>
      <c r="D1242" s="4" t="s">
        <v>4966</v>
      </c>
      <c r="G1242" s="4" t="s">
        <v>4640</v>
      </c>
      <c r="P1242" s="9" t="s">
        <v>6506</v>
      </c>
      <c r="Q1242" s="9" t="s">
        <v>4966</v>
      </c>
      <c r="R1242" s="9" t="s">
        <v>4710</v>
      </c>
    </row>
    <row r="1243" spans="1:18" x14ac:dyDescent="0.25">
      <c r="A1243" s="4" t="s">
        <v>4203</v>
      </c>
      <c r="D1243" s="4" t="s">
        <v>5829</v>
      </c>
      <c r="G1243" s="4" t="s">
        <v>4670</v>
      </c>
      <c r="P1243" s="9" t="s">
        <v>4203</v>
      </c>
      <c r="Q1243" s="9" t="s">
        <v>5829</v>
      </c>
      <c r="R1243" s="9" t="s">
        <v>4761</v>
      </c>
    </row>
    <row r="1244" spans="1:18" x14ac:dyDescent="0.25">
      <c r="A1244" s="4" t="s">
        <v>4259</v>
      </c>
      <c r="D1244" s="4" t="s">
        <v>6219</v>
      </c>
      <c r="G1244" s="4" t="s">
        <v>4710</v>
      </c>
      <c r="P1244" s="9" t="s">
        <v>4259</v>
      </c>
      <c r="Q1244" s="9" t="s">
        <v>6219</v>
      </c>
      <c r="R1244" s="9" t="s">
        <v>4714</v>
      </c>
    </row>
    <row r="1245" spans="1:18" x14ac:dyDescent="0.25">
      <c r="A1245" s="4" t="s">
        <v>4306</v>
      </c>
      <c r="D1245" s="4" t="s">
        <v>5553</v>
      </c>
      <c r="G1245" s="4" t="s">
        <v>4761</v>
      </c>
      <c r="P1245" s="9" t="s">
        <v>4306</v>
      </c>
      <c r="Q1245" s="9" t="s">
        <v>5553</v>
      </c>
      <c r="R1245" s="9" t="s">
        <v>6780</v>
      </c>
    </row>
    <row r="1246" spans="1:18" x14ac:dyDescent="0.25">
      <c r="A1246" s="4" t="s">
        <v>6507</v>
      </c>
      <c r="D1246" s="4" t="s">
        <v>3766</v>
      </c>
      <c r="G1246" s="4" t="s">
        <v>4714</v>
      </c>
      <c r="P1246" s="9" t="s">
        <v>6507</v>
      </c>
      <c r="Q1246" s="9" t="s">
        <v>3766</v>
      </c>
      <c r="R1246" s="9" t="s">
        <v>7260</v>
      </c>
    </row>
    <row r="1247" spans="1:18" x14ac:dyDescent="0.25">
      <c r="A1247" s="4" t="s">
        <v>5458</v>
      </c>
      <c r="D1247" s="4" t="s">
        <v>3905</v>
      </c>
      <c r="G1247" s="4" t="s">
        <v>6780</v>
      </c>
      <c r="P1247" s="9" t="s">
        <v>5458</v>
      </c>
      <c r="Q1247" s="9" t="s">
        <v>3905</v>
      </c>
      <c r="R1247" s="9" t="s">
        <v>7524</v>
      </c>
    </row>
    <row r="1248" spans="1:18" x14ac:dyDescent="0.25">
      <c r="A1248" s="4" t="s">
        <v>6878</v>
      </c>
      <c r="D1248" s="4" t="s">
        <v>5014</v>
      </c>
      <c r="G1248" s="4" t="s">
        <v>7260</v>
      </c>
      <c r="P1248" s="9" t="s">
        <v>6878</v>
      </c>
      <c r="Q1248" s="9" t="s">
        <v>5014</v>
      </c>
      <c r="R1248" s="9" t="s">
        <v>4794</v>
      </c>
    </row>
    <row r="1249" spans="1:18" x14ac:dyDescent="0.25">
      <c r="A1249" s="4" t="s">
        <v>7262</v>
      </c>
      <c r="D1249" s="4" t="s">
        <v>7525</v>
      </c>
      <c r="G1249" s="4" t="s">
        <v>7524</v>
      </c>
      <c r="P1249" s="9" t="s">
        <v>7262</v>
      </c>
      <c r="Q1249" s="9" t="s">
        <v>7525</v>
      </c>
      <c r="R1249" s="9" t="s">
        <v>4813</v>
      </c>
    </row>
    <row r="1250" spans="1:18" x14ac:dyDescent="0.25">
      <c r="A1250" s="4" t="s">
        <v>2278</v>
      </c>
      <c r="D1250" s="4" t="s">
        <v>4058</v>
      </c>
      <c r="G1250" s="4" t="s">
        <v>4794</v>
      </c>
      <c r="P1250" s="9" t="s">
        <v>2278</v>
      </c>
      <c r="Q1250" s="9" t="s">
        <v>4058</v>
      </c>
      <c r="R1250" s="9" t="s">
        <v>4842</v>
      </c>
    </row>
    <row r="1251" spans="1:18" x14ac:dyDescent="0.25">
      <c r="A1251" s="4" t="s">
        <v>2289</v>
      </c>
      <c r="D1251" s="4" t="s">
        <v>6502</v>
      </c>
      <c r="G1251" s="4" t="s">
        <v>4813</v>
      </c>
      <c r="P1251" s="9" t="s">
        <v>2289</v>
      </c>
      <c r="Q1251" s="9" t="s">
        <v>6502</v>
      </c>
      <c r="R1251" s="9" t="s">
        <v>6781</v>
      </c>
    </row>
    <row r="1252" spans="1:18" x14ac:dyDescent="0.25">
      <c r="A1252" s="4" t="s">
        <v>4433</v>
      </c>
      <c r="D1252" s="4" t="s">
        <v>4483</v>
      </c>
      <c r="G1252" s="4" t="s">
        <v>4842</v>
      </c>
      <c r="P1252" s="9" t="s">
        <v>4433</v>
      </c>
      <c r="Q1252" s="9" t="s">
        <v>4483</v>
      </c>
      <c r="R1252" s="9" t="s">
        <v>6782</v>
      </c>
    </row>
    <row r="1253" spans="1:18" x14ac:dyDescent="0.25">
      <c r="A1253" s="4" t="s">
        <v>5902</v>
      </c>
      <c r="D1253" s="4" t="s">
        <v>6503</v>
      </c>
      <c r="G1253" s="4" t="s">
        <v>6781</v>
      </c>
      <c r="P1253" s="9" t="s">
        <v>5902</v>
      </c>
      <c r="Q1253" s="9" t="s">
        <v>6503</v>
      </c>
      <c r="R1253" s="9" t="s">
        <v>7631</v>
      </c>
    </row>
    <row r="1254" spans="1:18" x14ac:dyDescent="0.25">
      <c r="A1254" s="4" t="s">
        <v>6879</v>
      </c>
      <c r="D1254" s="4" t="s">
        <v>4617</v>
      </c>
      <c r="G1254" s="4" t="s">
        <v>6782</v>
      </c>
      <c r="P1254" s="9" t="s">
        <v>6879</v>
      </c>
      <c r="Q1254" s="9" t="s">
        <v>4617</v>
      </c>
      <c r="R1254" s="9" t="s">
        <v>4881</v>
      </c>
    </row>
    <row r="1255" spans="1:18" x14ac:dyDescent="0.25">
      <c r="A1255" s="4" t="s">
        <v>3568</v>
      </c>
      <c r="D1255" s="4" t="s">
        <v>6504</v>
      </c>
      <c r="G1255" s="4" t="s">
        <v>7631</v>
      </c>
      <c r="P1255" s="9" t="s">
        <v>3568</v>
      </c>
      <c r="Q1255" s="9" t="s">
        <v>6504</v>
      </c>
      <c r="R1255" s="9" t="s">
        <v>2656</v>
      </c>
    </row>
    <row r="1256" spans="1:18" x14ac:dyDescent="0.25">
      <c r="A1256" s="4" t="s">
        <v>3619</v>
      </c>
      <c r="D1256" s="4" t="s">
        <v>2527</v>
      </c>
      <c r="G1256" s="4" t="s">
        <v>4881</v>
      </c>
      <c r="P1256" s="9" t="s">
        <v>3619</v>
      </c>
      <c r="Q1256" s="9" t="s">
        <v>2527</v>
      </c>
      <c r="R1256" s="9" t="s">
        <v>5901</v>
      </c>
    </row>
    <row r="1257" spans="1:18" x14ac:dyDescent="0.25">
      <c r="A1257" s="4" t="s">
        <v>3747</v>
      </c>
      <c r="D1257" s="4" t="s">
        <v>2170</v>
      </c>
      <c r="G1257" s="4" t="s">
        <v>2656</v>
      </c>
      <c r="P1257" s="9" t="s">
        <v>3747</v>
      </c>
      <c r="Q1257" s="9" t="s">
        <v>2170</v>
      </c>
      <c r="R1257" s="9" t="s">
        <v>6501</v>
      </c>
    </row>
    <row r="1258" spans="1:18" x14ac:dyDescent="0.25">
      <c r="A1258" s="4" t="s">
        <v>3911</v>
      </c>
      <c r="D1258" s="4" t="s">
        <v>4963</v>
      </c>
      <c r="G1258" s="4" t="s">
        <v>5901</v>
      </c>
      <c r="P1258" s="9" t="s">
        <v>3911</v>
      </c>
      <c r="Q1258" s="9" t="s">
        <v>4963</v>
      </c>
      <c r="R1258" s="9" t="s">
        <v>2237</v>
      </c>
    </row>
    <row r="1259" spans="1:18" x14ac:dyDescent="0.25">
      <c r="A1259" s="4" t="s">
        <v>5018</v>
      </c>
      <c r="D1259" s="4" t="s">
        <v>2993</v>
      </c>
      <c r="G1259" s="4" t="s">
        <v>6501</v>
      </c>
      <c r="P1259" s="9" t="s">
        <v>5018</v>
      </c>
      <c r="Q1259" s="9" t="s">
        <v>2993</v>
      </c>
      <c r="R1259" s="9" t="s">
        <v>1873</v>
      </c>
    </row>
    <row r="1260" spans="1:18" x14ac:dyDescent="0.25">
      <c r="A1260" s="4" t="s">
        <v>4037</v>
      </c>
      <c r="D1260" s="4" t="s">
        <v>7261</v>
      </c>
      <c r="G1260" s="4" t="s">
        <v>2237</v>
      </c>
      <c r="P1260" s="9" t="s">
        <v>4037</v>
      </c>
      <c r="Q1260" s="9" t="s">
        <v>7261</v>
      </c>
      <c r="R1260" s="9" t="s">
        <v>2000</v>
      </c>
    </row>
    <row r="1261" spans="1:18" x14ac:dyDescent="0.25">
      <c r="A1261" s="4" t="s">
        <v>7263</v>
      </c>
      <c r="D1261" s="4" t="s">
        <v>6783</v>
      </c>
      <c r="G1261" s="4" t="s">
        <v>1873</v>
      </c>
      <c r="P1261" s="9" t="s">
        <v>7263</v>
      </c>
      <c r="Q1261" s="9" t="s">
        <v>6783</v>
      </c>
      <c r="R1261" s="9" t="s">
        <v>2019</v>
      </c>
    </row>
    <row r="1262" spans="1:18" x14ac:dyDescent="0.25">
      <c r="A1262" s="4" t="s">
        <v>2450</v>
      </c>
      <c r="D1262" s="4" t="s">
        <v>3397</v>
      </c>
      <c r="G1262" s="4" t="s">
        <v>2000</v>
      </c>
      <c r="P1262" s="9" t="s">
        <v>2450</v>
      </c>
      <c r="Q1262" s="9" t="s">
        <v>3397</v>
      </c>
      <c r="R1262" s="9" t="s">
        <v>5552</v>
      </c>
    </row>
    <row r="1263" spans="1:18" x14ac:dyDescent="0.25">
      <c r="A1263" s="4" t="s">
        <v>2064</v>
      </c>
      <c r="D1263" s="4" t="s">
        <v>5554</v>
      </c>
      <c r="G1263" s="4" t="s">
        <v>2019</v>
      </c>
      <c r="P1263" s="9" t="s">
        <v>2064</v>
      </c>
      <c r="Q1263" s="9" t="s">
        <v>5554</v>
      </c>
      <c r="R1263" s="9" t="s">
        <v>4939</v>
      </c>
    </row>
    <row r="1264" spans="1:18" x14ac:dyDescent="0.25">
      <c r="A1264" s="4" t="s">
        <v>2944</v>
      </c>
      <c r="D1264" s="4" t="s">
        <v>6505</v>
      </c>
      <c r="G1264" s="4" t="s">
        <v>5552</v>
      </c>
      <c r="P1264" s="9" t="s">
        <v>2944</v>
      </c>
      <c r="Q1264" s="9" t="s">
        <v>6505</v>
      </c>
      <c r="R1264" s="9" t="s">
        <v>4907</v>
      </c>
    </row>
    <row r="1265" spans="1:18" x14ac:dyDescent="0.25">
      <c r="A1265" s="4" t="s">
        <v>2960</v>
      </c>
      <c r="D1265" s="4" t="s">
        <v>4183</v>
      </c>
      <c r="G1265" s="4" t="s">
        <v>4939</v>
      </c>
      <c r="P1265" s="9" t="s">
        <v>2960</v>
      </c>
      <c r="Q1265" s="9" t="s">
        <v>4183</v>
      </c>
      <c r="R1265" s="9" t="s">
        <v>4966</v>
      </c>
    </row>
    <row r="1266" spans="1:18" x14ac:dyDescent="0.25">
      <c r="A1266" s="4" t="s">
        <v>4144</v>
      </c>
      <c r="D1266" s="4" t="s">
        <v>6506</v>
      </c>
      <c r="G1266" s="4" t="s">
        <v>4907</v>
      </c>
      <c r="P1266" s="9" t="s">
        <v>4144</v>
      </c>
      <c r="Q1266" s="9" t="s">
        <v>6506</v>
      </c>
      <c r="R1266" s="9" t="s">
        <v>5829</v>
      </c>
    </row>
    <row r="1267" spans="1:18" x14ac:dyDescent="0.25">
      <c r="A1267" s="4" t="s">
        <v>4187</v>
      </c>
      <c r="D1267" s="4" t="s">
        <v>4203</v>
      </c>
      <c r="G1267" s="4" t="s">
        <v>4966</v>
      </c>
      <c r="P1267" s="9" t="s">
        <v>4187</v>
      </c>
      <c r="Q1267" s="9" t="s">
        <v>4203</v>
      </c>
      <c r="R1267" s="9" t="s">
        <v>6219</v>
      </c>
    </row>
    <row r="1268" spans="1:18" x14ac:dyDescent="0.25">
      <c r="A1268" s="4" t="s">
        <v>4219</v>
      </c>
      <c r="D1268" s="4" t="s">
        <v>4259</v>
      </c>
      <c r="G1268" s="4" t="s">
        <v>5829</v>
      </c>
      <c r="P1268" s="9" t="s">
        <v>4219</v>
      </c>
      <c r="Q1268" s="9" t="s">
        <v>4259</v>
      </c>
      <c r="R1268" s="9" t="s">
        <v>5553</v>
      </c>
    </row>
    <row r="1269" spans="1:18" x14ac:dyDescent="0.25">
      <c r="A1269" s="4" t="s">
        <v>4276</v>
      </c>
      <c r="D1269" s="4" t="s">
        <v>4306</v>
      </c>
      <c r="G1269" s="4" t="s">
        <v>6219</v>
      </c>
      <c r="P1269" s="9" t="s">
        <v>4276</v>
      </c>
      <c r="Q1269" s="9" t="s">
        <v>4306</v>
      </c>
      <c r="R1269" s="9" t="s">
        <v>3766</v>
      </c>
    </row>
    <row r="1270" spans="1:18" x14ac:dyDescent="0.25">
      <c r="A1270" s="4" t="s">
        <v>5903</v>
      </c>
      <c r="D1270" s="4" t="s">
        <v>6507</v>
      </c>
      <c r="G1270" s="4" t="s">
        <v>5553</v>
      </c>
      <c r="P1270" s="9" t="s">
        <v>5903</v>
      </c>
      <c r="Q1270" s="9" t="s">
        <v>6507</v>
      </c>
      <c r="R1270" s="9" t="s">
        <v>3905</v>
      </c>
    </row>
    <row r="1271" spans="1:18" x14ac:dyDescent="0.25">
      <c r="A1271" s="4" t="s">
        <v>4309</v>
      </c>
      <c r="D1271" s="4" t="s">
        <v>6508</v>
      </c>
      <c r="G1271" s="4" t="s">
        <v>3766</v>
      </c>
      <c r="P1271" s="9" t="s">
        <v>4309</v>
      </c>
      <c r="Q1271" s="9" t="s">
        <v>6508</v>
      </c>
      <c r="R1271" s="9" t="s">
        <v>5014</v>
      </c>
    </row>
    <row r="1272" spans="1:18" x14ac:dyDescent="0.25">
      <c r="A1272" s="4" t="s">
        <v>4335</v>
      </c>
      <c r="D1272" s="4" t="s">
        <v>5458</v>
      </c>
      <c r="G1272" s="4" t="s">
        <v>3905</v>
      </c>
      <c r="P1272" s="9" t="s">
        <v>4335</v>
      </c>
      <c r="Q1272" s="9" t="s">
        <v>5458</v>
      </c>
      <c r="R1272" s="9" t="s">
        <v>4058</v>
      </c>
    </row>
    <row r="1273" spans="1:18" x14ac:dyDescent="0.25">
      <c r="A1273" s="4" t="s">
        <v>2262</v>
      </c>
      <c r="D1273" s="4" t="s">
        <v>6878</v>
      </c>
      <c r="G1273" s="4" t="s">
        <v>5014</v>
      </c>
      <c r="P1273" s="9" t="s">
        <v>2262</v>
      </c>
      <c r="Q1273" s="9" t="s">
        <v>6878</v>
      </c>
      <c r="R1273" s="9" t="s">
        <v>6502</v>
      </c>
    </row>
    <row r="1274" spans="1:18" x14ac:dyDescent="0.25">
      <c r="A1274" s="4" t="s">
        <v>2287</v>
      </c>
      <c r="D1274" s="4" t="s">
        <v>7262</v>
      </c>
      <c r="G1274" s="4" t="s">
        <v>4058</v>
      </c>
      <c r="P1274" s="9" t="s">
        <v>2287</v>
      </c>
      <c r="Q1274" s="9" t="s">
        <v>7262</v>
      </c>
      <c r="R1274" s="9" t="s">
        <v>4483</v>
      </c>
    </row>
    <row r="1275" spans="1:18" x14ac:dyDescent="0.25">
      <c r="A1275" s="4" t="s">
        <v>4441</v>
      </c>
      <c r="D1275" s="4" t="s">
        <v>2278</v>
      </c>
      <c r="G1275" s="4" t="s">
        <v>6502</v>
      </c>
      <c r="P1275" s="9" t="s">
        <v>4441</v>
      </c>
      <c r="Q1275" s="9" t="s">
        <v>2278</v>
      </c>
      <c r="R1275" s="9" t="s">
        <v>6503</v>
      </c>
    </row>
    <row r="1276" spans="1:18" x14ac:dyDescent="0.25">
      <c r="A1276" s="4" t="s">
        <v>7264</v>
      </c>
      <c r="D1276" s="4" t="s">
        <v>2289</v>
      </c>
      <c r="G1276" s="4" t="s">
        <v>4483</v>
      </c>
      <c r="P1276" s="9" t="s">
        <v>7264</v>
      </c>
      <c r="Q1276" s="9" t="s">
        <v>2289</v>
      </c>
      <c r="R1276" s="9" t="s">
        <v>4617</v>
      </c>
    </row>
    <row r="1277" spans="1:18" x14ac:dyDescent="0.25">
      <c r="A1277" s="4" t="s">
        <v>4186</v>
      </c>
      <c r="D1277" s="4" t="s">
        <v>4433</v>
      </c>
      <c r="G1277" s="4" t="s">
        <v>6503</v>
      </c>
      <c r="P1277" s="9" t="s">
        <v>4186</v>
      </c>
      <c r="Q1277" s="9" t="s">
        <v>4433</v>
      </c>
      <c r="R1277" s="9" t="s">
        <v>6504</v>
      </c>
    </row>
    <row r="1278" spans="1:18" x14ac:dyDescent="0.25">
      <c r="A1278" s="4" t="s">
        <v>7265</v>
      </c>
      <c r="D1278" s="4" t="s">
        <v>5902</v>
      </c>
      <c r="G1278" s="4" t="s">
        <v>4617</v>
      </c>
      <c r="P1278" s="9" t="s">
        <v>7265</v>
      </c>
      <c r="Q1278" s="9" t="s">
        <v>5902</v>
      </c>
      <c r="R1278" s="9" t="s">
        <v>2527</v>
      </c>
    </row>
    <row r="1279" spans="1:18" x14ac:dyDescent="0.25">
      <c r="A1279" s="4" t="s">
        <v>4220</v>
      </c>
      <c r="D1279" s="4" t="s">
        <v>6879</v>
      </c>
      <c r="G1279" s="4" t="s">
        <v>6504</v>
      </c>
      <c r="P1279" s="9" t="s">
        <v>4220</v>
      </c>
      <c r="Q1279" s="9" t="s">
        <v>6879</v>
      </c>
      <c r="R1279" s="9" t="s">
        <v>2170</v>
      </c>
    </row>
    <row r="1280" spans="1:18" x14ac:dyDescent="0.25">
      <c r="A1280" s="4" t="s">
        <v>4270</v>
      </c>
      <c r="D1280" s="4" t="s">
        <v>3568</v>
      </c>
      <c r="G1280" s="4" t="s">
        <v>2527</v>
      </c>
      <c r="P1280" s="9" t="s">
        <v>4270</v>
      </c>
      <c r="Q1280" s="9" t="s">
        <v>3568</v>
      </c>
      <c r="R1280" s="9" t="s">
        <v>4963</v>
      </c>
    </row>
    <row r="1281" spans="1:18" x14ac:dyDescent="0.25">
      <c r="A1281" s="4" t="s">
        <v>4342</v>
      </c>
      <c r="D1281" s="4" t="s">
        <v>3619</v>
      </c>
      <c r="G1281" s="4" t="s">
        <v>2170</v>
      </c>
      <c r="P1281" s="9" t="s">
        <v>4342</v>
      </c>
      <c r="Q1281" s="9" t="s">
        <v>3619</v>
      </c>
      <c r="R1281" s="9" t="s">
        <v>2993</v>
      </c>
    </row>
    <row r="1282" spans="1:18" x14ac:dyDescent="0.25">
      <c r="A1282" s="4" t="s">
        <v>7266</v>
      </c>
      <c r="D1282" s="4" t="s">
        <v>3747</v>
      </c>
      <c r="G1282" s="4" t="s">
        <v>4963</v>
      </c>
      <c r="P1282" s="9" t="s">
        <v>7266</v>
      </c>
      <c r="Q1282" s="9" t="s">
        <v>3747</v>
      </c>
      <c r="R1282" s="9" t="s">
        <v>7261</v>
      </c>
    </row>
    <row r="1283" spans="1:18" x14ac:dyDescent="0.25">
      <c r="A1283" s="4" t="s">
        <v>7267</v>
      </c>
      <c r="D1283" s="4" t="s">
        <v>3837</v>
      </c>
      <c r="G1283" s="4" t="s">
        <v>2993</v>
      </c>
      <c r="P1283" s="9" t="s">
        <v>7267</v>
      </c>
      <c r="Q1283" s="9" t="s">
        <v>3837</v>
      </c>
      <c r="R1283" s="9" t="s">
        <v>6783</v>
      </c>
    </row>
    <row r="1284" spans="1:18" x14ac:dyDescent="0.25">
      <c r="A1284" s="4" t="s">
        <v>4380</v>
      </c>
      <c r="D1284" s="4" t="s">
        <v>3911</v>
      </c>
      <c r="G1284" s="4" t="s">
        <v>7261</v>
      </c>
      <c r="P1284" s="9" t="s">
        <v>4380</v>
      </c>
      <c r="Q1284" s="9" t="s">
        <v>3911</v>
      </c>
      <c r="R1284" s="9" t="s">
        <v>3397</v>
      </c>
    </row>
    <row r="1285" spans="1:18" x14ac:dyDescent="0.25">
      <c r="A1285" s="4" t="s">
        <v>6880</v>
      </c>
      <c r="D1285" s="4" t="s">
        <v>5018</v>
      </c>
      <c r="G1285" s="4" t="s">
        <v>6783</v>
      </c>
      <c r="P1285" s="9" t="s">
        <v>6880</v>
      </c>
      <c r="Q1285" s="9" t="s">
        <v>5018</v>
      </c>
      <c r="R1285" s="9" t="s">
        <v>5554</v>
      </c>
    </row>
    <row r="1286" spans="1:18" x14ac:dyDescent="0.25">
      <c r="A1286" s="4" t="s">
        <v>2267</v>
      </c>
      <c r="D1286" s="4" t="s">
        <v>4037</v>
      </c>
      <c r="G1286" s="4" t="s">
        <v>3397</v>
      </c>
      <c r="P1286" s="9" t="s">
        <v>2267</v>
      </c>
      <c r="Q1286" s="9" t="s">
        <v>4037</v>
      </c>
      <c r="R1286" s="9" t="s">
        <v>6505</v>
      </c>
    </row>
    <row r="1287" spans="1:18" x14ac:dyDescent="0.25">
      <c r="A1287" s="4" t="s">
        <v>2308</v>
      </c>
      <c r="D1287" s="4" t="s">
        <v>7263</v>
      </c>
      <c r="G1287" s="4" t="s">
        <v>5554</v>
      </c>
      <c r="P1287" s="9" t="s">
        <v>2308</v>
      </c>
      <c r="Q1287" s="9" t="s">
        <v>7263</v>
      </c>
      <c r="R1287" s="9" t="s">
        <v>4183</v>
      </c>
    </row>
    <row r="1288" spans="1:18" x14ac:dyDescent="0.25">
      <c r="A1288" s="4" t="s">
        <v>3578</v>
      </c>
      <c r="D1288" s="4" t="s">
        <v>2450</v>
      </c>
      <c r="G1288" s="4" t="s">
        <v>6505</v>
      </c>
      <c r="P1288" s="9" t="s">
        <v>3578</v>
      </c>
      <c r="Q1288" s="9" t="s">
        <v>2450</v>
      </c>
      <c r="R1288" s="9" t="s">
        <v>6506</v>
      </c>
    </row>
    <row r="1289" spans="1:18" x14ac:dyDescent="0.25">
      <c r="A1289" s="4" t="s">
        <v>3636</v>
      </c>
      <c r="D1289" s="4" t="s">
        <v>2064</v>
      </c>
      <c r="G1289" s="4" t="s">
        <v>4183</v>
      </c>
      <c r="P1289" s="9" t="s">
        <v>3636</v>
      </c>
      <c r="Q1289" s="9" t="s">
        <v>2064</v>
      </c>
      <c r="R1289" s="9" t="s">
        <v>4203</v>
      </c>
    </row>
    <row r="1290" spans="1:18" x14ac:dyDescent="0.25">
      <c r="A1290" s="4" t="s">
        <v>3765</v>
      </c>
      <c r="D1290" s="4" t="s">
        <v>2944</v>
      </c>
      <c r="G1290" s="4" t="s">
        <v>6506</v>
      </c>
      <c r="P1290" s="9" t="s">
        <v>3765</v>
      </c>
      <c r="Q1290" s="9" t="s">
        <v>2944</v>
      </c>
      <c r="R1290" s="9" t="s">
        <v>4259</v>
      </c>
    </row>
    <row r="1291" spans="1:18" x14ac:dyDescent="0.25">
      <c r="A1291" s="4" t="s">
        <v>6220</v>
      </c>
      <c r="D1291" s="4" t="s">
        <v>4144</v>
      </c>
      <c r="G1291" s="4" t="s">
        <v>4203</v>
      </c>
      <c r="P1291" s="9" t="s">
        <v>6220</v>
      </c>
      <c r="Q1291" s="9" t="s">
        <v>4144</v>
      </c>
      <c r="R1291" s="9" t="s">
        <v>4306</v>
      </c>
    </row>
    <row r="1292" spans="1:18" x14ac:dyDescent="0.25">
      <c r="A1292" s="4" t="s">
        <v>2504</v>
      </c>
      <c r="D1292" s="4" t="s">
        <v>4187</v>
      </c>
      <c r="G1292" s="4" t="s">
        <v>4259</v>
      </c>
      <c r="P1292" s="9" t="s">
        <v>2504</v>
      </c>
      <c r="Q1292" s="9" t="s">
        <v>4187</v>
      </c>
      <c r="R1292" s="9" t="s">
        <v>6507</v>
      </c>
    </row>
    <row r="1293" spans="1:18" x14ac:dyDescent="0.25">
      <c r="A1293" s="4" t="s">
        <v>7268</v>
      </c>
      <c r="D1293" s="4" t="s">
        <v>4219</v>
      </c>
      <c r="G1293" s="4" t="s">
        <v>4306</v>
      </c>
      <c r="P1293" s="9" t="s">
        <v>7268</v>
      </c>
      <c r="Q1293" s="9" t="s">
        <v>4219</v>
      </c>
      <c r="R1293" s="9" t="s">
        <v>6508</v>
      </c>
    </row>
    <row r="1294" spans="1:18" x14ac:dyDescent="0.25">
      <c r="A1294" s="4" t="s">
        <v>2676</v>
      </c>
      <c r="D1294" s="4" t="s">
        <v>4276</v>
      </c>
      <c r="G1294" s="4" t="s">
        <v>6507</v>
      </c>
      <c r="P1294" s="9" t="s">
        <v>2676</v>
      </c>
      <c r="Q1294" s="9" t="s">
        <v>4276</v>
      </c>
      <c r="R1294" s="9" t="s">
        <v>5458</v>
      </c>
    </row>
    <row r="1295" spans="1:18" x14ac:dyDescent="0.25">
      <c r="A1295" s="4" t="s">
        <v>2697</v>
      </c>
      <c r="D1295" s="4" t="s">
        <v>5903</v>
      </c>
      <c r="G1295" s="4" t="s">
        <v>6508</v>
      </c>
      <c r="P1295" s="9" t="s">
        <v>2697</v>
      </c>
      <c r="Q1295" s="9" t="s">
        <v>5903</v>
      </c>
      <c r="R1295" s="9" t="s">
        <v>6878</v>
      </c>
    </row>
    <row r="1296" spans="1:18" x14ac:dyDescent="0.25">
      <c r="A1296" s="4" t="s">
        <v>5555</v>
      </c>
      <c r="D1296" s="4" t="s">
        <v>4309</v>
      </c>
      <c r="G1296" s="4" t="s">
        <v>5458</v>
      </c>
      <c r="P1296" s="9" t="s">
        <v>5555</v>
      </c>
      <c r="Q1296" s="9" t="s">
        <v>4309</v>
      </c>
      <c r="R1296" s="9" t="s">
        <v>7262</v>
      </c>
    </row>
    <row r="1297" spans="1:18" x14ac:dyDescent="0.25">
      <c r="A1297" s="4" t="s">
        <v>1512</v>
      </c>
      <c r="D1297" s="4" t="s">
        <v>4335</v>
      </c>
      <c r="G1297" s="4" t="s">
        <v>6878</v>
      </c>
      <c r="P1297" s="9" t="s">
        <v>1512</v>
      </c>
      <c r="Q1297" s="9" t="s">
        <v>4335</v>
      </c>
      <c r="R1297" s="9" t="s">
        <v>2278</v>
      </c>
    </row>
    <row r="1298" spans="1:18" x14ac:dyDescent="0.25">
      <c r="A1298" s="4" t="s">
        <v>6509</v>
      </c>
      <c r="D1298" s="4" t="s">
        <v>2262</v>
      </c>
      <c r="G1298" s="4" t="s">
        <v>7262</v>
      </c>
      <c r="P1298" s="9" t="s">
        <v>6509</v>
      </c>
      <c r="Q1298" s="9" t="s">
        <v>2262</v>
      </c>
      <c r="R1298" s="9" t="s">
        <v>2289</v>
      </c>
    </row>
    <row r="1299" spans="1:18" x14ac:dyDescent="0.25">
      <c r="A1299" s="4" t="s">
        <v>1662</v>
      </c>
      <c r="D1299" s="4" t="s">
        <v>2287</v>
      </c>
      <c r="G1299" s="4" t="s">
        <v>2278</v>
      </c>
      <c r="P1299" s="9" t="s">
        <v>1662</v>
      </c>
      <c r="Q1299" s="9" t="s">
        <v>2287</v>
      </c>
      <c r="R1299" s="9" t="s">
        <v>4433</v>
      </c>
    </row>
    <row r="1300" spans="1:18" x14ac:dyDescent="0.25">
      <c r="A1300" s="4" t="s">
        <v>2795</v>
      </c>
      <c r="D1300" s="4" t="s">
        <v>4441</v>
      </c>
      <c r="G1300" s="4" t="s">
        <v>2289</v>
      </c>
      <c r="P1300" s="9" t="s">
        <v>2795</v>
      </c>
      <c r="Q1300" s="9" t="s">
        <v>4441</v>
      </c>
      <c r="R1300" s="9" t="s">
        <v>5902</v>
      </c>
    </row>
    <row r="1301" spans="1:18" x14ac:dyDescent="0.25">
      <c r="A1301" s="4" t="s">
        <v>2863</v>
      </c>
      <c r="D1301" s="4" t="s">
        <v>7264</v>
      </c>
      <c r="G1301" s="4" t="s">
        <v>4433</v>
      </c>
      <c r="P1301" s="9" t="s">
        <v>2863</v>
      </c>
      <c r="Q1301" s="9" t="s">
        <v>7264</v>
      </c>
      <c r="R1301" s="9" t="s">
        <v>6879</v>
      </c>
    </row>
    <row r="1302" spans="1:18" x14ac:dyDescent="0.25">
      <c r="A1302" s="4" t="s">
        <v>2343</v>
      </c>
      <c r="D1302" s="4" t="s">
        <v>4186</v>
      </c>
      <c r="G1302" s="4" t="s">
        <v>5902</v>
      </c>
      <c r="P1302" s="9" t="s">
        <v>2343</v>
      </c>
      <c r="Q1302" s="9" t="s">
        <v>4186</v>
      </c>
      <c r="R1302" s="9" t="s">
        <v>3568</v>
      </c>
    </row>
    <row r="1303" spans="1:18" x14ac:dyDescent="0.25">
      <c r="A1303" s="4" t="s">
        <v>1709</v>
      </c>
      <c r="D1303" s="4" t="s">
        <v>7265</v>
      </c>
      <c r="G1303" s="4" t="s">
        <v>6879</v>
      </c>
      <c r="P1303" s="9" t="s">
        <v>1709</v>
      </c>
      <c r="Q1303" s="9" t="s">
        <v>7265</v>
      </c>
      <c r="R1303" s="9" t="s">
        <v>3619</v>
      </c>
    </row>
    <row r="1304" spans="1:18" x14ac:dyDescent="0.25">
      <c r="A1304" s="4" t="s">
        <v>1891</v>
      </c>
      <c r="D1304" s="4" t="s">
        <v>4220</v>
      </c>
      <c r="G1304" s="4" t="s">
        <v>3568</v>
      </c>
      <c r="P1304" s="9" t="s">
        <v>1891</v>
      </c>
      <c r="Q1304" s="9" t="s">
        <v>4220</v>
      </c>
      <c r="R1304" s="9" t="s">
        <v>3747</v>
      </c>
    </row>
    <row r="1305" spans="1:18" x14ac:dyDescent="0.25">
      <c r="A1305" s="4" t="s">
        <v>1896</v>
      </c>
      <c r="D1305" s="4" t="s">
        <v>4270</v>
      </c>
      <c r="G1305" s="4" t="s">
        <v>3619</v>
      </c>
      <c r="P1305" s="9" t="s">
        <v>1896</v>
      </c>
      <c r="Q1305" s="9" t="s">
        <v>4270</v>
      </c>
      <c r="R1305" s="9" t="s">
        <v>3837</v>
      </c>
    </row>
    <row r="1306" spans="1:18" x14ac:dyDescent="0.25">
      <c r="A1306" s="4" t="s">
        <v>1336</v>
      </c>
      <c r="D1306" s="4" t="s">
        <v>4342</v>
      </c>
      <c r="G1306" s="4" t="s">
        <v>3747</v>
      </c>
      <c r="P1306" s="9" t="s">
        <v>1336</v>
      </c>
      <c r="Q1306" s="9" t="s">
        <v>4342</v>
      </c>
      <c r="R1306" s="9" t="s">
        <v>3911</v>
      </c>
    </row>
    <row r="1307" spans="1:18" x14ac:dyDescent="0.25">
      <c r="A1307" s="4" t="s">
        <v>1189</v>
      </c>
      <c r="D1307" s="4" t="s">
        <v>7266</v>
      </c>
      <c r="G1307" s="4" t="s">
        <v>3837</v>
      </c>
      <c r="P1307" s="9" t="s">
        <v>1189</v>
      </c>
      <c r="Q1307" s="9" t="s">
        <v>7266</v>
      </c>
      <c r="R1307" s="9" t="s">
        <v>5018</v>
      </c>
    </row>
    <row r="1308" spans="1:18" x14ac:dyDescent="0.25">
      <c r="A1308" s="4" t="s">
        <v>1261</v>
      </c>
      <c r="D1308" s="4" t="s">
        <v>7267</v>
      </c>
      <c r="G1308" s="4" t="s">
        <v>3911</v>
      </c>
      <c r="P1308" s="9" t="s">
        <v>1261</v>
      </c>
      <c r="Q1308" s="9" t="s">
        <v>7267</v>
      </c>
      <c r="R1308" s="9" t="s">
        <v>4037</v>
      </c>
    </row>
    <row r="1309" spans="1:18" x14ac:dyDescent="0.25">
      <c r="A1309" s="4" t="s">
        <v>3533</v>
      </c>
      <c r="D1309" s="4" t="s">
        <v>4380</v>
      </c>
      <c r="G1309" s="4" t="s">
        <v>5018</v>
      </c>
      <c r="P1309" s="9" t="s">
        <v>3533</v>
      </c>
      <c r="Q1309" s="9" t="s">
        <v>4380</v>
      </c>
      <c r="R1309" s="9" t="s">
        <v>7263</v>
      </c>
    </row>
    <row r="1310" spans="1:18" x14ac:dyDescent="0.25">
      <c r="A1310" s="4" t="s">
        <v>1475</v>
      </c>
      <c r="D1310" s="4" t="s">
        <v>2267</v>
      </c>
      <c r="G1310" s="4" t="s">
        <v>4037</v>
      </c>
      <c r="P1310" s="9" t="s">
        <v>1475</v>
      </c>
      <c r="Q1310" s="9" t="s">
        <v>2267</v>
      </c>
      <c r="R1310" s="9" t="s">
        <v>2450</v>
      </c>
    </row>
    <row r="1311" spans="1:18" x14ac:dyDescent="0.25">
      <c r="A1311" s="4" t="s">
        <v>1436</v>
      </c>
      <c r="D1311" s="4" t="s">
        <v>2308</v>
      </c>
      <c r="G1311" s="4" t="s">
        <v>7263</v>
      </c>
      <c r="P1311" s="9" t="s">
        <v>1436</v>
      </c>
      <c r="Q1311" s="9" t="s">
        <v>2308</v>
      </c>
      <c r="R1311" s="9" t="s">
        <v>2064</v>
      </c>
    </row>
    <row r="1312" spans="1:18" x14ac:dyDescent="0.25">
      <c r="A1312" s="4" t="s">
        <v>5327</v>
      </c>
      <c r="D1312" s="4" t="s">
        <v>6092</v>
      </c>
      <c r="G1312" s="4" t="s">
        <v>2450</v>
      </c>
      <c r="P1312" s="9" t="s">
        <v>5327</v>
      </c>
      <c r="Q1312" s="9" t="s">
        <v>6092</v>
      </c>
      <c r="R1312" s="9" t="s">
        <v>2944</v>
      </c>
    </row>
    <row r="1313" spans="1:18" x14ac:dyDescent="0.25">
      <c r="A1313" s="4" t="s">
        <v>1627</v>
      </c>
      <c r="D1313" s="4" t="s">
        <v>3578</v>
      </c>
      <c r="G1313" s="4" t="s">
        <v>2064</v>
      </c>
      <c r="P1313" s="9" t="s">
        <v>1627</v>
      </c>
      <c r="Q1313" s="9" t="s">
        <v>3578</v>
      </c>
      <c r="R1313" s="9" t="s">
        <v>4144</v>
      </c>
    </row>
    <row r="1314" spans="1:18" x14ac:dyDescent="0.25">
      <c r="A1314" s="4" t="s">
        <v>1583</v>
      </c>
      <c r="D1314" s="4" t="s">
        <v>3636</v>
      </c>
      <c r="G1314" s="4" t="s">
        <v>2944</v>
      </c>
      <c r="P1314" s="9" t="s">
        <v>1583</v>
      </c>
      <c r="Q1314" s="9" t="s">
        <v>3636</v>
      </c>
      <c r="R1314" s="9" t="s">
        <v>4187</v>
      </c>
    </row>
    <row r="1315" spans="1:18" x14ac:dyDescent="0.25">
      <c r="A1315" s="4" t="s">
        <v>3613</v>
      </c>
      <c r="D1315" s="4" t="s">
        <v>3765</v>
      </c>
      <c r="G1315" s="4" t="s">
        <v>4144</v>
      </c>
      <c r="P1315" s="9" t="s">
        <v>3613</v>
      </c>
      <c r="Q1315" s="9" t="s">
        <v>3765</v>
      </c>
      <c r="R1315" s="9" t="s">
        <v>4219</v>
      </c>
    </row>
    <row r="1316" spans="1:18" x14ac:dyDescent="0.25">
      <c r="A1316" s="4" t="s">
        <v>1664</v>
      </c>
      <c r="D1316" s="4" t="s">
        <v>6220</v>
      </c>
      <c r="G1316" s="4" t="s">
        <v>4187</v>
      </c>
      <c r="P1316" s="9" t="s">
        <v>1664</v>
      </c>
      <c r="Q1316" s="9" t="s">
        <v>6220</v>
      </c>
      <c r="R1316" s="9" t="s">
        <v>4276</v>
      </c>
    </row>
    <row r="1317" spans="1:18" x14ac:dyDescent="0.25">
      <c r="A1317" s="4" t="s">
        <v>3708</v>
      </c>
      <c r="D1317" s="4" t="s">
        <v>2504</v>
      </c>
      <c r="G1317" s="4" t="s">
        <v>4219</v>
      </c>
      <c r="P1317" s="9" t="s">
        <v>3708</v>
      </c>
      <c r="Q1317" s="9" t="s">
        <v>2504</v>
      </c>
      <c r="R1317" s="9" t="s">
        <v>5903</v>
      </c>
    </row>
    <row r="1318" spans="1:18" x14ac:dyDescent="0.25">
      <c r="A1318" s="4" t="s">
        <v>3723</v>
      </c>
      <c r="D1318" s="4" t="s">
        <v>7268</v>
      </c>
      <c r="G1318" s="4" t="s">
        <v>4276</v>
      </c>
      <c r="P1318" s="9" t="s">
        <v>3723</v>
      </c>
      <c r="Q1318" s="9" t="s">
        <v>7268</v>
      </c>
      <c r="R1318" s="9" t="s">
        <v>4309</v>
      </c>
    </row>
    <row r="1319" spans="1:18" x14ac:dyDescent="0.25">
      <c r="A1319" s="4" t="s">
        <v>6784</v>
      </c>
      <c r="D1319" s="4" t="s">
        <v>2676</v>
      </c>
      <c r="G1319" s="4" t="s">
        <v>5903</v>
      </c>
      <c r="P1319" s="9" t="s">
        <v>6784</v>
      </c>
      <c r="Q1319" s="9" t="s">
        <v>2676</v>
      </c>
      <c r="R1319" s="9" t="s">
        <v>4335</v>
      </c>
    </row>
    <row r="1320" spans="1:18" x14ac:dyDescent="0.25">
      <c r="A1320" s="4" t="s">
        <v>3807</v>
      </c>
      <c r="D1320" s="4" t="s">
        <v>2697</v>
      </c>
      <c r="G1320" s="4" t="s">
        <v>4309</v>
      </c>
      <c r="P1320" s="9" t="s">
        <v>3807</v>
      </c>
      <c r="Q1320" s="9" t="s">
        <v>2697</v>
      </c>
      <c r="R1320" s="9" t="s">
        <v>4393</v>
      </c>
    </row>
    <row r="1321" spans="1:18" x14ac:dyDescent="0.25">
      <c r="A1321" s="4" t="s">
        <v>3824</v>
      </c>
      <c r="D1321" s="4" t="s">
        <v>5555</v>
      </c>
      <c r="G1321" s="4" t="s">
        <v>4335</v>
      </c>
      <c r="P1321" s="9" t="s">
        <v>3824</v>
      </c>
      <c r="Q1321" s="9" t="s">
        <v>5555</v>
      </c>
      <c r="R1321" s="9" t="s">
        <v>2262</v>
      </c>
    </row>
    <row r="1322" spans="1:18" x14ac:dyDescent="0.25">
      <c r="A1322" s="4" t="s">
        <v>3906</v>
      </c>
      <c r="D1322" s="4" t="s">
        <v>1512</v>
      </c>
      <c r="G1322" s="4" t="s">
        <v>4393</v>
      </c>
      <c r="P1322" s="9" t="s">
        <v>3906</v>
      </c>
      <c r="Q1322" s="9" t="s">
        <v>1512</v>
      </c>
      <c r="R1322" s="9" t="s">
        <v>2287</v>
      </c>
    </row>
    <row r="1323" spans="1:18" x14ac:dyDescent="0.25">
      <c r="A1323" s="4" t="s">
        <v>3908</v>
      </c>
      <c r="D1323" s="4" t="s">
        <v>6509</v>
      </c>
      <c r="G1323" s="4" t="s">
        <v>2262</v>
      </c>
      <c r="P1323" s="9" t="s">
        <v>3908</v>
      </c>
      <c r="Q1323" s="9" t="s">
        <v>6509</v>
      </c>
      <c r="R1323" s="9" t="s">
        <v>4441</v>
      </c>
    </row>
    <row r="1324" spans="1:18" x14ac:dyDescent="0.25">
      <c r="A1324" s="4" t="s">
        <v>3920</v>
      </c>
      <c r="D1324" s="4" t="s">
        <v>1662</v>
      </c>
      <c r="G1324" s="4" t="s">
        <v>2287</v>
      </c>
      <c r="P1324" s="9" t="s">
        <v>3920</v>
      </c>
      <c r="Q1324" s="9" t="s">
        <v>1662</v>
      </c>
      <c r="R1324" s="9" t="s">
        <v>7264</v>
      </c>
    </row>
    <row r="1325" spans="1:18" x14ac:dyDescent="0.25">
      <c r="A1325" s="4" t="s">
        <v>2625</v>
      </c>
      <c r="D1325" s="4" t="s">
        <v>2795</v>
      </c>
      <c r="G1325" s="4" t="s">
        <v>4441</v>
      </c>
      <c r="P1325" s="9" t="s">
        <v>2625</v>
      </c>
      <c r="Q1325" s="9" t="s">
        <v>2795</v>
      </c>
      <c r="R1325" s="9" t="s">
        <v>4186</v>
      </c>
    </row>
    <row r="1326" spans="1:18" x14ac:dyDescent="0.25">
      <c r="A1326" s="4" t="s">
        <v>2206</v>
      </c>
      <c r="D1326" s="4" t="s">
        <v>2863</v>
      </c>
      <c r="G1326" s="4" t="s">
        <v>7264</v>
      </c>
      <c r="P1326" s="9" t="s">
        <v>2206</v>
      </c>
      <c r="Q1326" s="9" t="s">
        <v>2863</v>
      </c>
      <c r="R1326" s="9" t="s">
        <v>7265</v>
      </c>
    </row>
    <row r="1327" spans="1:18" x14ac:dyDescent="0.25">
      <c r="A1327" s="4" t="s">
        <v>2239</v>
      </c>
      <c r="D1327" s="4" t="s">
        <v>2343</v>
      </c>
      <c r="G1327" s="4" t="s">
        <v>4186</v>
      </c>
      <c r="P1327" s="9" t="s">
        <v>2239</v>
      </c>
      <c r="Q1327" s="9" t="s">
        <v>2343</v>
      </c>
      <c r="R1327" s="9" t="s">
        <v>4220</v>
      </c>
    </row>
    <row r="1328" spans="1:18" x14ac:dyDescent="0.25">
      <c r="A1328" s="4" t="s">
        <v>1947</v>
      </c>
      <c r="D1328" s="4" t="s">
        <v>1709</v>
      </c>
      <c r="G1328" s="4" t="s">
        <v>7265</v>
      </c>
      <c r="P1328" s="9" t="s">
        <v>1947</v>
      </c>
      <c r="Q1328" s="9" t="s">
        <v>1709</v>
      </c>
      <c r="R1328" s="9" t="s">
        <v>4270</v>
      </c>
    </row>
    <row r="1329" spans="1:18" x14ac:dyDescent="0.25">
      <c r="A1329" s="4" t="s">
        <v>2087</v>
      </c>
      <c r="D1329" s="4" t="s">
        <v>1891</v>
      </c>
      <c r="G1329" s="4" t="s">
        <v>4220</v>
      </c>
      <c r="P1329" s="9" t="s">
        <v>2087</v>
      </c>
      <c r="Q1329" s="9" t="s">
        <v>1891</v>
      </c>
      <c r="R1329" s="9" t="s">
        <v>4342</v>
      </c>
    </row>
    <row r="1330" spans="1:18" x14ac:dyDescent="0.25">
      <c r="A1330" s="4" t="s">
        <v>5328</v>
      </c>
      <c r="D1330" s="4" t="s">
        <v>1896</v>
      </c>
      <c r="G1330" s="4" t="s">
        <v>4270</v>
      </c>
      <c r="P1330" s="9" t="s">
        <v>5328</v>
      </c>
      <c r="Q1330" s="9" t="s">
        <v>1896</v>
      </c>
      <c r="R1330" s="9" t="s">
        <v>7266</v>
      </c>
    </row>
    <row r="1331" spans="1:18" x14ac:dyDescent="0.25">
      <c r="A1331" s="4" t="s">
        <v>6510</v>
      </c>
      <c r="D1331" s="4" t="s">
        <v>2939</v>
      </c>
      <c r="G1331" s="4" t="s">
        <v>4342</v>
      </c>
      <c r="P1331" s="9" t="s">
        <v>6510</v>
      </c>
      <c r="Q1331" s="9" t="s">
        <v>2939</v>
      </c>
      <c r="R1331" s="9" t="s">
        <v>7267</v>
      </c>
    </row>
    <row r="1332" spans="1:18" x14ac:dyDescent="0.25">
      <c r="A1332" s="4" t="s">
        <v>1292</v>
      </c>
      <c r="D1332" s="4" t="s">
        <v>1336</v>
      </c>
      <c r="G1332" s="4" t="s">
        <v>7266</v>
      </c>
      <c r="P1332" s="9" t="s">
        <v>1292</v>
      </c>
      <c r="Q1332" s="9" t="s">
        <v>1336</v>
      </c>
      <c r="R1332" s="9" t="s">
        <v>4349</v>
      </c>
    </row>
    <row r="1333" spans="1:18" x14ac:dyDescent="0.25">
      <c r="A1333" s="4" t="s">
        <v>2968</v>
      </c>
      <c r="D1333" s="4" t="s">
        <v>1189</v>
      </c>
      <c r="G1333" s="4" t="s">
        <v>7267</v>
      </c>
      <c r="P1333" s="9" t="s">
        <v>2968</v>
      </c>
      <c r="Q1333" s="9" t="s">
        <v>1189</v>
      </c>
      <c r="R1333" s="9" t="s">
        <v>4380</v>
      </c>
    </row>
    <row r="1334" spans="1:18" x14ac:dyDescent="0.25">
      <c r="A1334" s="4" t="s">
        <v>1458</v>
      </c>
      <c r="D1334" s="4" t="s">
        <v>1261</v>
      </c>
      <c r="G1334" s="4" t="s">
        <v>4349</v>
      </c>
      <c r="P1334" s="9" t="s">
        <v>1458</v>
      </c>
      <c r="Q1334" s="9" t="s">
        <v>1261</v>
      </c>
      <c r="R1334" s="9" t="s">
        <v>6880</v>
      </c>
    </row>
    <row r="1335" spans="1:18" x14ac:dyDescent="0.25">
      <c r="A1335" s="4" t="s">
        <v>3025</v>
      </c>
      <c r="D1335" s="4" t="s">
        <v>3533</v>
      </c>
      <c r="G1335" s="4" t="s">
        <v>4380</v>
      </c>
      <c r="P1335" s="9" t="s">
        <v>3025</v>
      </c>
      <c r="Q1335" s="9" t="s">
        <v>3533</v>
      </c>
      <c r="R1335" s="9" t="s">
        <v>2267</v>
      </c>
    </row>
    <row r="1336" spans="1:18" x14ac:dyDescent="0.25">
      <c r="A1336" s="4" t="s">
        <v>1532</v>
      </c>
      <c r="D1336" s="4" t="s">
        <v>1475</v>
      </c>
      <c r="G1336" s="4" t="s">
        <v>6880</v>
      </c>
      <c r="P1336" s="9" t="s">
        <v>1532</v>
      </c>
      <c r="Q1336" s="9" t="s">
        <v>1475</v>
      </c>
      <c r="R1336" s="9" t="s">
        <v>2308</v>
      </c>
    </row>
    <row r="1337" spans="1:18" x14ac:dyDescent="0.25">
      <c r="A1337" s="4" t="s">
        <v>3127</v>
      </c>
      <c r="D1337" s="4" t="s">
        <v>1436</v>
      </c>
      <c r="G1337" s="4" t="s">
        <v>2267</v>
      </c>
      <c r="P1337" s="9" t="s">
        <v>3127</v>
      </c>
      <c r="Q1337" s="9" t="s">
        <v>1436</v>
      </c>
      <c r="R1337" s="9" t="s">
        <v>3578</v>
      </c>
    </row>
    <row r="1338" spans="1:18" x14ac:dyDescent="0.25">
      <c r="A1338" s="4" t="s">
        <v>3192</v>
      </c>
      <c r="D1338" s="4" t="s">
        <v>5327</v>
      </c>
      <c r="G1338" s="4" t="s">
        <v>2308</v>
      </c>
      <c r="P1338" s="9" t="s">
        <v>3192</v>
      </c>
      <c r="Q1338" s="9" t="s">
        <v>5327</v>
      </c>
      <c r="R1338" s="9" t="s">
        <v>3636</v>
      </c>
    </row>
    <row r="1339" spans="1:18" x14ac:dyDescent="0.25">
      <c r="A1339" s="4" t="s">
        <v>3261</v>
      </c>
      <c r="D1339" s="4" t="s">
        <v>1627</v>
      </c>
      <c r="G1339" s="4" t="s">
        <v>3578</v>
      </c>
      <c r="P1339" s="9" t="s">
        <v>3261</v>
      </c>
      <c r="Q1339" s="9" t="s">
        <v>1627</v>
      </c>
      <c r="R1339" s="9" t="s">
        <v>3765</v>
      </c>
    </row>
    <row r="1340" spans="1:18" x14ac:dyDescent="0.25">
      <c r="A1340" s="4" t="s">
        <v>7269</v>
      </c>
      <c r="D1340" s="4" t="s">
        <v>1583</v>
      </c>
      <c r="G1340" s="4" t="s">
        <v>3636</v>
      </c>
      <c r="P1340" s="9" t="s">
        <v>7269</v>
      </c>
      <c r="Q1340" s="9" t="s">
        <v>1583</v>
      </c>
      <c r="R1340" s="9" t="s">
        <v>7632</v>
      </c>
    </row>
    <row r="1341" spans="1:18" x14ac:dyDescent="0.25">
      <c r="A1341" s="4" t="s">
        <v>3352</v>
      </c>
      <c r="D1341" s="4" t="s">
        <v>3613</v>
      </c>
      <c r="G1341" s="4" t="s">
        <v>3765</v>
      </c>
      <c r="P1341" s="9" t="s">
        <v>3352</v>
      </c>
      <c r="Q1341" s="9" t="s">
        <v>3613</v>
      </c>
      <c r="R1341" s="9" t="s">
        <v>2504</v>
      </c>
    </row>
    <row r="1342" spans="1:18" x14ac:dyDescent="0.25">
      <c r="A1342" s="4" t="s">
        <v>2361</v>
      </c>
      <c r="D1342" s="4" t="s">
        <v>1664</v>
      </c>
      <c r="G1342" s="4" t="s">
        <v>7632</v>
      </c>
      <c r="P1342" s="9" t="s">
        <v>2361</v>
      </c>
      <c r="Q1342" s="9" t="s">
        <v>1664</v>
      </c>
      <c r="R1342" s="9" t="s">
        <v>7268</v>
      </c>
    </row>
    <row r="1343" spans="1:18" x14ac:dyDescent="0.25">
      <c r="A1343" s="4" t="s">
        <v>6146</v>
      </c>
      <c r="D1343" s="4" t="s">
        <v>3708</v>
      </c>
      <c r="G1343" s="4" t="s">
        <v>2504</v>
      </c>
      <c r="P1343" s="9" t="s">
        <v>6146</v>
      </c>
      <c r="Q1343" s="9" t="s">
        <v>3708</v>
      </c>
      <c r="R1343" s="9" t="s">
        <v>2676</v>
      </c>
    </row>
    <row r="1344" spans="1:18" x14ac:dyDescent="0.25">
      <c r="A1344" s="4" t="s">
        <v>6147</v>
      </c>
      <c r="D1344" s="4" t="s">
        <v>3723</v>
      </c>
      <c r="G1344" s="4" t="s">
        <v>7268</v>
      </c>
      <c r="P1344" s="9" t="s">
        <v>6147</v>
      </c>
      <c r="Q1344" s="9" t="s">
        <v>3723</v>
      </c>
      <c r="R1344" s="9" t="s">
        <v>2697</v>
      </c>
    </row>
    <row r="1345" spans="1:18" x14ac:dyDescent="0.25">
      <c r="A1345" s="4" t="s">
        <v>1824</v>
      </c>
      <c r="D1345" s="4" t="s">
        <v>6784</v>
      </c>
      <c r="G1345" s="4" t="s">
        <v>2676</v>
      </c>
      <c r="P1345" s="9" t="s">
        <v>1824</v>
      </c>
      <c r="Q1345" s="9" t="s">
        <v>6784</v>
      </c>
      <c r="R1345" s="9" t="s">
        <v>5555</v>
      </c>
    </row>
    <row r="1346" spans="1:18" x14ac:dyDescent="0.25">
      <c r="A1346" s="4" t="s">
        <v>1962</v>
      </c>
      <c r="D1346" s="4" t="s">
        <v>3807</v>
      </c>
      <c r="G1346" s="4" t="s">
        <v>2697</v>
      </c>
      <c r="P1346" s="9" t="s">
        <v>1962</v>
      </c>
      <c r="Q1346" s="9" t="s">
        <v>3807</v>
      </c>
      <c r="R1346" s="9" t="s">
        <v>1512</v>
      </c>
    </row>
    <row r="1347" spans="1:18" x14ac:dyDescent="0.25">
      <c r="A1347" s="4" t="s">
        <v>1971</v>
      </c>
      <c r="D1347" s="4" t="s">
        <v>3824</v>
      </c>
      <c r="G1347" s="4" t="s">
        <v>5555</v>
      </c>
      <c r="P1347" s="9" t="s">
        <v>1971</v>
      </c>
      <c r="Q1347" s="9" t="s">
        <v>3824</v>
      </c>
      <c r="R1347" s="9" t="s">
        <v>6509</v>
      </c>
    </row>
    <row r="1348" spans="1:18" x14ac:dyDescent="0.25">
      <c r="A1348" s="4" t="s">
        <v>2174</v>
      </c>
      <c r="D1348" s="4" t="s">
        <v>3906</v>
      </c>
      <c r="G1348" s="4" t="s">
        <v>1512</v>
      </c>
      <c r="P1348" s="9" t="s">
        <v>2174</v>
      </c>
      <c r="Q1348" s="9" t="s">
        <v>3906</v>
      </c>
      <c r="R1348" s="9" t="s">
        <v>1662</v>
      </c>
    </row>
    <row r="1349" spans="1:18" x14ac:dyDescent="0.25">
      <c r="A1349" s="4" t="s">
        <v>2124</v>
      </c>
      <c r="D1349" s="4" t="s">
        <v>3908</v>
      </c>
      <c r="G1349" s="4" t="s">
        <v>6509</v>
      </c>
      <c r="P1349" s="9" t="s">
        <v>2124</v>
      </c>
      <c r="Q1349" s="9" t="s">
        <v>3908</v>
      </c>
      <c r="R1349" s="9" t="s">
        <v>2795</v>
      </c>
    </row>
    <row r="1350" spans="1:18" x14ac:dyDescent="0.25">
      <c r="A1350" s="4" t="s">
        <v>3453</v>
      </c>
      <c r="D1350" s="4" t="s">
        <v>3920</v>
      </c>
      <c r="G1350" s="4" t="s">
        <v>1662</v>
      </c>
      <c r="P1350" s="9" t="s">
        <v>3453</v>
      </c>
      <c r="Q1350" s="9" t="s">
        <v>3920</v>
      </c>
      <c r="R1350" s="9" t="s">
        <v>2817</v>
      </c>
    </row>
    <row r="1351" spans="1:18" x14ac:dyDescent="0.25">
      <c r="A1351" s="4" t="s">
        <v>3448</v>
      </c>
      <c r="D1351" s="4" t="s">
        <v>7144</v>
      </c>
      <c r="G1351" s="4" t="s">
        <v>2795</v>
      </c>
      <c r="P1351" s="9" t="s">
        <v>3448</v>
      </c>
      <c r="Q1351" s="9" t="s">
        <v>7144</v>
      </c>
      <c r="R1351" s="9" t="s">
        <v>2863</v>
      </c>
    </row>
    <row r="1352" spans="1:18" x14ac:dyDescent="0.25">
      <c r="A1352" s="4" t="s">
        <v>3487</v>
      </c>
      <c r="D1352" s="4" t="s">
        <v>2625</v>
      </c>
      <c r="G1352" s="4" t="s">
        <v>2817</v>
      </c>
      <c r="P1352" s="9" t="s">
        <v>3487</v>
      </c>
      <c r="Q1352" s="9" t="s">
        <v>2625</v>
      </c>
      <c r="R1352" s="9" t="s">
        <v>2343</v>
      </c>
    </row>
    <row r="1353" spans="1:18" x14ac:dyDescent="0.25">
      <c r="A1353" s="4" t="s">
        <v>5904</v>
      </c>
      <c r="D1353" s="4" t="s">
        <v>2206</v>
      </c>
      <c r="G1353" s="4" t="s">
        <v>2863</v>
      </c>
      <c r="P1353" s="9" t="s">
        <v>5904</v>
      </c>
      <c r="Q1353" s="9" t="s">
        <v>2206</v>
      </c>
      <c r="R1353" s="9" t="s">
        <v>1709</v>
      </c>
    </row>
    <row r="1354" spans="1:18" x14ac:dyDescent="0.25">
      <c r="A1354" s="4" t="s">
        <v>5556</v>
      </c>
      <c r="D1354" s="4" t="s">
        <v>2239</v>
      </c>
      <c r="G1354" s="4" t="s">
        <v>2343</v>
      </c>
      <c r="P1354" s="9" t="s">
        <v>5556</v>
      </c>
      <c r="Q1354" s="9" t="s">
        <v>2239</v>
      </c>
      <c r="R1354" s="9" t="s">
        <v>1891</v>
      </c>
    </row>
    <row r="1355" spans="1:18" x14ac:dyDescent="0.25">
      <c r="A1355" s="4" t="s">
        <v>6221</v>
      </c>
      <c r="D1355" s="4" t="s">
        <v>1947</v>
      </c>
      <c r="G1355" s="4" t="s">
        <v>1709</v>
      </c>
      <c r="P1355" s="9" t="s">
        <v>6221</v>
      </c>
      <c r="Q1355" s="9" t="s">
        <v>1947</v>
      </c>
      <c r="R1355" s="9" t="s">
        <v>1896</v>
      </c>
    </row>
    <row r="1356" spans="1:18" x14ac:dyDescent="0.25">
      <c r="A1356" s="4" t="s">
        <v>1654</v>
      </c>
      <c r="D1356" s="4" t="s">
        <v>2087</v>
      </c>
      <c r="G1356" s="4" t="s">
        <v>1891</v>
      </c>
      <c r="P1356" s="9" t="s">
        <v>1654</v>
      </c>
      <c r="Q1356" s="9" t="s">
        <v>2087</v>
      </c>
      <c r="R1356" s="9" t="s">
        <v>1336</v>
      </c>
    </row>
    <row r="1357" spans="1:18" x14ac:dyDescent="0.25">
      <c r="A1357" s="4" t="s">
        <v>4251</v>
      </c>
      <c r="D1357" s="4" t="s">
        <v>5328</v>
      </c>
      <c r="G1357" s="4" t="s">
        <v>1896</v>
      </c>
      <c r="P1357" s="9" t="s">
        <v>4251</v>
      </c>
      <c r="Q1357" s="9" t="s">
        <v>5328</v>
      </c>
      <c r="R1357" s="9" t="s">
        <v>1189</v>
      </c>
    </row>
    <row r="1358" spans="1:18" x14ac:dyDescent="0.25">
      <c r="A1358" s="4" t="s">
        <v>6222</v>
      </c>
      <c r="D1358" s="4" t="s">
        <v>6510</v>
      </c>
      <c r="G1358" s="4" t="s">
        <v>1336</v>
      </c>
      <c r="P1358" s="9" t="s">
        <v>6222</v>
      </c>
      <c r="Q1358" s="9" t="s">
        <v>6510</v>
      </c>
      <c r="R1358" s="9" t="s">
        <v>1261</v>
      </c>
    </row>
    <row r="1359" spans="1:18" x14ac:dyDescent="0.25">
      <c r="A1359" s="4" t="s">
        <v>4303</v>
      </c>
      <c r="D1359" s="4" t="s">
        <v>1292</v>
      </c>
      <c r="G1359" s="4" t="s">
        <v>1189</v>
      </c>
      <c r="P1359" s="9" t="s">
        <v>4303</v>
      </c>
      <c r="Q1359" s="9" t="s">
        <v>1292</v>
      </c>
      <c r="R1359" s="9" t="s">
        <v>3533</v>
      </c>
    </row>
    <row r="1360" spans="1:18" x14ac:dyDescent="0.25">
      <c r="A1360" s="4" t="s">
        <v>4324</v>
      </c>
      <c r="D1360" s="4" t="s">
        <v>2968</v>
      </c>
      <c r="G1360" s="4" t="s">
        <v>1261</v>
      </c>
      <c r="P1360" s="9" t="s">
        <v>4324</v>
      </c>
      <c r="Q1360" s="9" t="s">
        <v>2968</v>
      </c>
      <c r="R1360" s="9" t="s">
        <v>1475</v>
      </c>
    </row>
    <row r="1361" spans="1:18" x14ac:dyDescent="0.25">
      <c r="A1361" s="4" t="s">
        <v>6511</v>
      </c>
      <c r="D1361" s="4" t="s">
        <v>1458</v>
      </c>
      <c r="G1361" s="4" t="s">
        <v>3533</v>
      </c>
      <c r="P1361" s="9" t="s">
        <v>6511</v>
      </c>
      <c r="Q1361" s="9" t="s">
        <v>1458</v>
      </c>
      <c r="R1361" s="9" t="s">
        <v>1436</v>
      </c>
    </row>
    <row r="1362" spans="1:18" x14ac:dyDescent="0.25">
      <c r="A1362" s="4" t="s">
        <v>6512</v>
      </c>
      <c r="D1362" s="4" t="s">
        <v>3025</v>
      </c>
      <c r="G1362" s="4" t="s">
        <v>1475</v>
      </c>
      <c r="P1362" s="9" t="s">
        <v>6512</v>
      </c>
      <c r="Q1362" s="9" t="s">
        <v>3025</v>
      </c>
      <c r="R1362" s="9" t="s">
        <v>5327</v>
      </c>
    </row>
    <row r="1363" spans="1:18" x14ac:dyDescent="0.25">
      <c r="A1363" s="4" t="s">
        <v>4388</v>
      </c>
      <c r="D1363" s="4" t="s">
        <v>1532</v>
      </c>
      <c r="G1363" s="4" t="s">
        <v>1436</v>
      </c>
      <c r="P1363" s="9" t="s">
        <v>4388</v>
      </c>
      <c r="Q1363" s="9" t="s">
        <v>1532</v>
      </c>
      <c r="R1363" s="9" t="s">
        <v>1627</v>
      </c>
    </row>
    <row r="1364" spans="1:18" x14ac:dyDescent="0.25">
      <c r="A1364" s="4" t="s">
        <v>4390</v>
      </c>
      <c r="D1364" s="4" t="s">
        <v>3127</v>
      </c>
      <c r="G1364" s="4" t="s">
        <v>5327</v>
      </c>
      <c r="P1364" s="9" t="s">
        <v>4390</v>
      </c>
      <c r="Q1364" s="9" t="s">
        <v>3127</v>
      </c>
      <c r="R1364" s="9" t="s">
        <v>1583</v>
      </c>
    </row>
    <row r="1365" spans="1:18" x14ac:dyDescent="0.25">
      <c r="A1365" s="4" t="s">
        <v>2329</v>
      </c>
      <c r="D1365" s="4" t="s">
        <v>3192</v>
      </c>
      <c r="G1365" s="4" t="s">
        <v>1627</v>
      </c>
      <c r="P1365" s="9" t="s">
        <v>2329</v>
      </c>
      <c r="Q1365" s="9" t="s">
        <v>3192</v>
      </c>
      <c r="R1365" s="9" t="s">
        <v>3613</v>
      </c>
    </row>
    <row r="1366" spans="1:18" x14ac:dyDescent="0.25">
      <c r="A1366" s="4" t="s">
        <v>2321</v>
      </c>
      <c r="D1366" s="4" t="s">
        <v>3261</v>
      </c>
      <c r="G1366" s="4" t="s">
        <v>1583</v>
      </c>
      <c r="P1366" s="9" t="s">
        <v>2321</v>
      </c>
      <c r="Q1366" s="9" t="s">
        <v>3261</v>
      </c>
      <c r="R1366" s="9" t="s">
        <v>1664</v>
      </c>
    </row>
    <row r="1367" spans="1:18" x14ac:dyDescent="0.25">
      <c r="A1367" s="4" t="s">
        <v>4425</v>
      </c>
      <c r="D1367" s="4" t="s">
        <v>7269</v>
      </c>
      <c r="G1367" s="4" t="s">
        <v>3613</v>
      </c>
      <c r="P1367" s="9" t="s">
        <v>4425</v>
      </c>
      <c r="Q1367" s="9" t="s">
        <v>7269</v>
      </c>
      <c r="R1367" s="9" t="s">
        <v>3708</v>
      </c>
    </row>
    <row r="1368" spans="1:18" x14ac:dyDescent="0.25">
      <c r="A1368" s="4" t="s">
        <v>4005</v>
      </c>
      <c r="D1368" s="4" t="s">
        <v>3352</v>
      </c>
      <c r="G1368" s="4" t="s">
        <v>1664</v>
      </c>
      <c r="P1368" s="9" t="s">
        <v>4005</v>
      </c>
      <c r="Q1368" s="9" t="s">
        <v>3352</v>
      </c>
      <c r="R1368" s="9" t="s">
        <v>3723</v>
      </c>
    </row>
    <row r="1369" spans="1:18" x14ac:dyDescent="0.25">
      <c r="A1369" s="4" t="s">
        <v>1313</v>
      </c>
      <c r="D1369" s="4" t="s">
        <v>7145</v>
      </c>
      <c r="G1369" s="4" t="s">
        <v>3708</v>
      </c>
      <c r="P1369" s="9" t="s">
        <v>1313</v>
      </c>
      <c r="Q1369" s="9" t="s">
        <v>7145</v>
      </c>
      <c r="R1369" s="9" t="s">
        <v>6784</v>
      </c>
    </row>
    <row r="1370" spans="1:18" x14ac:dyDescent="0.25">
      <c r="A1370" s="4" t="s">
        <v>1352</v>
      </c>
      <c r="D1370" s="4" t="s">
        <v>2361</v>
      </c>
      <c r="G1370" s="4" t="s">
        <v>3723</v>
      </c>
      <c r="P1370" s="9" t="s">
        <v>1352</v>
      </c>
      <c r="Q1370" s="9" t="s">
        <v>2361</v>
      </c>
      <c r="R1370" s="9" t="s">
        <v>3807</v>
      </c>
    </row>
    <row r="1371" spans="1:18" x14ac:dyDescent="0.25">
      <c r="A1371" s="4" t="s">
        <v>1486</v>
      </c>
      <c r="D1371" s="4" t="s">
        <v>6146</v>
      </c>
      <c r="G1371" s="4" t="s">
        <v>6784</v>
      </c>
      <c r="P1371" s="9" t="s">
        <v>1486</v>
      </c>
      <c r="Q1371" s="9" t="s">
        <v>6146</v>
      </c>
      <c r="R1371" s="9" t="s">
        <v>3824</v>
      </c>
    </row>
    <row r="1372" spans="1:18" x14ac:dyDescent="0.25">
      <c r="A1372" s="4" t="s">
        <v>1415</v>
      </c>
      <c r="D1372" s="4" t="s">
        <v>1824</v>
      </c>
      <c r="G1372" s="4" t="s">
        <v>3807</v>
      </c>
      <c r="P1372" s="9" t="s">
        <v>1415</v>
      </c>
      <c r="Q1372" s="9" t="s">
        <v>1824</v>
      </c>
      <c r="R1372" s="9" t="s">
        <v>3906</v>
      </c>
    </row>
    <row r="1373" spans="1:18" x14ac:dyDescent="0.25">
      <c r="A1373" s="4" t="s">
        <v>4481</v>
      </c>
      <c r="D1373" s="4" t="s">
        <v>1962</v>
      </c>
      <c r="G1373" s="4" t="s">
        <v>3824</v>
      </c>
      <c r="P1373" s="9" t="s">
        <v>4481</v>
      </c>
      <c r="Q1373" s="9" t="s">
        <v>1962</v>
      </c>
      <c r="R1373" s="9" t="s">
        <v>3908</v>
      </c>
    </row>
    <row r="1374" spans="1:18" x14ac:dyDescent="0.25">
      <c r="A1374" s="4" t="s">
        <v>1645</v>
      </c>
      <c r="D1374" s="4" t="s">
        <v>1971</v>
      </c>
      <c r="G1374" s="4" t="s">
        <v>3906</v>
      </c>
      <c r="P1374" s="9" t="s">
        <v>1645</v>
      </c>
      <c r="Q1374" s="9" t="s">
        <v>1971</v>
      </c>
      <c r="R1374" s="9" t="s">
        <v>3920</v>
      </c>
    </row>
    <row r="1375" spans="1:18" x14ac:dyDescent="0.25">
      <c r="A1375" s="4" t="s">
        <v>1615</v>
      </c>
      <c r="D1375" s="4" t="s">
        <v>2174</v>
      </c>
      <c r="G1375" s="4" t="s">
        <v>3908</v>
      </c>
      <c r="P1375" s="9" t="s">
        <v>1615</v>
      </c>
      <c r="Q1375" s="9" t="s">
        <v>2174</v>
      </c>
      <c r="R1375" s="9" t="s">
        <v>7144</v>
      </c>
    </row>
    <row r="1376" spans="1:18" x14ac:dyDescent="0.25">
      <c r="A1376" s="4" t="s">
        <v>5557</v>
      </c>
      <c r="D1376" s="4" t="s">
        <v>2124</v>
      </c>
      <c r="G1376" s="4" t="s">
        <v>3920</v>
      </c>
      <c r="P1376" s="9" t="s">
        <v>5557</v>
      </c>
      <c r="Q1376" s="9" t="s">
        <v>2124</v>
      </c>
      <c r="R1376" s="9" t="s">
        <v>2625</v>
      </c>
    </row>
    <row r="1377" spans="1:18" x14ac:dyDescent="0.25">
      <c r="A1377" s="4" t="s">
        <v>4591</v>
      </c>
      <c r="D1377" s="4" t="s">
        <v>3453</v>
      </c>
      <c r="G1377" s="4" t="s">
        <v>7144</v>
      </c>
      <c r="P1377" s="9" t="s">
        <v>4591</v>
      </c>
      <c r="Q1377" s="9" t="s">
        <v>3453</v>
      </c>
      <c r="R1377" s="9" t="s">
        <v>2206</v>
      </c>
    </row>
    <row r="1378" spans="1:18" x14ac:dyDescent="0.25">
      <c r="A1378" s="4" t="s">
        <v>4611</v>
      </c>
      <c r="D1378" s="4" t="s">
        <v>3448</v>
      </c>
      <c r="G1378" s="4" t="s">
        <v>2625</v>
      </c>
      <c r="P1378" s="9" t="s">
        <v>4611</v>
      </c>
      <c r="Q1378" s="9" t="s">
        <v>3448</v>
      </c>
      <c r="R1378" s="9" t="s">
        <v>2239</v>
      </c>
    </row>
    <row r="1379" spans="1:18" x14ac:dyDescent="0.25">
      <c r="A1379" s="4" t="s">
        <v>4680</v>
      </c>
      <c r="D1379" s="4" t="s">
        <v>3487</v>
      </c>
      <c r="G1379" s="4" t="s">
        <v>2206</v>
      </c>
      <c r="P1379" s="9" t="s">
        <v>4680</v>
      </c>
      <c r="Q1379" s="9" t="s">
        <v>3487</v>
      </c>
      <c r="R1379" s="9" t="s">
        <v>1947</v>
      </c>
    </row>
    <row r="1380" spans="1:18" x14ac:dyDescent="0.25">
      <c r="A1380" s="4" t="s">
        <v>4684</v>
      </c>
      <c r="D1380" s="4" t="s">
        <v>5904</v>
      </c>
      <c r="G1380" s="4" t="s">
        <v>2239</v>
      </c>
      <c r="P1380" s="9" t="s">
        <v>4684</v>
      </c>
      <c r="Q1380" s="9" t="s">
        <v>5904</v>
      </c>
      <c r="R1380" s="9" t="s">
        <v>2087</v>
      </c>
    </row>
    <row r="1381" spans="1:18" x14ac:dyDescent="0.25">
      <c r="A1381" s="4" t="s">
        <v>4736</v>
      </c>
      <c r="D1381" s="4" t="s">
        <v>5556</v>
      </c>
      <c r="G1381" s="4" t="s">
        <v>1947</v>
      </c>
      <c r="P1381" s="9" t="s">
        <v>4736</v>
      </c>
      <c r="Q1381" s="9" t="s">
        <v>5556</v>
      </c>
      <c r="R1381" s="9" t="s">
        <v>5328</v>
      </c>
    </row>
    <row r="1382" spans="1:18" x14ac:dyDescent="0.25">
      <c r="A1382" s="4" t="s">
        <v>4768</v>
      </c>
      <c r="D1382" s="4" t="s">
        <v>6221</v>
      </c>
      <c r="G1382" s="4" t="s">
        <v>2087</v>
      </c>
      <c r="P1382" s="9" t="s">
        <v>4768</v>
      </c>
      <c r="Q1382" s="9" t="s">
        <v>6221</v>
      </c>
      <c r="R1382" s="9" t="s">
        <v>6510</v>
      </c>
    </row>
    <row r="1383" spans="1:18" x14ac:dyDescent="0.25">
      <c r="A1383" s="4" t="s">
        <v>6223</v>
      </c>
      <c r="D1383" s="4" t="s">
        <v>1654</v>
      </c>
      <c r="G1383" s="4" t="s">
        <v>5328</v>
      </c>
      <c r="P1383" s="9" t="s">
        <v>6223</v>
      </c>
      <c r="Q1383" s="9" t="s">
        <v>1654</v>
      </c>
      <c r="R1383" s="9" t="s">
        <v>1292</v>
      </c>
    </row>
    <row r="1384" spans="1:18" x14ac:dyDescent="0.25">
      <c r="A1384" s="4" t="s">
        <v>4800</v>
      </c>
      <c r="D1384" s="4" t="s">
        <v>4251</v>
      </c>
      <c r="G1384" s="4" t="s">
        <v>6510</v>
      </c>
      <c r="P1384" s="9" t="s">
        <v>4800</v>
      </c>
      <c r="Q1384" s="9" t="s">
        <v>4251</v>
      </c>
      <c r="R1384" s="9" t="s">
        <v>2968</v>
      </c>
    </row>
    <row r="1385" spans="1:18" x14ac:dyDescent="0.25">
      <c r="A1385" s="4" t="s">
        <v>4824</v>
      </c>
      <c r="D1385" s="4" t="s">
        <v>6222</v>
      </c>
      <c r="G1385" s="4" t="s">
        <v>1292</v>
      </c>
      <c r="P1385" s="9" t="s">
        <v>4824</v>
      </c>
      <c r="Q1385" s="9" t="s">
        <v>6222</v>
      </c>
      <c r="R1385" s="9" t="s">
        <v>1458</v>
      </c>
    </row>
    <row r="1386" spans="1:18" x14ac:dyDescent="0.25">
      <c r="A1386" s="4" t="s">
        <v>6513</v>
      </c>
      <c r="D1386" s="4" t="s">
        <v>4303</v>
      </c>
      <c r="G1386" s="4" t="s">
        <v>2968</v>
      </c>
      <c r="P1386" s="9" t="s">
        <v>6513</v>
      </c>
      <c r="Q1386" s="9" t="s">
        <v>4303</v>
      </c>
      <c r="R1386" s="9" t="s">
        <v>3025</v>
      </c>
    </row>
    <row r="1387" spans="1:18" x14ac:dyDescent="0.25">
      <c r="A1387" s="4" t="s">
        <v>5329</v>
      </c>
      <c r="D1387" s="4" t="s">
        <v>4324</v>
      </c>
      <c r="G1387" s="4" t="s">
        <v>1458</v>
      </c>
      <c r="P1387" s="9" t="s">
        <v>5329</v>
      </c>
      <c r="Q1387" s="9" t="s">
        <v>4324</v>
      </c>
      <c r="R1387" s="9" t="s">
        <v>1532</v>
      </c>
    </row>
    <row r="1388" spans="1:18" x14ac:dyDescent="0.25">
      <c r="A1388" s="4" t="s">
        <v>2603</v>
      </c>
      <c r="D1388" s="4" t="s">
        <v>6511</v>
      </c>
      <c r="G1388" s="4" t="s">
        <v>3025</v>
      </c>
      <c r="P1388" s="9" t="s">
        <v>2603</v>
      </c>
      <c r="Q1388" s="9" t="s">
        <v>6511</v>
      </c>
      <c r="R1388" s="9" t="s">
        <v>3127</v>
      </c>
    </row>
    <row r="1389" spans="1:18" x14ac:dyDescent="0.25">
      <c r="A1389" s="4" t="s">
        <v>5905</v>
      </c>
      <c r="D1389" s="4" t="s">
        <v>4388</v>
      </c>
      <c r="G1389" s="4" t="s">
        <v>1532</v>
      </c>
      <c r="P1389" s="9" t="s">
        <v>5905</v>
      </c>
      <c r="Q1389" s="9" t="s">
        <v>4388</v>
      </c>
      <c r="R1389" s="9" t="s">
        <v>3192</v>
      </c>
    </row>
    <row r="1390" spans="1:18" x14ac:dyDescent="0.25">
      <c r="A1390" s="4" t="s">
        <v>5906</v>
      </c>
      <c r="D1390" s="4" t="s">
        <v>4390</v>
      </c>
      <c r="G1390" s="4" t="s">
        <v>3127</v>
      </c>
      <c r="P1390" s="9" t="s">
        <v>5906</v>
      </c>
      <c r="Q1390" s="9" t="s">
        <v>4390</v>
      </c>
      <c r="R1390" s="9" t="s">
        <v>3261</v>
      </c>
    </row>
    <row r="1391" spans="1:18" x14ac:dyDescent="0.25">
      <c r="A1391" s="4" t="s">
        <v>5907</v>
      </c>
      <c r="D1391" s="4" t="s">
        <v>2329</v>
      </c>
      <c r="G1391" s="4" t="s">
        <v>3192</v>
      </c>
      <c r="P1391" s="9" t="s">
        <v>5907</v>
      </c>
      <c r="Q1391" s="9" t="s">
        <v>2329</v>
      </c>
      <c r="R1391" s="9" t="s">
        <v>7269</v>
      </c>
    </row>
    <row r="1392" spans="1:18" x14ac:dyDescent="0.25">
      <c r="A1392" s="4" t="s">
        <v>5908</v>
      </c>
      <c r="D1392" s="4" t="s">
        <v>2321</v>
      </c>
      <c r="G1392" s="4" t="s">
        <v>3261</v>
      </c>
      <c r="P1392" s="9" t="s">
        <v>5908</v>
      </c>
      <c r="Q1392" s="9" t="s">
        <v>2321</v>
      </c>
      <c r="R1392" s="9" t="s">
        <v>3352</v>
      </c>
    </row>
    <row r="1393" spans="1:18" x14ac:dyDescent="0.25">
      <c r="A1393" s="4" t="s">
        <v>2187</v>
      </c>
      <c r="D1393" s="4" t="s">
        <v>4425</v>
      </c>
      <c r="G1393" s="4" t="s">
        <v>7269</v>
      </c>
      <c r="P1393" s="9" t="s">
        <v>2187</v>
      </c>
      <c r="Q1393" s="9" t="s">
        <v>4425</v>
      </c>
      <c r="R1393" s="9" t="s">
        <v>7145</v>
      </c>
    </row>
    <row r="1394" spans="1:18" x14ac:dyDescent="0.25">
      <c r="A1394" s="4" t="s">
        <v>1757</v>
      </c>
      <c r="D1394" s="4" t="s">
        <v>4005</v>
      </c>
      <c r="G1394" s="4" t="s">
        <v>3352</v>
      </c>
      <c r="P1394" s="9" t="s">
        <v>1757</v>
      </c>
      <c r="Q1394" s="9" t="s">
        <v>4005</v>
      </c>
      <c r="R1394" s="9" t="s">
        <v>2361</v>
      </c>
    </row>
    <row r="1395" spans="1:18" x14ac:dyDescent="0.25">
      <c r="A1395" s="4" t="s">
        <v>1749</v>
      </c>
      <c r="D1395" s="4" t="s">
        <v>1313</v>
      </c>
      <c r="G1395" s="4" t="s">
        <v>7145</v>
      </c>
      <c r="P1395" s="9" t="s">
        <v>1749</v>
      </c>
      <c r="Q1395" s="9" t="s">
        <v>1313</v>
      </c>
      <c r="R1395" s="9" t="s">
        <v>6146</v>
      </c>
    </row>
    <row r="1396" spans="1:18" x14ac:dyDescent="0.25">
      <c r="A1396" s="4" t="s">
        <v>4899</v>
      </c>
      <c r="D1396" s="4" t="s">
        <v>1352</v>
      </c>
      <c r="G1396" s="4" t="s">
        <v>2361</v>
      </c>
      <c r="P1396" s="9" t="s">
        <v>4899</v>
      </c>
      <c r="Q1396" s="9" t="s">
        <v>1352</v>
      </c>
      <c r="R1396" s="9" t="s">
        <v>1824</v>
      </c>
    </row>
    <row r="1397" spans="1:18" x14ac:dyDescent="0.25">
      <c r="A1397" s="4" t="s">
        <v>4926</v>
      </c>
      <c r="D1397" s="4" t="s">
        <v>1486</v>
      </c>
      <c r="G1397" s="4" t="s">
        <v>6146</v>
      </c>
      <c r="P1397" s="9" t="s">
        <v>4926</v>
      </c>
      <c r="Q1397" s="9" t="s">
        <v>1486</v>
      </c>
      <c r="R1397" s="9" t="s">
        <v>1962</v>
      </c>
    </row>
    <row r="1398" spans="1:18" x14ac:dyDescent="0.25">
      <c r="A1398" s="4" t="s">
        <v>4959</v>
      </c>
      <c r="D1398" s="4" t="s">
        <v>1415</v>
      </c>
      <c r="G1398" s="4" t="s">
        <v>1824</v>
      </c>
      <c r="P1398" s="9" t="s">
        <v>4959</v>
      </c>
      <c r="Q1398" s="9" t="s">
        <v>1415</v>
      </c>
      <c r="R1398" s="9" t="s">
        <v>1971</v>
      </c>
    </row>
    <row r="1399" spans="1:18" x14ac:dyDescent="0.25">
      <c r="A1399" s="4" t="s">
        <v>1287</v>
      </c>
      <c r="D1399" s="4" t="s">
        <v>4481</v>
      </c>
      <c r="G1399" s="4" t="s">
        <v>1962</v>
      </c>
      <c r="P1399" s="9" t="s">
        <v>1287</v>
      </c>
      <c r="Q1399" s="9" t="s">
        <v>4481</v>
      </c>
      <c r="R1399" s="9" t="s">
        <v>2174</v>
      </c>
    </row>
    <row r="1400" spans="1:18" x14ac:dyDescent="0.25">
      <c r="A1400" s="4" t="s">
        <v>1301</v>
      </c>
      <c r="D1400" s="4" t="s">
        <v>1645</v>
      </c>
      <c r="G1400" s="4" t="s">
        <v>1971</v>
      </c>
      <c r="P1400" s="9" t="s">
        <v>1301</v>
      </c>
      <c r="Q1400" s="9" t="s">
        <v>1645</v>
      </c>
      <c r="R1400" s="9" t="s">
        <v>2124</v>
      </c>
    </row>
    <row r="1401" spans="1:18" x14ac:dyDescent="0.25">
      <c r="A1401" s="4" t="s">
        <v>3010</v>
      </c>
      <c r="D1401" s="4" t="s">
        <v>1615</v>
      </c>
      <c r="G1401" s="4" t="s">
        <v>2174</v>
      </c>
      <c r="P1401" s="9" t="s">
        <v>3010</v>
      </c>
      <c r="Q1401" s="9" t="s">
        <v>1615</v>
      </c>
      <c r="R1401" s="9" t="s">
        <v>3453</v>
      </c>
    </row>
    <row r="1402" spans="1:18" x14ac:dyDescent="0.25">
      <c r="A1402" s="4" t="s">
        <v>1607</v>
      </c>
      <c r="D1402" s="4" t="s">
        <v>5557</v>
      </c>
      <c r="G1402" s="4" t="s">
        <v>2124</v>
      </c>
      <c r="P1402" s="9" t="s">
        <v>1607</v>
      </c>
      <c r="Q1402" s="9" t="s">
        <v>5557</v>
      </c>
      <c r="R1402" s="9" t="s">
        <v>3448</v>
      </c>
    </row>
    <row r="1403" spans="1:18" x14ac:dyDescent="0.25">
      <c r="A1403" s="4" t="s">
        <v>3118</v>
      </c>
      <c r="D1403" s="4" t="s">
        <v>4591</v>
      </c>
      <c r="G1403" s="4" t="s">
        <v>3453</v>
      </c>
      <c r="P1403" s="9" t="s">
        <v>3118</v>
      </c>
      <c r="Q1403" s="9" t="s">
        <v>4591</v>
      </c>
      <c r="R1403" s="9" t="s">
        <v>3487</v>
      </c>
    </row>
    <row r="1404" spans="1:18" x14ac:dyDescent="0.25">
      <c r="A1404" s="4" t="s">
        <v>3219</v>
      </c>
      <c r="D1404" s="4" t="s">
        <v>4611</v>
      </c>
      <c r="G1404" s="4" t="s">
        <v>3448</v>
      </c>
      <c r="P1404" s="9" t="s">
        <v>3219</v>
      </c>
      <c r="Q1404" s="9" t="s">
        <v>4611</v>
      </c>
      <c r="R1404" s="9" t="s">
        <v>5904</v>
      </c>
    </row>
    <row r="1405" spans="1:18" x14ac:dyDescent="0.25">
      <c r="A1405" s="4" t="s">
        <v>7146</v>
      </c>
      <c r="D1405" s="4" t="s">
        <v>4680</v>
      </c>
      <c r="G1405" s="4" t="s">
        <v>3487</v>
      </c>
      <c r="P1405" s="9" t="s">
        <v>7146</v>
      </c>
      <c r="Q1405" s="9" t="s">
        <v>4680</v>
      </c>
      <c r="R1405" s="9" t="s">
        <v>5556</v>
      </c>
    </row>
    <row r="1406" spans="1:18" x14ac:dyDescent="0.25">
      <c r="A1406" s="4" t="s">
        <v>7270</v>
      </c>
      <c r="D1406" s="4" t="s">
        <v>4684</v>
      </c>
      <c r="G1406" s="4" t="s">
        <v>5904</v>
      </c>
      <c r="P1406" s="9" t="s">
        <v>7270</v>
      </c>
      <c r="Q1406" s="9" t="s">
        <v>4684</v>
      </c>
      <c r="R1406" s="9" t="s">
        <v>6221</v>
      </c>
    </row>
    <row r="1407" spans="1:18" x14ac:dyDescent="0.25">
      <c r="A1407" s="4" t="s">
        <v>3382</v>
      </c>
      <c r="D1407" s="4" t="s">
        <v>4736</v>
      </c>
      <c r="G1407" s="4" t="s">
        <v>5556</v>
      </c>
      <c r="P1407" s="9" t="s">
        <v>3382</v>
      </c>
      <c r="Q1407" s="9" t="s">
        <v>4736</v>
      </c>
      <c r="R1407" s="9" t="s">
        <v>1654</v>
      </c>
    </row>
    <row r="1408" spans="1:18" x14ac:dyDescent="0.25">
      <c r="A1408" s="4" t="s">
        <v>2370</v>
      </c>
      <c r="D1408" s="4" t="s">
        <v>4768</v>
      </c>
      <c r="G1408" s="4" t="s">
        <v>6221</v>
      </c>
      <c r="P1408" s="9" t="s">
        <v>2370</v>
      </c>
      <c r="Q1408" s="9" t="s">
        <v>4768</v>
      </c>
      <c r="R1408" s="9" t="s">
        <v>4251</v>
      </c>
    </row>
    <row r="1409" spans="1:18" x14ac:dyDescent="0.25">
      <c r="A1409" s="4" t="s">
        <v>1733</v>
      </c>
      <c r="D1409" s="4" t="s">
        <v>6223</v>
      </c>
      <c r="G1409" s="4" t="s">
        <v>1654</v>
      </c>
      <c r="P1409" s="9" t="s">
        <v>1733</v>
      </c>
      <c r="Q1409" s="9" t="s">
        <v>6223</v>
      </c>
      <c r="R1409" s="9" t="s">
        <v>6222</v>
      </c>
    </row>
    <row r="1410" spans="1:18" x14ac:dyDescent="0.25">
      <c r="A1410" s="4" t="s">
        <v>1992</v>
      </c>
      <c r="D1410" s="4" t="s">
        <v>4800</v>
      </c>
      <c r="G1410" s="4" t="s">
        <v>4251</v>
      </c>
      <c r="P1410" s="9" t="s">
        <v>1992</v>
      </c>
      <c r="Q1410" s="9" t="s">
        <v>4800</v>
      </c>
      <c r="R1410" s="9" t="s">
        <v>4303</v>
      </c>
    </row>
    <row r="1411" spans="1:18" x14ac:dyDescent="0.25">
      <c r="A1411" s="4" t="s">
        <v>2005</v>
      </c>
      <c r="D1411" s="4" t="s">
        <v>4824</v>
      </c>
      <c r="G1411" s="4" t="s">
        <v>6222</v>
      </c>
      <c r="P1411" s="9" t="s">
        <v>2005</v>
      </c>
      <c r="Q1411" s="9" t="s">
        <v>4824</v>
      </c>
      <c r="R1411" s="9" t="s">
        <v>4324</v>
      </c>
    </row>
    <row r="1412" spans="1:18" x14ac:dyDescent="0.25">
      <c r="A1412" s="4" t="s">
        <v>2146</v>
      </c>
      <c r="D1412" s="4" t="s">
        <v>6513</v>
      </c>
      <c r="G1412" s="4" t="s">
        <v>4303</v>
      </c>
      <c r="P1412" s="9" t="s">
        <v>2146</v>
      </c>
      <c r="Q1412" s="9" t="s">
        <v>6513</v>
      </c>
      <c r="R1412" s="9" t="s">
        <v>6511</v>
      </c>
    </row>
    <row r="1413" spans="1:18" x14ac:dyDescent="0.25">
      <c r="A1413" s="4" t="s">
        <v>3442</v>
      </c>
      <c r="D1413" s="4" t="s">
        <v>5329</v>
      </c>
      <c r="G1413" s="4" t="s">
        <v>4324</v>
      </c>
      <c r="P1413" s="9" t="s">
        <v>3442</v>
      </c>
      <c r="Q1413" s="9" t="s">
        <v>5329</v>
      </c>
      <c r="R1413" s="9" t="s">
        <v>4388</v>
      </c>
    </row>
    <row r="1414" spans="1:18" x14ac:dyDescent="0.25">
      <c r="A1414" s="4" t="s">
        <v>5558</v>
      </c>
      <c r="D1414" s="4" t="s">
        <v>2603</v>
      </c>
      <c r="G1414" s="4" t="s">
        <v>6511</v>
      </c>
      <c r="P1414" s="9" t="s">
        <v>5558</v>
      </c>
      <c r="Q1414" s="9" t="s">
        <v>2603</v>
      </c>
      <c r="R1414" s="9" t="s">
        <v>4390</v>
      </c>
    </row>
    <row r="1415" spans="1:18" x14ac:dyDescent="0.25">
      <c r="A1415" s="4" t="s">
        <v>6224</v>
      </c>
      <c r="D1415" s="4" t="s">
        <v>5905</v>
      </c>
      <c r="G1415" s="4" t="s">
        <v>4388</v>
      </c>
      <c r="P1415" s="9" t="s">
        <v>6224</v>
      </c>
      <c r="Q1415" s="9" t="s">
        <v>5905</v>
      </c>
      <c r="R1415" s="9" t="s">
        <v>2329</v>
      </c>
    </row>
    <row r="1416" spans="1:18" x14ac:dyDescent="0.25">
      <c r="A1416" s="4" t="s">
        <v>4194</v>
      </c>
      <c r="D1416" s="4" t="s">
        <v>5906</v>
      </c>
      <c r="G1416" s="4" t="s">
        <v>4390</v>
      </c>
      <c r="P1416" s="9" t="s">
        <v>4194</v>
      </c>
      <c r="Q1416" s="9" t="s">
        <v>5906</v>
      </c>
      <c r="R1416" s="9" t="s">
        <v>2321</v>
      </c>
    </row>
    <row r="1417" spans="1:18" x14ac:dyDescent="0.25">
      <c r="A1417" s="4" t="s">
        <v>4244</v>
      </c>
      <c r="D1417" s="4" t="s">
        <v>2187</v>
      </c>
      <c r="G1417" s="4" t="s">
        <v>2329</v>
      </c>
      <c r="P1417" s="9" t="s">
        <v>4244</v>
      </c>
      <c r="Q1417" s="9" t="s">
        <v>2187</v>
      </c>
      <c r="R1417" s="9" t="s">
        <v>4425</v>
      </c>
    </row>
    <row r="1418" spans="1:18" x14ac:dyDescent="0.25">
      <c r="A1418" s="4" t="s">
        <v>6881</v>
      </c>
      <c r="D1418" s="4" t="s">
        <v>1757</v>
      </c>
      <c r="G1418" s="4" t="s">
        <v>2321</v>
      </c>
      <c r="P1418" s="9" t="s">
        <v>6881</v>
      </c>
      <c r="Q1418" s="9" t="s">
        <v>1757</v>
      </c>
      <c r="R1418" s="9" t="s">
        <v>4005</v>
      </c>
    </row>
    <row r="1419" spans="1:18" x14ac:dyDescent="0.25">
      <c r="A1419" s="4" t="s">
        <v>6225</v>
      </c>
      <c r="D1419" s="4" t="s">
        <v>1749</v>
      </c>
      <c r="G1419" s="4" t="s">
        <v>4425</v>
      </c>
      <c r="P1419" s="9" t="s">
        <v>6225</v>
      </c>
      <c r="Q1419" s="9" t="s">
        <v>1749</v>
      </c>
      <c r="R1419" s="9" t="s">
        <v>1313</v>
      </c>
    </row>
    <row r="1420" spans="1:18" x14ac:dyDescent="0.25">
      <c r="A1420" s="4" t="s">
        <v>6514</v>
      </c>
      <c r="D1420" s="4" t="s">
        <v>1869</v>
      </c>
      <c r="G1420" s="4" t="s">
        <v>4005</v>
      </c>
      <c r="P1420" s="9" t="s">
        <v>6514</v>
      </c>
      <c r="Q1420" s="9" t="s">
        <v>1869</v>
      </c>
      <c r="R1420" s="9" t="s">
        <v>1352</v>
      </c>
    </row>
    <row r="1421" spans="1:18" x14ac:dyDescent="0.25">
      <c r="A1421" s="4" t="s">
        <v>5909</v>
      </c>
      <c r="D1421" s="4" t="s">
        <v>4916</v>
      </c>
      <c r="G1421" s="4" t="s">
        <v>1313</v>
      </c>
      <c r="P1421" s="9" t="s">
        <v>5909</v>
      </c>
      <c r="Q1421" s="9" t="s">
        <v>4916</v>
      </c>
      <c r="R1421" s="9" t="s">
        <v>1486</v>
      </c>
    </row>
    <row r="1422" spans="1:18" x14ac:dyDescent="0.25">
      <c r="A1422" s="4" t="s">
        <v>5910</v>
      </c>
      <c r="D1422" s="4" t="s">
        <v>4899</v>
      </c>
      <c r="G1422" s="4" t="s">
        <v>1352</v>
      </c>
      <c r="P1422" s="9" t="s">
        <v>5910</v>
      </c>
      <c r="Q1422" s="9" t="s">
        <v>4899</v>
      </c>
      <c r="R1422" s="9" t="s">
        <v>1415</v>
      </c>
    </row>
    <row r="1423" spans="1:18" x14ac:dyDescent="0.25">
      <c r="A1423" s="4" t="s">
        <v>6882</v>
      </c>
      <c r="D1423" s="4" t="s">
        <v>4926</v>
      </c>
      <c r="G1423" s="4" t="s">
        <v>1486</v>
      </c>
      <c r="P1423" s="9" t="s">
        <v>6882</v>
      </c>
      <c r="Q1423" s="9" t="s">
        <v>4926</v>
      </c>
      <c r="R1423" s="9" t="s">
        <v>4481</v>
      </c>
    </row>
    <row r="1424" spans="1:18" x14ac:dyDescent="0.25">
      <c r="A1424" s="4" t="s">
        <v>6515</v>
      </c>
      <c r="D1424" s="4" t="s">
        <v>4959</v>
      </c>
      <c r="G1424" s="4" t="s">
        <v>1415</v>
      </c>
      <c r="P1424" s="9" t="s">
        <v>6515</v>
      </c>
      <c r="Q1424" s="9" t="s">
        <v>4959</v>
      </c>
      <c r="R1424" s="9" t="s">
        <v>1645</v>
      </c>
    </row>
    <row r="1425" spans="1:18" x14ac:dyDescent="0.25">
      <c r="A1425" s="4" t="s">
        <v>3502</v>
      </c>
      <c r="D1425" s="4" t="s">
        <v>1287</v>
      </c>
      <c r="G1425" s="4" t="s">
        <v>4481</v>
      </c>
      <c r="P1425" s="9" t="s">
        <v>3502</v>
      </c>
      <c r="Q1425" s="9" t="s">
        <v>1287</v>
      </c>
      <c r="R1425" s="9" t="s">
        <v>1615</v>
      </c>
    </row>
    <row r="1426" spans="1:18" x14ac:dyDescent="0.25">
      <c r="A1426" s="4" t="s">
        <v>6226</v>
      </c>
      <c r="D1426" s="4" t="s">
        <v>1301</v>
      </c>
      <c r="G1426" s="4" t="s">
        <v>1645</v>
      </c>
      <c r="P1426" s="9" t="s">
        <v>6226</v>
      </c>
      <c r="Q1426" s="9" t="s">
        <v>1301</v>
      </c>
      <c r="R1426" s="9" t="s">
        <v>5557</v>
      </c>
    </row>
    <row r="1427" spans="1:18" x14ac:dyDescent="0.25">
      <c r="A1427" s="4" t="s">
        <v>3542</v>
      </c>
      <c r="D1427" s="4" t="s">
        <v>3010</v>
      </c>
      <c r="G1427" s="4" t="s">
        <v>1615</v>
      </c>
      <c r="P1427" s="9" t="s">
        <v>3542</v>
      </c>
      <c r="Q1427" s="9" t="s">
        <v>3010</v>
      </c>
      <c r="R1427" s="9" t="s">
        <v>4591</v>
      </c>
    </row>
    <row r="1428" spans="1:18" x14ac:dyDescent="0.25">
      <c r="A1428" s="4" t="s">
        <v>5559</v>
      </c>
      <c r="D1428" s="4" t="s">
        <v>1607</v>
      </c>
      <c r="G1428" s="4" t="s">
        <v>5557</v>
      </c>
      <c r="P1428" s="9" t="s">
        <v>5559</v>
      </c>
      <c r="Q1428" s="9" t="s">
        <v>1607</v>
      </c>
      <c r="R1428" s="9" t="s">
        <v>4611</v>
      </c>
    </row>
    <row r="1429" spans="1:18" x14ac:dyDescent="0.25">
      <c r="A1429" s="4" t="s">
        <v>3592</v>
      </c>
      <c r="D1429" s="4" t="s">
        <v>3118</v>
      </c>
      <c r="G1429" s="4" t="s">
        <v>4591</v>
      </c>
      <c r="P1429" s="9" t="s">
        <v>3592</v>
      </c>
      <c r="Q1429" s="9" t="s">
        <v>3118</v>
      </c>
      <c r="R1429" s="9" t="s">
        <v>4680</v>
      </c>
    </row>
    <row r="1430" spans="1:18" x14ac:dyDescent="0.25">
      <c r="A1430" s="4" t="s">
        <v>3644</v>
      </c>
      <c r="D1430" s="4" t="s">
        <v>3219</v>
      </c>
      <c r="G1430" s="4" t="s">
        <v>4611</v>
      </c>
      <c r="P1430" s="9" t="s">
        <v>3644</v>
      </c>
      <c r="Q1430" s="9" t="s">
        <v>3219</v>
      </c>
      <c r="R1430" s="9" t="s">
        <v>4684</v>
      </c>
    </row>
    <row r="1431" spans="1:18" x14ac:dyDescent="0.25">
      <c r="A1431" s="4" t="s">
        <v>3674</v>
      </c>
      <c r="D1431" s="4" t="s">
        <v>7146</v>
      </c>
      <c r="G1431" s="4" t="s">
        <v>4680</v>
      </c>
      <c r="P1431" s="9" t="s">
        <v>3674</v>
      </c>
      <c r="Q1431" s="9" t="s">
        <v>7146</v>
      </c>
      <c r="R1431" s="9" t="s">
        <v>4736</v>
      </c>
    </row>
    <row r="1432" spans="1:18" x14ac:dyDescent="0.25">
      <c r="A1432" s="4" t="s">
        <v>3749</v>
      </c>
      <c r="D1432" s="4" t="s">
        <v>7270</v>
      </c>
      <c r="G1432" s="4" t="s">
        <v>4684</v>
      </c>
      <c r="P1432" s="9" t="s">
        <v>3749</v>
      </c>
      <c r="Q1432" s="9" t="s">
        <v>7270</v>
      </c>
      <c r="R1432" s="9" t="s">
        <v>4768</v>
      </c>
    </row>
    <row r="1433" spans="1:18" x14ac:dyDescent="0.25">
      <c r="A1433" s="4" t="s">
        <v>3784</v>
      </c>
      <c r="D1433" s="4" t="s">
        <v>7526</v>
      </c>
      <c r="G1433" s="4" t="s">
        <v>4736</v>
      </c>
      <c r="P1433" s="9" t="s">
        <v>3784</v>
      </c>
      <c r="Q1433" s="9" t="s">
        <v>7526</v>
      </c>
      <c r="R1433" s="9" t="s">
        <v>6223</v>
      </c>
    </row>
    <row r="1434" spans="1:18" x14ac:dyDescent="0.25">
      <c r="A1434" s="4" t="s">
        <v>3841</v>
      </c>
      <c r="D1434" s="4" t="s">
        <v>3382</v>
      </c>
      <c r="G1434" s="4" t="s">
        <v>4768</v>
      </c>
      <c r="P1434" s="9" t="s">
        <v>3841</v>
      </c>
      <c r="Q1434" s="9" t="s">
        <v>3382</v>
      </c>
      <c r="R1434" s="9" t="s">
        <v>4800</v>
      </c>
    </row>
    <row r="1435" spans="1:18" x14ac:dyDescent="0.25">
      <c r="A1435" s="4" t="s">
        <v>3912</v>
      </c>
      <c r="D1435" s="4" t="s">
        <v>6785</v>
      </c>
      <c r="G1435" s="4" t="s">
        <v>6223</v>
      </c>
      <c r="P1435" s="9" t="s">
        <v>3912</v>
      </c>
      <c r="Q1435" s="9" t="s">
        <v>6785</v>
      </c>
      <c r="R1435" s="9" t="s">
        <v>4824</v>
      </c>
    </row>
    <row r="1436" spans="1:18" x14ac:dyDescent="0.25">
      <c r="A1436" s="4" t="s">
        <v>3970</v>
      </c>
      <c r="D1436" s="4" t="s">
        <v>2370</v>
      </c>
      <c r="G1436" s="4" t="s">
        <v>4800</v>
      </c>
      <c r="P1436" s="9" t="s">
        <v>3970</v>
      </c>
      <c r="Q1436" s="9" t="s">
        <v>2370</v>
      </c>
      <c r="R1436" s="9" t="s">
        <v>6513</v>
      </c>
    </row>
    <row r="1437" spans="1:18" x14ac:dyDescent="0.25">
      <c r="A1437" s="4" t="s">
        <v>3973</v>
      </c>
      <c r="D1437" s="4" t="s">
        <v>1733</v>
      </c>
      <c r="G1437" s="4" t="s">
        <v>4824</v>
      </c>
      <c r="P1437" s="9" t="s">
        <v>3973</v>
      </c>
      <c r="Q1437" s="9" t="s">
        <v>1733</v>
      </c>
      <c r="R1437" s="9" t="s">
        <v>7633</v>
      </c>
    </row>
    <row r="1438" spans="1:18" x14ac:dyDescent="0.25">
      <c r="A1438" s="4" t="s">
        <v>3979</v>
      </c>
      <c r="D1438" s="4" t="s">
        <v>1992</v>
      </c>
      <c r="G1438" s="4" t="s">
        <v>6513</v>
      </c>
      <c r="P1438" s="9" t="s">
        <v>3979</v>
      </c>
      <c r="Q1438" s="9" t="s">
        <v>1992</v>
      </c>
      <c r="R1438" s="9" t="s">
        <v>5329</v>
      </c>
    </row>
    <row r="1439" spans="1:18" x14ac:dyDescent="0.25">
      <c r="A1439" s="4" t="s">
        <v>2471</v>
      </c>
      <c r="D1439" s="4" t="s">
        <v>2005</v>
      </c>
      <c r="G1439" s="4" t="s">
        <v>7633</v>
      </c>
      <c r="P1439" s="9" t="s">
        <v>2471</v>
      </c>
      <c r="Q1439" s="9" t="s">
        <v>2005</v>
      </c>
      <c r="R1439" s="9" t="s">
        <v>2603</v>
      </c>
    </row>
    <row r="1440" spans="1:18" x14ac:dyDescent="0.25">
      <c r="A1440" s="4" t="s">
        <v>1920</v>
      </c>
      <c r="D1440" s="4" t="s">
        <v>2146</v>
      </c>
      <c r="G1440" s="4" t="s">
        <v>5329</v>
      </c>
      <c r="P1440" s="9" t="s">
        <v>1920</v>
      </c>
      <c r="Q1440" s="9" t="s">
        <v>2146</v>
      </c>
      <c r="R1440" s="9" t="s">
        <v>5905</v>
      </c>
    </row>
    <row r="1441" spans="1:18" x14ac:dyDescent="0.25">
      <c r="A1441" s="4" t="s">
        <v>1928</v>
      </c>
      <c r="D1441" s="4" t="s">
        <v>3442</v>
      </c>
      <c r="G1441" s="4" t="s">
        <v>2603</v>
      </c>
      <c r="P1441" s="9" t="s">
        <v>1928</v>
      </c>
      <c r="Q1441" s="9" t="s">
        <v>3442</v>
      </c>
      <c r="R1441" s="9" t="s">
        <v>5906</v>
      </c>
    </row>
    <row r="1442" spans="1:18" x14ac:dyDescent="0.25">
      <c r="A1442" s="4" t="s">
        <v>4049</v>
      </c>
      <c r="D1442" s="4" t="s">
        <v>5558</v>
      </c>
      <c r="G1442" s="4" t="s">
        <v>5905</v>
      </c>
      <c r="P1442" s="9" t="s">
        <v>4049</v>
      </c>
      <c r="Q1442" s="9" t="s">
        <v>5558</v>
      </c>
      <c r="R1442" s="9" t="s">
        <v>2187</v>
      </c>
    </row>
    <row r="1443" spans="1:18" x14ac:dyDescent="0.25">
      <c r="A1443" s="4" t="s">
        <v>4039</v>
      </c>
      <c r="D1443" s="4" t="s">
        <v>6224</v>
      </c>
      <c r="G1443" s="4" t="s">
        <v>5906</v>
      </c>
      <c r="P1443" s="9" t="s">
        <v>4039</v>
      </c>
      <c r="Q1443" s="9" t="s">
        <v>6224</v>
      </c>
      <c r="R1443" s="9" t="s">
        <v>1757</v>
      </c>
    </row>
    <row r="1444" spans="1:18" x14ac:dyDescent="0.25">
      <c r="A1444" s="4" t="s">
        <v>1178</v>
      </c>
      <c r="D1444" s="4" t="s">
        <v>4194</v>
      </c>
      <c r="G1444" s="4" t="s">
        <v>2187</v>
      </c>
      <c r="P1444" s="9" t="s">
        <v>1178</v>
      </c>
      <c r="Q1444" s="9" t="s">
        <v>4194</v>
      </c>
      <c r="R1444" s="9" t="s">
        <v>1749</v>
      </c>
    </row>
    <row r="1445" spans="1:18" x14ac:dyDescent="0.25">
      <c r="A1445" s="4" t="s">
        <v>2662</v>
      </c>
      <c r="D1445" s="4" t="s">
        <v>4244</v>
      </c>
      <c r="G1445" s="4" t="s">
        <v>1757</v>
      </c>
      <c r="P1445" s="9" t="s">
        <v>2662</v>
      </c>
      <c r="Q1445" s="9" t="s">
        <v>4244</v>
      </c>
      <c r="R1445" s="9" t="s">
        <v>1869</v>
      </c>
    </row>
    <row r="1446" spans="1:18" x14ac:dyDescent="0.25">
      <c r="A1446" s="4" t="s">
        <v>1428</v>
      </c>
      <c r="D1446" s="4" t="s">
        <v>6881</v>
      </c>
      <c r="G1446" s="4" t="s">
        <v>1749</v>
      </c>
      <c r="P1446" s="9" t="s">
        <v>1428</v>
      </c>
      <c r="Q1446" s="9" t="s">
        <v>6881</v>
      </c>
      <c r="R1446" s="9" t="s">
        <v>4916</v>
      </c>
    </row>
    <row r="1447" spans="1:18" x14ac:dyDescent="0.25">
      <c r="A1447" s="4" t="s">
        <v>2686</v>
      </c>
      <c r="D1447" s="4" t="s">
        <v>6225</v>
      </c>
      <c r="G1447" s="4" t="s">
        <v>1869</v>
      </c>
      <c r="P1447" s="9" t="s">
        <v>2686</v>
      </c>
      <c r="Q1447" s="9" t="s">
        <v>6225</v>
      </c>
      <c r="R1447" s="9" t="s">
        <v>4899</v>
      </c>
    </row>
    <row r="1448" spans="1:18" x14ac:dyDescent="0.25">
      <c r="A1448" s="4" t="s">
        <v>1572</v>
      </c>
      <c r="D1448" s="4" t="s">
        <v>6514</v>
      </c>
      <c r="G1448" s="4" t="s">
        <v>4916</v>
      </c>
      <c r="P1448" s="9" t="s">
        <v>1572</v>
      </c>
      <c r="Q1448" s="9" t="s">
        <v>6514</v>
      </c>
      <c r="R1448" s="9" t="s">
        <v>4926</v>
      </c>
    </row>
    <row r="1449" spans="1:18" x14ac:dyDescent="0.25">
      <c r="A1449" s="4" t="s">
        <v>2722</v>
      </c>
      <c r="D1449" s="4" t="s">
        <v>5909</v>
      </c>
      <c r="G1449" s="4" t="s">
        <v>4899</v>
      </c>
      <c r="P1449" s="9" t="s">
        <v>2722</v>
      </c>
      <c r="Q1449" s="9" t="s">
        <v>5909</v>
      </c>
      <c r="R1449" s="9" t="s">
        <v>4959</v>
      </c>
    </row>
    <row r="1450" spans="1:18" x14ac:dyDescent="0.25">
      <c r="A1450" s="4" t="s">
        <v>2747</v>
      </c>
      <c r="D1450" s="4" t="s">
        <v>7527</v>
      </c>
      <c r="G1450" s="4" t="s">
        <v>4926</v>
      </c>
      <c r="P1450" s="9" t="s">
        <v>2747</v>
      </c>
      <c r="Q1450" s="9" t="s">
        <v>7527</v>
      </c>
      <c r="R1450" s="9" t="s">
        <v>1287</v>
      </c>
    </row>
    <row r="1451" spans="1:18" x14ac:dyDescent="0.25">
      <c r="A1451" s="4" t="s">
        <v>2778</v>
      </c>
      <c r="D1451" s="4" t="s">
        <v>5910</v>
      </c>
      <c r="G1451" s="4" t="s">
        <v>4959</v>
      </c>
      <c r="P1451" s="9" t="s">
        <v>2778</v>
      </c>
      <c r="Q1451" s="9" t="s">
        <v>5910</v>
      </c>
      <c r="R1451" s="9" t="s">
        <v>1301</v>
      </c>
    </row>
    <row r="1452" spans="1:18" x14ac:dyDescent="0.25">
      <c r="A1452" s="4" t="s">
        <v>2788</v>
      </c>
      <c r="D1452" s="4" t="s">
        <v>6882</v>
      </c>
      <c r="G1452" s="4" t="s">
        <v>1287</v>
      </c>
      <c r="P1452" s="9" t="s">
        <v>2788</v>
      </c>
      <c r="Q1452" s="9" t="s">
        <v>6882</v>
      </c>
      <c r="R1452" s="9" t="s">
        <v>3010</v>
      </c>
    </row>
    <row r="1453" spans="1:18" x14ac:dyDescent="0.25">
      <c r="A1453" s="4" t="s">
        <v>2796</v>
      </c>
      <c r="D1453" s="4" t="s">
        <v>6515</v>
      </c>
      <c r="G1453" s="4" t="s">
        <v>1301</v>
      </c>
      <c r="P1453" s="9" t="s">
        <v>2796</v>
      </c>
      <c r="Q1453" s="9" t="s">
        <v>6515</v>
      </c>
      <c r="R1453" s="9" t="s">
        <v>1607</v>
      </c>
    </row>
    <row r="1454" spans="1:18" x14ac:dyDescent="0.25">
      <c r="A1454" s="4" t="s">
        <v>2824</v>
      </c>
      <c r="D1454" s="4" t="s">
        <v>3502</v>
      </c>
      <c r="G1454" s="4" t="s">
        <v>3010</v>
      </c>
      <c r="P1454" s="9" t="s">
        <v>2824</v>
      </c>
      <c r="Q1454" s="9" t="s">
        <v>3502</v>
      </c>
      <c r="R1454" s="9" t="s">
        <v>3118</v>
      </c>
    </row>
    <row r="1455" spans="1:18" x14ac:dyDescent="0.25">
      <c r="A1455" s="4" t="s">
        <v>2808</v>
      </c>
      <c r="D1455" s="4" t="s">
        <v>6226</v>
      </c>
      <c r="G1455" s="4" t="s">
        <v>1607</v>
      </c>
      <c r="P1455" s="9" t="s">
        <v>2808</v>
      </c>
      <c r="Q1455" s="9" t="s">
        <v>6226</v>
      </c>
      <c r="R1455" s="9" t="s">
        <v>3219</v>
      </c>
    </row>
    <row r="1456" spans="1:18" x14ac:dyDescent="0.25">
      <c r="A1456" s="4" t="s">
        <v>2846</v>
      </c>
      <c r="D1456" s="4" t="s">
        <v>3542</v>
      </c>
      <c r="G1456" s="4" t="s">
        <v>3118</v>
      </c>
      <c r="P1456" s="9" t="s">
        <v>2846</v>
      </c>
      <c r="Q1456" s="9" t="s">
        <v>3542</v>
      </c>
      <c r="R1456" s="9" t="s">
        <v>7146</v>
      </c>
    </row>
    <row r="1457" spans="1:18" x14ac:dyDescent="0.25">
      <c r="A1457" s="4" t="s">
        <v>6227</v>
      </c>
      <c r="D1457" s="4" t="s">
        <v>5559</v>
      </c>
      <c r="G1457" s="4" t="s">
        <v>3219</v>
      </c>
      <c r="P1457" s="9" t="s">
        <v>6227</v>
      </c>
      <c r="Q1457" s="9" t="s">
        <v>5559</v>
      </c>
      <c r="R1457" s="9" t="s">
        <v>7270</v>
      </c>
    </row>
    <row r="1458" spans="1:18" x14ac:dyDescent="0.25">
      <c r="A1458" s="4" t="s">
        <v>6883</v>
      </c>
      <c r="D1458" s="4" t="s">
        <v>3592</v>
      </c>
      <c r="G1458" s="4" t="s">
        <v>7146</v>
      </c>
      <c r="P1458" s="9" t="s">
        <v>6883</v>
      </c>
      <c r="Q1458" s="9" t="s">
        <v>3592</v>
      </c>
      <c r="R1458" s="9" t="s">
        <v>7526</v>
      </c>
    </row>
    <row r="1459" spans="1:18" x14ac:dyDescent="0.25">
      <c r="A1459" s="4" t="s">
        <v>2876</v>
      </c>
      <c r="D1459" s="4" t="s">
        <v>3644</v>
      </c>
      <c r="G1459" s="4" t="s">
        <v>7270</v>
      </c>
      <c r="P1459" s="9" t="s">
        <v>2876</v>
      </c>
      <c r="Q1459" s="9" t="s">
        <v>3644</v>
      </c>
      <c r="R1459" s="9" t="s">
        <v>3382</v>
      </c>
    </row>
    <row r="1460" spans="1:18" x14ac:dyDescent="0.25">
      <c r="A1460" s="4" t="s">
        <v>6884</v>
      </c>
      <c r="D1460" s="4" t="s">
        <v>3674</v>
      </c>
      <c r="G1460" s="4" t="s">
        <v>7526</v>
      </c>
      <c r="P1460" s="9" t="s">
        <v>6884</v>
      </c>
      <c r="Q1460" s="9" t="s">
        <v>3674</v>
      </c>
      <c r="R1460" s="9" t="s">
        <v>6785</v>
      </c>
    </row>
    <row r="1461" spans="1:18" x14ac:dyDescent="0.25">
      <c r="A1461" s="4" t="s">
        <v>2344</v>
      </c>
      <c r="D1461" s="4" t="s">
        <v>3749</v>
      </c>
      <c r="G1461" s="4" t="s">
        <v>3382</v>
      </c>
      <c r="P1461" s="9" t="s">
        <v>2344</v>
      </c>
      <c r="Q1461" s="9" t="s">
        <v>3749</v>
      </c>
      <c r="R1461" s="9" t="s">
        <v>7147</v>
      </c>
    </row>
    <row r="1462" spans="1:18" x14ac:dyDescent="0.25">
      <c r="A1462" s="4" t="s">
        <v>1706</v>
      </c>
      <c r="D1462" s="4" t="s">
        <v>3784</v>
      </c>
      <c r="G1462" s="4" t="s">
        <v>6785</v>
      </c>
      <c r="P1462" s="9" t="s">
        <v>1706</v>
      </c>
      <c r="Q1462" s="9" t="s">
        <v>3784</v>
      </c>
      <c r="R1462" s="9" t="s">
        <v>2370</v>
      </c>
    </row>
    <row r="1463" spans="1:18" x14ac:dyDescent="0.25">
      <c r="A1463" s="4" t="s">
        <v>1774</v>
      </c>
      <c r="D1463" s="4" t="s">
        <v>3841</v>
      </c>
      <c r="G1463" s="4" t="s">
        <v>7147</v>
      </c>
      <c r="P1463" s="9" t="s">
        <v>1774</v>
      </c>
      <c r="Q1463" s="9" t="s">
        <v>3841</v>
      </c>
      <c r="R1463" s="9" t="s">
        <v>1733</v>
      </c>
    </row>
    <row r="1464" spans="1:18" x14ac:dyDescent="0.25">
      <c r="A1464" s="4" t="s">
        <v>1768</v>
      </c>
      <c r="D1464" s="4" t="s">
        <v>3912</v>
      </c>
      <c r="G1464" s="4" t="s">
        <v>2370</v>
      </c>
      <c r="P1464" s="9" t="s">
        <v>1768</v>
      </c>
      <c r="Q1464" s="9" t="s">
        <v>3912</v>
      </c>
      <c r="R1464" s="9" t="s">
        <v>1992</v>
      </c>
    </row>
    <row r="1465" spans="1:18" x14ac:dyDescent="0.25">
      <c r="A1465" s="4" t="s">
        <v>1889</v>
      </c>
      <c r="D1465" s="4" t="s">
        <v>3970</v>
      </c>
      <c r="G1465" s="4" t="s">
        <v>1733</v>
      </c>
      <c r="P1465" s="9" t="s">
        <v>1889</v>
      </c>
      <c r="Q1465" s="9" t="s">
        <v>3970</v>
      </c>
      <c r="R1465" s="9" t="s">
        <v>2005</v>
      </c>
    </row>
    <row r="1466" spans="1:18" x14ac:dyDescent="0.25">
      <c r="A1466" s="4" t="s">
        <v>6885</v>
      </c>
      <c r="D1466" s="4" t="s">
        <v>3973</v>
      </c>
      <c r="G1466" s="4" t="s">
        <v>1992</v>
      </c>
      <c r="P1466" s="9" t="s">
        <v>6885</v>
      </c>
      <c r="Q1466" s="9" t="s">
        <v>3973</v>
      </c>
      <c r="R1466" s="9" t="s">
        <v>2146</v>
      </c>
    </row>
    <row r="1467" spans="1:18" x14ac:dyDescent="0.25">
      <c r="A1467" s="4" t="s">
        <v>2562</v>
      </c>
      <c r="D1467" s="4" t="s">
        <v>3979</v>
      </c>
      <c r="G1467" s="4" t="s">
        <v>2005</v>
      </c>
      <c r="P1467" s="9" t="s">
        <v>2562</v>
      </c>
      <c r="Q1467" s="9" t="s">
        <v>3979</v>
      </c>
      <c r="R1467" s="9" t="s">
        <v>3442</v>
      </c>
    </row>
    <row r="1468" spans="1:18" x14ac:dyDescent="0.25">
      <c r="A1468" s="4" t="s">
        <v>4134</v>
      </c>
      <c r="D1468" s="4" t="s">
        <v>2471</v>
      </c>
      <c r="G1468" s="4" t="s">
        <v>2146</v>
      </c>
      <c r="P1468" s="9" t="s">
        <v>4134</v>
      </c>
      <c r="Q1468" s="9" t="s">
        <v>2471</v>
      </c>
      <c r="R1468" s="9" t="s">
        <v>5558</v>
      </c>
    </row>
    <row r="1469" spans="1:18" x14ac:dyDescent="0.25">
      <c r="A1469" s="4" t="s">
        <v>1330</v>
      </c>
      <c r="D1469" s="4" t="s">
        <v>1920</v>
      </c>
      <c r="G1469" s="4" t="s">
        <v>3442</v>
      </c>
      <c r="P1469" s="9" t="s">
        <v>1330</v>
      </c>
      <c r="Q1469" s="9" t="s">
        <v>1920</v>
      </c>
      <c r="R1469" s="9" t="s">
        <v>6224</v>
      </c>
    </row>
    <row r="1470" spans="1:18" x14ac:dyDescent="0.25">
      <c r="A1470" s="4" t="s">
        <v>1185</v>
      </c>
      <c r="D1470" s="4" t="s">
        <v>1928</v>
      </c>
      <c r="G1470" s="4" t="s">
        <v>5558</v>
      </c>
      <c r="P1470" s="9" t="s">
        <v>1185</v>
      </c>
      <c r="Q1470" s="9" t="s">
        <v>1928</v>
      </c>
      <c r="R1470" s="9" t="s">
        <v>4194</v>
      </c>
    </row>
    <row r="1471" spans="1:18" x14ac:dyDescent="0.25">
      <c r="A1471" s="4" t="s">
        <v>3512</v>
      </c>
      <c r="D1471" s="4" t="s">
        <v>4049</v>
      </c>
      <c r="G1471" s="4" t="s">
        <v>6224</v>
      </c>
      <c r="P1471" s="9" t="s">
        <v>3512</v>
      </c>
      <c r="Q1471" s="9" t="s">
        <v>4049</v>
      </c>
      <c r="R1471" s="9" t="s">
        <v>4244</v>
      </c>
    </row>
    <row r="1472" spans="1:18" x14ac:dyDescent="0.25">
      <c r="A1472" s="4" t="s">
        <v>1478</v>
      </c>
      <c r="D1472" s="4" t="s">
        <v>4039</v>
      </c>
      <c r="G1472" s="4" t="s">
        <v>4194</v>
      </c>
      <c r="P1472" s="9" t="s">
        <v>1478</v>
      </c>
      <c r="Q1472" s="9" t="s">
        <v>4039</v>
      </c>
      <c r="R1472" s="9" t="s">
        <v>6881</v>
      </c>
    </row>
    <row r="1473" spans="1:18" x14ac:dyDescent="0.25">
      <c r="A1473" s="4" t="s">
        <v>3548</v>
      </c>
      <c r="D1473" s="4" t="s">
        <v>1178</v>
      </c>
      <c r="G1473" s="4" t="s">
        <v>4244</v>
      </c>
      <c r="P1473" s="9" t="s">
        <v>3548</v>
      </c>
      <c r="Q1473" s="9" t="s">
        <v>1178</v>
      </c>
      <c r="R1473" s="9" t="s">
        <v>6225</v>
      </c>
    </row>
    <row r="1474" spans="1:18" x14ac:dyDescent="0.25">
      <c r="A1474" s="4" t="s">
        <v>3571</v>
      </c>
      <c r="D1474" s="4" t="s">
        <v>2662</v>
      </c>
      <c r="G1474" s="4" t="s">
        <v>6881</v>
      </c>
      <c r="P1474" s="9" t="s">
        <v>3571</v>
      </c>
      <c r="Q1474" s="9" t="s">
        <v>2662</v>
      </c>
      <c r="R1474" s="9" t="s">
        <v>6514</v>
      </c>
    </row>
    <row r="1475" spans="1:18" x14ac:dyDescent="0.25">
      <c r="A1475" s="4" t="s">
        <v>1518</v>
      </c>
      <c r="D1475" s="4" t="s">
        <v>1428</v>
      </c>
      <c r="G1475" s="4" t="s">
        <v>6225</v>
      </c>
      <c r="P1475" s="9" t="s">
        <v>1518</v>
      </c>
      <c r="Q1475" s="9" t="s">
        <v>1428</v>
      </c>
      <c r="R1475" s="9" t="s">
        <v>5909</v>
      </c>
    </row>
    <row r="1476" spans="1:18" x14ac:dyDescent="0.25">
      <c r="A1476" s="4" t="s">
        <v>3608</v>
      </c>
      <c r="D1476" s="4" t="s">
        <v>2686</v>
      </c>
      <c r="G1476" s="4" t="s">
        <v>6514</v>
      </c>
      <c r="P1476" s="9" t="s">
        <v>3608</v>
      </c>
      <c r="Q1476" s="9" t="s">
        <v>2686</v>
      </c>
      <c r="R1476" s="9" t="s">
        <v>7527</v>
      </c>
    </row>
    <row r="1477" spans="1:18" x14ac:dyDescent="0.25">
      <c r="A1477" s="4" t="s">
        <v>3627</v>
      </c>
      <c r="D1477" s="4" t="s">
        <v>1572</v>
      </c>
      <c r="G1477" s="4" t="s">
        <v>5909</v>
      </c>
      <c r="P1477" s="9" t="s">
        <v>3627</v>
      </c>
      <c r="Q1477" s="9" t="s">
        <v>1572</v>
      </c>
      <c r="R1477" s="9" t="s">
        <v>5910</v>
      </c>
    </row>
    <row r="1478" spans="1:18" x14ac:dyDescent="0.25">
      <c r="A1478" s="4" t="s">
        <v>1675</v>
      </c>
      <c r="D1478" s="4" t="s">
        <v>2722</v>
      </c>
      <c r="G1478" s="4" t="s">
        <v>7527</v>
      </c>
      <c r="P1478" s="9" t="s">
        <v>1675</v>
      </c>
      <c r="Q1478" s="9" t="s">
        <v>2722</v>
      </c>
      <c r="R1478" s="9" t="s">
        <v>6882</v>
      </c>
    </row>
    <row r="1479" spans="1:18" x14ac:dyDescent="0.25">
      <c r="A1479" s="4" t="s">
        <v>3727</v>
      </c>
      <c r="D1479" s="4" t="s">
        <v>2747</v>
      </c>
      <c r="G1479" s="4" t="s">
        <v>5910</v>
      </c>
      <c r="P1479" s="9" t="s">
        <v>3727</v>
      </c>
      <c r="Q1479" s="9" t="s">
        <v>2747</v>
      </c>
      <c r="R1479" s="9" t="s">
        <v>6515</v>
      </c>
    </row>
    <row r="1480" spans="1:18" x14ac:dyDescent="0.25">
      <c r="A1480" s="4" t="s">
        <v>3678</v>
      </c>
      <c r="D1480" s="4" t="s">
        <v>2778</v>
      </c>
      <c r="G1480" s="4" t="s">
        <v>6882</v>
      </c>
      <c r="P1480" s="9" t="s">
        <v>3678</v>
      </c>
      <c r="Q1480" s="9" t="s">
        <v>2778</v>
      </c>
      <c r="R1480" s="9" t="s">
        <v>3502</v>
      </c>
    </row>
    <row r="1481" spans="1:18" x14ac:dyDescent="0.25">
      <c r="A1481" s="4" t="s">
        <v>3797</v>
      </c>
      <c r="D1481" s="4" t="s">
        <v>2788</v>
      </c>
      <c r="G1481" s="4" t="s">
        <v>6515</v>
      </c>
      <c r="P1481" s="9" t="s">
        <v>3797</v>
      </c>
      <c r="Q1481" s="9" t="s">
        <v>2788</v>
      </c>
      <c r="R1481" s="9" t="s">
        <v>6226</v>
      </c>
    </row>
    <row r="1482" spans="1:18" x14ac:dyDescent="0.25">
      <c r="A1482" s="4" t="s">
        <v>3794</v>
      </c>
      <c r="D1482" s="4" t="s">
        <v>2796</v>
      </c>
      <c r="G1482" s="4" t="s">
        <v>3502</v>
      </c>
      <c r="P1482" s="9" t="s">
        <v>3794</v>
      </c>
      <c r="Q1482" s="9" t="s">
        <v>2796</v>
      </c>
      <c r="R1482" s="9" t="s">
        <v>3542</v>
      </c>
    </row>
    <row r="1483" spans="1:18" x14ac:dyDescent="0.25">
      <c r="A1483" s="4" t="s">
        <v>3856</v>
      </c>
      <c r="D1483" s="4" t="s">
        <v>2824</v>
      </c>
      <c r="G1483" s="4" t="s">
        <v>6226</v>
      </c>
      <c r="P1483" s="9" t="s">
        <v>3856</v>
      </c>
      <c r="Q1483" s="9" t="s">
        <v>2824</v>
      </c>
      <c r="R1483" s="9" t="s">
        <v>5559</v>
      </c>
    </row>
    <row r="1484" spans="1:18" x14ac:dyDescent="0.25">
      <c r="A1484" s="4" t="s">
        <v>3860</v>
      </c>
      <c r="D1484" s="4" t="s">
        <v>2808</v>
      </c>
      <c r="G1484" s="4" t="s">
        <v>3542</v>
      </c>
      <c r="P1484" s="9" t="s">
        <v>3860</v>
      </c>
      <c r="Q1484" s="9" t="s">
        <v>2808</v>
      </c>
      <c r="R1484" s="9" t="s">
        <v>3592</v>
      </c>
    </row>
    <row r="1485" spans="1:18" x14ac:dyDescent="0.25">
      <c r="A1485" s="4" t="s">
        <v>3877</v>
      </c>
      <c r="D1485" s="4" t="s">
        <v>2846</v>
      </c>
      <c r="G1485" s="4" t="s">
        <v>5559</v>
      </c>
      <c r="P1485" s="9" t="s">
        <v>3877</v>
      </c>
      <c r="Q1485" s="9" t="s">
        <v>2846</v>
      </c>
      <c r="R1485" s="9" t="s">
        <v>3644</v>
      </c>
    </row>
    <row r="1486" spans="1:18" x14ac:dyDescent="0.25">
      <c r="A1486" s="4" t="s">
        <v>6093</v>
      </c>
      <c r="D1486" s="4" t="s">
        <v>6227</v>
      </c>
      <c r="G1486" s="4" t="s">
        <v>3592</v>
      </c>
      <c r="P1486" s="9" t="s">
        <v>6093</v>
      </c>
      <c r="Q1486" s="9" t="s">
        <v>6227</v>
      </c>
      <c r="R1486" s="9" t="s">
        <v>3674</v>
      </c>
    </row>
    <row r="1487" spans="1:18" x14ac:dyDescent="0.25">
      <c r="A1487" s="4" t="s">
        <v>3922</v>
      </c>
      <c r="D1487" s="4" t="s">
        <v>6883</v>
      </c>
      <c r="G1487" s="4" t="s">
        <v>3644</v>
      </c>
      <c r="P1487" s="9" t="s">
        <v>3922</v>
      </c>
      <c r="Q1487" s="9" t="s">
        <v>6883</v>
      </c>
      <c r="R1487" s="9" t="s">
        <v>3749</v>
      </c>
    </row>
    <row r="1488" spans="1:18" x14ac:dyDescent="0.25">
      <c r="A1488" s="4" t="s">
        <v>3957</v>
      </c>
      <c r="D1488" s="4" t="s">
        <v>2876</v>
      </c>
      <c r="G1488" s="4" t="s">
        <v>3674</v>
      </c>
      <c r="P1488" s="9" t="s">
        <v>3957</v>
      </c>
      <c r="Q1488" s="9" t="s">
        <v>2876</v>
      </c>
      <c r="R1488" s="9" t="s">
        <v>3784</v>
      </c>
    </row>
    <row r="1489" spans="1:18" x14ac:dyDescent="0.25">
      <c r="A1489" s="4" t="s">
        <v>6516</v>
      </c>
      <c r="D1489" s="4" t="s">
        <v>2878</v>
      </c>
      <c r="G1489" s="4" t="s">
        <v>3749</v>
      </c>
      <c r="P1489" s="9" t="s">
        <v>6516</v>
      </c>
      <c r="Q1489" s="9" t="s">
        <v>2878</v>
      </c>
      <c r="R1489" s="9" t="s">
        <v>3841</v>
      </c>
    </row>
    <row r="1490" spans="1:18" x14ac:dyDescent="0.25">
      <c r="A1490" s="4" t="s">
        <v>7148</v>
      </c>
      <c r="D1490" s="4" t="s">
        <v>6884</v>
      </c>
      <c r="G1490" s="4" t="s">
        <v>3784</v>
      </c>
      <c r="P1490" s="9" t="s">
        <v>7148</v>
      </c>
      <c r="Q1490" s="9" t="s">
        <v>6884</v>
      </c>
      <c r="R1490" s="9" t="s">
        <v>3912</v>
      </c>
    </row>
    <row r="1491" spans="1:18" x14ac:dyDescent="0.25">
      <c r="A1491" s="4" t="s">
        <v>4001</v>
      </c>
      <c r="D1491" s="4" t="s">
        <v>2344</v>
      </c>
      <c r="G1491" s="4" t="s">
        <v>3841</v>
      </c>
      <c r="P1491" s="9" t="s">
        <v>4001</v>
      </c>
      <c r="Q1491" s="9" t="s">
        <v>2344</v>
      </c>
      <c r="R1491" s="9" t="s">
        <v>3970</v>
      </c>
    </row>
    <row r="1492" spans="1:18" x14ac:dyDescent="0.25">
      <c r="A1492" s="4" t="s">
        <v>2354</v>
      </c>
      <c r="D1492" s="4" t="s">
        <v>1706</v>
      </c>
      <c r="G1492" s="4" t="s">
        <v>3912</v>
      </c>
      <c r="P1492" s="9" t="s">
        <v>2354</v>
      </c>
      <c r="Q1492" s="9" t="s">
        <v>1706</v>
      </c>
      <c r="R1492" s="9" t="s">
        <v>3973</v>
      </c>
    </row>
    <row r="1493" spans="1:18" x14ac:dyDescent="0.25">
      <c r="A1493" s="4" t="s">
        <v>1799</v>
      </c>
      <c r="D1493" s="4" t="s">
        <v>1774</v>
      </c>
      <c r="G1493" s="4" t="s">
        <v>3970</v>
      </c>
      <c r="P1493" s="9" t="s">
        <v>1799</v>
      </c>
      <c r="Q1493" s="9" t="s">
        <v>1774</v>
      </c>
      <c r="R1493" s="9" t="s">
        <v>3979</v>
      </c>
    </row>
    <row r="1494" spans="1:18" x14ac:dyDescent="0.25">
      <c r="A1494" s="4" t="s">
        <v>1804</v>
      </c>
      <c r="D1494" s="4" t="s">
        <v>1768</v>
      </c>
      <c r="G1494" s="4" t="s">
        <v>3973</v>
      </c>
      <c r="P1494" s="9" t="s">
        <v>1804</v>
      </c>
      <c r="Q1494" s="9" t="s">
        <v>1768</v>
      </c>
      <c r="R1494" s="9" t="s">
        <v>2471</v>
      </c>
    </row>
    <row r="1495" spans="1:18" x14ac:dyDescent="0.25">
      <c r="A1495" s="4" t="s">
        <v>1945</v>
      </c>
      <c r="D1495" s="4" t="s">
        <v>1889</v>
      </c>
      <c r="G1495" s="4" t="s">
        <v>3979</v>
      </c>
      <c r="P1495" s="9" t="s">
        <v>1945</v>
      </c>
      <c r="Q1495" s="9" t="s">
        <v>1889</v>
      </c>
      <c r="R1495" s="9" t="s">
        <v>1920</v>
      </c>
    </row>
    <row r="1496" spans="1:18" x14ac:dyDescent="0.25">
      <c r="A1496" s="4" t="s">
        <v>1939</v>
      </c>
      <c r="D1496" s="4" t="s">
        <v>2904</v>
      </c>
      <c r="G1496" s="4" t="s">
        <v>2471</v>
      </c>
      <c r="P1496" s="9" t="s">
        <v>1939</v>
      </c>
      <c r="Q1496" s="9" t="s">
        <v>2904</v>
      </c>
      <c r="R1496" s="9" t="s">
        <v>1928</v>
      </c>
    </row>
    <row r="1497" spans="1:18" x14ac:dyDescent="0.25">
      <c r="A1497" s="4" t="s">
        <v>4045</v>
      </c>
      <c r="D1497" s="4" t="s">
        <v>6885</v>
      </c>
      <c r="G1497" s="4" t="s">
        <v>1920</v>
      </c>
      <c r="P1497" s="9" t="s">
        <v>4045</v>
      </c>
      <c r="Q1497" s="9" t="s">
        <v>6885</v>
      </c>
      <c r="R1497" s="9" t="s">
        <v>4049</v>
      </c>
    </row>
    <row r="1498" spans="1:18" x14ac:dyDescent="0.25">
      <c r="A1498" s="4" t="s">
        <v>4051</v>
      </c>
      <c r="D1498" s="4" t="s">
        <v>2562</v>
      </c>
      <c r="G1498" s="4" t="s">
        <v>1928</v>
      </c>
      <c r="P1498" s="9" t="s">
        <v>4051</v>
      </c>
      <c r="Q1498" s="9" t="s">
        <v>2562</v>
      </c>
      <c r="R1498" s="9" t="s">
        <v>4039</v>
      </c>
    </row>
    <row r="1499" spans="1:18" x14ac:dyDescent="0.25">
      <c r="A1499" s="4" t="s">
        <v>2670</v>
      </c>
      <c r="D1499" s="4" t="s">
        <v>4134</v>
      </c>
      <c r="G1499" s="4" t="s">
        <v>4049</v>
      </c>
      <c r="P1499" s="9" t="s">
        <v>2670</v>
      </c>
      <c r="Q1499" s="9" t="s">
        <v>4134</v>
      </c>
      <c r="R1499" s="9" t="s">
        <v>1178</v>
      </c>
    </row>
    <row r="1500" spans="1:18" x14ac:dyDescent="0.25">
      <c r="A1500" s="4" t="s">
        <v>6367</v>
      </c>
      <c r="D1500" s="4" t="s">
        <v>1330</v>
      </c>
      <c r="G1500" s="4" t="s">
        <v>4039</v>
      </c>
      <c r="P1500" s="9" t="s">
        <v>6367</v>
      </c>
      <c r="Q1500" s="9" t="s">
        <v>1330</v>
      </c>
      <c r="R1500" s="9" t="s">
        <v>2662</v>
      </c>
    </row>
    <row r="1501" spans="1:18" x14ac:dyDescent="0.25">
      <c r="A1501" s="4" t="s">
        <v>6368</v>
      </c>
      <c r="D1501" s="4" t="s">
        <v>1185</v>
      </c>
      <c r="G1501" s="4" t="s">
        <v>1178</v>
      </c>
      <c r="P1501" s="9" t="s">
        <v>6368</v>
      </c>
      <c r="Q1501" s="9" t="s">
        <v>1185</v>
      </c>
      <c r="R1501" s="9" t="s">
        <v>1428</v>
      </c>
    </row>
    <row r="1502" spans="1:18" x14ac:dyDescent="0.25">
      <c r="A1502" s="4" t="s">
        <v>6517</v>
      </c>
      <c r="D1502" s="4" t="s">
        <v>3512</v>
      </c>
      <c r="G1502" s="4" t="s">
        <v>2662</v>
      </c>
      <c r="P1502" s="9" t="s">
        <v>6517</v>
      </c>
      <c r="Q1502" s="9" t="s">
        <v>3512</v>
      </c>
      <c r="R1502" s="9" t="s">
        <v>2686</v>
      </c>
    </row>
    <row r="1503" spans="1:18" x14ac:dyDescent="0.25">
      <c r="A1503" s="4" t="s">
        <v>2718</v>
      </c>
      <c r="D1503" s="4" t="s">
        <v>1478</v>
      </c>
      <c r="G1503" s="4" t="s">
        <v>1428</v>
      </c>
      <c r="P1503" s="9" t="s">
        <v>2718</v>
      </c>
      <c r="Q1503" s="9" t="s">
        <v>1478</v>
      </c>
      <c r="R1503" s="9" t="s">
        <v>1572</v>
      </c>
    </row>
    <row r="1504" spans="1:18" x14ac:dyDescent="0.25">
      <c r="A1504" s="4" t="s">
        <v>2783</v>
      </c>
      <c r="D1504" s="4" t="s">
        <v>3548</v>
      </c>
      <c r="G1504" s="4" t="s">
        <v>2686</v>
      </c>
      <c r="P1504" s="9" t="s">
        <v>2783</v>
      </c>
      <c r="Q1504" s="9" t="s">
        <v>3548</v>
      </c>
      <c r="R1504" s="9" t="s">
        <v>2722</v>
      </c>
    </row>
    <row r="1505" spans="1:18" x14ac:dyDescent="0.25">
      <c r="A1505" s="4" t="s">
        <v>6518</v>
      </c>
      <c r="D1505" s="4" t="s">
        <v>3571</v>
      </c>
      <c r="G1505" s="4" t="s">
        <v>1572</v>
      </c>
      <c r="P1505" s="9" t="s">
        <v>6518</v>
      </c>
      <c r="Q1505" s="9" t="s">
        <v>3571</v>
      </c>
      <c r="R1505" s="9" t="s">
        <v>2747</v>
      </c>
    </row>
    <row r="1506" spans="1:18" x14ac:dyDescent="0.25">
      <c r="A1506" s="4" t="s">
        <v>5911</v>
      </c>
      <c r="D1506" s="4" t="s">
        <v>1518</v>
      </c>
      <c r="G1506" s="4" t="s">
        <v>2722</v>
      </c>
      <c r="P1506" s="9" t="s">
        <v>5911</v>
      </c>
      <c r="Q1506" s="9" t="s">
        <v>1518</v>
      </c>
      <c r="R1506" s="9" t="s">
        <v>2778</v>
      </c>
    </row>
    <row r="1507" spans="1:18" x14ac:dyDescent="0.25">
      <c r="A1507" s="4" t="s">
        <v>6519</v>
      </c>
      <c r="D1507" s="4" t="s">
        <v>3608</v>
      </c>
      <c r="G1507" s="4" t="s">
        <v>2747</v>
      </c>
      <c r="P1507" s="9" t="s">
        <v>6519</v>
      </c>
      <c r="Q1507" s="9" t="s">
        <v>3608</v>
      </c>
      <c r="R1507" s="9" t="s">
        <v>2788</v>
      </c>
    </row>
    <row r="1508" spans="1:18" x14ac:dyDescent="0.25">
      <c r="A1508" s="4" t="s">
        <v>6148</v>
      </c>
      <c r="D1508" s="4" t="s">
        <v>3627</v>
      </c>
      <c r="G1508" s="4" t="s">
        <v>2778</v>
      </c>
      <c r="P1508" s="9" t="s">
        <v>6148</v>
      </c>
      <c r="Q1508" s="9" t="s">
        <v>3627</v>
      </c>
      <c r="R1508" s="9" t="s">
        <v>2796</v>
      </c>
    </row>
    <row r="1509" spans="1:18" x14ac:dyDescent="0.25">
      <c r="A1509" s="4" t="s">
        <v>2383</v>
      </c>
      <c r="D1509" s="4" t="s">
        <v>1675</v>
      </c>
      <c r="G1509" s="4" t="s">
        <v>2788</v>
      </c>
      <c r="P1509" s="9" t="s">
        <v>2383</v>
      </c>
      <c r="Q1509" s="9" t="s">
        <v>1675</v>
      </c>
      <c r="R1509" s="9" t="s">
        <v>2824</v>
      </c>
    </row>
    <row r="1510" spans="1:18" x14ac:dyDescent="0.25">
      <c r="A1510" s="4" t="s">
        <v>2055</v>
      </c>
      <c r="D1510" s="4" t="s">
        <v>3727</v>
      </c>
      <c r="G1510" s="4" t="s">
        <v>2796</v>
      </c>
      <c r="P1510" s="9" t="s">
        <v>2055</v>
      </c>
      <c r="Q1510" s="9" t="s">
        <v>3727</v>
      </c>
      <c r="R1510" s="9" t="s">
        <v>2808</v>
      </c>
    </row>
    <row r="1511" spans="1:18" x14ac:dyDescent="0.25">
      <c r="A1511" s="4" t="s">
        <v>6149</v>
      </c>
      <c r="D1511" s="4" t="s">
        <v>3678</v>
      </c>
      <c r="G1511" s="4" t="s">
        <v>2824</v>
      </c>
      <c r="P1511" s="9" t="s">
        <v>6149</v>
      </c>
      <c r="Q1511" s="9" t="s">
        <v>3678</v>
      </c>
      <c r="R1511" s="9" t="s">
        <v>2846</v>
      </c>
    </row>
    <row r="1512" spans="1:18" x14ac:dyDescent="0.25">
      <c r="A1512" s="4" t="s">
        <v>6520</v>
      </c>
      <c r="D1512" s="4" t="s">
        <v>3797</v>
      </c>
      <c r="G1512" s="4" t="s">
        <v>2808</v>
      </c>
      <c r="P1512" s="9" t="s">
        <v>6520</v>
      </c>
      <c r="Q1512" s="9" t="s">
        <v>3797</v>
      </c>
      <c r="R1512" s="9" t="s">
        <v>6227</v>
      </c>
    </row>
    <row r="1513" spans="1:18" x14ac:dyDescent="0.25">
      <c r="A1513" s="4" t="s">
        <v>1176</v>
      </c>
      <c r="D1513" s="4" t="s">
        <v>3794</v>
      </c>
      <c r="G1513" s="4" t="s">
        <v>2846</v>
      </c>
      <c r="P1513" s="9" t="s">
        <v>1176</v>
      </c>
      <c r="Q1513" s="9" t="s">
        <v>3794</v>
      </c>
      <c r="R1513" s="9" t="s">
        <v>6883</v>
      </c>
    </row>
    <row r="1514" spans="1:18" x14ac:dyDescent="0.25">
      <c r="A1514" s="4" t="s">
        <v>1241</v>
      </c>
      <c r="D1514" s="4" t="s">
        <v>3856</v>
      </c>
      <c r="G1514" s="4" t="s">
        <v>6227</v>
      </c>
      <c r="P1514" s="9" t="s">
        <v>1241</v>
      </c>
      <c r="Q1514" s="9" t="s">
        <v>3856</v>
      </c>
      <c r="R1514" s="9" t="s">
        <v>2876</v>
      </c>
    </row>
    <row r="1515" spans="1:18" x14ac:dyDescent="0.25">
      <c r="A1515" s="4" t="s">
        <v>6228</v>
      </c>
      <c r="D1515" s="4" t="s">
        <v>3860</v>
      </c>
      <c r="G1515" s="4" t="s">
        <v>6883</v>
      </c>
      <c r="P1515" s="9" t="s">
        <v>6228</v>
      </c>
      <c r="Q1515" s="9" t="s">
        <v>3860</v>
      </c>
      <c r="R1515" s="9" t="s">
        <v>2878</v>
      </c>
    </row>
    <row r="1516" spans="1:18" x14ac:dyDescent="0.25">
      <c r="A1516" s="4" t="s">
        <v>1432</v>
      </c>
      <c r="D1516" s="4" t="s">
        <v>3877</v>
      </c>
      <c r="G1516" s="4" t="s">
        <v>2876</v>
      </c>
      <c r="P1516" s="9" t="s">
        <v>1432</v>
      </c>
      <c r="Q1516" s="9" t="s">
        <v>3877</v>
      </c>
      <c r="R1516" s="9" t="s">
        <v>6884</v>
      </c>
    </row>
    <row r="1517" spans="1:18" x14ac:dyDescent="0.25">
      <c r="A1517" s="4" t="s">
        <v>5330</v>
      </c>
      <c r="D1517" s="4" t="s">
        <v>6093</v>
      </c>
      <c r="G1517" s="4" t="s">
        <v>2878</v>
      </c>
      <c r="P1517" s="9" t="s">
        <v>5330</v>
      </c>
      <c r="Q1517" s="9" t="s">
        <v>6093</v>
      </c>
      <c r="R1517" s="9" t="s">
        <v>2344</v>
      </c>
    </row>
    <row r="1518" spans="1:18" x14ac:dyDescent="0.25">
      <c r="A1518" s="4" t="s">
        <v>1514</v>
      </c>
      <c r="D1518" s="4" t="s">
        <v>7528</v>
      </c>
      <c r="G1518" s="4" t="s">
        <v>6884</v>
      </c>
      <c r="P1518" s="9" t="s">
        <v>1514</v>
      </c>
      <c r="Q1518" s="9" t="s">
        <v>7528</v>
      </c>
      <c r="R1518" s="9" t="s">
        <v>1706</v>
      </c>
    </row>
    <row r="1519" spans="1:18" x14ac:dyDescent="0.25">
      <c r="A1519" s="4" t="s">
        <v>6521</v>
      </c>
      <c r="D1519" s="4" t="s">
        <v>3922</v>
      </c>
      <c r="G1519" s="4" t="s">
        <v>2344</v>
      </c>
      <c r="P1519" s="9" t="s">
        <v>6521</v>
      </c>
      <c r="Q1519" s="9" t="s">
        <v>3922</v>
      </c>
      <c r="R1519" s="9" t="s">
        <v>1774</v>
      </c>
    </row>
    <row r="1520" spans="1:18" x14ac:dyDescent="0.25">
      <c r="A1520" s="4" t="s">
        <v>2761</v>
      </c>
      <c r="D1520" s="4" t="s">
        <v>3957</v>
      </c>
      <c r="G1520" s="4" t="s">
        <v>1706</v>
      </c>
      <c r="P1520" s="9" t="s">
        <v>2761</v>
      </c>
      <c r="Q1520" s="9" t="s">
        <v>3957</v>
      </c>
      <c r="R1520" s="9" t="s">
        <v>1768</v>
      </c>
    </row>
    <row r="1521" spans="1:18" x14ac:dyDescent="0.25">
      <c r="A1521" s="4" t="s">
        <v>6229</v>
      </c>
      <c r="D1521" s="4" t="s">
        <v>6516</v>
      </c>
      <c r="G1521" s="4" t="s">
        <v>1774</v>
      </c>
      <c r="P1521" s="9" t="s">
        <v>6229</v>
      </c>
      <c r="Q1521" s="9" t="s">
        <v>6516</v>
      </c>
      <c r="R1521" s="9" t="s">
        <v>1889</v>
      </c>
    </row>
    <row r="1522" spans="1:18" x14ac:dyDescent="0.25">
      <c r="A1522" s="4" t="s">
        <v>2811</v>
      </c>
      <c r="D1522" s="4" t="s">
        <v>7148</v>
      </c>
      <c r="G1522" s="4" t="s">
        <v>1768</v>
      </c>
      <c r="P1522" s="9" t="s">
        <v>2811</v>
      </c>
      <c r="Q1522" s="9" t="s">
        <v>7148</v>
      </c>
      <c r="R1522" s="9" t="s">
        <v>6885</v>
      </c>
    </row>
    <row r="1523" spans="1:18" x14ac:dyDescent="0.25">
      <c r="A1523" s="4" t="s">
        <v>5912</v>
      </c>
      <c r="D1523" s="4" t="s">
        <v>7149</v>
      </c>
      <c r="G1523" s="4" t="s">
        <v>1889</v>
      </c>
      <c r="P1523" s="9" t="s">
        <v>5912</v>
      </c>
      <c r="Q1523" s="9" t="s">
        <v>7149</v>
      </c>
      <c r="R1523" s="9" t="s">
        <v>7750</v>
      </c>
    </row>
    <row r="1524" spans="1:18" x14ac:dyDescent="0.25">
      <c r="A1524" s="4" t="s">
        <v>5913</v>
      </c>
      <c r="D1524" s="4" t="s">
        <v>4001</v>
      </c>
      <c r="G1524" s="4" t="s">
        <v>6885</v>
      </c>
      <c r="P1524" s="9" t="s">
        <v>5913</v>
      </c>
      <c r="Q1524" s="9" t="s">
        <v>4001</v>
      </c>
      <c r="R1524" s="9" t="s">
        <v>2562</v>
      </c>
    </row>
    <row r="1525" spans="1:18" x14ac:dyDescent="0.25">
      <c r="A1525" s="4" t="s">
        <v>2889</v>
      </c>
      <c r="D1525" s="4" t="s">
        <v>2354</v>
      </c>
      <c r="G1525" s="4" t="s">
        <v>7750</v>
      </c>
      <c r="P1525" s="9" t="s">
        <v>2889</v>
      </c>
      <c r="Q1525" s="9" t="s">
        <v>2354</v>
      </c>
      <c r="R1525" s="9" t="s">
        <v>4134</v>
      </c>
    </row>
    <row r="1526" spans="1:18" x14ac:dyDescent="0.25">
      <c r="A1526" s="4" t="s">
        <v>5715</v>
      </c>
      <c r="D1526" s="4" t="s">
        <v>1799</v>
      </c>
      <c r="G1526" s="4" t="s">
        <v>2562</v>
      </c>
      <c r="P1526" s="9" t="s">
        <v>5715</v>
      </c>
      <c r="Q1526" s="9" t="s">
        <v>1799</v>
      </c>
      <c r="R1526" s="9" t="s">
        <v>1330</v>
      </c>
    </row>
    <row r="1527" spans="1:18" x14ac:dyDescent="0.25">
      <c r="A1527" s="4" t="s">
        <v>2612</v>
      </c>
      <c r="D1527" s="4" t="s">
        <v>1804</v>
      </c>
      <c r="G1527" s="4" t="s">
        <v>4134</v>
      </c>
      <c r="P1527" s="9" t="s">
        <v>2612</v>
      </c>
      <c r="Q1527" s="9" t="s">
        <v>1804</v>
      </c>
      <c r="R1527" s="9" t="s">
        <v>1185</v>
      </c>
    </row>
    <row r="1528" spans="1:18" x14ac:dyDescent="0.25">
      <c r="A1528" s="4" t="s">
        <v>2196</v>
      </c>
      <c r="D1528" s="4" t="s">
        <v>1945</v>
      </c>
      <c r="G1528" s="4" t="s">
        <v>1330</v>
      </c>
      <c r="P1528" s="9" t="s">
        <v>2196</v>
      </c>
      <c r="Q1528" s="9" t="s">
        <v>1945</v>
      </c>
      <c r="R1528" s="9" t="s">
        <v>3512</v>
      </c>
    </row>
    <row r="1529" spans="1:18" x14ac:dyDescent="0.25">
      <c r="A1529" s="4" t="s">
        <v>2192</v>
      </c>
      <c r="D1529" s="4" t="s">
        <v>1939</v>
      </c>
      <c r="G1529" s="4" t="s">
        <v>1185</v>
      </c>
      <c r="P1529" s="9" t="s">
        <v>2192</v>
      </c>
      <c r="Q1529" s="9" t="s">
        <v>1939</v>
      </c>
      <c r="R1529" s="9" t="s">
        <v>1478</v>
      </c>
    </row>
    <row r="1530" spans="1:18" x14ac:dyDescent="0.25">
      <c r="A1530" s="4" t="s">
        <v>1698</v>
      </c>
      <c r="D1530" s="4" t="s">
        <v>4045</v>
      </c>
      <c r="G1530" s="4" t="s">
        <v>3512</v>
      </c>
      <c r="P1530" s="9" t="s">
        <v>1698</v>
      </c>
      <c r="Q1530" s="9" t="s">
        <v>4045</v>
      </c>
      <c r="R1530" s="9" t="s">
        <v>3548</v>
      </c>
    </row>
    <row r="1531" spans="1:18" x14ac:dyDescent="0.25">
      <c r="A1531" s="4" t="s">
        <v>5914</v>
      </c>
      <c r="D1531" s="4" t="s">
        <v>4051</v>
      </c>
      <c r="G1531" s="4" t="s">
        <v>1478</v>
      </c>
      <c r="P1531" s="9" t="s">
        <v>5914</v>
      </c>
      <c r="Q1531" s="9" t="s">
        <v>4051</v>
      </c>
      <c r="R1531" s="9" t="s">
        <v>3571</v>
      </c>
    </row>
    <row r="1532" spans="1:18" x14ac:dyDescent="0.25">
      <c r="A1532" s="4" t="s">
        <v>7271</v>
      </c>
      <c r="D1532" s="4" t="s">
        <v>2670</v>
      </c>
      <c r="G1532" s="4" t="s">
        <v>3548</v>
      </c>
      <c r="P1532" s="9" t="s">
        <v>7271</v>
      </c>
      <c r="Q1532" s="9" t="s">
        <v>2670</v>
      </c>
      <c r="R1532" s="9" t="s">
        <v>1518</v>
      </c>
    </row>
    <row r="1533" spans="1:18" x14ac:dyDescent="0.25">
      <c r="A1533" s="4" t="s">
        <v>2890</v>
      </c>
      <c r="D1533" s="4" t="s">
        <v>6367</v>
      </c>
      <c r="G1533" s="4" t="s">
        <v>3571</v>
      </c>
      <c r="P1533" s="9" t="s">
        <v>2890</v>
      </c>
      <c r="Q1533" s="9" t="s">
        <v>6367</v>
      </c>
      <c r="R1533" s="9" t="s">
        <v>3608</v>
      </c>
    </row>
    <row r="1534" spans="1:18" x14ac:dyDescent="0.25">
      <c r="A1534" s="4" t="s">
        <v>5331</v>
      </c>
      <c r="D1534" s="4" t="s">
        <v>6517</v>
      </c>
      <c r="G1534" s="4" t="s">
        <v>1518</v>
      </c>
      <c r="P1534" s="9" t="s">
        <v>5331</v>
      </c>
      <c r="Q1534" s="9" t="s">
        <v>6517</v>
      </c>
      <c r="R1534" s="9" t="s">
        <v>3627</v>
      </c>
    </row>
    <row r="1535" spans="1:18" x14ac:dyDescent="0.25">
      <c r="A1535" s="4" t="s">
        <v>1350</v>
      </c>
      <c r="D1535" s="4" t="s">
        <v>2718</v>
      </c>
      <c r="G1535" s="4" t="s">
        <v>3608</v>
      </c>
      <c r="P1535" s="9" t="s">
        <v>1350</v>
      </c>
      <c r="Q1535" s="9" t="s">
        <v>2718</v>
      </c>
      <c r="R1535" s="9" t="s">
        <v>1675</v>
      </c>
    </row>
    <row r="1536" spans="1:18" x14ac:dyDescent="0.25">
      <c r="A1536" s="4" t="s">
        <v>1223</v>
      </c>
      <c r="D1536" s="4" t="s">
        <v>2783</v>
      </c>
      <c r="G1536" s="4" t="s">
        <v>3627</v>
      </c>
      <c r="P1536" s="9" t="s">
        <v>1223</v>
      </c>
      <c r="Q1536" s="9" t="s">
        <v>2783</v>
      </c>
      <c r="R1536" s="9" t="s">
        <v>3727</v>
      </c>
    </row>
    <row r="1537" spans="1:18" x14ac:dyDescent="0.25">
      <c r="A1537" s="4" t="s">
        <v>1490</v>
      </c>
      <c r="D1537" s="4" t="s">
        <v>6518</v>
      </c>
      <c r="G1537" s="4" t="s">
        <v>1675</v>
      </c>
      <c r="P1537" s="9" t="s">
        <v>1490</v>
      </c>
      <c r="Q1537" s="9" t="s">
        <v>6518</v>
      </c>
      <c r="R1537" s="9" t="s">
        <v>3678</v>
      </c>
    </row>
    <row r="1538" spans="1:18" x14ac:dyDescent="0.25">
      <c r="A1538" s="4" t="s">
        <v>1456</v>
      </c>
      <c r="D1538" s="4" t="s">
        <v>5911</v>
      </c>
      <c r="G1538" s="4" t="s">
        <v>3727</v>
      </c>
      <c r="P1538" s="9" t="s">
        <v>1456</v>
      </c>
      <c r="Q1538" s="9" t="s">
        <v>5911</v>
      </c>
      <c r="R1538" s="9" t="s">
        <v>3797</v>
      </c>
    </row>
    <row r="1539" spans="1:18" x14ac:dyDescent="0.25">
      <c r="A1539" s="4" t="s">
        <v>4507</v>
      </c>
      <c r="D1539" s="4" t="s">
        <v>6519</v>
      </c>
      <c r="G1539" s="4" t="s">
        <v>3678</v>
      </c>
      <c r="P1539" s="9" t="s">
        <v>4507</v>
      </c>
      <c r="Q1539" s="9" t="s">
        <v>6519</v>
      </c>
      <c r="R1539" s="9" t="s">
        <v>3794</v>
      </c>
    </row>
    <row r="1540" spans="1:18" x14ac:dyDescent="0.25">
      <c r="A1540" s="4" t="s">
        <v>1549</v>
      </c>
      <c r="D1540" s="4" t="s">
        <v>6148</v>
      </c>
      <c r="G1540" s="4" t="s">
        <v>3797</v>
      </c>
      <c r="P1540" s="9" t="s">
        <v>1549</v>
      </c>
      <c r="Q1540" s="9" t="s">
        <v>6148</v>
      </c>
      <c r="R1540" s="9" t="s">
        <v>3856</v>
      </c>
    </row>
    <row r="1541" spans="1:18" x14ac:dyDescent="0.25">
      <c r="A1541" s="4" t="s">
        <v>4546</v>
      </c>
      <c r="D1541" s="4" t="s">
        <v>2383</v>
      </c>
      <c r="G1541" s="4" t="s">
        <v>3794</v>
      </c>
      <c r="P1541" s="9" t="s">
        <v>4546</v>
      </c>
      <c r="Q1541" s="9" t="s">
        <v>2383</v>
      </c>
      <c r="R1541" s="9" t="s">
        <v>3860</v>
      </c>
    </row>
    <row r="1542" spans="1:18" x14ac:dyDescent="0.25">
      <c r="A1542" s="4" t="s">
        <v>5332</v>
      </c>
      <c r="D1542" s="4" t="s">
        <v>2055</v>
      </c>
      <c r="G1542" s="4" t="s">
        <v>3856</v>
      </c>
      <c r="P1542" s="9" t="s">
        <v>5332</v>
      </c>
      <c r="Q1542" s="9" t="s">
        <v>2055</v>
      </c>
      <c r="R1542" s="9" t="s">
        <v>3877</v>
      </c>
    </row>
    <row r="1543" spans="1:18" x14ac:dyDescent="0.25">
      <c r="A1543" s="4" t="s">
        <v>5915</v>
      </c>
      <c r="D1543" s="4" t="s">
        <v>6149</v>
      </c>
      <c r="G1543" s="4" t="s">
        <v>3860</v>
      </c>
      <c r="P1543" s="9" t="s">
        <v>5915</v>
      </c>
      <c r="Q1543" s="9" t="s">
        <v>6149</v>
      </c>
      <c r="R1543" s="9" t="s">
        <v>6093</v>
      </c>
    </row>
    <row r="1544" spans="1:18" x14ac:dyDescent="0.25">
      <c r="A1544" s="4" t="s">
        <v>6230</v>
      </c>
      <c r="D1544" s="4" t="s">
        <v>6520</v>
      </c>
      <c r="G1544" s="4" t="s">
        <v>3877</v>
      </c>
      <c r="P1544" s="9" t="s">
        <v>6230</v>
      </c>
      <c r="Q1544" s="9" t="s">
        <v>6520</v>
      </c>
      <c r="R1544" s="9" t="s">
        <v>7528</v>
      </c>
    </row>
    <row r="1545" spans="1:18" x14ac:dyDescent="0.25">
      <c r="A1545" s="4" t="s">
        <v>1689</v>
      </c>
      <c r="D1545" s="4" t="s">
        <v>1176</v>
      </c>
      <c r="G1545" s="4" t="s">
        <v>6093</v>
      </c>
      <c r="P1545" s="9" t="s">
        <v>1689</v>
      </c>
      <c r="Q1545" s="9" t="s">
        <v>1176</v>
      </c>
      <c r="R1545" s="9" t="s">
        <v>3922</v>
      </c>
    </row>
    <row r="1546" spans="1:18" x14ac:dyDescent="0.25">
      <c r="A1546" s="4" t="s">
        <v>4590</v>
      </c>
      <c r="D1546" s="4" t="s">
        <v>1241</v>
      </c>
      <c r="G1546" s="4" t="s">
        <v>7528</v>
      </c>
      <c r="P1546" s="9" t="s">
        <v>4590</v>
      </c>
      <c r="Q1546" s="9" t="s">
        <v>1241</v>
      </c>
      <c r="R1546" s="9" t="s">
        <v>3957</v>
      </c>
    </row>
    <row r="1547" spans="1:18" x14ac:dyDescent="0.25">
      <c r="A1547" s="4" t="s">
        <v>4613</v>
      </c>
      <c r="D1547" s="4" t="s">
        <v>1432</v>
      </c>
      <c r="G1547" s="4" t="s">
        <v>3922</v>
      </c>
      <c r="P1547" s="9" t="s">
        <v>4613</v>
      </c>
      <c r="Q1547" s="9" t="s">
        <v>1432</v>
      </c>
      <c r="R1547" s="9" t="s">
        <v>6516</v>
      </c>
    </row>
    <row r="1548" spans="1:18" x14ac:dyDescent="0.25">
      <c r="A1548" s="4" t="s">
        <v>4618</v>
      </c>
      <c r="D1548" s="4" t="s">
        <v>5330</v>
      </c>
      <c r="G1548" s="4" t="s">
        <v>3957</v>
      </c>
      <c r="P1548" s="9" t="s">
        <v>4618</v>
      </c>
      <c r="Q1548" s="9" t="s">
        <v>5330</v>
      </c>
      <c r="R1548" s="9" t="s">
        <v>7148</v>
      </c>
    </row>
    <row r="1549" spans="1:18" x14ac:dyDescent="0.25">
      <c r="A1549" s="4" t="s">
        <v>4643</v>
      </c>
      <c r="D1549" s="4" t="s">
        <v>1514</v>
      </c>
      <c r="G1549" s="4" t="s">
        <v>6516</v>
      </c>
      <c r="P1549" s="9" t="s">
        <v>4643</v>
      </c>
      <c r="Q1549" s="9" t="s">
        <v>1514</v>
      </c>
      <c r="R1549" s="9" t="s">
        <v>7149</v>
      </c>
    </row>
    <row r="1550" spans="1:18" x14ac:dyDescent="0.25">
      <c r="A1550" s="4" t="s">
        <v>4656</v>
      </c>
      <c r="D1550" s="4" t="s">
        <v>6521</v>
      </c>
      <c r="G1550" s="4" t="s">
        <v>7148</v>
      </c>
      <c r="P1550" s="9" t="s">
        <v>4656</v>
      </c>
      <c r="Q1550" s="9" t="s">
        <v>6521</v>
      </c>
      <c r="R1550" s="9" t="s">
        <v>4001</v>
      </c>
    </row>
    <row r="1551" spans="1:18" x14ac:dyDescent="0.25">
      <c r="A1551" s="4" t="s">
        <v>5916</v>
      </c>
      <c r="D1551" s="4" t="s">
        <v>2761</v>
      </c>
      <c r="G1551" s="4" t="s">
        <v>7149</v>
      </c>
      <c r="P1551" s="9" t="s">
        <v>5916</v>
      </c>
      <c r="Q1551" s="9" t="s">
        <v>2761</v>
      </c>
      <c r="R1551" s="9" t="s">
        <v>2354</v>
      </c>
    </row>
    <row r="1552" spans="1:18" x14ac:dyDescent="0.25">
      <c r="A1552" s="4" t="s">
        <v>4660</v>
      </c>
      <c r="D1552" s="4" t="s">
        <v>6229</v>
      </c>
      <c r="G1552" s="4" t="s">
        <v>4001</v>
      </c>
      <c r="P1552" s="9" t="s">
        <v>4660</v>
      </c>
      <c r="Q1552" s="9" t="s">
        <v>6229</v>
      </c>
      <c r="R1552" s="9" t="s">
        <v>1799</v>
      </c>
    </row>
    <row r="1553" spans="1:18" x14ac:dyDescent="0.25">
      <c r="A1553" s="4" t="s">
        <v>4708</v>
      </c>
      <c r="D1553" s="4" t="s">
        <v>2811</v>
      </c>
      <c r="G1553" s="4" t="s">
        <v>2354</v>
      </c>
      <c r="P1553" s="9" t="s">
        <v>4708</v>
      </c>
      <c r="Q1553" s="9" t="s">
        <v>2811</v>
      </c>
      <c r="R1553" s="9" t="s">
        <v>1804</v>
      </c>
    </row>
    <row r="1554" spans="1:18" x14ac:dyDescent="0.25">
      <c r="A1554" s="4" t="s">
        <v>4698</v>
      </c>
      <c r="D1554" s="4" t="s">
        <v>5912</v>
      </c>
      <c r="G1554" s="4" t="s">
        <v>1799</v>
      </c>
      <c r="P1554" s="9" t="s">
        <v>4698</v>
      </c>
      <c r="Q1554" s="9" t="s">
        <v>5912</v>
      </c>
      <c r="R1554" s="9" t="s">
        <v>1945</v>
      </c>
    </row>
    <row r="1555" spans="1:18" x14ac:dyDescent="0.25">
      <c r="A1555" s="4" t="s">
        <v>4701</v>
      </c>
      <c r="D1555" s="4" t="s">
        <v>5913</v>
      </c>
      <c r="G1555" s="4" t="s">
        <v>1804</v>
      </c>
      <c r="P1555" s="9" t="s">
        <v>4701</v>
      </c>
      <c r="Q1555" s="9" t="s">
        <v>5913</v>
      </c>
      <c r="R1555" s="9" t="s">
        <v>1939</v>
      </c>
    </row>
    <row r="1556" spans="1:18" x14ac:dyDescent="0.25">
      <c r="A1556" s="4" t="s">
        <v>4707</v>
      </c>
      <c r="D1556" s="4" t="s">
        <v>2889</v>
      </c>
      <c r="G1556" s="4" t="s">
        <v>1945</v>
      </c>
      <c r="P1556" s="9" t="s">
        <v>4707</v>
      </c>
      <c r="Q1556" s="9" t="s">
        <v>2889</v>
      </c>
      <c r="R1556" s="9" t="s">
        <v>4045</v>
      </c>
    </row>
    <row r="1557" spans="1:18" x14ac:dyDescent="0.25">
      <c r="A1557" s="4" t="s">
        <v>4759</v>
      </c>
      <c r="D1557" s="4" t="s">
        <v>5715</v>
      </c>
      <c r="G1557" s="4" t="s">
        <v>1939</v>
      </c>
      <c r="P1557" s="9" t="s">
        <v>4759</v>
      </c>
      <c r="Q1557" s="9" t="s">
        <v>5715</v>
      </c>
      <c r="R1557" s="9" t="s">
        <v>4051</v>
      </c>
    </row>
    <row r="1558" spans="1:18" x14ac:dyDescent="0.25">
      <c r="A1558" s="4" t="s">
        <v>5917</v>
      </c>
      <c r="D1558" s="4" t="s">
        <v>2612</v>
      </c>
      <c r="G1558" s="4" t="s">
        <v>4045</v>
      </c>
      <c r="P1558" s="9" t="s">
        <v>5917</v>
      </c>
      <c r="Q1558" s="9" t="s">
        <v>2612</v>
      </c>
      <c r="R1558" s="9" t="s">
        <v>2670</v>
      </c>
    </row>
    <row r="1559" spans="1:18" x14ac:dyDescent="0.25">
      <c r="A1559" s="4" t="s">
        <v>5918</v>
      </c>
      <c r="D1559" s="4" t="s">
        <v>2196</v>
      </c>
      <c r="G1559" s="4" t="s">
        <v>4051</v>
      </c>
      <c r="P1559" s="9" t="s">
        <v>5918</v>
      </c>
      <c r="Q1559" s="9" t="s">
        <v>2196</v>
      </c>
      <c r="R1559" s="9" t="s">
        <v>6367</v>
      </c>
    </row>
    <row r="1560" spans="1:18" x14ac:dyDescent="0.25">
      <c r="A1560" s="4" t="s">
        <v>4786</v>
      </c>
      <c r="D1560" s="4" t="s">
        <v>2192</v>
      </c>
      <c r="G1560" s="4" t="s">
        <v>2670</v>
      </c>
      <c r="P1560" s="9" t="s">
        <v>4786</v>
      </c>
      <c r="Q1560" s="9" t="s">
        <v>2192</v>
      </c>
      <c r="R1560" s="9" t="s">
        <v>6517</v>
      </c>
    </row>
    <row r="1561" spans="1:18" x14ac:dyDescent="0.25">
      <c r="A1561" s="4" t="s">
        <v>4806</v>
      </c>
      <c r="D1561" s="4" t="s">
        <v>1698</v>
      </c>
      <c r="G1561" s="4" t="s">
        <v>6367</v>
      </c>
      <c r="P1561" s="9" t="s">
        <v>4806</v>
      </c>
      <c r="Q1561" s="9" t="s">
        <v>1698</v>
      </c>
      <c r="R1561" s="9" t="s">
        <v>2718</v>
      </c>
    </row>
    <row r="1562" spans="1:18" x14ac:dyDescent="0.25">
      <c r="A1562" s="4" t="s">
        <v>4836</v>
      </c>
      <c r="D1562" s="4" t="s">
        <v>5914</v>
      </c>
      <c r="G1562" s="4" t="s">
        <v>6517</v>
      </c>
      <c r="P1562" s="9" t="s">
        <v>4836</v>
      </c>
      <c r="Q1562" s="9" t="s">
        <v>5914</v>
      </c>
      <c r="R1562" s="9" t="s">
        <v>2783</v>
      </c>
    </row>
    <row r="1563" spans="1:18" x14ac:dyDescent="0.25">
      <c r="A1563" s="4" t="s">
        <v>4840</v>
      </c>
      <c r="D1563" s="4" t="s">
        <v>7271</v>
      </c>
      <c r="G1563" s="4" t="s">
        <v>2718</v>
      </c>
      <c r="P1563" s="9" t="s">
        <v>4840</v>
      </c>
      <c r="Q1563" s="9" t="s">
        <v>7271</v>
      </c>
      <c r="R1563" s="9" t="s">
        <v>6518</v>
      </c>
    </row>
    <row r="1564" spans="1:18" x14ac:dyDescent="0.25">
      <c r="A1564" s="4" t="s">
        <v>4858</v>
      </c>
      <c r="D1564" s="4" t="s">
        <v>2890</v>
      </c>
      <c r="G1564" s="4" t="s">
        <v>2783</v>
      </c>
      <c r="P1564" s="9" t="s">
        <v>4858</v>
      </c>
      <c r="Q1564" s="9" t="s">
        <v>2890</v>
      </c>
      <c r="R1564" s="9" t="s">
        <v>5911</v>
      </c>
    </row>
    <row r="1565" spans="1:18" x14ac:dyDescent="0.25">
      <c r="A1565" s="4" t="s">
        <v>2653</v>
      </c>
      <c r="D1565" s="4" t="s">
        <v>5331</v>
      </c>
      <c r="G1565" s="4" t="s">
        <v>6518</v>
      </c>
      <c r="P1565" s="9" t="s">
        <v>2653</v>
      </c>
      <c r="Q1565" s="9" t="s">
        <v>5331</v>
      </c>
      <c r="R1565" s="9" t="s">
        <v>6519</v>
      </c>
    </row>
    <row r="1566" spans="1:18" x14ac:dyDescent="0.25">
      <c r="A1566" s="4" t="s">
        <v>2191</v>
      </c>
      <c r="D1566" s="4" t="s">
        <v>1350</v>
      </c>
      <c r="G1566" s="4" t="s">
        <v>5911</v>
      </c>
      <c r="P1566" s="9" t="s">
        <v>2191</v>
      </c>
      <c r="Q1566" s="9" t="s">
        <v>1350</v>
      </c>
      <c r="R1566" s="9" t="s">
        <v>6148</v>
      </c>
    </row>
    <row r="1567" spans="1:18" x14ac:dyDescent="0.25">
      <c r="A1567" s="4" t="s">
        <v>1723</v>
      </c>
      <c r="D1567" s="4" t="s">
        <v>1223</v>
      </c>
      <c r="G1567" s="4" t="s">
        <v>6519</v>
      </c>
      <c r="P1567" s="9" t="s">
        <v>1723</v>
      </c>
      <c r="Q1567" s="9" t="s">
        <v>1223</v>
      </c>
      <c r="R1567" s="9" t="s">
        <v>7634</v>
      </c>
    </row>
    <row r="1568" spans="1:18" x14ac:dyDescent="0.25">
      <c r="A1568" s="4" t="s">
        <v>2016</v>
      </c>
      <c r="D1568" s="4" t="s">
        <v>1490</v>
      </c>
      <c r="G1568" s="4" t="s">
        <v>6148</v>
      </c>
      <c r="P1568" s="9" t="s">
        <v>2016</v>
      </c>
      <c r="Q1568" s="9" t="s">
        <v>1490</v>
      </c>
      <c r="R1568" s="9" t="s">
        <v>2383</v>
      </c>
    </row>
    <row r="1569" spans="1:18" x14ac:dyDescent="0.25">
      <c r="A1569" s="4" t="s">
        <v>2027</v>
      </c>
      <c r="D1569" s="4" t="s">
        <v>1456</v>
      </c>
      <c r="G1569" s="4" t="s">
        <v>7634</v>
      </c>
      <c r="P1569" s="9" t="s">
        <v>2027</v>
      </c>
      <c r="Q1569" s="9" t="s">
        <v>1456</v>
      </c>
      <c r="R1569" s="9" t="s">
        <v>2055</v>
      </c>
    </row>
    <row r="1570" spans="1:18" x14ac:dyDescent="0.25">
      <c r="A1570" s="4" t="s">
        <v>2022</v>
      </c>
      <c r="D1570" s="4" t="s">
        <v>4507</v>
      </c>
      <c r="G1570" s="4" t="s">
        <v>2383</v>
      </c>
      <c r="P1570" s="9" t="s">
        <v>2022</v>
      </c>
      <c r="Q1570" s="9" t="s">
        <v>4507</v>
      </c>
      <c r="R1570" s="9" t="s">
        <v>6149</v>
      </c>
    </row>
    <row r="1571" spans="1:18" x14ac:dyDescent="0.25">
      <c r="A1571" s="4" t="s">
        <v>4892</v>
      </c>
      <c r="D1571" s="4" t="s">
        <v>1549</v>
      </c>
      <c r="G1571" s="4" t="s">
        <v>2055</v>
      </c>
      <c r="P1571" s="9" t="s">
        <v>4892</v>
      </c>
      <c r="Q1571" s="9" t="s">
        <v>1549</v>
      </c>
      <c r="R1571" s="9" t="s">
        <v>6520</v>
      </c>
    </row>
    <row r="1572" spans="1:18" x14ac:dyDescent="0.25">
      <c r="A1572" s="4" t="s">
        <v>4887</v>
      </c>
      <c r="D1572" s="4" t="s">
        <v>4546</v>
      </c>
      <c r="G1572" s="4" t="s">
        <v>6149</v>
      </c>
      <c r="P1572" s="9" t="s">
        <v>4887</v>
      </c>
      <c r="Q1572" s="9" t="s">
        <v>4546</v>
      </c>
      <c r="R1572" s="9" t="s">
        <v>1176</v>
      </c>
    </row>
    <row r="1573" spans="1:18" x14ac:dyDescent="0.25">
      <c r="A1573" s="4" t="s">
        <v>4505</v>
      </c>
      <c r="D1573" s="4" t="s">
        <v>5332</v>
      </c>
      <c r="G1573" s="4" t="s">
        <v>6520</v>
      </c>
      <c r="P1573" s="9" t="s">
        <v>4505</v>
      </c>
      <c r="Q1573" s="9" t="s">
        <v>5332</v>
      </c>
      <c r="R1573" s="9" t="s">
        <v>1241</v>
      </c>
    </row>
    <row r="1574" spans="1:18" x14ac:dyDescent="0.25">
      <c r="A1574" s="4" t="s">
        <v>4550</v>
      </c>
      <c r="D1574" s="4" t="s">
        <v>5915</v>
      </c>
      <c r="G1574" s="4" t="s">
        <v>1176</v>
      </c>
      <c r="P1574" s="9" t="s">
        <v>4550</v>
      </c>
      <c r="Q1574" s="9" t="s">
        <v>5915</v>
      </c>
      <c r="R1574" s="9" t="s">
        <v>1432</v>
      </c>
    </row>
    <row r="1575" spans="1:18" x14ac:dyDescent="0.25">
      <c r="A1575" s="4" t="s">
        <v>4642</v>
      </c>
      <c r="D1575" s="4" t="s">
        <v>6230</v>
      </c>
      <c r="G1575" s="4" t="s">
        <v>1241</v>
      </c>
      <c r="P1575" s="9" t="s">
        <v>4642</v>
      </c>
      <c r="Q1575" s="9" t="s">
        <v>6230</v>
      </c>
      <c r="R1575" s="9" t="s">
        <v>5330</v>
      </c>
    </row>
    <row r="1576" spans="1:18" x14ac:dyDescent="0.25">
      <c r="A1576" s="4" t="s">
        <v>4773</v>
      </c>
      <c r="D1576" s="4" t="s">
        <v>1689</v>
      </c>
      <c r="G1576" s="4" t="s">
        <v>1432</v>
      </c>
      <c r="P1576" s="9" t="s">
        <v>4773</v>
      </c>
      <c r="Q1576" s="9" t="s">
        <v>1689</v>
      </c>
      <c r="R1576" s="9" t="s">
        <v>1514</v>
      </c>
    </row>
    <row r="1577" spans="1:18" x14ac:dyDescent="0.25">
      <c r="A1577" s="4" t="s">
        <v>4812</v>
      </c>
      <c r="D1577" s="4" t="s">
        <v>4590</v>
      </c>
      <c r="G1577" s="4" t="s">
        <v>5330</v>
      </c>
      <c r="P1577" s="9" t="s">
        <v>4812</v>
      </c>
      <c r="Q1577" s="9" t="s">
        <v>4590</v>
      </c>
      <c r="R1577" s="9" t="s">
        <v>6521</v>
      </c>
    </row>
    <row r="1578" spans="1:18" x14ac:dyDescent="0.25">
      <c r="A1578" s="4" t="s">
        <v>4874</v>
      </c>
      <c r="D1578" s="4" t="s">
        <v>4613</v>
      </c>
      <c r="G1578" s="4" t="s">
        <v>1514</v>
      </c>
      <c r="P1578" s="9" t="s">
        <v>4874</v>
      </c>
      <c r="Q1578" s="9" t="s">
        <v>4613</v>
      </c>
      <c r="R1578" s="9" t="s">
        <v>2761</v>
      </c>
    </row>
    <row r="1579" spans="1:18" x14ac:dyDescent="0.25">
      <c r="A1579" s="4" t="s">
        <v>2519</v>
      </c>
      <c r="D1579" s="4" t="s">
        <v>4618</v>
      </c>
      <c r="G1579" s="4" t="s">
        <v>6521</v>
      </c>
      <c r="P1579" s="9" t="s">
        <v>2519</v>
      </c>
      <c r="Q1579" s="9" t="s">
        <v>4618</v>
      </c>
      <c r="R1579" s="9" t="s">
        <v>6229</v>
      </c>
    </row>
    <row r="1580" spans="1:18" x14ac:dyDescent="0.25">
      <c r="A1580" s="4" t="s">
        <v>2009</v>
      </c>
      <c r="D1580" s="4" t="s">
        <v>4643</v>
      </c>
      <c r="G1580" s="4" t="s">
        <v>2761</v>
      </c>
      <c r="P1580" s="9" t="s">
        <v>2009</v>
      </c>
      <c r="Q1580" s="9" t="s">
        <v>4643</v>
      </c>
      <c r="R1580" s="9" t="s">
        <v>2811</v>
      </c>
    </row>
    <row r="1581" spans="1:18" x14ac:dyDescent="0.25">
      <c r="A1581" s="4" t="s">
        <v>5333</v>
      </c>
      <c r="D1581" s="4" t="s">
        <v>4656</v>
      </c>
      <c r="G1581" s="4" t="s">
        <v>6229</v>
      </c>
      <c r="P1581" s="9" t="s">
        <v>5333</v>
      </c>
      <c r="Q1581" s="9" t="s">
        <v>4656</v>
      </c>
      <c r="R1581" s="9" t="s">
        <v>5912</v>
      </c>
    </row>
    <row r="1582" spans="1:18" x14ac:dyDescent="0.25">
      <c r="A1582" s="4" t="s">
        <v>6094</v>
      </c>
      <c r="D1582" s="4" t="s">
        <v>5916</v>
      </c>
      <c r="G1582" s="4" t="s">
        <v>2811</v>
      </c>
      <c r="P1582" s="9" t="s">
        <v>6094</v>
      </c>
      <c r="Q1582" s="9" t="s">
        <v>5916</v>
      </c>
      <c r="R1582" s="9" t="s">
        <v>5913</v>
      </c>
    </row>
    <row r="1583" spans="1:18" x14ac:dyDescent="0.25">
      <c r="A1583" s="4" t="s">
        <v>1220</v>
      </c>
      <c r="D1583" s="4" t="s">
        <v>4660</v>
      </c>
      <c r="G1583" s="4" t="s">
        <v>5912</v>
      </c>
      <c r="P1583" s="9" t="s">
        <v>1220</v>
      </c>
      <c r="Q1583" s="9" t="s">
        <v>4660</v>
      </c>
      <c r="R1583" s="9" t="s">
        <v>2889</v>
      </c>
    </row>
    <row r="1584" spans="1:18" x14ac:dyDescent="0.25">
      <c r="A1584" s="4" t="s">
        <v>4509</v>
      </c>
      <c r="D1584" s="4" t="s">
        <v>4708</v>
      </c>
      <c r="G1584" s="4" t="s">
        <v>5913</v>
      </c>
      <c r="P1584" s="9" t="s">
        <v>4509</v>
      </c>
      <c r="Q1584" s="9" t="s">
        <v>4708</v>
      </c>
      <c r="R1584" s="9" t="s">
        <v>5715</v>
      </c>
    </row>
    <row r="1585" spans="1:18" x14ac:dyDescent="0.25">
      <c r="A1585" s="4" t="s">
        <v>7272</v>
      </c>
      <c r="D1585" s="4" t="s">
        <v>4698</v>
      </c>
      <c r="G1585" s="4" t="s">
        <v>2889</v>
      </c>
      <c r="P1585" s="9" t="s">
        <v>7272</v>
      </c>
      <c r="Q1585" s="9" t="s">
        <v>4698</v>
      </c>
      <c r="R1585" s="9" t="s">
        <v>2612</v>
      </c>
    </row>
    <row r="1586" spans="1:18" x14ac:dyDescent="0.25">
      <c r="A1586" s="4" t="s">
        <v>1604</v>
      </c>
      <c r="D1586" s="4" t="s">
        <v>4701</v>
      </c>
      <c r="G1586" s="4" t="s">
        <v>5715</v>
      </c>
      <c r="P1586" s="9" t="s">
        <v>1604</v>
      </c>
      <c r="Q1586" s="9" t="s">
        <v>4701</v>
      </c>
      <c r="R1586" s="9" t="s">
        <v>2196</v>
      </c>
    </row>
    <row r="1587" spans="1:18" x14ac:dyDescent="0.25">
      <c r="A1587" s="4" t="s">
        <v>4573</v>
      </c>
      <c r="D1587" s="4" t="s">
        <v>4707</v>
      </c>
      <c r="G1587" s="4" t="s">
        <v>2612</v>
      </c>
      <c r="P1587" s="9" t="s">
        <v>4573</v>
      </c>
      <c r="Q1587" s="9" t="s">
        <v>4707</v>
      </c>
      <c r="R1587" s="9" t="s">
        <v>2192</v>
      </c>
    </row>
    <row r="1588" spans="1:18" x14ac:dyDescent="0.25">
      <c r="A1588" s="4" t="s">
        <v>5919</v>
      </c>
      <c r="D1588" s="4" t="s">
        <v>4759</v>
      </c>
      <c r="G1588" s="4" t="s">
        <v>2196</v>
      </c>
      <c r="P1588" s="9" t="s">
        <v>5919</v>
      </c>
      <c r="Q1588" s="9" t="s">
        <v>4759</v>
      </c>
      <c r="R1588" s="9" t="s">
        <v>1698</v>
      </c>
    </row>
    <row r="1589" spans="1:18" x14ac:dyDescent="0.25">
      <c r="A1589" s="4" t="s">
        <v>4758</v>
      </c>
      <c r="D1589" s="4" t="s">
        <v>5917</v>
      </c>
      <c r="G1589" s="4" t="s">
        <v>2192</v>
      </c>
      <c r="P1589" s="9" t="s">
        <v>4758</v>
      </c>
      <c r="Q1589" s="9" t="s">
        <v>5917</v>
      </c>
      <c r="R1589" s="9" t="s">
        <v>5914</v>
      </c>
    </row>
    <row r="1590" spans="1:18" x14ac:dyDescent="0.25">
      <c r="A1590" s="4" t="s">
        <v>6231</v>
      </c>
      <c r="D1590" s="4" t="s">
        <v>5918</v>
      </c>
      <c r="G1590" s="4" t="s">
        <v>1698</v>
      </c>
      <c r="P1590" s="9" t="s">
        <v>6231</v>
      </c>
      <c r="Q1590" s="9" t="s">
        <v>5918</v>
      </c>
      <c r="R1590" s="9" t="s">
        <v>7271</v>
      </c>
    </row>
    <row r="1591" spans="1:18" x14ac:dyDescent="0.25">
      <c r="A1591" s="4" t="s">
        <v>2584</v>
      </c>
      <c r="D1591" s="4" t="s">
        <v>4786</v>
      </c>
      <c r="G1591" s="4" t="s">
        <v>5914</v>
      </c>
      <c r="P1591" s="9" t="s">
        <v>2584</v>
      </c>
      <c r="Q1591" s="9" t="s">
        <v>4786</v>
      </c>
      <c r="R1591" s="9" t="s">
        <v>2890</v>
      </c>
    </row>
    <row r="1592" spans="1:18" x14ac:dyDescent="0.25">
      <c r="A1592" s="4" t="s">
        <v>2028</v>
      </c>
      <c r="D1592" s="4" t="s">
        <v>4806</v>
      </c>
      <c r="G1592" s="4" t="s">
        <v>7271</v>
      </c>
      <c r="P1592" s="9" t="s">
        <v>2028</v>
      </c>
      <c r="Q1592" s="9" t="s">
        <v>4806</v>
      </c>
      <c r="R1592" s="9" t="s">
        <v>5331</v>
      </c>
    </row>
    <row r="1593" spans="1:18" x14ac:dyDescent="0.25">
      <c r="A1593" s="4" t="s">
        <v>4888</v>
      </c>
      <c r="D1593" s="4" t="s">
        <v>4836</v>
      </c>
      <c r="G1593" s="4" t="s">
        <v>2890</v>
      </c>
      <c r="P1593" s="9" t="s">
        <v>4888</v>
      </c>
      <c r="Q1593" s="9" t="s">
        <v>4836</v>
      </c>
      <c r="R1593" s="9" t="s">
        <v>1350</v>
      </c>
    </row>
    <row r="1594" spans="1:18" x14ac:dyDescent="0.25">
      <c r="A1594" s="4" t="s">
        <v>4929</v>
      </c>
      <c r="D1594" s="4" t="s">
        <v>4840</v>
      </c>
      <c r="G1594" s="4" t="s">
        <v>5331</v>
      </c>
      <c r="P1594" s="9" t="s">
        <v>4929</v>
      </c>
      <c r="Q1594" s="9" t="s">
        <v>4840</v>
      </c>
      <c r="R1594" s="9" t="s">
        <v>1223</v>
      </c>
    </row>
    <row r="1595" spans="1:18" x14ac:dyDescent="0.25">
      <c r="A1595" s="4" t="s">
        <v>4968</v>
      </c>
      <c r="D1595" s="4" t="s">
        <v>4858</v>
      </c>
      <c r="G1595" s="4" t="s">
        <v>1350</v>
      </c>
      <c r="P1595" s="9" t="s">
        <v>4968</v>
      </c>
      <c r="Q1595" s="9" t="s">
        <v>4858</v>
      </c>
      <c r="R1595" s="9" t="s">
        <v>1490</v>
      </c>
    </row>
    <row r="1596" spans="1:18" x14ac:dyDescent="0.25">
      <c r="A1596" s="4" t="s">
        <v>2664</v>
      </c>
      <c r="D1596" s="4" t="s">
        <v>2653</v>
      </c>
      <c r="G1596" s="4" t="s">
        <v>1223</v>
      </c>
      <c r="P1596" s="9" t="s">
        <v>2664</v>
      </c>
      <c r="Q1596" s="9" t="s">
        <v>2653</v>
      </c>
      <c r="R1596" s="9" t="s">
        <v>1456</v>
      </c>
    </row>
    <row r="1597" spans="1:18" x14ac:dyDescent="0.25">
      <c r="A1597" s="4" t="s">
        <v>7273</v>
      </c>
      <c r="D1597" s="4" t="s">
        <v>2191</v>
      </c>
      <c r="G1597" s="4" t="s">
        <v>1490</v>
      </c>
      <c r="P1597" s="9" t="s">
        <v>7273</v>
      </c>
      <c r="Q1597" s="9" t="s">
        <v>2191</v>
      </c>
      <c r="R1597" s="9" t="s">
        <v>4507</v>
      </c>
    </row>
    <row r="1598" spans="1:18" x14ac:dyDescent="0.25">
      <c r="A1598" s="4" t="s">
        <v>2924</v>
      </c>
      <c r="D1598" s="4" t="s">
        <v>1723</v>
      </c>
      <c r="G1598" s="4" t="s">
        <v>1456</v>
      </c>
      <c r="P1598" s="9" t="s">
        <v>2924</v>
      </c>
      <c r="Q1598" s="9" t="s">
        <v>1723</v>
      </c>
      <c r="R1598" s="9" t="s">
        <v>1549</v>
      </c>
    </row>
    <row r="1599" spans="1:18" x14ac:dyDescent="0.25">
      <c r="A1599" s="4" t="s">
        <v>2949</v>
      </c>
      <c r="D1599" s="4" t="s">
        <v>2016</v>
      </c>
      <c r="G1599" s="4" t="s">
        <v>4507</v>
      </c>
      <c r="P1599" s="9" t="s">
        <v>2949</v>
      </c>
      <c r="Q1599" s="9" t="s">
        <v>2016</v>
      </c>
      <c r="R1599" s="9" t="s">
        <v>4546</v>
      </c>
    </row>
    <row r="1600" spans="1:18" x14ac:dyDescent="0.25">
      <c r="A1600" s="4" t="s">
        <v>1243</v>
      </c>
      <c r="D1600" s="4" t="s">
        <v>2027</v>
      </c>
      <c r="G1600" s="4" t="s">
        <v>1549</v>
      </c>
      <c r="P1600" s="9" t="s">
        <v>1243</v>
      </c>
      <c r="Q1600" s="9" t="s">
        <v>2027</v>
      </c>
      <c r="R1600" s="9" t="s">
        <v>5332</v>
      </c>
    </row>
    <row r="1601" spans="1:18" x14ac:dyDescent="0.25">
      <c r="A1601" s="4" t="s">
        <v>4977</v>
      </c>
      <c r="D1601" s="4" t="s">
        <v>2022</v>
      </c>
      <c r="G1601" s="4" t="s">
        <v>4546</v>
      </c>
      <c r="P1601" s="9" t="s">
        <v>4977</v>
      </c>
      <c r="Q1601" s="9" t="s">
        <v>2022</v>
      </c>
      <c r="R1601" s="9" t="s">
        <v>5915</v>
      </c>
    </row>
    <row r="1602" spans="1:18" x14ac:dyDescent="0.25">
      <c r="A1602" s="4" t="s">
        <v>1383</v>
      </c>
      <c r="D1602" s="4" t="s">
        <v>4892</v>
      </c>
      <c r="G1602" s="4" t="s">
        <v>5332</v>
      </c>
      <c r="P1602" s="9" t="s">
        <v>1383</v>
      </c>
      <c r="Q1602" s="9" t="s">
        <v>4892</v>
      </c>
      <c r="R1602" s="9" t="s">
        <v>6230</v>
      </c>
    </row>
    <row r="1603" spans="1:18" x14ac:dyDescent="0.25">
      <c r="A1603" s="4" t="s">
        <v>3580</v>
      </c>
      <c r="D1603" s="4" t="s">
        <v>4887</v>
      </c>
      <c r="G1603" s="4" t="s">
        <v>5915</v>
      </c>
      <c r="P1603" s="9" t="s">
        <v>3580</v>
      </c>
      <c r="Q1603" s="9" t="s">
        <v>4887</v>
      </c>
      <c r="R1603" s="9" t="s">
        <v>1689</v>
      </c>
    </row>
    <row r="1604" spans="1:18" x14ac:dyDescent="0.25">
      <c r="A1604" s="4" t="s">
        <v>1516</v>
      </c>
      <c r="D1604" s="4" t="s">
        <v>4505</v>
      </c>
      <c r="G1604" s="4" t="s">
        <v>6230</v>
      </c>
      <c r="P1604" s="9" t="s">
        <v>1516</v>
      </c>
      <c r="Q1604" s="9" t="s">
        <v>4505</v>
      </c>
      <c r="R1604" s="9" t="s">
        <v>4590</v>
      </c>
    </row>
    <row r="1605" spans="1:18" x14ac:dyDescent="0.25">
      <c r="A1605" s="4" t="s">
        <v>5560</v>
      </c>
      <c r="D1605" s="4" t="s">
        <v>4550</v>
      </c>
      <c r="G1605" s="4" t="s">
        <v>1689</v>
      </c>
      <c r="P1605" s="9" t="s">
        <v>5560</v>
      </c>
      <c r="Q1605" s="9" t="s">
        <v>4550</v>
      </c>
      <c r="R1605" s="9" t="s">
        <v>4613</v>
      </c>
    </row>
    <row r="1606" spans="1:18" x14ac:dyDescent="0.25">
      <c r="A1606" s="4" t="s">
        <v>3661</v>
      </c>
      <c r="D1606" s="4" t="s">
        <v>4642</v>
      </c>
      <c r="G1606" s="4" t="s">
        <v>4590</v>
      </c>
      <c r="P1606" s="9" t="s">
        <v>3661</v>
      </c>
      <c r="Q1606" s="9" t="s">
        <v>4642</v>
      </c>
      <c r="R1606" s="9" t="s">
        <v>4618</v>
      </c>
    </row>
    <row r="1607" spans="1:18" x14ac:dyDescent="0.25">
      <c r="A1607" s="4" t="s">
        <v>3714</v>
      </c>
      <c r="D1607" s="4" t="s">
        <v>4773</v>
      </c>
      <c r="G1607" s="4" t="s">
        <v>4613</v>
      </c>
      <c r="P1607" s="9" t="s">
        <v>3714</v>
      </c>
      <c r="Q1607" s="9" t="s">
        <v>4773</v>
      </c>
      <c r="R1607" s="9" t="s">
        <v>4643</v>
      </c>
    </row>
    <row r="1608" spans="1:18" x14ac:dyDescent="0.25">
      <c r="A1608" s="4" t="s">
        <v>3839</v>
      </c>
      <c r="D1608" s="4" t="s">
        <v>4812</v>
      </c>
      <c r="G1608" s="4" t="s">
        <v>4618</v>
      </c>
      <c r="P1608" s="9" t="s">
        <v>3839</v>
      </c>
      <c r="Q1608" s="9" t="s">
        <v>4812</v>
      </c>
      <c r="R1608" s="9" t="s">
        <v>4656</v>
      </c>
    </row>
    <row r="1609" spans="1:18" x14ac:dyDescent="0.25">
      <c r="A1609" s="4" t="s">
        <v>5334</v>
      </c>
      <c r="D1609" s="4" t="s">
        <v>4874</v>
      </c>
      <c r="G1609" s="4" t="s">
        <v>4643</v>
      </c>
      <c r="P1609" s="9" t="s">
        <v>5334</v>
      </c>
      <c r="Q1609" s="9" t="s">
        <v>4874</v>
      </c>
      <c r="R1609" s="9" t="s">
        <v>5916</v>
      </c>
    </row>
    <row r="1610" spans="1:18" x14ac:dyDescent="0.25">
      <c r="A1610" s="4" t="s">
        <v>3940</v>
      </c>
      <c r="D1610" s="4" t="s">
        <v>2519</v>
      </c>
      <c r="G1610" s="4" t="s">
        <v>4656</v>
      </c>
      <c r="P1610" s="9" t="s">
        <v>3940</v>
      </c>
      <c r="Q1610" s="9" t="s">
        <v>2519</v>
      </c>
      <c r="R1610" s="9" t="s">
        <v>4660</v>
      </c>
    </row>
    <row r="1611" spans="1:18" x14ac:dyDescent="0.25">
      <c r="A1611" s="4" t="s">
        <v>3976</v>
      </c>
      <c r="D1611" s="4" t="s">
        <v>2009</v>
      </c>
      <c r="G1611" s="4" t="s">
        <v>5916</v>
      </c>
      <c r="P1611" s="9" t="s">
        <v>3976</v>
      </c>
      <c r="Q1611" s="9" t="s">
        <v>2009</v>
      </c>
      <c r="R1611" s="9" t="s">
        <v>4708</v>
      </c>
    </row>
    <row r="1612" spans="1:18" x14ac:dyDescent="0.25">
      <c r="A1612" s="4" t="s">
        <v>3978</v>
      </c>
      <c r="D1612" s="4" t="s">
        <v>5333</v>
      </c>
      <c r="G1612" s="4" t="s">
        <v>4660</v>
      </c>
      <c r="P1612" s="9" t="s">
        <v>3978</v>
      </c>
      <c r="Q1612" s="9" t="s">
        <v>5333</v>
      </c>
      <c r="R1612" s="9" t="s">
        <v>4698</v>
      </c>
    </row>
    <row r="1613" spans="1:18" x14ac:dyDescent="0.25">
      <c r="A1613" s="4" t="s">
        <v>7274</v>
      </c>
      <c r="D1613" s="4" t="s">
        <v>6094</v>
      </c>
      <c r="G1613" s="4" t="s">
        <v>4708</v>
      </c>
      <c r="P1613" s="9" t="s">
        <v>7274</v>
      </c>
      <c r="Q1613" s="9" t="s">
        <v>6094</v>
      </c>
      <c r="R1613" s="9" t="s">
        <v>4701</v>
      </c>
    </row>
    <row r="1614" spans="1:18" x14ac:dyDescent="0.25">
      <c r="A1614" s="4" t="s">
        <v>2341</v>
      </c>
      <c r="D1614" s="4" t="s">
        <v>6402</v>
      </c>
      <c r="G1614" s="4" t="s">
        <v>4698</v>
      </c>
      <c r="P1614" s="9" t="s">
        <v>2341</v>
      </c>
      <c r="Q1614" s="9" t="s">
        <v>6402</v>
      </c>
      <c r="R1614" s="9" t="s">
        <v>4707</v>
      </c>
    </row>
    <row r="1615" spans="1:18" x14ac:dyDescent="0.25">
      <c r="A1615" s="4" t="s">
        <v>1787</v>
      </c>
      <c r="D1615" s="4" t="s">
        <v>4509</v>
      </c>
      <c r="G1615" s="4" t="s">
        <v>4701</v>
      </c>
      <c r="P1615" s="9" t="s">
        <v>1787</v>
      </c>
      <c r="Q1615" s="9" t="s">
        <v>4509</v>
      </c>
      <c r="R1615" s="9" t="s">
        <v>4759</v>
      </c>
    </row>
    <row r="1616" spans="1:18" x14ac:dyDescent="0.25">
      <c r="A1616" s="4" t="s">
        <v>1942</v>
      </c>
      <c r="D1616" s="4" t="s">
        <v>7272</v>
      </c>
      <c r="G1616" s="4" t="s">
        <v>4707</v>
      </c>
      <c r="P1616" s="9" t="s">
        <v>1942</v>
      </c>
      <c r="Q1616" s="9" t="s">
        <v>7272</v>
      </c>
      <c r="R1616" s="9" t="s">
        <v>5917</v>
      </c>
    </row>
    <row r="1617" spans="1:18" x14ac:dyDescent="0.25">
      <c r="A1617" s="4" t="s">
        <v>4028</v>
      </c>
      <c r="D1617" s="4" t="s">
        <v>1604</v>
      </c>
      <c r="G1617" s="4" t="s">
        <v>4759</v>
      </c>
      <c r="P1617" s="9" t="s">
        <v>4028</v>
      </c>
      <c r="Q1617" s="9" t="s">
        <v>1604</v>
      </c>
      <c r="R1617" s="9" t="s">
        <v>5918</v>
      </c>
    </row>
    <row r="1618" spans="1:18" x14ac:dyDescent="0.25">
      <c r="A1618" s="4" t="s">
        <v>4112</v>
      </c>
      <c r="D1618" s="4" t="s">
        <v>4573</v>
      </c>
      <c r="G1618" s="4" t="s">
        <v>5917</v>
      </c>
      <c r="P1618" s="9" t="s">
        <v>4112</v>
      </c>
      <c r="Q1618" s="9" t="s">
        <v>4573</v>
      </c>
      <c r="R1618" s="9" t="s">
        <v>4786</v>
      </c>
    </row>
    <row r="1619" spans="1:18" x14ac:dyDescent="0.25">
      <c r="A1619" s="4" t="s">
        <v>1273</v>
      </c>
      <c r="D1619" s="4" t="s">
        <v>5919</v>
      </c>
      <c r="G1619" s="4" t="s">
        <v>5918</v>
      </c>
      <c r="P1619" s="9" t="s">
        <v>1273</v>
      </c>
      <c r="Q1619" s="9" t="s">
        <v>5919</v>
      </c>
      <c r="R1619" s="9" t="s">
        <v>4806</v>
      </c>
    </row>
    <row r="1620" spans="1:18" x14ac:dyDescent="0.25">
      <c r="A1620" s="4" t="s">
        <v>1390</v>
      </c>
      <c r="D1620" s="4" t="s">
        <v>4758</v>
      </c>
      <c r="G1620" s="4" t="s">
        <v>4786</v>
      </c>
      <c r="P1620" s="9" t="s">
        <v>1390</v>
      </c>
      <c r="Q1620" s="9" t="s">
        <v>4758</v>
      </c>
      <c r="R1620" s="9" t="s">
        <v>4836</v>
      </c>
    </row>
    <row r="1621" spans="1:18" x14ac:dyDescent="0.25">
      <c r="A1621" s="4" t="s">
        <v>1591</v>
      </c>
      <c r="D1621" s="4" t="s">
        <v>6231</v>
      </c>
      <c r="G1621" s="4" t="s">
        <v>4806</v>
      </c>
      <c r="P1621" s="9" t="s">
        <v>1591</v>
      </c>
      <c r="Q1621" s="9" t="s">
        <v>6231</v>
      </c>
      <c r="R1621" s="9" t="s">
        <v>4840</v>
      </c>
    </row>
    <row r="1622" spans="1:18" x14ac:dyDescent="0.25">
      <c r="A1622" s="4" t="s">
        <v>4229</v>
      </c>
      <c r="D1622" s="4" t="s">
        <v>2584</v>
      </c>
      <c r="G1622" s="4" t="s">
        <v>4836</v>
      </c>
      <c r="P1622" s="9" t="s">
        <v>4229</v>
      </c>
      <c r="Q1622" s="9" t="s">
        <v>2584</v>
      </c>
      <c r="R1622" s="9" t="s">
        <v>4858</v>
      </c>
    </row>
    <row r="1623" spans="1:18" x14ac:dyDescent="0.25">
      <c r="A1623" s="4" t="s">
        <v>6404</v>
      </c>
      <c r="D1623" s="4" t="s">
        <v>2028</v>
      </c>
      <c r="G1623" s="4" t="s">
        <v>4840</v>
      </c>
      <c r="P1623" s="9" t="s">
        <v>6404</v>
      </c>
      <c r="Q1623" s="9" t="s">
        <v>2028</v>
      </c>
      <c r="R1623" s="9" t="s">
        <v>7635</v>
      </c>
    </row>
    <row r="1624" spans="1:18" x14ac:dyDescent="0.25">
      <c r="A1624" s="4" t="s">
        <v>2534</v>
      </c>
      <c r="D1624" s="4" t="s">
        <v>4888</v>
      </c>
      <c r="G1624" s="4" t="s">
        <v>4858</v>
      </c>
      <c r="P1624" s="9" t="s">
        <v>2534</v>
      </c>
      <c r="Q1624" s="9" t="s">
        <v>4888</v>
      </c>
      <c r="R1624" s="9" t="s">
        <v>2653</v>
      </c>
    </row>
    <row r="1625" spans="1:18" x14ac:dyDescent="0.25">
      <c r="A1625" s="4" t="s">
        <v>2033</v>
      </c>
      <c r="D1625" s="4" t="s">
        <v>4929</v>
      </c>
      <c r="G1625" s="4" t="s">
        <v>7635</v>
      </c>
      <c r="P1625" s="9" t="s">
        <v>2033</v>
      </c>
      <c r="Q1625" s="9" t="s">
        <v>4929</v>
      </c>
      <c r="R1625" s="9" t="s">
        <v>2191</v>
      </c>
    </row>
    <row r="1626" spans="1:18" x14ac:dyDescent="0.25">
      <c r="A1626" s="4" t="s">
        <v>4407</v>
      </c>
      <c r="D1626" s="4" t="s">
        <v>4968</v>
      </c>
      <c r="G1626" s="4" t="s">
        <v>2653</v>
      </c>
      <c r="P1626" s="9" t="s">
        <v>4407</v>
      </c>
      <c r="Q1626" s="9" t="s">
        <v>4968</v>
      </c>
      <c r="R1626" s="9" t="s">
        <v>1723</v>
      </c>
    </row>
    <row r="1627" spans="1:18" x14ac:dyDescent="0.25">
      <c r="A1627" s="4" t="s">
        <v>5680</v>
      </c>
      <c r="D1627" s="4" t="s">
        <v>2664</v>
      </c>
      <c r="G1627" s="4" t="s">
        <v>2191</v>
      </c>
      <c r="P1627" s="9" t="s">
        <v>5680</v>
      </c>
      <c r="Q1627" s="9" t="s">
        <v>2664</v>
      </c>
      <c r="R1627" s="9" t="s">
        <v>2016</v>
      </c>
    </row>
    <row r="1628" spans="1:18" x14ac:dyDescent="0.25">
      <c r="A1628" s="4" t="s">
        <v>2681</v>
      </c>
      <c r="D1628" s="4" t="s">
        <v>7273</v>
      </c>
      <c r="G1628" s="4" t="s">
        <v>1723</v>
      </c>
      <c r="P1628" s="9" t="s">
        <v>2681</v>
      </c>
      <c r="Q1628" s="9" t="s">
        <v>7273</v>
      </c>
      <c r="R1628" s="9" t="s">
        <v>2027</v>
      </c>
    </row>
    <row r="1629" spans="1:18" x14ac:dyDescent="0.25">
      <c r="A1629" s="4" t="s">
        <v>2734</v>
      </c>
      <c r="D1629" s="4" t="s">
        <v>2924</v>
      </c>
      <c r="G1629" s="4" t="s">
        <v>2016</v>
      </c>
      <c r="P1629" s="9" t="s">
        <v>2734</v>
      </c>
      <c r="Q1629" s="9" t="s">
        <v>2924</v>
      </c>
      <c r="R1629" s="9" t="s">
        <v>2022</v>
      </c>
    </row>
    <row r="1630" spans="1:18" x14ac:dyDescent="0.25">
      <c r="A1630" s="4" t="s">
        <v>2740</v>
      </c>
      <c r="D1630" s="4" t="s">
        <v>2949</v>
      </c>
      <c r="G1630" s="4" t="s">
        <v>2027</v>
      </c>
      <c r="P1630" s="9" t="s">
        <v>2740</v>
      </c>
      <c r="Q1630" s="9" t="s">
        <v>2949</v>
      </c>
      <c r="R1630" s="9" t="s">
        <v>4892</v>
      </c>
    </row>
    <row r="1631" spans="1:18" x14ac:dyDescent="0.25">
      <c r="A1631" s="4" t="s">
        <v>6232</v>
      </c>
      <c r="D1631" s="4" t="s">
        <v>1243</v>
      </c>
      <c r="G1631" s="4" t="s">
        <v>2022</v>
      </c>
      <c r="P1631" s="9" t="s">
        <v>6232</v>
      </c>
      <c r="Q1631" s="9" t="s">
        <v>1243</v>
      </c>
      <c r="R1631" s="9" t="s">
        <v>4505</v>
      </c>
    </row>
    <row r="1632" spans="1:18" x14ac:dyDescent="0.25">
      <c r="A1632" s="4" t="s">
        <v>7275</v>
      </c>
      <c r="D1632" s="4" t="s">
        <v>4977</v>
      </c>
      <c r="G1632" s="4" t="s">
        <v>4892</v>
      </c>
      <c r="P1632" s="9" t="s">
        <v>7275</v>
      </c>
      <c r="Q1632" s="9" t="s">
        <v>4977</v>
      </c>
      <c r="R1632" s="9" t="s">
        <v>4550</v>
      </c>
    </row>
    <row r="1633" spans="1:18" x14ac:dyDescent="0.25">
      <c r="A1633" s="4" t="s">
        <v>2810</v>
      </c>
      <c r="D1633" s="4" t="s">
        <v>1383</v>
      </c>
      <c r="G1633" s="4" t="s">
        <v>4505</v>
      </c>
      <c r="P1633" s="9" t="s">
        <v>2810</v>
      </c>
      <c r="Q1633" s="9" t="s">
        <v>1383</v>
      </c>
      <c r="R1633" s="9" t="s">
        <v>4642</v>
      </c>
    </row>
    <row r="1634" spans="1:18" x14ac:dyDescent="0.25">
      <c r="A1634" s="4" t="s">
        <v>6786</v>
      </c>
      <c r="D1634" s="4" t="s">
        <v>3580</v>
      </c>
      <c r="G1634" s="4" t="s">
        <v>4550</v>
      </c>
      <c r="P1634" s="9" t="s">
        <v>6786</v>
      </c>
      <c r="Q1634" s="9" t="s">
        <v>3580</v>
      </c>
      <c r="R1634" s="9" t="s">
        <v>4773</v>
      </c>
    </row>
    <row r="1635" spans="1:18" x14ac:dyDescent="0.25">
      <c r="A1635" s="4" t="s">
        <v>6522</v>
      </c>
      <c r="D1635" s="4" t="s">
        <v>1516</v>
      </c>
      <c r="G1635" s="4" t="s">
        <v>4642</v>
      </c>
      <c r="P1635" s="9" t="s">
        <v>6522</v>
      </c>
      <c r="Q1635" s="9" t="s">
        <v>1516</v>
      </c>
      <c r="R1635" s="9" t="s">
        <v>4812</v>
      </c>
    </row>
    <row r="1636" spans="1:18" x14ac:dyDescent="0.25">
      <c r="A1636" s="4" t="s">
        <v>5920</v>
      </c>
      <c r="D1636" s="4" t="s">
        <v>5560</v>
      </c>
      <c r="G1636" s="4" t="s">
        <v>4773</v>
      </c>
      <c r="P1636" s="9" t="s">
        <v>5920</v>
      </c>
      <c r="Q1636" s="9" t="s">
        <v>5560</v>
      </c>
      <c r="R1636" s="9" t="s">
        <v>4874</v>
      </c>
    </row>
    <row r="1637" spans="1:18" x14ac:dyDescent="0.25">
      <c r="A1637" s="4" t="s">
        <v>2391</v>
      </c>
      <c r="D1637" s="4" t="s">
        <v>3661</v>
      </c>
      <c r="G1637" s="4" t="s">
        <v>4812</v>
      </c>
      <c r="P1637" s="9" t="s">
        <v>2391</v>
      </c>
      <c r="Q1637" s="9" t="s">
        <v>3661</v>
      </c>
      <c r="R1637" s="9" t="s">
        <v>2519</v>
      </c>
    </row>
    <row r="1638" spans="1:18" x14ac:dyDescent="0.25">
      <c r="A1638" s="4" t="s">
        <v>1898</v>
      </c>
      <c r="D1638" s="4" t="s">
        <v>3714</v>
      </c>
      <c r="G1638" s="4" t="s">
        <v>4874</v>
      </c>
      <c r="P1638" s="9" t="s">
        <v>1898</v>
      </c>
      <c r="Q1638" s="9" t="s">
        <v>3714</v>
      </c>
      <c r="R1638" s="9" t="s">
        <v>2009</v>
      </c>
    </row>
    <row r="1639" spans="1:18" x14ac:dyDescent="0.25">
      <c r="A1639" s="4" t="s">
        <v>1904</v>
      </c>
      <c r="D1639" s="4" t="s">
        <v>3839</v>
      </c>
      <c r="G1639" s="4" t="s">
        <v>2519</v>
      </c>
      <c r="P1639" s="9" t="s">
        <v>1904</v>
      </c>
      <c r="Q1639" s="9" t="s">
        <v>3839</v>
      </c>
      <c r="R1639" s="9" t="s">
        <v>5333</v>
      </c>
    </row>
    <row r="1640" spans="1:18" x14ac:dyDescent="0.25">
      <c r="A1640" s="4" t="s">
        <v>2920</v>
      </c>
      <c r="D1640" s="4" t="s">
        <v>5334</v>
      </c>
      <c r="G1640" s="4" t="s">
        <v>2009</v>
      </c>
      <c r="P1640" s="9" t="s">
        <v>2920</v>
      </c>
      <c r="Q1640" s="9" t="s">
        <v>5334</v>
      </c>
      <c r="R1640" s="9" t="s">
        <v>6094</v>
      </c>
    </row>
    <row r="1641" spans="1:18" x14ac:dyDescent="0.25">
      <c r="A1641" s="4" t="s">
        <v>7276</v>
      </c>
      <c r="D1641" s="4" t="s">
        <v>3940</v>
      </c>
      <c r="G1641" s="4" t="s">
        <v>5333</v>
      </c>
      <c r="P1641" s="9" t="s">
        <v>7276</v>
      </c>
      <c r="Q1641" s="9" t="s">
        <v>3940</v>
      </c>
      <c r="R1641" s="9" t="s">
        <v>4509</v>
      </c>
    </row>
    <row r="1642" spans="1:18" x14ac:dyDescent="0.25">
      <c r="A1642" s="4" t="s">
        <v>1265</v>
      </c>
      <c r="D1642" s="4" t="s">
        <v>3976</v>
      </c>
      <c r="G1642" s="4" t="s">
        <v>6094</v>
      </c>
      <c r="P1642" s="9" t="s">
        <v>1265</v>
      </c>
      <c r="Q1642" s="9" t="s">
        <v>3976</v>
      </c>
      <c r="R1642" s="9" t="s">
        <v>7272</v>
      </c>
    </row>
    <row r="1643" spans="1:18" x14ac:dyDescent="0.25">
      <c r="A1643" s="4" t="s">
        <v>6523</v>
      </c>
      <c r="D1643" s="4" t="s">
        <v>3978</v>
      </c>
      <c r="G1643" s="4" t="s">
        <v>4509</v>
      </c>
      <c r="P1643" s="9" t="s">
        <v>6523</v>
      </c>
      <c r="Q1643" s="9" t="s">
        <v>3978</v>
      </c>
      <c r="R1643" s="9" t="s">
        <v>1604</v>
      </c>
    </row>
    <row r="1644" spans="1:18" x14ac:dyDescent="0.25">
      <c r="A1644" s="4" t="s">
        <v>5921</v>
      </c>
      <c r="D1644" s="4" t="s">
        <v>7274</v>
      </c>
      <c r="G1644" s="4" t="s">
        <v>7272</v>
      </c>
      <c r="P1644" s="9" t="s">
        <v>5921</v>
      </c>
      <c r="Q1644" s="9" t="s">
        <v>7274</v>
      </c>
      <c r="R1644" s="9" t="s">
        <v>4573</v>
      </c>
    </row>
    <row r="1645" spans="1:18" x14ac:dyDescent="0.25">
      <c r="A1645" s="4" t="s">
        <v>3736</v>
      </c>
      <c r="D1645" s="4" t="s">
        <v>2341</v>
      </c>
      <c r="G1645" s="4" t="s">
        <v>1604</v>
      </c>
      <c r="P1645" s="9" t="s">
        <v>3736</v>
      </c>
      <c r="Q1645" s="9" t="s">
        <v>2341</v>
      </c>
      <c r="R1645" s="9" t="s">
        <v>5919</v>
      </c>
    </row>
    <row r="1646" spans="1:18" x14ac:dyDescent="0.25">
      <c r="A1646" s="4" t="s">
        <v>5561</v>
      </c>
      <c r="D1646" s="4" t="s">
        <v>1787</v>
      </c>
      <c r="G1646" s="4" t="s">
        <v>4573</v>
      </c>
      <c r="P1646" s="9" t="s">
        <v>5561</v>
      </c>
      <c r="Q1646" s="9" t="s">
        <v>1787</v>
      </c>
      <c r="R1646" s="9" t="s">
        <v>4758</v>
      </c>
    </row>
    <row r="1647" spans="1:18" x14ac:dyDescent="0.25">
      <c r="A1647" s="4" t="s">
        <v>6787</v>
      </c>
      <c r="D1647" s="4" t="s">
        <v>1942</v>
      </c>
      <c r="G1647" s="4" t="s">
        <v>5919</v>
      </c>
      <c r="P1647" s="9" t="s">
        <v>6787</v>
      </c>
      <c r="Q1647" s="9" t="s">
        <v>1942</v>
      </c>
      <c r="R1647" s="9" t="s">
        <v>6231</v>
      </c>
    </row>
    <row r="1648" spans="1:18" x14ac:dyDescent="0.25">
      <c r="A1648" s="4" t="s">
        <v>6788</v>
      </c>
      <c r="D1648" s="4" t="s">
        <v>4028</v>
      </c>
      <c r="G1648" s="4" t="s">
        <v>4758</v>
      </c>
      <c r="P1648" s="9" t="s">
        <v>6788</v>
      </c>
      <c r="Q1648" s="9" t="s">
        <v>4028</v>
      </c>
      <c r="R1648" s="9" t="s">
        <v>2584</v>
      </c>
    </row>
    <row r="1649" spans="1:18" x14ac:dyDescent="0.25">
      <c r="A1649" s="4" t="s">
        <v>7277</v>
      </c>
      <c r="D1649" s="4" t="s">
        <v>4112</v>
      </c>
      <c r="G1649" s="4" t="s">
        <v>6231</v>
      </c>
      <c r="P1649" s="9" t="s">
        <v>7277</v>
      </c>
      <c r="Q1649" s="9" t="s">
        <v>4112</v>
      </c>
      <c r="R1649" s="9" t="s">
        <v>2028</v>
      </c>
    </row>
    <row r="1650" spans="1:18" x14ac:dyDescent="0.25">
      <c r="A1650" s="4" t="s">
        <v>3960</v>
      </c>
      <c r="D1650" s="4" t="s">
        <v>6403</v>
      </c>
      <c r="G1650" s="4" t="s">
        <v>2584</v>
      </c>
      <c r="P1650" s="9" t="s">
        <v>3960</v>
      </c>
      <c r="Q1650" s="9" t="s">
        <v>6403</v>
      </c>
      <c r="R1650" s="9" t="s">
        <v>4888</v>
      </c>
    </row>
    <row r="1651" spans="1:18" x14ac:dyDescent="0.25">
      <c r="A1651" s="4" t="s">
        <v>6095</v>
      </c>
      <c r="D1651" s="4" t="s">
        <v>1273</v>
      </c>
      <c r="G1651" s="4" t="s">
        <v>2028</v>
      </c>
      <c r="P1651" s="9" t="s">
        <v>6095</v>
      </c>
      <c r="Q1651" s="9" t="s">
        <v>1273</v>
      </c>
      <c r="R1651" s="9" t="s">
        <v>4929</v>
      </c>
    </row>
    <row r="1652" spans="1:18" x14ac:dyDescent="0.25">
      <c r="A1652" s="4" t="s">
        <v>6524</v>
      </c>
      <c r="D1652" s="4" t="s">
        <v>1390</v>
      </c>
      <c r="G1652" s="4" t="s">
        <v>4888</v>
      </c>
      <c r="P1652" s="9" t="s">
        <v>6524</v>
      </c>
      <c r="Q1652" s="9" t="s">
        <v>1390</v>
      </c>
      <c r="R1652" s="9" t="s">
        <v>4968</v>
      </c>
    </row>
    <row r="1653" spans="1:18" x14ac:dyDescent="0.25">
      <c r="A1653" s="4" t="s">
        <v>5922</v>
      </c>
      <c r="D1653" s="4" t="s">
        <v>1591</v>
      </c>
      <c r="G1653" s="4" t="s">
        <v>4929</v>
      </c>
      <c r="P1653" s="9" t="s">
        <v>5922</v>
      </c>
      <c r="Q1653" s="9" t="s">
        <v>1591</v>
      </c>
      <c r="R1653" s="9" t="s">
        <v>2664</v>
      </c>
    </row>
    <row r="1654" spans="1:18" x14ac:dyDescent="0.25">
      <c r="A1654" s="4" t="s">
        <v>6150</v>
      </c>
      <c r="D1654" s="4" t="s">
        <v>4229</v>
      </c>
      <c r="G1654" s="4" t="s">
        <v>4968</v>
      </c>
      <c r="P1654" s="9" t="s">
        <v>6150</v>
      </c>
      <c r="Q1654" s="9" t="s">
        <v>4229</v>
      </c>
      <c r="R1654" s="9" t="s">
        <v>7636</v>
      </c>
    </row>
    <row r="1655" spans="1:18" x14ac:dyDescent="0.25">
      <c r="A1655" s="4" t="s">
        <v>2478</v>
      </c>
      <c r="D1655" s="4" t="s">
        <v>6404</v>
      </c>
      <c r="G1655" s="4" t="s">
        <v>2664</v>
      </c>
      <c r="P1655" s="9" t="s">
        <v>2478</v>
      </c>
      <c r="Q1655" s="9" t="s">
        <v>6404</v>
      </c>
      <c r="R1655" s="9" t="s">
        <v>2924</v>
      </c>
    </row>
    <row r="1656" spans="1:18" x14ac:dyDescent="0.25">
      <c r="A1656" s="4" t="s">
        <v>1919</v>
      </c>
      <c r="D1656" s="4" t="s">
        <v>2534</v>
      </c>
      <c r="G1656" s="4" t="s">
        <v>7636</v>
      </c>
      <c r="P1656" s="9" t="s">
        <v>1919</v>
      </c>
      <c r="Q1656" s="9" t="s">
        <v>2534</v>
      </c>
      <c r="R1656" s="9" t="s">
        <v>2949</v>
      </c>
    </row>
    <row r="1657" spans="1:18" x14ac:dyDescent="0.25">
      <c r="A1657" s="4" t="s">
        <v>2093</v>
      </c>
      <c r="D1657" s="4" t="s">
        <v>2033</v>
      </c>
      <c r="G1657" s="4" t="s">
        <v>2924</v>
      </c>
      <c r="P1657" s="9" t="s">
        <v>2093</v>
      </c>
      <c r="Q1657" s="9" t="s">
        <v>2033</v>
      </c>
      <c r="R1657" s="9" t="s">
        <v>1243</v>
      </c>
    </row>
    <row r="1658" spans="1:18" x14ac:dyDescent="0.25">
      <c r="A1658" s="4" t="s">
        <v>5335</v>
      </c>
      <c r="D1658" s="4" t="s">
        <v>4407</v>
      </c>
      <c r="G1658" s="4" t="s">
        <v>2949</v>
      </c>
      <c r="P1658" s="9" t="s">
        <v>5335</v>
      </c>
      <c r="Q1658" s="9" t="s">
        <v>4407</v>
      </c>
      <c r="R1658" s="9" t="s">
        <v>4977</v>
      </c>
    </row>
    <row r="1659" spans="1:18" x14ac:dyDescent="0.25">
      <c r="A1659" s="4" t="s">
        <v>6233</v>
      </c>
      <c r="D1659" s="4" t="s">
        <v>5680</v>
      </c>
      <c r="G1659" s="4" t="s">
        <v>1243</v>
      </c>
      <c r="P1659" s="9" t="s">
        <v>6233</v>
      </c>
      <c r="Q1659" s="9" t="s">
        <v>5680</v>
      </c>
      <c r="R1659" s="9" t="s">
        <v>1383</v>
      </c>
    </row>
    <row r="1660" spans="1:18" x14ac:dyDescent="0.25">
      <c r="A1660" s="4" t="s">
        <v>2719</v>
      </c>
      <c r="D1660" s="4" t="s">
        <v>2681</v>
      </c>
      <c r="G1660" s="4" t="s">
        <v>4977</v>
      </c>
      <c r="P1660" s="9" t="s">
        <v>2719</v>
      </c>
      <c r="Q1660" s="9" t="s">
        <v>2681</v>
      </c>
      <c r="R1660" s="9" t="s">
        <v>3580</v>
      </c>
    </row>
    <row r="1661" spans="1:18" x14ac:dyDescent="0.25">
      <c r="A1661" s="4" t="s">
        <v>6525</v>
      </c>
      <c r="D1661" s="4" t="s">
        <v>2734</v>
      </c>
      <c r="G1661" s="4" t="s">
        <v>1383</v>
      </c>
      <c r="P1661" s="9" t="s">
        <v>6525</v>
      </c>
      <c r="Q1661" s="9" t="s">
        <v>2734</v>
      </c>
      <c r="R1661" s="9" t="s">
        <v>1516</v>
      </c>
    </row>
    <row r="1662" spans="1:18" x14ac:dyDescent="0.25">
      <c r="A1662" s="4" t="s">
        <v>2776</v>
      </c>
      <c r="D1662" s="4" t="s">
        <v>2740</v>
      </c>
      <c r="G1662" s="4" t="s">
        <v>3580</v>
      </c>
      <c r="P1662" s="9" t="s">
        <v>2776</v>
      </c>
      <c r="Q1662" s="9" t="s">
        <v>2740</v>
      </c>
      <c r="R1662" s="9" t="s">
        <v>5560</v>
      </c>
    </row>
    <row r="1663" spans="1:18" x14ac:dyDescent="0.25">
      <c r="A1663" s="4" t="s">
        <v>5830</v>
      </c>
      <c r="D1663" s="4" t="s">
        <v>6232</v>
      </c>
      <c r="G1663" s="4" t="s">
        <v>1516</v>
      </c>
      <c r="P1663" s="9" t="s">
        <v>5830</v>
      </c>
      <c r="Q1663" s="9" t="s">
        <v>6232</v>
      </c>
      <c r="R1663" s="9" t="s">
        <v>3661</v>
      </c>
    </row>
    <row r="1664" spans="1:18" x14ac:dyDescent="0.25">
      <c r="A1664" s="4" t="s">
        <v>2841</v>
      </c>
      <c r="D1664" s="4" t="s">
        <v>7275</v>
      </c>
      <c r="G1664" s="4" t="s">
        <v>5560</v>
      </c>
      <c r="P1664" s="9" t="s">
        <v>2841</v>
      </c>
      <c r="Q1664" s="9" t="s">
        <v>7275</v>
      </c>
      <c r="R1664" s="9" t="s">
        <v>3714</v>
      </c>
    </row>
    <row r="1665" spans="1:18" x14ac:dyDescent="0.25">
      <c r="A1665" s="4" t="s">
        <v>2853</v>
      </c>
      <c r="D1665" s="4" t="s">
        <v>7529</v>
      </c>
      <c r="G1665" s="4" t="s">
        <v>3661</v>
      </c>
      <c r="P1665" s="9" t="s">
        <v>2853</v>
      </c>
      <c r="Q1665" s="9" t="s">
        <v>7529</v>
      </c>
      <c r="R1665" s="9" t="s">
        <v>7637</v>
      </c>
    </row>
    <row r="1666" spans="1:18" x14ac:dyDescent="0.25">
      <c r="A1666" s="4" t="s">
        <v>2882</v>
      </c>
      <c r="D1666" s="4" t="s">
        <v>2810</v>
      </c>
      <c r="G1666" s="4" t="s">
        <v>3714</v>
      </c>
      <c r="P1666" s="9" t="s">
        <v>2882</v>
      </c>
      <c r="Q1666" s="9" t="s">
        <v>2810</v>
      </c>
      <c r="R1666" s="9" t="s">
        <v>3839</v>
      </c>
    </row>
    <row r="1667" spans="1:18" x14ac:dyDescent="0.25">
      <c r="A1667" s="4" t="s">
        <v>2553</v>
      </c>
      <c r="D1667" s="4" t="s">
        <v>6786</v>
      </c>
      <c r="G1667" s="4" t="s">
        <v>7637</v>
      </c>
      <c r="P1667" s="9" t="s">
        <v>2553</v>
      </c>
      <c r="Q1667" s="9" t="s">
        <v>6786</v>
      </c>
      <c r="R1667" s="9" t="s">
        <v>3940</v>
      </c>
    </row>
    <row r="1668" spans="1:18" x14ac:dyDescent="0.25">
      <c r="A1668" s="4" t="s">
        <v>2934</v>
      </c>
      <c r="D1668" s="4" t="s">
        <v>6522</v>
      </c>
      <c r="G1668" s="4" t="s">
        <v>3839</v>
      </c>
      <c r="P1668" s="9" t="s">
        <v>2934</v>
      </c>
      <c r="Q1668" s="9" t="s">
        <v>6522</v>
      </c>
      <c r="R1668" s="9" t="s">
        <v>3976</v>
      </c>
    </row>
    <row r="1669" spans="1:18" x14ac:dyDescent="0.25">
      <c r="A1669" s="4" t="s">
        <v>5562</v>
      </c>
      <c r="D1669" s="4" t="s">
        <v>5920</v>
      </c>
      <c r="G1669" s="4" t="s">
        <v>3940</v>
      </c>
      <c r="P1669" s="9" t="s">
        <v>5562</v>
      </c>
      <c r="Q1669" s="9" t="s">
        <v>5920</v>
      </c>
      <c r="R1669" s="9" t="s">
        <v>3978</v>
      </c>
    </row>
    <row r="1670" spans="1:18" x14ac:dyDescent="0.25">
      <c r="A1670" s="4" t="s">
        <v>6886</v>
      </c>
      <c r="D1670" s="4" t="s">
        <v>2391</v>
      </c>
      <c r="G1670" s="4" t="s">
        <v>3976</v>
      </c>
      <c r="P1670" s="9" t="s">
        <v>6886</v>
      </c>
      <c r="Q1670" s="9" t="s">
        <v>2391</v>
      </c>
      <c r="R1670" s="9" t="s">
        <v>7274</v>
      </c>
    </row>
    <row r="1671" spans="1:18" x14ac:dyDescent="0.25">
      <c r="A1671" s="4" t="s">
        <v>5336</v>
      </c>
      <c r="D1671" s="4" t="s">
        <v>1898</v>
      </c>
      <c r="G1671" s="4" t="s">
        <v>3978</v>
      </c>
      <c r="P1671" s="9" t="s">
        <v>5336</v>
      </c>
      <c r="Q1671" s="9" t="s">
        <v>1898</v>
      </c>
      <c r="R1671" s="9" t="s">
        <v>2341</v>
      </c>
    </row>
    <row r="1672" spans="1:18" x14ac:dyDescent="0.25">
      <c r="A1672" s="4" t="s">
        <v>3594</v>
      </c>
      <c r="D1672" s="4" t="s">
        <v>1904</v>
      </c>
      <c r="G1672" s="4" t="s">
        <v>7274</v>
      </c>
      <c r="P1672" s="9" t="s">
        <v>3594</v>
      </c>
      <c r="Q1672" s="9" t="s">
        <v>1904</v>
      </c>
      <c r="R1672" s="9" t="s">
        <v>1787</v>
      </c>
    </row>
    <row r="1673" spans="1:18" x14ac:dyDescent="0.25">
      <c r="A1673" s="4" t="s">
        <v>3756</v>
      </c>
      <c r="D1673" s="4" t="s">
        <v>2920</v>
      </c>
      <c r="G1673" s="4" t="s">
        <v>2341</v>
      </c>
      <c r="P1673" s="9" t="s">
        <v>3756</v>
      </c>
      <c r="Q1673" s="9" t="s">
        <v>2920</v>
      </c>
      <c r="R1673" s="9" t="s">
        <v>1942</v>
      </c>
    </row>
    <row r="1674" spans="1:18" x14ac:dyDescent="0.25">
      <c r="A1674" s="4" t="s">
        <v>7278</v>
      </c>
      <c r="D1674" s="4" t="s">
        <v>7276</v>
      </c>
      <c r="G1674" s="4" t="s">
        <v>1787</v>
      </c>
      <c r="P1674" s="9" t="s">
        <v>7278</v>
      </c>
      <c r="Q1674" s="9" t="s">
        <v>7276</v>
      </c>
      <c r="R1674" s="9" t="s">
        <v>4028</v>
      </c>
    </row>
    <row r="1675" spans="1:18" x14ac:dyDescent="0.25">
      <c r="A1675" s="4" t="s">
        <v>3868</v>
      </c>
      <c r="D1675" s="4" t="s">
        <v>1265</v>
      </c>
      <c r="G1675" s="4" t="s">
        <v>1942</v>
      </c>
      <c r="P1675" s="9" t="s">
        <v>3868</v>
      </c>
      <c r="Q1675" s="9" t="s">
        <v>1265</v>
      </c>
      <c r="R1675" s="9" t="s">
        <v>4112</v>
      </c>
    </row>
    <row r="1676" spans="1:18" x14ac:dyDescent="0.25">
      <c r="A1676" s="4" t="s">
        <v>6790</v>
      </c>
      <c r="D1676" s="4" t="s">
        <v>6523</v>
      </c>
      <c r="G1676" s="4" t="s">
        <v>4028</v>
      </c>
      <c r="P1676" s="9" t="s">
        <v>6790</v>
      </c>
      <c r="Q1676" s="9" t="s">
        <v>6523</v>
      </c>
      <c r="R1676" s="9" t="s">
        <v>1273</v>
      </c>
    </row>
    <row r="1677" spans="1:18" x14ac:dyDescent="0.25">
      <c r="A1677" s="4" t="s">
        <v>4003</v>
      </c>
      <c r="D1677" s="4" t="s">
        <v>5921</v>
      </c>
      <c r="G1677" s="4" t="s">
        <v>4112</v>
      </c>
      <c r="P1677" s="9" t="s">
        <v>4003</v>
      </c>
      <c r="Q1677" s="9" t="s">
        <v>5921</v>
      </c>
      <c r="R1677" s="9" t="s">
        <v>1390</v>
      </c>
    </row>
    <row r="1678" spans="1:18" x14ac:dyDescent="0.25">
      <c r="A1678" s="4" t="s">
        <v>2360</v>
      </c>
      <c r="D1678" s="4" t="s">
        <v>3736</v>
      </c>
      <c r="G1678" s="4" t="s">
        <v>1273</v>
      </c>
      <c r="P1678" s="9" t="s">
        <v>2360</v>
      </c>
      <c r="Q1678" s="9" t="s">
        <v>3736</v>
      </c>
      <c r="R1678" s="9" t="s">
        <v>1591</v>
      </c>
    </row>
    <row r="1679" spans="1:18" x14ac:dyDescent="0.25">
      <c r="A1679" s="4" t="s">
        <v>2360</v>
      </c>
      <c r="D1679" s="4" t="s">
        <v>5561</v>
      </c>
      <c r="G1679" s="4" t="s">
        <v>1390</v>
      </c>
      <c r="P1679" s="9" t="s">
        <v>2360</v>
      </c>
      <c r="Q1679" s="9" t="s">
        <v>5561</v>
      </c>
      <c r="R1679" s="9" t="s">
        <v>4229</v>
      </c>
    </row>
    <row r="1680" spans="1:18" x14ac:dyDescent="0.25">
      <c r="A1680" s="4" t="s">
        <v>1819</v>
      </c>
      <c r="D1680" s="4" t="s">
        <v>6787</v>
      </c>
      <c r="G1680" s="4" t="s">
        <v>1591</v>
      </c>
      <c r="P1680" s="9" t="s">
        <v>1819</v>
      </c>
      <c r="Q1680" s="9" t="s">
        <v>6787</v>
      </c>
      <c r="R1680" s="9" t="s">
        <v>4285</v>
      </c>
    </row>
    <row r="1681" spans="1:18" x14ac:dyDescent="0.25">
      <c r="A1681" s="4" t="s">
        <v>1780</v>
      </c>
      <c r="D1681" s="4" t="s">
        <v>6788</v>
      </c>
      <c r="G1681" s="4" t="s">
        <v>4229</v>
      </c>
      <c r="P1681" s="9" t="s">
        <v>1780</v>
      </c>
      <c r="Q1681" s="9" t="s">
        <v>6788</v>
      </c>
      <c r="R1681" s="9" t="s">
        <v>2534</v>
      </c>
    </row>
    <row r="1682" spans="1:18" x14ac:dyDescent="0.25">
      <c r="A1682" s="4" t="s">
        <v>2182</v>
      </c>
      <c r="D1682" s="4" t="s">
        <v>7277</v>
      </c>
      <c r="G1682" s="4" t="s">
        <v>4285</v>
      </c>
      <c r="P1682" s="9" t="s">
        <v>2182</v>
      </c>
      <c r="Q1682" s="9" t="s">
        <v>7277</v>
      </c>
      <c r="R1682" s="9" t="s">
        <v>2033</v>
      </c>
    </row>
    <row r="1683" spans="1:18" x14ac:dyDescent="0.25">
      <c r="A1683" s="4" t="s">
        <v>2672</v>
      </c>
      <c r="D1683" s="4" t="s">
        <v>3960</v>
      </c>
      <c r="G1683" s="4" t="s">
        <v>2534</v>
      </c>
      <c r="P1683" s="9" t="s">
        <v>2672</v>
      </c>
      <c r="Q1683" s="9" t="s">
        <v>3960</v>
      </c>
      <c r="R1683" s="9" t="s">
        <v>4407</v>
      </c>
    </row>
    <row r="1684" spans="1:18" x14ac:dyDescent="0.25">
      <c r="A1684" s="4" t="s">
        <v>6526</v>
      </c>
      <c r="D1684" s="4" t="s">
        <v>6095</v>
      </c>
      <c r="G1684" s="4" t="s">
        <v>2033</v>
      </c>
      <c r="P1684" s="9" t="s">
        <v>6526</v>
      </c>
      <c r="Q1684" s="9" t="s">
        <v>6095</v>
      </c>
      <c r="R1684" s="9" t="s">
        <v>5680</v>
      </c>
    </row>
    <row r="1685" spans="1:18" x14ac:dyDescent="0.25">
      <c r="A1685" s="4" t="s">
        <v>2782</v>
      </c>
      <c r="D1685" s="4" t="s">
        <v>6524</v>
      </c>
      <c r="G1685" s="4" t="s">
        <v>4407</v>
      </c>
      <c r="P1685" s="9" t="s">
        <v>2782</v>
      </c>
      <c r="Q1685" s="9" t="s">
        <v>6524</v>
      </c>
      <c r="R1685" s="9" t="s">
        <v>2681</v>
      </c>
    </row>
    <row r="1686" spans="1:18" x14ac:dyDescent="0.25">
      <c r="A1686" s="4" t="s">
        <v>2849</v>
      </c>
      <c r="D1686" s="4" t="s">
        <v>5922</v>
      </c>
      <c r="G1686" s="4" t="s">
        <v>5680</v>
      </c>
      <c r="P1686" s="9" t="s">
        <v>2849</v>
      </c>
      <c r="Q1686" s="9" t="s">
        <v>5922</v>
      </c>
      <c r="R1686" s="9" t="s">
        <v>2734</v>
      </c>
    </row>
    <row r="1687" spans="1:18" x14ac:dyDescent="0.25">
      <c r="A1687" s="4" t="s">
        <v>6527</v>
      </c>
      <c r="D1687" s="4" t="s">
        <v>6150</v>
      </c>
      <c r="G1687" s="4" t="s">
        <v>2681</v>
      </c>
      <c r="P1687" s="9" t="s">
        <v>6527</v>
      </c>
      <c r="Q1687" s="9" t="s">
        <v>6150</v>
      </c>
      <c r="R1687" s="9" t="s">
        <v>2740</v>
      </c>
    </row>
    <row r="1688" spans="1:18" x14ac:dyDescent="0.25">
      <c r="A1688" s="4" t="s">
        <v>2551</v>
      </c>
      <c r="D1688" s="4" t="s">
        <v>2478</v>
      </c>
      <c r="G1688" s="4" t="s">
        <v>2734</v>
      </c>
      <c r="P1688" s="9" t="s">
        <v>2551</v>
      </c>
      <c r="Q1688" s="9" t="s">
        <v>2478</v>
      </c>
      <c r="R1688" s="9" t="s">
        <v>6232</v>
      </c>
    </row>
    <row r="1689" spans="1:18" x14ac:dyDescent="0.25">
      <c r="A1689" s="4" t="s">
        <v>6887</v>
      </c>
      <c r="D1689" s="4" t="s">
        <v>1919</v>
      </c>
      <c r="G1689" s="4" t="s">
        <v>2740</v>
      </c>
      <c r="P1689" s="9" t="s">
        <v>6887</v>
      </c>
      <c r="Q1689" s="9" t="s">
        <v>1919</v>
      </c>
      <c r="R1689" s="9" t="s">
        <v>7275</v>
      </c>
    </row>
    <row r="1690" spans="1:18" x14ac:dyDescent="0.25">
      <c r="A1690" s="4" t="s">
        <v>6234</v>
      </c>
      <c r="D1690" s="4" t="s">
        <v>2093</v>
      </c>
      <c r="G1690" s="4" t="s">
        <v>6232</v>
      </c>
      <c r="P1690" s="9" t="s">
        <v>6234</v>
      </c>
      <c r="Q1690" s="9" t="s">
        <v>2093</v>
      </c>
      <c r="R1690" s="9" t="s">
        <v>7529</v>
      </c>
    </row>
    <row r="1691" spans="1:18" x14ac:dyDescent="0.25">
      <c r="A1691" s="4" t="s">
        <v>6888</v>
      </c>
      <c r="D1691" s="4" t="s">
        <v>5335</v>
      </c>
      <c r="G1691" s="4" t="s">
        <v>7275</v>
      </c>
      <c r="P1691" s="9" t="s">
        <v>6888</v>
      </c>
      <c r="Q1691" s="9" t="s">
        <v>5335</v>
      </c>
      <c r="R1691" s="9" t="s">
        <v>2810</v>
      </c>
    </row>
    <row r="1692" spans="1:18" x14ac:dyDescent="0.25">
      <c r="A1692" s="4" t="s">
        <v>4379</v>
      </c>
      <c r="D1692" s="4" t="s">
        <v>6233</v>
      </c>
      <c r="G1692" s="4" t="s">
        <v>7529</v>
      </c>
      <c r="P1692" s="9" t="s">
        <v>4379</v>
      </c>
      <c r="Q1692" s="9" t="s">
        <v>6233</v>
      </c>
      <c r="R1692" s="9" t="s">
        <v>6786</v>
      </c>
    </row>
    <row r="1693" spans="1:18" x14ac:dyDescent="0.25">
      <c r="A1693" s="4" t="s">
        <v>5924</v>
      </c>
      <c r="D1693" s="4" t="s">
        <v>2719</v>
      </c>
      <c r="G1693" s="4" t="s">
        <v>2810</v>
      </c>
      <c r="P1693" s="9" t="s">
        <v>5924</v>
      </c>
      <c r="Q1693" s="9" t="s">
        <v>2719</v>
      </c>
      <c r="R1693" s="9" t="s">
        <v>6522</v>
      </c>
    </row>
    <row r="1694" spans="1:18" x14ac:dyDescent="0.25">
      <c r="A1694" s="4" t="s">
        <v>2254</v>
      </c>
      <c r="D1694" s="4" t="s">
        <v>6525</v>
      </c>
      <c r="G1694" s="4" t="s">
        <v>6786</v>
      </c>
      <c r="P1694" s="9" t="s">
        <v>2254</v>
      </c>
      <c r="Q1694" s="9" t="s">
        <v>6525</v>
      </c>
      <c r="R1694" s="9" t="s">
        <v>5920</v>
      </c>
    </row>
    <row r="1695" spans="1:18" x14ac:dyDescent="0.25">
      <c r="A1695" s="4" t="s">
        <v>4439</v>
      </c>
      <c r="D1695" s="4" t="s">
        <v>2776</v>
      </c>
      <c r="G1695" s="4" t="s">
        <v>6522</v>
      </c>
      <c r="P1695" s="9" t="s">
        <v>4439</v>
      </c>
      <c r="Q1695" s="9" t="s">
        <v>2776</v>
      </c>
      <c r="R1695" s="9" t="s">
        <v>2391</v>
      </c>
    </row>
    <row r="1696" spans="1:18" x14ac:dyDescent="0.25">
      <c r="A1696" s="4" t="s">
        <v>1250</v>
      </c>
      <c r="D1696" s="4" t="s">
        <v>5830</v>
      </c>
      <c r="G1696" s="4" t="s">
        <v>5920</v>
      </c>
      <c r="P1696" s="9" t="s">
        <v>1250</v>
      </c>
      <c r="Q1696" s="9" t="s">
        <v>5830</v>
      </c>
      <c r="R1696" s="9" t="s">
        <v>1898</v>
      </c>
    </row>
    <row r="1697" spans="1:18" x14ac:dyDescent="0.25">
      <c r="A1697" s="4" t="s">
        <v>3508</v>
      </c>
      <c r="D1697" s="4" t="s">
        <v>2841</v>
      </c>
      <c r="G1697" s="4" t="s">
        <v>2391</v>
      </c>
      <c r="P1697" s="9" t="s">
        <v>3508</v>
      </c>
      <c r="Q1697" s="9" t="s">
        <v>2841</v>
      </c>
      <c r="R1697" s="9" t="s">
        <v>1904</v>
      </c>
    </row>
    <row r="1698" spans="1:18" x14ac:dyDescent="0.25">
      <c r="A1698" s="4" t="s">
        <v>1377</v>
      </c>
      <c r="D1698" s="4" t="s">
        <v>2853</v>
      </c>
      <c r="G1698" s="4" t="s">
        <v>1898</v>
      </c>
      <c r="P1698" s="9" t="s">
        <v>1377</v>
      </c>
      <c r="Q1698" s="9" t="s">
        <v>2853</v>
      </c>
      <c r="R1698" s="9" t="s">
        <v>2920</v>
      </c>
    </row>
    <row r="1699" spans="1:18" x14ac:dyDescent="0.25">
      <c r="A1699" s="4" t="s">
        <v>6235</v>
      </c>
      <c r="D1699" s="4" t="s">
        <v>7530</v>
      </c>
      <c r="G1699" s="4" t="s">
        <v>1904</v>
      </c>
      <c r="P1699" s="9" t="s">
        <v>6235</v>
      </c>
      <c r="Q1699" s="9" t="s">
        <v>7530</v>
      </c>
      <c r="R1699" s="9" t="s">
        <v>7276</v>
      </c>
    </row>
    <row r="1700" spans="1:18" x14ac:dyDescent="0.25">
      <c r="A1700" s="4" t="s">
        <v>1529</v>
      </c>
      <c r="D1700" s="4" t="s">
        <v>2882</v>
      </c>
      <c r="G1700" s="4" t="s">
        <v>2920</v>
      </c>
      <c r="P1700" s="9" t="s">
        <v>1529</v>
      </c>
      <c r="Q1700" s="9" t="s">
        <v>2882</v>
      </c>
      <c r="R1700" s="9" t="s">
        <v>1265</v>
      </c>
    </row>
    <row r="1701" spans="1:18" x14ac:dyDescent="0.25">
      <c r="A1701" s="4" t="s">
        <v>3697</v>
      </c>
      <c r="D1701" s="4" t="s">
        <v>2553</v>
      </c>
      <c r="G1701" s="4" t="s">
        <v>7276</v>
      </c>
      <c r="P1701" s="9" t="s">
        <v>3697</v>
      </c>
      <c r="Q1701" s="9" t="s">
        <v>2553</v>
      </c>
      <c r="R1701" s="9" t="s">
        <v>6523</v>
      </c>
    </row>
    <row r="1702" spans="1:18" x14ac:dyDescent="0.25">
      <c r="A1702" s="4" t="s">
        <v>3786</v>
      </c>
      <c r="D1702" s="4" t="s">
        <v>2934</v>
      </c>
      <c r="G1702" s="4" t="s">
        <v>1265</v>
      </c>
      <c r="P1702" s="9" t="s">
        <v>3786</v>
      </c>
      <c r="Q1702" s="9" t="s">
        <v>2934</v>
      </c>
      <c r="R1702" s="9" t="s">
        <v>5921</v>
      </c>
    </row>
    <row r="1703" spans="1:18" x14ac:dyDescent="0.25">
      <c r="A1703" s="4" t="s">
        <v>7279</v>
      </c>
      <c r="D1703" s="4" t="s">
        <v>5562</v>
      </c>
      <c r="G1703" s="4" t="s">
        <v>6523</v>
      </c>
      <c r="P1703" s="9" t="s">
        <v>7279</v>
      </c>
      <c r="Q1703" s="9" t="s">
        <v>5562</v>
      </c>
      <c r="R1703" s="9" t="s">
        <v>3736</v>
      </c>
    </row>
    <row r="1704" spans="1:18" x14ac:dyDescent="0.25">
      <c r="A1704" s="4" t="s">
        <v>3941</v>
      </c>
      <c r="D1704" s="4" t="s">
        <v>6886</v>
      </c>
      <c r="G1704" s="4" t="s">
        <v>5921</v>
      </c>
      <c r="P1704" s="9" t="s">
        <v>3941</v>
      </c>
      <c r="Q1704" s="9" t="s">
        <v>6886</v>
      </c>
      <c r="R1704" s="9" t="s">
        <v>5561</v>
      </c>
    </row>
    <row r="1705" spans="1:18" x14ac:dyDescent="0.25">
      <c r="A1705" s="4" t="s">
        <v>3982</v>
      </c>
      <c r="D1705" s="4" t="s">
        <v>5336</v>
      </c>
      <c r="G1705" s="4" t="s">
        <v>3736</v>
      </c>
      <c r="P1705" s="9" t="s">
        <v>3982</v>
      </c>
      <c r="Q1705" s="9" t="s">
        <v>5336</v>
      </c>
      <c r="R1705" s="9" t="s">
        <v>6787</v>
      </c>
    </row>
    <row r="1706" spans="1:18" x14ac:dyDescent="0.25">
      <c r="A1706" s="4" t="s">
        <v>2640</v>
      </c>
      <c r="D1706" s="4" t="s">
        <v>3594</v>
      </c>
      <c r="G1706" s="4" t="s">
        <v>5561</v>
      </c>
      <c r="P1706" s="9" t="s">
        <v>2640</v>
      </c>
      <c r="Q1706" s="9" t="s">
        <v>3594</v>
      </c>
      <c r="R1706" s="9" t="s">
        <v>6788</v>
      </c>
    </row>
    <row r="1707" spans="1:18" x14ac:dyDescent="0.25">
      <c r="A1707" s="4" t="s">
        <v>1716</v>
      </c>
      <c r="D1707" s="4" t="s">
        <v>5923</v>
      </c>
      <c r="G1707" s="4" t="s">
        <v>6787</v>
      </c>
      <c r="P1707" s="9" t="s">
        <v>1716</v>
      </c>
      <c r="Q1707" s="9" t="s">
        <v>5923</v>
      </c>
      <c r="R1707" s="9" t="s">
        <v>7277</v>
      </c>
    </row>
    <row r="1708" spans="1:18" x14ac:dyDescent="0.25">
      <c r="A1708" s="4" t="s">
        <v>1924</v>
      </c>
      <c r="D1708" s="4" t="s">
        <v>3756</v>
      </c>
      <c r="G1708" s="4" t="s">
        <v>6788</v>
      </c>
      <c r="P1708" s="9" t="s">
        <v>1924</v>
      </c>
      <c r="Q1708" s="9" t="s">
        <v>3756</v>
      </c>
      <c r="R1708" s="9" t="s">
        <v>3960</v>
      </c>
    </row>
    <row r="1709" spans="1:18" x14ac:dyDescent="0.25">
      <c r="A1709" s="4" t="s">
        <v>4043</v>
      </c>
      <c r="D1709" s="4" t="s">
        <v>3868</v>
      </c>
      <c r="G1709" s="4" t="s">
        <v>7277</v>
      </c>
      <c r="P1709" s="9" t="s">
        <v>4043</v>
      </c>
      <c r="Q1709" s="9" t="s">
        <v>3868</v>
      </c>
      <c r="R1709" s="9" t="s">
        <v>6095</v>
      </c>
    </row>
    <row r="1710" spans="1:18" x14ac:dyDescent="0.25">
      <c r="A1710" s="4" t="s">
        <v>5925</v>
      </c>
      <c r="D1710" s="4" t="s">
        <v>6789</v>
      </c>
      <c r="G1710" s="4" t="s">
        <v>3960</v>
      </c>
      <c r="P1710" s="9" t="s">
        <v>5925</v>
      </c>
      <c r="Q1710" s="9" t="s">
        <v>6789</v>
      </c>
      <c r="R1710" s="9" t="s">
        <v>6524</v>
      </c>
    </row>
    <row r="1711" spans="1:18" x14ac:dyDescent="0.25">
      <c r="A1711" s="4" t="s">
        <v>6151</v>
      </c>
      <c r="D1711" s="4" t="s">
        <v>6790</v>
      </c>
      <c r="G1711" s="4" t="s">
        <v>6095</v>
      </c>
      <c r="P1711" s="9" t="s">
        <v>6151</v>
      </c>
      <c r="Q1711" s="9" t="s">
        <v>6790</v>
      </c>
      <c r="R1711" s="9" t="s">
        <v>5922</v>
      </c>
    </row>
    <row r="1712" spans="1:18" x14ac:dyDescent="0.25">
      <c r="A1712" s="4" t="s">
        <v>6236</v>
      </c>
      <c r="D1712" s="4" t="s">
        <v>4003</v>
      </c>
      <c r="G1712" s="4" t="s">
        <v>6524</v>
      </c>
      <c r="P1712" s="9" t="s">
        <v>6236</v>
      </c>
      <c r="Q1712" s="9" t="s">
        <v>4003</v>
      </c>
      <c r="R1712" s="9" t="s">
        <v>6150</v>
      </c>
    </row>
    <row r="1713" spans="1:18" x14ac:dyDescent="0.25">
      <c r="A1713" s="4" t="s">
        <v>6528</v>
      </c>
      <c r="D1713" s="4" t="s">
        <v>2360</v>
      </c>
      <c r="G1713" s="4" t="s">
        <v>5922</v>
      </c>
      <c r="P1713" s="9" t="s">
        <v>6528</v>
      </c>
      <c r="Q1713" s="9" t="s">
        <v>2360</v>
      </c>
      <c r="R1713" s="9" t="s">
        <v>2478</v>
      </c>
    </row>
    <row r="1714" spans="1:18" x14ac:dyDescent="0.25">
      <c r="A1714" s="4" t="s">
        <v>4549</v>
      </c>
      <c r="D1714" s="4" t="s">
        <v>2360</v>
      </c>
      <c r="G1714" s="4" t="s">
        <v>6150</v>
      </c>
      <c r="P1714" s="9" t="s">
        <v>4549</v>
      </c>
      <c r="Q1714" s="9" t="s">
        <v>2360</v>
      </c>
      <c r="R1714" s="9" t="s">
        <v>1919</v>
      </c>
    </row>
    <row r="1715" spans="1:18" x14ac:dyDescent="0.25">
      <c r="A1715" s="4" t="s">
        <v>4704</v>
      </c>
      <c r="D1715" s="4" t="s">
        <v>1819</v>
      </c>
      <c r="G1715" s="4" t="s">
        <v>2478</v>
      </c>
      <c r="P1715" s="9" t="s">
        <v>4704</v>
      </c>
      <c r="Q1715" s="9" t="s">
        <v>1819</v>
      </c>
      <c r="R1715" s="9" t="s">
        <v>2093</v>
      </c>
    </row>
    <row r="1716" spans="1:18" x14ac:dyDescent="0.25">
      <c r="A1716" s="4" t="s">
        <v>2510</v>
      </c>
      <c r="D1716" s="4" t="s">
        <v>1780</v>
      </c>
      <c r="G1716" s="4" t="s">
        <v>1919</v>
      </c>
      <c r="P1716" s="9" t="s">
        <v>2510</v>
      </c>
      <c r="Q1716" s="9" t="s">
        <v>1780</v>
      </c>
      <c r="R1716" s="9" t="s">
        <v>5335</v>
      </c>
    </row>
    <row r="1717" spans="1:18" x14ac:dyDescent="0.25">
      <c r="A1717" s="4" t="s">
        <v>2162</v>
      </c>
      <c r="D1717" s="4" t="s">
        <v>2182</v>
      </c>
      <c r="G1717" s="4" t="s">
        <v>2093</v>
      </c>
      <c r="P1717" s="9" t="s">
        <v>2162</v>
      </c>
      <c r="Q1717" s="9" t="s">
        <v>2182</v>
      </c>
      <c r="R1717" s="9" t="s">
        <v>6233</v>
      </c>
    </row>
    <row r="1718" spans="1:18" x14ac:dyDescent="0.25">
      <c r="A1718" s="4" t="s">
        <v>4913</v>
      </c>
      <c r="D1718" s="4" t="s">
        <v>2672</v>
      </c>
      <c r="G1718" s="4" t="s">
        <v>5335</v>
      </c>
      <c r="P1718" s="9" t="s">
        <v>4913</v>
      </c>
      <c r="Q1718" s="9" t="s">
        <v>2672</v>
      </c>
      <c r="R1718" s="9" t="s">
        <v>2719</v>
      </c>
    </row>
    <row r="1719" spans="1:18" x14ac:dyDescent="0.25">
      <c r="A1719" s="4" t="s">
        <v>1193</v>
      </c>
      <c r="D1719" s="4" t="s">
        <v>6526</v>
      </c>
      <c r="G1719" s="4" t="s">
        <v>6233</v>
      </c>
      <c r="P1719" s="9" t="s">
        <v>1193</v>
      </c>
      <c r="Q1719" s="9" t="s">
        <v>6526</v>
      </c>
      <c r="R1719" s="9" t="s">
        <v>6525</v>
      </c>
    </row>
    <row r="1720" spans="1:18" x14ac:dyDescent="0.25">
      <c r="A1720" s="4" t="s">
        <v>3529</v>
      </c>
      <c r="D1720" s="4" t="s">
        <v>2782</v>
      </c>
      <c r="G1720" s="4" t="s">
        <v>2719</v>
      </c>
      <c r="P1720" s="9" t="s">
        <v>3529</v>
      </c>
      <c r="Q1720" s="9" t="s">
        <v>2782</v>
      </c>
      <c r="R1720" s="9" t="s">
        <v>2776</v>
      </c>
    </row>
    <row r="1721" spans="1:18" x14ac:dyDescent="0.25">
      <c r="A1721" s="4" t="s">
        <v>6529</v>
      </c>
      <c r="D1721" s="4" t="s">
        <v>2849</v>
      </c>
      <c r="G1721" s="4" t="s">
        <v>6525</v>
      </c>
      <c r="P1721" s="9" t="s">
        <v>6529</v>
      </c>
      <c r="Q1721" s="9" t="s">
        <v>2849</v>
      </c>
      <c r="R1721" s="9" t="s">
        <v>5830</v>
      </c>
    </row>
    <row r="1722" spans="1:18" x14ac:dyDescent="0.25">
      <c r="A1722" s="4" t="s">
        <v>1440</v>
      </c>
      <c r="D1722" s="4" t="s">
        <v>6527</v>
      </c>
      <c r="G1722" s="4" t="s">
        <v>2776</v>
      </c>
      <c r="P1722" s="9" t="s">
        <v>1440</v>
      </c>
      <c r="Q1722" s="9" t="s">
        <v>6527</v>
      </c>
      <c r="R1722" s="9" t="s">
        <v>7638</v>
      </c>
    </row>
    <row r="1723" spans="1:18" x14ac:dyDescent="0.25">
      <c r="A1723" s="4" t="s">
        <v>3559</v>
      </c>
      <c r="D1723" s="4" t="s">
        <v>2551</v>
      </c>
      <c r="G1723" s="4" t="s">
        <v>5830</v>
      </c>
      <c r="P1723" s="9" t="s">
        <v>3559</v>
      </c>
      <c r="Q1723" s="9" t="s">
        <v>2551</v>
      </c>
      <c r="R1723" s="9" t="s">
        <v>2841</v>
      </c>
    </row>
    <row r="1724" spans="1:18" x14ac:dyDescent="0.25">
      <c r="A1724" s="4" t="s">
        <v>3602</v>
      </c>
      <c r="D1724" s="4" t="s">
        <v>6887</v>
      </c>
      <c r="G1724" s="4" t="s">
        <v>7638</v>
      </c>
      <c r="P1724" s="9" t="s">
        <v>3602</v>
      </c>
      <c r="Q1724" s="9" t="s">
        <v>6887</v>
      </c>
      <c r="R1724" s="9" t="s">
        <v>2853</v>
      </c>
    </row>
    <row r="1725" spans="1:18" x14ac:dyDescent="0.25">
      <c r="A1725" s="4" t="s">
        <v>3632</v>
      </c>
      <c r="D1725" s="4" t="s">
        <v>6234</v>
      </c>
      <c r="G1725" s="4" t="s">
        <v>2841</v>
      </c>
      <c r="P1725" s="9" t="s">
        <v>3632</v>
      </c>
      <c r="Q1725" s="9" t="s">
        <v>6234</v>
      </c>
      <c r="R1725" s="9" t="s">
        <v>7530</v>
      </c>
    </row>
    <row r="1726" spans="1:18" x14ac:dyDescent="0.25">
      <c r="A1726" s="4" t="s">
        <v>6530</v>
      </c>
      <c r="D1726" s="4" t="s">
        <v>6888</v>
      </c>
      <c r="G1726" s="4" t="s">
        <v>2853</v>
      </c>
      <c r="P1726" s="9" t="s">
        <v>6530</v>
      </c>
      <c r="Q1726" s="9" t="s">
        <v>6888</v>
      </c>
      <c r="R1726" s="9" t="s">
        <v>2882</v>
      </c>
    </row>
    <row r="1727" spans="1:18" x14ac:dyDescent="0.25">
      <c r="A1727" s="4" t="s">
        <v>3686</v>
      </c>
      <c r="D1727" s="4" t="s">
        <v>4379</v>
      </c>
      <c r="G1727" s="4" t="s">
        <v>7530</v>
      </c>
      <c r="P1727" s="9" t="s">
        <v>3686</v>
      </c>
      <c r="Q1727" s="9" t="s">
        <v>4379</v>
      </c>
      <c r="R1727" s="9" t="s">
        <v>2553</v>
      </c>
    </row>
    <row r="1728" spans="1:18" x14ac:dyDescent="0.25">
      <c r="A1728" s="4" t="s">
        <v>3743</v>
      </c>
      <c r="D1728" s="4" t="s">
        <v>5924</v>
      </c>
      <c r="G1728" s="4" t="s">
        <v>2882</v>
      </c>
      <c r="P1728" s="9" t="s">
        <v>3743</v>
      </c>
      <c r="Q1728" s="9" t="s">
        <v>5924</v>
      </c>
      <c r="R1728" s="9" t="s">
        <v>2934</v>
      </c>
    </row>
    <row r="1729" spans="1:18" x14ac:dyDescent="0.25">
      <c r="A1729" s="4" t="s">
        <v>5926</v>
      </c>
      <c r="D1729" s="4" t="s">
        <v>2254</v>
      </c>
      <c r="G1729" s="4" t="s">
        <v>2553</v>
      </c>
      <c r="P1729" s="9" t="s">
        <v>5926</v>
      </c>
      <c r="Q1729" s="9" t="s">
        <v>2254</v>
      </c>
      <c r="R1729" s="9" t="s">
        <v>5562</v>
      </c>
    </row>
    <row r="1730" spans="1:18" x14ac:dyDescent="0.25">
      <c r="A1730" s="4" t="s">
        <v>6237</v>
      </c>
      <c r="D1730" s="4" t="s">
        <v>4439</v>
      </c>
      <c r="G1730" s="4" t="s">
        <v>2934</v>
      </c>
      <c r="P1730" s="9" t="s">
        <v>6237</v>
      </c>
      <c r="Q1730" s="9" t="s">
        <v>4439</v>
      </c>
      <c r="R1730" s="9" t="s">
        <v>6886</v>
      </c>
    </row>
    <row r="1731" spans="1:18" x14ac:dyDescent="0.25">
      <c r="A1731" s="4" t="s">
        <v>3857</v>
      </c>
      <c r="D1731" s="4" t="s">
        <v>1250</v>
      </c>
      <c r="G1731" s="4" t="s">
        <v>5562</v>
      </c>
      <c r="P1731" s="9" t="s">
        <v>3857</v>
      </c>
      <c r="Q1731" s="9" t="s">
        <v>1250</v>
      </c>
      <c r="R1731" s="9" t="s">
        <v>5336</v>
      </c>
    </row>
    <row r="1732" spans="1:18" x14ac:dyDescent="0.25">
      <c r="A1732" s="4" t="s">
        <v>3898</v>
      </c>
      <c r="D1732" s="4" t="s">
        <v>3508</v>
      </c>
      <c r="G1732" s="4" t="s">
        <v>6886</v>
      </c>
      <c r="P1732" s="9" t="s">
        <v>3898</v>
      </c>
      <c r="Q1732" s="9" t="s">
        <v>3508</v>
      </c>
      <c r="R1732" s="9" t="s">
        <v>3594</v>
      </c>
    </row>
    <row r="1733" spans="1:18" x14ac:dyDescent="0.25">
      <c r="A1733" s="4" t="s">
        <v>5476</v>
      </c>
      <c r="D1733" s="4" t="s">
        <v>1377</v>
      </c>
      <c r="G1733" s="4" t="s">
        <v>5336</v>
      </c>
      <c r="P1733" s="9" t="s">
        <v>5476</v>
      </c>
      <c r="Q1733" s="9" t="s">
        <v>1377</v>
      </c>
      <c r="R1733" s="9" t="s">
        <v>5923</v>
      </c>
    </row>
    <row r="1734" spans="1:18" x14ac:dyDescent="0.25">
      <c r="A1734" s="4" t="s">
        <v>5563</v>
      </c>
      <c r="D1734" s="4" t="s">
        <v>6235</v>
      </c>
      <c r="G1734" s="4" t="s">
        <v>3594</v>
      </c>
      <c r="P1734" s="9" t="s">
        <v>5563</v>
      </c>
      <c r="Q1734" s="9" t="s">
        <v>6235</v>
      </c>
      <c r="R1734" s="9" t="s">
        <v>3756</v>
      </c>
    </row>
    <row r="1735" spans="1:18" x14ac:dyDescent="0.25">
      <c r="A1735" s="4" t="s">
        <v>6791</v>
      </c>
      <c r="D1735" s="4" t="s">
        <v>1529</v>
      </c>
      <c r="G1735" s="4" t="s">
        <v>5923</v>
      </c>
      <c r="P1735" s="9" t="s">
        <v>6791</v>
      </c>
      <c r="Q1735" s="9" t="s">
        <v>1529</v>
      </c>
      <c r="R1735" s="9" t="s">
        <v>3868</v>
      </c>
    </row>
    <row r="1736" spans="1:18" x14ac:dyDescent="0.25">
      <c r="A1736" s="4" t="s">
        <v>7151</v>
      </c>
      <c r="D1736" s="4" t="s">
        <v>3697</v>
      </c>
      <c r="G1736" s="4" t="s">
        <v>3756</v>
      </c>
      <c r="P1736" s="9" t="s">
        <v>7151</v>
      </c>
      <c r="Q1736" s="9" t="s">
        <v>3697</v>
      </c>
      <c r="R1736" s="9" t="s">
        <v>6789</v>
      </c>
    </row>
    <row r="1737" spans="1:18" x14ac:dyDescent="0.25">
      <c r="A1737" s="4" t="s">
        <v>7152</v>
      </c>
      <c r="D1737" s="4" t="s">
        <v>3786</v>
      </c>
      <c r="G1737" s="4" t="s">
        <v>3868</v>
      </c>
      <c r="P1737" s="9" t="s">
        <v>7152</v>
      </c>
      <c r="Q1737" s="9" t="s">
        <v>3786</v>
      </c>
      <c r="R1737" s="9" t="s">
        <v>6790</v>
      </c>
    </row>
    <row r="1738" spans="1:18" x14ac:dyDescent="0.25">
      <c r="A1738" s="4" t="s">
        <v>7280</v>
      </c>
      <c r="D1738" s="4" t="s">
        <v>7279</v>
      </c>
      <c r="G1738" s="4" t="s">
        <v>6789</v>
      </c>
      <c r="P1738" s="9" t="s">
        <v>7280</v>
      </c>
      <c r="Q1738" s="9" t="s">
        <v>7279</v>
      </c>
      <c r="R1738" s="9" t="s">
        <v>4003</v>
      </c>
    </row>
    <row r="1739" spans="1:18" x14ac:dyDescent="0.25">
      <c r="A1739" s="4" t="s">
        <v>3948</v>
      </c>
      <c r="D1739" s="4" t="s">
        <v>3941</v>
      </c>
      <c r="G1739" s="4" t="s">
        <v>6790</v>
      </c>
      <c r="P1739" s="9" t="s">
        <v>3948</v>
      </c>
      <c r="Q1739" s="9" t="s">
        <v>3941</v>
      </c>
      <c r="R1739" s="9" t="s">
        <v>7019</v>
      </c>
    </row>
    <row r="1740" spans="1:18" x14ac:dyDescent="0.25">
      <c r="A1740" s="4" t="s">
        <v>3961</v>
      </c>
      <c r="D1740" s="4" t="s">
        <v>3982</v>
      </c>
      <c r="G1740" s="4" t="s">
        <v>4003</v>
      </c>
      <c r="P1740" s="9" t="s">
        <v>3961</v>
      </c>
      <c r="Q1740" s="9" t="s">
        <v>3982</v>
      </c>
      <c r="R1740" s="9" t="s">
        <v>2360</v>
      </c>
    </row>
    <row r="1741" spans="1:18" x14ac:dyDescent="0.25">
      <c r="A1741" s="4" t="s">
        <v>7153</v>
      </c>
      <c r="D1741" s="4" t="s">
        <v>2640</v>
      </c>
      <c r="G1741" s="4" t="s">
        <v>7019</v>
      </c>
      <c r="P1741" s="9" t="s">
        <v>7153</v>
      </c>
      <c r="Q1741" s="9" t="s">
        <v>2640</v>
      </c>
      <c r="R1741" s="9" t="s">
        <v>1819</v>
      </c>
    </row>
    <row r="1742" spans="1:18" x14ac:dyDescent="0.25">
      <c r="A1742" s="4" t="s">
        <v>5337</v>
      </c>
      <c r="D1742" s="4" t="s">
        <v>1716</v>
      </c>
      <c r="G1742" s="4" t="s">
        <v>2360</v>
      </c>
      <c r="P1742" s="9" t="s">
        <v>5337</v>
      </c>
      <c r="Q1742" s="9" t="s">
        <v>1716</v>
      </c>
      <c r="R1742" s="9" t="s">
        <v>1780</v>
      </c>
    </row>
    <row r="1743" spans="1:18" x14ac:dyDescent="0.25">
      <c r="A1743" s="4" t="s">
        <v>2650</v>
      </c>
      <c r="D1743" s="4" t="s">
        <v>1924</v>
      </c>
      <c r="G1743" s="4" t="s">
        <v>1819</v>
      </c>
      <c r="P1743" s="9" t="s">
        <v>2650</v>
      </c>
      <c r="Q1743" s="9" t="s">
        <v>1924</v>
      </c>
      <c r="R1743" s="9" t="s">
        <v>2182</v>
      </c>
    </row>
    <row r="1744" spans="1:18" x14ac:dyDescent="0.25">
      <c r="A1744" s="4" t="s">
        <v>1728</v>
      </c>
      <c r="D1744" s="4" t="s">
        <v>4043</v>
      </c>
      <c r="G1744" s="4" t="s">
        <v>1780</v>
      </c>
      <c r="P1744" s="9" t="s">
        <v>1728</v>
      </c>
      <c r="Q1744" s="9" t="s">
        <v>4043</v>
      </c>
      <c r="R1744" s="9" t="s">
        <v>4069</v>
      </c>
    </row>
    <row r="1745" spans="1:18" x14ac:dyDescent="0.25">
      <c r="A1745" s="4" t="s">
        <v>1714</v>
      </c>
      <c r="D1745" s="4" t="s">
        <v>5925</v>
      </c>
      <c r="G1745" s="4" t="s">
        <v>2182</v>
      </c>
      <c r="P1745" s="9" t="s">
        <v>1714</v>
      </c>
      <c r="Q1745" s="9" t="s">
        <v>5925</v>
      </c>
      <c r="R1745" s="9" t="s">
        <v>2672</v>
      </c>
    </row>
    <row r="1746" spans="1:18" x14ac:dyDescent="0.25">
      <c r="A1746" s="4" t="s">
        <v>2099</v>
      </c>
      <c r="D1746" s="4" t="s">
        <v>6151</v>
      </c>
      <c r="G1746" s="4" t="s">
        <v>4069</v>
      </c>
      <c r="P1746" s="9" t="s">
        <v>2099</v>
      </c>
      <c r="Q1746" s="9" t="s">
        <v>6151</v>
      </c>
      <c r="R1746" s="9" t="s">
        <v>6526</v>
      </c>
    </row>
    <row r="1747" spans="1:18" x14ac:dyDescent="0.25">
      <c r="A1747" s="4" t="s">
        <v>4044</v>
      </c>
      <c r="D1747" s="4" t="s">
        <v>6236</v>
      </c>
      <c r="G1747" s="4" t="s">
        <v>2672</v>
      </c>
      <c r="P1747" s="9" t="s">
        <v>4044</v>
      </c>
      <c r="Q1747" s="9" t="s">
        <v>6236</v>
      </c>
      <c r="R1747" s="9" t="s">
        <v>2782</v>
      </c>
    </row>
    <row r="1748" spans="1:18" x14ac:dyDescent="0.25">
      <c r="A1748" s="4" t="s">
        <v>6889</v>
      </c>
      <c r="D1748" s="4" t="s">
        <v>6528</v>
      </c>
      <c r="G1748" s="4" t="s">
        <v>6526</v>
      </c>
      <c r="P1748" s="9" t="s">
        <v>6889</v>
      </c>
      <c r="Q1748" s="9" t="s">
        <v>6528</v>
      </c>
      <c r="R1748" s="9" t="s">
        <v>2849</v>
      </c>
    </row>
    <row r="1749" spans="1:18" x14ac:dyDescent="0.25">
      <c r="A1749" s="4" t="s">
        <v>6238</v>
      </c>
      <c r="D1749" s="4" t="s">
        <v>4549</v>
      </c>
      <c r="G1749" s="4" t="s">
        <v>2782</v>
      </c>
      <c r="P1749" s="9" t="s">
        <v>6238</v>
      </c>
      <c r="Q1749" s="9" t="s">
        <v>4549</v>
      </c>
      <c r="R1749" s="9" t="s">
        <v>6527</v>
      </c>
    </row>
    <row r="1750" spans="1:18" x14ac:dyDescent="0.25">
      <c r="A1750" s="4" t="s">
        <v>7281</v>
      </c>
      <c r="D1750" s="4" t="s">
        <v>4704</v>
      </c>
      <c r="G1750" s="4" t="s">
        <v>2849</v>
      </c>
      <c r="P1750" s="9" t="s">
        <v>7281</v>
      </c>
      <c r="Q1750" s="9" t="s">
        <v>4704</v>
      </c>
      <c r="R1750" s="9" t="s">
        <v>2551</v>
      </c>
    </row>
    <row r="1751" spans="1:18" x14ac:dyDescent="0.25">
      <c r="A1751" s="4" t="s">
        <v>4238</v>
      </c>
      <c r="D1751" s="4" t="s">
        <v>2510</v>
      </c>
      <c r="G1751" s="4" t="s">
        <v>6527</v>
      </c>
      <c r="P1751" s="9" t="s">
        <v>4238</v>
      </c>
      <c r="Q1751" s="9" t="s">
        <v>2510</v>
      </c>
      <c r="R1751" s="9" t="s">
        <v>6887</v>
      </c>
    </row>
    <row r="1752" spans="1:18" x14ac:dyDescent="0.25">
      <c r="A1752" s="4" t="s">
        <v>7282</v>
      </c>
      <c r="D1752" s="4" t="s">
        <v>2162</v>
      </c>
      <c r="G1752" s="4" t="s">
        <v>2551</v>
      </c>
      <c r="P1752" s="9" t="s">
        <v>7282</v>
      </c>
      <c r="Q1752" s="9" t="s">
        <v>2162</v>
      </c>
      <c r="R1752" s="9" t="s">
        <v>7639</v>
      </c>
    </row>
    <row r="1753" spans="1:18" x14ac:dyDescent="0.25">
      <c r="A1753" s="4" t="s">
        <v>4317</v>
      </c>
      <c r="D1753" s="4" t="s">
        <v>4913</v>
      </c>
      <c r="G1753" s="4" t="s">
        <v>6887</v>
      </c>
      <c r="P1753" s="9" t="s">
        <v>4317</v>
      </c>
      <c r="Q1753" s="9" t="s">
        <v>4913</v>
      </c>
      <c r="R1753" s="9" t="s">
        <v>6234</v>
      </c>
    </row>
    <row r="1754" spans="1:18" x14ac:dyDescent="0.25">
      <c r="A1754" s="4" t="s">
        <v>4358</v>
      </c>
      <c r="D1754" s="4" t="s">
        <v>1193</v>
      </c>
      <c r="G1754" s="4" t="s">
        <v>7639</v>
      </c>
      <c r="P1754" s="9" t="s">
        <v>4358</v>
      </c>
      <c r="Q1754" s="9" t="s">
        <v>1193</v>
      </c>
      <c r="R1754" s="9" t="s">
        <v>6888</v>
      </c>
    </row>
    <row r="1755" spans="1:18" x14ac:dyDescent="0.25">
      <c r="A1755" s="4" t="s">
        <v>2266</v>
      </c>
      <c r="D1755" s="4" t="s">
        <v>3529</v>
      </c>
      <c r="G1755" s="4" t="s">
        <v>6234</v>
      </c>
      <c r="P1755" s="9" t="s">
        <v>2266</v>
      </c>
      <c r="Q1755" s="9" t="s">
        <v>3529</v>
      </c>
      <c r="R1755" s="9" t="s">
        <v>4379</v>
      </c>
    </row>
    <row r="1756" spans="1:18" x14ac:dyDescent="0.25">
      <c r="A1756" s="4" t="s">
        <v>2293</v>
      </c>
      <c r="D1756" s="4" t="s">
        <v>6529</v>
      </c>
      <c r="G1756" s="4" t="s">
        <v>6888</v>
      </c>
      <c r="P1756" s="9" t="s">
        <v>2293</v>
      </c>
      <c r="Q1756" s="9" t="s">
        <v>6529</v>
      </c>
      <c r="R1756" s="9" t="s">
        <v>5924</v>
      </c>
    </row>
    <row r="1757" spans="1:18" x14ac:dyDescent="0.25">
      <c r="A1757" s="4" t="s">
        <v>5927</v>
      </c>
      <c r="D1757" s="4" t="s">
        <v>1440</v>
      </c>
      <c r="G1757" s="4" t="s">
        <v>4379</v>
      </c>
      <c r="P1757" s="9" t="s">
        <v>5927</v>
      </c>
      <c r="Q1757" s="9" t="s">
        <v>1440</v>
      </c>
      <c r="R1757" s="9" t="s">
        <v>2254</v>
      </c>
    </row>
    <row r="1758" spans="1:18" x14ac:dyDescent="0.25">
      <c r="A1758" s="4" t="s">
        <v>6152</v>
      </c>
      <c r="D1758" s="4" t="s">
        <v>3559</v>
      </c>
      <c r="G1758" s="4" t="s">
        <v>5924</v>
      </c>
      <c r="P1758" s="9" t="s">
        <v>6152</v>
      </c>
      <c r="Q1758" s="9" t="s">
        <v>3559</v>
      </c>
      <c r="R1758" s="9" t="s">
        <v>4439</v>
      </c>
    </row>
    <row r="1759" spans="1:18" x14ac:dyDescent="0.25">
      <c r="A1759" s="4" t="s">
        <v>6369</v>
      </c>
      <c r="D1759" s="4" t="s">
        <v>3602</v>
      </c>
      <c r="G1759" s="4" t="s">
        <v>2254</v>
      </c>
      <c r="P1759" s="9" t="s">
        <v>6369</v>
      </c>
      <c r="Q1759" s="9" t="s">
        <v>3602</v>
      </c>
      <c r="R1759" s="9" t="s">
        <v>1250</v>
      </c>
    </row>
    <row r="1760" spans="1:18" x14ac:dyDescent="0.25">
      <c r="A1760" s="4" t="s">
        <v>6370</v>
      </c>
      <c r="D1760" s="4" t="s">
        <v>3632</v>
      </c>
      <c r="G1760" s="4" t="s">
        <v>4439</v>
      </c>
      <c r="P1760" s="9" t="s">
        <v>6370</v>
      </c>
      <c r="Q1760" s="9" t="s">
        <v>3632</v>
      </c>
      <c r="R1760" s="9" t="s">
        <v>3508</v>
      </c>
    </row>
    <row r="1761" spans="1:18" x14ac:dyDescent="0.25">
      <c r="A1761" s="4" t="s">
        <v>6371</v>
      </c>
      <c r="D1761" s="4" t="s">
        <v>6530</v>
      </c>
      <c r="G1761" s="4" t="s">
        <v>1250</v>
      </c>
      <c r="P1761" s="9" t="s">
        <v>6371</v>
      </c>
      <c r="Q1761" s="9" t="s">
        <v>6530</v>
      </c>
      <c r="R1761" s="9" t="s">
        <v>1377</v>
      </c>
    </row>
    <row r="1762" spans="1:18" x14ac:dyDescent="0.25">
      <c r="A1762" s="4" t="s">
        <v>6531</v>
      </c>
      <c r="D1762" s="4" t="s">
        <v>3686</v>
      </c>
      <c r="G1762" s="4" t="s">
        <v>3508</v>
      </c>
      <c r="P1762" s="9" t="s">
        <v>6531</v>
      </c>
      <c r="Q1762" s="9" t="s">
        <v>3686</v>
      </c>
      <c r="R1762" s="9" t="s">
        <v>6235</v>
      </c>
    </row>
    <row r="1763" spans="1:18" x14ac:dyDescent="0.25">
      <c r="A1763" s="4" t="s">
        <v>6372</v>
      </c>
      <c r="D1763" s="4" t="s">
        <v>3743</v>
      </c>
      <c r="G1763" s="4" t="s">
        <v>1377</v>
      </c>
      <c r="P1763" s="9" t="s">
        <v>6372</v>
      </c>
      <c r="Q1763" s="9" t="s">
        <v>3743</v>
      </c>
      <c r="R1763" s="9" t="s">
        <v>1529</v>
      </c>
    </row>
    <row r="1764" spans="1:18" x14ac:dyDescent="0.25">
      <c r="A1764" s="4" t="s">
        <v>6532</v>
      </c>
      <c r="D1764" s="4" t="s">
        <v>5926</v>
      </c>
      <c r="G1764" s="4" t="s">
        <v>6235</v>
      </c>
      <c r="P1764" s="9" t="s">
        <v>6532</v>
      </c>
      <c r="Q1764" s="9" t="s">
        <v>5926</v>
      </c>
      <c r="R1764" s="9" t="s">
        <v>3697</v>
      </c>
    </row>
    <row r="1765" spans="1:18" x14ac:dyDescent="0.25">
      <c r="A1765" s="4" t="s">
        <v>6533</v>
      </c>
      <c r="D1765" s="4" t="s">
        <v>6237</v>
      </c>
      <c r="G1765" s="4" t="s">
        <v>1529</v>
      </c>
      <c r="P1765" s="9" t="s">
        <v>6533</v>
      </c>
      <c r="Q1765" s="9" t="s">
        <v>6237</v>
      </c>
      <c r="R1765" s="9" t="s">
        <v>3786</v>
      </c>
    </row>
    <row r="1766" spans="1:18" x14ac:dyDescent="0.25">
      <c r="A1766" s="4" t="s">
        <v>6239</v>
      </c>
      <c r="D1766" s="4" t="s">
        <v>3857</v>
      </c>
      <c r="G1766" s="4" t="s">
        <v>3697</v>
      </c>
      <c r="P1766" s="9" t="s">
        <v>6239</v>
      </c>
      <c r="Q1766" s="9" t="s">
        <v>3857</v>
      </c>
      <c r="R1766" s="9" t="s">
        <v>7279</v>
      </c>
    </row>
    <row r="1767" spans="1:18" x14ac:dyDescent="0.25">
      <c r="A1767" s="4" t="s">
        <v>6534</v>
      </c>
      <c r="D1767" s="4" t="s">
        <v>3898</v>
      </c>
      <c r="G1767" s="4" t="s">
        <v>3786</v>
      </c>
      <c r="P1767" s="9" t="s">
        <v>6534</v>
      </c>
      <c r="Q1767" s="9" t="s">
        <v>3898</v>
      </c>
      <c r="R1767" s="9" t="s">
        <v>3941</v>
      </c>
    </row>
    <row r="1768" spans="1:18" x14ac:dyDescent="0.25">
      <c r="A1768" s="4" t="s">
        <v>6535</v>
      </c>
      <c r="D1768" s="4" t="s">
        <v>5476</v>
      </c>
      <c r="G1768" s="4" t="s">
        <v>7279</v>
      </c>
      <c r="P1768" s="9" t="s">
        <v>6535</v>
      </c>
      <c r="Q1768" s="9" t="s">
        <v>5476</v>
      </c>
      <c r="R1768" s="9" t="s">
        <v>3982</v>
      </c>
    </row>
    <row r="1769" spans="1:18" x14ac:dyDescent="0.25">
      <c r="A1769" s="4" t="s">
        <v>2927</v>
      </c>
      <c r="D1769" s="4" t="s">
        <v>5563</v>
      </c>
      <c r="G1769" s="4" t="s">
        <v>3941</v>
      </c>
      <c r="P1769" s="9" t="s">
        <v>2927</v>
      </c>
      <c r="Q1769" s="9" t="s">
        <v>5563</v>
      </c>
      <c r="R1769" s="9" t="s">
        <v>2640</v>
      </c>
    </row>
    <row r="1770" spans="1:18" x14ac:dyDescent="0.25">
      <c r="A1770" s="4" t="s">
        <v>6536</v>
      </c>
      <c r="D1770" s="4" t="s">
        <v>6791</v>
      </c>
      <c r="G1770" s="4" t="s">
        <v>3982</v>
      </c>
      <c r="P1770" s="9" t="s">
        <v>6536</v>
      </c>
      <c r="Q1770" s="9" t="s">
        <v>6791</v>
      </c>
      <c r="R1770" s="9" t="s">
        <v>1716</v>
      </c>
    </row>
    <row r="1771" spans="1:18" x14ac:dyDescent="0.25">
      <c r="A1771" s="4" t="s">
        <v>6537</v>
      </c>
      <c r="D1771" s="4" t="s">
        <v>7151</v>
      </c>
      <c r="G1771" s="4" t="s">
        <v>2640</v>
      </c>
      <c r="P1771" s="9" t="s">
        <v>6537</v>
      </c>
      <c r="Q1771" s="9" t="s">
        <v>7151</v>
      </c>
      <c r="R1771" s="9" t="s">
        <v>1924</v>
      </c>
    </row>
    <row r="1772" spans="1:18" x14ac:dyDescent="0.25">
      <c r="A1772" s="4" t="s">
        <v>6538</v>
      </c>
      <c r="D1772" s="4" t="s">
        <v>7152</v>
      </c>
      <c r="G1772" s="4" t="s">
        <v>1716</v>
      </c>
      <c r="P1772" s="9" t="s">
        <v>6538</v>
      </c>
      <c r="Q1772" s="9" t="s">
        <v>7152</v>
      </c>
      <c r="R1772" s="9" t="s">
        <v>4043</v>
      </c>
    </row>
    <row r="1773" spans="1:18" x14ac:dyDescent="0.25">
      <c r="A1773" s="4" t="s">
        <v>6890</v>
      </c>
      <c r="D1773" s="4" t="s">
        <v>7280</v>
      </c>
      <c r="G1773" s="4" t="s">
        <v>1924</v>
      </c>
      <c r="P1773" s="9" t="s">
        <v>6890</v>
      </c>
      <c r="Q1773" s="9" t="s">
        <v>7280</v>
      </c>
      <c r="R1773" s="9" t="s">
        <v>5925</v>
      </c>
    </row>
    <row r="1774" spans="1:18" x14ac:dyDescent="0.25">
      <c r="A1774" s="4" t="s">
        <v>6240</v>
      </c>
      <c r="D1774" s="4" t="s">
        <v>7531</v>
      </c>
      <c r="G1774" s="4" t="s">
        <v>4043</v>
      </c>
      <c r="P1774" s="9" t="s">
        <v>6240</v>
      </c>
      <c r="Q1774" s="9" t="s">
        <v>7531</v>
      </c>
      <c r="R1774" s="9" t="s">
        <v>6151</v>
      </c>
    </row>
    <row r="1775" spans="1:18" x14ac:dyDescent="0.25">
      <c r="A1775" s="4" t="s">
        <v>5928</v>
      </c>
      <c r="D1775" s="4" t="s">
        <v>3948</v>
      </c>
      <c r="G1775" s="4" t="s">
        <v>5925</v>
      </c>
      <c r="P1775" s="9" t="s">
        <v>5928</v>
      </c>
      <c r="Q1775" s="9" t="s">
        <v>3948</v>
      </c>
      <c r="R1775" s="9" t="s">
        <v>6236</v>
      </c>
    </row>
    <row r="1776" spans="1:18" x14ac:dyDescent="0.25">
      <c r="A1776" s="4" t="s">
        <v>6891</v>
      </c>
      <c r="D1776" s="4" t="s">
        <v>3961</v>
      </c>
      <c r="G1776" s="4" t="s">
        <v>6151</v>
      </c>
      <c r="P1776" s="9" t="s">
        <v>6891</v>
      </c>
      <c r="Q1776" s="9" t="s">
        <v>3961</v>
      </c>
      <c r="R1776" s="9" t="s">
        <v>6528</v>
      </c>
    </row>
    <row r="1777" spans="1:18" x14ac:dyDescent="0.25">
      <c r="A1777" s="4" t="s">
        <v>2250</v>
      </c>
      <c r="D1777" s="4" t="s">
        <v>7153</v>
      </c>
      <c r="G1777" s="4" t="s">
        <v>6236</v>
      </c>
      <c r="P1777" s="9" t="s">
        <v>2250</v>
      </c>
      <c r="Q1777" s="9" t="s">
        <v>7153</v>
      </c>
      <c r="R1777" s="9" t="s">
        <v>4549</v>
      </c>
    </row>
    <row r="1778" spans="1:18" x14ac:dyDescent="0.25">
      <c r="A1778" s="4" t="s">
        <v>3006</v>
      </c>
      <c r="D1778" s="4" t="s">
        <v>5337</v>
      </c>
      <c r="G1778" s="4" t="s">
        <v>6528</v>
      </c>
      <c r="P1778" s="9" t="s">
        <v>3006</v>
      </c>
      <c r="Q1778" s="9" t="s">
        <v>5337</v>
      </c>
      <c r="R1778" s="9" t="s">
        <v>4704</v>
      </c>
    </row>
    <row r="1779" spans="1:18" x14ac:dyDescent="0.25">
      <c r="A1779" s="4" t="s">
        <v>6792</v>
      </c>
      <c r="D1779" s="4" t="s">
        <v>2650</v>
      </c>
      <c r="G1779" s="4" t="s">
        <v>4549</v>
      </c>
      <c r="P1779" s="9" t="s">
        <v>6792</v>
      </c>
      <c r="Q1779" s="9" t="s">
        <v>2650</v>
      </c>
      <c r="R1779" s="9" t="s">
        <v>2510</v>
      </c>
    </row>
    <row r="1780" spans="1:18" x14ac:dyDescent="0.25">
      <c r="A1780" s="4" t="s">
        <v>3045</v>
      </c>
      <c r="D1780" s="4" t="s">
        <v>1728</v>
      </c>
      <c r="G1780" s="4" t="s">
        <v>4704</v>
      </c>
      <c r="P1780" s="9" t="s">
        <v>3045</v>
      </c>
      <c r="Q1780" s="9" t="s">
        <v>1728</v>
      </c>
      <c r="R1780" s="9" t="s">
        <v>2162</v>
      </c>
    </row>
    <row r="1781" spans="1:18" x14ac:dyDescent="0.25">
      <c r="A1781" s="4" t="s">
        <v>3085</v>
      </c>
      <c r="D1781" s="4" t="s">
        <v>1714</v>
      </c>
      <c r="G1781" s="4" t="s">
        <v>2510</v>
      </c>
      <c r="P1781" s="9" t="s">
        <v>3085</v>
      </c>
      <c r="Q1781" s="9" t="s">
        <v>1714</v>
      </c>
      <c r="R1781" s="9" t="s">
        <v>4913</v>
      </c>
    </row>
    <row r="1782" spans="1:18" x14ac:dyDescent="0.25">
      <c r="A1782" s="4" t="s">
        <v>3120</v>
      </c>
      <c r="D1782" s="4" t="s">
        <v>2099</v>
      </c>
      <c r="G1782" s="4" t="s">
        <v>2162</v>
      </c>
      <c r="P1782" s="9" t="s">
        <v>3120</v>
      </c>
      <c r="Q1782" s="9" t="s">
        <v>2099</v>
      </c>
      <c r="R1782" s="9" t="s">
        <v>1193</v>
      </c>
    </row>
    <row r="1783" spans="1:18" x14ac:dyDescent="0.25">
      <c r="A1783" s="4" t="s">
        <v>3158</v>
      </c>
      <c r="D1783" s="4" t="s">
        <v>4044</v>
      </c>
      <c r="G1783" s="4" t="s">
        <v>4913</v>
      </c>
      <c r="P1783" s="9" t="s">
        <v>3158</v>
      </c>
      <c r="Q1783" s="9" t="s">
        <v>4044</v>
      </c>
      <c r="R1783" s="9" t="s">
        <v>3529</v>
      </c>
    </row>
    <row r="1784" spans="1:18" x14ac:dyDescent="0.25">
      <c r="A1784" s="4" t="s">
        <v>6793</v>
      </c>
      <c r="D1784" s="4" t="s">
        <v>6889</v>
      </c>
      <c r="G1784" s="4" t="s">
        <v>1193</v>
      </c>
      <c r="P1784" s="9" t="s">
        <v>6793</v>
      </c>
      <c r="Q1784" s="9" t="s">
        <v>6889</v>
      </c>
      <c r="R1784" s="9" t="s">
        <v>6529</v>
      </c>
    </row>
    <row r="1785" spans="1:18" x14ac:dyDescent="0.25">
      <c r="A1785" s="4" t="s">
        <v>3233</v>
      </c>
      <c r="D1785" s="4" t="s">
        <v>6238</v>
      </c>
      <c r="G1785" s="4" t="s">
        <v>3529</v>
      </c>
      <c r="P1785" s="9" t="s">
        <v>3233</v>
      </c>
      <c r="Q1785" s="9" t="s">
        <v>6238</v>
      </c>
      <c r="R1785" s="9" t="s">
        <v>1440</v>
      </c>
    </row>
    <row r="1786" spans="1:18" x14ac:dyDescent="0.25">
      <c r="A1786" s="4" t="s">
        <v>3277</v>
      </c>
      <c r="D1786" s="4" t="s">
        <v>4238</v>
      </c>
      <c r="G1786" s="4" t="s">
        <v>6529</v>
      </c>
      <c r="P1786" s="9" t="s">
        <v>3277</v>
      </c>
      <c r="Q1786" s="9" t="s">
        <v>4238</v>
      </c>
      <c r="R1786" s="9" t="s">
        <v>3559</v>
      </c>
    </row>
    <row r="1787" spans="1:18" x14ac:dyDescent="0.25">
      <c r="A1787" s="4" t="s">
        <v>3245</v>
      </c>
      <c r="D1787" s="4" t="s">
        <v>7282</v>
      </c>
      <c r="G1787" s="4" t="s">
        <v>1440</v>
      </c>
      <c r="P1787" s="9" t="s">
        <v>3245</v>
      </c>
      <c r="Q1787" s="9" t="s">
        <v>7282</v>
      </c>
      <c r="R1787" s="9" t="s">
        <v>3602</v>
      </c>
    </row>
    <row r="1788" spans="1:18" x14ac:dyDescent="0.25">
      <c r="A1788" s="4" t="s">
        <v>3310</v>
      </c>
      <c r="D1788" s="4" t="s">
        <v>4317</v>
      </c>
      <c r="G1788" s="4" t="s">
        <v>3559</v>
      </c>
      <c r="P1788" s="9" t="s">
        <v>3310</v>
      </c>
      <c r="Q1788" s="9" t="s">
        <v>4317</v>
      </c>
      <c r="R1788" s="9" t="s">
        <v>3632</v>
      </c>
    </row>
    <row r="1789" spans="1:18" x14ac:dyDescent="0.25">
      <c r="A1789" s="4" t="s">
        <v>3375</v>
      </c>
      <c r="D1789" s="4" t="s">
        <v>4358</v>
      </c>
      <c r="G1789" s="4" t="s">
        <v>3602</v>
      </c>
      <c r="P1789" s="9" t="s">
        <v>3375</v>
      </c>
      <c r="Q1789" s="9" t="s">
        <v>4358</v>
      </c>
      <c r="R1789" s="9" t="s">
        <v>6530</v>
      </c>
    </row>
    <row r="1790" spans="1:18" x14ac:dyDescent="0.25">
      <c r="A1790" s="4" t="s">
        <v>3387</v>
      </c>
      <c r="D1790" s="4" t="s">
        <v>2266</v>
      </c>
      <c r="G1790" s="4" t="s">
        <v>3632</v>
      </c>
      <c r="P1790" s="9" t="s">
        <v>3387</v>
      </c>
      <c r="Q1790" s="9" t="s">
        <v>2266</v>
      </c>
      <c r="R1790" s="9" t="s">
        <v>3686</v>
      </c>
    </row>
    <row r="1791" spans="1:18" x14ac:dyDescent="0.25">
      <c r="A1791" s="4" t="s">
        <v>2435</v>
      </c>
      <c r="D1791" s="4" t="s">
        <v>2293</v>
      </c>
      <c r="G1791" s="4" t="s">
        <v>6530</v>
      </c>
      <c r="P1791" s="9" t="s">
        <v>2435</v>
      </c>
      <c r="Q1791" s="9" t="s">
        <v>2293</v>
      </c>
      <c r="R1791" s="9" t="s">
        <v>3743</v>
      </c>
    </row>
    <row r="1792" spans="1:18" x14ac:dyDescent="0.25">
      <c r="A1792" s="4" t="s">
        <v>1827</v>
      </c>
      <c r="D1792" s="4" t="s">
        <v>5927</v>
      </c>
      <c r="G1792" s="4" t="s">
        <v>3686</v>
      </c>
      <c r="P1792" s="9" t="s">
        <v>1827</v>
      </c>
      <c r="Q1792" s="9" t="s">
        <v>5927</v>
      </c>
      <c r="R1792" s="9" t="s">
        <v>5926</v>
      </c>
    </row>
    <row r="1793" spans="1:18" x14ac:dyDescent="0.25">
      <c r="A1793" s="4" t="s">
        <v>1996</v>
      </c>
      <c r="D1793" s="4" t="s">
        <v>6152</v>
      </c>
      <c r="G1793" s="4" t="s">
        <v>3743</v>
      </c>
      <c r="P1793" s="9" t="s">
        <v>1996</v>
      </c>
      <c r="Q1793" s="9" t="s">
        <v>6152</v>
      </c>
      <c r="R1793" s="9" t="s">
        <v>6237</v>
      </c>
    </row>
    <row r="1794" spans="1:18" x14ac:dyDescent="0.25">
      <c r="A1794" s="4" t="s">
        <v>2147</v>
      </c>
      <c r="D1794" s="4" t="s">
        <v>6369</v>
      </c>
      <c r="G1794" s="4" t="s">
        <v>5926</v>
      </c>
      <c r="P1794" s="9" t="s">
        <v>2147</v>
      </c>
      <c r="Q1794" s="9" t="s">
        <v>6369</v>
      </c>
      <c r="R1794" s="9" t="s">
        <v>7150</v>
      </c>
    </row>
    <row r="1795" spans="1:18" x14ac:dyDescent="0.25">
      <c r="A1795" s="4" t="s">
        <v>3433</v>
      </c>
      <c r="D1795" s="4" t="s">
        <v>6370</v>
      </c>
      <c r="G1795" s="4" t="s">
        <v>6237</v>
      </c>
      <c r="P1795" s="9" t="s">
        <v>3433</v>
      </c>
      <c r="Q1795" s="9" t="s">
        <v>6370</v>
      </c>
      <c r="R1795" s="9" t="s">
        <v>3857</v>
      </c>
    </row>
    <row r="1796" spans="1:18" x14ac:dyDescent="0.25">
      <c r="A1796" s="4" t="s">
        <v>7283</v>
      </c>
      <c r="D1796" s="4" t="s">
        <v>6531</v>
      </c>
      <c r="G1796" s="4" t="s">
        <v>7150</v>
      </c>
      <c r="P1796" s="9" t="s">
        <v>7283</v>
      </c>
      <c r="Q1796" s="9" t="s">
        <v>6531</v>
      </c>
      <c r="R1796" s="9" t="s">
        <v>7640</v>
      </c>
    </row>
    <row r="1797" spans="1:18" x14ac:dyDescent="0.25">
      <c r="A1797" s="4" t="s">
        <v>5338</v>
      </c>
      <c r="D1797" s="4" t="s">
        <v>6372</v>
      </c>
      <c r="G1797" s="4" t="s">
        <v>3857</v>
      </c>
      <c r="P1797" s="9" t="s">
        <v>5338</v>
      </c>
      <c r="Q1797" s="9" t="s">
        <v>6372</v>
      </c>
      <c r="R1797" s="9" t="s">
        <v>3898</v>
      </c>
    </row>
    <row r="1798" spans="1:18" x14ac:dyDescent="0.25">
      <c r="A1798" s="4" t="s">
        <v>5929</v>
      </c>
      <c r="D1798" s="4" t="s">
        <v>6532</v>
      </c>
      <c r="G1798" s="4" t="s">
        <v>7640</v>
      </c>
      <c r="P1798" s="9" t="s">
        <v>5929</v>
      </c>
      <c r="Q1798" s="9" t="s">
        <v>6532</v>
      </c>
      <c r="R1798" s="9" t="s">
        <v>5476</v>
      </c>
    </row>
    <row r="1799" spans="1:18" x14ac:dyDescent="0.25">
      <c r="A1799" s="4" t="s">
        <v>4234</v>
      </c>
      <c r="D1799" s="4" t="s">
        <v>6533</v>
      </c>
      <c r="G1799" s="4" t="s">
        <v>3898</v>
      </c>
      <c r="P1799" s="9" t="s">
        <v>4234</v>
      </c>
      <c r="Q1799" s="9" t="s">
        <v>6533</v>
      </c>
      <c r="R1799" s="9" t="s">
        <v>5563</v>
      </c>
    </row>
    <row r="1800" spans="1:18" x14ac:dyDescent="0.25">
      <c r="A1800" s="4" t="s">
        <v>4297</v>
      </c>
      <c r="D1800" s="4" t="s">
        <v>6239</v>
      </c>
      <c r="G1800" s="4" t="s">
        <v>5476</v>
      </c>
      <c r="P1800" s="9" t="s">
        <v>4297</v>
      </c>
      <c r="Q1800" s="9" t="s">
        <v>6239</v>
      </c>
      <c r="R1800" s="9" t="s">
        <v>6791</v>
      </c>
    </row>
    <row r="1801" spans="1:18" x14ac:dyDescent="0.25">
      <c r="A1801" s="4" t="s">
        <v>6892</v>
      </c>
      <c r="D1801" s="4" t="s">
        <v>6534</v>
      </c>
      <c r="G1801" s="4" t="s">
        <v>5563</v>
      </c>
      <c r="P1801" s="9" t="s">
        <v>6892</v>
      </c>
      <c r="Q1801" s="9" t="s">
        <v>6534</v>
      </c>
      <c r="R1801" s="9" t="s">
        <v>7151</v>
      </c>
    </row>
    <row r="1802" spans="1:18" x14ac:dyDescent="0.25">
      <c r="A1802" s="4" t="s">
        <v>4347</v>
      </c>
      <c r="D1802" s="4" t="s">
        <v>6535</v>
      </c>
      <c r="G1802" s="4" t="s">
        <v>6791</v>
      </c>
      <c r="P1802" s="9" t="s">
        <v>4347</v>
      </c>
      <c r="Q1802" s="9" t="s">
        <v>6535</v>
      </c>
      <c r="R1802" s="9" t="s">
        <v>7152</v>
      </c>
    </row>
    <row r="1803" spans="1:18" x14ac:dyDescent="0.25">
      <c r="A1803" s="4" t="s">
        <v>7284</v>
      </c>
      <c r="D1803" s="4" t="s">
        <v>2927</v>
      </c>
      <c r="G1803" s="4" t="s">
        <v>7151</v>
      </c>
      <c r="P1803" s="9" t="s">
        <v>7284</v>
      </c>
      <c r="Q1803" s="9" t="s">
        <v>2927</v>
      </c>
      <c r="R1803" s="9" t="s">
        <v>7280</v>
      </c>
    </row>
    <row r="1804" spans="1:18" x14ac:dyDescent="0.25">
      <c r="A1804" s="4" t="s">
        <v>6893</v>
      </c>
      <c r="D1804" s="4" t="s">
        <v>6536</v>
      </c>
      <c r="G1804" s="4" t="s">
        <v>7152</v>
      </c>
      <c r="P1804" s="9" t="s">
        <v>6893</v>
      </c>
      <c r="Q1804" s="9" t="s">
        <v>6536</v>
      </c>
      <c r="R1804" s="9" t="s">
        <v>7531</v>
      </c>
    </row>
    <row r="1805" spans="1:18" x14ac:dyDescent="0.25">
      <c r="A1805" s="4" t="s">
        <v>2596</v>
      </c>
      <c r="D1805" s="4" t="s">
        <v>6537</v>
      </c>
      <c r="G1805" s="4" t="s">
        <v>7280</v>
      </c>
      <c r="P1805" s="9" t="s">
        <v>2596</v>
      </c>
      <c r="Q1805" s="9" t="s">
        <v>6537</v>
      </c>
      <c r="R1805" s="9" t="s">
        <v>3948</v>
      </c>
    </row>
    <row r="1806" spans="1:18" x14ac:dyDescent="0.25">
      <c r="A1806" s="4" t="s">
        <v>4403</v>
      </c>
      <c r="D1806" s="4" t="s">
        <v>6538</v>
      </c>
      <c r="G1806" s="4" t="s">
        <v>7531</v>
      </c>
      <c r="P1806" s="9" t="s">
        <v>4403</v>
      </c>
      <c r="Q1806" s="9" t="s">
        <v>6538</v>
      </c>
      <c r="R1806" s="9" t="s">
        <v>3961</v>
      </c>
    </row>
    <row r="1807" spans="1:18" x14ac:dyDescent="0.25">
      <c r="A1807" s="4" t="s">
        <v>7285</v>
      </c>
      <c r="D1807" s="4" t="s">
        <v>6890</v>
      </c>
      <c r="G1807" s="4" t="s">
        <v>3948</v>
      </c>
      <c r="P1807" s="9" t="s">
        <v>7285</v>
      </c>
      <c r="Q1807" s="9" t="s">
        <v>6890</v>
      </c>
      <c r="R1807" s="9" t="s">
        <v>7153</v>
      </c>
    </row>
    <row r="1808" spans="1:18" x14ac:dyDescent="0.25">
      <c r="A1808" s="4" t="s">
        <v>5243</v>
      </c>
      <c r="D1808" s="4" t="s">
        <v>6240</v>
      </c>
      <c r="G1808" s="4" t="s">
        <v>3961</v>
      </c>
      <c r="P1808" s="9" t="s">
        <v>5243</v>
      </c>
      <c r="Q1808" s="9" t="s">
        <v>6240</v>
      </c>
      <c r="R1808" s="9" t="s">
        <v>7641</v>
      </c>
    </row>
    <row r="1809" spans="1:18" x14ac:dyDescent="0.25">
      <c r="A1809" s="4" t="s">
        <v>6539</v>
      </c>
      <c r="D1809" s="4" t="s">
        <v>5928</v>
      </c>
      <c r="G1809" s="4" t="s">
        <v>7153</v>
      </c>
      <c r="P1809" s="9" t="s">
        <v>6539</v>
      </c>
      <c r="Q1809" s="9" t="s">
        <v>5928</v>
      </c>
      <c r="R1809" s="9" t="s">
        <v>7642</v>
      </c>
    </row>
    <row r="1810" spans="1:18" x14ac:dyDescent="0.25">
      <c r="A1810" s="4" t="s">
        <v>5244</v>
      </c>
      <c r="D1810" s="4" t="s">
        <v>6891</v>
      </c>
      <c r="G1810" s="4" t="s">
        <v>7641</v>
      </c>
      <c r="P1810" s="9" t="s">
        <v>5244</v>
      </c>
      <c r="Q1810" s="9" t="s">
        <v>6891</v>
      </c>
      <c r="R1810" s="9" t="s">
        <v>7643</v>
      </c>
    </row>
    <row r="1811" spans="1:18" x14ac:dyDescent="0.25">
      <c r="A1811" s="4" t="s">
        <v>6540</v>
      </c>
      <c r="D1811" s="4" t="s">
        <v>2250</v>
      </c>
      <c r="G1811" s="4" t="s">
        <v>7642</v>
      </c>
      <c r="P1811" s="9" t="s">
        <v>6540</v>
      </c>
      <c r="Q1811" s="9" t="s">
        <v>2250</v>
      </c>
      <c r="R1811" s="9" t="s">
        <v>5337</v>
      </c>
    </row>
    <row r="1812" spans="1:18" x14ac:dyDescent="0.25">
      <c r="A1812" s="4" t="s">
        <v>5245</v>
      </c>
      <c r="D1812" s="4" t="s">
        <v>3006</v>
      </c>
      <c r="G1812" s="4" t="s">
        <v>7643</v>
      </c>
      <c r="P1812" s="9" t="s">
        <v>5245</v>
      </c>
      <c r="Q1812" s="9" t="s">
        <v>3006</v>
      </c>
      <c r="R1812" s="9" t="s">
        <v>2650</v>
      </c>
    </row>
    <row r="1813" spans="1:18" x14ac:dyDescent="0.25">
      <c r="A1813" s="4" t="s">
        <v>5246</v>
      </c>
      <c r="D1813" s="4" t="s">
        <v>6792</v>
      </c>
      <c r="G1813" s="4" t="s">
        <v>5337</v>
      </c>
      <c r="P1813" s="9" t="s">
        <v>5246</v>
      </c>
      <c r="Q1813" s="9" t="s">
        <v>6792</v>
      </c>
      <c r="R1813" s="9" t="s">
        <v>1728</v>
      </c>
    </row>
    <row r="1814" spans="1:18" x14ac:dyDescent="0.25">
      <c r="A1814" s="4" t="s">
        <v>6096</v>
      </c>
      <c r="D1814" s="4" t="s">
        <v>3045</v>
      </c>
      <c r="G1814" s="4" t="s">
        <v>2650</v>
      </c>
      <c r="P1814" s="9" t="s">
        <v>6096</v>
      </c>
      <c r="Q1814" s="9" t="s">
        <v>3045</v>
      </c>
      <c r="R1814" s="9" t="s">
        <v>1714</v>
      </c>
    </row>
    <row r="1815" spans="1:18" x14ac:dyDescent="0.25">
      <c r="A1815" s="4" t="s">
        <v>5247</v>
      </c>
      <c r="D1815" s="4" t="s">
        <v>3085</v>
      </c>
      <c r="G1815" s="4" t="s">
        <v>1728</v>
      </c>
      <c r="P1815" s="9" t="s">
        <v>5247</v>
      </c>
      <c r="Q1815" s="9" t="s">
        <v>3085</v>
      </c>
      <c r="R1815" s="9" t="s">
        <v>2099</v>
      </c>
    </row>
    <row r="1816" spans="1:18" x14ac:dyDescent="0.25">
      <c r="A1816" s="4" t="s">
        <v>5564</v>
      </c>
      <c r="D1816" s="4" t="s">
        <v>3120</v>
      </c>
      <c r="G1816" s="4" t="s">
        <v>1714</v>
      </c>
      <c r="P1816" s="9" t="s">
        <v>5564</v>
      </c>
      <c r="Q1816" s="9" t="s">
        <v>3120</v>
      </c>
      <c r="R1816" s="9" t="s">
        <v>4044</v>
      </c>
    </row>
    <row r="1817" spans="1:18" x14ac:dyDescent="0.25">
      <c r="A1817" s="4" t="s">
        <v>6541</v>
      </c>
      <c r="D1817" s="4" t="s">
        <v>3158</v>
      </c>
      <c r="G1817" s="4" t="s">
        <v>2099</v>
      </c>
      <c r="P1817" s="9" t="s">
        <v>6541</v>
      </c>
      <c r="Q1817" s="9" t="s">
        <v>3158</v>
      </c>
      <c r="R1817" s="9" t="s">
        <v>6889</v>
      </c>
    </row>
    <row r="1818" spans="1:18" x14ac:dyDescent="0.25">
      <c r="A1818" s="4" t="s">
        <v>5339</v>
      </c>
      <c r="D1818" s="4" t="s">
        <v>6793</v>
      </c>
      <c r="G1818" s="4" t="s">
        <v>4044</v>
      </c>
      <c r="P1818" s="9" t="s">
        <v>5339</v>
      </c>
      <c r="Q1818" s="9" t="s">
        <v>6793</v>
      </c>
      <c r="R1818" s="9" t="s">
        <v>6238</v>
      </c>
    </row>
    <row r="1819" spans="1:18" x14ac:dyDescent="0.25">
      <c r="A1819" s="4" t="s">
        <v>7286</v>
      </c>
      <c r="D1819" s="4" t="s">
        <v>3233</v>
      </c>
      <c r="G1819" s="4" t="s">
        <v>6889</v>
      </c>
      <c r="P1819" s="9" t="s">
        <v>7286</v>
      </c>
      <c r="Q1819" s="9" t="s">
        <v>3233</v>
      </c>
      <c r="R1819" s="9" t="s">
        <v>4238</v>
      </c>
    </row>
    <row r="1820" spans="1:18" x14ac:dyDescent="0.25">
      <c r="A1820" s="4" t="s">
        <v>5477</v>
      </c>
      <c r="D1820" s="4" t="s">
        <v>3277</v>
      </c>
      <c r="G1820" s="4" t="s">
        <v>6238</v>
      </c>
      <c r="P1820" s="9" t="s">
        <v>5477</v>
      </c>
      <c r="Q1820" s="9" t="s">
        <v>3277</v>
      </c>
      <c r="R1820" s="9" t="s">
        <v>7282</v>
      </c>
    </row>
    <row r="1821" spans="1:18" x14ac:dyDescent="0.25">
      <c r="A1821" s="4" t="s">
        <v>2528</v>
      </c>
      <c r="D1821" s="4" t="s">
        <v>3245</v>
      </c>
      <c r="G1821" s="4" t="s">
        <v>4238</v>
      </c>
      <c r="P1821" s="9" t="s">
        <v>2528</v>
      </c>
      <c r="Q1821" s="9" t="s">
        <v>3245</v>
      </c>
      <c r="R1821" s="9" t="s">
        <v>4317</v>
      </c>
    </row>
    <row r="1822" spans="1:18" x14ac:dyDescent="0.25">
      <c r="A1822" s="4" t="s">
        <v>2184</v>
      </c>
      <c r="D1822" s="4" t="s">
        <v>3310</v>
      </c>
      <c r="G1822" s="4" t="s">
        <v>7282</v>
      </c>
      <c r="P1822" s="9" t="s">
        <v>2184</v>
      </c>
      <c r="Q1822" s="9" t="s">
        <v>3310</v>
      </c>
      <c r="R1822" s="9" t="s">
        <v>4358</v>
      </c>
    </row>
    <row r="1823" spans="1:18" x14ac:dyDescent="0.25">
      <c r="A1823" s="4" t="s">
        <v>1328</v>
      </c>
      <c r="D1823" s="4" t="s">
        <v>3375</v>
      </c>
      <c r="G1823" s="4" t="s">
        <v>4317</v>
      </c>
      <c r="P1823" s="9" t="s">
        <v>1328</v>
      </c>
      <c r="Q1823" s="9" t="s">
        <v>3375</v>
      </c>
      <c r="R1823" s="9" t="s">
        <v>2266</v>
      </c>
    </row>
    <row r="1824" spans="1:18" x14ac:dyDescent="0.25">
      <c r="A1824" s="4" t="s">
        <v>5930</v>
      </c>
      <c r="D1824" s="4" t="s">
        <v>3387</v>
      </c>
      <c r="G1824" s="4" t="s">
        <v>4358</v>
      </c>
      <c r="P1824" s="9" t="s">
        <v>5930</v>
      </c>
      <c r="Q1824" s="9" t="s">
        <v>3387</v>
      </c>
      <c r="R1824" s="9" t="s">
        <v>2293</v>
      </c>
    </row>
    <row r="1825" spans="1:18" x14ac:dyDescent="0.25">
      <c r="A1825" s="4" t="s">
        <v>5478</v>
      </c>
      <c r="D1825" s="4" t="s">
        <v>2435</v>
      </c>
      <c r="G1825" s="4" t="s">
        <v>2266</v>
      </c>
      <c r="P1825" s="9" t="s">
        <v>5478</v>
      </c>
      <c r="Q1825" s="9" t="s">
        <v>2435</v>
      </c>
      <c r="R1825" s="9" t="s">
        <v>5927</v>
      </c>
    </row>
    <row r="1826" spans="1:18" x14ac:dyDescent="0.25">
      <c r="A1826" s="4" t="s">
        <v>1574</v>
      </c>
      <c r="D1826" s="4" t="s">
        <v>1827</v>
      </c>
      <c r="G1826" s="4" t="s">
        <v>2293</v>
      </c>
      <c r="P1826" s="9" t="s">
        <v>1574</v>
      </c>
      <c r="Q1826" s="9" t="s">
        <v>1827</v>
      </c>
      <c r="R1826" s="9" t="s">
        <v>6369</v>
      </c>
    </row>
    <row r="1827" spans="1:18" x14ac:dyDescent="0.25">
      <c r="A1827" s="4" t="s">
        <v>2749</v>
      </c>
      <c r="D1827" s="4" t="s">
        <v>1996</v>
      </c>
      <c r="G1827" s="4" t="s">
        <v>5927</v>
      </c>
      <c r="P1827" s="9" t="s">
        <v>2749</v>
      </c>
      <c r="Q1827" s="9" t="s">
        <v>1996</v>
      </c>
      <c r="R1827" s="9" t="s">
        <v>6370</v>
      </c>
    </row>
    <row r="1828" spans="1:18" x14ac:dyDescent="0.25">
      <c r="A1828" s="4" t="s">
        <v>2794</v>
      </c>
      <c r="D1828" s="4" t="s">
        <v>2147</v>
      </c>
      <c r="G1828" s="4" t="s">
        <v>6369</v>
      </c>
      <c r="P1828" s="9" t="s">
        <v>2794</v>
      </c>
      <c r="Q1828" s="9" t="s">
        <v>2147</v>
      </c>
      <c r="R1828" s="9" t="s">
        <v>6531</v>
      </c>
    </row>
    <row r="1829" spans="1:18" x14ac:dyDescent="0.25">
      <c r="A1829" s="4" t="s">
        <v>7287</v>
      </c>
      <c r="D1829" s="4" t="s">
        <v>3433</v>
      </c>
      <c r="G1829" s="4" t="s">
        <v>6370</v>
      </c>
      <c r="P1829" s="9" t="s">
        <v>7287</v>
      </c>
      <c r="Q1829" s="9" t="s">
        <v>3433</v>
      </c>
      <c r="R1829" s="9" t="s">
        <v>6372</v>
      </c>
    </row>
    <row r="1830" spans="1:18" x14ac:dyDescent="0.25">
      <c r="A1830" s="4" t="s">
        <v>2906</v>
      </c>
      <c r="D1830" s="4" t="s">
        <v>7283</v>
      </c>
      <c r="G1830" s="4" t="s">
        <v>6531</v>
      </c>
      <c r="P1830" s="9" t="s">
        <v>2906</v>
      </c>
      <c r="Q1830" s="9" t="s">
        <v>7283</v>
      </c>
      <c r="R1830" s="9" t="s">
        <v>6532</v>
      </c>
    </row>
    <row r="1831" spans="1:18" x14ac:dyDescent="0.25">
      <c r="A1831" s="4" t="s">
        <v>2536</v>
      </c>
      <c r="D1831" s="4" t="s">
        <v>5338</v>
      </c>
      <c r="G1831" s="4" t="s">
        <v>6372</v>
      </c>
      <c r="P1831" s="9" t="s">
        <v>2536</v>
      </c>
      <c r="Q1831" s="9" t="s">
        <v>5338</v>
      </c>
      <c r="R1831" s="9" t="s">
        <v>6533</v>
      </c>
    </row>
    <row r="1832" spans="1:18" x14ac:dyDescent="0.25">
      <c r="A1832" s="4" t="s">
        <v>1880</v>
      </c>
      <c r="D1832" s="4" t="s">
        <v>5929</v>
      </c>
      <c r="G1832" s="4" t="s">
        <v>6532</v>
      </c>
      <c r="P1832" s="9" t="s">
        <v>1880</v>
      </c>
      <c r="Q1832" s="9" t="s">
        <v>5929</v>
      </c>
      <c r="R1832" s="9" t="s">
        <v>6239</v>
      </c>
    </row>
    <row r="1833" spans="1:18" x14ac:dyDescent="0.25">
      <c r="A1833" s="4" t="s">
        <v>2942</v>
      </c>
      <c r="D1833" s="4" t="s">
        <v>4234</v>
      </c>
      <c r="G1833" s="4" t="s">
        <v>6533</v>
      </c>
      <c r="P1833" s="9" t="s">
        <v>2942</v>
      </c>
      <c r="Q1833" s="9" t="s">
        <v>4234</v>
      </c>
      <c r="R1833" s="9" t="s">
        <v>6534</v>
      </c>
    </row>
    <row r="1834" spans="1:18" x14ac:dyDescent="0.25">
      <c r="A1834" s="4" t="s">
        <v>2928</v>
      </c>
      <c r="D1834" s="4" t="s">
        <v>4297</v>
      </c>
      <c r="G1834" s="4" t="s">
        <v>6239</v>
      </c>
      <c r="P1834" s="9" t="s">
        <v>2928</v>
      </c>
      <c r="Q1834" s="9" t="s">
        <v>4297</v>
      </c>
      <c r="R1834" s="9" t="s">
        <v>6535</v>
      </c>
    </row>
    <row r="1835" spans="1:18" x14ac:dyDescent="0.25">
      <c r="A1835" s="4" t="s">
        <v>1277</v>
      </c>
      <c r="D1835" s="4" t="s">
        <v>6892</v>
      </c>
      <c r="G1835" s="4" t="s">
        <v>6534</v>
      </c>
      <c r="P1835" s="9" t="s">
        <v>1277</v>
      </c>
      <c r="Q1835" s="9" t="s">
        <v>6892</v>
      </c>
      <c r="R1835" s="9" t="s">
        <v>7644</v>
      </c>
    </row>
    <row r="1836" spans="1:18" x14ac:dyDescent="0.25">
      <c r="A1836" s="4" t="s">
        <v>6241</v>
      </c>
      <c r="D1836" s="4" t="s">
        <v>4347</v>
      </c>
      <c r="G1836" s="4" t="s">
        <v>6535</v>
      </c>
      <c r="P1836" s="9" t="s">
        <v>6241</v>
      </c>
      <c r="Q1836" s="9" t="s">
        <v>4347</v>
      </c>
      <c r="R1836" s="9" t="s">
        <v>2927</v>
      </c>
    </row>
    <row r="1837" spans="1:18" x14ac:dyDescent="0.25">
      <c r="A1837" s="4" t="s">
        <v>3000</v>
      </c>
      <c r="D1837" s="4" t="s">
        <v>7284</v>
      </c>
      <c r="G1837" s="4" t="s">
        <v>7644</v>
      </c>
      <c r="P1837" s="9" t="s">
        <v>3000</v>
      </c>
      <c r="Q1837" s="9" t="s">
        <v>7284</v>
      </c>
      <c r="R1837" s="9" t="s">
        <v>6536</v>
      </c>
    </row>
    <row r="1838" spans="1:18" x14ac:dyDescent="0.25">
      <c r="A1838" s="4" t="s">
        <v>3050</v>
      </c>
      <c r="D1838" s="4" t="s">
        <v>6893</v>
      </c>
      <c r="G1838" s="4" t="s">
        <v>2927</v>
      </c>
      <c r="P1838" s="9" t="s">
        <v>3050</v>
      </c>
      <c r="Q1838" s="9" t="s">
        <v>6893</v>
      </c>
      <c r="R1838" s="9" t="s">
        <v>6537</v>
      </c>
    </row>
    <row r="1839" spans="1:18" x14ac:dyDescent="0.25">
      <c r="A1839" s="4" t="s">
        <v>3080</v>
      </c>
      <c r="D1839" s="4" t="s">
        <v>2596</v>
      </c>
      <c r="G1839" s="4" t="s">
        <v>6536</v>
      </c>
      <c r="P1839" s="9" t="s">
        <v>3080</v>
      </c>
      <c r="Q1839" s="9" t="s">
        <v>2596</v>
      </c>
      <c r="R1839" s="9" t="s">
        <v>6538</v>
      </c>
    </row>
    <row r="1840" spans="1:18" x14ac:dyDescent="0.25">
      <c r="A1840" s="4" t="s">
        <v>3109</v>
      </c>
      <c r="D1840" s="4" t="s">
        <v>4403</v>
      </c>
      <c r="G1840" s="4" t="s">
        <v>6537</v>
      </c>
      <c r="P1840" s="9" t="s">
        <v>3109</v>
      </c>
      <c r="Q1840" s="9" t="s">
        <v>4403</v>
      </c>
      <c r="R1840" s="9" t="s">
        <v>6890</v>
      </c>
    </row>
    <row r="1841" spans="1:18" x14ac:dyDescent="0.25">
      <c r="A1841" s="4" t="s">
        <v>3197</v>
      </c>
      <c r="D1841" s="4" t="s">
        <v>7285</v>
      </c>
      <c r="G1841" s="4" t="s">
        <v>6538</v>
      </c>
      <c r="P1841" s="9" t="s">
        <v>3197</v>
      </c>
      <c r="Q1841" s="9" t="s">
        <v>7285</v>
      </c>
      <c r="R1841" s="9" t="s">
        <v>6240</v>
      </c>
    </row>
    <row r="1842" spans="1:18" x14ac:dyDescent="0.25">
      <c r="A1842" s="4" t="s">
        <v>3204</v>
      </c>
      <c r="D1842" s="4" t="s">
        <v>5243</v>
      </c>
      <c r="G1842" s="4" t="s">
        <v>6890</v>
      </c>
      <c r="P1842" s="9" t="s">
        <v>3204</v>
      </c>
      <c r="Q1842" s="9" t="s">
        <v>5243</v>
      </c>
      <c r="R1842" s="9" t="s">
        <v>5928</v>
      </c>
    </row>
    <row r="1843" spans="1:18" x14ac:dyDescent="0.25">
      <c r="A1843" s="4" t="s">
        <v>2487</v>
      </c>
      <c r="D1843" s="4" t="s">
        <v>6539</v>
      </c>
      <c r="G1843" s="4" t="s">
        <v>6240</v>
      </c>
      <c r="P1843" s="9" t="s">
        <v>2487</v>
      </c>
      <c r="Q1843" s="9" t="s">
        <v>6539</v>
      </c>
      <c r="R1843" s="9" t="s">
        <v>6891</v>
      </c>
    </row>
    <row r="1844" spans="1:18" x14ac:dyDescent="0.25">
      <c r="A1844" s="4" t="s">
        <v>1860</v>
      </c>
      <c r="D1844" s="4" t="s">
        <v>5244</v>
      </c>
      <c r="G1844" s="4" t="s">
        <v>5928</v>
      </c>
      <c r="P1844" s="9" t="s">
        <v>1860</v>
      </c>
      <c r="Q1844" s="9" t="s">
        <v>5244</v>
      </c>
      <c r="R1844" s="9" t="s">
        <v>2250</v>
      </c>
    </row>
    <row r="1845" spans="1:18" x14ac:dyDescent="0.25">
      <c r="A1845" s="4" t="s">
        <v>2108</v>
      </c>
      <c r="D1845" s="4" t="s">
        <v>6540</v>
      </c>
      <c r="G1845" s="4" t="s">
        <v>6891</v>
      </c>
      <c r="P1845" s="9" t="s">
        <v>2108</v>
      </c>
      <c r="Q1845" s="9" t="s">
        <v>6540</v>
      </c>
      <c r="R1845" s="9" t="s">
        <v>3006</v>
      </c>
    </row>
    <row r="1846" spans="1:18" x14ac:dyDescent="0.25">
      <c r="A1846" s="4" t="s">
        <v>3414</v>
      </c>
      <c r="D1846" s="4" t="s">
        <v>5245</v>
      </c>
      <c r="G1846" s="4" t="s">
        <v>2250</v>
      </c>
      <c r="P1846" s="9" t="s">
        <v>3414</v>
      </c>
      <c r="Q1846" s="9" t="s">
        <v>5245</v>
      </c>
      <c r="R1846" s="9" t="s">
        <v>6792</v>
      </c>
    </row>
    <row r="1847" spans="1:18" x14ac:dyDescent="0.25">
      <c r="A1847" s="4" t="s">
        <v>1362</v>
      </c>
      <c r="D1847" s="4" t="s">
        <v>5246</v>
      </c>
      <c r="G1847" s="4" t="s">
        <v>3006</v>
      </c>
      <c r="P1847" s="9" t="s">
        <v>1362</v>
      </c>
      <c r="Q1847" s="9" t="s">
        <v>5246</v>
      </c>
      <c r="R1847" s="9" t="s">
        <v>3045</v>
      </c>
    </row>
    <row r="1848" spans="1:18" x14ac:dyDescent="0.25">
      <c r="A1848" s="4" t="s">
        <v>6542</v>
      </c>
      <c r="D1848" s="4" t="s">
        <v>6096</v>
      </c>
      <c r="G1848" s="4" t="s">
        <v>6792</v>
      </c>
      <c r="P1848" s="9" t="s">
        <v>6542</v>
      </c>
      <c r="Q1848" s="9" t="s">
        <v>6096</v>
      </c>
      <c r="R1848" s="9" t="s">
        <v>3085</v>
      </c>
    </row>
    <row r="1849" spans="1:18" x14ac:dyDescent="0.25">
      <c r="A1849" s="4" t="s">
        <v>5288</v>
      </c>
      <c r="D1849" s="4" t="s">
        <v>5247</v>
      </c>
      <c r="G1849" s="4" t="s">
        <v>3045</v>
      </c>
      <c r="P1849" s="9" t="s">
        <v>5288</v>
      </c>
      <c r="Q1849" s="9" t="s">
        <v>5247</v>
      </c>
      <c r="R1849" s="9" t="s">
        <v>3120</v>
      </c>
    </row>
    <row r="1850" spans="1:18" x14ac:dyDescent="0.25">
      <c r="A1850" s="4" t="s">
        <v>7288</v>
      </c>
      <c r="D1850" s="4" t="s">
        <v>5564</v>
      </c>
      <c r="G1850" s="4" t="s">
        <v>3085</v>
      </c>
      <c r="P1850" s="9" t="s">
        <v>7288</v>
      </c>
      <c r="Q1850" s="9" t="s">
        <v>5564</v>
      </c>
      <c r="R1850" s="9" t="s">
        <v>3158</v>
      </c>
    </row>
    <row r="1851" spans="1:18" x14ac:dyDescent="0.25">
      <c r="A1851" s="4" t="s">
        <v>6894</v>
      </c>
      <c r="D1851" s="4" t="s">
        <v>6541</v>
      </c>
      <c r="G1851" s="4" t="s">
        <v>3120</v>
      </c>
      <c r="P1851" s="9" t="s">
        <v>6894</v>
      </c>
      <c r="Q1851" s="9" t="s">
        <v>6541</v>
      </c>
      <c r="R1851" s="9" t="s">
        <v>6793</v>
      </c>
    </row>
    <row r="1852" spans="1:18" x14ac:dyDescent="0.25">
      <c r="A1852" s="4" t="s">
        <v>4372</v>
      </c>
      <c r="D1852" s="4" t="s">
        <v>5339</v>
      </c>
      <c r="G1852" s="4" t="s">
        <v>3158</v>
      </c>
      <c r="P1852" s="9" t="s">
        <v>4372</v>
      </c>
      <c r="Q1852" s="9" t="s">
        <v>5339</v>
      </c>
      <c r="R1852" s="9" t="s">
        <v>3233</v>
      </c>
    </row>
    <row r="1853" spans="1:18" x14ac:dyDescent="0.25">
      <c r="A1853" s="4" t="s">
        <v>4378</v>
      </c>
      <c r="D1853" s="4" t="s">
        <v>7286</v>
      </c>
      <c r="G1853" s="4" t="s">
        <v>6793</v>
      </c>
      <c r="P1853" s="9" t="s">
        <v>4378</v>
      </c>
      <c r="Q1853" s="9" t="s">
        <v>7286</v>
      </c>
      <c r="R1853" s="9" t="s">
        <v>3277</v>
      </c>
    </row>
    <row r="1854" spans="1:18" x14ac:dyDescent="0.25">
      <c r="A1854" s="4" t="s">
        <v>2263</v>
      </c>
      <c r="D1854" s="4" t="s">
        <v>5477</v>
      </c>
      <c r="G1854" s="4" t="s">
        <v>3233</v>
      </c>
      <c r="P1854" s="9" t="s">
        <v>2263</v>
      </c>
      <c r="Q1854" s="9" t="s">
        <v>5477</v>
      </c>
      <c r="R1854" s="9" t="s">
        <v>3245</v>
      </c>
    </row>
    <row r="1855" spans="1:18" x14ac:dyDescent="0.25">
      <c r="A1855" s="4" t="s">
        <v>2288</v>
      </c>
      <c r="D1855" s="4" t="s">
        <v>2528</v>
      </c>
      <c r="G1855" s="4" t="s">
        <v>3277</v>
      </c>
      <c r="P1855" s="9" t="s">
        <v>2288</v>
      </c>
      <c r="Q1855" s="9" t="s">
        <v>2528</v>
      </c>
      <c r="R1855" s="9" t="s">
        <v>3310</v>
      </c>
    </row>
    <row r="1856" spans="1:18" x14ac:dyDescent="0.25">
      <c r="A1856" s="4" t="s">
        <v>4427</v>
      </c>
      <c r="D1856" s="4" t="s">
        <v>2184</v>
      </c>
      <c r="G1856" s="4" t="s">
        <v>3245</v>
      </c>
      <c r="P1856" s="9" t="s">
        <v>4427</v>
      </c>
      <c r="Q1856" s="9" t="s">
        <v>2184</v>
      </c>
      <c r="R1856" s="9" t="s">
        <v>3375</v>
      </c>
    </row>
    <row r="1857" spans="1:18" x14ac:dyDescent="0.25">
      <c r="A1857" s="4" t="s">
        <v>4445</v>
      </c>
      <c r="D1857" s="4" t="s">
        <v>1328</v>
      </c>
      <c r="G1857" s="4" t="s">
        <v>3310</v>
      </c>
      <c r="P1857" s="9" t="s">
        <v>4445</v>
      </c>
      <c r="Q1857" s="9" t="s">
        <v>1328</v>
      </c>
      <c r="R1857" s="9" t="s">
        <v>3387</v>
      </c>
    </row>
    <row r="1858" spans="1:18" x14ac:dyDescent="0.25">
      <c r="A1858" s="4" t="s">
        <v>5565</v>
      </c>
      <c r="D1858" s="4" t="s">
        <v>5930</v>
      </c>
      <c r="G1858" s="4" t="s">
        <v>3375</v>
      </c>
      <c r="P1858" s="9" t="s">
        <v>5565</v>
      </c>
      <c r="Q1858" s="9" t="s">
        <v>5930</v>
      </c>
      <c r="R1858" s="9" t="s">
        <v>3392</v>
      </c>
    </row>
    <row r="1859" spans="1:18" x14ac:dyDescent="0.25">
      <c r="A1859" s="4" t="s">
        <v>4495</v>
      </c>
      <c r="D1859" s="4" t="s">
        <v>5478</v>
      </c>
      <c r="G1859" s="4" t="s">
        <v>3387</v>
      </c>
      <c r="P1859" s="9" t="s">
        <v>4495</v>
      </c>
      <c r="Q1859" s="9" t="s">
        <v>5478</v>
      </c>
      <c r="R1859" s="9" t="s">
        <v>2435</v>
      </c>
    </row>
    <row r="1860" spans="1:18" x14ac:dyDescent="0.25">
      <c r="A1860" s="4" t="s">
        <v>4506</v>
      </c>
      <c r="D1860" s="4" t="s">
        <v>1574</v>
      </c>
      <c r="G1860" s="4" t="s">
        <v>3392</v>
      </c>
      <c r="P1860" s="9" t="s">
        <v>4506</v>
      </c>
      <c r="Q1860" s="9" t="s">
        <v>1574</v>
      </c>
      <c r="R1860" s="9" t="s">
        <v>1827</v>
      </c>
    </row>
    <row r="1861" spans="1:18" x14ac:dyDescent="0.25">
      <c r="A1861" s="4" t="s">
        <v>4525</v>
      </c>
      <c r="D1861" s="4" t="s">
        <v>2749</v>
      </c>
      <c r="G1861" s="4" t="s">
        <v>2435</v>
      </c>
      <c r="P1861" s="9" t="s">
        <v>4525</v>
      </c>
      <c r="Q1861" s="9" t="s">
        <v>2749</v>
      </c>
      <c r="R1861" s="9" t="s">
        <v>1996</v>
      </c>
    </row>
    <row r="1862" spans="1:18" x14ac:dyDescent="0.25">
      <c r="A1862" s="4" t="s">
        <v>4551</v>
      </c>
      <c r="D1862" s="4" t="s">
        <v>2794</v>
      </c>
      <c r="G1862" s="4" t="s">
        <v>1827</v>
      </c>
      <c r="P1862" s="9" t="s">
        <v>4551</v>
      </c>
      <c r="Q1862" s="9" t="s">
        <v>2794</v>
      </c>
      <c r="R1862" s="9" t="s">
        <v>2147</v>
      </c>
    </row>
    <row r="1863" spans="1:18" x14ac:dyDescent="0.25">
      <c r="A1863" s="4" t="s">
        <v>4579</v>
      </c>
      <c r="D1863" s="4" t="s">
        <v>7287</v>
      </c>
      <c r="G1863" s="4" t="s">
        <v>1996</v>
      </c>
      <c r="P1863" s="9" t="s">
        <v>4579</v>
      </c>
      <c r="Q1863" s="9" t="s">
        <v>7287</v>
      </c>
      <c r="R1863" s="9" t="s">
        <v>3433</v>
      </c>
    </row>
    <row r="1864" spans="1:18" x14ac:dyDescent="0.25">
      <c r="A1864" s="4" t="s">
        <v>4669</v>
      </c>
      <c r="D1864" s="4" t="s">
        <v>2906</v>
      </c>
      <c r="G1864" s="4" t="s">
        <v>2147</v>
      </c>
      <c r="P1864" s="9" t="s">
        <v>4669</v>
      </c>
      <c r="Q1864" s="9" t="s">
        <v>2906</v>
      </c>
      <c r="R1864" s="9" t="s">
        <v>7283</v>
      </c>
    </row>
    <row r="1865" spans="1:18" x14ac:dyDescent="0.25">
      <c r="A1865" s="4" t="s">
        <v>4706</v>
      </c>
      <c r="D1865" s="4" t="s">
        <v>2536</v>
      </c>
      <c r="G1865" s="4" t="s">
        <v>3433</v>
      </c>
      <c r="P1865" s="9" t="s">
        <v>4706</v>
      </c>
      <c r="Q1865" s="9" t="s">
        <v>2536</v>
      </c>
      <c r="R1865" s="9" t="s">
        <v>5338</v>
      </c>
    </row>
    <row r="1866" spans="1:18" x14ac:dyDescent="0.25">
      <c r="A1866" s="4" t="s">
        <v>4854</v>
      </c>
      <c r="D1866" s="4" t="s">
        <v>1880</v>
      </c>
      <c r="G1866" s="4" t="s">
        <v>7283</v>
      </c>
      <c r="P1866" s="9" t="s">
        <v>4854</v>
      </c>
      <c r="Q1866" s="9" t="s">
        <v>1880</v>
      </c>
      <c r="R1866" s="9" t="s">
        <v>5929</v>
      </c>
    </row>
    <row r="1867" spans="1:18" x14ac:dyDescent="0.25">
      <c r="A1867" s="4" t="s">
        <v>2520</v>
      </c>
      <c r="D1867" s="4" t="s">
        <v>2942</v>
      </c>
      <c r="G1867" s="4" t="s">
        <v>5338</v>
      </c>
      <c r="P1867" s="9" t="s">
        <v>2520</v>
      </c>
      <c r="Q1867" s="9" t="s">
        <v>2942</v>
      </c>
      <c r="R1867" s="9" t="s">
        <v>4234</v>
      </c>
    </row>
    <row r="1868" spans="1:18" x14ac:dyDescent="0.25">
      <c r="A1868" s="4" t="s">
        <v>2012</v>
      </c>
      <c r="D1868" s="4" t="s">
        <v>2928</v>
      </c>
      <c r="G1868" s="4" t="s">
        <v>5929</v>
      </c>
      <c r="P1868" s="9" t="s">
        <v>2012</v>
      </c>
      <c r="Q1868" s="9" t="s">
        <v>2928</v>
      </c>
      <c r="R1868" s="9" t="s">
        <v>4297</v>
      </c>
    </row>
    <row r="1869" spans="1:18" x14ac:dyDescent="0.25">
      <c r="A1869" s="4" t="s">
        <v>2677</v>
      </c>
      <c r="D1869" s="4" t="s">
        <v>1277</v>
      </c>
      <c r="G1869" s="4" t="s">
        <v>4234</v>
      </c>
      <c r="P1869" s="9" t="s">
        <v>2677</v>
      </c>
      <c r="Q1869" s="9" t="s">
        <v>1277</v>
      </c>
      <c r="R1869" s="9" t="s">
        <v>6892</v>
      </c>
    </row>
    <row r="1870" spans="1:18" x14ac:dyDescent="0.25">
      <c r="A1870" s="4" t="s">
        <v>6242</v>
      </c>
      <c r="D1870" s="4" t="s">
        <v>6241</v>
      </c>
      <c r="G1870" s="4" t="s">
        <v>4297</v>
      </c>
      <c r="P1870" s="9" t="s">
        <v>6242</v>
      </c>
      <c r="Q1870" s="9" t="s">
        <v>6241</v>
      </c>
      <c r="R1870" s="9" t="s">
        <v>4347</v>
      </c>
    </row>
    <row r="1871" spans="1:18" x14ac:dyDescent="0.25">
      <c r="A1871" s="4" t="s">
        <v>2789</v>
      </c>
      <c r="D1871" s="4" t="s">
        <v>3000</v>
      </c>
      <c r="G1871" s="4" t="s">
        <v>6892</v>
      </c>
      <c r="P1871" s="9" t="s">
        <v>2789</v>
      </c>
      <c r="Q1871" s="9" t="s">
        <v>3000</v>
      </c>
      <c r="R1871" s="9" t="s">
        <v>7284</v>
      </c>
    </row>
    <row r="1872" spans="1:18" x14ac:dyDescent="0.25">
      <c r="A1872" s="4" t="s">
        <v>7289</v>
      </c>
      <c r="D1872" s="4" t="s">
        <v>3050</v>
      </c>
      <c r="G1872" s="4" t="s">
        <v>4347</v>
      </c>
      <c r="P1872" s="9" t="s">
        <v>7289</v>
      </c>
      <c r="Q1872" s="9" t="s">
        <v>3050</v>
      </c>
      <c r="R1872" s="9" t="s">
        <v>6893</v>
      </c>
    </row>
    <row r="1873" spans="1:18" x14ac:dyDescent="0.25">
      <c r="A1873" s="4" t="s">
        <v>2449</v>
      </c>
      <c r="D1873" s="4" t="s">
        <v>3080</v>
      </c>
      <c r="G1873" s="4" t="s">
        <v>7284</v>
      </c>
      <c r="P1873" s="9" t="s">
        <v>2449</v>
      </c>
      <c r="Q1873" s="9" t="s">
        <v>3080</v>
      </c>
      <c r="R1873" s="9" t="s">
        <v>2596</v>
      </c>
    </row>
    <row r="1874" spans="1:18" x14ac:dyDescent="0.25">
      <c r="A1874" s="4" t="s">
        <v>2063</v>
      </c>
      <c r="D1874" s="4" t="s">
        <v>3109</v>
      </c>
      <c r="G1874" s="4" t="s">
        <v>6893</v>
      </c>
      <c r="P1874" s="9" t="s">
        <v>2063</v>
      </c>
      <c r="Q1874" s="9" t="s">
        <v>3109</v>
      </c>
      <c r="R1874" s="9" t="s">
        <v>4403</v>
      </c>
    </row>
    <row r="1875" spans="1:18" x14ac:dyDescent="0.25">
      <c r="A1875" s="4" t="s">
        <v>7290</v>
      </c>
      <c r="D1875" s="4" t="s">
        <v>5931</v>
      </c>
      <c r="G1875" s="4" t="s">
        <v>2596</v>
      </c>
      <c r="P1875" s="9" t="s">
        <v>7290</v>
      </c>
      <c r="Q1875" s="9" t="s">
        <v>5931</v>
      </c>
      <c r="R1875" s="9" t="s">
        <v>7285</v>
      </c>
    </row>
    <row r="1876" spans="1:18" x14ac:dyDescent="0.25">
      <c r="A1876" s="4" t="s">
        <v>5932</v>
      </c>
      <c r="D1876" s="4" t="s">
        <v>3197</v>
      </c>
      <c r="G1876" s="4" t="s">
        <v>4403</v>
      </c>
      <c r="P1876" s="9" t="s">
        <v>5932</v>
      </c>
      <c r="Q1876" s="9" t="s">
        <v>3197</v>
      </c>
      <c r="R1876" s="9" t="s">
        <v>5243</v>
      </c>
    </row>
    <row r="1877" spans="1:18" x14ac:dyDescent="0.25">
      <c r="A1877" s="4" t="s">
        <v>6243</v>
      </c>
      <c r="D1877" s="4" t="s">
        <v>3204</v>
      </c>
      <c r="G1877" s="4" t="s">
        <v>7285</v>
      </c>
      <c r="P1877" s="9" t="s">
        <v>6243</v>
      </c>
      <c r="Q1877" s="9" t="s">
        <v>3204</v>
      </c>
      <c r="R1877" s="9" t="s">
        <v>6539</v>
      </c>
    </row>
    <row r="1878" spans="1:18" x14ac:dyDescent="0.25">
      <c r="A1878" s="4" t="s">
        <v>3750</v>
      </c>
      <c r="D1878" s="4" t="s">
        <v>2487</v>
      </c>
      <c r="G1878" s="4" t="s">
        <v>5243</v>
      </c>
      <c r="P1878" s="9" t="s">
        <v>3750</v>
      </c>
      <c r="Q1878" s="9" t="s">
        <v>2487</v>
      </c>
      <c r="R1878" s="9" t="s">
        <v>5244</v>
      </c>
    </row>
    <row r="1879" spans="1:18" x14ac:dyDescent="0.25">
      <c r="A1879" s="4" t="s">
        <v>6794</v>
      </c>
      <c r="D1879" s="4" t="s">
        <v>1860</v>
      </c>
      <c r="G1879" s="4" t="s">
        <v>6539</v>
      </c>
      <c r="P1879" s="9" t="s">
        <v>6794</v>
      </c>
      <c r="Q1879" s="9" t="s">
        <v>1860</v>
      </c>
      <c r="R1879" s="9" t="s">
        <v>6540</v>
      </c>
    </row>
    <row r="1880" spans="1:18" x14ac:dyDescent="0.25">
      <c r="A1880" s="4" t="s">
        <v>5340</v>
      </c>
      <c r="D1880" s="4" t="s">
        <v>2108</v>
      </c>
      <c r="G1880" s="4" t="s">
        <v>5244</v>
      </c>
      <c r="P1880" s="9" t="s">
        <v>5340</v>
      </c>
      <c r="Q1880" s="9" t="s">
        <v>2108</v>
      </c>
      <c r="R1880" s="9" t="s">
        <v>5245</v>
      </c>
    </row>
    <row r="1881" spans="1:18" x14ac:dyDescent="0.25">
      <c r="A1881" s="4" t="s">
        <v>5831</v>
      </c>
      <c r="D1881" s="4" t="s">
        <v>3414</v>
      </c>
      <c r="G1881" s="4" t="s">
        <v>6540</v>
      </c>
      <c r="P1881" s="9" t="s">
        <v>5831</v>
      </c>
      <c r="Q1881" s="9" t="s">
        <v>3414</v>
      </c>
      <c r="R1881" s="9" t="s">
        <v>5246</v>
      </c>
    </row>
    <row r="1882" spans="1:18" x14ac:dyDescent="0.25">
      <c r="A1882" s="4" t="s">
        <v>3939</v>
      </c>
      <c r="D1882" s="4" t="s">
        <v>1362</v>
      </c>
      <c r="G1882" s="4" t="s">
        <v>5245</v>
      </c>
      <c r="P1882" s="9" t="s">
        <v>3939</v>
      </c>
      <c r="Q1882" s="9" t="s">
        <v>1362</v>
      </c>
      <c r="R1882" s="9" t="s">
        <v>6096</v>
      </c>
    </row>
    <row r="1883" spans="1:18" x14ac:dyDescent="0.25">
      <c r="A1883" s="4" t="s">
        <v>4061</v>
      </c>
      <c r="D1883" s="4" t="s">
        <v>6542</v>
      </c>
      <c r="G1883" s="4" t="s">
        <v>5246</v>
      </c>
      <c r="P1883" s="9" t="s">
        <v>4061</v>
      </c>
      <c r="Q1883" s="9" t="s">
        <v>6542</v>
      </c>
      <c r="R1883" s="9" t="s">
        <v>5247</v>
      </c>
    </row>
    <row r="1884" spans="1:18" x14ac:dyDescent="0.25">
      <c r="A1884" s="4" t="s">
        <v>4106</v>
      </c>
      <c r="D1884" s="4" t="s">
        <v>5288</v>
      </c>
      <c r="G1884" s="4" t="s">
        <v>6096</v>
      </c>
      <c r="P1884" s="9" t="s">
        <v>4106</v>
      </c>
      <c r="Q1884" s="9" t="s">
        <v>5288</v>
      </c>
      <c r="R1884" s="9" t="s">
        <v>5564</v>
      </c>
    </row>
    <row r="1885" spans="1:18" x14ac:dyDescent="0.25">
      <c r="A1885" s="4" t="s">
        <v>4130</v>
      </c>
      <c r="D1885" s="4" t="s">
        <v>7288</v>
      </c>
      <c r="G1885" s="4" t="s">
        <v>5247</v>
      </c>
      <c r="P1885" s="9" t="s">
        <v>4130</v>
      </c>
      <c r="Q1885" s="9" t="s">
        <v>7288</v>
      </c>
      <c r="R1885" s="9" t="s">
        <v>6541</v>
      </c>
    </row>
    <row r="1886" spans="1:18" x14ac:dyDescent="0.25">
      <c r="A1886" s="4" t="s">
        <v>7154</v>
      </c>
      <c r="D1886" s="4" t="s">
        <v>6894</v>
      </c>
      <c r="G1886" s="4" t="s">
        <v>5564</v>
      </c>
      <c r="P1886" s="9" t="s">
        <v>7154</v>
      </c>
      <c r="Q1886" s="9" t="s">
        <v>6894</v>
      </c>
      <c r="R1886" s="9" t="s">
        <v>5339</v>
      </c>
    </row>
    <row r="1887" spans="1:18" x14ac:dyDescent="0.25">
      <c r="A1887" s="4" t="s">
        <v>5933</v>
      </c>
      <c r="D1887" s="4" t="s">
        <v>4372</v>
      </c>
      <c r="G1887" s="4" t="s">
        <v>6541</v>
      </c>
      <c r="P1887" s="9" t="s">
        <v>5933</v>
      </c>
      <c r="Q1887" s="9" t="s">
        <v>4372</v>
      </c>
      <c r="R1887" s="9" t="s">
        <v>7286</v>
      </c>
    </row>
    <row r="1888" spans="1:18" x14ac:dyDescent="0.25">
      <c r="A1888" s="4" t="s">
        <v>6244</v>
      </c>
      <c r="D1888" s="4" t="s">
        <v>4378</v>
      </c>
      <c r="G1888" s="4" t="s">
        <v>5339</v>
      </c>
      <c r="P1888" s="9" t="s">
        <v>6244</v>
      </c>
      <c r="Q1888" s="9" t="s">
        <v>4378</v>
      </c>
      <c r="R1888" s="9" t="s">
        <v>5477</v>
      </c>
    </row>
    <row r="1889" spans="1:18" x14ac:dyDescent="0.25">
      <c r="A1889" s="4" t="s">
        <v>6795</v>
      </c>
      <c r="D1889" s="4" t="s">
        <v>2263</v>
      </c>
      <c r="G1889" s="4" t="s">
        <v>7286</v>
      </c>
      <c r="P1889" s="9" t="s">
        <v>6795</v>
      </c>
      <c r="Q1889" s="9" t="s">
        <v>2263</v>
      </c>
      <c r="R1889" s="9" t="s">
        <v>2528</v>
      </c>
    </row>
    <row r="1890" spans="1:18" x14ac:dyDescent="0.25">
      <c r="A1890" s="4" t="s">
        <v>3755</v>
      </c>
      <c r="D1890" s="4" t="s">
        <v>2288</v>
      </c>
      <c r="G1890" s="4" t="s">
        <v>5477</v>
      </c>
      <c r="P1890" s="9" t="s">
        <v>3755</v>
      </c>
      <c r="Q1890" s="9" t="s">
        <v>2288</v>
      </c>
      <c r="R1890" s="9" t="s">
        <v>2184</v>
      </c>
    </row>
    <row r="1891" spans="1:18" x14ac:dyDescent="0.25">
      <c r="A1891" s="4" t="s">
        <v>3846</v>
      </c>
      <c r="D1891" s="4" t="s">
        <v>4427</v>
      </c>
      <c r="G1891" s="4" t="s">
        <v>2528</v>
      </c>
      <c r="P1891" s="9" t="s">
        <v>3846</v>
      </c>
      <c r="Q1891" s="9" t="s">
        <v>4427</v>
      </c>
      <c r="R1891" s="9" t="s">
        <v>1328</v>
      </c>
    </row>
    <row r="1892" spans="1:18" x14ac:dyDescent="0.25">
      <c r="A1892" s="4" t="s">
        <v>2474</v>
      </c>
      <c r="D1892" s="4" t="s">
        <v>4445</v>
      </c>
      <c r="G1892" s="4" t="s">
        <v>2184</v>
      </c>
      <c r="P1892" s="9" t="s">
        <v>2474</v>
      </c>
      <c r="Q1892" s="9" t="s">
        <v>4445</v>
      </c>
      <c r="R1892" s="9" t="s">
        <v>5930</v>
      </c>
    </row>
    <row r="1893" spans="1:18" x14ac:dyDescent="0.25">
      <c r="A1893" s="4" t="s">
        <v>6245</v>
      </c>
      <c r="D1893" s="4" t="s">
        <v>5565</v>
      </c>
      <c r="G1893" s="4" t="s">
        <v>1328</v>
      </c>
      <c r="P1893" s="9" t="s">
        <v>6245</v>
      </c>
      <c r="Q1893" s="9" t="s">
        <v>5565</v>
      </c>
      <c r="R1893" s="9" t="s">
        <v>5478</v>
      </c>
    </row>
    <row r="1894" spans="1:18" x14ac:dyDescent="0.25">
      <c r="A1894" s="4" t="s">
        <v>2554</v>
      </c>
      <c r="D1894" s="4" t="s">
        <v>4495</v>
      </c>
      <c r="G1894" s="4" t="s">
        <v>5930</v>
      </c>
      <c r="P1894" s="9" t="s">
        <v>2554</v>
      </c>
      <c r="Q1894" s="9" t="s">
        <v>4495</v>
      </c>
      <c r="R1894" s="9" t="s">
        <v>1574</v>
      </c>
    </row>
    <row r="1895" spans="1:18" x14ac:dyDescent="0.25">
      <c r="A1895" s="4" t="s">
        <v>4110</v>
      </c>
      <c r="D1895" s="4" t="s">
        <v>4506</v>
      </c>
      <c r="G1895" s="4" t="s">
        <v>5478</v>
      </c>
      <c r="P1895" s="9" t="s">
        <v>4110</v>
      </c>
      <c r="Q1895" s="9" t="s">
        <v>4506</v>
      </c>
      <c r="R1895" s="9" t="s">
        <v>2749</v>
      </c>
    </row>
    <row r="1896" spans="1:18" x14ac:dyDescent="0.25">
      <c r="A1896" s="4" t="s">
        <v>4136</v>
      </c>
      <c r="D1896" s="4" t="s">
        <v>4525</v>
      </c>
      <c r="G1896" s="4" t="s">
        <v>1574</v>
      </c>
      <c r="P1896" s="9" t="s">
        <v>4136</v>
      </c>
      <c r="Q1896" s="9" t="s">
        <v>4525</v>
      </c>
      <c r="R1896" s="9" t="s">
        <v>2794</v>
      </c>
    </row>
    <row r="1897" spans="1:18" x14ac:dyDescent="0.25">
      <c r="A1897" s="4" t="s">
        <v>7291</v>
      </c>
      <c r="D1897" s="4" t="s">
        <v>4551</v>
      </c>
      <c r="G1897" s="4" t="s">
        <v>2749</v>
      </c>
      <c r="P1897" s="9" t="s">
        <v>7291</v>
      </c>
      <c r="Q1897" s="9" t="s">
        <v>4551</v>
      </c>
      <c r="R1897" s="9" t="s">
        <v>7287</v>
      </c>
    </row>
    <row r="1898" spans="1:18" x14ac:dyDescent="0.25">
      <c r="A1898" s="4" t="s">
        <v>6543</v>
      </c>
      <c r="D1898" s="4" t="s">
        <v>4579</v>
      </c>
      <c r="G1898" s="4" t="s">
        <v>2794</v>
      </c>
      <c r="P1898" s="9" t="s">
        <v>6543</v>
      </c>
      <c r="Q1898" s="9" t="s">
        <v>4579</v>
      </c>
      <c r="R1898" s="9" t="s">
        <v>7645</v>
      </c>
    </row>
    <row r="1899" spans="1:18" x14ac:dyDescent="0.25">
      <c r="A1899" s="4" t="s">
        <v>5934</v>
      </c>
      <c r="D1899" s="4" t="s">
        <v>4669</v>
      </c>
      <c r="G1899" s="4" t="s">
        <v>7287</v>
      </c>
      <c r="P1899" s="9" t="s">
        <v>5934</v>
      </c>
      <c r="Q1899" s="9" t="s">
        <v>4669</v>
      </c>
      <c r="R1899" s="9" t="s">
        <v>2906</v>
      </c>
    </row>
    <row r="1900" spans="1:18" x14ac:dyDescent="0.25">
      <c r="A1900" s="4" t="s">
        <v>5566</v>
      </c>
      <c r="D1900" s="4" t="s">
        <v>4706</v>
      </c>
      <c r="G1900" s="4" t="s">
        <v>7645</v>
      </c>
      <c r="P1900" s="9" t="s">
        <v>5566</v>
      </c>
      <c r="Q1900" s="9" t="s">
        <v>4706</v>
      </c>
      <c r="R1900" s="9" t="s">
        <v>2536</v>
      </c>
    </row>
    <row r="1901" spans="1:18" x14ac:dyDescent="0.25">
      <c r="A1901" s="4" t="s">
        <v>5248</v>
      </c>
      <c r="D1901" s="4" t="s">
        <v>4854</v>
      </c>
      <c r="G1901" s="4" t="s">
        <v>2906</v>
      </c>
      <c r="P1901" s="9" t="s">
        <v>5248</v>
      </c>
      <c r="Q1901" s="9" t="s">
        <v>4854</v>
      </c>
      <c r="R1901" s="9" t="s">
        <v>1880</v>
      </c>
    </row>
    <row r="1902" spans="1:18" x14ac:dyDescent="0.25">
      <c r="A1902" s="4" t="s">
        <v>5249</v>
      </c>
      <c r="D1902" s="4" t="s">
        <v>2520</v>
      </c>
      <c r="G1902" s="4" t="s">
        <v>2536</v>
      </c>
      <c r="P1902" s="9" t="s">
        <v>5249</v>
      </c>
      <c r="Q1902" s="9" t="s">
        <v>2520</v>
      </c>
      <c r="R1902" s="9" t="s">
        <v>2942</v>
      </c>
    </row>
    <row r="1903" spans="1:18" x14ac:dyDescent="0.25">
      <c r="A1903" s="4" t="s">
        <v>1216</v>
      </c>
      <c r="D1903" s="4" t="s">
        <v>2012</v>
      </c>
      <c r="G1903" s="4" t="s">
        <v>1880</v>
      </c>
      <c r="P1903" s="9" t="s">
        <v>1216</v>
      </c>
      <c r="Q1903" s="9" t="s">
        <v>2012</v>
      </c>
      <c r="R1903" s="9" t="s">
        <v>2928</v>
      </c>
    </row>
    <row r="1904" spans="1:18" x14ac:dyDescent="0.25">
      <c r="A1904" s="4" t="s">
        <v>2964</v>
      </c>
      <c r="D1904" s="4" t="s">
        <v>2677</v>
      </c>
      <c r="G1904" s="4" t="s">
        <v>2942</v>
      </c>
      <c r="P1904" s="9" t="s">
        <v>2964</v>
      </c>
      <c r="Q1904" s="9" t="s">
        <v>2677</v>
      </c>
      <c r="R1904" s="9" t="s">
        <v>1277</v>
      </c>
    </row>
    <row r="1905" spans="1:18" x14ac:dyDescent="0.25">
      <c r="A1905" s="4" t="s">
        <v>2994</v>
      </c>
      <c r="D1905" s="4" t="s">
        <v>6242</v>
      </c>
      <c r="G1905" s="4" t="s">
        <v>2928</v>
      </c>
      <c r="P1905" s="9" t="s">
        <v>2994</v>
      </c>
      <c r="Q1905" s="9" t="s">
        <v>6242</v>
      </c>
      <c r="R1905" s="9" t="s">
        <v>6241</v>
      </c>
    </row>
    <row r="1906" spans="1:18" x14ac:dyDescent="0.25">
      <c r="A1906" s="4" t="s">
        <v>1407</v>
      </c>
      <c r="D1906" s="4" t="s">
        <v>2789</v>
      </c>
      <c r="G1906" s="4" t="s">
        <v>1277</v>
      </c>
      <c r="P1906" s="9" t="s">
        <v>1407</v>
      </c>
      <c r="Q1906" s="9" t="s">
        <v>2789</v>
      </c>
      <c r="R1906" s="9" t="s">
        <v>3000</v>
      </c>
    </row>
    <row r="1907" spans="1:18" x14ac:dyDescent="0.25">
      <c r="A1907" s="4" t="s">
        <v>3021</v>
      </c>
      <c r="D1907" s="4" t="s">
        <v>7289</v>
      </c>
      <c r="G1907" s="4" t="s">
        <v>6241</v>
      </c>
      <c r="P1907" s="9" t="s">
        <v>3021</v>
      </c>
      <c r="Q1907" s="9" t="s">
        <v>7289</v>
      </c>
      <c r="R1907" s="9" t="s">
        <v>3050</v>
      </c>
    </row>
    <row r="1908" spans="1:18" x14ac:dyDescent="0.25">
      <c r="A1908" s="4" t="s">
        <v>3029</v>
      </c>
      <c r="D1908" s="4" t="s">
        <v>2449</v>
      </c>
      <c r="G1908" s="4" t="s">
        <v>3000</v>
      </c>
      <c r="P1908" s="9" t="s">
        <v>3029</v>
      </c>
      <c r="Q1908" s="9" t="s">
        <v>2449</v>
      </c>
      <c r="R1908" s="9" t="s">
        <v>3080</v>
      </c>
    </row>
    <row r="1909" spans="1:18" x14ac:dyDescent="0.25">
      <c r="A1909" s="4" t="s">
        <v>3041</v>
      </c>
      <c r="D1909" s="4" t="s">
        <v>2063</v>
      </c>
      <c r="G1909" s="4" t="s">
        <v>3050</v>
      </c>
      <c r="P1909" s="9" t="s">
        <v>3041</v>
      </c>
      <c r="Q1909" s="9" t="s">
        <v>2063</v>
      </c>
      <c r="R1909" s="9" t="s">
        <v>3109</v>
      </c>
    </row>
    <row r="1910" spans="1:18" x14ac:dyDescent="0.25">
      <c r="A1910" s="4" t="s">
        <v>1639</v>
      </c>
      <c r="D1910" s="4" t="s">
        <v>7290</v>
      </c>
      <c r="G1910" s="4" t="s">
        <v>3080</v>
      </c>
      <c r="P1910" s="9" t="s">
        <v>1639</v>
      </c>
      <c r="Q1910" s="9" t="s">
        <v>7290</v>
      </c>
      <c r="R1910" s="9" t="s">
        <v>5931</v>
      </c>
    </row>
    <row r="1911" spans="1:18" x14ac:dyDescent="0.25">
      <c r="A1911" s="4" t="s">
        <v>3044</v>
      </c>
      <c r="D1911" s="4" t="s">
        <v>5932</v>
      </c>
      <c r="G1911" s="4" t="s">
        <v>3109</v>
      </c>
      <c r="P1911" s="9" t="s">
        <v>3044</v>
      </c>
      <c r="Q1911" s="9" t="s">
        <v>5932</v>
      </c>
      <c r="R1911" s="9" t="s">
        <v>3197</v>
      </c>
    </row>
    <row r="1912" spans="1:18" x14ac:dyDescent="0.25">
      <c r="A1912" s="4" t="s">
        <v>3068</v>
      </c>
      <c r="D1912" s="4" t="s">
        <v>6243</v>
      </c>
      <c r="G1912" s="4" t="s">
        <v>5931</v>
      </c>
      <c r="P1912" s="9" t="s">
        <v>3068</v>
      </c>
      <c r="Q1912" s="9" t="s">
        <v>6243</v>
      </c>
      <c r="R1912" s="9" t="s">
        <v>3204</v>
      </c>
    </row>
    <row r="1913" spans="1:18" x14ac:dyDescent="0.25">
      <c r="A1913" s="4" t="s">
        <v>6246</v>
      </c>
      <c r="D1913" s="4" t="s">
        <v>3750</v>
      </c>
      <c r="G1913" s="4" t="s">
        <v>3197</v>
      </c>
      <c r="P1913" s="9" t="s">
        <v>6246</v>
      </c>
      <c r="Q1913" s="9" t="s">
        <v>3750</v>
      </c>
      <c r="R1913" s="9" t="s">
        <v>7646</v>
      </c>
    </row>
    <row r="1914" spans="1:18" x14ac:dyDescent="0.25">
      <c r="A1914" s="4" t="s">
        <v>6544</v>
      </c>
      <c r="D1914" s="4" t="s">
        <v>6794</v>
      </c>
      <c r="G1914" s="4" t="s">
        <v>3204</v>
      </c>
      <c r="P1914" s="9" t="s">
        <v>6544</v>
      </c>
      <c r="Q1914" s="9" t="s">
        <v>6794</v>
      </c>
      <c r="R1914" s="9" t="s">
        <v>2487</v>
      </c>
    </row>
    <row r="1915" spans="1:18" x14ac:dyDescent="0.25">
      <c r="A1915" s="4" t="s">
        <v>1678</v>
      </c>
      <c r="D1915" s="4" t="s">
        <v>5340</v>
      </c>
      <c r="G1915" s="4" t="s">
        <v>7646</v>
      </c>
      <c r="P1915" s="9" t="s">
        <v>1678</v>
      </c>
      <c r="Q1915" s="9" t="s">
        <v>5340</v>
      </c>
      <c r="R1915" s="9" t="s">
        <v>1860</v>
      </c>
    </row>
    <row r="1916" spans="1:18" x14ac:dyDescent="0.25">
      <c r="A1916" s="4" t="s">
        <v>3119</v>
      </c>
      <c r="D1916" s="4" t="s">
        <v>5831</v>
      </c>
      <c r="G1916" s="4" t="s">
        <v>2487</v>
      </c>
      <c r="P1916" s="9" t="s">
        <v>3119</v>
      </c>
      <c r="Q1916" s="9" t="s">
        <v>5831</v>
      </c>
      <c r="R1916" s="9" t="s">
        <v>2108</v>
      </c>
    </row>
    <row r="1917" spans="1:18" x14ac:dyDescent="0.25">
      <c r="A1917" s="4" t="s">
        <v>3159</v>
      </c>
      <c r="D1917" s="4" t="s">
        <v>3939</v>
      </c>
      <c r="G1917" s="4" t="s">
        <v>1860</v>
      </c>
      <c r="P1917" s="9" t="s">
        <v>3159</v>
      </c>
      <c r="Q1917" s="9" t="s">
        <v>3939</v>
      </c>
      <c r="R1917" s="9" t="s">
        <v>3414</v>
      </c>
    </row>
    <row r="1918" spans="1:18" x14ac:dyDescent="0.25">
      <c r="A1918" s="4" t="s">
        <v>3181</v>
      </c>
      <c r="D1918" s="4" t="s">
        <v>4061</v>
      </c>
      <c r="G1918" s="4" t="s">
        <v>2108</v>
      </c>
      <c r="P1918" s="9" t="s">
        <v>3181</v>
      </c>
      <c r="Q1918" s="9" t="s">
        <v>4061</v>
      </c>
      <c r="R1918" s="9" t="s">
        <v>1362</v>
      </c>
    </row>
    <row r="1919" spans="1:18" x14ac:dyDescent="0.25">
      <c r="A1919" s="4" t="s">
        <v>5935</v>
      </c>
      <c r="D1919" s="4" t="s">
        <v>4106</v>
      </c>
      <c r="G1919" s="4" t="s">
        <v>3414</v>
      </c>
      <c r="P1919" s="9" t="s">
        <v>5935</v>
      </c>
      <c r="Q1919" s="9" t="s">
        <v>4106</v>
      </c>
      <c r="R1919" s="9" t="s">
        <v>6542</v>
      </c>
    </row>
    <row r="1920" spans="1:18" x14ac:dyDescent="0.25">
      <c r="A1920" s="4" t="s">
        <v>3191</v>
      </c>
      <c r="D1920" s="4" t="s">
        <v>4130</v>
      </c>
      <c r="G1920" s="4" t="s">
        <v>1362</v>
      </c>
      <c r="P1920" s="9" t="s">
        <v>3191</v>
      </c>
      <c r="Q1920" s="9" t="s">
        <v>4130</v>
      </c>
      <c r="R1920" s="9" t="s">
        <v>5288</v>
      </c>
    </row>
    <row r="1921" spans="1:18" x14ac:dyDescent="0.25">
      <c r="A1921" s="4" t="s">
        <v>3212</v>
      </c>
      <c r="D1921" s="4" t="s">
        <v>7154</v>
      </c>
      <c r="G1921" s="4" t="s">
        <v>6542</v>
      </c>
      <c r="P1921" s="9" t="s">
        <v>3212</v>
      </c>
      <c r="Q1921" s="9" t="s">
        <v>7154</v>
      </c>
      <c r="R1921" s="9" t="s">
        <v>7288</v>
      </c>
    </row>
    <row r="1922" spans="1:18" x14ac:dyDescent="0.25">
      <c r="A1922" s="4" t="s">
        <v>3218</v>
      </c>
      <c r="D1922" s="4" t="s">
        <v>5933</v>
      </c>
      <c r="G1922" s="4" t="s">
        <v>5288</v>
      </c>
      <c r="P1922" s="9" t="s">
        <v>3218</v>
      </c>
      <c r="Q1922" s="9" t="s">
        <v>5933</v>
      </c>
      <c r="R1922" s="9" t="s">
        <v>4372</v>
      </c>
    </row>
    <row r="1923" spans="1:18" x14ac:dyDescent="0.25">
      <c r="A1923" s="4" t="s">
        <v>3231</v>
      </c>
      <c r="D1923" s="4" t="s">
        <v>6244</v>
      </c>
      <c r="G1923" s="4" t="s">
        <v>7288</v>
      </c>
      <c r="P1923" s="9" t="s">
        <v>3231</v>
      </c>
      <c r="Q1923" s="9" t="s">
        <v>6244</v>
      </c>
      <c r="R1923" s="9" t="s">
        <v>4378</v>
      </c>
    </row>
    <row r="1924" spans="1:18" x14ac:dyDescent="0.25">
      <c r="A1924" s="4" t="s">
        <v>3284</v>
      </c>
      <c r="D1924" s="4" t="s">
        <v>6795</v>
      </c>
      <c r="G1924" s="4" t="s">
        <v>4372</v>
      </c>
      <c r="P1924" s="9" t="s">
        <v>3284</v>
      </c>
      <c r="Q1924" s="9" t="s">
        <v>6795</v>
      </c>
      <c r="R1924" s="9" t="s">
        <v>2263</v>
      </c>
    </row>
    <row r="1925" spans="1:18" x14ac:dyDescent="0.25">
      <c r="A1925" s="4" t="s">
        <v>3299</v>
      </c>
      <c r="D1925" s="4" t="s">
        <v>3755</v>
      </c>
      <c r="G1925" s="4" t="s">
        <v>4378</v>
      </c>
      <c r="P1925" s="9" t="s">
        <v>3299</v>
      </c>
      <c r="Q1925" s="9" t="s">
        <v>3755</v>
      </c>
      <c r="R1925" s="9" t="s">
        <v>2288</v>
      </c>
    </row>
    <row r="1926" spans="1:18" x14ac:dyDescent="0.25">
      <c r="A1926" s="4" t="s">
        <v>3309</v>
      </c>
      <c r="D1926" s="4" t="s">
        <v>3846</v>
      </c>
      <c r="G1926" s="4" t="s">
        <v>2263</v>
      </c>
      <c r="P1926" s="9" t="s">
        <v>3309</v>
      </c>
      <c r="Q1926" s="9" t="s">
        <v>3846</v>
      </c>
      <c r="R1926" s="9" t="s">
        <v>4427</v>
      </c>
    </row>
    <row r="1927" spans="1:18" x14ac:dyDescent="0.25">
      <c r="A1927" s="4" t="s">
        <v>3334</v>
      </c>
      <c r="D1927" s="4" t="s">
        <v>7532</v>
      </c>
      <c r="G1927" s="4" t="s">
        <v>2288</v>
      </c>
      <c r="P1927" s="9" t="s">
        <v>3334</v>
      </c>
      <c r="Q1927" s="9" t="s">
        <v>7532</v>
      </c>
      <c r="R1927" s="9" t="s">
        <v>4445</v>
      </c>
    </row>
    <row r="1928" spans="1:18" x14ac:dyDescent="0.25">
      <c r="A1928" s="4" t="s">
        <v>3365</v>
      </c>
      <c r="D1928" s="4" t="s">
        <v>2474</v>
      </c>
      <c r="G1928" s="4" t="s">
        <v>4427</v>
      </c>
      <c r="P1928" s="9" t="s">
        <v>3365</v>
      </c>
      <c r="Q1928" s="9" t="s">
        <v>2474</v>
      </c>
      <c r="R1928" s="9" t="s">
        <v>5565</v>
      </c>
    </row>
    <row r="1929" spans="1:18" x14ac:dyDescent="0.25">
      <c r="A1929" s="4" t="s">
        <v>3372</v>
      </c>
      <c r="D1929" s="4" t="s">
        <v>6245</v>
      </c>
      <c r="G1929" s="4" t="s">
        <v>4445</v>
      </c>
      <c r="P1929" s="9" t="s">
        <v>3372</v>
      </c>
      <c r="Q1929" s="9" t="s">
        <v>6245</v>
      </c>
      <c r="R1929" s="9" t="s">
        <v>4495</v>
      </c>
    </row>
    <row r="1930" spans="1:18" x14ac:dyDescent="0.25">
      <c r="A1930" s="4" t="s">
        <v>3378</v>
      </c>
      <c r="D1930" s="4" t="s">
        <v>2554</v>
      </c>
      <c r="G1930" s="4" t="s">
        <v>5565</v>
      </c>
      <c r="P1930" s="9" t="s">
        <v>3378</v>
      </c>
      <c r="Q1930" s="9" t="s">
        <v>2554</v>
      </c>
      <c r="R1930" s="9" t="s">
        <v>4506</v>
      </c>
    </row>
    <row r="1931" spans="1:18" x14ac:dyDescent="0.25">
      <c r="A1931" s="4" t="s">
        <v>5479</v>
      </c>
      <c r="D1931" s="4" t="s">
        <v>4110</v>
      </c>
      <c r="G1931" s="4" t="s">
        <v>4495</v>
      </c>
      <c r="P1931" s="9" t="s">
        <v>5479</v>
      </c>
      <c r="Q1931" s="9" t="s">
        <v>4110</v>
      </c>
      <c r="R1931" s="9" t="s">
        <v>4525</v>
      </c>
    </row>
    <row r="1932" spans="1:18" x14ac:dyDescent="0.25">
      <c r="A1932" s="4" t="s">
        <v>2443</v>
      </c>
      <c r="D1932" s="4" t="s">
        <v>4136</v>
      </c>
      <c r="G1932" s="4" t="s">
        <v>4506</v>
      </c>
      <c r="P1932" s="9" t="s">
        <v>2443</v>
      </c>
      <c r="Q1932" s="9" t="s">
        <v>4136</v>
      </c>
      <c r="R1932" s="9" t="s">
        <v>4551</v>
      </c>
    </row>
    <row r="1933" spans="1:18" x14ac:dyDescent="0.25">
      <c r="A1933" s="4" t="s">
        <v>1987</v>
      </c>
      <c r="D1933" s="4" t="s">
        <v>7291</v>
      </c>
      <c r="G1933" s="4" t="s">
        <v>4525</v>
      </c>
      <c r="P1933" s="9" t="s">
        <v>1987</v>
      </c>
      <c r="Q1933" s="9" t="s">
        <v>7291</v>
      </c>
      <c r="R1933" s="9" t="s">
        <v>4579</v>
      </c>
    </row>
    <row r="1934" spans="1:18" x14ac:dyDescent="0.25">
      <c r="A1934" s="4" t="s">
        <v>1995</v>
      </c>
      <c r="D1934" s="4" t="s">
        <v>6543</v>
      </c>
      <c r="G1934" s="4" t="s">
        <v>4551</v>
      </c>
      <c r="P1934" s="9" t="s">
        <v>1995</v>
      </c>
      <c r="Q1934" s="9" t="s">
        <v>6543</v>
      </c>
      <c r="R1934" s="9" t="s">
        <v>4669</v>
      </c>
    </row>
    <row r="1935" spans="1:18" x14ac:dyDescent="0.25">
      <c r="A1935" s="4" t="s">
        <v>3436</v>
      </c>
      <c r="D1935" s="4" t="s">
        <v>5934</v>
      </c>
      <c r="G1935" s="4" t="s">
        <v>4579</v>
      </c>
      <c r="P1935" s="9" t="s">
        <v>3436</v>
      </c>
      <c r="Q1935" s="9" t="s">
        <v>5934</v>
      </c>
      <c r="R1935" s="9" t="s">
        <v>4706</v>
      </c>
    </row>
    <row r="1936" spans="1:18" x14ac:dyDescent="0.25">
      <c r="A1936" s="4" t="s">
        <v>3437</v>
      </c>
      <c r="D1936" s="4" t="s">
        <v>5566</v>
      </c>
      <c r="G1936" s="4" t="s">
        <v>4669</v>
      </c>
      <c r="P1936" s="9" t="s">
        <v>3437</v>
      </c>
      <c r="Q1936" s="9" t="s">
        <v>5566</v>
      </c>
      <c r="R1936" s="9" t="s">
        <v>4854</v>
      </c>
    </row>
    <row r="1937" spans="1:18" x14ac:dyDescent="0.25">
      <c r="A1937" s="4" t="s">
        <v>3496</v>
      </c>
      <c r="D1937" s="4" t="s">
        <v>5248</v>
      </c>
      <c r="G1937" s="4" t="s">
        <v>4706</v>
      </c>
      <c r="P1937" s="9" t="s">
        <v>3496</v>
      </c>
      <c r="Q1937" s="9" t="s">
        <v>5248</v>
      </c>
      <c r="R1937" s="9" t="s">
        <v>2520</v>
      </c>
    </row>
    <row r="1938" spans="1:18" x14ac:dyDescent="0.25">
      <c r="A1938" s="4" t="s">
        <v>5936</v>
      </c>
      <c r="D1938" s="4" t="s">
        <v>5249</v>
      </c>
      <c r="G1938" s="4" t="s">
        <v>4854</v>
      </c>
      <c r="P1938" s="9" t="s">
        <v>5936</v>
      </c>
      <c r="Q1938" s="9" t="s">
        <v>5249</v>
      </c>
      <c r="R1938" s="9" t="s">
        <v>2012</v>
      </c>
    </row>
    <row r="1939" spans="1:18" x14ac:dyDescent="0.25">
      <c r="A1939" s="4" t="s">
        <v>7292</v>
      </c>
      <c r="D1939" s="4" t="s">
        <v>1216</v>
      </c>
      <c r="G1939" s="4" t="s">
        <v>2520</v>
      </c>
      <c r="P1939" s="9" t="s">
        <v>7292</v>
      </c>
      <c r="Q1939" s="9" t="s">
        <v>1216</v>
      </c>
      <c r="R1939" s="9" t="s">
        <v>2677</v>
      </c>
    </row>
    <row r="1940" spans="1:18" x14ac:dyDescent="0.25">
      <c r="A1940" s="4" t="s">
        <v>1307</v>
      </c>
      <c r="D1940" s="4" t="s">
        <v>2964</v>
      </c>
      <c r="G1940" s="4" t="s">
        <v>2012</v>
      </c>
      <c r="P1940" s="9" t="s">
        <v>1307</v>
      </c>
      <c r="Q1940" s="9" t="s">
        <v>2964</v>
      </c>
      <c r="R1940" s="9" t="s">
        <v>6242</v>
      </c>
    </row>
    <row r="1941" spans="1:18" x14ac:dyDescent="0.25">
      <c r="A1941" s="4" t="s">
        <v>4452</v>
      </c>
      <c r="D1941" s="4" t="s">
        <v>2994</v>
      </c>
      <c r="G1941" s="4" t="s">
        <v>2677</v>
      </c>
      <c r="P1941" s="9" t="s">
        <v>4452</v>
      </c>
      <c r="Q1941" s="9" t="s">
        <v>2994</v>
      </c>
      <c r="R1941" s="9" t="s">
        <v>2789</v>
      </c>
    </row>
    <row r="1942" spans="1:18" x14ac:dyDescent="0.25">
      <c r="A1942" s="4" t="s">
        <v>4531</v>
      </c>
      <c r="D1942" s="4" t="s">
        <v>1407</v>
      </c>
      <c r="G1942" s="4" t="s">
        <v>6242</v>
      </c>
      <c r="P1942" s="9" t="s">
        <v>4531</v>
      </c>
      <c r="Q1942" s="9" t="s">
        <v>1407</v>
      </c>
      <c r="R1942" s="9" t="s">
        <v>7289</v>
      </c>
    </row>
    <row r="1943" spans="1:18" x14ac:dyDescent="0.25">
      <c r="A1943" s="4" t="s">
        <v>4555</v>
      </c>
      <c r="D1943" s="4" t="s">
        <v>3021</v>
      </c>
      <c r="G1943" s="4" t="s">
        <v>2789</v>
      </c>
      <c r="P1943" s="9" t="s">
        <v>4555</v>
      </c>
      <c r="Q1943" s="9" t="s">
        <v>3021</v>
      </c>
      <c r="R1943" s="9" t="s">
        <v>2449</v>
      </c>
    </row>
    <row r="1944" spans="1:18" x14ac:dyDescent="0.25">
      <c r="A1944" s="4" t="s">
        <v>4600</v>
      </c>
      <c r="D1944" s="4" t="s">
        <v>3041</v>
      </c>
      <c r="G1944" s="4" t="s">
        <v>7289</v>
      </c>
      <c r="P1944" s="9" t="s">
        <v>4600</v>
      </c>
      <c r="Q1944" s="9" t="s">
        <v>3041</v>
      </c>
      <c r="R1944" s="9" t="s">
        <v>2063</v>
      </c>
    </row>
    <row r="1945" spans="1:18" x14ac:dyDescent="0.25">
      <c r="A1945" s="4" t="s">
        <v>6545</v>
      </c>
      <c r="D1945" s="4" t="s">
        <v>1639</v>
      </c>
      <c r="G1945" s="4" t="s">
        <v>2449</v>
      </c>
      <c r="P1945" s="9" t="s">
        <v>6545</v>
      </c>
      <c r="Q1945" s="9" t="s">
        <v>1639</v>
      </c>
      <c r="R1945" s="9" t="s">
        <v>7290</v>
      </c>
    </row>
    <row r="1946" spans="1:18" x14ac:dyDescent="0.25">
      <c r="A1946" s="4" t="s">
        <v>4693</v>
      </c>
      <c r="D1946" s="4" t="s">
        <v>3044</v>
      </c>
      <c r="G1946" s="4" t="s">
        <v>2063</v>
      </c>
      <c r="P1946" s="9" t="s">
        <v>4693</v>
      </c>
      <c r="Q1946" s="9" t="s">
        <v>3044</v>
      </c>
      <c r="R1946" s="9" t="s">
        <v>5932</v>
      </c>
    </row>
    <row r="1947" spans="1:18" x14ac:dyDescent="0.25">
      <c r="A1947" s="4" t="s">
        <v>4749</v>
      </c>
      <c r="D1947" s="4" t="s">
        <v>3068</v>
      </c>
      <c r="G1947" s="4" t="s">
        <v>7290</v>
      </c>
      <c r="P1947" s="9" t="s">
        <v>4749</v>
      </c>
      <c r="Q1947" s="9" t="s">
        <v>3068</v>
      </c>
      <c r="R1947" s="9" t="s">
        <v>6243</v>
      </c>
    </row>
    <row r="1948" spans="1:18" x14ac:dyDescent="0.25">
      <c r="A1948" s="4" t="s">
        <v>4802</v>
      </c>
      <c r="D1948" s="4" t="s">
        <v>6246</v>
      </c>
      <c r="G1948" s="4" t="s">
        <v>5932</v>
      </c>
      <c r="P1948" s="9" t="s">
        <v>4802</v>
      </c>
      <c r="Q1948" s="9" t="s">
        <v>6246</v>
      </c>
      <c r="R1948" s="9" t="s">
        <v>3750</v>
      </c>
    </row>
    <row r="1949" spans="1:18" x14ac:dyDescent="0.25">
      <c r="A1949" s="4" t="s">
        <v>2426</v>
      </c>
      <c r="D1949" s="4" t="s">
        <v>6544</v>
      </c>
      <c r="G1949" s="4" t="s">
        <v>6243</v>
      </c>
      <c r="P1949" s="9" t="s">
        <v>2426</v>
      </c>
      <c r="Q1949" s="9" t="s">
        <v>6544</v>
      </c>
      <c r="R1949" s="9" t="s">
        <v>6794</v>
      </c>
    </row>
    <row r="1950" spans="1:18" x14ac:dyDescent="0.25">
      <c r="A1950" s="4" t="s">
        <v>1849</v>
      </c>
      <c r="D1950" s="4" t="s">
        <v>1678</v>
      </c>
      <c r="G1950" s="4" t="s">
        <v>3750</v>
      </c>
      <c r="P1950" s="9" t="s">
        <v>1849</v>
      </c>
      <c r="Q1950" s="9" t="s">
        <v>1678</v>
      </c>
      <c r="R1950" s="9" t="s">
        <v>5340</v>
      </c>
    </row>
    <row r="1951" spans="1:18" x14ac:dyDescent="0.25">
      <c r="A1951" s="4" t="s">
        <v>2164</v>
      </c>
      <c r="D1951" s="4" t="s">
        <v>3119</v>
      </c>
      <c r="G1951" s="4" t="s">
        <v>6794</v>
      </c>
      <c r="P1951" s="9" t="s">
        <v>2164</v>
      </c>
      <c r="Q1951" s="9" t="s">
        <v>3119</v>
      </c>
      <c r="R1951" s="9" t="s">
        <v>5831</v>
      </c>
    </row>
    <row r="1952" spans="1:18" x14ac:dyDescent="0.25">
      <c r="A1952" s="4" t="s">
        <v>4925</v>
      </c>
      <c r="D1952" s="4" t="s">
        <v>3159</v>
      </c>
      <c r="G1952" s="4" t="s">
        <v>5340</v>
      </c>
      <c r="P1952" s="9" t="s">
        <v>4925</v>
      </c>
      <c r="Q1952" s="9" t="s">
        <v>3159</v>
      </c>
      <c r="R1952" s="9" t="s">
        <v>3939</v>
      </c>
    </row>
    <row r="1953" spans="1:18" x14ac:dyDescent="0.25">
      <c r="A1953" s="4" t="s">
        <v>6153</v>
      </c>
      <c r="D1953" s="4" t="s">
        <v>3181</v>
      </c>
      <c r="G1953" s="4" t="s">
        <v>5831</v>
      </c>
      <c r="P1953" s="9" t="s">
        <v>6153</v>
      </c>
      <c r="Q1953" s="9" t="s">
        <v>3181</v>
      </c>
      <c r="R1953" s="9" t="s">
        <v>4061</v>
      </c>
    </row>
    <row r="1954" spans="1:18" x14ac:dyDescent="0.25">
      <c r="A1954" s="4" t="s">
        <v>5567</v>
      </c>
      <c r="D1954" s="4" t="s">
        <v>5935</v>
      </c>
      <c r="G1954" s="4" t="s">
        <v>3939</v>
      </c>
      <c r="P1954" s="9" t="s">
        <v>5567</v>
      </c>
      <c r="Q1954" s="9" t="s">
        <v>5935</v>
      </c>
      <c r="R1954" s="9" t="s">
        <v>4106</v>
      </c>
    </row>
    <row r="1955" spans="1:18" x14ac:dyDescent="0.25">
      <c r="A1955" s="4" t="s">
        <v>6247</v>
      </c>
      <c r="D1955" s="4" t="s">
        <v>3191</v>
      </c>
      <c r="G1955" s="4" t="s">
        <v>4061</v>
      </c>
      <c r="P1955" s="9" t="s">
        <v>6247</v>
      </c>
      <c r="Q1955" s="9" t="s">
        <v>3191</v>
      </c>
      <c r="R1955" s="9" t="s">
        <v>4130</v>
      </c>
    </row>
    <row r="1956" spans="1:18" x14ac:dyDescent="0.25">
      <c r="A1956" s="4" t="s">
        <v>6546</v>
      </c>
      <c r="D1956" s="4" t="s">
        <v>3212</v>
      </c>
      <c r="G1956" s="4" t="s">
        <v>4106</v>
      </c>
      <c r="P1956" s="9" t="s">
        <v>6546</v>
      </c>
      <c r="Q1956" s="9" t="s">
        <v>3212</v>
      </c>
      <c r="R1956" s="9" t="s">
        <v>7154</v>
      </c>
    </row>
    <row r="1957" spans="1:18" x14ac:dyDescent="0.25">
      <c r="A1957" s="4" t="s">
        <v>5937</v>
      </c>
      <c r="D1957" s="4" t="s">
        <v>3218</v>
      </c>
      <c r="G1957" s="4" t="s">
        <v>4130</v>
      </c>
      <c r="P1957" s="9" t="s">
        <v>5937</v>
      </c>
      <c r="Q1957" s="9" t="s">
        <v>3218</v>
      </c>
      <c r="R1957" s="9" t="s">
        <v>5933</v>
      </c>
    </row>
    <row r="1958" spans="1:18" x14ac:dyDescent="0.25">
      <c r="A1958" s="4" t="s">
        <v>6547</v>
      </c>
      <c r="D1958" s="4" t="s">
        <v>3231</v>
      </c>
      <c r="G1958" s="4" t="s">
        <v>7154</v>
      </c>
      <c r="P1958" s="9" t="s">
        <v>6547</v>
      </c>
      <c r="Q1958" s="9" t="s">
        <v>3231</v>
      </c>
      <c r="R1958" s="9" t="s">
        <v>6244</v>
      </c>
    </row>
    <row r="1959" spans="1:18" x14ac:dyDescent="0.25">
      <c r="A1959" s="4" t="s">
        <v>6154</v>
      </c>
      <c r="D1959" s="4" t="s">
        <v>3284</v>
      </c>
      <c r="G1959" s="4" t="s">
        <v>5933</v>
      </c>
      <c r="P1959" s="9" t="s">
        <v>6154</v>
      </c>
      <c r="Q1959" s="9" t="s">
        <v>3284</v>
      </c>
      <c r="R1959" s="9" t="s">
        <v>6795</v>
      </c>
    </row>
    <row r="1960" spans="1:18" x14ac:dyDescent="0.25">
      <c r="A1960" s="4" t="s">
        <v>5480</v>
      </c>
      <c r="D1960" s="4" t="s">
        <v>3299</v>
      </c>
      <c r="G1960" s="4" t="s">
        <v>6244</v>
      </c>
      <c r="P1960" s="9" t="s">
        <v>5480</v>
      </c>
      <c r="Q1960" s="9" t="s">
        <v>3299</v>
      </c>
      <c r="R1960" s="9" t="s">
        <v>3755</v>
      </c>
    </row>
    <row r="1961" spans="1:18" x14ac:dyDescent="0.25">
      <c r="A1961" s="4" t="s">
        <v>2476</v>
      </c>
      <c r="D1961" s="4" t="s">
        <v>3309</v>
      </c>
      <c r="G1961" s="4" t="s">
        <v>6795</v>
      </c>
      <c r="P1961" s="9" t="s">
        <v>2476</v>
      </c>
      <c r="Q1961" s="9" t="s">
        <v>3309</v>
      </c>
      <c r="R1961" s="9" t="s">
        <v>3846</v>
      </c>
    </row>
    <row r="1962" spans="1:18" x14ac:dyDescent="0.25">
      <c r="A1962" s="4" t="s">
        <v>6548</v>
      </c>
      <c r="D1962" s="4" t="s">
        <v>3334</v>
      </c>
      <c r="G1962" s="4" t="s">
        <v>3755</v>
      </c>
      <c r="P1962" s="9" t="s">
        <v>6548</v>
      </c>
      <c r="Q1962" s="9" t="s">
        <v>3334</v>
      </c>
      <c r="R1962" s="9" t="s">
        <v>7532</v>
      </c>
    </row>
    <row r="1963" spans="1:18" x14ac:dyDescent="0.25">
      <c r="A1963" s="4" t="s">
        <v>6549</v>
      </c>
      <c r="D1963" s="4" t="s">
        <v>3365</v>
      </c>
      <c r="G1963" s="4" t="s">
        <v>3846</v>
      </c>
      <c r="P1963" s="9" t="s">
        <v>6549</v>
      </c>
      <c r="Q1963" s="9" t="s">
        <v>3365</v>
      </c>
      <c r="R1963" s="9" t="s">
        <v>6245</v>
      </c>
    </row>
    <row r="1964" spans="1:18" x14ac:dyDescent="0.25">
      <c r="A1964" s="4" t="s">
        <v>5938</v>
      </c>
      <c r="D1964" s="4" t="s">
        <v>3372</v>
      </c>
      <c r="G1964" s="4" t="s">
        <v>7532</v>
      </c>
      <c r="P1964" s="9" t="s">
        <v>5938</v>
      </c>
      <c r="Q1964" s="9" t="s">
        <v>3372</v>
      </c>
      <c r="R1964" s="9" t="s">
        <v>2554</v>
      </c>
    </row>
    <row r="1965" spans="1:18" x14ac:dyDescent="0.25">
      <c r="A1965" s="4" t="s">
        <v>6550</v>
      </c>
      <c r="D1965" s="4" t="s">
        <v>3378</v>
      </c>
      <c r="G1965" s="4" t="s">
        <v>6245</v>
      </c>
      <c r="P1965" s="9" t="s">
        <v>6550</v>
      </c>
      <c r="Q1965" s="9" t="s">
        <v>3378</v>
      </c>
      <c r="R1965" s="9" t="s">
        <v>4110</v>
      </c>
    </row>
    <row r="1966" spans="1:18" x14ac:dyDescent="0.25">
      <c r="A1966" s="4" t="s">
        <v>2579</v>
      </c>
      <c r="D1966" s="4" t="s">
        <v>5479</v>
      </c>
      <c r="G1966" s="4" t="s">
        <v>2554</v>
      </c>
      <c r="P1966" s="9" t="s">
        <v>2579</v>
      </c>
      <c r="Q1966" s="9" t="s">
        <v>5479</v>
      </c>
      <c r="R1966" s="9" t="s">
        <v>4136</v>
      </c>
    </row>
    <row r="1967" spans="1:18" x14ac:dyDescent="0.25">
      <c r="A1967" s="4" t="s">
        <v>3401</v>
      </c>
      <c r="D1967" s="4" t="s">
        <v>2443</v>
      </c>
      <c r="G1967" s="4" t="s">
        <v>4110</v>
      </c>
      <c r="P1967" s="9" t="s">
        <v>3401</v>
      </c>
      <c r="Q1967" s="9" t="s">
        <v>2443</v>
      </c>
      <c r="R1967" s="9" t="s">
        <v>7291</v>
      </c>
    </row>
    <row r="1968" spans="1:18" x14ac:dyDescent="0.25">
      <c r="A1968" s="4" t="s">
        <v>3447</v>
      </c>
      <c r="D1968" s="4" t="s">
        <v>1987</v>
      </c>
      <c r="G1968" s="4" t="s">
        <v>4136</v>
      </c>
      <c r="P1968" s="9" t="s">
        <v>3447</v>
      </c>
      <c r="Q1968" s="9" t="s">
        <v>1987</v>
      </c>
      <c r="R1968" s="9" t="s">
        <v>6543</v>
      </c>
    </row>
    <row r="1969" spans="1:18" x14ac:dyDescent="0.25">
      <c r="A1969" s="4" t="s">
        <v>6551</v>
      </c>
      <c r="D1969" s="4" t="s">
        <v>1995</v>
      </c>
      <c r="G1969" s="4" t="s">
        <v>7291</v>
      </c>
      <c r="P1969" s="9" t="s">
        <v>6551</v>
      </c>
      <c r="Q1969" s="9" t="s">
        <v>1995</v>
      </c>
      <c r="R1969" s="9" t="s">
        <v>5934</v>
      </c>
    </row>
    <row r="1970" spans="1:18" x14ac:dyDescent="0.25">
      <c r="A1970" s="4" t="s">
        <v>6796</v>
      </c>
      <c r="D1970" s="4" t="s">
        <v>3436</v>
      </c>
      <c r="G1970" s="4" t="s">
        <v>6543</v>
      </c>
      <c r="P1970" s="9" t="s">
        <v>6796</v>
      </c>
      <c r="Q1970" s="9" t="s">
        <v>3436</v>
      </c>
      <c r="R1970" s="9" t="s">
        <v>5566</v>
      </c>
    </row>
    <row r="1971" spans="1:18" x14ac:dyDescent="0.25">
      <c r="A1971" s="4" t="s">
        <v>5716</v>
      </c>
      <c r="D1971" s="4" t="s">
        <v>3437</v>
      </c>
      <c r="G1971" s="4" t="s">
        <v>5934</v>
      </c>
      <c r="P1971" s="9" t="s">
        <v>5716</v>
      </c>
      <c r="Q1971" s="9" t="s">
        <v>3437</v>
      </c>
      <c r="R1971" s="9" t="s">
        <v>5248</v>
      </c>
    </row>
    <row r="1972" spans="1:18" x14ac:dyDescent="0.25">
      <c r="A1972" s="4" t="s">
        <v>5341</v>
      </c>
      <c r="D1972" s="4" t="s">
        <v>3496</v>
      </c>
      <c r="G1972" s="4" t="s">
        <v>5566</v>
      </c>
      <c r="P1972" s="9" t="s">
        <v>5341</v>
      </c>
      <c r="Q1972" s="9" t="s">
        <v>3496</v>
      </c>
      <c r="R1972" s="9" t="s">
        <v>5249</v>
      </c>
    </row>
    <row r="1973" spans="1:18" x14ac:dyDescent="0.25">
      <c r="A1973" s="4" t="s">
        <v>3385</v>
      </c>
      <c r="D1973" s="4" t="s">
        <v>5936</v>
      </c>
      <c r="G1973" s="4" t="s">
        <v>5248</v>
      </c>
      <c r="P1973" s="9" t="s">
        <v>3385</v>
      </c>
      <c r="Q1973" s="9" t="s">
        <v>5936</v>
      </c>
      <c r="R1973" s="9" t="s">
        <v>1216</v>
      </c>
    </row>
    <row r="1974" spans="1:18" x14ac:dyDescent="0.25">
      <c r="A1974" s="4" t="s">
        <v>5342</v>
      </c>
      <c r="D1974" s="4" t="s">
        <v>7292</v>
      </c>
      <c r="G1974" s="4" t="s">
        <v>5249</v>
      </c>
      <c r="P1974" s="9" t="s">
        <v>5342</v>
      </c>
      <c r="Q1974" s="9" t="s">
        <v>7292</v>
      </c>
      <c r="R1974" s="9" t="s">
        <v>2964</v>
      </c>
    </row>
    <row r="1975" spans="1:18" x14ac:dyDescent="0.25">
      <c r="A1975" s="4" t="s">
        <v>2496</v>
      </c>
      <c r="D1975" s="4" t="s">
        <v>1307</v>
      </c>
      <c r="G1975" s="4" t="s">
        <v>1216</v>
      </c>
      <c r="P1975" s="9" t="s">
        <v>2496</v>
      </c>
      <c r="Q1975" s="9" t="s">
        <v>1307</v>
      </c>
      <c r="R1975" s="9" t="s">
        <v>2994</v>
      </c>
    </row>
    <row r="1976" spans="1:18" x14ac:dyDescent="0.25">
      <c r="A1976" s="4" t="s">
        <v>1978</v>
      </c>
      <c r="D1976" s="4" t="s">
        <v>4452</v>
      </c>
      <c r="G1976" s="4" t="s">
        <v>2964</v>
      </c>
      <c r="P1976" s="9" t="s">
        <v>1978</v>
      </c>
      <c r="Q1976" s="9" t="s">
        <v>4452</v>
      </c>
      <c r="R1976" s="9" t="s">
        <v>1407</v>
      </c>
    </row>
    <row r="1977" spans="1:18" x14ac:dyDescent="0.25">
      <c r="A1977" s="4" t="s">
        <v>4458</v>
      </c>
      <c r="D1977" s="4" t="s">
        <v>4531</v>
      </c>
      <c r="G1977" s="4" t="s">
        <v>2994</v>
      </c>
      <c r="P1977" s="9" t="s">
        <v>4458</v>
      </c>
      <c r="Q1977" s="9" t="s">
        <v>4531</v>
      </c>
      <c r="R1977" s="9" t="s">
        <v>3021</v>
      </c>
    </row>
    <row r="1978" spans="1:18" x14ac:dyDescent="0.25">
      <c r="A1978" s="4" t="s">
        <v>5343</v>
      </c>
      <c r="D1978" s="4" t="s">
        <v>4555</v>
      </c>
      <c r="G1978" s="4" t="s">
        <v>1407</v>
      </c>
      <c r="P1978" s="9" t="s">
        <v>5343</v>
      </c>
      <c r="Q1978" s="9" t="s">
        <v>4555</v>
      </c>
      <c r="R1978" s="9" t="s">
        <v>3029</v>
      </c>
    </row>
    <row r="1979" spans="1:18" x14ac:dyDescent="0.25">
      <c r="A1979" s="4" t="s">
        <v>4471</v>
      </c>
      <c r="D1979" s="4" t="s">
        <v>4600</v>
      </c>
      <c r="G1979" s="4" t="s">
        <v>3021</v>
      </c>
      <c r="P1979" s="9" t="s">
        <v>4471</v>
      </c>
      <c r="Q1979" s="9" t="s">
        <v>4600</v>
      </c>
      <c r="R1979" s="9" t="s">
        <v>1639</v>
      </c>
    </row>
    <row r="1980" spans="1:18" x14ac:dyDescent="0.25">
      <c r="A1980" s="4" t="s">
        <v>6797</v>
      </c>
      <c r="D1980" s="4" t="s">
        <v>6545</v>
      </c>
      <c r="G1980" s="4" t="s">
        <v>3029</v>
      </c>
      <c r="P1980" s="9" t="s">
        <v>6797</v>
      </c>
      <c r="Q1980" s="9" t="s">
        <v>6545</v>
      </c>
      <c r="R1980" s="9" t="s">
        <v>3044</v>
      </c>
    </row>
    <row r="1981" spans="1:18" x14ac:dyDescent="0.25">
      <c r="A1981" s="4" t="s">
        <v>4515</v>
      </c>
      <c r="D1981" s="4" t="s">
        <v>4693</v>
      </c>
      <c r="G1981" s="4" t="s">
        <v>1639</v>
      </c>
      <c r="P1981" s="9" t="s">
        <v>4515</v>
      </c>
      <c r="Q1981" s="9" t="s">
        <v>4693</v>
      </c>
      <c r="R1981" s="9" t="s">
        <v>3068</v>
      </c>
    </row>
    <row r="1982" spans="1:18" x14ac:dyDescent="0.25">
      <c r="A1982" s="4" t="s">
        <v>4548</v>
      </c>
      <c r="D1982" s="4" t="s">
        <v>4749</v>
      </c>
      <c r="G1982" s="4" t="s">
        <v>3044</v>
      </c>
      <c r="P1982" s="9" t="s">
        <v>4548</v>
      </c>
      <c r="Q1982" s="9" t="s">
        <v>4749</v>
      </c>
      <c r="R1982" s="9" t="s">
        <v>6246</v>
      </c>
    </row>
    <row r="1983" spans="1:18" x14ac:dyDescent="0.25">
      <c r="A1983" s="4" t="s">
        <v>4647</v>
      </c>
      <c r="D1983" s="4" t="s">
        <v>4753</v>
      </c>
      <c r="G1983" s="4" t="s">
        <v>3068</v>
      </c>
      <c r="P1983" s="9" t="s">
        <v>4647</v>
      </c>
      <c r="Q1983" s="9" t="s">
        <v>4753</v>
      </c>
      <c r="R1983" s="9" t="s">
        <v>6544</v>
      </c>
    </row>
    <row r="1984" spans="1:18" x14ac:dyDescent="0.25">
      <c r="A1984" s="4" t="s">
        <v>4702</v>
      </c>
      <c r="D1984" s="4" t="s">
        <v>4802</v>
      </c>
      <c r="G1984" s="4" t="s">
        <v>6246</v>
      </c>
      <c r="P1984" s="9" t="s">
        <v>4702</v>
      </c>
      <c r="Q1984" s="9" t="s">
        <v>4802</v>
      </c>
      <c r="R1984" s="9" t="s">
        <v>1678</v>
      </c>
    </row>
    <row r="1985" spans="1:18" x14ac:dyDescent="0.25">
      <c r="A1985" s="4" t="s">
        <v>4760</v>
      </c>
      <c r="D1985" s="4" t="s">
        <v>4861</v>
      </c>
      <c r="G1985" s="4" t="s">
        <v>6544</v>
      </c>
      <c r="P1985" s="9" t="s">
        <v>4760</v>
      </c>
      <c r="Q1985" s="9" t="s">
        <v>4861</v>
      </c>
      <c r="R1985" s="9" t="s">
        <v>3119</v>
      </c>
    </row>
    <row r="1986" spans="1:18" x14ac:dyDescent="0.25">
      <c r="A1986" s="4" t="s">
        <v>4857</v>
      </c>
      <c r="D1986" s="4" t="s">
        <v>2426</v>
      </c>
      <c r="G1986" s="4" t="s">
        <v>1678</v>
      </c>
      <c r="P1986" s="9" t="s">
        <v>4857</v>
      </c>
      <c r="Q1986" s="9" t="s">
        <v>2426</v>
      </c>
      <c r="R1986" s="9" t="s">
        <v>3159</v>
      </c>
    </row>
    <row r="1987" spans="1:18" x14ac:dyDescent="0.25">
      <c r="A1987" s="4" t="s">
        <v>2430</v>
      </c>
      <c r="D1987" s="4" t="s">
        <v>1849</v>
      </c>
      <c r="G1987" s="4" t="s">
        <v>3119</v>
      </c>
      <c r="P1987" s="9" t="s">
        <v>2430</v>
      </c>
      <c r="Q1987" s="9" t="s">
        <v>1849</v>
      </c>
      <c r="R1987" s="9" t="s">
        <v>3181</v>
      </c>
    </row>
    <row r="1988" spans="1:18" x14ac:dyDescent="0.25">
      <c r="A1988" s="4" t="s">
        <v>1852</v>
      </c>
      <c r="D1988" s="4" t="s">
        <v>2164</v>
      </c>
      <c r="G1988" s="4" t="s">
        <v>3159</v>
      </c>
      <c r="P1988" s="9" t="s">
        <v>1852</v>
      </c>
      <c r="Q1988" s="9" t="s">
        <v>2164</v>
      </c>
      <c r="R1988" s="9" t="s">
        <v>5935</v>
      </c>
    </row>
    <row r="1989" spans="1:18" x14ac:dyDescent="0.25">
      <c r="A1989" s="4" t="s">
        <v>2150</v>
      </c>
      <c r="D1989" s="4" t="s">
        <v>4925</v>
      </c>
      <c r="G1989" s="4" t="s">
        <v>3181</v>
      </c>
      <c r="P1989" s="9" t="s">
        <v>2150</v>
      </c>
      <c r="Q1989" s="9" t="s">
        <v>4925</v>
      </c>
      <c r="R1989" s="9" t="s">
        <v>3191</v>
      </c>
    </row>
    <row r="1990" spans="1:18" x14ac:dyDescent="0.25">
      <c r="A1990" s="4" t="s">
        <v>4931</v>
      </c>
      <c r="D1990" s="4" t="s">
        <v>6153</v>
      </c>
      <c r="G1990" s="4" t="s">
        <v>5935</v>
      </c>
      <c r="P1990" s="9" t="s">
        <v>4931</v>
      </c>
      <c r="Q1990" s="9" t="s">
        <v>6153</v>
      </c>
      <c r="R1990" s="9" t="s">
        <v>3212</v>
      </c>
    </row>
    <row r="1991" spans="1:18" x14ac:dyDescent="0.25">
      <c r="A1991" s="4" t="s">
        <v>5344</v>
      </c>
      <c r="D1991" s="4" t="s">
        <v>5567</v>
      </c>
      <c r="G1991" s="4" t="s">
        <v>3191</v>
      </c>
      <c r="P1991" s="9" t="s">
        <v>5344</v>
      </c>
      <c r="Q1991" s="9" t="s">
        <v>5567</v>
      </c>
      <c r="R1991" s="9" t="s">
        <v>3218</v>
      </c>
    </row>
    <row r="1992" spans="1:18" x14ac:dyDescent="0.25">
      <c r="A1992" s="4" t="s">
        <v>5345</v>
      </c>
      <c r="D1992" s="4" t="s">
        <v>6247</v>
      </c>
      <c r="G1992" s="4" t="s">
        <v>3212</v>
      </c>
      <c r="P1992" s="9" t="s">
        <v>5345</v>
      </c>
      <c r="Q1992" s="9" t="s">
        <v>6247</v>
      </c>
      <c r="R1992" s="9" t="s">
        <v>3231</v>
      </c>
    </row>
    <row r="1993" spans="1:18" x14ac:dyDescent="0.25">
      <c r="A1993" s="4" t="s">
        <v>6552</v>
      </c>
      <c r="D1993" s="4" t="s">
        <v>6546</v>
      </c>
      <c r="G1993" s="4" t="s">
        <v>3218</v>
      </c>
      <c r="P1993" s="9" t="s">
        <v>6552</v>
      </c>
      <c r="Q1993" s="9" t="s">
        <v>6546</v>
      </c>
      <c r="R1993" s="9" t="s">
        <v>3284</v>
      </c>
    </row>
    <row r="1994" spans="1:18" x14ac:dyDescent="0.25">
      <c r="A1994" s="4" t="s">
        <v>1316</v>
      </c>
      <c r="D1994" s="4" t="s">
        <v>5937</v>
      </c>
      <c r="G1994" s="4" t="s">
        <v>3231</v>
      </c>
      <c r="P1994" s="9" t="s">
        <v>1316</v>
      </c>
      <c r="Q1994" s="9" t="s">
        <v>5937</v>
      </c>
      <c r="R1994" s="9" t="s">
        <v>3299</v>
      </c>
    </row>
    <row r="1995" spans="1:18" x14ac:dyDescent="0.25">
      <c r="A1995" s="4" t="s">
        <v>1228</v>
      </c>
      <c r="D1995" s="4" t="s">
        <v>6547</v>
      </c>
      <c r="G1995" s="4" t="s">
        <v>3284</v>
      </c>
      <c r="P1995" s="9" t="s">
        <v>1228</v>
      </c>
      <c r="Q1995" s="9" t="s">
        <v>6547</v>
      </c>
      <c r="R1995" s="9" t="s">
        <v>3309</v>
      </c>
    </row>
    <row r="1996" spans="1:18" x14ac:dyDescent="0.25">
      <c r="A1996" s="4" t="s">
        <v>4444</v>
      </c>
      <c r="D1996" s="4" t="s">
        <v>7300</v>
      </c>
      <c r="G1996" s="4" t="s">
        <v>3299</v>
      </c>
      <c r="P1996" s="9" t="s">
        <v>4444</v>
      </c>
      <c r="Q1996" s="9" t="s">
        <v>7300</v>
      </c>
      <c r="R1996" s="9" t="s">
        <v>3334</v>
      </c>
    </row>
    <row r="1997" spans="1:18" x14ac:dyDescent="0.25">
      <c r="A1997" s="4" t="s">
        <v>1483</v>
      </c>
      <c r="D1997" s="4" t="s">
        <v>6154</v>
      </c>
      <c r="G1997" s="4" t="s">
        <v>3309</v>
      </c>
      <c r="P1997" s="9" t="s">
        <v>1483</v>
      </c>
      <c r="Q1997" s="9" t="s">
        <v>6154</v>
      </c>
      <c r="R1997" s="9" t="s">
        <v>3365</v>
      </c>
    </row>
    <row r="1998" spans="1:18" x14ac:dyDescent="0.25">
      <c r="A1998" s="4" t="s">
        <v>1424</v>
      </c>
      <c r="D1998" s="4" t="s">
        <v>5480</v>
      </c>
      <c r="G1998" s="4" t="s">
        <v>3334</v>
      </c>
      <c r="P1998" s="9" t="s">
        <v>1424</v>
      </c>
      <c r="Q1998" s="9" t="s">
        <v>5480</v>
      </c>
      <c r="R1998" s="9" t="s">
        <v>3372</v>
      </c>
    </row>
    <row r="1999" spans="1:18" x14ac:dyDescent="0.25">
      <c r="A1999" s="4" t="s">
        <v>4477</v>
      </c>
      <c r="D1999" s="4" t="s">
        <v>2476</v>
      </c>
      <c r="G1999" s="4" t="s">
        <v>3365</v>
      </c>
      <c r="P1999" s="9" t="s">
        <v>4477</v>
      </c>
      <c r="Q1999" s="9" t="s">
        <v>2476</v>
      </c>
      <c r="R1999" s="9" t="s">
        <v>3378</v>
      </c>
    </row>
    <row r="2000" spans="1:18" x14ac:dyDescent="0.25">
      <c r="A2000" s="4" t="s">
        <v>4508</v>
      </c>
      <c r="D2000" s="4" t="s">
        <v>6548</v>
      </c>
      <c r="G2000" s="4" t="s">
        <v>3372</v>
      </c>
      <c r="P2000" s="9" t="s">
        <v>4508</v>
      </c>
      <c r="Q2000" s="9" t="s">
        <v>6548</v>
      </c>
      <c r="R2000" s="9" t="s">
        <v>5479</v>
      </c>
    </row>
    <row r="2001" spans="1:18" x14ac:dyDescent="0.25">
      <c r="A2001" s="4" t="s">
        <v>1640</v>
      </c>
      <c r="D2001" s="4" t="s">
        <v>6549</v>
      </c>
      <c r="G2001" s="4" t="s">
        <v>3378</v>
      </c>
      <c r="P2001" s="9" t="s">
        <v>1640</v>
      </c>
      <c r="Q2001" s="9" t="s">
        <v>6549</v>
      </c>
      <c r="R2001" s="9" t="s">
        <v>7155</v>
      </c>
    </row>
    <row r="2002" spans="1:18" x14ac:dyDescent="0.25">
      <c r="A2002" s="4" t="s">
        <v>1567</v>
      </c>
      <c r="D2002" s="4" t="s">
        <v>5938</v>
      </c>
      <c r="G2002" s="4" t="s">
        <v>5479</v>
      </c>
      <c r="P2002" s="9" t="s">
        <v>1567</v>
      </c>
      <c r="Q2002" s="9" t="s">
        <v>5938</v>
      </c>
      <c r="R2002" s="9" t="s">
        <v>2443</v>
      </c>
    </row>
    <row r="2003" spans="1:18" x14ac:dyDescent="0.25">
      <c r="A2003" s="4" t="s">
        <v>4533</v>
      </c>
      <c r="D2003" s="4" t="s">
        <v>6550</v>
      </c>
      <c r="G2003" s="4" t="s">
        <v>7155</v>
      </c>
      <c r="P2003" s="9" t="s">
        <v>4533</v>
      </c>
      <c r="Q2003" s="9" t="s">
        <v>6550</v>
      </c>
      <c r="R2003" s="9" t="s">
        <v>1987</v>
      </c>
    </row>
    <row r="2004" spans="1:18" x14ac:dyDescent="0.25">
      <c r="A2004" s="4" t="s">
        <v>6553</v>
      </c>
      <c r="D2004" s="4" t="s">
        <v>2579</v>
      </c>
      <c r="G2004" s="4" t="s">
        <v>2443</v>
      </c>
      <c r="P2004" s="9" t="s">
        <v>6553</v>
      </c>
      <c r="Q2004" s="9" t="s">
        <v>2579</v>
      </c>
      <c r="R2004" s="9" t="s">
        <v>1995</v>
      </c>
    </row>
    <row r="2005" spans="1:18" x14ac:dyDescent="0.25">
      <c r="A2005" s="4" t="s">
        <v>1686</v>
      </c>
      <c r="D2005" s="4" t="s">
        <v>3401</v>
      </c>
      <c r="G2005" s="4" t="s">
        <v>1987</v>
      </c>
      <c r="P2005" s="9" t="s">
        <v>1686</v>
      </c>
      <c r="Q2005" s="9" t="s">
        <v>3401</v>
      </c>
      <c r="R2005" s="9" t="s">
        <v>3436</v>
      </c>
    </row>
    <row r="2006" spans="1:18" x14ac:dyDescent="0.25">
      <c r="A2006" s="4" t="s">
        <v>4585</v>
      </c>
      <c r="D2006" s="4" t="s">
        <v>3447</v>
      </c>
      <c r="G2006" s="4" t="s">
        <v>1995</v>
      </c>
      <c r="P2006" s="9" t="s">
        <v>4585</v>
      </c>
      <c r="Q2006" s="9" t="s">
        <v>3447</v>
      </c>
      <c r="R2006" s="9" t="s">
        <v>3437</v>
      </c>
    </row>
    <row r="2007" spans="1:18" x14ac:dyDescent="0.25">
      <c r="A2007" s="4" t="s">
        <v>4604</v>
      </c>
      <c r="D2007" s="4" t="s">
        <v>6551</v>
      </c>
      <c r="G2007" s="4" t="s">
        <v>3436</v>
      </c>
      <c r="P2007" s="9" t="s">
        <v>4604</v>
      </c>
      <c r="Q2007" s="9" t="s">
        <v>6551</v>
      </c>
      <c r="R2007" s="9" t="s">
        <v>3496</v>
      </c>
    </row>
    <row r="2008" spans="1:18" x14ac:dyDescent="0.25">
      <c r="A2008" s="4" t="s">
        <v>4667</v>
      </c>
      <c r="D2008" s="4" t="s">
        <v>6796</v>
      </c>
      <c r="G2008" s="4" t="s">
        <v>3437</v>
      </c>
      <c r="P2008" s="9" t="s">
        <v>4667</v>
      </c>
      <c r="Q2008" s="9" t="s">
        <v>6796</v>
      </c>
      <c r="R2008" s="9" t="s">
        <v>5936</v>
      </c>
    </row>
    <row r="2009" spans="1:18" x14ac:dyDescent="0.25">
      <c r="A2009" s="4" t="s">
        <v>4673</v>
      </c>
      <c r="D2009" s="4" t="s">
        <v>5716</v>
      </c>
      <c r="G2009" s="4" t="s">
        <v>3496</v>
      </c>
      <c r="P2009" s="9" t="s">
        <v>4673</v>
      </c>
      <c r="Q2009" s="9" t="s">
        <v>5716</v>
      </c>
      <c r="R2009" s="9" t="s">
        <v>7292</v>
      </c>
    </row>
    <row r="2010" spans="1:18" x14ac:dyDescent="0.25">
      <c r="A2010" s="4" t="s">
        <v>4725</v>
      </c>
      <c r="D2010" s="4" t="s">
        <v>5341</v>
      </c>
      <c r="G2010" s="4" t="s">
        <v>5936</v>
      </c>
      <c r="P2010" s="9" t="s">
        <v>4725</v>
      </c>
      <c r="Q2010" s="9" t="s">
        <v>5341</v>
      </c>
      <c r="R2010" s="9" t="s">
        <v>1307</v>
      </c>
    </row>
    <row r="2011" spans="1:18" x14ac:dyDescent="0.25">
      <c r="A2011" s="4" t="s">
        <v>4740</v>
      </c>
      <c r="D2011" s="4" t="s">
        <v>3385</v>
      </c>
      <c r="G2011" s="4" t="s">
        <v>7292</v>
      </c>
      <c r="P2011" s="9" t="s">
        <v>4740</v>
      </c>
      <c r="Q2011" s="9" t="s">
        <v>3385</v>
      </c>
      <c r="R2011" s="9" t="s">
        <v>4452</v>
      </c>
    </row>
    <row r="2012" spans="1:18" x14ac:dyDescent="0.25">
      <c r="A2012" s="4" t="s">
        <v>4744</v>
      </c>
      <c r="D2012" s="4" t="s">
        <v>5342</v>
      </c>
      <c r="G2012" s="4" t="s">
        <v>1307</v>
      </c>
      <c r="P2012" s="9" t="s">
        <v>4744</v>
      </c>
      <c r="Q2012" s="9" t="s">
        <v>5342</v>
      </c>
      <c r="R2012" s="9" t="s">
        <v>4531</v>
      </c>
    </row>
    <row r="2013" spans="1:18" x14ac:dyDescent="0.25">
      <c r="A2013" s="4" t="s">
        <v>5939</v>
      </c>
      <c r="D2013" s="4" t="s">
        <v>2496</v>
      </c>
      <c r="G2013" s="4" t="s">
        <v>4452</v>
      </c>
      <c r="P2013" s="9" t="s">
        <v>5939</v>
      </c>
      <c r="Q2013" s="9" t="s">
        <v>2496</v>
      </c>
      <c r="R2013" s="9" t="s">
        <v>4555</v>
      </c>
    </row>
    <row r="2014" spans="1:18" x14ac:dyDescent="0.25">
      <c r="A2014" s="4" t="s">
        <v>6248</v>
      </c>
      <c r="D2014" s="4" t="s">
        <v>1978</v>
      </c>
      <c r="G2014" s="4" t="s">
        <v>4531</v>
      </c>
      <c r="P2014" s="9" t="s">
        <v>6248</v>
      </c>
      <c r="Q2014" s="9" t="s">
        <v>1978</v>
      </c>
      <c r="R2014" s="9" t="s">
        <v>4600</v>
      </c>
    </row>
    <row r="2015" spans="1:18" x14ac:dyDescent="0.25">
      <c r="A2015" s="4" t="s">
        <v>4797</v>
      </c>
      <c r="D2015" s="4" t="s">
        <v>4458</v>
      </c>
      <c r="G2015" s="4" t="s">
        <v>4555</v>
      </c>
      <c r="P2015" s="9" t="s">
        <v>4797</v>
      </c>
      <c r="Q2015" s="9" t="s">
        <v>4458</v>
      </c>
      <c r="R2015" s="9" t="s">
        <v>6545</v>
      </c>
    </row>
    <row r="2016" spans="1:18" x14ac:dyDescent="0.25">
      <c r="A2016" s="4" t="s">
        <v>5004</v>
      </c>
      <c r="D2016" s="4" t="s">
        <v>5343</v>
      </c>
      <c r="G2016" s="4" t="s">
        <v>4600</v>
      </c>
      <c r="P2016" s="9" t="s">
        <v>5004</v>
      </c>
      <c r="Q2016" s="9" t="s">
        <v>5343</v>
      </c>
      <c r="R2016" s="9" t="s">
        <v>4693</v>
      </c>
    </row>
    <row r="2017" spans="1:18" x14ac:dyDescent="0.25">
      <c r="A2017" s="4" t="s">
        <v>2608</v>
      </c>
      <c r="D2017" s="4" t="s">
        <v>4471</v>
      </c>
      <c r="G2017" s="4" t="s">
        <v>6545</v>
      </c>
      <c r="P2017" s="9" t="s">
        <v>2608</v>
      </c>
      <c r="Q2017" s="9" t="s">
        <v>4471</v>
      </c>
      <c r="R2017" s="9" t="s">
        <v>4749</v>
      </c>
    </row>
    <row r="2018" spans="1:18" x14ac:dyDescent="0.25">
      <c r="A2018" s="4" t="s">
        <v>1729</v>
      </c>
      <c r="D2018" s="4" t="s">
        <v>6797</v>
      </c>
      <c r="G2018" s="4" t="s">
        <v>4693</v>
      </c>
      <c r="P2018" s="9" t="s">
        <v>1729</v>
      </c>
      <c r="Q2018" s="9" t="s">
        <v>6797</v>
      </c>
      <c r="R2018" s="9" t="s">
        <v>4753</v>
      </c>
    </row>
    <row r="2019" spans="1:18" x14ac:dyDescent="0.25">
      <c r="A2019" s="4" t="s">
        <v>1747</v>
      </c>
      <c r="D2019" s="4" t="s">
        <v>4515</v>
      </c>
      <c r="G2019" s="4" t="s">
        <v>4749</v>
      </c>
      <c r="P2019" s="9" t="s">
        <v>1747</v>
      </c>
      <c r="Q2019" s="9" t="s">
        <v>4515</v>
      </c>
      <c r="R2019" s="9" t="s">
        <v>4802</v>
      </c>
    </row>
    <row r="2020" spans="1:18" x14ac:dyDescent="0.25">
      <c r="A2020" s="4" t="s">
        <v>1871</v>
      </c>
      <c r="D2020" s="4" t="s">
        <v>4548</v>
      </c>
      <c r="G2020" s="4" t="s">
        <v>4753</v>
      </c>
      <c r="P2020" s="9" t="s">
        <v>1871</v>
      </c>
      <c r="Q2020" s="9" t="s">
        <v>4548</v>
      </c>
      <c r="R2020" s="9" t="s">
        <v>4861</v>
      </c>
    </row>
    <row r="2021" spans="1:18" x14ac:dyDescent="0.25">
      <c r="A2021" s="4" t="s">
        <v>5481</v>
      </c>
      <c r="D2021" s="4" t="s">
        <v>4647</v>
      </c>
      <c r="G2021" s="4" t="s">
        <v>4802</v>
      </c>
      <c r="P2021" s="9" t="s">
        <v>5481</v>
      </c>
      <c r="Q2021" s="9" t="s">
        <v>4647</v>
      </c>
      <c r="R2021" s="9" t="s">
        <v>2426</v>
      </c>
    </row>
    <row r="2022" spans="1:18" x14ac:dyDescent="0.25">
      <c r="A2022" s="4" t="s">
        <v>4906</v>
      </c>
      <c r="D2022" s="4" t="s">
        <v>4702</v>
      </c>
      <c r="G2022" s="4" t="s">
        <v>4861</v>
      </c>
      <c r="P2022" s="9" t="s">
        <v>4906</v>
      </c>
      <c r="Q2022" s="9" t="s">
        <v>4702</v>
      </c>
      <c r="R2022" s="9" t="s">
        <v>1849</v>
      </c>
    </row>
    <row r="2023" spans="1:18" x14ac:dyDescent="0.25">
      <c r="A2023" s="4" t="s">
        <v>6895</v>
      </c>
      <c r="D2023" s="4" t="s">
        <v>4760</v>
      </c>
      <c r="G2023" s="4" t="s">
        <v>2426</v>
      </c>
      <c r="P2023" s="9" t="s">
        <v>6895</v>
      </c>
      <c r="Q2023" s="9" t="s">
        <v>4760</v>
      </c>
      <c r="R2023" s="9" t="s">
        <v>2164</v>
      </c>
    </row>
    <row r="2024" spans="1:18" x14ac:dyDescent="0.25">
      <c r="A2024" s="4" t="s">
        <v>1359</v>
      </c>
      <c r="D2024" s="4" t="s">
        <v>4857</v>
      </c>
      <c r="G2024" s="4" t="s">
        <v>1849</v>
      </c>
      <c r="P2024" s="9" t="s">
        <v>1359</v>
      </c>
      <c r="Q2024" s="9" t="s">
        <v>4857</v>
      </c>
      <c r="R2024" s="9" t="s">
        <v>4925</v>
      </c>
    </row>
    <row r="2025" spans="1:18" x14ac:dyDescent="0.25">
      <c r="A2025" s="4" t="s">
        <v>4181</v>
      </c>
      <c r="D2025" s="4" t="s">
        <v>2430</v>
      </c>
      <c r="G2025" s="4" t="s">
        <v>2164</v>
      </c>
      <c r="P2025" s="9" t="s">
        <v>4181</v>
      </c>
      <c r="Q2025" s="9" t="s">
        <v>2430</v>
      </c>
      <c r="R2025" s="9" t="s">
        <v>6153</v>
      </c>
    </row>
    <row r="2026" spans="1:18" x14ac:dyDescent="0.25">
      <c r="A2026" s="4" t="s">
        <v>4211</v>
      </c>
      <c r="D2026" s="4" t="s">
        <v>1852</v>
      </c>
      <c r="G2026" s="4" t="s">
        <v>4925</v>
      </c>
      <c r="P2026" s="9" t="s">
        <v>4211</v>
      </c>
      <c r="Q2026" s="9" t="s">
        <v>1852</v>
      </c>
      <c r="R2026" s="9" t="s">
        <v>5567</v>
      </c>
    </row>
    <row r="2027" spans="1:18" x14ac:dyDescent="0.25">
      <c r="A2027" s="4" t="s">
        <v>6896</v>
      </c>
      <c r="D2027" s="4" t="s">
        <v>2150</v>
      </c>
      <c r="G2027" s="4" t="s">
        <v>6153</v>
      </c>
      <c r="P2027" s="9" t="s">
        <v>6896</v>
      </c>
      <c r="Q2027" s="9" t="s">
        <v>2150</v>
      </c>
      <c r="R2027" s="9" t="s">
        <v>7156</v>
      </c>
    </row>
    <row r="2028" spans="1:18" x14ac:dyDescent="0.25">
      <c r="A2028" s="4" t="s">
        <v>4266</v>
      </c>
      <c r="D2028" s="4" t="s">
        <v>4931</v>
      </c>
      <c r="G2028" s="4" t="s">
        <v>5567</v>
      </c>
      <c r="P2028" s="9" t="s">
        <v>4266</v>
      </c>
      <c r="Q2028" s="9" t="s">
        <v>4931</v>
      </c>
      <c r="R2028" s="9" t="s">
        <v>6247</v>
      </c>
    </row>
    <row r="2029" spans="1:18" x14ac:dyDescent="0.25">
      <c r="A2029" s="4" t="s">
        <v>5940</v>
      </c>
      <c r="D2029" s="4" t="s">
        <v>5344</v>
      </c>
      <c r="G2029" s="4" t="s">
        <v>7156</v>
      </c>
      <c r="P2029" s="9" t="s">
        <v>5940</v>
      </c>
      <c r="Q2029" s="9" t="s">
        <v>5344</v>
      </c>
      <c r="R2029" s="9" t="s">
        <v>6546</v>
      </c>
    </row>
    <row r="2030" spans="1:18" x14ac:dyDescent="0.25">
      <c r="A2030" s="4" t="s">
        <v>7293</v>
      </c>
      <c r="D2030" s="4" t="s">
        <v>5345</v>
      </c>
      <c r="G2030" s="4" t="s">
        <v>6247</v>
      </c>
      <c r="P2030" s="9" t="s">
        <v>7293</v>
      </c>
      <c r="Q2030" s="9" t="s">
        <v>5345</v>
      </c>
      <c r="R2030" s="9" t="s">
        <v>5937</v>
      </c>
    </row>
    <row r="2031" spans="1:18" x14ac:dyDescent="0.25">
      <c r="A2031" s="4" t="s">
        <v>7294</v>
      </c>
      <c r="D2031" s="4" t="s">
        <v>6552</v>
      </c>
      <c r="G2031" s="4" t="s">
        <v>6546</v>
      </c>
      <c r="P2031" s="9" t="s">
        <v>7294</v>
      </c>
      <c r="Q2031" s="9" t="s">
        <v>6552</v>
      </c>
      <c r="R2031" s="9" t="s">
        <v>6547</v>
      </c>
    </row>
    <row r="2032" spans="1:18" x14ac:dyDescent="0.25">
      <c r="A2032" s="4" t="s">
        <v>5941</v>
      </c>
      <c r="D2032" s="4" t="s">
        <v>7533</v>
      </c>
      <c r="G2032" s="4" t="s">
        <v>5937</v>
      </c>
      <c r="P2032" s="9" t="s">
        <v>5941</v>
      </c>
      <c r="Q2032" s="9" t="s">
        <v>7533</v>
      </c>
      <c r="R2032" s="9" t="s">
        <v>6154</v>
      </c>
    </row>
    <row r="2033" spans="1:18" x14ac:dyDescent="0.25">
      <c r="A2033" s="4" t="s">
        <v>5942</v>
      </c>
      <c r="D2033" s="4" t="s">
        <v>1316</v>
      </c>
      <c r="G2033" s="4" t="s">
        <v>6547</v>
      </c>
      <c r="P2033" s="9" t="s">
        <v>5942</v>
      </c>
      <c r="Q2033" s="9" t="s">
        <v>1316</v>
      </c>
      <c r="R2033" s="9" t="s">
        <v>5480</v>
      </c>
    </row>
    <row r="2034" spans="1:18" x14ac:dyDescent="0.25">
      <c r="A2034" s="4" t="s">
        <v>4362</v>
      </c>
      <c r="D2034" s="4" t="s">
        <v>1228</v>
      </c>
      <c r="G2034" s="4" t="s">
        <v>6154</v>
      </c>
      <c r="P2034" s="9" t="s">
        <v>4362</v>
      </c>
      <c r="Q2034" s="9" t="s">
        <v>1228</v>
      </c>
      <c r="R2034" s="9" t="s">
        <v>2476</v>
      </c>
    </row>
    <row r="2035" spans="1:18" x14ac:dyDescent="0.25">
      <c r="A2035" s="4" t="s">
        <v>2261</v>
      </c>
      <c r="D2035" s="4" t="s">
        <v>4444</v>
      </c>
      <c r="G2035" s="4" t="s">
        <v>5480</v>
      </c>
      <c r="P2035" s="9" t="s">
        <v>2261</v>
      </c>
      <c r="Q2035" s="9" t="s">
        <v>4444</v>
      </c>
      <c r="R2035" s="9" t="s">
        <v>6548</v>
      </c>
    </row>
    <row r="2036" spans="1:18" x14ac:dyDescent="0.25">
      <c r="A2036" s="4" t="s">
        <v>2317</v>
      </c>
      <c r="D2036" s="4" t="s">
        <v>1483</v>
      </c>
      <c r="G2036" s="4" t="s">
        <v>2476</v>
      </c>
      <c r="P2036" s="9" t="s">
        <v>2317</v>
      </c>
      <c r="Q2036" s="9" t="s">
        <v>1483</v>
      </c>
      <c r="R2036" s="9" t="s">
        <v>5938</v>
      </c>
    </row>
    <row r="2037" spans="1:18" x14ac:dyDescent="0.25">
      <c r="A2037" s="4" t="s">
        <v>4415</v>
      </c>
      <c r="D2037" s="4" t="s">
        <v>1424</v>
      </c>
      <c r="G2037" s="4" t="s">
        <v>6548</v>
      </c>
      <c r="P2037" s="9" t="s">
        <v>4415</v>
      </c>
      <c r="Q2037" s="9" t="s">
        <v>1424</v>
      </c>
      <c r="R2037" s="9" t="s">
        <v>6550</v>
      </c>
    </row>
    <row r="2038" spans="1:18" x14ac:dyDescent="0.25">
      <c r="A2038" s="4" t="s">
        <v>3505</v>
      </c>
      <c r="D2038" s="4" t="s">
        <v>4477</v>
      </c>
      <c r="G2038" s="4" t="s">
        <v>5938</v>
      </c>
      <c r="P2038" s="9" t="s">
        <v>3505</v>
      </c>
      <c r="Q2038" s="9" t="s">
        <v>4477</v>
      </c>
      <c r="R2038" s="9" t="s">
        <v>2579</v>
      </c>
    </row>
    <row r="2039" spans="1:18" x14ac:dyDescent="0.25">
      <c r="A2039" s="4" t="s">
        <v>3544</v>
      </c>
      <c r="D2039" s="4" t="s">
        <v>1640</v>
      </c>
      <c r="G2039" s="4" t="s">
        <v>6550</v>
      </c>
      <c r="P2039" s="9" t="s">
        <v>3544</v>
      </c>
      <c r="Q2039" s="9" t="s">
        <v>1640</v>
      </c>
      <c r="R2039" s="9" t="s">
        <v>3401</v>
      </c>
    </row>
    <row r="2040" spans="1:18" x14ac:dyDescent="0.25">
      <c r="A2040" s="4" t="s">
        <v>3642</v>
      </c>
      <c r="D2040" s="4" t="s">
        <v>1567</v>
      </c>
      <c r="G2040" s="4" t="s">
        <v>2579</v>
      </c>
      <c r="P2040" s="9" t="s">
        <v>3642</v>
      </c>
      <c r="Q2040" s="9" t="s">
        <v>1567</v>
      </c>
      <c r="R2040" s="9" t="s">
        <v>3447</v>
      </c>
    </row>
    <row r="2041" spans="1:18" x14ac:dyDescent="0.25">
      <c r="A2041" s="4" t="s">
        <v>5568</v>
      </c>
      <c r="D2041" s="4" t="s">
        <v>4533</v>
      </c>
      <c r="G2041" s="4" t="s">
        <v>3401</v>
      </c>
      <c r="P2041" s="9" t="s">
        <v>5568</v>
      </c>
      <c r="Q2041" s="9" t="s">
        <v>4533</v>
      </c>
      <c r="R2041" s="9" t="s">
        <v>6551</v>
      </c>
    </row>
    <row r="2042" spans="1:18" x14ac:dyDescent="0.25">
      <c r="A2042" s="4" t="s">
        <v>3732</v>
      </c>
      <c r="D2042" s="4" t="s">
        <v>6553</v>
      </c>
      <c r="G2042" s="4" t="s">
        <v>3447</v>
      </c>
      <c r="P2042" s="9" t="s">
        <v>3732</v>
      </c>
      <c r="Q2042" s="9" t="s">
        <v>6553</v>
      </c>
      <c r="R2042" s="9" t="s">
        <v>6796</v>
      </c>
    </row>
    <row r="2043" spans="1:18" x14ac:dyDescent="0.25">
      <c r="A2043" s="4" t="s">
        <v>6249</v>
      </c>
      <c r="D2043" s="4" t="s">
        <v>1686</v>
      </c>
      <c r="G2043" s="4" t="s">
        <v>6551</v>
      </c>
      <c r="P2043" s="9" t="s">
        <v>6249</v>
      </c>
      <c r="Q2043" s="9" t="s">
        <v>1686</v>
      </c>
      <c r="R2043" s="9" t="s">
        <v>5716</v>
      </c>
    </row>
    <row r="2044" spans="1:18" x14ac:dyDescent="0.25">
      <c r="A2044" s="4" t="s">
        <v>3835</v>
      </c>
      <c r="D2044" s="4" t="s">
        <v>4585</v>
      </c>
      <c r="G2044" s="4" t="s">
        <v>6796</v>
      </c>
      <c r="P2044" s="9" t="s">
        <v>3835</v>
      </c>
      <c r="Q2044" s="9" t="s">
        <v>4585</v>
      </c>
      <c r="R2044" s="9" t="s">
        <v>5341</v>
      </c>
    </row>
    <row r="2045" spans="1:18" x14ac:dyDescent="0.25">
      <c r="A2045" s="4" t="s">
        <v>5459</v>
      </c>
      <c r="D2045" s="4" t="s">
        <v>4604</v>
      </c>
      <c r="G2045" s="4" t="s">
        <v>5716</v>
      </c>
      <c r="P2045" s="9" t="s">
        <v>5459</v>
      </c>
      <c r="Q2045" s="9" t="s">
        <v>4604</v>
      </c>
      <c r="R2045" s="9" t="s">
        <v>7647</v>
      </c>
    </row>
    <row r="2046" spans="1:18" x14ac:dyDescent="0.25">
      <c r="A2046" s="4" t="s">
        <v>3954</v>
      </c>
      <c r="D2046" s="4" t="s">
        <v>4667</v>
      </c>
      <c r="G2046" s="4" t="s">
        <v>5341</v>
      </c>
      <c r="P2046" s="9" t="s">
        <v>3954</v>
      </c>
      <c r="Q2046" s="9" t="s">
        <v>4667</v>
      </c>
      <c r="R2046" s="9" t="s">
        <v>3385</v>
      </c>
    </row>
    <row r="2047" spans="1:18" x14ac:dyDescent="0.25">
      <c r="A2047" s="4" t="s">
        <v>3992</v>
      </c>
      <c r="D2047" s="4" t="s">
        <v>4673</v>
      </c>
      <c r="G2047" s="4" t="s">
        <v>7647</v>
      </c>
      <c r="P2047" s="9" t="s">
        <v>3992</v>
      </c>
      <c r="Q2047" s="9" t="s">
        <v>4673</v>
      </c>
      <c r="R2047" s="9" t="s">
        <v>5342</v>
      </c>
    </row>
    <row r="2048" spans="1:18" x14ac:dyDescent="0.25">
      <c r="A2048" s="4" t="s">
        <v>2356</v>
      </c>
      <c r="D2048" s="4" t="s">
        <v>4725</v>
      </c>
      <c r="G2048" s="4" t="s">
        <v>3385</v>
      </c>
      <c r="P2048" s="9" t="s">
        <v>2356</v>
      </c>
      <c r="Q2048" s="9" t="s">
        <v>4725</v>
      </c>
      <c r="R2048" s="9" t="s">
        <v>2496</v>
      </c>
    </row>
    <row r="2049" spans="1:18" x14ac:dyDescent="0.25">
      <c r="A2049" s="4" t="s">
        <v>1801</v>
      </c>
      <c r="D2049" s="4" t="s">
        <v>4740</v>
      </c>
      <c r="G2049" s="4" t="s">
        <v>5342</v>
      </c>
      <c r="P2049" s="9" t="s">
        <v>1801</v>
      </c>
      <c r="Q2049" s="9" t="s">
        <v>4740</v>
      </c>
      <c r="R2049" s="9" t="s">
        <v>1978</v>
      </c>
    </row>
    <row r="2050" spans="1:18" x14ac:dyDescent="0.25">
      <c r="A2050" s="4" t="s">
        <v>1930</v>
      </c>
      <c r="D2050" s="4" t="s">
        <v>4744</v>
      </c>
      <c r="G2050" s="4" t="s">
        <v>2496</v>
      </c>
      <c r="P2050" s="9" t="s">
        <v>1930</v>
      </c>
      <c r="Q2050" s="9" t="s">
        <v>4744</v>
      </c>
      <c r="R2050" s="9" t="s">
        <v>4458</v>
      </c>
    </row>
    <row r="2051" spans="1:18" x14ac:dyDescent="0.25">
      <c r="A2051" s="4" t="s">
        <v>4032</v>
      </c>
      <c r="D2051" s="4" t="s">
        <v>5939</v>
      </c>
      <c r="G2051" s="4" t="s">
        <v>1978</v>
      </c>
      <c r="P2051" s="9" t="s">
        <v>4032</v>
      </c>
      <c r="Q2051" s="9" t="s">
        <v>5939</v>
      </c>
      <c r="R2051" s="9" t="s">
        <v>5343</v>
      </c>
    </row>
    <row r="2052" spans="1:18" x14ac:dyDescent="0.25">
      <c r="A2052" s="4" t="s">
        <v>4117</v>
      </c>
      <c r="D2052" s="4" t="s">
        <v>6248</v>
      </c>
      <c r="G2052" s="4" t="s">
        <v>4458</v>
      </c>
      <c r="P2052" s="9" t="s">
        <v>4117</v>
      </c>
      <c r="Q2052" s="9" t="s">
        <v>6248</v>
      </c>
      <c r="R2052" s="9" t="s">
        <v>4471</v>
      </c>
    </row>
    <row r="2053" spans="1:18" x14ac:dyDescent="0.25">
      <c r="A2053" s="4" t="s">
        <v>4113</v>
      </c>
      <c r="D2053" s="4" t="s">
        <v>4797</v>
      </c>
      <c r="G2053" s="4" t="s">
        <v>5343</v>
      </c>
      <c r="P2053" s="9" t="s">
        <v>4113</v>
      </c>
      <c r="Q2053" s="9" t="s">
        <v>4797</v>
      </c>
      <c r="R2053" s="9" t="s">
        <v>6797</v>
      </c>
    </row>
    <row r="2054" spans="1:18" x14ac:dyDescent="0.25">
      <c r="A2054" s="4" t="s">
        <v>5435</v>
      </c>
      <c r="D2054" s="4" t="s">
        <v>4825</v>
      </c>
      <c r="G2054" s="4" t="s">
        <v>4471</v>
      </c>
      <c r="P2054" s="9" t="s">
        <v>5435</v>
      </c>
      <c r="Q2054" s="9" t="s">
        <v>4825</v>
      </c>
      <c r="R2054" s="9" t="s">
        <v>4515</v>
      </c>
    </row>
    <row r="2055" spans="1:18" x14ac:dyDescent="0.25">
      <c r="A2055" s="4" t="s">
        <v>7295</v>
      </c>
      <c r="D2055" s="4" t="s">
        <v>2608</v>
      </c>
      <c r="G2055" s="4" t="s">
        <v>6797</v>
      </c>
      <c r="P2055" s="9" t="s">
        <v>7295</v>
      </c>
      <c r="Q2055" s="9" t="s">
        <v>2608</v>
      </c>
      <c r="R2055" s="9" t="s">
        <v>4548</v>
      </c>
    </row>
    <row r="2056" spans="1:18" x14ac:dyDescent="0.25">
      <c r="A2056" s="4" t="s">
        <v>7296</v>
      </c>
      <c r="D2056" s="4" t="s">
        <v>1729</v>
      </c>
      <c r="G2056" s="4" t="s">
        <v>4515</v>
      </c>
      <c r="P2056" s="9" t="s">
        <v>7296</v>
      </c>
      <c r="Q2056" s="9" t="s">
        <v>1729</v>
      </c>
      <c r="R2056" s="9" t="s">
        <v>4647</v>
      </c>
    </row>
    <row r="2057" spans="1:18" x14ac:dyDescent="0.25">
      <c r="A2057" s="4" t="s">
        <v>5569</v>
      </c>
      <c r="D2057" s="4" t="s">
        <v>1747</v>
      </c>
      <c r="G2057" s="4" t="s">
        <v>4548</v>
      </c>
      <c r="P2057" s="9" t="s">
        <v>5569</v>
      </c>
      <c r="Q2057" s="9" t="s">
        <v>1747</v>
      </c>
      <c r="R2057" s="9" t="s">
        <v>4702</v>
      </c>
    </row>
    <row r="2058" spans="1:18" x14ac:dyDescent="0.25">
      <c r="A2058" s="4" t="s">
        <v>7297</v>
      </c>
      <c r="D2058" s="4" t="s">
        <v>1871</v>
      </c>
      <c r="G2058" s="4" t="s">
        <v>4647</v>
      </c>
      <c r="P2058" s="9" t="s">
        <v>7297</v>
      </c>
      <c r="Q2058" s="9" t="s">
        <v>1871</v>
      </c>
      <c r="R2058" s="9" t="s">
        <v>4760</v>
      </c>
    </row>
    <row r="2059" spans="1:18" x14ac:dyDescent="0.25">
      <c r="A2059" s="4" t="s">
        <v>7298</v>
      </c>
      <c r="D2059" s="4" t="s">
        <v>5481</v>
      </c>
      <c r="G2059" s="4" t="s">
        <v>4702</v>
      </c>
      <c r="P2059" s="9" t="s">
        <v>7298</v>
      </c>
      <c r="Q2059" s="9" t="s">
        <v>5481</v>
      </c>
      <c r="R2059" s="9" t="s">
        <v>4857</v>
      </c>
    </row>
    <row r="2060" spans="1:18" x14ac:dyDescent="0.25">
      <c r="A2060" s="4" t="s">
        <v>4329</v>
      </c>
      <c r="D2060" s="4" t="s">
        <v>4906</v>
      </c>
      <c r="G2060" s="4" t="s">
        <v>4760</v>
      </c>
      <c r="P2060" s="9" t="s">
        <v>4329</v>
      </c>
      <c r="Q2060" s="9" t="s">
        <v>4906</v>
      </c>
      <c r="R2060" s="9" t="s">
        <v>2430</v>
      </c>
    </row>
    <row r="2061" spans="1:18" x14ac:dyDescent="0.25">
      <c r="A2061" s="4" t="s">
        <v>5943</v>
      </c>
      <c r="D2061" s="4" t="s">
        <v>6895</v>
      </c>
      <c r="G2061" s="4" t="s">
        <v>4857</v>
      </c>
      <c r="P2061" s="9" t="s">
        <v>5943</v>
      </c>
      <c r="Q2061" s="9" t="s">
        <v>6895</v>
      </c>
      <c r="R2061" s="9" t="s">
        <v>1852</v>
      </c>
    </row>
    <row r="2062" spans="1:18" x14ac:dyDescent="0.25">
      <c r="A2062" s="4" t="s">
        <v>1338</v>
      </c>
      <c r="D2062" s="4" t="s">
        <v>1359</v>
      </c>
      <c r="G2062" s="4" t="s">
        <v>2430</v>
      </c>
      <c r="P2062" s="9" t="s">
        <v>1338</v>
      </c>
      <c r="Q2062" s="9" t="s">
        <v>1359</v>
      </c>
      <c r="R2062" s="9" t="s">
        <v>2150</v>
      </c>
    </row>
    <row r="2063" spans="1:18" x14ac:dyDescent="0.25">
      <c r="A2063" s="4" t="s">
        <v>1262</v>
      </c>
      <c r="D2063" s="4" t="s">
        <v>4181</v>
      </c>
      <c r="G2063" s="4" t="s">
        <v>1852</v>
      </c>
      <c r="P2063" s="9" t="s">
        <v>1262</v>
      </c>
      <c r="Q2063" s="9" t="s">
        <v>4181</v>
      </c>
      <c r="R2063" s="9" t="s">
        <v>4931</v>
      </c>
    </row>
    <row r="2064" spans="1:18" x14ac:dyDescent="0.25">
      <c r="A2064" s="4" t="s">
        <v>6554</v>
      </c>
      <c r="D2064" s="4" t="s">
        <v>4211</v>
      </c>
      <c r="G2064" s="4" t="s">
        <v>2150</v>
      </c>
      <c r="P2064" s="9" t="s">
        <v>6554</v>
      </c>
      <c r="Q2064" s="9" t="s">
        <v>4211</v>
      </c>
      <c r="R2064" s="9" t="s">
        <v>5344</v>
      </c>
    </row>
    <row r="2065" spans="1:18" x14ac:dyDescent="0.25">
      <c r="A2065" s="4" t="s">
        <v>7299</v>
      </c>
      <c r="D2065" s="4" t="s">
        <v>6896</v>
      </c>
      <c r="G2065" s="4" t="s">
        <v>4931</v>
      </c>
      <c r="P2065" s="9" t="s">
        <v>7299</v>
      </c>
      <c r="Q2065" s="9" t="s">
        <v>6896</v>
      </c>
      <c r="R2065" s="9" t="s">
        <v>5345</v>
      </c>
    </row>
    <row r="2066" spans="1:18" x14ac:dyDescent="0.25">
      <c r="A2066" s="4" t="s">
        <v>1498</v>
      </c>
      <c r="D2066" s="4" t="s">
        <v>4266</v>
      </c>
      <c r="G2066" s="4" t="s">
        <v>5344</v>
      </c>
      <c r="P2066" s="9" t="s">
        <v>1498</v>
      </c>
      <c r="Q2066" s="9" t="s">
        <v>4266</v>
      </c>
      <c r="R2066" s="9" t="s">
        <v>6552</v>
      </c>
    </row>
    <row r="2067" spans="1:18" x14ac:dyDescent="0.25">
      <c r="A2067" s="4" t="s">
        <v>3035</v>
      </c>
      <c r="D2067" s="4" t="s">
        <v>5940</v>
      </c>
      <c r="G2067" s="4" t="s">
        <v>5345</v>
      </c>
      <c r="P2067" s="9" t="s">
        <v>3035</v>
      </c>
      <c r="Q2067" s="9" t="s">
        <v>5940</v>
      </c>
      <c r="R2067" s="9" t="s">
        <v>1316</v>
      </c>
    </row>
    <row r="2068" spans="1:18" x14ac:dyDescent="0.25">
      <c r="A2068" s="4" t="s">
        <v>5570</v>
      </c>
      <c r="D2068" s="4" t="s">
        <v>7293</v>
      </c>
      <c r="G2068" s="4" t="s">
        <v>6552</v>
      </c>
      <c r="P2068" s="9" t="s">
        <v>5570</v>
      </c>
      <c r="Q2068" s="9" t="s">
        <v>7293</v>
      </c>
      <c r="R2068" s="9" t="s">
        <v>1228</v>
      </c>
    </row>
    <row r="2069" spans="1:18" x14ac:dyDescent="0.25">
      <c r="A2069" s="4" t="s">
        <v>1531</v>
      </c>
      <c r="D2069" s="4" t="s">
        <v>7294</v>
      </c>
      <c r="G2069" s="4" t="s">
        <v>1316</v>
      </c>
      <c r="P2069" s="9" t="s">
        <v>1531</v>
      </c>
      <c r="Q2069" s="9" t="s">
        <v>7294</v>
      </c>
      <c r="R2069" s="9" t="s">
        <v>4444</v>
      </c>
    </row>
    <row r="2070" spans="1:18" x14ac:dyDescent="0.25">
      <c r="A2070" s="4" t="s">
        <v>1602</v>
      </c>
      <c r="D2070" s="4" t="s">
        <v>5941</v>
      </c>
      <c r="G2070" s="4" t="s">
        <v>1228</v>
      </c>
      <c r="P2070" s="9" t="s">
        <v>1602</v>
      </c>
      <c r="Q2070" s="9" t="s">
        <v>5941</v>
      </c>
      <c r="R2070" s="9" t="s">
        <v>1483</v>
      </c>
    </row>
    <row r="2071" spans="1:18" x14ac:dyDescent="0.25">
      <c r="A2071" s="4" t="s">
        <v>3088</v>
      </c>
      <c r="D2071" s="4" t="s">
        <v>5942</v>
      </c>
      <c r="G2071" s="4" t="s">
        <v>4444</v>
      </c>
      <c r="P2071" s="9" t="s">
        <v>3088</v>
      </c>
      <c r="Q2071" s="9" t="s">
        <v>5942</v>
      </c>
      <c r="R2071" s="9" t="s">
        <v>1424</v>
      </c>
    </row>
    <row r="2072" spans="1:18" x14ac:dyDescent="0.25">
      <c r="A2072" s="4" t="s">
        <v>3102</v>
      </c>
      <c r="D2072" s="4" t="s">
        <v>4362</v>
      </c>
      <c r="G2072" s="4" t="s">
        <v>1483</v>
      </c>
      <c r="P2072" s="9" t="s">
        <v>3102</v>
      </c>
      <c r="Q2072" s="9" t="s">
        <v>4362</v>
      </c>
      <c r="R2072" s="9" t="s">
        <v>4477</v>
      </c>
    </row>
    <row r="2073" spans="1:18" x14ac:dyDescent="0.25">
      <c r="A2073" s="4" t="s">
        <v>3143</v>
      </c>
      <c r="D2073" s="4" t="s">
        <v>2261</v>
      </c>
      <c r="G2073" s="4" t="s">
        <v>1424</v>
      </c>
      <c r="P2073" s="9" t="s">
        <v>3143</v>
      </c>
      <c r="Q2073" s="9" t="s">
        <v>2261</v>
      </c>
      <c r="R2073" s="9" t="s">
        <v>1640</v>
      </c>
    </row>
    <row r="2074" spans="1:18" x14ac:dyDescent="0.25">
      <c r="A2074" s="4" t="s">
        <v>3195</v>
      </c>
      <c r="D2074" s="4" t="s">
        <v>2317</v>
      </c>
      <c r="G2074" s="4" t="s">
        <v>4477</v>
      </c>
      <c r="P2074" s="9" t="s">
        <v>3195</v>
      </c>
      <c r="Q2074" s="9" t="s">
        <v>2317</v>
      </c>
      <c r="R2074" s="9" t="s">
        <v>1567</v>
      </c>
    </row>
    <row r="2075" spans="1:18" x14ac:dyDescent="0.25">
      <c r="A2075" s="4" t="s">
        <v>3265</v>
      </c>
      <c r="D2075" s="4" t="s">
        <v>4415</v>
      </c>
      <c r="G2075" s="4" t="s">
        <v>1640</v>
      </c>
      <c r="P2075" s="9" t="s">
        <v>3265</v>
      </c>
      <c r="Q2075" s="9" t="s">
        <v>4415</v>
      </c>
      <c r="R2075" s="9" t="s">
        <v>4533</v>
      </c>
    </row>
    <row r="2076" spans="1:18" x14ac:dyDescent="0.25">
      <c r="A2076" s="4" t="s">
        <v>3293</v>
      </c>
      <c r="D2076" s="4" t="s">
        <v>3505</v>
      </c>
      <c r="G2076" s="4" t="s">
        <v>1567</v>
      </c>
      <c r="P2076" s="9" t="s">
        <v>3293</v>
      </c>
      <c r="Q2076" s="9" t="s">
        <v>3505</v>
      </c>
      <c r="R2076" s="9" t="s">
        <v>6553</v>
      </c>
    </row>
    <row r="2077" spans="1:18" x14ac:dyDescent="0.25">
      <c r="A2077" s="4" t="s">
        <v>3327</v>
      </c>
      <c r="D2077" s="4" t="s">
        <v>3544</v>
      </c>
      <c r="G2077" s="4" t="s">
        <v>4533</v>
      </c>
      <c r="P2077" s="9" t="s">
        <v>3327</v>
      </c>
      <c r="Q2077" s="9" t="s">
        <v>3544</v>
      </c>
      <c r="R2077" s="9" t="s">
        <v>1686</v>
      </c>
    </row>
    <row r="2078" spans="1:18" x14ac:dyDescent="0.25">
      <c r="A2078" s="4" t="s">
        <v>4016</v>
      </c>
      <c r="D2078" s="4" t="s">
        <v>3642</v>
      </c>
      <c r="G2078" s="4" t="s">
        <v>6553</v>
      </c>
      <c r="P2078" s="9" t="s">
        <v>4016</v>
      </c>
      <c r="Q2078" s="9" t="s">
        <v>3642</v>
      </c>
      <c r="R2078" s="9" t="s">
        <v>4585</v>
      </c>
    </row>
    <row r="2079" spans="1:18" x14ac:dyDescent="0.25">
      <c r="A2079" s="4" t="s">
        <v>2610</v>
      </c>
      <c r="D2079" s="4" t="s">
        <v>5568</v>
      </c>
      <c r="G2079" s="4" t="s">
        <v>1686</v>
      </c>
      <c r="P2079" s="9" t="s">
        <v>2610</v>
      </c>
      <c r="Q2079" s="9" t="s">
        <v>5568</v>
      </c>
      <c r="R2079" s="9" t="s">
        <v>4604</v>
      </c>
    </row>
    <row r="2080" spans="1:18" x14ac:dyDescent="0.25">
      <c r="A2080" s="4" t="s">
        <v>2195</v>
      </c>
      <c r="D2080" s="4" t="s">
        <v>3732</v>
      </c>
      <c r="G2080" s="4" t="s">
        <v>4585</v>
      </c>
      <c r="P2080" s="9" t="s">
        <v>2195</v>
      </c>
      <c r="Q2080" s="9" t="s">
        <v>3732</v>
      </c>
      <c r="R2080" s="9" t="s">
        <v>4667</v>
      </c>
    </row>
    <row r="2081" spans="1:18" x14ac:dyDescent="0.25">
      <c r="A2081" s="4" t="s">
        <v>1823</v>
      </c>
      <c r="D2081" s="4" t="s">
        <v>6249</v>
      </c>
      <c r="G2081" s="4" t="s">
        <v>4604</v>
      </c>
      <c r="P2081" s="9" t="s">
        <v>1823</v>
      </c>
      <c r="Q2081" s="9" t="s">
        <v>6249</v>
      </c>
      <c r="R2081" s="9" t="s">
        <v>4673</v>
      </c>
    </row>
    <row r="2082" spans="1:18" x14ac:dyDescent="0.25">
      <c r="A2082" s="4" t="s">
        <v>1815</v>
      </c>
      <c r="D2082" s="4" t="s">
        <v>3835</v>
      </c>
      <c r="G2082" s="4" t="s">
        <v>4667</v>
      </c>
      <c r="P2082" s="9" t="s">
        <v>1815</v>
      </c>
      <c r="Q2082" s="9" t="s">
        <v>3835</v>
      </c>
      <c r="R2082" s="9" t="s">
        <v>4725</v>
      </c>
    </row>
    <row r="2083" spans="1:18" x14ac:dyDescent="0.25">
      <c r="A2083" s="4" t="s">
        <v>2125</v>
      </c>
      <c r="D2083" s="4" t="s">
        <v>5459</v>
      </c>
      <c r="G2083" s="4" t="s">
        <v>4673</v>
      </c>
      <c r="P2083" s="9" t="s">
        <v>2125</v>
      </c>
      <c r="Q2083" s="9" t="s">
        <v>5459</v>
      </c>
      <c r="R2083" s="9" t="s">
        <v>4740</v>
      </c>
    </row>
    <row r="2084" spans="1:18" x14ac:dyDescent="0.25">
      <c r="A2084" s="4" t="s">
        <v>5346</v>
      </c>
      <c r="D2084" s="4" t="s">
        <v>3954</v>
      </c>
      <c r="G2084" s="4" t="s">
        <v>4725</v>
      </c>
      <c r="P2084" s="9" t="s">
        <v>5346</v>
      </c>
      <c r="Q2084" s="9" t="s">
        <v>3954</v>
      </c>
      <c r="R2084" s="9" t="s">
        <v>4744</v>
      </c>
    </row>
    <row r="2085" spans="1:18" x14ac:dyDescent="0.25">
      <c r="A2085" s="4" t="s">
        <v>2712</v>
      </c>
      <c r="D2085" s="4" t="s">
        <v>3992</v>
      </c>
      <c r="G2085" s="4" t="s">
        <v>4740</v>
      </c>
      <c r="P2085" s="9" t="s">
        <v>2712</v>
      </c>
      <c r="Q2085" s="9" t="s">
        <v>3992</v>
      </c>
      <c r="R2085" s="9" t="s">
        <v>5939</v>
      </c>
    </row>
    <row r="2086" spans="1:18" x14ac:dyDescent="0.25">
      <c r="A2086" s="4" t="s">
        <v>2741</v>
      </c>
      <c r="D2086" s="4" t="s">
        <v>2356</v>
      </c>
      <c r="G2086" s="4" t="s">
        <v>4744</v>
      </c>
      <c r="P2086" s="9" t="s">
        <v>2741</v>
      </c>
      <c r="Q2086" s="9" t="s">
        <v>2356</v>
      </c>
      <c r="R2086" s="9" t="s">
        <v>6248</v>
      </c>
    </row>
    <row r="2087" spans="1:18" x14ac:dyDescent="0.25">
      <c r="A2087" s="4" t="s">
        <v>7301</v>
      </c>
      <c r="D2087" s="4" t="s">
        <v>1801</v>
      </c>
      <c r="G2087" s="4" t="s">
        <v>5939</v>
      </c>
      <c r="P2087" s="9" t="s">
        <v>7301</v>
      </c>
      <c r="Q2087" s="9" t="s">
        <v>1801</v>
      </c>
      <c r="R2087" s="9" t="s">
        <v>4797</v>
      </c>
    </row>
    <row r="2088" spans="1:18" x14ac:dyDescent="0.25">
      <c r="A2088" s="4" t="s">
        <v>7302</v>
      </c>
      <c r="D2088" s="4" t="s">
        <v>1930</v>
      </c>
      <c r="G2088" s="4" t="s">
        <v>6248</v>
      </c>
      <c r="P2088" s="9" t="s">
        <v>7302</v>
      </c>
      <c r="Q2088" s="9" t="s">
        <v>1930</v>
      </c>
      <c r="R2088" s="9" t="s">
        <v>4825</v>
      </c>
    </row>
    <row r="2089" spans="1:18" x14ac:dyDescent="0.25">
      <c r="A2089" s="4" t="s">
        <v>2335</v>
      </c>
      <c r="D2089" s="4" t="s">
        <v>4032</v>
      </c>
      <c r="G2089" s="4" t="s">
        <v>4797</v>
      </c>
      <c r="P2089" s="9" t="s">
        <v>2335</v>
      </c>
      <c r="Q2089" s="9" t="s">
        <v>4032</v>
      </c>
      <c r="R2089" s="9" t="s">
        <v>5004</v>
      </c>
    </row>
    <row r="2090" spans="1:18" x14ac:dyDescent="0.25">
      <c r="A2090" s="4" t="s">
        <v>1762</v>
      </c>
      <c r="D2090" s="4" t="s">
        <v>4117</v>
      </c>
      <c r="G2090" s="4" t="s">
        <v>4825</v>
      </c>
      <c r="P2090" s="9" t="s">
        <v>1762</v>
      </c>
      <c r="Q2090" s="9" t="s">
        <v>4117</v>
      </c>
      <c r="R2090" s="9" t="s">
        <v>2608</v>
      </c>
    </row>
    <row r="2091" spans="1:18" x14ac:dyDescent="0.25">
      <c r="A2091" s="4" t="s">
        <v>1882</v>
      </c>
      <c r="D2091" s="4" t="s">
        <v>4113</v>
      </c>
      <c r="G2091" s="4" t="s">
        <v>5004</v>
      </c>
      <c r="P2091" s="9" t="s">
        <v>1882</v>
      </c>
      <c r="Q2091" s="9" t="s">
        <v>4113</v>
      </c>
      <c r="R2091" s="9" t="s">
        <v>1729</v>
      </c>
    </row>
    <row r="2092" spans="1:18" x14ac:dyDescent="0.25">
      <c r="A2092" s="4" t="s">
        <v>6897</v>
      </c>
      <c r="D2092" s="4" t="s">
        <v>5435</v>
      </c>
      <c r="G2092" s="4" t="s">
        <v>2608</v>
      </c>
      <c r="P2092" s="9" t="s">
        <v>6897</v>
      </c>
      <c r="Q2092" s="9" t="s">
        <v>5435</v>
      </c>
      <c r="R2092" s="9" t="s">
        <v>1747</v>
      </c>
    </row>
    <row r="2093" spans="1:18" x14ac:dyDescent="0.25">
      <c r="A2093" s="4" t="s">
        <v>6898</v>
      </c>
      <c r="D2093" s="4" t="s">
        <v>7295</v>
      </c>
      <c r="G2093" s="4" t="s">
        <v>1729</v>
      </c>
      <c r="P2093" s="9" t="s">
        <v>6898</v>
      </c>
      <c r="Q2093" s="9" t="s">
        <v>7295</v>
      </c>
      <c r="R2093" s="9" t="s">
        <v>1871</v>
      </c>
    </row>
    <row r="2094" spans="1:18" x14ac:dyDescent="0.25">
      <c r="A2094" s="4" t="s">
        <v>7303</v>
      </c>
      <c r="D2094" s="4" t="s">
        <v>7296</v>
      </c>
      <c r="G2094" s="4" t="s">
        <v>1747</v>
      </c>
      <c r="P2094" s="9" t="s">
        <v>7303</v>
      </c>
      <c r="Q2094" s="9" t="s">
        <v>7296</v>
      </c>
      <c r="R2094" s="9" t="s">
        <v>5481</v>
      </c>
    </row>
    <row r="2095" spans="1:18" x14ac:dyDescent="0.25">
      <c r="A2095" s="4" t="s">
        <v>7304</v>
      </c>
      <c r="D2095" s="4" t="s">
        <v>5569</v>
      </c>
      <c r="G2095" s="4" t="s">
        <v>1871</v>
      </c>
      <c r="P2095" s="9" t="s">
        <v>7304</v>
      </c>
      <c r="Q2095" s="9" t="s">
        <v>5569</v>
      </c>
      <c r="R2095" s="9" t="s">
        <v>4906</v>
      </c>
    </row>
    <row r="2096" spans="1:18" x14ac:dyDescent="0.25">
      <c r="A2096" s="4" t="s">
        <v>5571</v>
      </c>
      <c r="D2096" s="4" t="s">
        <v>7297</v>
      </c>
      <c r="G2096" s="4" t="s">
        <v>5481</v>
      </c>
      <c r="P2096" s="9" t="s">
        <v>5571</v>
      </c>
      <c r="Q2096" s="9" t="s">
        <v>7297</v>
      </c>
      <c r="R2096" s="9" t="s">
        <v>6895</v>
      </c>
    </row>
    <row r="2097" spans="1:18" x14ac:dyDescent="0.25">
      <c r="A2097" s="4" t="s">
        <v>5347</v>
      </c>
      <c r="D2097" s="4" t="s">
        <v>7298</v>
      </c>
      <c r="G2097" s="4" t="s">
        <v>4906</v>
      </c>
      <c r="P2097" s="9" t="s">
        <v>5347</v>
      </c>
      <c r="Q2097" s="9" t="s">
        <v>7298</v>
      </c>
      <c r="R2097" s="9" t="s">
        <v>1359</v>
      </c>
    </row>
    <row r="2098" spans="1:18" x14ac:dyDescent="0.25">
      <c r="A2098" s="4" t="s">
        <v>4547</v>
      </c>
      <c r="D2098" s="4" t="s">
        <v>4329</v>
      </c>
      <c r="G2098" s="4" t="s">
        <v>6895</v>
      </c>
      <c r="P2098" s="9" t="s">
        <v>4547</v>
      </c>
      <c r="Q2098" s="9" t="s">
        <v>4329</v>
      </c>
      <c r="R2098" s="9" t="s">
        <v>4181</v>
      </c>
    </row>
    <row r="2099" spans="1:18" x14ac:dyDescent="0.25">
      <c r="A2099" s="4" t="s">
        <v>4593</v>
      </c>
      <c r="D2099" s="4" t="s">
        <v>5943</v>
      </c>
      <c r="G2099" s="4" t="s">
        <v>1359</v>
      </c>
      <c r="P2099" s="9" t="s">
        <v>4593</v>
      </c>
      <c r="Q2099" s="9" t="s">
        <v>5943</v>
      </c>
      <c r="R2099" s="9" t="s">
        <v>4211</v>
      </c>
    </row>
    <row r="2100" spans="1:18" x14ac:dyDescent="0.25">
      <c r="A2100" s="4" t="s">
        <v>6555</v>
      </c>
      <c r="D2100" s="4" t="s">
        <v>1338</v>
      </c>
      <c r="G2100" s="4" t="s">
        <v>4181</v>
      </c>
      <c r="P2100" s="9" t="s">
        <v>6555</v>
      </c>
      <c r="Q2100" s="9" t="s">
        <v>1338</v>
      </c>
      <c r="R2100" s="9" t="s">
        <v>6896</v>
      </c>
    </row>
    <row r="2101" spans="1:18" x14ac:dyDescent="0.25">
      <c r="A2101" s="4" t="s">
        <v>4733</v>
      </c>
      <c r="D2101" s="4" t="s">
        <v>1262</v>
      </c>
      <c r="G2101" s="4" t="s">
        <v>4211</v>
      </c>
      <c r="P2101" s="9" t="s">
        <v>4733</v>
      </c>
      <c r="Q2101" s="9" t="s">
        <v>1262</v>
      </c>
      <c r="R2101" s="9" t="s">
        <v>4266</v>
      </c>
    </row>
    <row r="2102" spans="1:18" x14ac:dyDescent="0.25">
      <c r="A2102" s="4" t="s">
        <v>2586</v>
      </c>
      <c r="D2102" s="4" t="s">
        <v>6554</v>
      </c>
      <c r="G2102" s="4" t="s">
        <v>6896</v>
      </c>
      <c r="P2102" s="9" t="s">
        <v>2586</v>
      </c>
      <c r="Q2102" s="9" t="s">
        <v>6554</v>
      </c>
      <c r="R2102" s="9" t="s">
        <v>5940</v>
      </c>
    </row>
    <row r="2103" spans="1:18" x14ac:dyDescent="0.25">
      <c r="A2103" s="4" t="s">
        <v>4918</v>
      </c>
      <c r="D2103" s="4" t="s">
        <v>7299</v>
      </c>
      <c r="G2103" s="4" t="s">
        <v>4266</v>
      </c>
      <c r="P2103" s="9" t="s">
        <v>4918</v>
      </c>
      <c r="Q2103" s="9" t="s">
        <v>7299</v>
      </c>
      <c r="R2103" s="9" t="s">
        <v>7293</v>
      </c>
    </row>
    <row r="2104" spans="1:18" x14ac:dyDescent="0.25">
      <c r="A2104" s="4" t="s">
        <v>6556</v>
      </c>
      <c r="D2104" s="4" t="s">
        <v>1498</v>
      </c>
      <c r="G2104" s="4" t="s">
        <v>5940</v>
      </c>
      <c r="P2104" s="9" t="s">
        <v>6556</v>
      </c>
      <c r="Q2104" s="9" t="s">
        <v>1498</v>
      </c>
      <c r="R2104" s="9" t="s">
        <v>7294</v>
      </c>
    </row>
    <row r="2105" spans="1:18" x14ac:dyDescent="0.25">
      <c r="A2105" s="4" t="s">
        <v>5717</v>
      </c>
      <c r="D2105" s="4" t="s">
        <v>3035</v>
      </c>
      <c r="G2105" s="4" t="s">
        <v>7293</v>
      </c>
      <c r="P2105" s="9" t="s">
        <v>5717</v>
      </c>
      <c r="Q2105" s="9" t="s">
        <v>3035</v>
      </c>
      <c r="R2105" s="9" t="s">
        <v>5941</v>
      </c>
    </row>
    <row r="2106" spans="1:18" x14ac:dyDescent="0.25">
      <c r="A2106" s="4" t="s">
        <v>4482</v>
      </c>
      <c r="D2106" s="4" t="s">
        <v>5570</v>
      </c>
      <c r="G2106" s="4" t="s">
        <v>7294</v>
      </c>
      <c r="P2106" s="9" t="s">
        <v>4482</v>
      </c>
      <c r="Q2106" s="9" t="s">
        <v>5570</v>
      </c>
      <c r="R2106" s="9" t="s">
        <v>5942</v>
      </c>
    </row>
    <row r="2107" spans="1:18" x14ac:dyDescent="0.25">
      <c r="A2107" s="4" t="s">
        <v>4516</v>
      </c>
      <c r="D2107" s="4" t="s">
        <v>1531</v>
      </c>
      <c r="G2107" s="4" t="s">
        <v>5941</v>
      </c>
      <c r="P2107" s="9" t="s">
        <v>4516</v>
      </c>
      <c r="Q2107" s="9" t="s">
        <v>1531</v>
      </c>
      <c r="R2107" s="9" t="s">
        <v>4362</v>
      </c>
    </row>
    <row r="2108" spans="1:18" x14ac:dyDescent="0.25">
      <c r="A2108" s="4" t="s">
        <v>4612</v>
      </c>
      <c r="D2108" s="4" t="s">
        <v>1602</v>
      </c>
      <c r="G2108" s="4" t="s">
        <v>5942</v>
      </c>
      <c r="P2108" s="9" t="s">
        <v>4612</v>
      </c>
      <c r="Q2108" s="9" t="s">
        <v>1602</v>
      </c>
      <c r="R2108" s="9" t="s">
        <v>2261</v>
      </c>
    </row>
    <row r="2109" spans="1:18" x14ac:dyDescent="0.25">
      <c r="A2109" s="4" t="s">
        <v>5572</v>
      </c>
      <c r="D2109" s="4" t="s">
        <v>3088</v>
      </c>
      <c r="G2109" s="4" t="s">
        <v>4362</v>
      </c>
      <c r="P2109" s="9" t="s">
        <v>5572</v>
      </c>
      <c r="Q2109" s="9" t="s">
        <v>3088</v>
      </c>
      <c r="R2109" s="9" t="s">
        <v>2317</v>
      </c>
    </row>
    <row r="2110" spans="1:18" x14ac:dyDescent="0.25">
      <c r="A2110" s="4" t="s">
        <v>4668</v>
      </c>
      <c r="D2110" s="4" t="s">
        <v>3102</v>
      </c>
      <c r="G2110" s="4" t="s">
        <v>2261</v>
      </c>
      <c r="P2110" s="9" t="s">
        <v>4668</v>
      </c>
      <c r="Q2110" s="9" t="s">
        <v>3102</v>
      </c>
      <c r="R2110" s="9" t="s">
        <v>4415</v>
      </c>
    </row>
    <row r="2111" spans="1:18" x14ac:dyDescent="0.25">
      <c r="A2111" s="4" t="s">
        <v>5289</v>
      </c>
      <c r="D2111" s="4" t="s">
        <v>3143</v>
      </c>
      <c r="G2111" s="4" t="s">
        <v>2317</v>
      </c>
      <c r="P2111" s="9" t="s">
        <v>5289</v>
      </c>
      <c r="Q2111" s="9" t="s">
        <v>3143</v>
      </c>
      <c r="R2111" s="9" t="s">
        <v>3505</v>
      </c>
    </row>
    <row r="2112" spans="1:18" x14ac:dyDescent="0.25">
      <c r="A2112" s="4" t="s">
        <v>4856</v>
      </c>
      <c r="D2112" s="4" t="s">
        <v>3195</v>
      </c>
      <c r="G2112" s="4" t="s">
        <v>4415</v>
      </c>
      <c r="P2112" s="9" t="s">
        <v>4856</v>
      </c>
      <c r="Q2112" s="9" t="s">
        <v>3195</v>
      </c>
      <c r="R2112" s="9" t="s">
        <v>3544</v>
      </c>
    </row>
    <row r="2113" spans="1:18" x14ac:dyDescent="0.25">
      <c r="A2113" s="4" t="s">
        <v>6899</v>
      </c>
      <c r="D2113" s="4" t="s">
        <v>3265</v>
      </c>
      <c r="G2113" s="4" t="s">
        <v>3505</v>
      </c>
      <c r="P2113" s="9" t="s">
        <v>6899</v>
      </c>
      <c r="Q2113" s="9" t="s">
        <v>3265</v>
      </c>
      <c r="R2113" s="9" t="s">
        <v>3642</v>
      </c>
    </row>
    <row r="2114" spans="1:18" x14ac:dyDescent="0.25">
      <c r="A2114" s="4" t="s">
        <v>2425</v>
      </c>
      <c r="D2114" s="4" t="s">
        <v>3293</v>
      </c>
      <c r="G2114" s="4" t="s">
        <v>3544</v>
      </c>
      <c r="P2114" s="9" t="s">
        <v>2425</v>
      </c>
      <c r="Q2114" s="9" t="s">
        <v>3293</v>
      </c>
      <c r="R2114" s="9" t="s">
        <v>5568</v>
      </c>
    </row>
    <row r="2115" spans="1:18" x14ac:dyDescent="0.25">
      <c r="A2115" s="4" t="s">
        <v>1845</v>
      </c>
      <c r="D2115" s="4" t="s">
        <v>7534</v>
      </c>
      <c r="G2115" s="4" t="s">
        <v>3642</v>
      </c>
      <c r="P2115" s="9" t="s">
        <v>1845</v>
      </c>
      <c r="Q2115" s="9" t="s">
        <v>7534</v>
      </c>
      <c r="R2115" s="9" t="s">
        <v>3732</v>
      </c>
    </row>
    <row r="2116" spans="1:18" x14ac:dyDescent="0.25">
      <c r="A2116" s="4" t="s">
        <v>1972</v>
      </c>
      <c r="D2116" s="4" t="s">
        <v>3327</v>
      </c>
      <c r="G2116" s="4" t="s">
        <v>5568</v>
      </c>
      <c r="P2116" s="9" t="s">
        <v>1972</v>
      </c>
      <c r="Q2116" s="9" t="s">
        <v>3327</v>
      </c>
      <c r="R2116" s="9" t="s">
        <v>6249</v>
      </c>
    </row>
    <row r="2117" spans="1:18" x14ac:dyDescent="0.25">
      <c r="A2117" s="4" t="s">
        <v>2511</v>
      </c>
      <c r="D2117" s="4" t="s">
        <v>3386</v>
      </c>
      <c r="G2117" s="4" t="s">
        <v>3732</v>
      </c>
      <c r="P2117" s="9" t="s">
        <v>2511</v>
      </c>
      <c r="Q2117" s="9" t="s">
        <v>3386</v>
      </c>
      <c r="R2117" s="9" t="s">
        <v>3835</v>
      </c>
    </row>
    <row r="2118" spans="1:18" x14ac:dyDescent="0.25">
      <c r="A2118" s="4" t="s">
        <v>2144</v>
      </c>
      <c r="D2118" s="4" t="s">
        <v>4016</v>
      </c>
      <c r="G2118" s="4" t="s">
        <v>6249</v>
      </c>
      <c r="P2118" s="9" t="s">
        <v>2144</v>
      </c>
      <c r="Q2118" s="9" t="s">
        <v>4016</v>
      </c>
      <c r="R2118" s="9" t="s">
        <v>5459</v>
      </c>
    </row>
    <row r="2119" spans="1:18" x14ac:dyDescent="0.25">
      <c r="A2119" s="4" t="s">
        <v>3444</v>
      </c>
      <c r="D2119" s="4" t="s">
        <v>4024</v>
      </c>
      <c r="G2119" s="4" t="s">
        <v>3835</v>
      </c>
      <c r="P2119" s="9" t="s">
        <v>3444</v>
      </c>
      <c r="Q2119" s="9" t="s">
        <v>4024</v>
      </c>
      <c r="R2119" s="9" t="s">
        <v>3954</v>
      </c>
    </row>
    <row r="2120" spans="1:18" x14ac:dyDescent="0.25">
      <c r="A2120" s="4" t="s">
        <v>5349</v>
      </c>
      <c r="D2120" s="4" t="s">
        <v>2610</v>
      </c>
      <c r="G2120" s="4" t="s">
        <v>5459</v>
      </c>
      <c r="P2120" s="9" t="s">
        <v>5349</v>
      </c>
      <c r="Q2120" s="9" t="s">
        <v>2610</v>
      </c>
      <c r="R2120" s="9" t="s">
        <v>3992</v>
      </c>
    </row>
    <row r="2121" spans="1:18" x14ac:dyDescent="0.25">
      <c r="A2121" s="4" t="s">
        <v>2348</v>
      </c>
      <c r="D2121" s="4" t="s">
        <v>2195</v>
      </c>
      <c r="G2121" s="4" t="s">
        <v>3954</v>
      </c>
      <c r="P2121" s="9" t="s">
        <v>2348</v>
      </c>
      <c r="Q2121" s="9" t="s">
        <v>2195</v>
      </c>
      <c r="R2121" s="9" t="s">
        <v>2356</v>
      </c>
    </row>
    <row r="2122" spans="1:18" x14ac:dyDescent="0.25">
      <c r="A2122" s="4" t="s">
        <v>1708</v>
      </c>
      <c r="D2122" s="4" t="s">
        <v>1823</v>
      </c>
      <c r="G2122" s="4" t="s">
        <v>3992</v>
      </c>
      <c r="P2122" s="9" t="s">
        <v>1708</v>
      </c>
      <c r="Q2122" s="9" t="s">
        <v>1823</v>
      </c>
      <c r="R2122" s="9" t="s">
        <v>1801</v>
      </c>
    </row>
    <row r="2123" spans="1:18" x14ac:dyDescent="0.25">
      <c r="A2123" s="4" t="s">
        <v>1775</v>
      </c>
      <c r="D2123" s="4" t="s">
        <v>1815</v>
      </c>
      <c r="G2123" s="4" t="s">
        <v>2356</v>
      </c>
      <c r="P2123" s="9" t="s">
        <v>1775</v>
      </c>
      <c r="Q2123" s="9" t="s">
        <v>1815</v>
      </c>
      <c r="R2123" s="9" t="s">
        <v>1930</v>
      </c>
    </row>
    <row r="2124" spans="1:18" x14ac:dyDescent="0.25">
      <c r="A2124" s="4" t="s">
        <v>1892</v>
      </c>
      <c r="D2124" s="4" t="s">
        <v>2125</v>
      </c>
      <c r="G2124" s="4" t="s">
        <v>1801</v>
      </c>
      <c r="P2124" s="9" t="s">
        <v>1892</v>
      </c>
      <c r="Q2124" s="9" t="s">
        <v>2125</v>
      </c>
      <c r="R2124" s="9" t="s">
        <v>4032</v>
      </c>
    </row>
    <row r="2125" spans="1:18" x14ac:dyDescent="0.25">
      <c r="A2125" s="4" t="s">
        <v>2045</v>
      </c>
      <c r="D2125" s="4" t="s">
        <v>5346</v>
      </c>
      <c r="G2125" s="4" t="s">
        <v>1930</v>
      </c>
      <c r="P2125" s="9" t="s">
        <v>2045</v>
      </c>
      <c r="Q2125" s="9" t="s">
        <v>5346</v>
      </c>
      <c r="R2125" s="9" t="s">
        <v>4117</v>
      </c>
    </row>
    <row r="2126" spans="1:18" x14ac:dyDescent="0.25">
      <c r="A2126" s="4" t="s">
        <v>2926</v>
      </c>
      <c r="D2126" s="4" t="s">
        <v>2712</v>
      </c>
      <c r="G2126" s="4" t="s">
        <v>4032</v>
      </c>
      <c r="P2126" s="9" t="s">
        <v>2926</v>
      </c>
      <c r="Q2126" s="9" t="s">
        <v>2712</v>
      </c>
      <c r="R2126" s="9" t="s">
        <v>4113</v>
      </c>
    </row>
    <row r="2127" spans="1:18" x14ac:dyDescent="0.25">
      <c r="A2127" s="4" t="s">
        <v>1366</v>
      </c>
      <c r="D2127" s="4" t="s">
        <v>2741</v>
      </c>
      <c r="G2127" s="4" t="s">
        <v>4117</v>
      </c>
      <c r="P2127" s="9" t="s">
        <v>1366</v>
      </c>
      <c r="Q2127" s="9" t="s">
        <v>2741</v>
      </c>
      <c r="R2127" s="9" t="s">
        <v>5435</v>
      </c>
    </row>
    <row r="2128" spans="1:18" x14ac:dyDescent="0.25">
      <c r="A2128" s="4" t="s">
        <v>4147</v>
      </c>
      <c r="D2128" s="4" t="s">
        <v>7301</v>
      </c>
      <c r="G2128" s="4" t="s">
        <v>4113</v>
      </c>
      <c r="P2128" s="9" t="s">
        <v>4147</v>
      </c>
      <c r="Q2128" s="9" t="s">
        <v>7301</v>
      </c>
      <c r="R2128" s="9" t="s">
        <v>7295</v>
      </c>
    </row>
    <row r="2129" spans="1:18" x14ac:dyDescent="0.25">
      <c r="A2129" s="4" t="s">
        <v>1506</v>
      </c>
      <c r="D2129" s="4" t="s">
        <v>7302</v>
      </c>
      <c r="G2129" s="4" t="s">
        <v>5435</v>
      </c>
      <c r="P2129" s="9" t="s">
        <v>1506</v>
      </c>
      <c r="Q2129" s="9" t="s">
        <v>7302</v>
      </c>
      <c r="R2129" s="9" t="s">
        <v>7296</v>
      </c>
    </row>
    <row r="2130" spans="1:18" x14ac:dyDescent="0.25">
      <c r="A2130" s="4" t="s">
        <v>6900</v>
      </c>
      <c r="D2130" s="4" t="s">
        <v>2335</v>
      </c>
      <c r="G2130" s="4" t="s">
        <v>7295</v>
      </c>
      <c r="P2130" s="9" t="s">
        <v>6900</v>
      </c>
      <c r="Q2130" s="9" t="s">
        <v>2335</v>
      </c>
      <c r="R2130" s="9" t="s">
        <v>5569</v>
      </c>
    </row>
    <row r="2131" spans="1:18" x14ac:dyDescent="0.25">
      <c r="A2131" s="4" t="s">
        <v>1650</v>
      </c>
      <c r="D2131" s="4" t="s">
        <v>1762</v>
      </c>
      <c r="G2131" s="4" t="s">
        <v>7296</v>
      </c>
      <c r="P2131" s="9" t="s">
        <v>1650</v>
      </c>
      <c r="Q2131" s="9" t="s">
        <v>1762</v>
      </c>
      <c r="R2131" s="9" t="s">
        <v>7298</v>
      </c>
    </row>
    <row r="2132" spans="1:18" x14ac:dyDescent="0.25">
      <c r="A2132" s="4" t="s">
        <v>4241</v>
      </c>
      <c r="D2132" s="4" t="s">
        <v>1882</v>
      </c>
      <c r="G2132" s="4" t="s">
        <v>5569</v>
      </c>
      <c r="P2132" s="9" t="s">
        <v>4241</v>
      </c>
      <c r="Q2132" s="9" t="s">
        <v>1882</v>
      </c>
      <c r="R2132" s="9" t="s">
        <v>4329</v>
      </c>
    </row>
    <row r="2133" spans="1:18" x14ac:dyDescent="0.25">
      <c r="A2133" s="4" t="s">
        <v>4319</v>
      </c>
      <c r="D2133" s="4" t="s">
        <v>6897</v>
      </c>
      <c r="G2133" s="4" t="s">
        <v>7298</v>
      </c>
      <c r="P2133" s="9" t="s">
        <v>4319</v>
      </c>
      <c r="Q2133" s="9" t="s">
        <v>6897</v>
      </c>
      <c r="R2133" s="9" t="s">
        <v>5943</v>
      </c>
    </row>
    <row r="2134" spans="1:18" x14ac:dyDescent="0.25">
      <c r="A2134" s="4" t="s">
        <v>5944</v>
      </c>
      <c r="D2134" s="4" t="s">
        <v>6898</v>
      </c>
      <c r="G2134" s="4" t="s">
        <v>4329</v>
      </c>
      <c r="P2134" s="9" t="s">
        <v>5944</v>
      </c>
      <c r="Q2134" s="9" t="s">
        <v>6898</v>
      </c>
      <c r="R2134" s="9" t="s">
        <v>1338</v>
      </c>
    </row>
    <row r="2135" spans="1:18" x14ac:dyDescent="0.25">
      <c r="A2135" s="4" t="s">
        <v>5945</v>
      </c>
      <c r="D2135" s="4" t="s">
        <v>7303</v>
      </c>
      <c r="G2135" s="4" t="s">
        <v>5943</v>
      </c>
      <c r="P2135" s="9" t="s">
        <v>5945</v>
      </c>
      <c r="Q2135" s="9" t="s">
        <v>7303</v>
      </c>
      <c r="R2135" s="9" t="s">
        <v>1262</v>
      </c>
    </row>
    <row r="2136" spans="1:18" x14ac:dyDescent="0.25">
      <c r="A2136" s="4" t="s">
        <v>5946</v>
      </c>
      <c r="D2136" s="4" t="s">
        <v>7304</v>
      </c>
      <c r="G2136" s="4" t="s">
        <v>1338</v>
      </c>
      <c r="P2136" s="9" t="s">
        <v>5946</v>
      </c>
      <c r="Q2136" s="9" t="s">
        <v>7304</v>
      </c>
      <c r="R2136" s="9" t="s">
        <v>6554</v>
      </c>
    </row>
    <row r="2137" spans="1:18" x14ac:dyDescent="0.25">
      <c r="A2137" s="4" t="s">
        <v>5947</v>
      </c>
      <c r="D2137" s="4" t="s">
        <v>5571</v>
      </c>
      <c r="G2137" s="4" t="s">
        <v>1262</v>
      </c>
      <c r="P2137" s="9" t="s">
        <v>5947</v>
      </c>
      <c r="Q2137" s="9" t="s">
        <v>5571</v>
      </c>
      <c r="R2137" s="9" t="s">
        <v>7299</v>
      </c>
    </row>
    <row r="2138" spans="1:18" x14ac:dyDescent="0.25">
      <c r="A2138" s="4" t="s">
        <v>4360</v>
      </c>
      <c r="D2138" s="4" t="s">
        <v>5347</v>
      </c>
      <c r="G2138" s="4" t="s">
        <v>6554</v>
      </c>
      <c r="P2138" s="9" t="s">
        <v>4360</v>
      </c>
      <c r="Q2138" s="9" t="s">
        <v>5347</v>
      </c>
      <c r="R2138" s="9" t="s">
        <v>1498</v>
      </c>
    </row>
    <row r="2139" spans="1:18" x14ac:dyDescent="0.25">
      <c r="A2139" s="4" t="s">
        <v>6901</v>
      </c>
      <c r="D2139" s="4" t="s">
        <v>4547</v>
      </c>
      <c r="G2139" s="4" t="s">
        <v>7299</v>
      </c>
      <c r="P2139" s="9" t="s">
        <v>6901</v>
      </c>
      <c r="Q2139" s="9" t="s">
        <v>4547</v>
      </c>
      <c r="R2139" s="9" t="s">
        <v>3035</v>
      </c>
    </row>
    <row r="2140" spans="1:18" x14ac:dyDescent="0.25">
      <c r="A2140" s="4" t="s">
        <v>2268</v>
      </c>
      <c r="D2140" s="4" t="s">
        <v>4593</v>
      </c>
      <c r="G2140" s="4" t="s">
        <v>1498</v>
      </c>
      <c r="P2140" s="9" t="s">
        <v>2268</v>
      </c>
      <c r="Q2140" s="9" t="s">
        <v>4593</v>
      </c>
      <c r="R2140" s="9" t="s">
        <v>5570</v>
      </c>
    </row>
    <row r="2141" spans="1:18" x14ac:dyDescent="0.25">
      <c r="A2141" s="4" t="s">
        <v>2314</v>
      </c>
      <c r="D2141" s="4" t="s">
        <v>6555</v>
      </c>
      <c r="G2141" s="4" t="s">
        <v>3035</v>
      </c>
      <c r="P2141" s="9" t="s">
        <v>2314</v>
      </c>
      <c r="Q2141" s="9" t="s">
        <v>6555</v>
      </c>
      <c r="R2141" s="9" t="s">
        <v>1531</v>
      </c>
    </row>
    <row r="2142" spans="1:18" x14ac:dyDescent="0.25">
      <c r="A2142" s="4" t="s">
        <v>4413</v>
      </c>
      <c r="D2142" s="4" t="s">
        <v>4733</v>
      </c>
      <c r="G2142" s="4" t="s">
        <v>5570</v>
      </c>
      <c r="P2142" s="9" t="s">
        <v>4413</v>
      </c>
      <c r="Q2142" s="9" t="s">
        <v>4733</v>
      </c>
      <c r="R2142" s="9" t="s">
        <v>1602</v>
      </c>
    </row>
    <row r="2143" spans="1:18" x14ac:dyDescent="0.25">
      <c r="A2143" s="4" t="s">
        <v>6557</v>
      </c>
      <c r="D2143" s="4" t="s">
        <v>5348</v>
      </c>
      <c r="G2143" s="4" t="s">
        <v>1531</v>
      </c>
      <c r="P2143" s="9" t="s">
        <v>6557</v>
      </c>
      <c r="Q2143" s="9" t="s">
        <v>5348</v>
      </c>
      <c r="R2143" s="9" t="s">
        <v>3088</v>
      </c>
    </row>
    <row r="2144" spans="1:18" x14ac:dyDescent="0.25">
      <c r="A2144" s="4" t="s">
        <v>2721</v>
      </c>
      <c r="D2144" s="4" t="s">
        <v>2586</v>
      </c>
      <c r="G2144" s="4" t="s">
        <v>1602</v>
      </c>
      <c r="P2144" s="9" t="s">
        <v>2721</v>
      </c>
      <c r="Q2144" s="9" t="s">
        <v>2586</v>
      </c>
      <c r="R2144" s="9" t="s">
        <v>3102</v>
      </c>
    </row>
    <row r="2145" spans="1:18" x14ac:dyDescent="0.25">
      <c r="A2145" s="4" t="s">
        <v>6558</v>
      </c>
      <c r="D2145" s="4" t="s">
        <v>4918</v>
      </c>
      <c r="G2145" s="4" t="s">
        <v>3088</v>
      </c>
      <c r="P2145" s="9" t="s">
        <v>6558</v>
      </c>
      <c r="Q2145" s="9" t="s">
        <v>4918</v>
      </c>
      <c r="R2145" s="9" t="s">
        <v>3143</v>
      </c>
    </row>
    <row r="2146" spans="1:18" x14ac:dyDescent="0.25">
      <c r="A2146" s="4" t="s">
        <v>2854</v>
      </c>
      <c r="D2146" s="4" t="s">
        <v>6556</v>
      </c>
      <c r="G2146" s="4" t="s">
        <v>3102</v>
      </c>
      <c r="P2146" s="9" t="s">
        <v>2854</v>
      </c>
      <c r="Q2146" s="9" t="s">
        <v>6556</v>
      </c>
      <c r="R2146" s="9" t="s">
        <v>3195</v>
      </c>
    </row>
    <row r="2147" spans="1:18" x14ac:dyDescent="0.25">
      <c r="A2147" s="4" t="s">
        <v>7305</v>
      </c>
      <c r="D2147" s="4" t="s">
        <v>5717</v>
      </c>
      <c r="G2147" s="4" t="s">
        <v>3143</v>
      </c>
      <c r="P2147" s="9" t="s">
        <v>7305</v>
      </c>
      <c r="Q2147" s="9" t="s">
        <v>5717</v>
      </c>
      <c r="R2147" s="9" t="s">
        <v>3265</v>
      </c>
    </row>
    <row r="2148" spans="1:18" x14ac:dyDescent="0.25">
      <c r="A2148" s="4" t="s">
        <v>2452</v>
      </c>
      <c r="D2148" s="4" t="s">
        <v>4482</v>
      </c>
      <c r="G2148" s="4" t="s">
        <v>3195</v>
      </c>
      <c r="P2148" s="9" t="s">
        <v>2452</v>
      </c>
      <c r="Q2148" s="9" t="s">
        <v>4482</v>
      </c>
      <c r="R2148" s="9" t="s">
        <v>3293</v>
      </c>
    </row>
    <row r="2149" spans="1:18" x14ac:dyDescent="0.25">
      <c r="A2149" s="4" t="s">
        <v>2066</v>
      </c>
      <c r="D2149" s="4" t="s">
        <v>4516</v>
      </c>
      <c r="G2149" s="4" t="s">
        <v>3265</v>
      </c>
      <c r="P2149" s="9" t="s">
        <v>2066</v>
      </c>
      <c r="Q2149" s="9" t="s">
        <v>4516</v>
      </c>
      <c r="R2149" s="9" t="s">
        <v>7534</v>
      </c>
    </row>
    <row r="2150" spans="1:18" x14ac:dyDescent="0.25">
      <c r="A2150" s="4" t="s">
        <v>2957</v>
      </c>
      <c r="D2150" s="4" t="s">
        <v>4612</v>
      </c>
      <c r="G2150" s="4" t="s">
        <v>3293</v>
      </c>
      <c r="P2150" s="9" t="s">
        <v>2957</v>
      </c>
      <c r="Q2150" s="9" t="s">
        <v>4612</v>
      </c>
      <c r="R2150" s="9" t="s">
        <v>3327</v>
      </c>
    </row>
    <row r="2151" spans="1:18" x14ac:dyDescent="0.25">
      <c r="A2151" s="4" t="s">
        <v>5948</v>
      </c>
      <c r="D2151" s="4" t="s">
        <v>5572</v>
      </c>
      <c r="G2151" s="4" t="s">
        <v>7534</v>
      </c>
      <c r="P2151" s="9" t="s">
        <v>5948</v>
      </c>
      <c r="Q2151" s="9" t="s">
        <v>5572</v>
      </c>
      <c r="R2151" s="9" t="s">
        <v>3386</v>
      </c>
    </row>
    <row r="2152" spans="1:18" x14ac:dyDescent="0.25">
      <c r="A2152" s="4" t="s">
        <v>1211</v>
      </c>
      <c r="D2152" s="4" t="s">
        <v>4668</v>
      </c>
      <c r="G2152" s="4" t="s">
        <v>3327</v>
      </c>
      <c r="P2152" s="9" t="s">
        <v>1211</v>
      </c>
      <c r="Q2152" s="9" t="s">
        <v>4668</v>
      </c>
      <c r="R2152" s="9" t="s">
        <v>4016</v>
      </c>
    </row>
    <row r="2153" spans="1:18" x14ac:dyDescent="0.25">
      <c r="A2153" s="4" t="s">
        <v>5949</v>
      </c>
      <c r="D2153" s="4" t="s">
        <v>5289</v>
      </c>
      <c r="G2153" s="4" t="s">
        <v>3386</v>
      </c>
      <c r="P2153" s="9" t="s">
        <v>5949</v>
      </c>
      <c r="Q2153" s="9" t="s">
        <v>5289</v>
      </c>
      <c r="R2153" s="9" t="s">
        <v>2610</v>
      </c>
    </row>
    <row r="2154" spans="1:18" x14ac:dyDescent="0.25">
      <c r="A2154" s="4" t="s">
        <v>6559</v>
      </c>
      <c r="D2154" s="4" t="s">
        <v>4856</v>
      </c>
      <c r="G2154" s="4" t="s">
        <v>4016</v>
      </c>
      <c r="P2154" s="9" t="s">
        <v>6559</v>
      </c>
      <c r="Q2154" s="9" t="s">
        <v>4856</v>
      </c>
      <c r="R2154" s="9" t="s">
        <v>2195</v>
      </c>
    </row>
    <row r="2155" spans="1:18" x14ac:dyDescent="0.25">
      <c r="A2155" s="4" t="s">
        <v>3013</v>
      </c>
      <c r="D2155" s="4" t="s">
        <v>6899</v>
      </c>
      <c r="G2155" s="4" t="s">
        <v>2610</v>
      </c>
      <c r="P2155" s="9" t="s">
        <v>3013</v>
      </c>
      <c r="Q2155" s="9" t="s">
        <v>6899</v>
      </c>
      <c r="R2155" s="9" t="s">
        <v>1823</v>
      </c>
    </row>
    <row r="2156" spans="1:18" x14ac:dyDescent="0.25">
      <c r="A2156" s="4" t="s">
        <v>5573</v>
      </c>
      <c r="D2156" s="4" t="s">
        <v>7535</v>
      </c>
      <c r="G2156" s="4" t="s">
        <v>2195</v>
      </c>
      <c r="P2156" s="9" t="s">
        <v>5573</v>
      </c>
      <c r="Q2156" s="9" t="s">
        <v>7535</v>
      </c>
      <c r="R2156" s="9" t="s">
        <v>1815</v>
      </c>
    </row>
    <row r="2157" spans="1:18" x14ac:dyDescent="0.25">
      <c r="A2157" s="4" t="s">
        <v>6250</v>
      </c>
      <c r="D2157" s="4" t="s">
        <v>2425</v>
      </c>
      <c r="G2157" s="4" t="s">
        <v>1823</v>
      </c>
      <c r="P2157" s="9" t="s">
        <v>6250</v>
      </c>
      <c r="Q2157" s="9" t="s">
        <v>2425</v>
      </c>
      <c r="R2157" s="9" t="s">
        <v>2125</v>
      </c>
    </row>
    <row r="2158" spans="1:18" x14ac:dyDescent="0.25">
      <c r="A2158" s="4" t="s">
        <v>1597</v>
      </c>
      <c r="D2158" s="4" t="s">
        <v>1845</v>
      </c>
      <c r="G2158" s="4" t="s">
        <v>1815</v>
      </c>
      <c r="P2158" s="9" t="s">
        <v>1597</v>
      </c>
      <c r="Q2158" s="9" t="s">
        <v>1845</v>
      </c>
      <c r="R2158" s="9" t="s">
        <v>5346</v>
      </c>
    </row>
    <row r="2159" spans="1:18" x14ac:dyDescent="0.25">
      <c r="A2159" s="4" t="s">
        <v>3091</v>
      </c>
      <c r="D2159" s="4" t="s">
        <v>1972</v>
      </c>
      <c r="G2159" s="4" t="s">
        <v>2125</v>
      </c>
      <c r="P2159" s="9" t="s">
        <v>3091</v>
      </c>
      <c r="Q2159" s="9" t="s">
        <v>1972</v>
      </c>
      <c r="R2159" s="9" t="s">
        <v>2712</v>
      </c>
    </row>
    <row r="2160" spans="1:18" x14ac:dyDescent="0.25">
      <c r="A2160" s="4" t="s">
        <v>5350</v>
      </c>
      <c r="D2160" s="4" t="s">
        <v>2511</v>
      </c>
      <c r="G2160" s="4" t="s">
        <v>5346</v>
      </c>
      <c r="P2160" s="9" t="s">
        <v>5350</v>
      </c>
      <c r="Q2160" s="9" t="s">
        <v>2511</v>
      </c>
      <c r="R2160" s="9" t="s">
        <v>2741</v>
      </c>
    </row>
    <row r="2161" spans="1:18" x14ac:dyDescent="0.25">
      <c r="A2161" s="4" t="s">
        <v>3099</v>
      </c>
      <c r="D2161" s="4" t="s">
        <v>2144</v>
      </c>
      <c r="G2161" s="4" t="s">
        <v>2712</v>
      </c>
      <c r="P2161" s="9" t="s">
        <v>3099</v>
      </c>
      <c r="Q2161" s="9" t="s">
        <v>2144</v>
      </c>
      <c r="R2161" s="9" t="s">
        <v>7301</v>
      </c>
    </row>
    <row r="2162" spans="1:18" x14ac:dyDescent="0.25">
      <c r="A2162" s="4" t="s">
        <v>3151</v>
      </c>
      <c r="D2162" s="4" t="s">
        <v>3444</v>
      </c>
      <c r="G2162" s="4" t="s">
        <v>2741</v>
      </c>
      <c r="P2162" s="9" t="s">
        <v>3151</v>
      </c>
      <c r="Q2162" s="9" t="s">
        <v>3444</v>
      </c>
      <c r="R2162" s="9" t="s">
        <v>7302</v>
      </c>
    </row>
    <row r="2163" spans="1:18" x14ac:dyDescent="0.25">
      <c r="A2163" s="4" t="s">
        <v>3178</v>
      </c>
      <c r="D2163" s="4" t="s">
        <v>5349</v>
      </c>
      <c r="G2163" s="4" t="s">
        <v>7301</v>
      </c>
      <c r="P2163" s="9" t="s">
        <v>3178</v>
      </c>
      <c r="Q2163" s="9" t="s">
        <v>5349</v>
      </c>
      <c r="R2163" s="9" t="s">
        <v>2335</v>
      </c>
    </row>
    <row r="2164" spans="1:18" x14ac:dyDescent="0.25">
      <c r="A2164" s="4" t="s">
        <v>3220</v>
      </c>
      <c r="D2164" s="4" t="s">
        <v>2348</v>
      </c>
      <c r="G2164" s="4" t="s">
        <v>7302</v>
      </c>
      <c r="P2164" s="9" t="s">
        <v>3220</v>
      </c>
      <c r="Q2164" s="9" t="s">
        <v>2348</v>
      </c>
      <c r="R2164" s="9" t="s">
        <v>1762</v>
      </c>
    </row>
    <row r="2165" spans="1:18" x14ac:dyDescent="0.25">
      <c r="A2165" s="4" t="s">
        <v>3286</v>
      </c>
      <c r="D2165" s="4" t="s">
        <v>1708</v>
      </c>
      <c r="G2165" s="4" t="s">
        <v>2335</v>
      </c>
      <c r="P2165" s="9" t="s">
        <v>3286</v>
      </c>
      <c r="Q2165" s="9" t="s">
        <v>1708</v>
      </c>
      <c r="R2165" s="9" t="s">
        <v>1882</v>
      </c>
    </row>
    <row r="2166" spans="1:18" x14ac:dyDescent="0.25">
      <c r="A2166" s="4" t="s">
        <v>3273</v>
      </c>
      <c r="D2166" s="4" t="s">
        <v>1775</v>
      </c>
      <c r="G2166" s="4" t="s">
        <v>1762</v>
      </c>
      <c r="P2166" s="9" t="s">
        <v>3273</v>
      </c>
      <c r="Q2166" s="9" t="s">
        <v>1775</v>
      </c>
      <c r="R2166" s="9" t="s">
        <v>6897</v>
      </c>
    </row>
    <row r="2167" spans="1:18" x14ac:dyDescent="0.25">
      <c r="A2167" s="4" t="s">
        <v>3290</v>
      </c>
      <c r="D2167" s="4" t="s">
        <v>1892</v>
      </c>
      <c r="G2167" s="4" t="s">
        <v>1882</v>
      </c>
      <c r="P2167" s="9" t="s">
        <v>3290</v>
      </c>
      <c r="Q2167" s="9" t="s">
        <v>1892</v>
      </c>
      <c r="R2167" s="9" t="s">
        <v>6898</v>
      </c>
    </row>
    <row r="2168" spans="1:18" x14ac:dyDescent="0.25">
      <c r="A2168" s="4" t="s">
        <v>5351</v>
      </c>
      <c r="D2168" s="4" t="s">
        <v>2045</v>
      </c>
      <c r="G2168" s="4" t="s">
        <v>6897</v>
      </c>
      <c r="P2168" s="9" t="s">
        <v>5351</v>
      </c>
      <c r="Q2168" s="9" t="s">
        <v>2045</v>
      </c>
      <c r="R2168" s="9" t="s">
        <v>7303</v>
      </c>
    </row>
    <row r="2169" spans="1:18" x14ac:dyDescent="0.25">
      <c r="A2169" s="4" t="s">
        <v>3326</v>
      </c>
      <c r="D2169" s="4" t="s">
        <v>2926</v>
      </c>
      <c r="G2169" s="4" t="s">
        <v>6898</v>
      </c>
      <c r="P2169" s="9" t="s">
        <v>3326</v>
      </c>
      <c r="Q2169" s="9" t="s">
        <v>2926</v>
      </c>
      <c r="R2169" s="9" t="s">
        <v>7304</v>
      </c>
    </row>
    <row r="2170" spans="1:18" x14ac:dyDescent="0.25">
      <c r="A2170" s="4" t="s">
        <v>3344</v>
      </c>
      <c r="D2170" s="4" t="s">
        <v>1366</v>
      </c>
      <c r="G2170" s="4" t="s">
        <v>7303</v>
      </c>
      <c r="P2170" s="9" t="s">
        <v>3344</v>
      </c>
      <c r="Q2170" s="9" t="s">
        <v>1366</v>
      </c>
      <c r="R2170" s="9" t="s">
        <v>5571</v>
      </c>
    </row>
    <row r="2171" spans="1:18" x14ac:dyDescent="0.25">
      <c r="A2171" s="4" t="s">
        <v>3383</v>
      </c>
      <c r="D2171" s="4" t="s">
        <v>4147</v>
      </c>
      <c r="G2171" s="4" t="s">
        <v>7304</v>
      </c>
      <c r="P2171" s="9" t="s">
        <v>3383</v>
      </c>
      <c r="Q2171" s="9" t="s">
        <v>4147</v>
      </c>
      <c r="R2171" s="9" t="s">
        <v>5347</v>
      </c>
    </row>
    <row r="2172" spans="1:18" x14ac:dyDescent="0.25">
      <c r="A2172" s="4" t="s">
        <v>2645</v>
      </c>
      <c r="D2172" s="4" t="s">
        <v>1506</v>
      </c>
      <c r="G2172" s="4" t="s">
        <v>5571</v>
      </c>
      <c r="P2172" s="9" t="s">
        <v>2645</v>
      </c>
      <c r="Q2172" s="9" t="s">
        <v>1506</v>
      </c>
      <c r="R2172" s="9" t="s">
        <v>4547</v>
      </c>
    </row>
    <row r="2173" spans="1:18" x14ac:dyDescent="0.25">
      <c r="A2173" s="4" t="s">
        <v>1811</v>
      </c>
      <c r="D2173" s="4" t="s">
        <v>6900</v>
      </c>
      <c r="G2173" s="4" t="s">
        <v>5347</v>
      </c>
      <c r="P2173" s="9" t="s">
        <v>1811</v>
      </c>
      <c r="Q2173" s="9" t="s">
        <v>6900</v>
      </c>
      <c r="R2173" s="9" t="s">
        <v>4593</v>
      </c>
    </row>
    <row r="2174" spans="1:18" x14ac:dyDescent="0.25">
      <c r="A2174" s="4" t="s">
        <v>1854</v>
      </c>
      <c r="D2174" s="4" t="s">
        <v>1650</v>
      </c>
      <c r="G2174" s="4" t="s">
        <v>4547</v>
      </c>
      <c r="P2174" s="9" t="s">
        <v>1854</v>
      </c>
      <c r="Q2174" s="9" t="s">
        <v>1650</v>
      </c>
      <c r="R2174" s="9" t="s">
        <v>6555</v>
      </c>
    </row>
    <row r="2175" spans="1:18" x14ac:dyDescent="0.25">
      <c r="A2175" s="4" t="s">
        <v>1981</v>
      </c>
      <c r="D2175" s="4" t="s">
        <v>4241</v>
      </c>
      <c r="G2175" s="4" t="s">
        <v>4593</v>
      </c>
      <c r="P2175" s="9" t="s">
        <v>1981</v>
      </c>
      <c r="Q2175" s="9" t="s">
        <v>4241</v>
      </c>
      <c r="R2175" s="9" t="s">
        <v>4733</v>
      </c>
    </row>
    <row r="2176" spans="1:18" x14ac:dyDescent="0.25">
      <c r="A2176" s="4" t="s">
        <v>2126</v>
      </c>
      <c r="D2176" s="4" t="s">
        <v>4319</v>
      </c>
      <c r="G2176" s="4" t="s">
        <v>6555</v>
      </c>
      <c r="P2176" s="9" t="s">
        <v>2126</v>
      </c>
      <c r="Q2176" s="9" t="s">
        <v>4319</v>
      </c>
      <c r="R2176" s="9" t="s">
        <v>5348</v>
      </c>
    </row>
    <row r="2177" spans="1:18" x14ac:dyDescent="0.25">
      <c r="A2177" s="4" t="s">
        <v>3473</v>
      </c>
      <c r="D2177" s="4" t="s">
        <v>5944</v>
      </c>
      <c r="G2177" s="4" t="s">
        <v>4733</v>
      </c>
      <c r="P2177" s="9" t="s">
        <v>3473</v>
      </c>
      <c r="Q2177" s="9" t="s">
        <v>5944</v>
      </c>
      <c r="R2177" s="9" t="s">
        <v>2586</v>
      </c>
    </row>
    <row r="2178" spans="1:18" x14ac:dyDescent="0.25">
      <c r="A2178" s="4" t="s">
        <v>3497</v>
      </c>
      <c r="D2178" s="4" t="s">
        <v>5945</v>
      </c>
      <c r="G2178" s="4" t="s">
        <v>5348</v>
      </c>
      <c r="P2178" s="9" t="s">
        <v>3497</v>
      </c>
      <c r="Q2178" s="9" t="s">
        <v>5945</v>
      </c>
      <c r="R2178" s="9" t="s">
        <v>4918</v>
      </c>
    </row>
    <row r="2179" spans="1:18" x14ac:dyDescent="0.25">
      <c r="A2179" s="4" t="s">
        <v>6251</v>
      </c>
      <c r="D2179" s="4" t="s">
        <v>5946</v>
      </c>
      <c r="G2179" s="4" t="s">
        <v>2586</v>
      </c>
      <c r="P2179" s="9" t="s">
        <v>6251</v>
      </c>
      <c r="Q2179" s="9" t="s">
        <v>5946</v>
      </c>
      <c r="R2179" s="9" t="s">
        <v>6556</v>
      </c>
    </row>
    <row r="2180" spans="1:18" x14ac:dyDescent="0.25">
      <c r="A2180" s="4" t="s">
        <v>7306</v>
      </c>
      <c r="D2180" s="4" t="s">
        <v>5947</v>
      </c>
      <c r="G2180" s="4" t="s">
        <v>4918</v>
      </c>
      <c r="P2180" s="9" t="s">
        <v>7306</v>
      </c>
      <c r="Q2180" s="9" t="s">
        <v>5947</v>
      </c>
      <c r="R2180" s="9" t="s">
        <v>7648</v>
      </c>
    </row>
    <row r="2181" spans="1:18" x14ac:dyDescent="0.25">
      <c r="A2181" s="4" t="s">
        <v>7157</v>
      </c>
      <c r="D2181" s="4" t="s">
        <v>4360</v>
      </c>
      <c r="G2181" s="4" t="s">
        <v>6556</v>
      </c>
      <c r="P2181" s="9" t="s">
        <v>7157</v>
      </c>
      <c r="Q2181" s="9" t="s">
        <v>4360</v>
      </c>
      <c r="R2181" s="9" t="s">
        <v>5717</v>
      </c>
    </row>
    <row r="2182" spans="1:18" x14ac:dyDescent="0.25">
      <c r="A2182" s="4" t="s">
        <v>5019</v>
      </c>
      <c r="D2182" s="4" t="s">
        <v>6901</v>
      </c>
      <c r="G2182" s="4" t="s">
        <v>7648</v>
      </c>
      <c r="P2182" s="9" t="s">
        <v>5019</v>
      </c>
      <c r="Q2182" s="9" t="s">
        <v>6901</v>
      </c>
      <c r="R2182" s="9" t="s">
        <v>4482</v>
      </c>
    </row>
    <row r="2183" spans="1:18" x14ac:dyDescent="0.25">
      <c r="A2183" s="4" t="s">
        <v>2559</v>
      </c>
      <c r="D2183" s="4" t="s">
        <v>2268</v>
      </c>
      <c r="G2183" s="4" t="s">
        <v>5717</v>
      </c>
      <c r="P2183" s="9" t="s">
        <v>2559</v>
      </c>
      <c r="Q2183" s="9" t="s">
        <v>2268</v>
      </c>
      <c r="R2183" s="9" t="s">
        <v>4516</v>
      </c>
    </row>
    <row r="2184" spans="1:18" x14ac:dyDescent="0.25">
      <c r="A2184" s="4" t="s">
        <v>1283</v>
      </c>
      <c r="D2184" s="4" t="s">
        <v>2314</v>
      </c>
      <c r="G2184" s="4" t="s">
        <v>4482</v>
      </c>
      <c r="P2184" s="9" t="s">
        <v>1283</v>
      </c>
      <c r="Q2184" s="9" t="s">
        <v>2314</v>
      </c>
      <c r="R2184" s="9" t="s">
        <v>4612</v>
      </c>
    </row>
    <row r="2185" spans="1:18" x14ac:dyDescent="0.25">
      <c r="A2185" s="4" t="s">
        <v>5352</v>
      </c>
      <c r="D2185" s="4" t="s">
        <v>4413</v>
      </c>
      <c r="G2185" s="4" t="s">
        <v>4516</v>
      </c>
      <c r="P2185" s="9" t="s">
        <v>5352</v>
      </c>
      <c r="Q2185" s="9" t="s">
        <v>4413</v>
      </c>
      <c r="R2185" s="9" t="s">
        <v>5572</v>
      </c>
    </row>
    <row r="2186" spans="1:18" x14ac:dyDescent="0.25">
      <c r="A2186" s="4" t="s">
        <v>5950</v>
      </c>
      <c r="D2186" s="4" t="s">
        <v>6557</v>
      </c>
      <c r="G2186" s="4" t="s">
        <v>4612</v>
      </c>
      <c r="P2186" s="9" t="s">
        <v>5950</v>
      </c>
      <c r="Q2186" s="9" t="s">
        <v>6557</v>
      </c>
      <c r="R2186" s="9" t="s">
        <v>4668</v>
      </c>
    </row>
    <row r="2187" spans="1:18" x14ac:dyDescent="0.25">
      <c r="A2187" s="4" t="s">
        <v>3009</v>
      </c>
      <c r="D2187" s="4" t="s">
        <v>2721</v>
      </c>
      <c r="G2187" s="4" t="s">
        <v>5572</v>
      </c>
      <c r="P2187" s="9" t="s">
        <v>3009</v>
      </c>
      <c r="Q2187" s="9" t="s">
        <v>2721</v>
      </c>
      <c r="R2187" s="9" t="s">
        <v>5289</v>
      </c>
    </row>
    <row r="2188" spans="1:18" x14ac:dyDescent="0.25">
      <c r="A2188" s="4" t="s">
        <v>3020</v>
      </c>
      <c r="D2188" s="4" t="s">
        <v>6558</v>
      </c>
      <c r="G2188" s="4" t="s">
        <v>4668</v>
      </c>
      <c r="P2188" s="9" t="s">
        <v>3020</v>
      </c>
      <c r="Q2188" s="9" t="s">
        <v>6558</v>
      </c>
      <c r="R2188" s="9" t="s">
        <v>4856</v>
      </c>
    </row>
    <row r="2189" spans="1:18" x14ac:dyDescent="0.25">
      <c r="A2189" s="4" t="s">
        <v>6560</v>
      </c>
      <c r="D2189" s="4" t="s">
        <v>2854</v>
      </c>
      <c r="G2189" s="4" t="s">
        <v>5289</v>
      </c>
      <c r="P2189" s="9" t="s">
        <v>6560</v>
      </c>
      <c r="Q2189" s="9" t="s">
        <v>2854</v>
      </c>
      <c r="R2189" s="9" t="s">
        <v>6899</v>
      </c>
    </row>
    <row r="2190" spans="1:18" x14ac:dyDescent="0.25">
      <c r="A2190" s="4" t="s">
        <v>1610</v>
      </c>
      <c r="D2190" s="4" t="s">
        <v>2452</v>
      </c>
      <c r="G2190" s="4" t="s">
        <v>4856</v>
      </c>
      <c r="P2190" s="9" t="s">
        <v>1610</v>
      </c>
      <c r="Q2190" s="9" t="s">
        <v>2452</v>
      </c>
      <c r="R2190" s="9" t="s">
        <v>7535</v>
      </c>
    </row>
    <row r="2191" spans="1:18" x14ac:dyDescent="0.25">
      <c r="A2191" s="4" t="s">
        <v>3067</v>
      </c>
      <c r="D2191" s="4" t="s">
        <v>2066</v>
      </c>
      <c r="G2191" s="4" t="s">
        <v>6899</v>
      </c>
      <c r="P2191" s="9" t="s">
        <v>3067</v>
      </c>
      <c r="Q2191" s="9" t="s">
        <v>2066</v>
      </c>
      <c r="R2191" s="9" t="s">
        <v>2425</v>
      </c>
    </row>
    <row r="2192" spans="1:18" x14ac:dyDescent="0.25">
      <c r="A2192" s="4" t="s">
        <v>5574</v>
      </c>
      <c r="D2192" s="4" t="s">
        <v>2957</v>
      </c>
      <c r="G2192" s="4" t="s">
        <v>7535</v>
      </c>
      <c r="P2192" s="9" t="s">
        <v>5574</v>
      </c>
      <c r="Q2192" s="9" t="s">
        <v>2957</v>
      </c>
      <c r="R2192" s="9" t="s">
        <v>1845</v>
      </c>
    </row>
    <row r="2193" spans="1:18" x14ac:dyDescent="0.25">
      <c r="A2193" s="4" t="s">
        <v>6798</v>
      </c>
      <c r="D2193" s="4" t="s">
        <v>5948</v>
      </c>
      <c r="G2193" s="4" t="s">
        <v>2425</v>
      </c>
      <c r="P2193" s="9" t="s">
        <v>6798</v>
      </c>
      <c r="Q2193" s="9" t="s">
        <v>5948</v>
      </c>
      <c r="R2193" s="9" t="s">
        <v>1972</v>
      </c>
    </row>
    <row r="2194" spans="1:18" x14ac:dyDescent="0.25">
      <c r="A2194" s="4" t="s">
        <v>3135</v>
      </c>
      <c r="D2194" s="4" t="s">
        <v>1211</v>
      </c>
      <c r="G2194" s="4" t="s">
        <v>1845</v>
      </c>
      <c r="P2194" s="9" t="s">
        <v>3135</v>
      </c>
      <c r="Q2194" s="9" t="s">
        <v>1211</v>
      </c>
      <c r="R2194" s="9" t="s">
        <v>2511</v>
      </c>
    </row>
    <row r="2195" spans="1:18" x14ac:dyDescent="0.25">
      <c r="A2195" s="4" t="s">
        <v>3208</v>
      </c>
      <c r="D2195" s="4" t="s">
        <v>5949</v>
      </c>
      <c r="G2195" s="4" t="s">
        <v>1972</v>
      </c>
      <c r="P2195" s="9" t="s">
        <v>3208</v>
      </c>
      <c r="Q2195" s="9" t="s">
        <v>5949</v>
      </c>
      <c r="R2195" s="9" t="s">
        <v>2144</v>
      </c>
    </row>
    <row r="2196" spans="1:18" x14ac:dyDescent="0.25">
      <c r="A2196" s="4" t="s">
        <v>3224</v>
      </c>
      <c r="D2196" s="4" t="s">
        <v>6559</v>
      </c>
      <c r="G2196" s="4" t="s">
        <v>2511</v>
      </c>
      <c r="P2196" s="9" t="s">
        <v>3224</v>
      </c>
      <c r="Q2196" s="9" t="s">
        <v>6559</v>
      </c>
      <c r="R2196" s="9" t="s">
        <v>3444</v>
      </c>
    </row>
    <row r="2197" spans="1:18" x14ac:dyDescent="0.25">
      <c r="A2197" s="4" t="s">
        <v>3263</v>
      </c>
      <c r="D2197" s="4" t="s">
        <v>3013</v>
      </c>
      <c r="G2197" s="4" t="s">
        <v>2144</v>
      </c>
      <c r="P2197" s="9" t="s">
        <v>3263</v>
      </c>
      <c r="Q2197" s="9" t="s">
        <v>3013</v>
      </c>
      <c r="R2197" s="9" t="s">
        <v>5349</v>
      </c>
    </row>
    <row r="2198" spans="1:18" x14ac:dyDescent="0.25">
      <c r="A2198" s="4" t="s">
        <v>6155</v>
      </c>
      <c r="D2198" s="4" t="s">
        <v>5573</v>
      </c>
      <c r="G2198" s="4" t="s">
        <v>3444</v>
      </c>
      <c r="P2198" s="9" t="s">
        <v>6155</v>
      </c>
      <c r="Q2198" s="9" t="s">
        <v>5573</v>
      </c>
      <c r="R2198" s="9" t="s">
        <v>2348</v>
      </c>
    </row>
    <row r="2199" spans="1:18" x14ac:dyDescent="0.25">
      <c r="A2199" s="4" t="s">
        <v>7158</v>
      </c>
      <c r="D2199" s="4" t="s">
        <v>6250</v>
      </c>
      <c r="G2199" s="4" t="s">
        <v>5349</v>
      </c>
      <c r="P2199" s="9" t="s">
        <v>7158</v>
      </c>
      <c r="Q2199" s="9" t="s">
        <v>6250</v>
      </c>
      <c r="R2199" s="9" t="s">
        <v>1708</v>
      </c>
    </row>
    <row r="2200" spans="1:18" x14ac:dyDescent="0.25">
      <c r="A2200" s="4" t="s">
        <v>2634</v>
      </c>
      <c r="D2200" s="4" t="s">
        <v>1597</v>
      </c>
      <c r="G2200" s="4" t="s">
        <v>2348</v>
      </c>
      <c r="P2200" s="9" t="s">
        <v>2634</v>
      </c>
      <c r="Q2200" s="9" t="s">
        <v>1597</v>
      </c>
      <c r="R2200" s="9" t="s">
        <v>1775</v>
      </c>
    </row>
    <row r="2201" spans="1:18" x14ac:dyDescent="0.25">
      <c r="A2201" s="4" t="s">
        <v>1750</v>
      </c>
      <c r="D2201" s="4" t="s">
        <v>3091</v>
      </c>
      <c r="G2201" s="4" t="s">
        <v>1708</v>
      </c>
      <c r="P2201" s="9" t="s">
        <v>1750</v>
      </c>
      <c r="Q2201" s="9" t="s">
        <v>3091</v>
      </c>
      <c r="R2201" s="9" t="s">
        <v>1892</v>
      </c>
    </row>
    <row r="2202" spans="1:18" x14ac:dyDescent="0.25">
      <c r="A2202" s="4" t="s">
        <v>1822</v>
      </c>
      <c r="D2202" s="4" t="s">
        <v>5350</v>
      </c>
      <c r="G2202" s="4" t="s">
        <v>1775</v>
      </c>
      <c r="P2202" s="9" t="s">
        <v>1822</v>
      </c>
      <c r="Q2202" s="9" t="s">
        <v>5350</v>
      </c>
      <c r="R2202" s="9" t="s">
        <v>2045</v>
      </c>
    </row>
    <row r="2203" spans="1:18" x14ac:dyDescent="0.25">
      <c r="A2203" s="4" t="s">
        <v>1861</v>
      </c>
      <c r="D2203" s="4" t="s">
        <v>3099</v>
      </c>
      <c r="G2203" s="4" t="s">
        <v>1892</v>
      </c>
      <c r="P2203" s="9" t="s">
        <v>1861</v>
      </c>
      <c r="Q2203" s="9" t="s">
        <v>3099</v>
      </c>
      <c r="R2203" s="9" t="s">
        <v>2926</v>
      </c>
    </row>
    <row r="2204" spans="1:18" x14ac:dyDescent="0.25">
      <c r="A2204" s="4" t="s">
        <v>1321</v>
      </c>
      <c r="D2204" s="4" t="s">
        <v>3151</v>
      </c>
      <c r="G2204" s="4" t="s">
        <v>2045</v>
      </c>
      <c r="P2204" s="9" t="s">
        <v>1321</v>
      </c>
      <c r="Q2204" s="9" t="s">
        <v>3151</v>
      </c>
      <c r="R2204" s="9" t="s">
        <v>1366</v>
      </c>
    </row>
    <row r="2205" spans="1:18" x14ac:dyDescent="0.25">
      <c r="A2205" s="4" t="s">
        <v>1354</v>
      </c>
      <c r="D2205" s="4" t="s">
        <v>3178</v>
      </c>
      <c r="G2205" s="4" t="s">
        <v>2926</v>
      </c>
      <c r="P2205" s="9" t="s">
        <v>1354</v>
      </c>
      <c r="Q2205" s="9" t="s">
        <v>3178</v>
      </c>
      <c r="R2205" s="9" t="s">
        <v>4147</v>
      </c>
    </row>
    <row r="2206" spans="1:18" x14ac:dyDescent="0.25">
      <c r="A2206" s="4" t="s">
        <v>1298</v>
      </c>
      <c r="D2206" s="4" t="s">
        <v>3220</v>
      </c>
      <c r="G2206" s="4" t="s">
        <v>1366</v>
      </c>
      <c r="P2206" s="9" t="s">
        <v>1298</v>
      </c>
      <c r="Q2206" s="9" t="s">
        <v>3220</v>
      </c>
      <c r="R2206" s="9" t="s">
        <v>1506</v>
      </c>
    </row>
    <row r="2207" spans="1:18" x14ac:dyDescent="0.25">
      <c r="A2207" s="4" t="s">
        <v>4455</v>
      </c>
      <c r="D2207" s="4" t="s">
        <v>3286</v>
      </c>
      <c r="G2207" s="4" t="s">
        <v>4147</v>
      </c>
      <c r="P2207" s="9" t="s">
        <v>4455</v>
      </c>
      <c r="Q2207" s="9" t="s">
        <v>3286</v>
      </c>
      <c r="R2207" s="9" t="s">
        <v>6900</v>
      </c>
    </row>
    <row r="2208" spans="1:18" x14ac:dyDescent="0.25">
      <c r="A2208" s="4" t="s">
        <v>4464</v>
      </c>
      <c r="D2208" s="4" t="s">
        <v>3273</v>
      </c>
      <c r="G2208" s="4" t="s">
        <v>1506</v>
      </c>
      <c r="P2208" s="9" t="s">
        <v>4464</v>
      </c>
      <c r="Q2208" s="9" t="s">
        <v>3273</v>
      </c>
      <c r="R2208" s="9" t="s">
        <v>1650</v>
      </c>
    </row>
    <row r="2209" spans="1:18" x14ac:dyDescent="0.25">
      <c r="A2209" s="4" t="s">
        <v>4466</v>
      </c>
      <c r="D2209" s="4" t="s">
        <v>3290</v>
      </c>
      <c r="G2209" s="4" t="s">
        <v>6900</v>
      </c>
      <c r="P2209" s="9" t="s">
        <v>4466</v>
      </c>
      <c r="Q2209" s="9" t="s">
        <v>3290</v>
      </c>
      <c r="R2209" s="9" t="s">
        <v>4241</v>
      </c>
    </row>
    <row r="2210" spans="1:18" x14ac:dyDescent="0.25">
      <c r="A2210" s="4" t="s">
        <v>5353</v>
      </c>
      <c r="D2210" s="4" t="s">
        <v>5351</v>
      </c>
      <c r="G2210" s="4" t="s">
        <v>1650</v>
      </c>
      <c r="P2210" s="9" t="s">
        <v>5353</v>
      </c>
      <c r="Q2210" s="9" t="s">
        <v>5351</v>
      </c>
      <c r="R2210" s="9" t="s">
        <v>4319</v>
      </c>
    </row>
    <row r="2211" spans="1:18" x14ac:dyDescent="0.25">
      <c r="A2211" s="4" t="s">
        <v>1481</v>
      </c>
      <c r="D2211" s="4" t="s">
        <v>3326</v>
      </c>
      <c r="G2211" s="4" t="s">
        <v>4241</v>
      </c>
      <c r="P2211" s="9" t="s">
        <v>1481</v>
      </c>
      <c r="Q2211" s="9" t="s">
        <v>3326</v>
      </c>
      <c r="R2211" s="9" t="s">
        <v>5944</v>
      </c>
    </row>
    <row r="2212" spans="1:18" x14ac:dyDescent="0.25">
      <c r="A2212" s="4" t="s">
        <v>1421</v>
      </c>
      <c r="D2212" s="4" t="s">
        <v>3344</v>
      </c>
      <c r="G2212" s="4" t="s">
        <v>4319</v>
      </c>
      <c r="P2212" s="9" t="s">
        <v>1421</v>
      </c>
      <c r="Q2212" s="9" t="s">
        <v>3344</v>
      </c>
      <c r="R2212" s="9" t="s">
        <v>5945</v>
      </c>
    </row>
    <row r="2213" spans="1:18" x14ac:dyDescent="0.25">
      <c r="A2213" s="4" t="s">
        <v>4475</v>
      </c>
      <c r="D2213" s="4" t="s">
        <v>3383</v>
      </c>
      <c r="G2213" s="4" t="s">
        <v>5944</v>
      </c>
      <c r="P2213" s="9" t="s">
        <v>4475</v>
      </c>
      <c r="Q2213" s="9" t="s">
        <v>3383</v>
      </c>
      <c r="R2213" s="9" t="s">
        <v>5946</v>
      </c>
    </row>
    <row r="2214" spans="1:18" x14ac:dyDescent="0.25">
      <c r="A2214" s="4" t="s">
        <v>4480</v>
      </c>
      <c r="D2214" s="4" t="s">
        <v>6902</v>
      </c>
      <c r="G2214" s="4" t="s">
        <v>5945</v>
      </c>
      <c r="P2214" s="9" t="s">
        <v>4480</v>
      </c>
      <c r="Q2214" s="9" t="s">
        <v>6902</v>
      </c>
      <c r="R2214" s="9" t="s">
        <v>5947</v>
      </c>
    </row>
    <row r="2215" spans="1:18" x14ac:dyDescent="0.25">
      <c r="A2215" s="4" t="s">
        <v>1642</v>
      </c>
      <c r="D2215" s="4" t="s">
        <v>2645</v>
      </c>
      <c r="G2215" s="4" t="s">
        <v>5946</v>
      </c>
      <c r="P2215" s="9" t="s">
        <v>1642</v>
      </c>
      <c r="Q2215" s="9" t="s">
        <v>2645</v>
      </c>
      <c r="R2215" s="9" t="s">
        <v>4360</v>
      </c>
    </row>
    <row r="2216" spans="1:18" x14ac:dyDescent="0.25">
      <c r="A2216" s="4" t="s">
        <v>1558</v>
      </c>
      <c r="D2216" s="4" t="s">
        <v>1811</v>
      </c>
      <c r="G2216" s="4" t="s">
        <v>5947</v>
      </c>
      <c r="P2216" s="9" t="s">
        <v>1558</v>
      </c>
      <c r="Q2216" s="9" t="s">
        <v>1811</v>
      </c>
      <c r="R2216" s="9" t="s">
        <v>6901</v>
      </c>
    </row>
    <row r="2217" spans="1:18" x14ac:dyDescent="0.25">
      <c r="A2217" s="4" t="s">
        <v>4510</v>
      </c>
      <c r="D2217" s="4" t="s">
        <v>1854</v>
      </c>
      <c r="G2217" s="4" t="s">
        <v>4360</v>
      </c>
      <c r="P2217" s="9" t="s">
        <v>4510</v>
      </c>
      <c r="Q2217" s="9" t="s">
        <v>1854</v>
      </c>
      <c r="R2217" s="9" t="s">
        <v>2268</v>
      </c>
    </row>
    <row r="2218" spans="1:18" x14ac:dyDescent="0.25">
      <c r="A2218" s="4" t="s">
        <v>4520</v>
      </c>
      <c r="D2218" s="4" t="s">
        <v>1981</v>
      </c>
      <c r="G2218" s="4" t="s">
        <v>6901</v>
      </c>
      <c r="P2218" s="9" t="s">
        <v>4520</v>
      </c>
      <c r="Q2218" s="9" t="s">
        <v>1981</v>
      </c>
      <c r="R2218" s="9" t="s">
        <v>2314</v>
      </c>
    </row>
    <row r="2219" spans="1:18" x14ac:dyDescent="0.25">
      <c r="A2219" s="4" t="s">
        <v>4545</v>
      </c>
      <c r="D2219" s="4" t="s">
        <v>2126</v>
      </c>
      <c r="G2219" s="4" t="s">
        <v>2268</v>
      </c>
      <c r="P2219" s="9" t="s">
        <v>4545</v>
      </c>
      <c r="Q2219" s="9" t="s">
        <v>2126</v>
      </c>
      <c r="R2219" s="9" t="s">
        <v>4413</v>
      </c>
    </row>
    <row r="2220" spans="1:18" x14ac:dyDescent="0.25">
      <c r="A2220" s="4" t="s">
        <v>7307</v>
      </c>
      <c r="D2220" s="4" t="s">
        <v>3473</v>
      </c>
      <c r="G2220" s="4" t="s">
        <v>2314</v>
      </c>
      <c r="P2220" s="9" t="s">
        <v>7307</v>
      </c>
      <c r="Q2220" s="9" t="s">
        <v>3473</v>
      </c>
      <c r="R2220" s="9" t="s">
        <v>6557</v>
      </c>
    </row>
    <row r="2221" spans="1:18" x14ac:dyDescent="0.25">
      <c r="A2221" s="4" t="s">
        <v>1691</v>
      </c>
      <c r="D2221" s="4" t="s">
        <v>7306</v>
      </c>
      <c r="G2221" s="4" t="s">
        <v>4413</v>
      </c>
      <c r="P2221" s="9" t="s">
        <v>1691</v>
      </c>
      <c r="Q2221" s="9" t="s">
        <v>7306</v>
      </c>
      <c r="R2221" s="9" t="s">
        <v>2721</v>
      </c>
    </row>
    <row r="2222" spans="1:18" x14ac:dyDescent="0.25">
      <c r="A2222" s="4" t="s">
        <v>4570</v>
      </c>
      <c r="D2222" s="4" t="s">
        <v>7157</v>
      </c>
      <c r="G2222" s="4" t="s">
        <v>6557</v>
      </c>
      <c r="P2222" s="9" t="s">
        <v>4570</v>
      </c>
      <c r="Q2222" s="9" t="s">
        <v>7157</v>
      </c>
      <c r="R2222" s="9" t="s">
        <v>6558</v>
      </c>
    </row>
    <row r="2223" spans="1:18" x14ac:dyDescent="0.25">
      <c r="A2223" s="4" t="s">
        <v>4597</v>
      </c>
      <c r="D2223" s="4" t="s">
        <v>5019</v>
      </c>
      <c r="G2223" s="4" t="s">
        <v>2721</v>
      </c>
      <c r="P2223" s="9" t="s">
        <v>4597</v>
      </c>
      <c r="Q2223" s="9" t="s">
        <v>5019</v>
      </c>
      <c r="R2223" s="9" t="s">
        <v>2854</v>
      </c>
    </row>
    <row r="2224" spans="1:18" x14ac:dyDescent="0.25">
      <c r="A2224" s="4" t="s">
        <v>4602</v>
      </c>
      <c r="D2224" s="4" t="s">
        <v>7536</v>
      </c>
      <c r="G2224" s="4" t="s">
        <v>6558</v>
      </c>
      <c r="P2224" s="9" t="s">
        <v>4602</v>
      </c>
      <c r="Q2224" s="9" t="s">
        <v>7536</v>
      </c>
      <c r="R2224" s="9" t="s">
        <v>7305</v>
      </c>
    </row>
    <row r="2225" spans="1:18" x14ac:dyDescent="0.25">
      <c r="A2225" s="4" t="s">
        <v>4621</v>
      </c>
      <c r="D2225" s="4" t="s">
        <v>2559</v>
      </c>
      <c r="G2225" s="4" t="s">
        <v>2854</v>
      </c>
      <c r="P2225" s="9" t="s">
        <v>4621</v>
      </c>
      <c r="Q2225" s="9" t="s">
        <v>2559</v>
      </c>
      <c r="R2225" s="9" t="s">
        <v>2452</v>
      </c>
    </row>
    <row r="2226" spans="1:18" x14ac:dyDescent="0.25">
      <c r="A2226" s="4" t="s">
        <v>4681</v>
      </c>
      <c r="D2226" s="4" t="s">
        <v>1283</v>
      </c>
      <c r="G2226" s="4" t="s">
        <v>7305</v>
      </c>
      <c r="P2226" s="9" t="s">
        <v>4681</v>
      </c>
      <c r="Q2226" s="9" t="s">
        <v>1283</v>
      </c>
      <c r="R2226" s="9" t="s">
        <v>2066</v>
      </c>
    </row>
    <row r="2227" spans="1:18" x14ac:dyDescent="0.25">
      <c r="A2227" s="4" t="s">
        <v>4688</v>
      </c>
      <c r="D2227" s="4" t="s">
        <v>5352</v>
      </c>
      <c r="G2227" s="4" t="s">
        <v>2452</v>
      </c>
      <c r="P2227" s="9" t="s">
        <v>4688</v>
      </c>
      <c r="Q2227" s="9" t="s">
        <v>5352</v>
      </c>
      <c r="R2227" s="9" t="s">
        <v>2957</v>
      </c>
    </row>
    <row r="2228" spans="1:18" x14ac:dyDescent="0.25">
      <c r="A2228" s="4" t="s">
        <v>4721</v>
      </c>
      <c r="D2228" s="4" t="s">
        <v>5950</v>
      </c>
      <c r="G2228" s="4" t="s">
        <v>2066</v>
      </c>
      <c r="P2228" s="9" t="s">
        <v>4721</v>
      </c>
      <c r="Q2228" s="9" t="s">
        <v>5950</v>
      </c>
      <c r="R2228" s="9" t="s">
        <v>1211</v>
      </c>
    </row>
    <row r="2229" spans="1:18" x14ac:dyDescent="0.25">
      <c r="A2229" s="4" t="s">
        <v>4727</v>
      </c>
      <c r="D2229" s="4" t="s">
        <v>3009</v>
      </c>
      <c r="G2229" s="4" t="s">
        <v>2957</v>
      </c>
      <c r="P2229" s="9" t="s">
        <v>4727</v>
      </c>
      <c r="Q2229" s="9" t="s">
        <v>3009</v>
      </c>
      <c r="R2229" s="9" t="s">
        <v>5949</v>
      </c>
    </row>
    <row r="2230" spans="1:18" x14ac:dyDescent="0.25">
      <c r="A2230" s="4" t="s">
        <v>4742</v>
      </c>
      <c r="D2230" s="4" t="s">
        <v>3020</v>
      </c>
      <c r="G2230" s="4" t="s">
        <v>1211</v>
      </c>
      <c r="P2230" s="9" t="s">
        <v>4742</v>
      </c>
      <c r="Q2230" s="9" t="s">
        <v>3020</v>
      </c>
      <c r="R2230" s="9" t="s">
        <v>6559</v>
      </c>
    </row>
    <row r="2231" spans="1:18" x14ac:dyDescent="0.25">
      <c r="A2231" s="4" t="s">
        <v>4729</v>
      </c>
      <c r="D2231" s="4" t="s">
        <v>6560</v>
      </c>
      <c r="G2231" s="4" t="s">
        <v>5949</v>
      </c>
      <c r="P2231" s="9" t="s">
        <v>4729</v>
      </c>
      <c r="Q2231" s="9" t="s">
        <v>6560</v>
      </c>
      <c r="R2231" s="9" t="s">
        <v>3013</v>
      </c>
    </row>
    <row r="2232" spans="1:18" x14ac:dyDescent="0.25">
      <c r="A2232" s="4" t="s">
        <v>4772</v>
      </c>
      <c r="D2232" s="4" t="s">
        <v>1610</v>
      </c>
      <c r="G2232" s="4" t="s">
        <v>6559</v>
      </c>
      <c r="P2232" s="9" t="s">
        <v>4772</v>
      </c>
      <c r="Q2232" s="9" t="s">
        <v>1610</v>
      </c>
      <c r="R2232" s="9" t="s">
        <v>5573</v>
      </c>
    </row>
    <row r="2233" spans="1:18" x14ac:dyDescent="0.25">
      <c r="A2233" s="4" t="s">
        <v>4777</v>
      </c>
      <c r="D2233" s="4" t="s">
        <v>3067</v>
      </c>
      <c r="G2233" s="4" t="s">
        <v>3013</v>
      </c>
      <c r="P2233" s="9" t="s">
        <v>4777</v>
      </c>
      <c r="Q2233" s="9" t="s">
        <v>3067</v>
      </c>
      <c r="R2233" s="9" t="s">
        <v>6250</v>
      </c>
    </row>
    <row r="2234" spans="1:18" x14ac:dyDescent="0.25">
      <c r="A2234" s="4" t="s">
        <v>4795</v>
      </c>
      <c r="D2234" s="4" t="s">
        <v>5574</v>
      </c>
      <c r="G2234" s="4" t="s">
        <v>5573</v>
      </c>
      <c r="P2234" s="9" t="s">
        <v>4795</v>
      </c>
      <c r="Q2234" s="9" t="s">
        <v>5574</v>
      </c>
      <c r="R2234" s="9" t="s">
        <v>1597</v>
      </c>
    </row>
    <row r="2235" spans="1:18" x14ac:dyDescent="0.25">
      <c r="A2235" s="4" t="s">
        <v>4788</v>
      </c>
      <c r="D2235" s="4" t="s">
        <v>6798</v>
      </c>
      <c r="G2235" s="4" t="s">
        <v>6250</v>
      </c>
      <c r="P2235" s="9" t="s">
        <v>4788</v>
      </c>
      <c r="Q2235" s="9" t="s">
        <v>6798</v>
      </c>
      <c r="R2235" s="9" t="s">
        <v>3091</v>
      </c>
    </row>
    <row r="2236" spans="1:18" x14ac:dyDescent="0.25">
      <c r="A2236" s="4" t="s">
        <v>4819</v>
      </c>
      <c r="D2236" s="4" t="s">
        <v>3135</v>
      </c>
      <c r="G2236" s="4" t="s">
        <v>1597</v>
      </c>
      <c r="P2236" s="9" t="s">
        <v>4819</v>
      </c>
      <c r="Q2236" s="9" t="s">
        <v>3135</v>
      </c>
      <c r="R2236" s="9" t="s">
        <v>5350</v>
      </c>
    </row>
    <row r="2237" spans="1:18" x14ac:dyDescent="0.25">
      <c r="A2237" s="4" t="s">
        <v>4845</v>
      </c>
      <c r="D2237" s="4" t="s">
        <v>3208</v>
      </c>
      <c r="G2237" s="4" t="s">
        <v>3091</v>
      </c>
      <c r="P2237" s="9" t="s">
        <v>4845</v>
      </c>
      <c r="Q2237" s="9" t="s">
        <v>3208</v>
      </c>
      <c r="R2237" s="9" t="s">
        <v>3099</v>
      </c>
    </row>
    <row r="2238" spans="1:18" x14ac:dyDescent="0.25">
      <c r="A2238" s="4" t="s">
        <v>4827</v>
      </c>
      <c r="D2238" s="4" t="s">
        <v>3224</v>
      </c>
      <c r="G2238" s="4" t="s">
        <v>5350</v>
      </c>
      <c r="P2238" s="9" t="s">
        <v>4827</v>
      </c>
      <c r="Q2238" s="9" t="s">
        <v>3224</v>
      </c>
      <c r="R2238" s="9" t="s">
        <v>3151</v>
      </c>
    </row>
    <row r="2239" spans="1:18" x14ac:dyDescent="0.25">
      <c r="A2239" s="4" t="s">
        <v>4851</v>
      </c>
      <c r="D2239" s="4" t="s">
        <v>3263</v>
      </c>
      <c r="G2239" s="4" t="s">
        <v>3099</v>
      </c>
      <c r="P2239" s="9" t="s">
        <v>4851</v>
      </c>
      <c r="Q2239" s="9" t="s">
        <v>3263</v>
      </c>
      <c r="R2239" s="9" t="s">
        <v>3178</v>
      </c>
    </row>
    <row r="2240" spans="1:18" x14ac:dyDescent="0.25">
      <c r="A2240" s="4" t="s">
        <v>4883</v>
      </c>
      <c r="D2240" s="4" t="s">
        <v>6155</v>
      </c>
      <c r="G2240" s="4" t="s">
        <v>3151</v>
      </c>
      <c r="P2240" s="9" t="s">
        <v>4883</v>
      </c>
      <c r="Q2240" s="9" t="s">
        <v>6155</v>
      </c>
      <c r="R2240" s="9" t="s">
        <v>3220</v>
      </c>
    </row>
    <row r="2241" spans="1:18" x14ac:dyDescent="0.25">
      <c r="A2241" s="4" t="s">
        <v>5575</v>
      </c>
      <c r="D2241" s="4" t="s">
        <v>7158</v>
      </c>
      <c r="G2241" s="4" t="s">
        <v>3178</v>
      </c>
      <c r="P2241" s="9" t="s">
        <v>5575</v>
      </c>
      <c r="Q2241" s="9" t="s">
        <v>7158</v>
      </c>
      <c r="R2241" s="9" t="s">
        <v>3286</v>
      </c>
    </row>
    <row r="2242" spans="1:18" x14ac:dyDescent="0.25">
      <c r="A2242" s="4" t="s">
        <v>2617</v>
      </c>
      <c r="D2242" s="4" t="s">
        <v>2634</v>
      </c>
      <c r="G2242" s="4" t="s">
        <v>3220</v>
      </c>
      <c r="P2242" s="9" t="s">
        <v>2617</v>
      </c>
      <c r="Q2242" s="9" t="s">
        <v>2634</v>
      </c>
      <c r="R2242" s="9" t="s">
        <v>3273</v>
      </c>
    </row>
    <row r="2243" spans="1:18" x14ac:dyDescent="0.25">
      <c r="A2243" s="4" t="s">
        <v>4893</v>
      </c>
      <c r="D2243" s="4" t="s">
        <v>1750</v>
      </c>
      <c r="G2243" s="4" t="s">
        <v>3286</v>
      </c>
      <c r="P2243" s="9" t="s">
        <v>4893</v>
      </c>
      <c r="Q2243" s="9" t="s">
        <v>1750</v>
      </c>
      <c r="R2243" s="9" t="s">
        <v>3290</v>
      </c>
    </row>
    <row r="2244" spans="1:18" x14ac:dyDescent="0.25">
      <c r="A2244" s="4" t="s">
        <v>2202</v>
      </c>
      <c r="D2244" s="4" t="s">
        <v>1822</v>
      </c>
      <c r="G2244" s="4" t="s">
        <v>3273</v>
      </c>
      <c r="P2244" s="9" t="s">
        <v>2202</v>
      </c>
      <c r="Q2244" s="9" t="s">
        <v>1822</v>
      </c>
      <c r="R2244" s="9" t="s">
        <v>5351</v>
      </c>
    </row>
    <row r="2245" spans="1:18" x14ac:dyDescent="0.25">
      <c r="A2245" s="4" t="s">
        <v>2234</v>
      </c>
      <c r="D2245" s="4" t="s">
        <v>1861</v>
      </c>
      <c r="G2245" s="4" t="s">
        <v>3290</v>
      </c>
      <c r="P2245" s="9" t="s">
        <v>2234</v>
      </c>
      <c r="Q2245" s="9" t="s">
        <v>1861</v>
      </c>
      <c r="R2245" s="9" t="s">
        <v>3326</v>
      </c>
    </row>
    <row r="2246" spans="1:18" x14ac:dyDescent="0.25">
      <c r="A2246" s="4" t="s">
        <v>1737</v>
      </c>
      <c r="D2246" s="4" t="s">
        <v>1321</v>
      </c>
      <c r="G2246" s="4" t="s">
        <v>5351</v>
      </c>
      <c r="P2246" s="9" t="s">
        <v>1737</v>
      </c>
      <c r="Q2246" s="9" t="s">
        <v>1321</v>
      </c>
      <c r="R2246" s="9" t="s">
        <v>3344</v>
      </c>
    </row>
    <row r="2247" spans="1:18" x14ac:dyDescent="0.25">
      <c r="A2247" s="4" t="s">
        <v>1862</v>
      </c>
      <c r="D2247" s="4" t="s">
        <v>1354</v>
      </c>
      <c r="G2247" s="4" t="s">
        <v>3326</v>
      </c>
      <c r="P2247" s="9" t="s">
        <v>1862</v>
      </c>
      <c r="Q2247" s="9" t="s">
        <v>1354</v>
      </c>
      <c r="R2247" s="9" t="s">
        <v>3383</v>
      </c>
    </row>
    <row r="2248" spans="1:18" x14ac:dyDescent="0.25">
      <c r="A2248" s="4" t="s">
        <v>2025</v>
      </c>
      <c r="D2248" s="4" t="s">
        <v>1298</v>
      </c>
      <c r="G2248" s="4" t="s">
        <v>3344</v>
      </c>
      <c r="P2248" s="9" t="s">
        <v>2025</v>
      </c>
      <c r="Q2248" s="9" t="s">
        <v>1298</v>
      </c>
      <c r="R2248" s="9" t="s">
        <v>6902</v>
      </c>
    </row>
    <row r="2249" spans="1:18" x14ac:dyDescent="0.25">
      <c r="A2249" s="4" t="s">
        <v>2159</v>
      </c>
      <c r="D2249" s="4" t="s">
        <v>4455</v>
      </c>
      <c r="G2249" s="4" t="s">
        <v>3383</v>
      </c>
      <c r="P2249" s="9" t="s">
        <v>2159</v>
      </c>
      <c r="Q2249" s="9" t="s">
        <v>4455</v>
      </c>
      <c r="R2249" s="9" t="s">
        <v>2645</v>
      </c>
    </row>
    <row r="2250" spans="1:18" x14ac:dyDescent="0.25">
      <c r="A2250" s="4" t="s">
        <v>4896</v>
      </c>
      <c r="D2250" s="4" t="s">
        <v>4464</v>
      </c>
      <c r="G2250" s="4" t="s">
        <v>6902</v>
      </c>
      <c r="P2250" s="9" t="s">
        <v>4896</v>
      </c>
      <c r="Q2250" s="9" t="s">
        <v>4464</v>
      </c>
      <c r="R2250" s="9" t="s">
        <v>1811</v>
      </c>
    </row>
    <row r="2251" spans="1:18" x14ac:dyDescent="0.25">
      <c r="A2251" s="4" t="s">
        <v>4915</v>
      </c>
      <c r="D2251" s="4" t="s">
        <v>4466</v>
      </c>
      <c r="G2251" s="4" t="s">
        <v>2645</v>
      </c>
      <c r="P2251" s="9" t="s">
        <v>4915</v>
      </c>
      <c r="Q2251" s="9" t="s">
        <v>4466</v>
      </c>
      <c r="R2251" s="9" t="s">
        <v>1854</v>
      </c>
    </row>
    <row r="2252" spans="1:18" x14ac:dyDescent="0.25">
      <c r="A2252" s="4" t="s">
        <v>6373</v>
      </c>
      <c r="D2252" s="4" t="s">
        <v>5353</v>
      </c>
      <c r="G2252" s="4" t="s">
        <v>1811</v>
      </c>
      <c r="P2252" s="9" t="s">
        <v>6373</v>
      </c>
      <c r="Q2252" s="9" t="s">
        <v>5353</v>
      </c>
      <c r="R2252" s="9" t="s">
        <v>1981</v>
      </c>
    </row>
    <row r="2253" spans="1:18" x14ac:dyDescent="0.25">
      <c r="A2253" s="4" t="s">
        <v>6374</v>
      </c>
      <c r="D2253" s="4" t="s">
        <v>1481</v>
      </c>
      <c r="G2253" s="4" t="s">
        <v>1854</v>
      </c>
      <c r="P2253" s="9" t="s">
        <v>6374</v>
      </c>
      <c r="Q2253" s="9" t="s">
        <v>1481</v>
      </c>
      <c r="R2253" s="9" t="s">
        <v>2126</v>
      </c>
    </row>
    <row r="2254" spans="1:18" x14ac:dyDescent="0.25">
      <c r="A2254" s="4" t="s">
        <v>6903</v>
      </c>
      <c r="D2254" s="4" t="s">
        <v>1421</v>
      </c>
      <c r="G2254" s="4" t="s">
        <v>1981</v>
      </c>
      <c r="P2254" s="9" t="s">
        <v>6903</v>
      </c>
      <c r="Q2254" s="9" t="s">
        <v>1421</v>
      </c>
      <c r="R2254" s="9" t="s">
        <v>3473</v>
      </c>
    </row>
    <row r="2255" spans="1:18" x14ac:dyDescent="0.25">
      <c r="A2255" s="4" t="s">
        <v>1370</v>
      </c>
      <c r="D2255" s="4" t="s">
        <v>4475</v>
      </c>
      <c r="G2255" s="4" t="s">
        <v>2126</v>
      </c>
      <c r="P2255" s="9" t="s">
        <v>1370</v>
      </c>
      <c r="Q2255" s="9" t="s">
        <v>4475</v>
      </c>
      <c r="R2255" s="9" t="s">
        <v>3497</v>
      </c>
    </row>
    <row r="2256" spans="1:18" x14ac:dyDescent="0.25">
      <c r="A2256" s="4" t="s">
        <v>4178</v>
      </c>
      <c r="D2256" s="4" t="s">
        <v>4480</v>
      </c>
      <c r="G2256" s="4" t="s">
        <v>3473</v>
      </c>
      <c r="P2256" s="9" t="s">
        <v>4178</v>
      </c>
      <c r="Q2256" s="9" t="s">
        <v>4480</v>
      </c>
      <c r="R2256" s="9" t="s">
        <v>7306</v>
      </c>
    </row>
    <row r="2257" spans="1:18" x14ac:dyDescent="0.25">
      <c r="A2257" s="4" t="s">
        <v>4206</v>
      </c>
      <c r="D2257" s="4" t="s">
        <v>1642</v>
      </c>
      <c r="G2257" s="4" t="s">
        <v>3497</v>
      </c>
      <c r="P2257" s="9" t="s">
        <v>4206</v>
      </c>
      <c r="Q2257" s="9" t="s">
        <v>1642</v>
      </c>
      <c r="R2257" s="9" t="s">
        <v>7157</v>
      </c>
    </row>
    <row r="2258" spans="1:18" x14ac:dyDescent="0.25">
      <c r="A2258" s="4" t="s">
        <v>7308</v>
      </c>
      <c r="D2258" s="4" t="s">
        <v>1558</v>
      </c>
      <c r="G2258" s="4" t="s">
        <v>6251</v>
      </c>
      <c r="P2258" s="9" t="s">
        <v>7308</v>
      </c>
      <c r="Q2258" s="9" t="s">
        <v>1558</v>
      </c>
      <c r="R2258" s="9" t="s">
        <v>5019</v>
      </c>
    </row>
    <row r="2259" spans="1:18" x14ac:dyDescent="0.25">
      <c r="A2259" s="4" t="s">
        <v>4257</v>
      </c>
      <c r="D2259" s="4" t="s">
        <v>4510</v>
      </c>
      <c r="G2259" s="4" t="s">
        <v>7306</v>
      </c>
      <c r="P2259" s="9" t="s">
        <v>4257</v>
      </c>
      <c r="Q2259" s="9" t="s">
        <v>4510</v>
      </c>
      <c r="R2259" s="9" t="s">
        <v>2559</v>
      </c>
    </row>
    <row r="2260" spans="1:18" x14ac:dyDescent="0.25">
      <c r="A2260" s="4" t="s">
        <v>4307</v>
      </c>
      <c r="D2260" s="4" t="s">
        <v>4520</v>
      </c>
      <c r="G2260" s="4" t="s">
        <v>7157</v>
      </c>
      <c r="P2260" s="9" t="s">
        <v>4307</v>
      </c>
      <c r="Q2260" s="9" t="s">
        <v>4520</v>
      </c>
      <c r="R2260" s="9" t="s">
        <v>1283</v>
      </c>
    </row>
    <row r="2261" spans="1:18" x14ac:dyDescent="0.25">
      <c r="A2261" s="4" t="s">
        <v>5576</v>
      </c>
      <c r="D2261" s="4" t="s">
        <v>4545</v>
      </c>
      <c r="G2261" s="4" t="s">
        <v>5019</v>
      </c>
      <c r="P2261" s="9" t="s">
        <v>5576</v>
      </c>
      <c r="Q2261" s="9" t="s">
        <v>4545</v>
      </c>
      <c r="R2261" s="9" t="s">
        <v>5352</v>
      </c>
    </row>
    <row r="2262" spans="1:18" x14ac:dyDescent="0.25">
      <c r="A2262" s="4" t="s">
        <v>6904</v>
      </c>
      <c r="D2262" s="4" t="s">
        <v>7307</v>
      </c>
      <c r="G2262" s="4" t="s">
        <v>2559</v>
      </c>
      <c r="P2262" s="9" t="s">
        <v>6904</v>
      </c>
      <c r="Q2262" s="9" t="s">
        <v>7307</v>
      </c>
      <c r="R2262" s="9" t="s">
        <v>5950</v>
      </c>
    </row>
    <row r="2263" spans="1:18" x14ac:dyDescent="0.25">
      <c r="A2263" s="4" t="s">
        <v>5577</v>
      </c>
      <c r="D2263" s="4" t="s">
        <v>1691</v>
      </c>
      <c r="G2263" s="4" t="s">
        <v>1283</v>
      </c>
      <c r="P2263" s="9" t="s">
        <v>5577</v>
      </c>
      <c r="Q2263" s="9" t="s">
        <v>1691</v>
      </c>
      <c r="R2263" s="9" t="s">
        <v>3009</v>
      </c>
    </row>
    <row r="2264" spans="1:18" x14ac:dyDescent="0.25">
      <c r="A2264" s="4" t="s">
        <v>4357</v>
      </c>
      <c r="D2264" s="4" t="s">
        <v>4570</v>
      </c>
      <c r="G2264" s="4" t="s">
        <v>5352</v>
      </c>
      <c r="P2264" s="9" t="s">
        <v>4357</v>
      </c>
      <c r="Q2264" s="9" t="s">
        <v>4570</v>
      </c>
      <c r="R2264" s="9" t="s">
        <v>3020</v>
      </c>
    </row>
    <row r="2265" spans="1:18" x14ac:dyDescent="0.25">
      <c r="A2265" s="4" t="s">
        <v>6905</v>
      </c>
      <c r="D2265" s="4" t="s">
        <v>4597</v>
      </c>
      <c r="G2265" s="4" t="s">
        <v>5950</v>
      </c>
      <c r="P2265" s="9" t="s">
        <v>6905</v>
      </c>
      <c r="Q2265" s="9" t="s">
        <v>4597</v>
      </c>
      <c r="R2265" s="9" t="s">
        <v>6560</v>
      </c>
    </row>
    <row r="2266" spans="1:18" x14ac:dyDescent="0.25">
      <c r="A2266" s="4" t="s">
        <v>2332</v>
      </c>
      <c r="D2266" s="4" t="s">
        <v>4602</v>
      </c>
      <c r="G2266" s="4" t="s">
        <v>3009</v>
      </c>
      <c r="P2266" s="9" t="s">
        <v>2332</v>
      </c>
      <c r="Q2266" s="9" t="s">
        <v>4602</v>
      </c>
      <c r="R2266" s="9" t="s">
        <v>1610</v>
      </c>
    </row>
    <row r="2267" spans="1:18" x14ac:dyDescent="0.25">
      <c r="A2267" s="4" t="s">
        <v>2311</v>
      </c>
      <c r="D2267" s="4" t="s">
        <v>4621</v>
      </c>
      <c r="G2267" s="4" t="s">
        <v>3020</v>
      </c>
      <c r="P2267" s="9" t="s">
        <v>2311</v>
      </c>
      <c r="Q2267" s="9" t="s">
        <v>4621</v>
      </c>
      <c r="R2267" s="9" t="s">
        <v>3067</v>
      </c>
    </row>
    <row r="2268" spans="1:18" x14ac:dyDescent="0.25">
      <c r="A2268" s="4" t="s">
        <v>2299</v>
      </c>
      <c r="D2268" s="4" t="s">
        <v>4681</v>
      </c>
      <c r="G2268" s="4" t="s">
        <v>6560</v>
      </c>
      <c r="P2268" s="9" t="s">
        <v>2299</v>
      </c>
      <c r="Q2268" s="9" t="s">
        <v>4681</v>
      </c>
      <c r="R2268" s="9" t="s">
        <v>5574</v>
      </c>
    </row>
    <row r="2269" spans="1:18" x14ac:dyDescent="0.25">
      <c r="A2269" s="4" t="s">
        <v>5951</v>
      </c>
      <c r="D2269" s="4" t="s">
        <v>4688</v>
      </c>
      <c r="G2269" s="4" t="s">
        <v>1610</v>
      </c>
      <c r="P2269" s="9" t="s">
        <v>5951</v>
      </c>
      <c r="Q2269" s="9" t="s">
        <v>4688</v>
      </c>
      <c r="R2269" s="9" t="s">
        <v>6798</v>
      </c>
    </row>
    <row r="2270" spans="1:18" x14ac:dyDescent="0.25">
      <c r="A2270" s="4" t="s">
        <v>1274</v>
      </c>
      <c r="D2270" s="4" t="s">
        <v>4721</v>
      </c>
      <c r="G2270" s="4" t="s">
        <v>3067</v>
      </c>
      <c r="P2270" s="9" t="s">
        <v>1274</v>
      </c>
      <c r="Q2270" s="9" t="s">
        <v>4721</v>
      </c>
      <c r="R2270" s="9" t="s">
        <v>3135</v>
      </c>
    </row>
    <row r="2271" spans="1:18" x14ac:dyDescent="0.25">
      <c r="A2271" s="4" t="s">
        <v>5952</v>
      </c>
      <c r="D2271" s="4" t="s">
        <v>4727</v>
      </c>
      <c r="G2271" s="4" t="s">
        <v>5574</v>
      </c>
      <c r="P2271" s="9" t="s">
        <v>5952</v>
      </c>
      <c r="Q2271" s="9" t="s">
        <v>4727</v>
      </c>
      <c r="R2271" s="9" t="s">
        <v>3208</v>
      </c>
    </row>
    <row r="2272" spans="1:18" x14ac:dyDescent="0.25">
      <c r="A2272" s="4" t="s">
        <v>1594</v>
      </c>
      <c r="D2272" s="4" t="s">
        <v>4742</v>
      </c>
      <c r="G2272" s="4" t="s">
        <v>6798</v>
      </c>
      <c r="P2272" s="9" t="s">
        <v>1594</v>
      </c>
      <c r="Q2272" s="9" t="s">
        <v>4742</v>
      </c>
      <c r="R2272" s="9" t="s">
        <v>3224</v>
      </c>
    </row>
    <row r="2273" spans="1:18" x14ac:dyDescent="0.25">
      <c r="A2273" s="4" t="s">
        <v>6799</v>
      </c>
      <c r="D2273" s="4" t="s">
        <v>4729</v>
      </c>
      <c r="G2273" s="4" t="s">
        <v>3135</v>
      </c>
      <c r="P2273" s="9" t="s">
        <v>6799</v>
      </c>
      <c r="Q2273" s="9" t="s">
        <v>4729</v>
      </c>
      <c r="R2273" s="9" t="s">
        <v>3263</v>
      </c>
    </row>
    <row r="2274" spans="1:18" x14ac:dyDescent="0.25">
      <c r="A2274" s="4" t="s">
        <v>4232</v>
      </c>
      <c r="D2274" s="4" t="s">
        <v>4772</v>
      </c>
      <c r="G2274" s="4" t="s">
        <v>3208</v>
      </c>
      <c r="P2274" s="9" t="s">
        <v>4232</v>
      </c>
      <c r="Q2274" s="9" t="s">
        <v>4772</v>
      </c>
      <c r="R2274" s="9" t="s">
        <v>7649</v>
      </c>
    </row>
    <row r="2275" spans="1:18" x14ac:dyDescent="0.25">
      <c r="A2275" s="4" t="s">
        <v>4291</v>
      </c>
      <c r="D2275" s="4" t="s">
        <v>4777</v>
      </c>
      <c r="G2275" s="4" t="s">
        <v>3224</v>
      </c>
      <c r="P2275" s="9" t="s">
        <v>4291</v>
      </c>
      <c r="Q2275" s="9" t="s">
        <v>4777</v>
      </c>
      <c r="R2275" s="9" t="s">
        <v>6155</v>
      </c>
    </row>
    <row r="2276" spans="1:18" x14ac:dyDescent="0.25">
      <c r="A2276" s="4" t="s">
        <v>5578</v>
      </c>
      <c r="D2276" s="4" t="s">
        <v>7537</v>
      </c>
      <c r="G2276" s="4" t="s">
        <v>3263</v>
      </c>
      <c r="P2276" s="9" t="s">
        <v>5578</v>
      </c>
      <c r="Q2276" s="9" t="s">
        <v>7537</v>
      </c>
      <c r="R2276" s="9" t="s">
        <v>7158</v>
      </c>
    </row>
    <row r="2277" spans="1:18" x14ac:dyDescent="0.25">
      <c r="A2277" s="4" t="s">
        <v>4345</v>
      </c>
      <c r="D2277" s="4" t="s">
        <v>4795</v>
      </c>
      <c r="G2277" s="4" t="s">
        <v>7649</v>
      </c>
      <c r="P2277" s="9" t="s">
        <v>4345</v>
      </c>
      <c r="Q2277" s="9" t="s">
        <v>4795</v>
      </c>
      <c r="R2277" s="9" t="s">
        <v>7650</v>
      </c>
    </row>
    <row r="2278" spans="1:18" x14ac:dyDescent="0.25">
      <c r="A2278" s="4" t="s">
        <v>7309</v>
      </c>
      <c r="D2278" s="4" t="s">
        <v>4788</v>
      </c>
      <c r="G2278" s="4" t="s">
        <v>6155</v>
      </c>
      <c r="P2278" s="9" t="s">
        <v>7309</v>
      </c>
      <c r="Q2278" s="9" t="s">
        <v>4788</v>
      </c>
      <c r="R2278" s="9" t="s">
        <v>2634</v>
      </c>
    </row>
    <row r="2279" spans="1:18" x14ac:dyDescent="0.25">
      <c r="A2279" s="4" t="s">
        <v>4995</v>
      </c>
      <c r="D2279" s="4" t="s">
        <v>4819</v>
      </c>
      <c r="G2279" s="4" t="s">
        <v>7158</v>
      </c>
      <c r="P2279" s="9" t="s">
        <v>4995</v>
      </c>
      <c r="Q2279" s="9" t="s">
        <v>4819</v>
      </c>
      <c r="R2279" s="9" t="s">
        <v>1750</v>
      </c>
    </row>
    <row r="2280" spans="1:18" x14ac:dyDescent="0.25">
      <c r="A2280" s="4" t="s">
        <v>6906</v>
      </c>
      <c r="D2280" s="4" t="s">
        <v>4845</v>
      </c>
      <c r="G2280" s="4" t="s">
        <v>7650</v>
      </c>
      <c r="P2280" s="9" t="s">
        <v>6906</v>
      </c>
      <c r="Q2280" s="9" t="s">
        <v>4845</v>
      </c>
      <c r="R2280" s="9" t="s">
        <v>1822</v>
      </c>
    </row>
    <row r="2281" spans="1:18" x14ac:dyDescent="0.25">
      <c r="A2281" s="4" t="s">
        <v>2532</v>
      </c>
      <c r="D2281" s="4" t="s">
        <v>4827</v>
      </c>
      <c r="G2281" s="4" t="s">
        <v>2634</v>
      </c>
      <c r="P2281" s="9" t="s">
        <v>2532</v>
      </c>
      <c r="Q2281" s="9" t="s">
        <v>4827</v>
      </c>
      <c r="R2281" s="9" t="s">
        <v>1861</v>
      </c>
    </row>
    <row r="2282" spans="1:18" x14ac:dyDescent="0.25">
      <c r="A2282" s="4" t="s">
        <v>1934</v>
      </c>
      <c r="D2282" s="4" t="s">
        <v>4851</v>
      </c>
      <c r="G2282" s="4" t="s">
        <v>1750</v>
      </c>
      <c r="P2282" s="9" t="s">
        <v>1934</v>
      </c>
      <c r="Q2282" s="9" t="s">
        <v>4851</v>
      </c>
      <c r="R2282" s="9" t="s">
        <v>1321</v>
      </c>
    </row>
    <row r="2283" spans="1:18" x14ac:dyDescent="0.25">
      <c r="A2283" s="4" t="s">
        <v>5579</v>
      </c>
      <c r="D2283" s="4" t="s">
        <v>7538</v>
      </c>
      <c r="G2283" s="4" t="s">
        <v>1822</v>
      </c>
      <c r="P2283" s="9" t="s">
        <v>5579</v>
      </c>
      <c r="Q2283" s="9" t="s">
        <v>7538</v>
      </c>
      <c r="R2283" s="9" t="s">
        <v>1354</v>
      </c>
    </row>
    <row r="2284" spans="1:18" x14ac:dyDescent="0.25">
      <c r="A2284" s="4" t="s">
        <v>5700</v>
      </c>
      <c r="D2284" s="4" t="s">
        <v>4883</v>
      </c>
      <c r="G2284" s="4" t="s">
        <v>1861</v>
      </c>
      <c r="P2284" s="9" t="s">
        <v>5700</v>
      </c>
      <c r="Q2284" s="9" t="s">
        <v>4883</v>
      </c>
      <c r="R2284" s="9" t="s">
        <v>1298</v>
      </c>
    </row>
    <row r="2285" spans="1:18" x14ac:dyDescent="0.25">
      <c r="A2285" s="4" t="s">
        <v>7310</v>
      </c>
      <c r="D2285" s="4" t="s">
        <v>5575</v>
      </c>
      <c r="G2285" s="4" t="s">
        <v>1321</v>
      </c>
      <c r="P2285" s="9" t="s">
        <v>7310</v>
      </c>
      <c r="Q2285" s="9" t="s">
        <v>5575</v>
      </c>
      <c r="R2285" s="9" t="s">
        <v>4455</v>
      </c>
    </row>
    <row r="2286" spans="1:18" x14ac:dyDescent="0.25">
      <c r="A2286" s="4" t="s">
        <v>3079</v>
      </c>
      <c r="D2286" s="4" t="s">
        <v>2617</v>
      </c>
      <c r="G2286" s="4" t="s">
        <v>1354</v>
      </c>
      <c r="P2286" s="9" t="s">
        <v>3079</v>
      </c>
      <c r="Q2286" s="9" t="s">
        <v>2617</v>
      </c>
      <c r="R2286" s="9" t="s">
        <v>4464</v>
      </c>
    </row>
    <row r="2287" spans="1:18" x14ac:dyDescent="0.25">
      <c r="A2287" s="4" t="s">
        <v>3140</v>
      </c>
      <c r="D2287" s="4" t="s">
        <v>4893</v>
      </c>
      <c r="G2287" s="4" t="s">
        <v>1298</v>
      </c>
      <c r="P2287" s="9" t="s">
        <v>3140</v>
      </c>
      <c r="Q2287" s="9" t="s">
        <v>4893</v>
      </c>
      <c r="R2287" s="9" t="s">
        <v>4466</v>
      </c>
    </row>
    <row r="2288" spans="1:18" x14ac:dyDescent="0.25">
      <c r="A2288" s="4" t="s">
        <v>5953</v>
      </c>
      <c r="D2288" s="4" t="s">
        <v>6561</v>
      </c>
      <c r="G2288" s="4" t="s">
        <v>4455</v>
      </c>
      <c r="P2288" s="9" t="s">
        <v>5953</v>
      </c>
      <c r="Q2288" s="9" t="s">
        <v>6561</v>
      </c>
      <c r="R2288" s="9" t="s">
        <v>5353</v>
      </c>
    </row>
    <row r="2289" spans="1:18" x14ac:dyDescent="0.25">
      <c r="A2289" s="4" t="s">
        <v>6562</v>
      </c>
      <c r="D2289" s="4" t="s">
        <v>2202</v>
      </c>
      <c r="G2289" s="4" t="s">
        <v>4464</v>
      </c>
      <c r="P2289" s="9" t="s">
        <v>6562</v>
      </c>
      <c r="Q2289" s="9" t="s">
        <v>2202</v>
      </c>
      <c r="R2289" s="9" t="s">
        <v>1481</v>
      </c>
    </row>
    <row r="2290" spans="1:18" x14ac:dyDescent="0.25">
      <c r="A2290" s="4" t="s">
        <v>2577</v>
      </c>
      <c r="D2290" s="4" t="s">
        <v>2234</v>
      </c>
      <c r="G2290" s="4" t="s">
        <v>4466</v>
      </c>
      <c r="P2290" s="9" t="s">
        <v>2577</v>
      </c>
      <c r="Q2290" s="9" t="s">
        <v>2234</v>
      </c>
      <c r="R2290" s="9" t="s">
        <v>1421</v>
      </c>
    </row>
    <row r="2291" spans="1:18" x14ac:dyDescent="0.25">
      <c r="A2291" s="4" t="s">
        <v>2106</v>
      </c>
      <c r="D2291" s="4" t="s">
        <v>1737</v>
      </c>
      <c r="G2291" s="4" t="s">
        <v>5353</v>
      </c>
      <c r="P2291" s="9" t="s">
        <v>2106</v>
      </c>
      <c r="Q2291" s="9" t="s">
        <v>1737</v>
      </c>
      <c r="R2291" s="9" t="s">
        <v>4475</v>
      </c>
    </row>
    <row r="2292" spans="1:18" x14ac:dyDescent="0.25">
      <c r="A2292" s="4" t="s">
        <v>3409</v>
      </c>
      <c r="D2292" s="4" t="s">
        <v>1862</v>
      </c>
      <c r="G2292" s="4" t="s">
        <v>1481</v>
      </c>
      <c r="P2292" s="9" t="s">
        <v>3409</v>
      </c>
      <c r="Q2292" s="9" t="s">
        <v>1862</v>
      </c>
      <c r="R2292" s="9" t="s">
        <v>4480</v>
      </c>
    </row>
    <row r="2293" spans="1:18" x14ac:dyDescent="0.25">
      <c r="A2293" s="4" t="s">
        <v>3457</v>
      </c>
      <c r="D2293" s="4" t="s">
        <v>2025</v>
      </c>
      <c r="G2293" s="4" t="s">
        <v>1421</v>
      </c>
      <c r="P2293" s="9" t="s">
        <v>3457</v>
      </c>
      <c r="Q2293" s="9" t="s">
        <v>2025</v>
      </c>
      <c r="R2293" s="9" t="s">
        <v>1642</v>
      </c>
    </row>
    <row r="2294" spans="1:18" x14ac:dyDescent="0.25">
      <c r="A2294" s="4" t="s">
        <v>2675</v>
      </c>
      <c r="D2294" s="4" t="s">
        <v>2159</v>
      </c>
      <c r="G2294" s="4" t="s">
        <v>4475</v>
      </c>
      <c r="P2294" s="9" t="s">
        <v>2675</v>
      </c>
      <c r="Q2294" s="9" t="s">
        <v>2159</v>
      </c>
      <c r="R2294" s="9" t="s">
        <v>1558</v>
      </c>
    </row>
    <row r="2295" spans="1:18" x14ac:dyDescent="0.25">
      <c r="A2295" s="4" t="s">
        <v>5954</v>
      </c>
      <c r="D2295" s="4" t="s">
        <v>4896</v>
      </c>
      <c r="G2295" s="4" t="s">
        <v>4480</v>
      </c>
      <c r="P2295" s="9" t="s">
        <v>5954</v>
      </c>
      <c r="Q2295" s="9" t="s">
        <v>4896</v>
      </c>
      <c r="R2295" s="9" t="s">
        <v>4510</v>
      </c>
    </row>
    <row r="2296" spans="1:18" x14ac:dyDescent="0.25">
      <c r="A2296" s="4" t="s">
        <v>2694</v>
      </c>
      <c r="D2296" s="4" t="s">
        <v>4915</v>
      </c>
      <c r="G2296" s="4" t="s">
        <v>1642</v>
      </c>
      <c r="P2296" s="9" t="s">
        <v>2694</v>
      </c>
      <c r="Q2296" s="9" t="s">
        <v>4915</v>
      </c>
      <c r="R2296" s="9" t="s">
        <v>4520</v>
      </c>
    </row>
    <row r="2297" spans="1:18" x14ac:dyDescent="0.25">
      <c r="A2297" s="4" t="s">
        <v>6563</v>
      </c>
      <c r="D2297" s="4" t="s">
        <v>6373</v>
      </c>
      <c r="G2297" s="4" t="s">
        <v>1558</v>
      </c>
      <c r="P2297" s="9" t="s">
        <v>6563</v>
      </c>
      <c r="Q2297" s="9" t="s">
        <v>6373</v>
      </c>
      <c r="R2297" s="9" t="s">
        <v>4545</v>
      </c>
    </row>
    <row r="2298" spans="1:18" x14ac:dyDescent="0.25">
      <c r="A2298" s="4" t="s">
        <v>2814</v>
      </c>
      <c r="D2298" s="4" t="s">
        <v>6374</v>
      </c>
      <c r="G2298" s="4" t="s">
        <v>4510</v>
      </c>
      <c r="P2298" s="9" t="s">
        <v>2814</v>
      </c>
      <c r="Q2298" s="9" t="s">
        <v>6374</v>
      </c>
      <c r="R2298" s="9" t="s">
        <v>7307</v>
      </c>
    </row>
    <row r="2299" spans="1:18" x14ac:dyDescent="0.25">
      <c r="A2299" s="4" t="s">
        <v>6375</v>
      </c>
      <c r="D2299" s="4" t="s">
        <v>6903</v>
      </c>
      <c r="G2299" s="4" t="s">
        <v>4520</v>
      </c>
      <c r="P2299" s="9" t="s">
        <v>6375</v>
      </c>
      <c r="Q2299" s="9" t="s">
        <v>6903</v>
      </c>
      <c r="R2299" s="9" t="s">
        <v>1691</v>
      </c>
    </row>
    <row r="2300" spans="1:18" x14ac:dyDescent="0.25">
      <c r="A2300" s="4" t="s">
        <v>2381</v>
      </c>
      <c r="D2300" s="4" t="s">
        <v>1370</v>
      </c>
      <c r="G2300" s="4" t="s">
        <v>4545</v>
      </c>
      <c r="P2300" s="9" t="s">
        <v>2381</v>
      </c>
      <c r="Q2300" s="9" t="s">
        <v>1370</v>
      </c>
      <c r="R2300" s="9" t="s">
        <v>4570</v>
      </c>
    </row>
    <row r="2301" spans="1:18" x14ac:dyDescent="0.25">
      <c r="A2301" s="4" t="s">
        <v>1770</v>
      </c>
      <c r="D2301" s="4" t="s">
        <v>4178</v>
      </c>
      <c r="G2301" s="4" t="s">
        <v>7307</v>
      </c>
      <c r="P2301" s="9" t="s">
        <v>1770</v>
      </c>
      <c r="Q2301" s="9" t="s">
        <v>4178</v>
      </c>
      <c r="R2301" s="9" t="s">
        <v>4597</v>
      </c>
    </row>
    <row r="2302" spans="1:18" x14ac:dyDescent="0.25">
      <c r="A2302" s="4" t="s">
        <v>6376</v>
      </c>
      <c r="D2302" s="4" t="s">
        <v>4206</v>
      </c>
      <c r="G2302" s="4" t="s">
        <v>1691</v>
      </c>
      <c r="P2302" s="9" t="s">
        <v>6376</v>
      </c>
      <c r="Q2302" s="9" t="s">
        <v>4206</v>
      </c>
      <c r="R2302" s="9" t="s">
        <v>4602</v>
      </c>
    </row>
    <row r="2303" spans="1:18" x14ac:dyDescent="0.25">
      <c r="A2303" s="4" t="s">
        <v>6907</v>
      </c>
      <c r="D2303" s="4" t="s">
        <v>7308</v>
      </c>
      <c r="G2303" s="4" t="s">
        <v>4570</v>
      </c>
      <c r="P2303" s="9" t="s">
        <v>6907</v>
      </c>
      <c r="Q2303" s="9" t="s">
        <v>7308</v>
      </c>
      <c r="R2303" s="9" t="s">
        <v>4621</v>
      </c>
    </row>
    <row r="2304" spans="1:18" x14ac:dyDescent="0.25">
      <c r="A2304" s="4" t="s">
        <v>7311</v>
      </c>
      <c r="D2304" s="4" t="s">
        <v>4257</v>
      </c>
      <c r="G2304" s="4" t="s">
        <v>4597</v>
      </c>
      <c r="P2304" s="9" t="s">
        <v>7311</v>
      </c>
      <c r="Q2304" s="9" t="s">
        <v>4257</v>
      </c>
      <c r="R2304" s="9" t="s">
        <v>4681</v>
      </c>
    </row>
    <row r="2305" spans="1:18" x14ac:dyDescent="0.25">
      <c r="A2305" s="4" t="s">
        <v>7312</v>
      </c>
      <c r="D2305" s="4" t="s">
        <v>4307</v>
      </c>
      <c r="G2305" s="4" t="s">
        <v>4602</v>
      </c>
      <c r="P2305" s="9" t="s">
        <v>7312</v>
      </c>
      <c r="Q2305" s="9" t="s">
        <v>4307</v>
      </c>
      <c r="R2305" s="9" t="s">
        <v>4688</v>
      </c>
    </row>
    <row r="2306" spans="1:18" x14ac:dyDescent="0.25">
      <c r="A2306" s="4" t="s">
        <v>4361</v>
      </c>
      <c r="D2306" s="4" t="s">
        <v>5576</v>
      </c>
      <c r="G2306" s="4" t="s">
        <v>4621</v>
      </c>
      <c r="P2306" s="9" t="s">
        <v>4361</v>
      </c>
      <c r="Q2306" s="9" t="s">
        <v>5576</v>
      </c>
      <c r="R2306" s="9" t="s">
        <v>4721</v>
      </c>
    </row>
    <row r="2307" spans="1:18" x14ac:dyDescent="0.25">
      <c r="A2307" s="4" t="s">
        <v>4419</v>
      </c>
      <c r="D2307" s="4" t="s">
        <v>6904</v>
      </c>
      <c r="G2307" s="4" t="s">
        <v>4681</v>
      </c>
      <c r="P2307" s="9" t="s">
        <v>4419</v>
      </c>
      <c r="Q2307" s="9" t="s">
        <v>6904</v>
      </c>
      <c r="R2307" s="9" t="s">
        <v>4727</v>
      </c>
    </row>
    <row r="2308" spans="1:18" x14ac:dyDescent="0.25">
      <c r="A2308" s="4" t="s">
        <v>1199</v>
      </c>
      <c r="D2308" s="4" t="s">
        <v>5577</v>
      </c>
      <c r="G2308" s="4" t="s">
        <v>4688</v>
      </c>
      <c r="P2308" s="9" t="s">
        <v>1199</v>
      </c>
      <c r="Q2308" s="9" t="s">
        <v>5577</v>
      </c>
      <c r="R2308" s="9" t="s">
        <v>4742</v>
      </c>
    </row>
    <row r="2309" spans="1:18" x14ac:dyDescent="0.25">
      <c r="A2309" s="4" t="s">
        <v>1501</v>
      </c>
      <c r="D2309" s="4" t="s">
        <v>4357</v>
      </c>
      <c r="G2309" s="4" t="s">
        <v>4721</v>
      </c>
      <c r="P2309" s="9" t="s">
        <v>1501</v>
      </c>
      <c r="Q2309" s="9" t="s">
        <v>4357</v>
      </c>
      <c r="R2309" s="9" t="s">
        <v>4729</v>
      </c>
    </row>
    <row r="2310" spans="1:18" x14ac:dyDescent="0.25">
      <c r="A2310" s="4" t="s">
        <v>1598</v>
      </c>
      <c r="D2310" s="4" t="s">
        <v>6905</v>
      </c>
      <c r="G2310" s="4" t="s">
        <v>4727</v>
      </c>
      <c r="P2310" s="9" t="s">
        <v>1598</v>
      </c>
      <c r="Q2310" s="9" t="s">
        <v>6905</v>
      </c>
      <c r="R2310" s="9" t="s">
        <v>4772</v>
      </c>
    </row>
    <row r="2311" spans="1:18" x14ac:dyDescent="0.25">
      <c r="A2311" s="4" t="s">
        <v>3165</v>
      </c>
      <c r="D2311" s="4" t="s">
        <v>2332</v>
      </c>
      <c r="G2311" s="4" t="s">
        <v>4742</v>
      </c>
      <c r="P2311" s="9" t="s">
        <v>3165</v>
      </c>
      <c r="Q2311" s="9" t="s">
        <v>2332</v>
      </c>
      <c r="R2311" s="9" t="s">
        <v>4777</v>
      </c>
    </row>
    <row r="2312" spans="1:18" x14ac:dyDescent="0.25">
      <c r="A2312" s="4" t="s">
        <v>2358</v>
      </c>
      <c r="D2312" s="4" t="s">
        <v>2311</v>
      </c>
      <c r="G2312" s="4" t="s">
        <v>4729</v>
      </c>
      <c r="P2312" s="9" t="s">
        <v>2358</v>
      </c>
      <c r="Q2312" s="9" t="s">
        <v>2311</v>
      </c>
      <c r="R2312" s="9" t="s">
        <v>7537</v>
      </c>
    </row>
    <row r="2313" spans="1:18" x14ac:dyDescent="0.25">
      <c r="A2313" s="4" t="s">
        <v>1813</v>
      </c>
      <c r="D2313" s="4" t="s">
        <v>2299</v>
      </c>
      <c r="G2313" s="4" t="s">
        <v>4772</v>
      </c>
      <c r="P2313" s="9" t="s">
        <v>1813</v>
      </c>
      <c r="Q2313" s="9" t="s">
        <v>2299</v>
      </c>
      <c r="R2313" s="9" t="s">
        <v>4795</v>
      </c>
    </row>
    <row r="2314" spans="1:18" x14ac:dyDescent="0.25">
      <c r="A2314" s="4" t="s">
        <v>2121</v>
      </c>
      <c r="D2314" s="4" t="s">
        <v>5951</v>
      </c>
      <c r="G2314" s="4" t="s">
        <v>4777</v>
      </c>
      <c r="P2314" s="9" t="s">
        <v>2121</v>
      </c>
      <c r="Q2314" s="9" t="s">
        <v>5951</v>
      </c>
      <c r="R2314" s="9" t="s">
        <v>4788</v>
      </c>
    </row>
    <row r="2315" spans="1:18" x14ac:dyDescent="0.25">
      <c r="A2315" s="4" t="s">
        <v>3425</v>
      </c>
      <c r="D2315" s="4" t="s">
        <v>1274</v>
      </c>
      <c r="G2315" s="4" t="s">
        <v>7537</v>
      </c>
      <c r="P2315" s="9" t="s">
        <v>3425</v>
      </c>
      <c r="Q2315" s="9" t="s">
        <v>1274</v>
      </c>
      <c r="R2315" s="9" t="s">
        <v>4819</v>
      </c>
    </row>
    <row r="2316" spans="1:18" x14ac:dyDescent="0.25">
      <c r="A2316" s="4" t="s">
        <v>6564</v>
      </c>
      <c r="D2316" s="4" t="s">
        <v>5952</v>
      </c>
      <c r="G2316" s="4" t="s">
        <v>4795</v>
      </c>
      <c r="P2316" s="9" t="s">
        <v>6564</v>
      </c>
      <c r="Q2316" s="9" t="s">
        <v>5952</v>
      </c>
      <c r="R2316" s="9" t="s">
        <v>4845</v>
      </c>
    </row>
    <row r="2317" spans="1:18" x14ac:dyDescent="0.25">
      <c r="A2317" s="4" t="s">
        <v>3579</v>
      </c>
      <c r="D2317" s="4" t="s">
        <v>1594</v>
      </c>
      <c r="G2317" s="4" t="s">
        <v>4788</v>
      </c>
      <c r="P2317" s="9" t="s">
        <v>3579</v>
      </c>
      <c r="Q2317" s="9" t="s">
        <v>1594</v>
      </c>
      <c r="R2317" s="9" t="s">
        <v>4827</v>
      </c>
    </row>
    <row r="2318" spans="1:18" x14ac:dyDescent="0.25">
      <c r="A2318" s="4" t="s">
        <v>6800</v>
      </c>
      <c r="D2318" s="4" t="s">
        <v>6799</v>
      </c>
      <c r="G2318" s="4" t="s">
        <v>4819</v>
      </c>
      <c r="P2318" s="9" t="s">
        <v>6800</v>
      </c>
      <c r="Q2318" s="9" t="s">
        <v>6799</v>
      </c>
      <c r="R2318" s="9" t="s">
        <v>4851</v>
      </c>
    </row>
    <row r="2319" spans="1:18" x14ac:dyDescent="0.25">
      <c r="A2319" s="4" t="s">
        <v>6252</v>
      </c>
      <c r="D2319" s="4" t="s">
        <v>4232</v>
      </c>
      <c r="G2319" s="4" t="s">
        <v>4845</v>
      </c>
      <c r="P2319" s="9" t="s">
        <v>6252</v>
      </c>
      <c r="Q2319" s="9" t="s">
        <v>4232</v>
      </c>
      <c r="R2319" s="9" t="s">
        <v>7538</v>
      </c>
    </row>
    <row r="2320" spans="1:18" x14ac:dyDescent="0.25">
      <c r="A2320" s="4" t="s">
        <v>6565</v>
      </c>
      <c r="D2320" s="4" t="s">
        <v>4291</v>
      </c>
      <c r="G2320" s="4" t="s">
        <v>4827</v>
      </c>
      <c r="P2320" s="9" t="s">
        <v>6565</v>
      </c>
      <c r="Q2320" s="9" t="s">
        <v>4291</v>
      </c>
      <c r="R2320" s="9" t="s">
        <v>7651</v>
      </c>
    </row>
    <row r="2321" spans="1:18" x14ac:dyDescent="0.25">
      <c r="A2321" s="4" t="s">
        <v>3712</v>
      </c>
      <c r="D2321" s="4" t="s">
        <v>5578</v>
      </c>
      <c r="G2321" s="4" t="s">
        <v>4851</v>
      </c>
      <c r="P2321" s="9" t="s">
        <v>3712</v>
      </c>
      <c r="Q2321" s="9" t="s">
        <v>5578</v>
      </c>
      <c r="R2321" s="9" t="s">
        <v>7652</v>
      </c>
    </row>
    <row r="2322" spans="1:18" x14ac:dyDescent="0.25">
      <c r="A2322" s="4" t="s">
        <v>5955</v>
      </c>
      <c r="D2322" s="4" t="s">
        <v>4345</v>
      </c>
      <c r="G2322" s="4" t="s">
        <v>7538</v>
      </c>
      <c r="P2322" s="9" t="s">
        <v>5955</v>
      </c>
      <c r="Q2322" s="9" t="s">
        <v>4345</v>
      </c>
      <c r="R2322" s="9" t="s">
        <v>4883</v>
      </c>
    </row>
    <row r="2323" spans="1:18" x14ac:dyDescent="0.25">
      <c r="A2323" s="4" t="s">
        <v>3878</v>
      </c>
      <c r="D2323" s="4" t="s">
        <v>7309</v>
      </c>
      <c r="G2323" s="4" t="s">
        <v>7651</v>
      </c>
      <c r="P2323" s="9" t="s">
        <v>3878</v>
      </c>
      <c r="Q2323" s="9" t="s">
        <v>7309</v>
      </c>
      <c r="R2323" s="9" t="s">
        <v>5575</v>
      </c>
    </row>
    <row r="2324" spans="1:18" x14ac:dyDescent="0.25">
      <c r="A2324" s="4" t="s">
        <v>3909</v>
      </c>
      <c r="D2324" s="4" t="s">
        <v>2532</v>
      </c>
      <c r="G2324" s="4" t="s">
        <v>7652</v>
      </c>
      <c r="P2324" s="9" t="s">
        <v>3909</v>
      </c>
      <c r="Q2324" s="9" t="s">
        <v>2532</v>
      </c>
      <c r="R2324" s="9" t="s">
        <v>2617</v>
      </c>
    </row>
    <row r="2325" spans="1:18" x14ac:dyDescent="0.25">
      <c r="A2325" s="4" t="s">
        <v>6156</v>
      </c>
      <c r="D2325" s="4" t="s">
        <v>1934</v>
      </c>
      <c r="G2325" s="4" t="s">
        <v>4883</v>
      </c>
      <c r="P2325" s="9" t="s">
        <v>6156</v>
      </c>
      <c r="Q2325" s="9" t="s">
        <v>1934</v>
      </c>
      <c r="R2325" s="9" t="s">
        <v>4893</v>
      </c>
    </row>
    <row r="2326" spans="1:18" x14ac:dyDescent="0.25">
      <c r="A2326" s="4" t="s">
        <v>2483</v>
      </c>
      <c r="D2326" s="4" t="s">
        <v>5579</v>
      </c>
      <c r="G2326" s="4" t="s">
        <v>5575</v>
      </c>
      <c r="P2326" s="9" t="s">
        <v>2483</v>
      </c>
      <c r="Q2326" s="9" t="s">
        <v>5579</v>
      </c>
      <c r="R2326" s="9" t="s">
        <v>2202</v>
      </c>
    </row>
    <row r="2327" spans="1:18" x14ac:dyDescent="0.25">
      <c r="A2327" s="4" t="s">
        <v>1922</v>
      </c>
      <c r="D2327" s="4" t="s">
        <v>7310</v>
      </c>
      <c r="G2327" s="4" t="s">
        <v>2617</v>
      </c>
      <c r="P2327" s="9" t="s">
        <v>1922</v>
      </c>
      <c r="Q2327" s="9" t="s">
        <v>7310</v>
      </c>
      <c r="R2327" s="9" t="s">
        <v>2234</v>
      </c>
    </row>
    <row r="2328" spans="1:18" x14ac:dyDescent="0.25">
      <c r="A2328" s="4" t="s">
        <v>4123</v>
      </c>
      <c r="D2328" s="4" t="s">
        <v>3079</v>
      </c>
      <c r="G2328" s="4" t="s">
        <v>4893</v>
      </c>
      <c r="P2328" s="9" t="s">
        <v>4123</v>
      </c>
      <c r="Q2328" s="9" t="s">
        <v>3079</v>
      </c>
      <c r="R2328" s="9" t="s">
        <v>1737</v>
      </c>
    </row>
    <row r="2329" spans="1:18" x14ac:dyDescent="0.25">
      <c r="A2329" s="4" t="s">
        <v>6566</v>
      </c>
      <c r="D2329" s="4" t="s">
        <v>3140</v>
      </c>
      <c r="G2329" s="4" t="s">
        <v>2202</v>
      </c>
      <c r="P2329" s="9" t="s">
        <v>6566</v>
      </c>
      <c r="Q2329" s="9" t="s">
        <v>3140</v>
      </c>
      <c r="R2329" s="9" t="s">
        <v>1862</v>
      </c>
    </row>
    <row r="2330" spans="1:18" x14ac:dyDescent="0.25">
      <c r="A2330" s="4" t="s">
        <v>4165</v>
      </c>
      <c r="D2330" s="4" t="s">
        <v>5953</v>
      </c>
      <c r="G2330" s="4" t="s">
        <v>2234</v>
      </c>
      <c r="P2330" s="9" t="s">
        <v>4165</v>
      </c>
      <c r="Q2330" s="9" t="s">
        <v>5953</v>
      </c>
      <c r="R2330" s="9" t="s">
        <v>2025</v>
      </c>
    </row>
    <row r="2331" spans="1:18" x14ac:dyDescent="0.25">
      <c r="A2331" s="4" t="s">
        <v>5355</v>
      </c>
      <c r="D2331" s="4" t="s">
        <v>6562</v>
      </c>
      <c r="G2331" s="4" t="s">
        <v>1737</v>
      </c>
      <c r="P2331" s="9" t="s">
        <v>5355</v>
      </c>
      <c r="Q2331" s="9" t="s">
        <v>6562</v>
      </c>
      <c r="R2331" s="9" t="s">
        <v>2159</v>
      </c>
    </row>
    <row r="2332" spans="1:18" x14ac:dyDescent="0.25">
      <c r="A2332" s="4" t="s">
        <v>2530</v>
      </c>
      <c r="D2332" s="4" t="s">
        <v>7159</v>
      </c>
      <c r="G2332" s="4" t="s">
        <v>1862</v>
      </c>
      <c r="P2332" s="9" t="s">
        <v>2530</v>
      </c>
      <c r="Q2332" s="9" t="s">
        <v>7159</v>
      </c>
      <c r="R2332" s="9" t="s">
        <v>4896</v>
      </c>
    </row>
    <row r="2333" spans="1:18" x14ac:dyDescent="0.25">
      <c r="A2333" s="4" t="s">
        <v>4404</v>
      </c>
      <c r="D2333" s="4" t="s">
        <v>5354</v>
      </c>
      <c r="G2333" s="4" t="s">
        <v>2025</v>
      </c>
      <c r="P2333" s="9" t="s">
        <v>4404</v>
      </c>
      <c r="Q2333" s="9" t="s">
        <v>5354</v>
      </c>
      <c r="R2333" s="9" t="s">
        <v>4915</v>
      </c>
    </row>
    <row r="2334" spans="1:18" x14ac:dyDescent="0.25">
      <c r="A2334" s="4" t="s">
        <v>4410</v>
      </c>
      <c r="D2334" s="4" t="s">
        <v>2577</v>
      </c>
      <c r="G2334" s="4" t="s">
        <v>2159</v>
      </c>
      <c r="P2334" s="9" t="s">
        <v>4410</v>
      </c>
      <c r="Q2334" s="9" t="s">
        <v>2577</v>
      </c>
      <c r="R2334" s="9" t="s">
        <v>6373</v>
      </c>
    </row>
    <row r="2335" spans="1:18" x14ac:dyDescent="0.25">
      <c r="A2335" s="4" t="s">
        <v>1249</v>
      </c>
      <c r="D2335" s="4" t="s">
        <v>2106</v>
      </c>
      <c r="G2335" s="4" t="s">
        <v>4896</v>
      </c>
      <c r="P2335" s="9" t="s">
        <v>1249</v>
      </c>
      <c r="Q2335" s="9" t="s">
        <v>2106</v>
      </c>
      <c r="R2335" s="9" t="s">
        <v>6374</v>
      </c>
    </row>
    <row r="2336" spans="1:18" x14ac:dyDescent="0.25">
      <c r="A2336" s="4" t="s">
        <v>6908</v>
      </c>
      <c r="D2336" s="4" t="s">
        <v>3409</v>
      </c>
      <c r="G2336" s="4" t="s">
        <v>4915</v>
      </c>
      <c r="P2336" s="9" t="s">
        <v>6908</v>
      </c>
      <c r="Q2336" s="9" t="s">
        <v>3409</v>
      </c>
      <c r="R2336" s="9" t="s">
        <v>6903</v>
      </c>
    </row>
    <row r="2337" spans="1:18" x14ac:dyDescent="0.25">
      <c r="A2337" s="4" t="s">
        <v>1386</v>
      </c>
      <c r="D2337" s="4" t="s">
        <v>3457</v>
      </c>
      <c r="G2337" s="4" t="s">
        <v>6373</v>
      </c>
      <c r="P2337" s="9" t="s">
        <v>1386</v>
      </c>
      <c r="Q2337" s="9" t="s">
        <v>3457</v>
      </c>
      <c r="R2337" s="9" t="s">
        <v>1370</v>
      </c>
    </row>
    <row r="2338" spans="1:18" x14ac:dyDescent="0.25">
      <c r="A2338" s="4" t="s">
        <v>5956</v>
      </c>
      <c r="D2338" s="4" t="s">
        <v>2675</v>
      </c>
      <c r="G2338" s="4" t="s">
        <v>6374</v>
      </c>
      <c r="P2338" s="9" t="s">
        <v>5956</v>
      </c>
      <c r="Q2338" s="9" t="s">
        <v>2675</v>
      </c>
      <c r="R2338" s="9" t="s">
        <v>4178</v>
      </c>
    </row>
    <row r="2339" spans="1:18" x14ac:dyDescent="0.25">
      <c r="A2339" s="4" t="s">
        <v>1575</v>
      </c>
      <c r="D2339" s="4" t="s">
        <v>5954</v>
      </c>
      <c r="G2339" s="4" t="s">
        <v>6903</v>
      </c>
      <c r="P2339" s="9" t="s">
        <v>1575</v>
      </c>
      <c r="Q2339" s="9" t="s">
        <v>5954</v>
      </c>
      <c r="R2339" s="9" t="s">
        <v>4206</v>
      </c>
    </row>
    <row r="2340" spans="1:18" x14ac:dyDescent="0.25">
      <c r="A2340" s="4" t="s">
        <v>3648</v>
      </c>
      <c r="D2340" s="4" t="s">
        <v>2694</v>
      </c>
      <c r="G2340" s="4" t="s">
        <v>1370</v>
      </c>
      <c r="P2340" s="9" t="s">
        <v>3648</v>
      </c>
      <c r="Q2340" s="9" t="s">
        <v>2694</v>
      </c>
      <c r="R2340" s="9" t="s">
        <v>7308</v>
      </c>
    </row>
    <row r="2341" spans="1:18" x14ac:dyDescent="0.25">
      <c r="A2341" s="4" t="s">
        <v>3692</v>
      </c>
      <c r="D2341" s="4" t="s">
        <v>6563</v>
      </c>
      <c r="G2341" s="4" t="s">
        <v>4178</v>
      </c>
      <c r="P2341" s="9" t="s">
        <v>3692</v>
      </c>
      <c r="Q2341" s="9" t="s">
        <v>6563</v>
      </c>
      <c r="R2341" s="9" t="s">
        <v>4257</v>
      </c>
    </row>
    <row r="2342" spans="1:18" x14ac:dyDescent="0.25">
      <c r="A2342" s="4" t="s">
        <v>3718</v>
      </c>
      <c r="D2342" s="4" t="s">
        <v>2814</v>
      </c>
      <c r="G2342" s="4" t="s">
        <v>4206</v>
      </c>
      <c r="P2342" s="9" t="s">
        <v>3718</v>
      </c>
      <c r="Q2342" s="9" t="s">
        <v>2814</v>
      </c>
      <c r="R2342" s="9" t="s">
        <v>4307</v>
      </c>
    </row>
    <row r="2343" spans="1:18" x14ac:dyDescent="0.25">
      <c r="A2343" s="4" t="s">
        <v>6253</v>
      </c>
      <c r="D2343" s="4" t="s">
        <v>2864</v>
      </c>
      <c r="G2343" s="4" t="s">
        <v>7308</v>
      </c>
      <c r="P2343" s="9" t="s">
        <v>6253</v>
      </c>
      <c r="Q2343" s="9" t="s">
        <v>2864</v>
      </c>
      <c r="R2343" s="9" t="s">
        <v>5576</v>
      </c>
    </row>
    <row r="2344" spans="1:18" x14ac:dyDescent="0.25">
      <c r="A2344" s="4" t="s">
        <v>3790</v>
      </c>
      <c r="D2344" s="4" t="s">
        <v>6375</v>
      </c>
      <c r="G2344" s="4" t="s">
        <v>4257</v>
      </c>
      <c r="P2344" s="9" t="s">
        <v>3790</v>
      </c>
      <c r="Q2344" s="9" t="s">
        <v>6375</v>
      </c>
      <c r="R2344" s="9" t="s">
        <v>6904</v>
      </c>
    </row>
    <row r="2345" spans="1:18" x14ac:dyDescent="0.25">
      <c r="A2345" s="4" t="s">
        <v>3864</v>
      </c>
      <c r="D2345" s="4" t="s">
        <v>2381</v>
      </c>
      <c r="G2345" s="4" t="s">
        <v>4307</v>
      </c>
      <c r="P2345" s="9" t="s">
        <v>3864</v>
      </c>
      <c r="Q2345" s="9" t="s">
        <v>2381</v>
      </c>
      <c r="R2345" s="9" t="s">
        <v>5577</v>
      </c>
    </row>
    <row r="2346" spans="1:18" x14ac:dyDescent="0.25">
      <c r="A2346" s="4" t="s">
        <v>5482</v>
      </c>
      <c r="D2346" s="4" t="s">
        <v>1770</v>
      </c>
      <c r="G2346" s="4" t="s">
        <v>5576</v>
      </c>
      <c r="P2346" s="9" t="s">
        <v>5482</v>
      </c>
      <c r="Q2346" s="9" t="s">
        <v>1770</v>
      </c>
      <c r="R2346" s="9" t="s">
        <v>4357</v>
      </c>
    </row>
    <row r="2347" spans="1:18" x14ac:dyDescent="0.25">
      <c r="A2347" s="4" t="s">
        <v>3942</v>
      </c>
      <c r="D2347" s="4" t="s">
        <v>6376</v>
      </c>
      <c r="G2347" s="4" t="s">
        <v>6904</v>
      </c>
      <c r="P2347" s="9" t="s">
        <v>3942</v>
      </c>
      <c r="Q2347" s="9" t="s">
        <v>6376</v>
      </c>
      <c r="R2347" s="9" t="s">
        <v>6905</v>
      </c>
    </row>
    <row r="2348" spans="1:18" x14ac:dyDescent="0.25">
      <c r="A2348" s="4" t="s">
        <v>4004</v>
      </c>
      <c r="D2348" s="4" t="s">
        <v>6907</v>
      </c>
      <c r="G2348" s="4" t="s">
        <v>5577</v>
      </c>
      <c r="P2348" s="9" t="s">
        <v>4004</v>
      </c>
      <c r="Q2348" s="9" t="s">
        <v>6907</v>
      </c>
      <c r="R2348" s="9" t="s">
        <v>2332</v>
      </c>
    </row>
    <row r="2349" spans="1:18" x14ac:dyDescent="0.25">
      <c r="A2349" s="4" t="s">
        <v>2481</v>
      </c>
      <c r="D2349" s="4" t="s">
        <v>7311</v>
      </c>
      <c r="G2349" s="4" t="s">
        <v>4357</v>
      </c>
      <c r="P2349" s="9" t="s">
        <v>2481</v>
      </c>
      <c r="Q2349" s="9" t="s">
        <v>7311</v>
      </c>
      <c r="R2349" s="9" t="s">
        <v>2311</v>
      </c>
    </row>
    <row r="2350" spans="1:18" x14ac:dyDescent="0.25">
      <c r="A2350" s="4" t="s">
        <v>2088</v>
      </c>
      <c r="D2350" s="4" t="s">
        <v>7312</v>
      </c>
      <c r="G2350" s="4" t="s">
        <v>6905</v>
      </c>
      <c r="P2350" s="9" t="s">
        <v>2088</v>
      </c>
      <c r="Q2350" s="9" t="s">
        <v>7312</v>
      </c>
      <c r="R2350" s="9" t="s">
        <v>2299</v>
      </c>
    </row>
    <row r="2351" spans="1:18" x14ac:dyDescent="0.25">
      <c r="A2351" s="4" t="s">
        <v>4038</v>
      </c>
      <c r="D2351" s="4" t="s">
        <v>4361</v>
      </c>
      <c r="G2351" s="4" t="s">
        <v>2332</v>
      </c>
      <c r="P2351" s="9" t="s">
        <v>4038</v>
      </c>
      <c r="Q2351" s="9" t="s">
        <v>4361</v>
      </c>
      <c r="R2351" s="9" t="s">
        <v>5951</v>
      </c>
    </row>
    <row r="2352" spans="1:18" x14ac:dyDescent="0.25">
      <c r="A2352" s="4" t="s">
        <v>4122</v>
      </c>
      <c r="D2352" s="4" t="s">
        <v>4419</v>
      </c>
      <c r="G2352" s="4" t="s">
        <v>2311</v>
      </c>
      <c r="P2352" s="9" t="s">
        <v>4122</v>
      </c>
      <c r="Q2352" s="9" t="s">
        <v>4419</v>
      </c>
      <c r="R2352" s="9" t="s">
        <v>1274</v>
      </c>
    </row>
    <row r="2353" spans="1:18" x14ac:dyDescent="0.25">
      <c r="A2353" s="4" t="s">
        <v>6157</v>
      </c>
      <c r="D2353" s="4" t="s">
        <v>1199</v>
      </c>
      <c r="G2353" s="4" t="s">
        <v>2299</v>
      </c>
      <c r="P2353" s="9" t="s">
        <v>6157</v>
      </c>
      <c r="Q2353" s="9" t="s">
        <v>1199</v>
      </c>
      <c r="R2353" s="9" t="s">
        <v>5952</v>
      </c>
    </row>
    <row r="2354" spans="1:18" x14ac:dyDescent="0.25">
      <c r="A2354" s="4" t="s">
        <v>6567</v>
      </c>
      <c r="D2354" s="4" t="s">
        <v>1501</v>
      </c>
      <c r="G2354" s="4" t="s">
        <v>5951</v>
      </c>
      <c r="P2354" s="9" t="s">
        <v>6567</v>
      </c>
      <c r="Q2354" s="9" t="s">
        <v>1501</v>
      </c>
      <c r="R2354" s="9" t="s">
        <v>1594</v>
      </c>
    </row>
    <row r="2355" spans="1:18" x14ac:dyDescent="0.25">
      <c r="A2355" s="4" t="s">
        <v>6909</v>
      </c>
      <c r="D2355" s="4" t="s">
        <v>1598</v>
      </c>
      <c r="G2355" s="4" t="s">
        <v>1274</v>
      </c>
      <c r="P2355" s="9" t="s">
        <v>6909</v>
      </c>
      <c r="Q2355" s="9" t="s">
        <v>1598</v>
      </c>
      <c r="R2355" s="9" t="s">
        <v>6799</v>
      </c>
    </row>
    <row r="2356" spans="1:18" x14ac:dyDescent="0.25">
      <c r="A2356" s="4" t="s">
        <v>1294</v>
      </c>
      <c r="D2356" s="4" t="s">
        <v>3165</v>
      </c>
      <c r="G2356" s="4" t="s">
        <v>5952</v>
      </c>
      <c r="P2356" s="9" t="s">
        <v>1294</v>
      </c>
      <c r="Q2356" s="9" t="s">
        <v>3165</v>
      </c>
      <c r="R2356" s="9" t="s">
        <v>4232</v>
      </c>
    </row>
    <row r="2357" spans="1:18" x14ac:dyDescent="0.25">
      <c r="A2357" s="4" t="s">
        <v>4489</v>
      </c>
      <c r="D2357" s="4" t="s">
        <v>2358</v>
      </c>
      <c r="G2357" s="4" t="s">
        <v>1594</v>
      </c>
      <c r="P2357" s="9" t="s">
        <v>4489</v>
      </c>
      <c r="Q2357" s="9" t="s">
        <v>2358</v>
      </c>
      <c r="R2357" s="9" t="s">
        <v>4291</v>
      </c>
    </row>
    <row r="2358" spans="1:18" x14ac:dyDescent="0.25">
      <c r="A2358" s="4" t="s">
        <v>4536</v>
      </c>
      <c r="D2358" s="4" t="s">
        <v>1813</v>
      </c>
      <c r="G2358" s="4" t="s">
        <v>6799</v>
      </c>
      <c r="P2358" s="9" t="s">
        <v>4536</v>
      </c>
      <c r="Q2358" s="9" t="s">
        <v>1813</v>
      </c>
      <c r="R2358" s="9" t="s">
        <v>4345</v>
      </c>
    </row>
    <row r="2359" spans="1:18" x14ac:dyDescent="0.25">
      <c r="A2359" s="4" t="s">
        <v>4615</v>
      </c>
      <c r="D2359" s="4" t="s">
        <v>2121</v>
      </c>
      <c r="G2359" s="4" t="s">
        <v>4232</v>
      </c>
      <c r="P2359" s="9" t="s">
        <v>4615</v>
      </c>
      <c r="Q2359" s="9" t="s">
        <v>2121</v>
      </c>
      <c r="R2359" s="9" t="s">
        <v>7309</v>
      </c>
    </row>
    <row r="2360" spans="1:18" x14ac:dyDescent="0.25">
      <c r="A2360" s="4" t="s">
        <v>6254</v>
      </c>
      <c r="D2360" s="4" t="s">
        <v>3425</v>
      </c>
      <c r="G2360" s="4" t="s">
        <v>4291</v>
      </c>
      <c r="P2360" s="9" t="s">
        <v>6254</v>
      </c>
      <c r="Q2360" s="9" t="s">
        <v>3425</v>
      </c>
      <c r="R2360" s="9" t="s">
        <v>4995</v>
      </c>
    </row>
    <row r="2361" spans="1:18" x14ac:dyDescent="0.25">
      <c r="A2361" s="4" t="s">
        <v>7313</v>
      </c>
      <c r="D2361" s="4" t="s">
        <v>6564</v>
      </c>
      <c r="G2361" s="4" t="s">
        <v>4345</v>
      </c>
      <c r="P2361" s="9" t="s">
        <v>7313</v>
      </c>
      <c r="Q2361" s="9" t="s">
        <v>6564</v>
      </c>
      <c r="R2361" s="9" t="s">
        <v>6906</v>
      </c>
    </row>
    <row r="2362" spans="1:18" x14ac:dyDescent="0.25">
      <c r="A2362" s="4" t="s">
        <v>6910</v>
      </c>
      <c r="D2362" s="4" t="s">
        <v>3579</v>
      </c>
      <c r="G2362" s="4" t="s">
        <v>7309</v>
      </c>
      <c r="P2362" s="9" t="s">
        <v>6910</v>
      </c>
      <c r="Q2362" s="9" t="s">
        <v>3579</v>
      </c>
      <c r="R2362" s="9" t="s">
        <v>2532</v>
      </c>
    </row>
    <row r="2363" spans="1:18" x14ac:dyDescent="0.25">
      <c r="A2363" s="4" t="s">
        <v>2509</v>
      </c>
      <c r="D2363" s="4" t="s">
        <v>6800</v>
      </c>
      <c r="G2363" s="4" t="s">
        <v>4995</v>
      </c>
      <c r="P2363" s="9" t="s">
        <v>2509</v>
      </c>
      <c r="Q2363" s="9" t="s">
        <v>6800</v>
      </c>
      <c r="R2363" s="9" t="s">
        <v>1934</v>
      </c>
    </row>
    <row r="2364" spans="1:18" x14ac:dyDescent="0.25">
      <c r="A2364" s="4" t="s">
        <v>2137</v>
      </c>
      <c r="D2364" s="4" t="s">
        <v>6252</v>
      </c>
      <c r="G2364" s="4" t="s">
        <v>6906</v>
      </c>
      <c r="P2364" s="9" t="s">
        <v>2137</v>
      </c>
      <c r="Q2364" s="9" t="s">
        <v>6252</v>
      </c>
      <c r="R2364" s="9" t="s">
        <v>5579</v>
      </c>
    </row>
    <row r="2365" spans="1:18" x14ac:dyDescent="0.25">
      <c r="A2365" s="4" t="s">
        <v>4101</v>
      </c>
      <c r="D2365" s="4" t="s">
        <v>6565</v>
      </c>
      <c r="G2365" s="4" t="s">
        <v>2532</v>
      </c>
      <c r="P2365" s="9" t="s">
        <v>4101</v>
      </c>
      <c r="Q2365" s="9" t="s">
        <v>6565</v>
      </c>
      <c r="R2365" s="9" t="s">
        <v>7310</v>
      </c>
    </row>
    <row r="2366" spans="1:18" x14ac:dyDescent="0.25">
      <c r="A2366" s="4" t="s">
        <v>5957</v>
      </c>
      <c r="D2366" s="4" t="s">
        <v>3712</v>
      </c>
      <c r="G2366" s="4" t="s">
        <v>1934</v>
      </c>
      <c r="P2366" s="9" t="s">
        <v>5957</v>
      </c>
      <c r="Q2366" s="9" t="s">
        <v>3712</v>
      </c>
      <c r="R2366" s="9" t="s">
        <v>3079</v>
      </c>
    </row>
    <row r="2367" spans="1:18" x14ac:dyDescent="0.25">
      <c r="A2367" s="4" t="s">
        <v>1204</v>
      </c>
      <c r="D2367" s="4" t="s">
        <v>5955</v>
      </c>
      <c r="G2367" s="4" t="s">
        <v>5579</v>
      </c>
      <c r="P2367" s="9" t="s">
        <v>1204</v>
      </c>
      <c r="Q2367" s="9" t="s">
        <v>5955</v>
      </c>
      <c r="R2367" s="9" t="s">
        <v>3140</v>
      </c>
    </row>
    <row r="2368" spans="1:18" x14ac:dyDescent="0.25">
      <c r="A2368" s="4" t="s">
        <v>1291</v>
      </c>
      <c r="D2368" s="4" t="s">
        <v>3878</v>
      </c>
      <c r="G2368" s="4" t="s">
        <v>7310</v>
      </c>
      <c r="P2368" s="9" t="s">
        <v>1291</v>
      </c>
      <c r="Q2368" s="9" t="s">
        <v>3878</v>
      </c>
      <c r="R2368" s="9" t="s">
        <v>5953</v>
      </c>
    </row>
    <row r="2369" spans="1:18" x14ac:dyDescent="0.25">
      <c r="A2369" s="4" t="s">
        <v>3019</v>
      </c>
      <c r="D2369" s="4" t="s">
        <v>3909</v>
      </c>
      <c r="G2369" s="4" t="s">
        <v>3079</v>
      </c>
      <c r="P2369" s="9" t="s">
        <v>3019</v>
      </c>
      <c r="Q2369" s="9" t="s">
        <v>3909</v>
      </c>
      <c r="R2369" s="9" t="s">
        <v>6562</v>
      </c>
    </row>
    <row r="2370" spans="1:18" x14ac:dyDescent="0.25">
      <c r="A2370" s="4" t="s">
        <v>5356</v>
      </c>
      <c r="D2370" s="4" t="s">
        <v>7539</v>
      </c>
      <c r="G2370" s="4" t="s">
        <v>3140</v>
      </c>
      <c r="P2370" s="9" t="s">
        <v>5356</v>
      </c>
      <c r="Q2370" s="9" t="s">
        <v>7539</v>
      </c>
      <c r="R2370" s="9" t="s">
        <v>7159</v>
      </c>
    </row>
    <row r="2371" spans="1:18" x14ac:dyDescent="0.25">
      <c r="A2371" s="4" t="s">
        <v>1605</v>
      </c>
      <c r="D2371" s="4" t="s">
        <v>6156</v>
      </c>
      <c r="G2371" s="4" t="s">
        <v>5953</v>
      </c>
      <c r="P2371" s="9" t="s">
        <v>1605</v>
      </c>
      <c r="Q2371" s="9" t="s">
        <v>6156</v>
      </c>
      <c r="R2371" s="9" t="s">
        <v>7653</v>
      </c>
    </row>
    <row r="2372" spans="1:18" x14ac:dyDescent="0.25">
      <c r="A2372" s="4" t="s">
        <v>3047</v>
      </c>
      <c r="D2372" s="4" t="s">
        <v>2483</v>
      </c>
      <c r="G2372" s="4" t="s">
        <v>6562</v>
      </c>
      <c r="P2372" s="9" t="s">
        <v>3047</v>
      </c>
      <c r="Q2372" s="9" t="s">
        <v>2483</v>
      </c>
      <c r="R2372" s="9" t="s">
        <v>5354</v>
      </c>
    </row>
    <row r="2373" spans="1:18" x14ac:dyDescent="0.25">
      <c r="A2373" s="4" t="s">
        <v>3133</v>
      </c>
      <c r="D2373" s="4" t="s">
        <v>1922</v>
      </c>
      <c r="G2373" s="4" t="s">
        <v>7159</v>
      </c>
      <c r="P2373" s="9" t="s">
        <v>3133</v>
      </c>
      <c r="Q2373" s="9" t="s">
        <v>1922</v>
      </c>
      <c r="R2373" s="9" t="s">
        <v>2577</v>
      </c>
    </row>
    <row r="2374" spans="1:18" x14ac:dyDescent="0.25">
      <c r="A2374" s="4" t="s">
        <v>3177</v>
      </c>
      <c r="D2374" s="4" t="s">
        <v>4123</v>
      </c>
      <c r="G2374" s="4" t="s">
        <v>7653</v>
      </c>
      <c r="P2374" s="9" t="s">
        <v>3177</v>
      </c>
      <c r="Q2374" s="9" t="s">
        <v>4123</v>
      </c>
      <c r="R2374" s="9" t="s">
        <v>2106</v>
      </c>
    </row>
    <row r="2375" spans="1:18" x14ac:dyDescent="0.25">
      <c r="A2375" s="4" t="s">
        <v>5483</v>
      </c>
      <c r="D2375" s="4" t="s">
        <v>6097</v>
      </c>
      <c r="G2375" s="4" t="s">
        <v>5354</v>
      </c>
      <c r="P2375" s="9" t="s">
        <v>5483</v>
      </c>
      <c r="Q2375" s="9" t="s">
        <v>6097</v>
      </c>
      <c r="R2375" s="9" t="s">
        <v>3409</v>
      </c>
    </row>
    <row r="2376" spans="1:18" x14ac:dyDescent="0.25">
      <c r="A2376" s="4" t="s">
        <v>3222</v>
      </c>
      <c r="D2376" s="4" t="s">
        <v>4165</v>
      </c>
      <c r="G2376" s="4" t="s">
        <v>2577</v>
      </c>
      <c r="P2376" s="9" t="s">
        <v>3222</v>
      </c>
      <c r="Q2376" s="9" t="s">
        <v>4165</v>
      </c>
      <c r="R2376" s="9" t="s">
        <v>3457</v>
      </c>
    </row>
    <row r="2377" spans="1:18" x14ac:dyDescent="0.25">
      <c r="A2377" s="4" t="s">
        <v>3241</v>
      </c>
      <c r="D2377" s="4" t="s">
        <v>5355</v>
      </c>
      <c r="G2377" s="4" t="s">
        <v>2106</v>
      </c>
      <c r="P2377" s="9" t="s">
        <v>3241</v>
      </c>
      <c r="Q2377" s="9" t="s">
        <v>5355</v>
      </c>
      <c r="R2377" s="9" t="s">
        <v>2675</v>
      </c>
    </row>
    <row r="2378" spans="1:18" x14ac:dyDescent="0.25">
      <c r="A2378" s="4" t="s">
        <v>3287</v>
      </c>
      <c r="D2378" s="4" t="s">
        <v>2530</v>
      </c>
      <c r="G2378" s="4" t="s">
        <v>3409</v>
      </c>
      <c r="P2378" s="9" t="s">
        <v>3287</v>
      </c>
      <c r="Q2378" s="9" t="s">
        <v>2530</v>
      </c>
      <c r="R2378" s="9" t="s">
        <v>5954</v>
      </c>
    </row>
    <row r="2379" spans="1:18" x14ac:dyDescent="0.25">
      <c r="A2379" s="4" t="s">
        <v>3371</v>
      </c>
      <c r="D2379" s="4" t="s">
        <v>4404</v>
      </c>
      <c r="G2379" s="4" t="s">
        <v>3457</v>
      </c>
      <c r="P2379" s="9" t="s">
        <v>3371</v>
      </c>
      <c r="Q2379" s="9" t="s">
        <v>4404</v>
      </c>
      <c r="R2379" s="9" t="s">
        <v>2694</v>
      </c>
    </row>
    <row r="2380" spans="1:18" x14ac:dyDescent="0.25">
      <c r="A2380" s="4" t="s">
        <v>2363</v>
      </c>
      <c r="D2380" s="4" t="s">
        <v>4410</v>
      </c>
      <c r="G2380" s="4" t="s">
        <v>2675</v>
      </c>
      <c r="P2380" s="9" t="s">
        <v>2363</v>
      </c>
      <c r="Q2380" s="9" t="s">
        <v>4410</v>
      </c>
      <c r="R2380" s="9" t="s">
        <v>6563</v>
      </c>
    </row>
    <row r="2381" spans="1:18" x14ac:dyDescent="0.25">
      <c r="A2381" s="4" t="s">
        <v>1751</v>
      </c>
      <c r="D2381" s="4" t="s">
        <v>1249</v>
      </c>
      <c r="G2381" s="4" t="s">
        <v>5954</v>
      </c>
      <c r="P2381" s="9" t="s">
        <v>1751</v>
      </c>
      <c r="Q2381" s="9" t="s">
        <v>1249</v>
      </c>
      <c r="R2381" s="9" t="s">
        <v>2814</v>
      </c>
    </row>
    <row r="2382" spans="1:18" x14ac:dyDescent="0.25">
      <c r="A2382" s="4" t="s">
        <v>1864</v>
      </c>
      <c r="D2382" s="4" t="s">
        <v>6908</v>
      </c>
      <c r="G2382" s="4" t="s">
        <v>2694</v>
      </c>
      <c r="P2382" s="9" t="s">
        <v>1864</v>
      </c>
      <c r="Q2382" s="9" t="s">
        <v>6908</v>
      </c>
      <c r="R2382" s="9" t="s">
        <v>2864</v>
      </c>
    </row>
    <row r="2383" spans="1:18" x14ac:dyDescent="0.25">
      <c r="A2383" s="4" t="s">
        <v>2176</v>
      </c>
      <c r="D2383" s="4" t="s">
        <v>1386</v>
      </c>
      <c r="G2383" s="4" t="s">
        <v>6563</v>
      </c>
      <c r="P2383" s="9" t="s">
        <v>2176</v>
      </c>
      <c r="Q2383" s="9" t="s">
        <v>1386</v>
      </c>
      <c r="R2383" s="9" t="s">
        <v>6375</v>
      </c>
    </row>
    <row r="2384" spans="1:18" x14ac:dyDescent="0.25">
      <c r="A2384" s="4" t="s">
        <v>3450</v>
      </c>
      <c r="D2384" s="4" t="s">
        <v>5956</v>
      </c>
      <c r="G2384" s="4" t="s">
        <v>2814</v>
      </c>
      <c r="P2384" s="9" t="s">
        <v>3450</v>
      </c>
      <c r="Q2384" s="9" t="s">
        <v>5956</v>
      </c>
      <c r="R2384" s="9" t="s">
        <v>2381</v>
      </c>
    </row>
    <row r="2385" spans="1:18" x14ac:dyDescent="0.25">
      <c r="A2385" s="4" t="s">
        <v>5958</v>
      </c>
      <c r="D2385" s="4" t="s">
        <v>1575</v>
      </c>
      <c r="G2385" s="4" t="s">
        <v>2864</v>
      </c>
      <c r="P2385" s="9" t="s">
        <v>5958</v>
      </c>
      <c r="Q2385" s="9" t="s">
        <v>1575</v>
      </c>
      <c r="R2385" s="9" t="s">
        <v>1770</v>
      </c>
    </row>
    <row r="2386" spans="1:18" x14ac:dyDescent="0.25">
      <c r="A2386" s="4" t="s">
        <v>6158</v>
      </c>
      <c r="D2386" s="4" t="s">
        <v>3648</v>
      </c>
      <c r="G2386" s="4" t="s">
        <v>6375</v>
      </c>
      <c r="P2386" s="9" t="s">
        <v>6158</v>
      </c>
      <c r="Q2386" s="9" t="s">
        <v>3648</v>
      </c>
      <c r="R2386" s="9" t="s">
        <v>6376</v>
      </c>
    </row>
    <row r="2387" spans="1:18" x14ac:dyDescent="0.25">
      <c r="A2387" s="4" t="s">
        <v>6911</v>
      </c>
      <c r="D2387" s="4" t="s">
        <v>3692</v>
      </c>
      <c r="G2387" s="4" t="s">
        <v>2381</v>
      </c>
      <c r="P2387" s="9" t="s">
        <v>6911</v>
      </c>
      <c r="Q2387" s="9" t="s">
        <v>3692</v>
      </c>
      <c r="R2387" s="9" t="s">
        <v>6907</v>
      </c>
    </row>
    <row r="2388" spans="1:18" x14ac:dyDescent="0.25">
      <c r="A2388" s="4" t="s">
        <v>3462</v>
      </c>
      <c r="D2388" s="4" t="s">
        <v>3718</v>
      </c>
      <c r="G2388" s="4" t="s">
        <v>1770</v>
      </c>
      <c r="P2388" s="9" t="s">
        <v>3462</v>
      </c>
      <c r="Q2388" s="9" t="s">
        <v>3718</v>
      </c>
      <c r="R2388" s="9" t="s">
        <v>7311</v>
      </c>
    </row>
    <row r="2389" spans="1:18" x14ac:dyDescent="0.25">
      <c r="A2389" s="4" t="s">
        <v>3527</v>
      </c>
      <c r="D2389" s="4" t="s">
        <v>6253</v>
      </c>
      <c r="G2389" s="4" t="s">
        <v>6376</v>
      </c>
      <c r="P2389" s="9" t="s">
        <v>3527</v>
      </c>
      <c r="Q2389" s="9" t="s">
        <v>6253</v>
      </c>
      <c r="R2389" s="9" t="s">
        <v>7312</v>
      </c>
    </row>
    <row r="2390" spans="1:18" x14ac:dyDescent="0.25">
      <c r="A2390" s="4" t="s">
        <v>1441</v>
      </c>
      <c r="D2390" s="4" t="s">
        <v>3790</v>
      </c>
      <c r="G2390" s="4" t="s">
        <v>6907</v>
      </c>
      <c r="P2390" s="9" t="s">
        <v>1441</v>
      </c>
      <c r="Q2390" s="9" t="s">
        <v>3790</v>
      </c>
      <c r="R2390" s="9" t="s">
        <v>4361</v>
      </c>
    </row>
    <row r="2391" spans="1:18" x14ac:dyDescent="0.25">
      <c r="A2391" s="4" t="s">
        <v>3641</v>
      </c>
      <c r="D2391" s="4" t="s">
        <v>3864</v>
      </c>
      <c r="G2391" s="4" t="s">
        <v>7311</v>
      </c>
      <c r="P2391" s="9" t="s">
        <v>3641</v>
      </c>
      <c r="Q2391" s="9" t="s">
        <v>3864</v>
      </c>
      <c r="R2391" s="9" t="s">
        <v>4419</v>
      </c>
    </row>
    <row r="2392" spans="1:18" x14ac:dyDescent="0.25">
      <c r="A2392" s="4" t="s">
        <v>3753</v>
      </c>
      <c r="D2392" s="4" t="s">
        <v>5482</v>
      </c>
      <c r="G2392" s="4" t="s">
        <v>7312</v>
      </c>
      <c r="P2392" s="9" t="s">
        <v>3753</v>
      </c>
      <c r="Q2392" s="9" t="s">
        <v>5482</v>
      </c>
      <c r="R2392" s="9" t="s">
        <v>1199</v>
      </c>
    </row>
    <row r="2393" spans="1:18" x14ac:dyDescent="0.25">
      <c r="A2393" s="4" t="s">
        <v>3847</v>
      </c>
      <c r="D2393" s="4" t="s">
        <v>3942</v>
      </c>
      <c r="G2393" s="4" t="s">
        <v>4361</v>
      </c>
      <c r="P2393" s="9" t="s">
        <v>3847</v>
      </c>
      <c r="Q2393" s="9" t="s">
        <v>3942</v>
      </c>
      <c r="R2393" s="9" t="s">
        <v>1501</v>
      </c>
    </row>
    <row r="2394" spans="1:18" x14ac:dyDescent="0.25">
      <c r="A2394" s="4" t="s">
        <v>3916</v>
      </c>
      <c r="D2394" s="4" t="s">
        <v>4004</v>
      </c>
      <c r="G2394" s="4" t="s">
        <v>4419</v>
      </c>
      <c r="P2394" s="9" t="s">
        <v>3916</v>
      </c>
      <c r="Q2394" s="9" t="s">
        <v>4004</v>
      </c>
      <c r="R2394" s="9" t="s">
        <v>1598</v>
      </c>
    </row>
    <row r="2395" spans="1:18" x14ac:dyDescent="0.25">
      <c r="A2395" s="4" t="s">
        <v>3985</v>
      </c>
      <c r="D2395" s="4" t="s">
        <v>2481</v>
      </c>
      <c r="G2395" s="4" t="s">
        <v>1199</v>
      </c>
      <c r="P2395" s="9" t="s">
        <v>3985</v>
      </c>
      <c r="Q2395" s="9" t="s">
        <v>2481</v>
      </c>
      <c r="R2395" s="9" t="s">
        <v>3165</v>
      </c>
    </row>
    <row r="2396" spans="1:18" x14ac:dyDescent="0.25">
      <c r="A2396" s="4" t="s">
        <v>2416</v>
      </c>
      <c r="D2396" s="4" t="s">
        <v>2088</v>
      </c>
      <c r="G2396" s="4" t="s">
        <v>1501</v>
      </c>
      <c r="P2396" s="9" t="s">
        <v>2416</v>
      </c>
      <c r="Q2396" s="9" t="s">
        <v>2088</v>
      </c>
      <c r="R2396" s="9" t="s">
        <v>2358</v>
      </c>
    </row>
    <row r="2397" spans="1:18" x14ac:dyDescent="0.25">
      <c r="A2397" s="4" t="s">
        <v>1929</v>
      </c>
      <c r="D2397" s="4" t="s">
        <v>4038</v>
      </c>
      <c r="G2397" s="4" t="s">
        <v>1598</v>
      </c>
      <c r="P2397" s="9" t="s">
        <v>1929</v>
      </c>
      <c r="Q2397" s="9" t="s">
        <v>4038</v>
      </c>
      <c r="R2397" s="9" t="s">
        <v>1813</v>
      </c>
    </row>
    <row r="2398" spans="1:18" x14ac:dyDescent="0.25">
      <c r="A2398" s="4" t="s">
        <v>4042</v>
      </c>
      <c r="D2398" s="4" t="s">
        <v>4122</v>
      </c>
      <c r="G2398" s="4" t="s">
        <v>3165</v>
      </c>
      <c r="P2398" s="9" t="s">
        <v>4042</v>
      </c>
      <c r="Q2398" s="9" t="s">
        <v>4122</v>
      </c>
      <c r="R2398" s="9" t="s">
        <v>2121</v>
      </c>
    </row>
    <row r="2399" spans="1:18" x14ac:dyDescent="0.25">
      <c r="A2399" s="4" t="s">
        <v>6255</v>
      </c>
      <c r="D2399" s="4" t="s">
        <v>6157</v>
      </c>
      <c r="G2399" s="4" t="s">
        <v>2358</v>
      </c>
      <c r="P2399" s="9" t="s">
        <v>6255</v>
      </c>
      <c r="Q2399" s="9" t="s">
        <v>6157</v>
      </c>
      <c r="R2399" s="9" t="s">
        <v>3425</v>
      </c>
    </row>
    <row r="2400" spans="1:18" x14ac:dyDescent="0.25">
      <c r="A2400" s="4" t="s">
        <v>5357</v>
      </c>
      <c r="D2400" s="4" t="s">
        <v>6567</v>
      </c>
      <c r="G2400" s="4" t="s">
        <v>1813</v>
      </c>
      <c r="P2400" s="9" t="s">
        <v>5357</v>
      </c>
      <c r="Q2400" s="9" t="s">
        <v>6567</v>
      </c>
      <c r="R2400" s="9" t="s">
        <v>6564</v>
      </c>
    </row>
    <row r="2401" spans="1:18" x14ac:dyDescent="0.25">
      <c r="A2401" s="4" t="s">
        <v>3762</v>
      </c>
      <c r="D2401" s="4" t="s">
        <v>6909</v>
      </c>
      <c r="G2401" s="4" t="s">
        <v>2121</v>
      </c>
      <c r="P2401" s="9" t="s">
        <v>3762</v>
      </c>
      <c r="Q2401" s="9" t="s">
        <v>6909</v>
      </c>
      <c r="R2401" s="9" t="s">
        <v>7654</v>
      </c>
    </row>
    <row r="2402" spans="1:18" x14ac:dyDescent="0.25">
      <c r="A2402" s="4" t="s">
        <v>6256</v>
      </c>
      <c r="D2402" s="4" t="s">
        <v>1294</v>
      </c>
      <c r="G2402" s="4" t="s">
        <v>3425</v>
      </c>
      <c r="P2402" s="9" t="s">
        <v>6256</v>
      </c>
      <c r="Q2402" s="9" t="s">
        <v>1294</v>
      </c>
      <c r="R2402" s="9" t="s">
        <v>3579</v>
      </c>
    </row>
    <row r="2403" spans="1:18" x14ac:dyDescent="0.25">
      <c r="A2403" s="4" t="s">
        <v>7314</v>
      </c>
      <c r="D2403" s="4" t="s">
        <v>4489</v>
      </c>
      <c r="G2403" s="4" t="s">
        <v>6564</v>
      </c>
      <c r="P2403" s="9" t="s">
        <v>7314</v>
      </c>
      <c r="Q2403" s="9" t="s">
        <v>4489</v>
      </c>
      <c r="R2403" s="9" t="s">
        <v>6252</v>
      </c>
    </row>
    <row r="2404" spans="1:18" x14ac:dyDescent="0.25">
      <c r="A2404" s="4" t="s">
        <v>7315</v>
      </c>
      <c r="D2404" s="4" t="s">
        <v>4536</v>
      </c>
      <c r="G2404" s="4" t="s">
        <v>7654</v>
      </c>
      <c r="P2404" s="9" t="s">
        <v>7315</v>
      </c>
      <c r="Q2404" s="9" t="s">
        <v>4536</v>
      </c>
      <c r="R2404" s="9" t="s">
        <v>6565</v>
      </c>
    </row>
    <row r="2405" spans="1:18" x14ac:dyDescent="0.25">
      <c r="A2405" s="4" t="s">
        <v>4002</v>
      </c>
      <c r="D2405" s="4" t="s">
        <v>4615</v>
      </c>
      <c r="G2405" s="4" t="s">
        <v>3579</v>
      </c>
      <c r="P2405" s="9" t="s">
        <v>4002</v>
      </c>
      <c r="Q2405" s="9" t="s">
        <v>4615</v>
      </c>
      <c r="R2405" s="9" t="s">
        <v>3712</v>
      </c>
    </row>
    <row r="2406" spans="1:18" x14ac:dyDescent="0.25">
      <c r="A2406" s="4" t="s">
        <v>2352</v>
      </c>
      <c r="D2406" s="4" t="s">
        <v>6254</v>
      </c>
      <c r="G2406" s="4" t="s">
        <v>6252</v>
      </c>
      <c r="P2406" s="9" t="s">
        <v>2352</v>
      </c>
      <c r="Q2406" s="9" t="s">
        <v>6254</v>
      </c>
      <c r="R2406" s="9" t="s">
        <v>5955</v>
      </c>
    </row>
    <row r="2407" spans="1:18" x14ac:dyDescent="0.25">
      <c r="A2407" s="4" t="s">
        <v>1938</v>
      </c>
      <c r="D2407" s="4" t="s">
        <v>7313</v>
      </c>
      <c r="G2407" s="4" t="s">
        <v>6565</v>
      </c>
      <c r="P2407" s="9" t="s">
        <v>1938</v>
      </c>
      <c r="Q2407" s="9" t="s">
        <v>7313</v>
      </c>
      <c r="R2407" s="9" t="s">
        <v>3878</v>
      </c>
    </row>
    <row r="2408" spans="1:18" x14ac:dyDescent="0.25">
      <c r="A2408" s="4" t="s">
        <v>1253</v>
      </c>
      <c r="D2408" s="4" t="s">
        <v>6801</v>
      </c>
      <c r="G2408" s="4" t="s">
        <v>3712</v>
      </c>
      <c r="P2408" s="9" t="s">
        <v>1253</v>
      </c>
      <c r="Q2408" s="9" t="s">
        <v>6801</v>
      </c>
      <c r="R2408" s="9" t="s">
        <v>3909</v>
      </c>
    </row>
    <row r="2409" spans="1:18" x14ac:dyDescent="0.25">
      <c r="A2409" s="4" t="s">
        <v>3550</v>
      </c>
      <c r="D2409" s="4" t="s">
        <v>6910</v>
      </c>
      <c r="G2409" s="4" t="s">
        <v>5955</v>
      </c>
      <c r="P2409" s="9" t="s">
        <v>3550</v>
      </c>
      <c r="Q2409" s="9" t="s">
        <v>6910</v>
      </c>
      <c r="R2409" s="9" t="s">
        <v>7539</v>
      </c>
    </row>
    <row r="2410" spans="1:18" x14ac:dyDescent="0.25">
      <c r="A2410" s="4" t="s">
        <v>1576</v>
      </c>
      <c r="D2410" s="4" t="s">
        <v>2509</v>
      </c>
      <c r="G2410" s="4" t="s">
        <v>3878</v>
      </c>
      <c r="P2410" s="9" t="s">
        <v>1576</v>
      </c>
      <c r="Q2410" s="9" t="s">
        <v>2509</v>
      </c>
      <c r="R2410" s="9" t="s">
        <v>7655</v>
      </c>
    </row>
    <row r="2411" spans="1:18" x14ac:dyDescent="0.25">
      <c r="A2411" s="4" t="s">
        <v>3695</v>
      </c>
      <c r="D2411" s="4" t="s">
        <v>2137</v>
      </c>
      <c r="G2411" s="4" t="s">
        <v>3909</v>
      </c>
      <c r="P2411" s="9" t="s">
        <v>3695</v>
      </c>
      <c r="Q2411" s="9" t="s">
        <v>2137</v>
      </c>
      <c r="R2411" s="9" t="s">
        <v>6156</v>
      </c>
    </row>
    <row r="2412" spans="1:18" x14ac:dyDescent="0.25">
      <c r="A2412" s="4" t="s">
        <v>3845</v>
      </c>
      <c r="D2412" s="4" t="s">
        <v>4101</v>
      </c>
      <c r="G2412" s="4" t="s">
        <v>7539</v>
      </c>
      <c r="P2412" s="9" t="s">
        <v>3845</v>
      </c>
      <c r="Q2412" s="9" t="s">
        <v>4101</v>
      </c>
      <c r="R2412" s="9" t="s">
        <v>2483</v>
      </c>
    </row>
    <row r="2413" spans="1:18" x14ac:dyDescent="0.25">
      <c r="A2413" s="4" t="s">
        <v>3842</v>
      </c>
      <c r="D2413" s="4" t="s">
        <v>5957</v>
      </c>
      <c r="G2413" s="4" t="s">
        <v>7655</v>
      </c>
      <c r="P2413" s="9" t="s">
        <v>3842</v>
      </c>
      <c r="Q2413" s="9" t="s">
        <v>5957</v>
      </c>
      <c r="R2413" s="9" t="s">
        <v>1922</v>
      </c>
    </row>
    <row r="2414" spans="1:18" x14ac:dyDescent="0.25">
      <c r="A2414" s="4" t="s">
        <v>3914</v>
      </c>
      <c r="D2414" s="4" t="s">
        <v>1204</v>
      </c>
      <c r="G2414" s="4" t="s">
        <v>6156</v>
      </c>
      <c r="P2414" s="9" t="s">
        <v>3914</v>
      </c>
      <c r="Q2414" s="9" t="s">
        <v>1204</v>
      </c>
      <c r="R2414" s="9" t="s">
        <v>4123</v>
      </c>
    </row>
    <row r="2415" spans="1:18" x14ac:dyDescent="0.25">
      <c r="A2415" s="4" t="s">
        <v>2353</v>
      </c>
      <c r="D2415" s="4" t="s">
        <v>1291</v>
      </c>
      <c r="G2415" s="4" t="s">
        <v>2483</v>
      </c>
      <c r="P2415" s="9" t="s">
        <v>2353</v>
      </c>
      <c r="Q2415" s="9" t="s">
        <v>1291</v>
      </c>
      <c r="R2415" s="9" t="s">
        <v>6566</v>
      </c>
    </row>
    <row r="2416" spans="1:18" x14ac:dyDescent="0.25">
      <c r="A2416" s="4" t="s">
        <v>1800</v>
      </c>
      <c r="D2416" s="4" t="s">
        <v>3019</v>
      </c>
      <c r="G2416" s="4" t="s">
        <v>1922</v>
      </c>
      <c r="P2416" s="9" t="s">
        <v>1800</v>
      </c>
      <c r="Q2416" s="9" t="s">
        <v>3019</v>
      </c>
      <c r="R2416" s="9" t="s">
        <v>4165</v>
      </c>
    </row>
    <row r="2417" spans="1:18" x14ac:dyDescent="0.25">
      <c r="A2417" s="4" t="s">
        <v>2076</v>
      </c>
      <c r="D2417" s="4" t="s">
        <v>5356</v>
      </c>
      <c r="G2417" s="4" t="s">
        <v>4123</v>
      </c>
      <c r="P2417" s="9" t="s">
        <v>2076</v>
      </c>
      <c r="Q2417" s="9" t="s">
        <v>5356</v>
      </c>
      <c r="R2417" s="9" t="s">
        <v>5355</v>
      </c>
    </row>
    <row r="2418" spans="1:18" x14ac:dyDescent="0.25">
      <c r="A2418" s="4" t="s">
        <v>6912</v>
      </c>
      <c r="D2418" s="4" t="s">
        <v>1605</v>
      </c>
      <c r="G2418" s="4" t="s">
        <v>6566</v>
      </c>
      <c r="P2418" s="9" t="s">
        <v>6912</v>
      </c>
      <c r="Q2418" s="9" t="s">
        <v>1605</v>
      </c>
      <c r="R2418" s="9" t="s">
        <v>2530</v>
      </c>
    </row>
    <row r="2419" spans="1:18" x14ac:dyDescent="0.25">
      <c r="A2419" s="4" t="s">
        <v>6257</v>
      </c>
      <c r="D2419" s="4" t="s">
        <v>3047</v>
      </c>
      <c r="G2419" s="4" t="s">
        <v>4165</v>
      </c>
      <c r="P2419" s="9" t="s">
        <v>6257</v>
      </c>
      <c r="Q2419" s="9" t="s">
        <v>3047</v>
      </c>
      <c r="R2419" s="9" t="s">
        <v>4404</v>
      </c>
    </row>
    <row r="2420" spans="1:18" x14ac:dyDescent="0.25">
      <c r="A2420" s="4" t="s">
        <v>5959</v>
      </c>
      <c r="D2420" s="4" t="s">
        <v>3133</v>
      </c>
      <c r="G2420" s="4" t="s">
        <v>5355</v>
      </c>
      <c r="P2420" s="9" t="s">
        <v>5959</v>
      </c>
      <c r="Q2420" s="9" t="s">
        <v>3133</v>
      </c>
      <c r="R2420" s="9" t="s">
        <v>4410</v>
      </c>
    </row>
    <row r="2421" spans="1:18" x14ac:dyDescent="0.25">
      <c r="A2421" s="4" t="s">
        <v>5580</v>
      </c>
      <c r="D2421" s="4" t="s">
        <v>3177</v>
      </c>
      <c r="G2421" s="4" t="s">
        <v>2530</v>
      </c>
      <c r="P2421" s="9" t="s">
        <v>5580</v>
      </c>
      <c r="Q2421" s="9" t="s">
        <v>3177</v>
      </c>
      <c r="R2421" s="9" t="s">
        <v>1249</v>
      </c>
    </row>
    <row r="2422" spans="1:18" x14ac:dyDescent="0.25">
      <c r="A2422" s="4" t="s">
        <v>4408</v>
      </c>
      <c r="D2422" s="4" t="s">
        <v>5483</v>
      </c>
      <c r="G2422" s="4" t="s">
        <v>4404</v>
      </c>
      <c r="P2422" s="9" t="s">
        <v>4408</v>
      </c>
      <c r="Q2422" s="9" t="s">
        <v>5483</v>
      </c>
      <c r="R2422" s="9" t="s">
        <v>6908</v>
      </c>
    </row>
    <row r="2423" spans="1:18" x14ac:dyDescent="0.25">
      <c r="A2423" s="4" t="s">
        <v>5581</v>
      </c>
      <c r="D2423" s="4" t="s">
        <v>3222</v>
      </c>
      <c r="G2423" s="4" t="s">
        <v>4410</v>
      </c>
      <c r="P2423" s="9" t="s">
        <v>5581</v>
      </c>
      <c r="Q2423" s="9" t="s">
        <v>3222</v>
      </c>
      <c r="R2423" s="9" t="s">
        <v>1386</v>
      </c>
    </row>
    <row r="2424" spans="1:18" x14ac:dyDescent="0.25">
      <c r="A2424" s="4" t="s">
        <v>6913</v>
      </c>
      <c r="D2424" s="4" t="s">
        <v>3241</v>
      </c>
      <c r="G2424" s="4" t="s">
        <v>1249</v>
      </c>
      <c r="P2424" s="9" t="s">
        <v>6913</v>
      </c>
      <c r="Q2424" s="9" t="s">
        <v>3241</v>
      </c>
      <c r="R2424" s="9" t="s">
        <v>5956</v>
      </c>
    </row>
    <row r="2425" spans="1:18" x14ac:dyDescent="0.25">
      <c r="A2425" s="4" t="s">
        <v>2684</v>
      </c>
      <c r="D2425" s="4" t="s">
        <v>3287</v>
      </c>
      <c r="G2425" s="4" t="s">
        <v>6908</v>
      </c>
      <c r="P2425" s="9" t="s">
        <v>2684</v>
      </c>
      <c r="Q2425" s="9" t="s">
        <v>3287</v>
      </c>
      <c r="R2425" s="9" t="s">
        <v>1575</v>
      </c>
    </row>
    <row r="2426" spans="1:18" x14ac:dyDescent="0.25">
      <c r="A2426" s="4" t="s">
        <v>5960</v>
      </c>
      <c r="D2426" s="4" t="s">
        <v>3371</v>
      </c>
      <c r="G2426" s="4" t="s">
        <v>1386</v>
      </c>
      <c r="P2426" s="9" t="s">
        <v>5960</v>
      </c>
      <c r="Q2426" s="9" t="s">
        <v>3371</v>
      </c>
      <c r="R2426" s="9" t="s">
        <v>3648</v>
      </c>
    </row>
    <row r="2427" spans="1:18" x14ac:dyDescent="0.25">
      <c r="A2427" s="4" t="s">
        <v>2714</v>
      </c>
      <c r="D2427" s="4" t="s">
        <v>7540</v>
      </c>
      <c r="G2427" s="4" t="s">
        <v>5956</v>
      </c>
      <c r="P2427" s="9" t="s">
        <v>2714</v>
      </c>
      <c r="Q2427" s="9" t="s">
        <v>7540</v>
      </c>
      <c r="R2427" s="9" t="s">
        <v>3692</v>
      </c>
    </row>
    <row r="2428" spans="1:18" x14ac:dyDescent="0.25">
      <c r="A2428" s="4" t="s">
        <v>1659</v>
      </c>
      <c r="D2428" s="4" t="s">
        <v>2363</v>
      </c>
      <c r="G2428" s="4" t="s">
        <v>1575</v>
      </c>
      <c r="P2428" s="9" t="s">
        <v>1659</v>
      </c>
      <c r="Q2428" s="9" t="s">
        <v>2363</v>
      </c>
      <c r="R2428" s="9" t="s">
        <v>3718</v>
      </c>
    </row>
    <row r="2429" spans="1:18" x14ac:dyDescent="0.25">
      <c r="A2429" s="4" t="s">
        <v>2759</v>
      </c>
      <c r="D2429" s="4" t="s">
        <v>1751</v>
      </c>
      <c r="G2429" s="4" t="s">
        <v>3648</v>
      </c>
      <c r="P2429" s="9" t="s">
        <v>2759</v>
      </c>
      <c r="Q2429" s="9" t="s">
        <v>1751</v>
      </c>
      <c r="R2429" s="9" t="s">
        <v>6253</v>
      </c>
    </row>
    <row r="2430" spans="1:18" x14ac:dyDescent="0.25">
      <c r="A2430" s="4" t="s">
        <v>2835</v>
      </c>
      <c r="D2430" s="4" t="s">
        <v>1864</v>
      </c>
      <c r="G2430" s="4" t="s">
        <v>3692</v>
      </c>
      <c r="P2430" s="9" t="s">
        <v>2835</v>
      </c>
      <c r="Q2430" s="9" t="s">
        <v>1864</v>
      </c>
      <c r="R2430" s="9" t="s">
        <v>3790</v>
      </c>
    </row>
    <row r="2431" spans="1:18" x14ac:dyDescent="0.25">
      <c r="A2431" s="4" t="s">
        <v>2877</v>
      </c>
      <c r="D2431" s="4" t="s">
        <v>2176</v>
      </c>
      <c r="G2431" s="4" t="s">
        <v>3718</v>
      </c>
      <c r="P2431" s="9" t="s">
        <v>2877</v>
      </c>
      <c r="Q2431" s="9" t="s">
        <v>2176</v>
      </c>
      <c r="R2431" s="9" t="s">
        <v>3864</v>
      </c>
    </row>
    <row r="2432" spans="1:18" x14ac:dyDescent="0.25">
      <c r="A2432" s="4" t="s">
        <v>5009</v>
      </c>
      <c r="D2432" s="4" t="s">
        <v>3450</v>
      </c>
      <c r="G2432" s="4" t="s">
        <v>6253</v>
      </c>
      <c r="P2432" s="9" t="s">
        <v>5009</v>
      </c>
      <c r="Q2432" s="9" t="s">
        <v>3450</v>
      </c>
      <c r="R2432" s="9" t="s">
        <v>5482</v>
      </c>
    </row>
    <row r="2433" spans="1:18" x14ac:dyDescent="0.25">
      <c r="A2433" s="4" t="s">
        <v>2394</v>
      </c>
      <c r="D2433" s="4" t="s">
        <v>5958</v>
      </c>
      <c r="G2433" s="4" t="s">
        <v>3790</v>
      </c>
      <c r="P2433" s="9" t="s">
        <v>2394</v>
      </c>
      <c r="Q2433" s="9" t="s">
        <v>5958</v>
      </c>
      <c r="R2433" s="9" t="s">
        <v>7656</v>
      </c>
    </row>
    <row r="2434" spans="1:18" x14ac:dyDescent="0.25">
      <c r="A2434" s="4" t="s">
        <v>1901</v>
      </c>
      <c r="D2434" s="4" t="s">
        <v>6158</v>
      </c>
      <c r="G2434" s="4" t="s">
        <v>3864</v>
      </c>
      <c r="P2434" s="9" t="s">
        <v>1901</v>
      </c>
      <c r="Q2434" s="9" t="s">
        <v>6158</v>
      </c>
      <c r="R2434" s="9" t="s">
        <v>4004</v>
      </c>
    </row>
    <row r="2435" spans="1:18" x14ac:dyDescent="0.25">
      <c r="A2435" s="4" t="s">
        <v>2041</v>
      </c>
      <c r="D2435" s="4" t="s">
        <v>6911</v>
      </c>
      <c r="G2435" s="4" t="s">
        <v>5482</v>
      </c>
      <c r="P2435" s="9" t="s">
        <v>2041</v>
      </c>
      <c r="Q2435" s="9" t="s">
        <v>6911</v>
      </c>
      <c r="R2435" s="9" t="s">
        <v>2481</v>
      </c>
    </row>
    <row r="2436" spans="1:18" x14ac:dyDescent="0.25">
      <c r="A2436" s="4" t="s">
        <v>1264</v>
      </c>
      <c r="D2436" s="4" t="s">
        <v>3462</v>
      </c>
      <c r="G2436" s="4" t="s">
        <v>7656</v>
      </c>
      <c r="P2436" s="9" t="s">
        <v>1264</v>
      </c>
      <c r="Q2436" s="9" t="s">
        <v>3462</v>
      </c>
      <c r="R2436" s="9" t="s">
        <v>2088</v>
      </c>
    </row>
    <row r="2437" spans="1:18" x14ac:dyDescent="0.25">
      <c r="A2437" s="4" t="s">
        <v>6258</v>
      </c>
      <c r="D2437" s="4" t="s">
        <v>3527</v>
      </c>
      <c r="G2437" s="4" t="s">
        <v>4004</v>
      </c>
      <c r="P2437" s="9" t="s">
        <v>6258</v>
      </c>
      <c r="Q2437" s="9" t="s">
        <v>3527</v>
      </c>
      <c r="R2437" s="9" t="s">
        <v>4038</v>
      </c>
    </row>
    <row r="2438" spans="1:18" x14ac:dyDescent="0.25">
      <c r="A2438" s="4" t="s">
        <v>1398</v>
      </c>
      <c r="D2438" s="4" t="s">
        <v>1441</v>
      </c>
      <c r="G2438" s="4" t="s">
        <v>2481</v>
      </c>
      <c r="P2438" s="9" t="s">
        <v>1398</v>
      </c>
      <c r="Q2438" s="9" t="s">
        <v>1441</v>
      </c>
      <c r="R2438" s="9" t="s">
        <v>4122</v>
      </c>
    </row>
    <row r="2439" spans="1:18" x14ac:dyDescent="0.25">
      <c r="A2439" s="4" t="s">
        <v>3036</v>
      </c>
      <c r="D2439" s="4" t="s">
        <v>3641</v>
      </c>
      <c r="G2439" s="4" t="s">
        <v>2088</v>
      </c>
      <c r="P2439" s="9" t="s">
        <v>3036</v>
      </c>
      <c r="Q2439" s="9" t="s">
        <v>3641</v>
      </c>
      <c r="R2439" s="9" t="s">
        <v>6157</v>
      </c>
    </row>
    <row r="2440" spans="1:18" x14ac:dyDescent="0.25">
      <c r="A2440" s="4" t="s">
        <v>1631</v>
      </c>
      <c r="D2440" s="4" t="s">
        <v>3753</v>
      </c>
      <c r="G2440" s="4" t="s">
        <v>4038</v>
      </c>
      <c r="P2440" s="9" t="s">
        <v>1631</v>
      </c>
      <c r="Q2440" s="9" t="s">
        <v>3753</v>
      </c>
      <c r="R2440" s="9" t="s">
        <v>6567</v>
      </c>
    </row>
    <row r="2441" spans="1:18" x14ac:dyDescent="0.25">
      <c r="A2441" s="4" t="s">
        <v>3064</v>
      </c>
      <c r="D2441" s="4" t="s">
        <v>3847</v>
      </c>
      <c r="G2441" s="4" t="s">
        <v>4122</v>
      </c>
      <c r="P2441" s="9" t="s">
        <v>3064</v>
      </c>
      <c r="Q2441" s="9" t="s">
        <v>3847</v>
      </c>
      <c r="R2441" s="9" t="s">
        <v>6909</v>
      </c>
    </row>
    <row r="2442" spans="1:18" x14ac:dyDescent="0.25">
      <c r="A2442" s="4" t="s">
        <v>7316</v>
      </c>
      <c r="D2442" s="4" t="s">
        <v>3916</v>
      </c>
      <c r="G2442" s="4" t="s">
        <v>6157</v>
      </c>
      <c r="P2442" s="9" t="s">
        <v>7316</v>
      </c>
      <c r="Q2442" s="9" t="s">
        <v>3916</v>
      </c>
      <c r="R2442" s="9" t="s">
        <v>1294</v>
      </c>
    </row>
    <row r="2443" spans="1:18" x14ac:dyDescent="0.25">
      <c r="A2443" s="4" t="s">
        <v>3101</v>
      </c>
      <c r="D2443" s="4" t="s">
        <v>3985</v>
      </c>
      <c r="G2443" s="4" t="s">
        <v>6567</v>
      </c>
      <c r="P2443" s="9" t="s">
        <v>3101</v>
      </c>
      <c r="Q2443" s="9" t="s">
        <v>3985</v>
      </c>
      <c r="R2443" s="9" t="s">
        <v>4489</v>
      </c>
    </row>
    <row r="2444" spans="1:18" x14ac:dyDescent="0.25">
      <c r="A2444" s="4" t="s">
        <v>3152</v>
      </c>
      <c r="D2444" s="4" t="s">
        <v>2416</v>
      </c>
      <c r="G2444" s="4" t="s">
        <v>6909</v>
      </c>
      <c r="P2444" s="9" t="s">
        <v>3152</v>
      </c>
      <c r="Q2444" s="9" t="s">
        <v>2416</v>
      </c>
      <c r="R2444" s="9" t="s">
        <v>4536</v>
      </c>
    </row>
    <row r="2445" spans="1:18" x14ac:dyDescent="0.25">
      <c r="A2445" s="4" t="s">
        <v>3146</v>
      </c>
      <c r="D2445" s="4" t="s">
        <v>1929</v>
      </c>
      <c r="G2445" s="4" t="s">
        <v>1294</v>
      </c>
      <c r="P2445" s="9" t="s">
        <v>3146</v>
      </c>
      <c r="Q2445" s="9" t="s">
        <v>1929</v>
      </c>
      <c r="R2445" s="9" t="s">
        <v>4615</v>
      </c>
    </row>
    <row r="2446" spans="1:18" x14ac:dyDescent="0.25">
      <c r="A2446" s="4" t="s">
        <v>3225</v>
      </c>
      <c r="D2446" s="4" t="s">
        <v>4042</v>
      </c>
      <c r="G2446" s="4" t="s">
        <v>4489</v>
      </c>
      <c r="P2446" s="9" t="s">
        <v>3225</v>
      </c>
      <c r="Q2446" s="9" t="s">
        <v>4042</v>
      </c>
      <c r="R2446" s="9" t="s">
        <v>6254</v>
      </c>
    </row>
    <row r="2447" spans="1:18" x14ac:dyDescent="0.25">
      <c r="A2447" s="4" t="s">
        <v>3304</v>
      </c>
      <c r="D2447" s="4" t="s">
        <v>6255</v>
      </c>
      <c r="G2447" s="4" t="s">
        <v>4536</v>
      </c>
      <c r="P2447" s="9" t="s">
        <v>3304</v>
      </c>
      <c r="Q2447" s="9" t="s">
        <v>6255</v>
      </c>
      <c r="R2447" s="9" t="s">
        <v>7313</v>
      </c>
    </row>
    <row r="2448" spans="1:18" x14ac:dyDescent="0.25">
      <c r="A2448" s="4" t="s">
        <v>3258</v>
      </c>
      <c r="D2448" s="4" t="s">
        <v>5357</v>
      </c>
      <c r="G2448" s="4" t="s">
        <v>4615</v>
      </c>
      <c r="P2448" s="9" t="s">
        <v>3258</v>
      </c>
      <c r="Q2448" s="9" t="s">
        <v>5357</v>
      </c>
      <c r="R2448" s="9" t="s">
        <v>6801</v>
      </c>
    </row>
    <row r="2449" spans="1:18" x14ac:dyDescent="0.25">
      <c r="A2449" s="4" t="s">
        <v>3357</v>
      </c>
      <c r="D2449" s="4" t="s">
        <v>3762</v>
      </c>
      <c r="G2449" s="4" t="s">
        <v>6254</v>
      </c>
      <c r="P2449" s="9" t="s">
        <v>3357</v>
      </c>
      <c r="Q2449" s="9" t="s">
        <v>3762</v>
      </c>
      <c r="R2449" s="9" t="s">
        <v>6910</v>
      </c>
    </row>
    <row r="2450" spans="1:18" x14ac:dyDescent="0.25">
      <c r="A2450" s="4" t="s">
        <v>4022</v>
      </c>
      <c r="D2450" s="4" t="s">
        <v>6256</v>
      </c>
      <c r="G2450" s="4" t="s">
        <v>7313</v>
      </c>
      <c r="P2450" s="9" t="s">
        <v>4022</v>
      </c>
      <c r="Q2450" s="9" t="s">
        <v>6256</v>
      </c>
      <c r="R2450" s="9" t="s">
        <v>2509</v>
      </c>
    </row>
    <row r="2451" spans="1:18" x14ac:dyDescent="0.25">
      <c r="A2451" s="4" t="s">
        <v>2494</v>
      </c>
      <c r="D2451" s="4" t="s">
        <v>7314</v>
      </c>
      <c r="G2451" s="4" t="s">
        <v>6801</v>
      </c>
      <c r="P2451" s="9" t="s">
        <v>2494</v>
      </c>
      <c r="Q2451" s="9" t="s">
        <v>7314</v>
      </c>
      <c r="R2451" s="9" t="s">
        <v>2137</v>
      </c>
    </row>
    <row r="2452" spans="1:18" x14ac:dyDescent="0.25">
      <c r="A2452" s="4" t="s">
        <v>1974</v>
      </c>
      <c r="D2452" s="4" t="s">
        <v>7315</v>
      </c>
      <c r="G2452" s="4" t="s">
        <v>6910</v>
      </c>
      <c r="P2452" s="9" t="s">
        <v>1974</v>
      </c>
      <c r="Q2452" s="9" t="s">
        <v>7315</v>
      </c>
      <c r="R2452" s="9" t="s">
        <v>4101</v>
      </c>
    </row>
    <row r="2453" spans="1:18" x14ac:dyDescent="0.25">
      <c r="A2453" s="4" t="s">
        <v>1989</v>
      </c>
      <c r="D2453" s="4" t="s">
        <v>6098</v>
      </c>
      <c r="G2453" s="4" t="s">
        <v>2509</v>
      </c>
      <c r="P2453" s="9" t="s">
        <v>1989</v>
      </c>
      <c r="Q2453" s="9" t="s">
        <v>6098</v>
      </c>
      <c r="R2453" s="9" t="s">
        <v>5957</v>
      </c>
    </row>
    <row r="2454" spans="1:18" x14ac:dyDescent="0.25">
      <c r="A2454" s="4" t="s">
        <v>3427</v>
      </c>
      <c r="D2454" s="4" t="s">
        <v>4002</v>
      </c>
      <c r="G2454" s="4" t="s">
        <v>2137</v>
      </c>
      <c r="P2454" s="9" t="s">
        <v>3427</v>
      </c>
      <c r="Q2454" s="9" t="s">
        <v>4002</v>
      </c>
      <c r="R2454" s="9" t="s">
        <v>1204</v>
      </c>
    </row>
    <row r="2455" spans="1:18" x14ac:dyDescent="0.25">
      <c r="A2455" s="4" t="s">
        <v>3464</v>
      </c>
      <c r="D2455" s="4" t="s">
        <v>2352</v>
      </c>
      <c r="G2455" s="4" t="s">
        <v>4101</v>
      </c>
      <c r="P2455" s="9" t="s">
        <v>3464</v>
      </c>
      <c r="Q2455" s="9" t="s">
        <v>2352</v>
      </c>
      <c r="R2455" s="9" t="s">
        <v>1291</v>
      </c>
    </row>
    <row r="2456" spans="1:18" x14ac:dyDescent="0.25">
      <c r="A2456" s="4" t="s">
        <v>1208</v>
      </c>
      <c r="D2456" s="4" t="s">
        <v>1938</v>
      </c>
      <c r="G2456" s="4" t="s">
        <v>5957</v>
      </c>
      <c r="P2456" s="9" t="s">
        <v>1208</v>
      </c>
      <c r="Q2456" s="9" t="s">
        <v>1938</v>
      </c>
      <c r="R2456" s="9" t="s">
        <v>3019</v>
      </c>
    </row>
    <row r="2457" spans="1:18" x14ac:dyDescent="0.25">
      <c r="A2457" s="4" t="s">
        <v>2980</v>
      </c>
      <c r="D2457" s="4" t="s">
        <v>1253</v>
      </c>
      <c r="G2457" s="4" t="s">
        <v>1204</v>
      </c>
      <c r="P2457" s="9" t="s">
        <v>2980</v>
      </c>
      <c r="Q2457" s="9" t="s">
        <v>1253</v>
      </c>
      <c r="R2457" s="9" t="s">
        <v>5356</v>
      </c>
    </row>
    <row r="2458" spans="1:18" x14ac:dyDescent="0.25">
      <c r="A2458" s="4" t="s">
        <v>1401</v>
      </c>
      <c r="D2458" s="4" t="s">
        <v>3550</v>
      </c>
      <c r="G2458" s="4" t="s">
        <v>1291</v>
      </c>
      <c r="P2458" s="9" t="s">
        <v>1401</v>
      </c>
      <c r="Q2458" s="9" t="s">
        <v>3550</v>
      </c>
      <c r="R2458" s="9" t="s">
        <v>1605</v>
      </c>
    </row>
    <row r="2459" spans="1:18" x14ac:dyDescent="0.25">
      <c r="A2459" s="4" t="s">
        <v>3017</v>
      </c>
      <c r="D2459" s="4" t="s">
        <v>1576</v>
      </c>
      <c r="G2459" s="4" t="s">
        <v>3019</v>
      </c>
      <c r="P2459" s="9" t="s">
        <v>3017</v>
      </c>
      <c r="Q2459" s="9" t="s">
        <v>1576</v>
      </c>
      <c r="R2459" s="9" t="s">
        <v>3047</v>
      </c>
    </row>
    <row r="2460" spans="1:18" x14ac:dyDescent="0.25">
      <c r="A2460" s="4" t="s">
        <v>3074</v>
      </c>
      <c r="D2460" s="4" t="s">
        <v>3695</v>
      </c>
      <c r="G2460" s="4" t="s">
        <v>5356</v>
      </c>
      <c r="P2460" s="9" t="s">
        <v>3074</v>
      </c>
      <c r="Q2460" s="9" t="s">
        <v>3695</v>
      </c>
      <c r="R2460" s="9" t="s">
        <v>3133</v>
      </c>
    </row>
    <row r="2461" spans="1:18" x14ac:dyDescent="0.25">
      <c r="A2461" s="4" t="s">
        <v>6914</v>
      </c>
      <c r="D2461" s="4" t="s">
        <v>3845</v>
      </c>
      <c r="G2461" s="4" t="s">
        <v>1605</v>
      </c>
      <c r="P2461" s="9" t="s">
        <v>6914</v>
      </c>
      <c r="Q2461" s="9" t="s">
        <v>3845</v>
      </c>
      <c r="R2461" s="9" t="s">
        <v>3177</v>
      </c>
    </row>
    <row r="2462" spans="1:18" x14ac:dyDescent="0.25">
      <c r="A2462" s="4" t="s">
        <v>3148</v>
      </c>
      <c r="D2462" s="4" t="s">
        <v>3842</v>
      </c>
      <c r="G2462" s="4" t="s">
        <v>3047</v>
      </c>
      <c r="P2462" s="9" t="s">
        <v>3148</v>
      </c>
      <c r="Q2462" s="9" t="s">
        <v>3842</v>
      </c>
      <c r="R2462" s="9" t="s">
        <v>5483</v>
      </c>
    </row>
    <row r="2463" spans="1:18" x14ac:dyDescent="0.25">
      <c r="A2463" s="4" t="s">
        <v>6259</v>
      </c>
      <c r="D2463" s="4" t="s">
        <v>3914</v>
      </c>
      <c r="G2463" s="4" t="s">
        <v>3133</v>
      </c>
      <c r="P2463" s="9" t="s">
        <v>6259</v>
      </c>
      <c r="Q2463" s="9" t="s">
        <v>3914</v>
      </c>
      <c r="R2463" s="9" t="s">
        <v>3222</v>
      </c>
    </row>
    <row r="2464" spans="1:18" x14ac:dyDescent="0.25">
      <c r="A2464" s="4" t="s">
        <v>7317</v>
      </c>
      <c r="D2464" s="4" t="s">
        <v>2353</v>
      </c>
      <c r="G2464" s="4" t="s">
        <v>3177</v>
      </c>
      <c r="P2464" s="9" t="s">
        <v>7317</v>
      </c>
      <c r="Q2464" s="9" t="s">
        <v>2353</v>
      </c>
      <c r="R2464" s="9" t="s">
        <v>3241</v>
      </c>
    </row>
    <row r="2465" spans="1:18" x14ac:dyDescent="0.25">
      <c r="A2465" s="4" t="s">
        <v>3285</v>
      </c>
      <c r="D2465" s="4" t="s">
        <v>1800</v>
      </c>
      <c r="G2465" s="4" t="s">
        <v>5483</v>
      </c>
      <c r="P2465" s="9" t="s">
        <v>3285</v>
      </c>
      <c r="Q2465" s="9" t="s">
        <v>1800</v>
      </c>
      <c r="R2465" s="9" t="s">
        <v>3287</v>
      </c>
    </row>
    <row r="2466" spans="1:18" x14ac:dyDescent="0.25">
      <c r="A2466" s="4" t="s">
        <v>5582</v>
      </c>
      <c r="D2466" s="4" t="s">
        <v>2076</v>
      </c>
      <c r="G2466" s="4" t="s">
        <v>3222</v>
      </c>
      <c r="P2466" s="9" t="s">
        <v>5582</v>
      </c>
      <c r="Q2466" s="9" t="s">
        <v>2076</v>
      </c>
      <c r="R2466" s="9" t="s">
        <v>3371</v>
      </c>
    </row>
    <row r="2467" spans="1:18" x14ac:dyDescent="0.25">
      <c r="A2467" s="4" t="s">
        <v>5583</v>
      </c>
      <c r="D2467" s="4" t="s">
        <v>4125</v>
      </c>
      <c r="G2467" s="4" t="s">
        <v>3241</v>
      </c>
      <c r="P2467" s="9" t="s">
        <v>5583</v>
      </c>
      <c r="Q2467" s="9" t="s">
        <v>4125</v>
      </c>
      <c r="R2467" s="9" t="s">
        <v>7540</v>
      </c>
    </row>
    <row r="2468" spans="1:18" x14ac:dyDescent="0.25">
      <c r="A2468" s="4" t="s">
        <v>6568</v>
      </c>
      <c r="D2468" s="4" t="s">
        <v>6912</v>
      </c>
      <c r="G2468" s="4" t="s">
        <v>3287</v>
      </c>
      <c r="P2468" s="9" t="s">
        <v>6568</v>
      </c>
      <c r="Q2468" s="9" t="s">
        <v>6912</v>
      </c>
      <c r="R2468" s="9" t="s">
        <v>2363</v>
      </c>
    </row>
    <row r="2469" spans="1:18" x14ac:dyDescent="0.25">
      <c r="A2469" s="4" t="s">
        <v>3379</v>
      </c>
      <c r="D2469" s="4" t="s">
        <v>6257</v>
      </c>
      <c r="G2469" s="4" t="s">
        <v>3371</v>
      </c>
      <c r="P2469" s="9" t="s">
        <v>3379</v>
      </c>
      <c r="Q2469" s="9" t="s">
        <v>6257</v>
      </c>
      <c r="R2469" s="9" t="s">
        <v>1751</v>
      </c>
    </row>
    <row r="2470" spans="1:18" x14ac:dyDescent="0.25">
      <c r="A2470" s="4" t="s">
        <v>2357</v>
      </c>
      <c r="D2470" s="4" t="s">
        <v>5959</v>
      </c>
      <c r="G2470" s="4" t="s">
        <v>7540</v>
      </c>
      <c r="P2470" s="9" t="s">
        <v>2357</v>
      </c>
      <c r="Q2470" s="9" t="s">
        <v>5959</v>
      </c>
      <c r="R2470" s="9" t="s">
        <v>1864</v>
      </c>
    </row>
    <row r="2471" spans="1:18" x14ac:dyDescent="0.25">
      <c r="A2471" s="4" t="s">
        <v>1810</v>
      </c>
      <c r="D2471" s="4" t="s">
        <v>4408</v>
      </c>
      <c r="G2471" s="4" t="s">
        <v>2363</v>
      </c>
      <c r="P2471" s="9" t="s">
        <v>1810</v>
      </c>
      <c r="Q2471" s="9" t="s">
        <v>4408</v>
      </c>
      <c r="R2471" s="9" t="s">
        <v>2176</v>
      </c>
    </row>
    <row r="2472" spans="1:18" x14ac:dyDescent="0.25">
      <c r="A2472" s="4" t="s">
        <v>1826</v>
      </c>
      <c r="D2472" s="4" t="s">
        <v>5581</v>
      </c>
      <c r="G2472" s="4" t="s">
        <v>1751</v>
      </c>
      <c r="P2472" s="9" t="s">
        <v>1826</v>
      </c>
      <c r="Q2472" s="9" t="s">
        <v>5581</v>
      </c>
      <c r="R2472" s="9" t="s">
        <v>3450</v>
      </c>
    </row>
    <row r="2473" spans="1:18" x14ac:dyDescent="0.25">
      <c r="A2473" s="4" t="s">
        <v>3429</v>
      </c>
      <c r="D2473" s="4" t="s">
        <v>6913</v>
      </c>
      <c r="G2473" s="4" t="s">
        <v>1864</v>
      </c>
      <c r="P2473" s="9" t="s">
        <v>3429</v>
      </c>
      <c r="Q2473" s="9" t="s">
        <v>6913</v>
      </c>
      <c r="R2473" s="9" t="s">
        <v>5958</v>
      </c>
    </row>
    <row r="2474" spans="1:18" x14ac:dyDescent="0.25">
      <c r="A2474" s="4" t="s">
        <v>3469</v>
      </c>
      <c r="D2474" s="4" t="s">
        <v>2684</v>
      </c>
      <c r="G2474" s="4" t="s">
        <v>2176</v>
      </c>
      <c r="P2474" s="9" t="s">
        <v>3469</v>
      </c>
      <c r="Q2474" s="9" t="s">
        <v>2684</v>
      </c>
      <c r="R2474" s="9" t="s">
        <v>6158</v>
      </c>
    </row>
    <row r="2475" spans="1:18" x14ac:dyDescent="0.25">
      <c r="A2475" s="4" t="s">
        <v>3417</v>
      </c>
      <c r="D2475" s="4" t="s">
        <v>5960</v>
      </c>
      <c r="G2475" s="4" t="s">
        <v>3450</v>
      </c>
      <c r="P2475" s="9" t="s">
        <v>3417</v>
      </c>
      <c r="Q2475" s="9" t="s">
        <v>5960</v>
      </c>
      <c r="R2475" s="9" t="s">
        <v>6911</v>
      </c>
    </row>
    <row r="2476" spans="1:18" x14ac:dyDescent="0.25">
      <c r="A2476" s="4" t="s">
        <v>6159</v>
      </c>
      <c r="D2476" s="4" t="s">
        <v>2714</v>
      </c>
      <c r="G2476" s="4" t="s">
        <v>5958</v>
      </c>
      <c r="P2476" s="9" t="s">
        <v>6159</v>
      </c>
      <c r="Q2476" s="9" t="s">
        <v>2714</v>
      </c>
      <c r="R2476" s="9" t="s">
        <v>3462</v>
      </c>
    </row>
    <row r="2477" spans="1:18" x14ac:dyDescent="0.25">
      <c r="A2477" s="4" t="s">
        <v>1233</v>
      </c>
      <c r="D2477" s="4" t="s">
        <v>1659</v>
      </c>
      <c r="G2477" s="4" t="s">
        <v>6158</v>
      </c>
      <c r="P2477" s="9" t="s">
        <v>1233</v>
      </c>
      <c r="Q2477" s="9" t="s">
        <v>1659</v>
      </c>
      <c r="R2477" s="9" t="s">
        <v>3527</v>
      </c>
    </row>
    <row r="2478" spans="1:18" x14ac:dyDescent="0.25">
      <c r="A2478" s="4" t="s">
        <v>2663</v>
      </c>
      <c r="D2478" s="4" t="s">
        <v>2759</v>
      </c>
      <c r="G2478" s="4" t="s">
        <v>6911</v>
      </c>
      <c r="P2478" s="9" t="s">
        <v>2663</v>
      </c>
      <c r="Q2478" s="9" t="s">
        <v>2759</v>
      </c>
      <c r="R2478" s="9" t="s">
        <v>1441</v>
      </c>
    </row>
    <row r="2479" spans="1:18" x14ac:dyDescent="0.25">
      <c r="A2479" s="4" t="s">
        <v>1430</v>
      </c>
      <c r="D2479" s="4" t="s">
        <v>2835</v>
      </c>
      <c r="G2479" s="4" t="s">
        <v>3462</v>
      </c>
      <c r="P2479" s="9" t="s">
        <v>1430</v>
      </c>
      <c r="Q2479" s="9" t="s">
        <v>2835</v>
      </c>
      <c r="R2479" s="9" t="s">
        <v>3641</v>
      </c>
    </row>
    <row r="2480" spans="1:18" x14ac:dyDescent="0.25">
      <c r="A2480" s="4" t="s">
        <v>6569</v>
      </c>
      <c r="D2480" s="4" t="s">
        <v>2877</v>
      </c>
      <c r="G2480" s="4" t="s">
        <v>3527</v>
      </c>
      <c r="P2480" s="9" t="s">
        <v>6569</v>
      </c>
      <c r="Q2480" s="9" t="s">
        <v>2877</v>
      </c>
      <c r="R2480" s="9" t="s">
        <v>3753</v>
      </c>
    </row>
    <row r="2481" spans="1:18" x14ac:dyDescent="0.25">
      <c r="A2481" s="4" t="s">
        <v>2699</v>
      </c>
      <c r="D2481" s="4" t="s">
        <v>7541</v>
      </c>
      <c r="G2481" s="4" t="s">
        <v>1441</v>
      </c>
      <c r="P2481" s="9" t="s">
        <v>2699</v>
      </c>
      <c r="Q2481" s="9" t="s">
        <v>7541</v>
      </c>
      <c r="R2481" s="9" t="s">
        <v>3847</v>
      </c>
    </row>
    <row r="2482" spans="1:18" x14ac:dyDescent="0.25">
      <c r="A2482" s="4" t="s">
        <v>2727</v>
      </c>
      <c r="D2482" s="4" t="s">
        <v>5009</v>
      </c>
      <c r="G2482" s="4" t="s">
        <v>3641</v>
      </c>
      <c r="P2482" s="9" t="s">
        <v>2727</v>
      </c>
      <c r="Q2482" s="9" t="s">
        <v>5009</v>
      </c>
      <c r="R2482" s="9" t="s">
        <v>3916</v>
      </c>
    </row>
    <row r="2483" spans="1:18" x14ac:dyDescent="0.25">
      <c r="A2483" s="4" t="s">
        <v>2765</v>
      </c>
      <c r="D2483" s="4" t="s">
        <v>2394</v>
      </c>
      <c r="G2483" s="4" t="s">
        <v>3753</v>
      </c>
      <c r="P2483" s="9" t="s">
        <v>2765</v>
      </c>
      <c r="Q2483" s="9" t="s">
        <v>2394</v>
      </c>
      <c r="R2483" s="9" t="s">
        <v>3985</v>
      </c>
    </row>
    <row r="2484" spans="1:18" x14ac:dyDescent="0.25">
      <c r="A2484" s="4" t="s">
        <v>2787</v>
      </c>
      <c r="D2484" s="4" t="s">
        <v>1901</v>
      </c>
      <c r="G2484" s="4" t="s">
        <v>3847</v>
      </c>
      <c r="P2484" s="9" t="s">
        <v>2787</v>
      </c>
      <c r="Q2484" s="9" t="s">
        <v>1901</v>
      </c>
      <c r="R2484" s="9" t="s">
        <v>2416</v>
      </c>
    </row>
    <row r="2485" spans="1:18" x14ac:dyDescent="0.25">
      <c r="A2485" s="4" t="s">
        <v>2815</v>
      </c>
      <c r="D2485" s="4" t="s">
        <v>2041</v>
      </c>
      <c r="G2485" s="4" t="s">
        <v>3916</v>
      </c>
      <c r="P2485" s="9" t="s">
        <v>2815</v>
      </c>
      <c r="Q2485" s="9" t="s">
        <v>2041</v>
      </c>
      <c r="R2485" s="9" t="s">
        <v>1929</v>
      </c>
    </row>
    <row r="2486" spans="1:18" x14ac:dyDescent="0.25">
      <c r="A2486" s="4" t="s">
        <v>2848</v>
      </c>
      <c r="D2486" s="4" t="s">
        <v>1264</v>
      </c>
      <c r="G2486" s="4" t="s">
        <v>3985</v>
      </c>
      <c r="P2486" s="9" t="s">
        <v>2848</v>
      </c>
      <c r="Q2486" s="9" t="s">
        <v>1264</v>
      </c>
      <c r="R2486" s="9" t="s">
        <v>4042</v>
      </c>
    </row>
    <row r="2487" spans="1:18" x14ac:dyDescent="0.25">
      <c r="A2487" s="4" t="s">
        <v>2893</v>
      </c>
      <c r="D2487" s="4" t="s">
        <v>6258</v>
      </c>
      <c r="G2487" s="4" t="s">
        <v>2416</v>
      </c>
      <c r="P2487" s="9" t="s">
        <v>2893</v>
      </c>
      <c r="Q2487" s="9" t="s">
        <v>6258</v>
      </c>
      <c r="R2487" s="9" t="s">
        <v>6255</v>
      </c>
    </row>
    <row r="2488" spans="1:18" x14ac:dyDescent="0.25">
      <c r="A2488" s="4" t="s">
        <v>2543</v>
      </c>
      <c r="D2488" s="4" t="s">
        <v>1398</v>
      </c>
      <c r="G2488" s="4" t="s">
        <v>1929</v>
      </c>
      <c r="P2488" s="9" t="s">
        <v>2543</v>
      </c>
      <c r="Q2488" s="9" t="s">
        <v>1398</v>
      </c>
      <c r="R2488" s="9" t="s">
        <v>5357</v>
      </c>
    </row>
    <row r="2489" spans="1:18" x14ac:dyDescent="0.25">
      <c r="A2489" s="4" t="s">
        <v>1907</v>
      </c>
      <c r="D2489" s="4" t="s">
        <v>3036</v>
      </c>
      <c r="G2489" s="4" t="s">
        <v>4042</v>
      </c>
      <c r="P2489" s="9" t="s">
        <v>1907</v>
      </c>
      <c r="Q2489" s="9" t="s">
        <v>3036</v>
      </c>
      <c r="R2489" s="9" t="s">
        <v>3762</v>
      </c>
    </row>
    <row r="2490" spans="1:18" x14ac:dyDescent="0.25">
      <c r="A2490" s="4" t="s">
        <v>2043</v>
      </c>
      <c r="D2490" s="4" t="s">
        <v>1631</v>
      </c>
      <c r="G2490" s="4" t="s">
        <v>6255</v>
      </c>
      <c r="P2490" s="9" t="s">
        <v>2043</v>
      </c>
      <c r="Q2490" s="9" t="s">
        <v>1631</v>
      </c>
      <c r="R2490" s="9" t="s">
        <v>6256</v>
      </c>
    </row>
    <row r="2491" spans="1:18" x14ac:dyDescent="0.25">
      <c r="A2491" s="4" t="s">
        <v>5358</v>
      </c>
      <c r="D2491" s="4" t="s">
        <v>3064</v>
      </c>
      <c r="G2491" s="4" t="s">
        <v>5357</v>
      </c>
      <c r="P2491" s="9" t="s">
        <v>5358</v>
      </c>
      <c r="Q2491" s="9" t="s">
        <v>3064</v>
      </c>
      <c r="R2491" s="9" t="s">
        <v>7314</v>
      </c>
    </row>
    <row r="2492" spans="1:18" x14ac:dyDescent="0.25">
      <c r="A2492" s="4" t="s">
        <v>5584</v>
      </c>
      <c r="D2492" s="4" t="s">
        <v>7316</v>
      </c>
      <c r="G2492" s="4" t="s">
        <v>3762</v>
      </c>
      <c r="P2492" s="9" t="s">
        <v>5584</v>
      </c>
      <c r="Q2492" s="9" t="s">
        <v>7316</v>
      </c>
      <c r="R2492" s="9" t="s">
        <v>7315</v>
      </c>
    </row>
    <row r="2493" spans="1:18" x14ac:dyDescent="0.25">
      <c r="A2493" s="4" t="s">
        <v>4180</v>
      </c>
      <c r="D2493" s="4" t="s">
        <v>3101</v>
      </c>
      <c r="G2493" s="4" t="s">
        <v>6256</v>
      </c>
      <c r="P2493" s="9" t="s">
        <v>4180</v>
      </c>
      <c r="Q2493" s="9" t="s">
        <v>3101</v>
      </c>
      <c r="R2493" s="9" t="s">
        <v>6098</v>
      </c>
    </row>
    <row r="2494" spans="1:18" x14ac:dyDescent="0.25">
      <c r="A2494" s="4" t="s">
        <v>4218</v>
      </c>
      <c r="D2494" s="4" t="s">
        <v>3152</v>
      </c>
      <c r="G2494" s="4" t="s">
        <v>7314</v>
      </c>
      <c r="P2494" s="9" t="s">
        <v>4218</v>
      </c>
      <c r="Q2494" s="9" t="s">
        <v>3152</v>
      </c>
      <c r="R2494" s="9" t="s">
        <v>4002</v>
      </c>
    </row>
    <row r="2495" spans="1:18" x14ac:dyDescent="0.25">
      <c r="A2495" s="4" t="s">
        <v>4311</v>
      </c>
      <c r="D2495" s="4" t="s">
        <v>3146</v>
      </c>
      <c r="G2495" s="4" t="s">
        <v>7315</v>
      </c>
      <c r="P2495" s="9" t="s">
        <v>4311</v>
      </c>
      <c r="Q2495" s="9" t="s">
        <v>3146</v>
      </c>
      <c r="R2495" s="9" t="s">
        <v>2352</v>
      </c>
    </row>
    <row r="2496" spans="1:18" x14ac:dyDescent="0.25">
      <c r="A2496" s="4" t="s">
        <v>5585</v>
      </c>
      <c r="D2496" s="4" t="s">
        <v>3225</v>
      </c>
      <c r="G2496" s="4" t="s">
        <v>6098</v>
      </c>
      <c r="P2496" s="9" t="s">
        <v>5585</v>
      </c>
      <c r="Q2496" s="9" t="s">
        <v>3225</v>
      </c>
      <c r="R2496" s="9" t="s">
        <v>1938</v>
      </c>
    </row>
    <row r="2497" spans="1:18" x14ac:dyDescent="0.25">
      <c r="A2497" s="4" t="s">
        <v>4396</v>
      </c>
      <c r="D2497" s="4" t="s">
        <v>3304</v>
      </c>
      <c r="G2497" s="4" t="s">
        <v>4002</v>
      </c>
      <c r="P2497" s="9" t="s">
        <v>4396</v>
      </c>
      <c r="Q2497" s="9" t="s">
        <v>3304</v>
      </c>
      <c r="R2497" s="9" t="s">
        <v>1253</v>
      </c>
    </row>
    <row r="2498" spans="1:18" x14ac:dyDescent="0.25">
      <c r="A2498" s="4" t="s">
        <v>5961</v>
      </c>
      <c r="D2498" s="4" t="s">
        <v>3258</v>
      </c>
      <c r="G2498" s="4" t="s">
        <v>2352</v>
      </c>
      <c r="P2498" s="9" t="s">
        <v>5961</v>
      </c>
      <c r="Q2498" s="9" t="s">
        <v>3258</v>
      </c>
      <c r="R2498" s="9" t="s">
        <v>3550</v>
      </c>
    </row>
    <row r="2499" spans="1:18" x14ac:dyDescent="0.25">
      <c r="A2499" s="4" t="s">
        <v>2276</v>
      </c>
      <c r="D2499" s="4" t="s">
        <v>3357</v>
      </c>
      <c r="G2499" s="4" t="s">
        <v>1938</v>
      </c>
      <c r="P2499" s="9" t="s">
        <v>2276</v>
      </c>
      <c r="Q2499" s="9" t="s">
        <v>3357</v>
      </c>
      <c r="R2499" s="9" t="s">
        <v>1576</v>
      </c>
    </row>
    <row r="2500" spans="1:18" x14ac:dyDescent="0.25">
      <c r="A2500" s="4" t="s">
        <v>6570</v>
      </c>
      <c r="D2500" s="4" t="s">
        <v>4022</v>
      </c>
      <c r="G2500" s="4" t="s">
        <v>1253</v>
      </c>
      <c r="P2500" s="9" t="s">
        <v>6570</v>
      </c>
      <c r="Q2500" s="9" t="s">
        <v>4022</v>
      </c>
      <c r="R2500" s="9" t="s">
        <v>3695</v>
      </c>
    </row>
    <row r="2501" spans="1:18" x14ac:dyDescent="0.25">
      <c r="A2501" s="4" t="s">
        <v>6915</v>
      </c>
      <c r="D2501" s="4" t="s">
        <v>2494</v>
      </c>
      <c r="G2501" s="4" t="s">
        <v>3550</v>
      </c>
      <c r="P2501" s="9" t="s">
        <v>6915</v>
      </c>
      <c r="Q2501" s="9" t="s">
        <v>2494</v>
      </c>
      <c r="R2501" s="9" t="s">
        <v>3845</v>
      </c>
    </row>
    <row r="2502" spans="1:18" x14ac:dyDescent="0.25">
      <c r="A2502" s="4" t="s">
        <v>6260</v>
      </c>
      <c r="D2502" s="4" t="s">
        <v>1974</v>
      </c>
      <c r="G2502" s="4" t="s">
        <v>1576</v>
      </c>
      <c r="P2502" s="9" t="s">
        <v>6260</v>
      </c>
      <c r="Q2502" s="9" t="s">
        <v>1974</v>
      </c>
      <c r="R2502" s="9" t="s">
        <v>3842</v>
      </c>
    </row>
    <row r="2503" spans="1:18" x14ac:dyDescent="0.25">
      <c r="A2503" s="4" t="s">
        <v>5962</v>
      </c>
      <c r="D2503" s="4" t="s">
        <v>1989</v>
      </c>
      <c r="G2503" s="4" t="s">
        <v>3695</v>
      </c>
      <c r="P2503" s="9" t="s">
        <v>5962</v>
      </c>
      <c r="Q2503" s="9" t="s">
        <v>1989</v>
      </c>
      <c r="R2503" s="9" t="s">
        <v>3914</v>
      </c>
    </row>
    <row r="2504" spans="1:18" x14ac:dyDescent="0.25">
      <c r="A2504" s="4" t="s">
        <v>7318</v>
      </c>
      <c r="D2504" s="4" t="s">
        <v>3427</v>
      </c>
      <c r="G2504" s="4" t="s">
        <v>3845</v>
      </c>
      <c r="P2504" s="9" t="s">
        <v>7318</v>
      </c>
      <c r="Q2504" s="9" t="s">
        <v>3427</v>
      </c>
      <c r="R2504" s="9" t="s">
        <v>2353</v>
      </c>
    </row>
    <row r="2505" spans="1:18" x14ac:dyDescent="0.25">
      <c r="A2505" s="4" t="s">
        <v>5963</v>
      </c>
      <c r="D2505" s="4" t="s">
        <v>3464</v>
      </c>
      <c r="G2505" s="4" t="s">
        <v>3842</v>
      </c>
      <c r="P2505" s="9" t="s">
        <v>5963</v>
      </c>
      <c r="Q2505" s="9" t="s">
        <v>3464</v>
      </c>
      <c r="R2505" s="9" t="s">
        <v>1800</v>
      </c>
    </row>
    <row r="2506" spans="1:18" x14ac:dyDescent="0.25">
      <c r="A2506" s="4" t="s">
        <v>7319</v>
      </c>
      <c r="D2506" s="4" t="s">
        <v>1208</v>
      </c>
      <c r="G2506" s="4" t="s">
        <v>3914</v>
      </c>
      <c r="P2506" s="9" t="s">
        <v>7319</v>
      </c>
      <c r="Q2506" s="9" t="s">
        <v>1208</v>
      </c>
      <c r="R2506" s="9" t="s">
        <v>2076</v>
      </c>
    </row>
    <row r="2507" spans="1:18" x14ac:dyDescent="0.25">
      <c r="A2507" s="4" t="s">
        <v>4397</v>
      </c>
      <c r="D2507" s="4" t="s">
        <v>2980</v>
      </c>
      <c r="G2507" s="4" t="s">
        <v>2353</v>
      </c>
      <c r="P2507" s="9" t="s">
        <v>4397</v>
      </c>
      <c r="Q2507" s="9" t="s">
        <v>2980</v>
      </c>
      <c r="R2507" s="9" t="s">
        <v>6912</v>
      </c>
    </row>
    <row r="2508" spans="1:18" x14ac:dyDescent="0.25">
      <c r="A2508" s="4" t="s">
        <v>4992</v>
      </c>
      <c r="D2508" s="4" t="s">
        <v>1401</v>
      </c>
      <c r="G2508" s="4" t="s">
        <v>1800</v>
      </c>
      <c r="P2508" s="9" t="s">
        <v>4992</v>
      </c>
      <c r="Q2508" s="9" t="s">
        <v>1401</v>
      </c>
      <c r="R2508" s="9" t="s">
        <v>6257</v>
      </c>
    </row>
    <row r="2509" spans="1:18" x14ac:dyDescent="0.25">
      <c r="A2509" s="4" t="s">
        <v>5436</v>
      </c>
      <c r="D2509" s="4" t="s">
        <v>3017</v>
      </c>
      <c r="G2509" s="4" t="s">
        <v>2076</v>
      </c>
      <c r="P2509" s="9" t="s">
        <v>5436</v>
      </c>
      <c r="Q2509" s="9" t="s">
        <v>3017</v>
      </c>
      <c r="R2509" s="9" t="s">
        <v>5959</v>
      </c>
    </row>
    <row r="2510" spans="1:18" x14ac:dyDescent="0.25">
      <c r="A2510" s="4" t="s">
        <v>2248</v>
      </c>
      <c r="D2510" s="4" t="s">
        <v>3074</v>
      </c>
      <c r="G2510" s="4" t="s">
        <v>6912</v>
      </c>
      <c r="P2510" s="9" t="s">
        <v>2248</v>
      </c>
      <c r="Q2510" s="9" t="s">
        <v>3074</v>
      </c>
      <c r="R2510" s="9" t="s">
        <v>5580</v>
      </c>
    </row>
    <row r="2511" spans="1:18" x14ac:dyDescent="0.25">
      <c r="A2511" s="4" t="s">
        <v>4436</v>
      </c>
      <c r="D2511" s="4" t="s">
        <v>6914</v>
      </c>
      <c r="G2511" s="4" t="s">
        <v>6257</v>
      </c>
      <c r="P2511" s="9" t="s">
        <v>4436</v>
      </c>
      <c r="Q2511" s="9" t="s">
        <v>6914</v>
      </c>
      <c r="R2511" s="9" t="s">
        <v>4408</v>
      </c>
    </row>
    <row r="2512" spans="1:18" x14ac:dyDescent="0.25">
      <c r="A2512" s="4" t="s">
        <v>5586</v>
      </c>
      <c r="D2512" s="4" t="s">
        <v>3148</v>
      </c>
      <c r="G2512" s="4" t="s">
        <v>5959</v>
      </c>
      <c r="P2512" s="9" t="s">
        <v>5586</v>
      </c>
      <c r="Q2512" s="9" t="s">
        <v>3148</v>
      </c>
      <c r="R2512" s="9" t="s">
        <v>5581</v>
      </c>
    </row>
    <row r="2513" spans="1:18" x14ac:dyDescent="0.25">
      <c r="A2513" s="4" t="s">
        <v>3030</v>
      </c>
      <c r="D2513" s="4" t="s">
        <v>6259</v>
      </c>
      <c r="G2513" s="4" t="s">
        <v>5580</v>
      </c>
      <c r="P2513" s="9" t="s">
        <v>3030</v>
      </c>
      <c r="Q2513" s="9" t="s">
        <v>6259</v>
      </c>
      <c r="R2513" s="9" t="s">
        <v>6913</v>
      </c>
    </row>
    <row r="2514" spans="1:18" x14ac:dyDescent="0.25">
      <c r="A2514" s="4" t="s">
        <v>6571</v>
      </c>
      <c r="D2514" s="4" t="s">
        <v>7317</v>
      </c>
      <c r="G2514" s="4" t="s">
        <v>4408</v>
      </c>
      <c r="P2514" s="9" t="s">
        <v>6571</v>
      </c>
      <c r="Q2514" s="9" t="s">
        <v>7317</v>
      </c>
      <c r="R2514" s="9" t="s">
        <v>2684</v>
      </c>
    </row>
    <row r="2515" spans="1:18" x14ac:dyDescent="0.25">
      <c r="A2515" s="4" t="s">
        <v>3169</v>
      </c>
      <c r="D2515" s="4" t="s">
        <v>3285</v>
      </c>
      <c r="G2515" s="4" t="s">
        <v>5581</v>
      </c>
      <c r="P2515" s="9" t="s">
        <v>3169</v>
      </c>
      <c r="Q2515" s="9" t="s">
        <v>3285</v>
      </c>
      <c r="R2515" s="9" t="s">
        <v>5960</v>
      </c>
    </row>
    <row r="2516" spans="1:18" x14ac:dyDescent="0.25">
      <c r="A2516" s="4" t="s">
        <v>5964</v>
      </c>
      <c r="D2516" s="4" t="s">
        <v>5582</v>
      </c>
      <c r="G2516" s="4" t="s">
        <v>6913</v>
      </c>
      <c r="P2516" s="9" t="s">
        <v>5964</v>
      </c>
      <c r="Q2516" s="9" t="s">
        <v>5582</v>
      </c>
      <c r="R2516" s="9" t="s">
        <v>2714</v>
      </c>
    </row>
    <row r="2517" spans="1:18" x14ac:dyDescent="0.25">
      <c r="A2517" s="4" t="s">
        <v>7320</v>
      </c>
      <c r="D2517" s="4" t="s">
        <v>5583</v>
      </c>
      <c r="G2517" s="4" t="s">
        <v>2684</v>
      </c>
      <c r="P2517" s="9" t="s">
        <v>7320</v>
      </c>
      <c r="Q2517" s="9" t="s">
        <v>5583</v>
      </c>
      <c r="R2517" s="9" t="s">
        <v>1659</v>
      </c>
    </row>
    <row r="2518" spans="1:18" x14ac:dyDescent="0.25">
      <c r="A2518" s="4" t="s">
        <v>3270</v>
      </c>
      <c r="D2518" s="4" t="s">
        <v>6568</v>
      </c>
      <c r="G2518" s="4" t="s">
        <v>5960</v>
      </c>
      <c r="P2518" s="9" t="s">
        <v>3270</v>
      </c>
      <c r="Q2518" s="9" t="s">
        <v>6568</v>
      </c>
      <c r="R2518" s="9" t="s">
        <v>2759</v>
      </c>
    </row>
    <row r="2519" spans="1:18" x14ac:dyDescent="0.25">
      <c r="A2519" s="4" t="s">
        <v>3292</v>
      </c>
      <c r="D2519" s="4" t="s">
        <v>3379</v>
      </c>
      <c r="G2519" s="4" t="s">
        <v>2714</v>
      </c>
      <c r="P2519" s="9" t="s">
        <v>3292</v>
      </c>
      <c r="Q2519" s="9" t="s">
        <v>3379</v>
      </c>
      <c r="R2519" s="9" t="s">
        <v>2835</v>
      </c>
    </row>
    <row r="2520" spans="1:18" x14ac:dyDescent="0.25">
      <c r="A2520" s="4" t="s">
        <v>6261</v>
      </c>
      <c r="D2520" s="4" t="s">
        <v>3394</v>
      </c>
      <c r="G2520" s="4" t="s">
        <v>1659</v>
      </c>
      <c r="P2520" s="9" t="s">
        <v>6261</v>
      </c>
      <c r="Q2520" s="9" t="s">
        <v>3394</v>
      </c>
      <c r="R2520" s="9" t="s">
        <v>2851</v>
      </c>
    </row>
    <row r="2521" spans="1:18" x14ac:dyDescent="0.25">
      <c r="A2521" s="4" t="s">
        <v>2506</v>
      </c>
      <c r="D2521" s="4" t="s">
        <v>7542</v>
      </c>
      <c r="G2521" s="4" t="s">
        <v>2759</v>
      </c>
      <c r="P2521" s="9" t="s">
        <v>2506</v>
      </c>
      <c r="Q2521" s="9" t="s">
        <v>7542</v>
      </c>
      <c r="R2521" s="9" t="s">
        <v>2877</v>
      </c>
    </row>
    <row r="2522" spans="1:18" x14ac:dyDescent="0.25">
      <c r="A2522" s="4" t="s">
        <v>3471</v>
      </c>
      <c r="D2522" s="4" t="s">
        <v>2357</v>
      </c>
      <c r="G2522" s="4" t="s">
        <v>2835</v>
      </c>
      <c r="P2522" s="9" t="s">
        <v>3471</v>
      </c>
      <c r="Q2522" s="9" t="s">
        <v>2357</v>
      </c>
      <c r="R2522" s="9" t="s">
        <v>7541</v>
      </c>
    </row>
    <row r="2523" spans="1:18" x14ac:dyDescent="0.25">
      <c r="A2523" s="4" t="s">
        <v>3466</v>
      </c>
      <c r="D2523" s="4" t="s">
        <v>1810</v>
      </c>
      <c r="G2523" s="4" t="s">
        <v>2851</v>
      </c>
      <c r="P2523" s="9" t="s">
        <v>3466</v>
      </c>
      <c r="Q2523" s="9" t="s">
        <v>1810</v>
      </c>
      <c r="R2523" s="9" t="s">
        <v>5009</v>
      </c>
    </row>
    <row r="2524" spans="1:18" x14ac:dyDescent="0.25">
      <c r="A2524" s="4" t="s">
        <v>6160</v>
      </c>
      <c r="D2524" s="4" t="s">
        <v>1826</v>
      </c>
      <c r="G2524" s="4" t="s">
        <v>2877</v>
      </c>
      <c r="P2524" s="9" t="s">
        <v>6160</v>
      </c>
      <c r="Q2524" s="9" t="s">
        <v>1826</v>
      </c>
      <c r="R2524" s="9" t="s">
        <v>2394</v>
      </c>
    </row>
    <row r="2525" spans="1:18" x14ac:dyDescent="0.25">
      <c r="A2525" s="4" t="s">
        <v>7321</v>
      </c>
      <c r="D2525" s="4" t="s">
        <v>3429</v>
      </c>
      <c r="G2525" s="4" t="s">
        <v>7541</v>
      </c>
      <c r="P2525" s="9" t="s">
        <v>7321</v>
      </c>
      <c r="Q2525" s="9" t="s">
        <v>3429</v>
      </c>
      <c r="R2525" s="9" t="s">
        <v>1901</v>
      </c>
    </row>
    <row r="2526" spans="1:18" x14ac:dyDescent="0.25">
      <c r="A2526" s="4" t="s">
        <v>1219</v>
      </c>
      <c r="D2526" s="4" t="s">
        <v>3469</v>
      </c>
      <c r="G2526" s="4" t="s">
        <v>5009</v>
      </c>
      <c r="P2526" s="9" t="s">
        <v>1219</v>
      </c>
      <c r="Q2526" s="9" t="s">
        <v>3469</v>
      </c>
      <c r="R2526" s="9" t="s">
        <v>2041</v>
      </c>
    </row>
    <row r="2527" spans="1:18" x14ac:dyDescent="0.25">
      <c r="A2527" s="4" t="s">
        <v>4450</v>
      </c>
      <c r="D2527" s="4" t="s">
        <v>3417</v>
      </c>
      <c r="G2527" s="4" t="s">
        <v>2394</v>
      </c>
      <c r="P2527" s="9" t="s">
        <v>4450</v>
      </c>
      <c r="Q2527" s="9" t="s">
        <v>3417</v>
      </c>
      <c r="R2527" s="9" t="s">
        <v>1264</v>
      </c>
    </row>
    <row r="2528" spans="1:18" x14ac:dyDescent="0.25">
      <c r="A2528" s="4" t="s">
        <v>1425</v>
      </c>
      <c r="D2528" s="4" t="s">
        <v>6159</v>
      </c>
      <c r="G2528" s="4" t="s">
        <v>1901</v>
      </c>
      <c r="P2528" s="9" t="s">
        <v>1425</v>
      </c>
      <c r="Q2528" s="9" t="s">
        <v>6159</v>
      </c>
      <c r="R2528" s="9" t="s">
        <v>6258</v>
      </c>
    </row>
    <row r="2529" spans="1:18" x14ac:dyDescent="0.25">
      <c r="A2529" s="4" t="s">
        <v>4488</v>
      </c>
      <c r="D2529" s="4" t="s">
        <v>1233</v>
      </c>
      <c r="G2529" s="4" t="s">
        <v>2041</v>
      </c>
      <c r="P2529" s="9" t="s">
        <v>4488</v>
      </c>
      <c r="Q2529" s="9" t="s">
        <v>1233</v>
      </c>
      <c r="R2529" s="9" t="s">
        <v>1398</v>
      </c>
    </row>
    <row r="2530" spans="1:18" x14ac:dyDescent="0.25">
      <c r="A2530" s="4" t="s">
        <v>5587</v>
      </c>
      <c r="D2530" s="4" t="s">
        <v>2663</v>
      </c>
      <c r="G2530" s="4" t="s">
        <v>1264</v>
      </c>
      <c r="P2530" s="9" t="s">
        <v>5587</v>
      </c>
      <c r="Q2530" s="9" t="s">
        <v>2663</v>
      </c>
      <c r="R2530" s="9" t="s">
        <v>3036</v>
      </c>
    </row>
    <row r="2531" spans="1:18" x14ac:dyDescent="0.25">
      <c r="A2531" s="4" t="s">
        <v>1566</v>
      </c>
      <c r="D2531" s="4" t="s">
        <v>1430</v>
      </c>
      <c r="G2531" s="4" t="s">
        <v>6258</v>
      </c>
      <c r="P2531" s="9" t="s">
        <v>1566</v>
      </c>
      <c r="Q2531" s="9" t="s">
        <v>1430</v>
      </c>
      <c r="R2531" s="9" t="s">
        <v>1631</v>
      </c>
    </row>
    <row r="2532" spans="1:18" x14ac:dyDescent="0.25">
      <c r="A2532" s="4" t="s">
        <v>4554</v>
      </c>
      <c r="D2532" s="4" t="s">
        <v>6569</v>
      </c>
      <c r="G2532" s="4" t="s">
        <v>1398</v>
      </c>
      <c r="P2532" s="9" t="s">
        <v>4554</v>
      </c>
      <c r="Q2532" s="9" t="s">
        <v>6569</v>
      </c>
      <c r="R2532" s="9" t="s">
        <v>3064</v>
      </c>
    </row>
    <row r="2533" spans="1:18" x14ac:dyDescent="0.25">
      <c r="A2533" s="4" t="s">
        <v>5965</v>
      </c>
      <c r="D2533" s="4" t="s">
        <v>2699</v>
      </c>
      <c r="G2533" s="4" t="s">
        <v>3036</v>
      </c>
      <c r="P2533" s="9" t="s">
        <v>5965</v>
      </c>
      <c r="Q2533" s="9" t="s">
        <v>2699</v>
      </c>
      <c r="R2533" s="9" t="s">
        <v>7316</v>
      </c>
    </row>
    <row r="2534" spans="1:18" x14ac:dyDescent="0.25">
      <c r="A2534" s="4" t="s">
        <v>4565</v>
      </c>
      <c r="D2534" s="4" t="s">
        <v>2727</v>
      </c>
      <c r="G2534" s="4" t="s">
        <v>1631</v>
      </c>
      <c r="P2534" s="9" t="s">
        <v>4565</v>
      </c>
      <c r="Q2534" s="9" t="s">
        <v>2727</v>
      </c>
      <c r="R2534" s="9" t="s">
        <v>3101</v>
      </c>
    </row>
    <row r="2535" spans="1:18" x14ac:dyDescent="0.25">
      <c r="A2535" s="4" t="s">
        <v>4626</v>
      </c>
      <c r="D2535" s="4" t="s">
        <v>2765</v>
      </c>
      <c r="G2535" s="4" t="s">
        <v>3064</v>
      </c>
      <c r="P2535" s="9" t="s">
        <v>4626</v>
      </c>
      <c r="Q2535" s="9" t="s">
        <v>2765</v>
      </c>
      <c r="R2535" s="9" t="s">
        <v>3152</v>
      </c>
    </row>
    <row r="2536" spans="1:18" x14ac:dyDescent="0.25">
      <c r="A2536" s="4" t="s">
        <v>4631</v>
      </c>
      <c r="D2536" s="4" t="s">
        <v>2787</v>
      </c>
      <c r="G2536" s="4" t="s">
        <v>7316</v>
      </c>
      <c r="P2536" s="9" t="s">
        <v>4631</v>
      </c>
      <c r="Q2536" s="9" t="s">
        <v>2787</v>
      </c>
      <c r="R2536" s="9" t="s">
        <v>3146</v>
      </c>
    </row>
    <row r="2537" spans="1:18" x14ac:dyDescent="0.25">
      <c r="A2537" s="4" t="s">
        <v>4692</v>
      </c>
      <c r="D2537" s="4" t="s">
        <v>2815</v>
      </c>
      <c r="G2537" s="4" t="s">
        <v>3101</v>
      </c>
      <c r="P2537" s="9" t="s">
        <v>4692</v>
      </c>
      <c r="Q2537" s="9" t="s">
        <v>2815</v>
      </c>
      <c r="R2537" s="9" t="s">
        <v>3225</v>
      </c>
    </row>
    <row r="2538" spans="1:18" x14ac:dyDescent="0.25">
      <c r="A2538" s="4" t="s">
        <v>4748</v>
      </c>
      <c r="D2538" s="4" t="s">
        <v>2848</v>
      </c>
      <c r="G2538" s="4" t="s">
        <v>3152</v>
      </c>
      <c r="P2538" s="9" t="s">
        <v>4748</v>
      </c>
      <c r="Q2538" s="9" t="s">
        <v>2848</v>
      </c>
      <c r="R2538" s="9" t="s">
        <v>3304</v>
      </c>
    </row>
    <row r="2539" spans="1:18" x14ac:dyDescent="0.25">
      <c r="A2539" s="4" t="s">
        <v>4754</v>
      </c>
      <c r="D2539" s="4" t="s">
        <v>2893</v>
      </c>
      <c r="G2539" s="4" t="s">
        <v>3146</v>
      </c>
      <c r="P2539" s="9" t="s">
        <v>4754</v>
      </c>
      <c r="Q2539" s="9" t="s">
        <v>2893</v>
      </c>
      <c r="R2539" s="9" t="s">
        <v>3258</v>
      </c>
    </row>
    <row r="2540" spans="1:18" x14ac:dyDescent="0.25">
      <c r="A2540" s="4" t="s">
        <v>4803</v>
      </c>
      <c r="D2540" s="4" t="s">
        <v>2543</v>
      </c>
      <c r="G2540" s="4" t="s">
        <v>3225</v>
      </c>
      <c r="P2540" s="9" t="s">
        <v>4803</v>
      </c>
      <c r="Q2540" s="9" t="s">
        <v>2543</v>
      </c>
      <c r="R2540" s="9" t="s">
        <v>3357</v>
      </c>
    </row>
    <row r="2541" spans="1:18" x14ac:dyDescent="0.25">
      <c r="A2541" s="4" t="s">
        <v>2376</v>
      </c>
      <c r="D2541" s="4" t="s">
        <v>1907</v>
      </c>
      <c r="G2541" s="4" t="s">
        <v>3304</v>
      </c>
      <c r="P2541" s="9" t="s">
        <v>2376</v>
      </c>
      <c r="Q2541" s="9" t="s">
        <v>1907</v>
      </c>
      <c r="R2541" s="9" t="s">
        <v>4022</v>
      </c>
    </row>
    <row r="2542" spans="1:18" x14ac:dyDescent="0.25">
      <c r="A2542" s="4" t="s">
        <v>1999</v>
      </c>
      <c r="D2542" s="4" t="s">
        <v>2043</v>
      </c>
      <c r="G2542" s="4" t="s">
        <v>3258</v>
      </c>
      <c r="P2542" s="9" t="s">
        <v>1999</v>
      </c>
      <c r="Q2542" s="9" t="s">
        <v>2043</v>
      </c>
      <c r="R2542" s="9" t="s">
        <v>2494</v>
      </c>
    </row>
    <row r="2543" spans="1:18" x14ac:dyDescent="0.25">
      <c r="A2543" s="4" t="s">
        <v>2024</v>
      </c>
      <c r="D2543" s="4" t="s">
        <v>5358</v>
      </c>
      <c r="G2543" s="4" t="s">
        <v>3357</v>
      </c>
      <c r="P2543" s="9" t="s">
        <v>2024</v>
      </c>
      <c r="Q2543" s="9" t="s">
        <v>5358</v>
      </c>
      <c r="R2543" s="9" t="s">
        <v>1974</v>
      </c>
    </row>
    <row r="2544" spans="1:18" x14ac:dyDescent="0.25">
      <c r="A2544" s="4" t="s">
        <v>2169</v>
      </c>
      <c r="D2544" s="4" t="s">
        <v>5584</v>
      </c>
      <c r="G2544" s="4" t="s">
        <v>4022</v>
      </c>
      <c r="P2544" s="9" t="s">
        <v>2169</v>
      </c>
      <c r="Q2544" s="9" t="s">
        <v>5584</v>
      </c>
      <c r="R2544" s="9" t="s">
        <v>1989</v>
      </c>
    </row>
    <row r="2545" spans="1:18" x14ac:dyDescent="0.25">
      <c r="A2545" s="4" t="s">
        <v>4922</v>
      </c>
      <c r="D2545" s="4" t="s">
        <v>4180</v>
      </c>
      <c r="G2545" s="4" t="s">
        <v>2494</v>
      </c>
      <c r="P2545" s="9" t="s">
        <v>4922</v>
      </c>
      <c r="Q2545" s="9" t="s">
        <v>4180</v>
      </c>
      <c r="R2545" s="9" t="s">
        <v>3427</v>
      </c>
    </row>
    <row r="2546" spans="1:18" x14ac:dyDescent="0.25">
      <c r="A2546" s="4" t="s">
        <v>1203</v>
      </c>
      <c r="D2546" s="4" t="s">
        <v>4218</v>
      </c>
      <c r="G2546" s="4" t="s">
        <v>1974</v>
      </c>
      <c r="P2546" s="9" t="s">
        <v>1203</v>
      </c>
      <c r="Q2546" s="9" t="s">
        <v>4218</v>
      </c>
      <c r="R2546" s="9" t="s">
        <v>3464</v>
      </c>
    </row>
    <row r="2547" spans="1:18" x14ac:dyDescent="0.25">
      <c r="A2547" s="4" t="s">
        <v>3538</v>
      </c>
      <c r="D2547" s="4" t="s">
        <v>4311</v>
      </c>
      <c r="G2547" s="4" t="s">
        <v>1989</v>
      </c>
      <c r="P2547" s="9" t="s">
        <v>3538</v>
      </c>
      <c r="Q2547" s="9" t="s">
        <v>4311</v>
      </c>
      <c r="R2547" s="9" t="s">
        <v>1208</v>
      </c>
    </row>
    <row r="2548" spans="1:18" x14ac:dyDescent="0.25">
      <c r="A2548" s="4" t="s">
        <v>5588</v>
      </c>
      <c r="D2548" s="4" t="s">
        <v>5585</v>
      </c>
      <c r="G2548" s="4" t="s">
        <v>3427</v>
      </c>
      <c r="P2548" s="9" t="s">
        <v>5588</v>
      </c>
      <c r="Q2548" s="9" t="s">
        <v>5585</v>
      </c>
      <c r="R2548" s="9" t="s">
        <v>2980</v>
      </c>
    </row>
    <row r="2549" spans="1:18" x14ac:dyDescent="0.25">
      <c r="A2549" s="4" t="s">
        <v>1447</v>
      </c>
      <c r="D2549" s="4" t="s">
        <v>4396</v>
      </c>
      <c r="G2549" s="4" t="s">
        <v>3464</v>
      </c>
      <c r="P2549" s="9" t="s">
        <v>1447</v>
      </c>
      <c r="Q2549" s="9" t="s">
        <v>4396</v>
      </c>
      <c r="R2549" s="9" t="s">
        <v>1401</v>
      </c>
    </row>
    <row r="2550" spans="1:18" x14ac:dyDescent="0.25">
      <c r="A2550" s="4" t="s">
        <v>3561</v>
      </c>
      <c r="D2550" s="4" t="s">
        <v>5961</v>
      </c>
      <c r="G2550" s="4" t="s">
        <v>1208</v>
      </c>
      <c r="P2550" s="9" t="s">
        <v>3561</v>
      </c>
      <c r="Q2550" s="9" t="s">
        <v>5961</v>
      </c>
      <c r="R2550" s="9" t="s">
        <v>3017</v>
      </c>
    </row>
    <row r="2551" spans="1:18" x14ac:dyDescent="0.25">
      <c r="A2551" s="4" t="s">
        <v>1524</v>
      </c>
      <c r="D2551" s="4" t="s">
        <v>2276</v>
      </c>
      <c r="G2551" s="4" t="s">
        <v>2980</v>
      </c>
      <c r="P2551" s="9" t="s">
        <v>1524</v>
      </c>
      <c r="Q2551" s="9" t="s">
        <v>2276</v>
      </c>
      <c r="R2551" s="9" t="s">
        <v>3074</v>
      </c>
    </row>
    <row r="2552" spans="1:18" x14ac:dyDescent="0.25">
      <c r="A2552" s="4" t="s">
        <v>3612</v>
      </c>
      <c r="D2552" s="4" t="s">
        <v>6570</v>
      </c>
      <c r="G2552" s="4" t="s">
        <v>1401</v>
      </c>
      <c r="P2552" s="9" t="s">
        <v>3612</v>
      </c>
      <c r="Q2552" s="9" t="s">
        <v>6570</v>
      </c>
      <c r="R2552" s="9" t="s">
        <v>6914</v>
      </c>
    </row>
    <row r="2553" spans="1:18" x14ac:dyDescent="0.25">
      <c r="A2553" s="4" t="s">
        <v>3687</v>
      </c>
      <c r="D2553" s="4" t="s">
        <v>6915</v>
      </c>
      <c r="G2553" s="4" t="s">
        <v>3017</v>
      </c>
      <c r="P2553" s="9" t="s">
        <v>3687</v>
      </c>
      <c r="Q2553" s="9" t="s">
        <v>6915</v>
      </c>
      <c r="R2553" s="9" t="s">
        <v>3148</v>
      </c>
    </row>
    <row r="2554" spans="1:18" x14ac:dyDescent="0.25">
      <c r="A2554" s="4" t="s">
        <v>3709</v>
      </c>
      <c r="D2554" s="4" t="s">
        <v>6260</v>
      </c>
      <c r="G2554" s="4" t="s">
        <v>3074</v>
      </c>
      <c r="P2554" s="9" t="s">
        <v>3709</v>
      </c>
      <c r="Q2554" s="9" t="s">
        <v>6260</v>
      </c>
      <c r="R2554" s="9" t="s">
        <v>6259</v>
      </c>
    </row>
    <row r="2555" spans="1:18" x14ac:dyDescent="0.25">
      <c r="A2555" s="4" t="s">
        <v>3827</v>
      </c>
      <c r="D2555" s="4" t="s">
        <v>5962</v>
      </c>
      <c r="G2555" s="4" t="s">
        <v>6914</v>
      </c>
      <c r="P2555" s="9" t="s">
        <v>3827</v>
      </c>
      <c r="Q2555" s="9" t="s">
        <v>5962</v>
      </c>
      <c r="R2555" s="9" t="s">
        <v>7317</v>
      </c>
    </row>
    <row r="2556" spans="1:18" x14ac:dyDescent="0.25">
      <c r="A2556" s="4" t="s">
        <v>3885</v>
      </c>
      <c r="D2556" s="4" t="s">
        <v>7318</v>
      </c>
      <c r="G2556" s="4" t="s">
        <v>3148</v>
      </c>
      <c r="P2556" s="9" t="s">
        <v>3885</v>
      </c>
      <c r="Q2556" s="9" t="s">
        <v>7318</v>
      </c>
      <c r="R2556" s="9" t="s">
        <v>3285</v>
      </c>
    </row>
    <row r="2557" spans="1:18" x14ac:dyDescent="0.25">
      <c r="A2557" s="4" t="s">
        <v>3887</v>
      </c>
      <c r="D2557" s="4" t="s">
        <v>5963</v>
      </c>
      <c r="G2557" s="4" t="s">
        <v>6259</v>
      </c>
      <c r="P2557" s="9" t="s">
        <v>3887</v>
      </c>
      <c r="Q2557" s="9" t="s">
        <v>5963</v>
      </c>
      <c r="R2557" s="9" t="s">
        <v>5582</v>
      </c>
    </row>
    <row r="2558" spans="1:18" x14ac:dyDescent="0.25">
      <c r="A2558" s="4" t="s">
        <v>3923</v>
      </c>
      <c r="D2558" s="4" t="s">
        <v>7319</v>
      </c>
      <c r="G2558" s="4" t="s">
        <v>7317</v>
      </c>
      <c r="P2558" s="9" t="s">
        <v>3923</v>
      </c>
      <c r="Q2558" s="9" t="s">
        <v>7319</v>
      </c>
      <c r="R2558" s="9" t="s">
        <v>5583</v>
      </c>
    </row>
    <row r="2559" spans="1:18" x14ac:dyDescent="0.25">
      <c r="A2559" s="4" t="s">
        <v>4017</v>
      </c>
      <c r="D2559" s="4" t="s">
        <v>4397</v>
      </c>
      <c r="G2559" s="4" t="s">
        <v>3285</v>
      </c>
      <c r="P2559" s="9" t="s">
        <v>4017</v>
      </c>
      <c r="Q2559" s="9" t="s">
        <v>4397</v>
      </c>
      <c r="R2559" s="9" t="s">
        <v>6568</v>
      </c>
    </row>
    <row r="2560" spans="1:18" x14ac:dyDescent="0.25">
      <c r="A2560" s="4" t="s">
        <v>4025</v>
      </c>
      <c r="D2560" s="4" t="s">
        <v>4992</v>
      </c>
      <c r="G2560" s="4" t="s">
        <v>5582</v>
      </c>
      <c r="P2560" s="9" t="s">
        <v>4025</v>
      </c>
      <c r="Q2560" s="9" t="s">
        <v>4992</v>
      </c>
      <c r="R2560" s="9" t="s">
        <v>3379</v>
      </c>
    </row>
    <row r="2561" spans="1:18" x14ac:dyDescent="0.25">
      <c r="A2561" s="4" t="s">
        <v>2497</v>
      </c>
      <c r="D2561" s="4" t="s">
        <v>2248</v>
      </c>
      <c r="G2561" s="4" t="s">
        <v>5583</v>
      </c>
      <c r="P2561" s="9" t="s">
        <v>2497</v>
      </c>
      <c r="Q2561" s="9" t="s">
        <v>2248</v>
      </c>
      <c r="R2561" s="9" t="s">
        <v>3394</v>
      </c>
    </row>
    <row r="2562" spans="1:18" x14ac:dyDescent="0.25">
      <c r="A2562" s="4" t="s">
        <v>1973</v>
      </c>
      <c r="D2562" s="4" t="s">
        <v>4436</v>
      </c>
      <c r="G2562" s="4" t="s">
        <v>6568</v>
      </c>
      <c r="P2562" s="9" t="s">
        <v>1973</v>
      </c>
      <c r="Q2562" s="9" t="s">
        <v>4436</v>
      </c>
      <c r="R2562" s="9" t="s">
        <v>7542</v>
      </c>
    </row>
    <row r="2563" spans="1:18" x14ac:dyDescent="0.25">
      <c r="A2563" s="4" t="s">
        <v>2119</v>
      </c>
      <c r="D2563" s="4" t="s">
        <v>4440</v>
      </c>
      <c r="G2563" s="4" t="s">
        <v>3379</v>
      </c>
      <c r="P2563" s="9" t="s">
        <v>2119</v>
      </c>
      <c r="Q2563" s="9" t="s">
        <v>4440</v>
      </c>
      <c r="R2563" s="9" t="s">
        <v>2357</v>
      </c>
    </row>
    <row r="2564" spans="1:18" x14ac:dyDescent="0.25">
      <c r="A2564" s="4" t="s">
        <v>6916</v>
      </c>
      <c r="D2564" s="4" t="s">
        <v>5586</v>
      </c>
      <c r="G2564" s="4" t="s">
        <v>3394</v>
      </c>
      <c r="P2564" s="9" t="s">
        <v>6916</v>
      </c>
      <c r="Q2564" s="9" t="s">
        <v>5586</v>
      </c>
      <c r="R2564" s="9" t="s">
        <v>1810</v>
      </c>
    </row>
    <row r="2565" spans="1:18" x14ac:dyDescent="0.25">
      <c r="A2565" s="4" t="s">
        <v>6572</v>
      </c>
      <c r="D2565" s="4" t="s">
        <v>3030</v>
      </c>
      <c r="G2565" s="4" t="s">
        <v>7542</v>
      </c>
      <c r="P2565" s="9" t="s">
        <v>6572</v>
      </c>
      <c r="Q2565" s="9" t="s">
        <v>3030</v>
      </c>
      <c r="R2565" s="9" t="s">
        <v>1826</v>
      </c>
    </row>
    <row r="2566" spans="1:18" x14ac:dyDescent="0.25">
      <c r="A2566" s="4" t="s">
        <v>5832</v>
      </c>
      <c r="D2566" s="4" t="s">
        <v>6571</v>
      </c>
      <c r="G2566" s="4" t="s">
        <v>2357</v>
      </c>
      <c r="P2566" s="9" t="s">
        <v>5832</v>
      </c>
      <c r="Q2566" s="9" t="s">
        <v>6571</v>
      </c>
      <c r="R2566" s="9" t="s">
        <v>3429</v>
      </c>
    </row>
    <row r="2567" spans="1:18" x14ac:dyDescent="0.25">
      <c r="A2567" s="4" t="s">
        <v>4997</v>
      </c>
      <c r="D2567" s="4" t="s">
        <v>3169</v>
      </c>
      <c r="G2567" s="4" t="s">
        <v>1810</v>
      </c>
      <c r="P2567" s="9" t="s">
        <v>4997</v>
      </c>
      <c r="Q2567" s="9" t="s">
        <v>3169</v>
      </c>
      <c r="R2567" s="9" t="s">
        <v>3469</v>
      </c>
    </row>
    <row r="2568" spans="1:18" x14ac:dyDescent="0.25">
      <c r="A2568" s="4" t="s">
        <v>4997</v>
      </c>
      <c r="D2568" s="4" t="s">
        <v>5964</v>
      </c>
      <c r="G2568" s="4" t="s">
        <v>1826</v>
      </c>
      <c r="P2568" s="9" t="s">
        <v>4997</v>
      </c>
      <c r="Q2568" s="9" t="s">
        <v>5964</v>
      </c>
      <c r="R2568" s="9" t="s">
        <v>3417</v>
      </c>
    </row>
    <row r="2569" spans="1:18" x14ac:dyDescent="0.25">
      <c r="A2569" s="4" t="s">
        <v>2599</v>
      </c>
      <c r="D2569" s="4" t="s">
        <v>7320</v>
      </c>
      <c r="G2569" s="4" t="s">
        <v>3429</v>
      </c>
      <c r="P2569" s="9" t="s">
        <v>2599</v>
      </c>
      <c r="Q2569" s="9" t="s">
        <v>7320</v>
      </c>
      <c r="R2569" s="9" t="s">
        <v>6159</v>
      </c>
    </row>
    <row r="2570" spans="1:18" x14ac:dyDescent="0.25">
      <c r="A2570" s="4" t="s">
        <v>2599</v>
      </c>
      <c r="D2570" s="4" t="s">
        <v>3270</v>
      </c>
      <c r="G2570" s="4" t="s">
        <v>3469</v>
      </c>
      <c r="P2570" s="9" t="s">
        <v>2599</v>
      </c>
      <c r="Q2570" s="9" t="s">
        <v>3270</v>
      </c>
      <c r="R2570" s="9" t="s">
        <v>1233</v>
      </c>
    </row>
    <row r="2571" spans="1:18" x14ac:dyDescent="0.25">
      <c r="A2571" s="4" t="s">
        <v>4146</v>
      </c>
      <c r="D2571" s="4" t="s">
        <v>3292</v>
      </c>
      <c r="G2571" s="4" t="s">
        <v>3417</v>
      </c>
      <c r="P2571" s="9" t="s">
        <v>4146</v>
      </c>
      <c r="Q2571" s="9" t="s">
        <v>3292</v>
      </c>
      <c r="R2571" s="9" t="s">
        <v>2663</v>
      </c>
    </row>
    <row r="2572" spans="1:18" x14ac:dyDescent="0.25">
      <c r="A2572" s="4" t="s">
        <v>4196</v>
      </c>
      <c r="D2572" s="4" t="s">
        <v>6261</v>
      </c>
      <c r="G2572" s="4" t="s">
        <v>6159</v>
      </c>
      <c r="P2572" s="9" t="s">
        <v>4196</v>
      </c>
      <c r="Q2572" s="9" t="s">
        <v>6261</v>
      </c>
      <c r="R2572" s="9" t="s">
        <v>1430</v>
      </c>
    </row>
    <row r="2573" spans="1:18" x14ac:dyDescent="0.25">
      <c r="A2573" s="4" t="s">
        <v>4236</v>
      </c>
      <c r="D2573" s="4" t="s">
        <v>3351</v>
      </c>
      <c r="G2573" s="4" t="s">
        <v>1233</v>
      </c>
      <c r="P2573" s="9" t="s">
        <v>4236</v>
      </c>
      <c r="Q2573" s="9" t="s">
        <v>3351</v>
      </c>
      <c r="R2573" s="9" t="s">
        <v>6569</v>
      </c>
    </row>
    <row r="2574" spans="1:18" x14ac:dyDescent="0.25">
      <c r="A2574" s="4" t="s">
        <v>7322</v>
      </c>
      <c r="D2574" s="4" t="s">
        <v>2506</v>
      </c>
      <c r="G2574" s="4" t="s">
        <v>2663</v>
      </c>
      <c r="P2574" s="9" t="s">
        <v>7322</v>
      </c>
      <c r="Q2574" s="9" t="s">
        <v>2506</v>
      </c>
      <c r="R2574" s="9" t="s">
        <v>2699</v>
      </c>
    </row>
    <row r="2575" spans="1:18" x14ac:dyDescent="0.25">
      <c r="A2575" s="4" t="s">
        <v>4991</v>
      </c>
      <c r="D2575" s="4" t="s">
        <v>3471</v>
      </c>
      <c r="G2575" s="4" t="s">
        <v>1430</v>
      </c>
      <c r="P2575" s="9" t="s">
        <v>4991</v>
      </c>
      <c r="Q2575" s="9" t="s">
        <v>3471</v>
      </c>
      <c r="R2575" s="9" t="s">
        <v>2727</v>
      </c>
    </row>
    <row r="2576" spans="1:18" x14ac:dyDescent="0.25">
      <c r="A2576" s="4" t="s">
        <v>6917</v>
      </c>
      <c r="D2576" s="4" t="s">
        <v>3466</v>
      </c>
      <c r="G2576" s="4" t="s">
        <v>6569</v>
      </c>
      <c r="P2576" s="9" t="s">
        <v>6917</v>
      </c>
      <c r="Q2576" s="9" t="s">
        <v>3466</v>
      </c>
      <c r="R2576" s="9" t="s">
        <v>2765</v>
      </c>
    </row>
    <row r="2577" spans="1:18" x14ac:dyDescent="0.25">
      <c r="A2577" s="4" t="s">
        <v>2247</v>
      </c>
      <c r="D2577" s="4" t="s">
        <v>6160</v>
      </c>
      <c r="G2577" s="4" t="s">
        <v>2699</v>
      </c>
      <c r="P2577" s="9" t="s">
        <v>2247</v>
      </c>
      <c r="Q2577" s="9" t="s">
        <v>6160</v>
      </c>
      <c r="R2577" s="9" t="s">
        <v>2787</v>
      </c>
    </row>
    <row r="2578" spans="1:18" x14ac:dyDescent="0.25">
      <c r="A2578" s="4" t="s">
        <v>4417</v>
      </c>
      <c r="D2578" s="4" t="s">
        <v>7321</v>
      </c>
      <c r="G2578" s="4" t="s">
        <v>2727</v>
      </c>
      <c r="P2578" s="9" t="s">
        <v>4417</v>
      </c>
      <c r="Q2578" s="9" t="s">
        <v>7321</v>
      </c>
      <c r="R2578" s="9" t="s">
        <v>2815</v>
      </c>
    </row>
    <row r="2579" spans="1:18" x14ac:dyDescent="0.25">
      <c r="A2579" s="4" t="s">
        <v>6918</v>
      </c>
      <c r="D2579" s="4" t="s">
        <v>1219</v>
      </c>
      <c r="G2579" s="4" t="s">
        <v>2765</v>
      </c>
      <c r="P2579" s="9" t="s">
        <v>6918</v>
      </c>
      <c r="Q2579" s="9" t="s">
        <v>1219</v>
      </c>
      <c r="R2579" s="9" t="s">
        <v>2848</v>
      </c>
    </row>
    <row r="2580" spans="1:18" x14ac:dyDescent="0.25">
      <c r="A2580" s="4" t="s">
        <v>1322</v>
      </c>
      <c r="D2580" s="4" t="s">
        <v>4450</v>
      </c>
      <c r="G2580" s="4" t="s">
        <v>2787</v>
      </c>
      <c r="P2580" s="9" t="s">
        <v>1322</v>
      </c>
      <c r="Q2580" s="9" t="s">
        <v>4450</v>
      </c>
      <c r="R2580" s="9" t="s">
        <v>2893</v>
      </c>
    </row>
    <row r="2581" spans="1:18" x14ac:dyDescent="0.25">
      <c r="A2581" s="4" t="s">
        <v>1215</v>
      </c>
      <c r="D2581" s="4" t="s">
        <v>1425</v>
      </c>
      <c r="G2581" s="4" t="s">
        <v>2815</v>
      </c>
      <c r="P2581" s="9" t="s">
        <v>1215</v>
      </c>
      <c r="Q2581" s="9" t="s">
        <v>1425</v>
      </c>
      <c r="R2581" s="9" t="s">
        <v>2543</v>
      </c>
    </row>
    <row r="2582" spans="1:18" x14ac:dyDescent="0.25">
      <c r="A2582" s="4" t="s">
        <v>2983</v>
      </c>
      <c r="D2582" s="4" t="s">
        <v>4488</v>
      </c>
      <c r="G2582" s="4" t="s">
        <v>2848</v>
      </c>
      <c r="P2582" s="9" t="s">
        <v>2983</v>
      </c>
      <c r="Q2582" s="9" t="s">
        <v>4488</v>
      </c>
      <c r="R2582" s="9" t="s">
        <v>1907</v>
      </c>
    </row>
    <row r="2583" spans="1:18" x14ac:dyDescent="0.25">
      <c r="A2583" s="4" t="s">
        <v>6262</v>
      </c>
      <c r="D2583" s="4" t="s">
        <v>5587</v>
      </c>
      <c r="G2583" s="4" t="s">
        <v>2893</v>
      </c>
      <c r="P2583" s="9" t="s">
        <v>6262</v>
      </c>
      <c r="Q2583" s="9" t="s">
        <v>5587</v>
      </c>
      <c r="R2583" s="9" t="s">
        <v>2043</v>
      </c>
    </row>
    <row r="2584" spans="1:18" x14ac:dyDescent="0.25">
      <c r="A2584" s="4" t="s">
        <v>1488</v>
      </c>
      <c r="D2584" s="4" t="s">
        <v>1566</v>
      </c>
      <c r="G2584" s="4" t="s">
        <v>2543</v>
      </c>
      <c r="P2584" s="9" t="s">
        <v>1488</v>
      </c>
      <c r="Q2584" s="9" t="s">
        <v>1566</v>
      </c>
      <c r="R2584" s="9" t="s">
        <v>5358</v>
      </c>
    </row>
    <row r="2585" spans="1:18" x14ac:dyDescent="0.25">
      <c r="A2585" s="4" t="s">
        <v>1464</v>
      </c>
      <c r="D2585" s="4" t="s">
        <v>4554</v>
      </c>
      <c r="G2585" s="4" t="s">
        <v>1907</v>
      </c>
      <c r="P2585" s="9" t="s">
        <v>1464</v>
      </c>
      <c r="Q2585" s="9" t="s">
        <v>4554</v>
      </c>
      <c r="R2585" s="9" t="s">
        <v>5584</v>
      </c>
    </row>
    <row r="2586" spans="1:18" x14ac:dyDescent="0.25">
      <c r="A2586" s="4" t="s">
        <v>3022</v>
      </c>
      <c r="D2586" s="4" t="s">
        <v>5965</v>
      </c>
      <c r="G2586" s="4" t="s">
        <v>2043</v>
      </c>
      <c r="P2586" s="9" t="s">
        <v>3022</v>
      </c>
      <c r="Q2586" s="9" t="s">
        <v>5965</v>
      </c>
      <c r="R2586" s="9" t="s">
        <v>4180</v>
      </c>
    </row>
    <row r="2587" spans="1:18" x14ac:dyDescent="0.25">
      <c r="A2587" s="4" t="s">
        <v>5589</v>
      </c>
      <c r="D2587" s="4" t="s">
        <v>4565</v>
      </c>
      <c r="G2587" s="4" t="s">
        <v>5358</v>
      </c>
      <c r="P2587" s="9" t="s">
        <v>5589</v>
      </c>
      <c r="Q2587" s="9" t="s">
        <v>4565</v>
      </c>
      <c r="R2587" s="9" t="s">
        <v>4218</v>
      </c>
    </row>
    <row r="2588" spans="1:18" x14ac:dyDescent="0.25">
      <c r="A2588" s="4" t="s">
        <v>1546</v>
      </c>
      <c r="D2588" s="4" t="s">
        <v>4626</v>
      </c>
      <c r="G2588" s="4" t="s">
        <v>5584</v>
      </c>
      <c r="P2588" s="9" t="s">
        <v>1546</v>
      </c>
      <c r="Q2588" s="9" t="s">
        <v>4626</v>
      </c>
      <c r="R2588" s="9" t="s">
        <v>4311</v>
      </c>
    </row>
    <row r="2589" spans="1:18" x14ac:dyDescent="0.25">
      <c r="A2589" s="4" t="s">
        <v>1544</v>
      </c>
      <c r="D2589" s="4" t="s">
        <v>4631</v>
      </c>
      <c r="G2589" s="4" t="s">
        <v>4180</v>
      </c>
      <c r="P2589" s="9" t="s">
        <v>1544</v>
      </c>
      <c r="Q2589" s="9" t="s">
        <v>4631</v>
      </c>
      <c r="R2589" s="9" t="s">
        <v>5585</v>
      </c>
    </row>
    <row r="2590" spans="1:18" x14ac:dyDescent="0.25">
      <c r="A2590" s="4" t="s">
        <v>3046</v>
      </c>
      <c r="D2590" s="4" t="s">
        <v>4692</v>
      </c>
      <c r="G2590" s="4" t="s">
        <v>4218</v>
      </c>
      <c r="P2590" s="9" t="s">
        <v>3046</v>
      </c>
      <c r="Q2590" s="9" t="s">
        <v>4692</v>
      </c>
      <c r="R2590" s="9" t="s">
        <v>4396</v>
      </c>
    </row>
    <row r="2591" spans="1:18" x14ac:dyDescent="0.25">
      <c r="A2591" s="4" t="s">
        <v>3070</v>
      </c>
      <c r="D2591" s="4" t="s">
        <v>4748</v>
      </c>
      <c r="G2591" s="4" t="s">
        <v>4311</v>
      </c>
      <c r="P2591" s="9" t="s">
        <v>3070</v>
      </c>
      <c r="Q2591" s="9" t="s">
        <v>4748</v>
      </c>
      <c r="R2591" s="9" t="s">
        <v>5961</v>
      </c>
    </row>
    <row r="2592" spans="1:18" x14ac:dyDescent="0.25">
      <c r="A2592" s="4" t="s">
        <v>1683</v>
      </c>
      <c r="D2592" s="4" t="s">
        <v>4754</v>
      </c>
      <c r="G2592" s="4" t="s">
        <v>5585</v>
      </c>
      <c r="P2592" s="9" t="s">
        <v>1683</v>
      </c>
      <c r="Q2592" s="9" t="s">
        <v>4754</v>
      </c>
      <c r="R2592" s="9" t="s">
        <v>2276</v>
      </c>
    </row>
    <row r="2593" spans="1:18" x14ac:dyDescent="0.25">
      <c r="A2593" s="4" t="s">
        <v>3098</v>
      </c>
      <c r="D2593" s="4" t="s">
        <v>4803</v>
      </c>
      <c r="G2593" s="4" t="s">
        <v>4396</v>
      </c>
      <c r="P2593" s="9" t="s">
        <v>3098</v>
      </c>
      <c r="Q2593" s="9" t="s">
        <v>4803</v>
      </c>
      <c r="R2593" s="9" t="s">
        <v>6570</v>
      </c>
    </row>
    <row r="2594" spans="1:18" x14ac:dyDescent="0.25">
      <c r="A2594" s="4" t="s">
        <v>3116</v>
      </c>
      <c r="D2594" s="4" t="s">
        <v>2376</v>
      </c>
      <c r="G2594" s="4" t="s">
        <v>5961</v>
      </c>
      <c r="P2594" s="9" t="s">
        <v>3116</v>
      </c>
      <c r="Q2594" s="9" t="s">
        <v>2376</v>
      </c>
      <c r="R2594" s="9" t="s">
        <v>6915</v>
      </c>
    </row>
    <row r="2595" spans="1:18" x14ac:dyDescent="0.25">
      <c r="A2595" s="4" t="s">
        <v>3160</v>
      </c>
      <c r="D2595" s="4" t="s">
        <v>1999</v>
      </c>
      <c r="G2595" s="4" t="s">
        <v>2276</v>
      </c>
      <c r="P2595" s="9" t="s">
        <v>3160</v>
      </c>
      <c r="Q2595" s="9" t="s">
        <v>1999</v>
      </c>
      <c r="R2595" s="9" t="s">
        <v>6260</v>
      </c>
    </row>
    <row r="2596" spans="1:18" x14ac:dyDescent="0.25">
      <c r="A2596" s="4" t="s">
        <v>4980</v>
      </c>
      <c r="D2596" s="4" t="s">
        <v>2024</v>
      </c>
      <c r="G2596" s="4" t="s">
        <v>6570</v>
      </c>
      <c r="P2596" s="9" t="s">
        <v>4980</v>
      </c>
      <c r="Q2596" s="9" t="s">
        <v>2024</v>
      </c>
      <c r="R2596" s="9" t="s">
        <v>5962</v>
      </c>
    </row>
    <row r="2597" spans="1:18" x14ac:dyDescent="0.25">
      <c r="A2597" s="4" t="s">
        <v>4982</v>
      </c>
      <c r="D2597" s="4" t="s">
        <v>2169</v>
      </c>
      <c r="G2597" s="4" t="s">
        <v>6915</v>
      </c>
      <c r="P2597" s="9" t="s">
        <v>4982</v>
      </c>
      <c r="Q2597" s="9" t="s">
        <v>2169</v>
      </c>
      <c r="R2597" s="9" t="s">
        <v>7318</v>
      </c>
    </row>
    <row r="2598" spans="1:18" x14ac:dyDescent="0.25">
      <c r="A2598" s="4" t="s">
        <v>3262</v>
      </c>
      <c r="D2598" s="4" t="s">
        <v>4922</v>
      </c>
      <c r="G2598" s="4" t="s">
        <v>6260</v>
      </c>
      <c r="P2598" s="9" t="s">
        <v>3262</v>
      </c>
      <c r="Q2598" s="9" t="s">
        <v>4922</v>
      </c>
      <c r="R2598" s="9" t="s">
        <v>7657</v>
      </c>
    </row>
    <row r="2599" spans="1:18" x14ac:dyDescent="0.25">
      <c r="A2599" s="4" t="s">
        <v>3194</v>
      </c>
      <c r="D2599" s="4" t="s">
        <v>4952</v>
      </c>
      <c r="G2599" s="4" t="s">
        <v>5962</v>
      </c>
      <c r="P2599" s="9" t="s">
        <v>3194</v>
      </c>
      <c r="Q2599" s="9" t="s">
        <v>4952</v>
      </c>
      <c r="R2599" s="9" t="s">
        <v>5963</v>
      </c>
    </row>
    <row r="2600" spans="1:18" x14ac:dyDescent="0.25">
      <c r="A2600" s="4" t="s">
        <v>4790</v>
      </c>
      <c r="D2600" s="4" t="s">
        <v>1203</v>
      </c>
      <c r="G2600" s="4" t="s">
        <v>7318</v>
      </c>
      <c r="P2600" s="9" t="s">
        <v>4790</v>
      </c>
      <c r="Q2600" s="9" t="s">
        <v>1203</v>
      </c>
      <c r="R2600" s="9" t="s">
        <v>7319</v>
      </c>
    </row>
    <row r="2601" spans="1:18" x14ac:dyDescent="0.25">
      <c r="A2601" s="4" t="s">
        <v>3333</v>
      </c>
      <c r="D2601" s="4" t="s">
        <v>3538</v>
      </c>
      <c r="G2601" s="4" t="s">
        <v>7657</v>
      </c>
      <c r="P2601" s="9" t="s">
        <v>3333</v>
      </c>
      <c r="Q2601" s="9" t="s">
        <v>3538</v>
      </c>
      <c r="R2601" s="9" t="s">
        <v>4397</v>
      </c>
    </row>
    <row r="2602" spans="1:18" x14ac:dyDescent="0.25">
      <c r="A2602" s="4" t="s">
        <v>3354</v>
      </c>
      <c r="D2602" s="4" t="s">
        <v>5588</v>
      </c>
      <c r="G2602" s="4" t="s">
        <v>5963</v>
      </c>
      <c r="P2602" s="9" t="s">
        <v>3354</v>
      </c>
      <c r="Q2602" s="9" t="s">
        <v>5588</v>
      </c>
      <c r="R2602" s="9" t="s">
        <v>4992</v>
      </c>
    </row>
    <row r="2603" spans="1:18" x14ac:dyDescent="0.25">
      <c r="A2603" s="4" t="s">
        <v>3376</v>
      </c>
      <c r="D2603" s="4" t="s">
        <v>1447</v>
      </c>
      <c r="G2603" s="4" t="s">
        <v>7319</v>
      </c>
      <c r="P2603" s="9" t="s">
        <v>3376</v>
      </c>
      <c r="Q2603" s="9" t="s">
        <v>1447</v>
      </c>
      <c r="R2603" s="9" t="s">
        <v>5436</v>
      </c>
    </row>
    <row r="2604" spans="1:18" x14ac:dyDescent="0.25">
      <c r="A2604" s="4" t="s">
        <v>6099</v>
      </c>
      <c r="D2604" s="4" t="s">
        <v>3561</v>
      </c>
      <c r="G2604" s="4" t="s">
        <v>4397</v>
      </c>
      <c r="P2604" s="9" t="s">
        <v>6099</v>
      </c>
      <c r="Q2604" s="9" t="s">
        <v>3561</v>
      </c>
      <c r="R2604" s="9" t="s">
        <v>2248</v>
      </c>
    </row>
    <row r="2605" spans="1:18" x14ac:dyDescent="0.25">
      <c r="A2605" s="4" t="s">
        <v>7160</v>
      </c>
      <c r="D2605" s="4" t="s">
        <v>1524</v>
      </c>
      <c r="G2605" s="4" t="s">
        <v>4992</v>
      </c>
      <c r="P2605" s="9" t="s">
        <v>7160</v>
      </c>
      <c r="Q2605" s="9" t="s">
        <v>1524</v>
      </c>
      <c r="R2605" s="9" t="s">
        <v>4436</v>
      </c>
    </row>
    <row r="2606" spans="1:18" x14ac:dyDescent="0.25">
      <c r="A2606" s="4" t="s">
        <v>2622</v>
      </c>
      <c r="D2606" s="4" t="s">
        <v>3612</v>
      </c>
      <c r="G2606" s="4" t="s">
        <v>5436</v>
      </c>
      <c r="P2606" s="9" t="s">
        <v>2622</v>
      </c>
      <c r="Q2606" s="9" t="s">
        <v>3612</v>
      </c>
      <c r="R2606" s="9" t="s">
        <v>5586</v>
      </c>
    </row>
    <row r="2607" spans="1:18" x14ac:dyDescent="0.25">
      <c r="A2607" s="4" t="s">
        <v>2210</v>
      </c>
      <c r="D2607" s="4" t="s">
        <v>3687</v>
      </c>
      <c r="G2607" s="4" t="s">
        <v>2248</v>
      </c>
      <c r="P2607" s="9" t="s">
        <v>2210</v>
      </c>
      <c r="Q2607" s="9" t="s">
        <v>3687</v>
      </c>
      <c r="R2607" s="9" t="s">
        <v>3030</v>
      </c>
    </row>
    <row r="2608" spans="1:18" x14ac:dyDescent="0.25">
      <c r="A2608" s="4" t="s">
        <v>1748</v>
      </c>
      <c r="D2608" s="4" t="s">
        <v>3709</v>
      </c>
      <c r="G2608" s="4" t="s">
        <v>4436</v>
      </c>
      <c r="P2608" s="9" t="s">
        <v>1748</v>
      </c>
      <c r="Q2608" s="9" t="s">
        <v>3709</v>
      </c>
      <c r="R2608" s="9" t="s">
        <v>6571</v>
      </c>
    </row>
    <row r="2609" spans="1:18" x14ac:dyDescent="0.25">
      <c r="A2609" s="4" t="s">
        <v>1867</v>
      </c>
      <c r="D2609" s="4" t="s">
        <v>3827</v>
      </c>
      <c r="G2609" s="4" t="s">
        <v>5586</v>
      </c>
      <c r="P2609" s="9" t="s">
        <v>1867</v>
      </c>
      <c r="Q2609" s="9" t="s">
        <v>3827</v>
      </c>
      <c r="R2609" s="9" t="s">
        <v>3169</v>
      </c>
    </row>
    <row r="2610" spans="1:18" x14ac:dyDescent="0.25">
      <c r="A2610" s="4" t="s">
        <v>1970</v>
      </c>
      <c r="D2610" s="4" t="s">
        <v>3885</v>
      </c>
      <c r="G2610" s="4" t="s">
        <v>3030</v>
      </c>
      <c r="P2610" s="9" t="s">
        <v>1970</v>
      </c>
      <c r="Q2610" s="9" t="s">
        <v>3885</v>
      </c>
      <c r="R2610" s="9" t="s">
        <v>5964</v>
      </c>
    </row>
    <row r="2611" spans="1:18" x14ac:dyDescent="0.25">
      <c r="A2611" s="4" t="s">
        <v>3438</v>
      </c>
      <c r="D2611" s="4" t="s">
        <v>3887</v>
      </c>
      <c r="G2611" s="4" t="s">
        <v>6571</v>
      </c>
      <c r="P2611" s="9" t="s">
        <v>3438</v>
      </c>
      <c r="Q2611" s="9" t="s">
        <v>3887</v>
      </c>
      <c r="R2611" s="9" t="s">
        <v>7320</v>
      </c>
    </row>
    <row r="2612" spans="1:18" x14ac:dyDescent="0.25">
      <c r="A2612" s="4" t="s">
        <v>3406</v>
      </c>
      <c r="D2612" s="4" t="s">
        <v>3923</v>
      </c>
      <c r="G2612" s="4" t="s">
        <v>3169</v>
      </c>
      <c r="P2612" s="9" t="s">
        <v>3406</v>
      </c>
      <c r="Q2612" s="9" t="s">
        <v>3923</v>
      </c>
      <c r="R2612" s="9" t="s">
        <v>3270</v>
      </c>
    </row>
    <row r="2613" spans="1:18" x14ac:dyDescent="0.25">
      <c r="A2613" s="4" t="s">
        <v>3454</v>
      </c>
      <c r="D2613" s="4" t="s">
        <v>4017</v>
      </c>
      <c r="G2613" s="4" t="s">
        <v>5964</v>
      </c>
      <c r="P2613" s="9" t="s">
        <v>3454</v>
      </c>
      <c r="Q2613" s="9" t="s">
        <v>4017</v>
      </c>
      <c r="R2613" s="9" t="s">
        <v>3292</v>
      </c>
    </row>
    <row r="2614" spans="1:18" x14ac:dyDescent="0.25">
      <c r="A2614" s="4" t="s">
        <v>6573</v>
      </c>
      <c r="D2614" s="4" t="s">
        <v>4025</v>
      </c>
      <c r="G2614" s="4" t="s">
        <v>7320</v>
      </c>
      <c r="P2614" s="9" t="s">
        <v>6573</v>
      </c>
      <c r="Q2614" s="9" t="s">
        <v>4025</v>
      </c>
      <c r="R2614" s="9" t="s">
        <v>6261</v>
      </c>
    </row>
    <row r="2615" spans="1:18" x14ac:dyDescent="0.25">
      <c r="A2615" s="4" t="s">
        <v>5279</v>
      </c>
      <c r="D2615" s="4" t="s">
        <v>2497</v>
      </c>
      <c r="G2615" s="4" t="s">
        <v>3270</v>
      </c>
      <c r="P2615" s="9" t="s">
        <v>5279</v>
      </c>
      <c r="Q2615" s="9" t="s">
        <v>2497</v>
      </c>
      <c r="R2615" s="9" t="s">
        <v>3351</v>
      </c>
    </row>
    <row r="2616" spans="1:18" x14ac:dyDescent="0.25">
      <c r="A2616" s="4" t="s">
        <v>6574</v>
      </c>
      <c r="D2616" s="4" t="s">
        <v>1973</v>
      </c>
      <c r="G2616" s="4" t="s">
        <v>3292</v>
      </c>
      <c r="P2616" s="9" t="s">
        <v>6574</v>
      </c>
      <c r="Q2616" s="9" t="s">
        <v>1973</v>
      </c>
      <c r="R2616" s="9" t="s">
        <v>2506</v>
      </c>
    </row>
    <row r="2617" spans="1:18" x14ac:dyDescent="0.25">
      <c r="A2617" s="4" t="s">
        <v>5281</v>
      </c>
      <c r="D2617" s="4" t="s">
        <v>2119</v>
      </c>
      <c r="G2617" s="4" t="s">
        <v>6261</v>
      </c>
      <c r="P2617" s="9" t="s">
        <v>5281</v>
      </c>
      <c r="Q2617" s="9" t="s">
        <v>2119</v>
      </c>
      <c r="R2617" s="9" t="s">
        <v>3471</v>
      </c>
    </row>
    <row r="2618" spans="1:18" x14ac:dyDescent="0.25">
      <c r="A2618" s="4" t="s">
        <v>5282</v>
      </c>
      <c r="D2618" s="4" t="s">
        <v>6916</v>
      </c>
      <c r="G2618" s="4" t="s">
        <v>3351</v>
      </c>
      <c r="P2618" s="9" t="s">
        <v>5282</v>
      </c>
      <c r="Q2618" s="9" t="s">
        <v>6916</v>
      </c>
      <c r="R2618" s="9" t="s">
        <v>3466</v>
      </c>
    </row>
    <row r="2619" spans="1:18" x14ac:dyDescent="0.25">
      <c r="A2619" s="4" t="s">
        <v>5280</v>
      </c>
      <c r="D2619" s="4" t="s">
        <v>6572</v>
      </c>
      <c r="G2619" s="4" t="s">
        <v>2506</v>
      </c>
      <c r="P2619" s="9" t="s">
        <v>5280</v>
      </c>
      <c r="Q2619" s="9" t="s">
        <v>6572</v>
      </c>
      <c r="R2619" s="9" t="s">
        <v>6160</v>
      </c>
    </row>
    <row r="2620" spans="1:18" x14ac:dyDescent="0.25">
      <c r="A2620" s="4" t="s">
        <v>5484</v>
      </c>
      <c r="D2620" s="4" t="s">
        <v>5832</v>
      </c>
      <c r="G2620" s="4" t="s">
        <v>3471</v>
      </c>
      <c r="P2620" s="9" t="s">
        <v>5484</v>
      </c>
      <c r="Q2620" s="9" t="s">
        <v>5832</v>
      </c>
      <c r="R2620" s="9" t="s">
        <v>7321</v>
      </c>
    </row>
    <row r="2621" spans="1:18" x14ac:dyDescent="0.25">
      <c r="A2621" s="4" t="s">
        <v>2952</v>
      </c>
      <c r="D2621" s="4" t="s">
        <v>4997</v>
      </c>
      <c r="G2621" s="4" t="s">
        <v>3466</v>
      </c>
      <c r="P2621" s="9" t="s">
        <v>2952</v>
      </c>
      <c r="Q2621" s="9" t="s">
        <v>4997</v>
      </c>
      <c r="R2621" s="9" t="s">
        <v>1219</v>
      </c>
    </row>
    <row r="2622" spans="1:18" x14ac:dyDescent="0.25">
      <c r="A2622" s="4" t="s">
        <v>5359</v>
      </c>
      <c r="D2622" s="4" t="s">
        <v>2599</v>
      </c>
      <c r="G2622" s="4" t="s">
        <v>6160</v>
      </c>
      <c r="P2622" s="9" t="s">
        <v>5359</v>
      </c>
      <c r="Q2622" s="9" t="s">
        <v>2599</v>
      </c>
      <c r="R2622" s="9" t="s">
        <v>4450</v>
      </c>
    </row>
    <row r="2623" spans="1:18" x14ac:dyDescent="0.25">
      <c r="A2623" s="4" t="s">
        <v>5590</v>
      </c>
      <c r="D2623" s="4" t="s">
        <v>2599</v>
      </c>
      <c r="G2623" s="4" t="s">
        <v>7321</v>
      </c>
      <c r="P2623" s="9" t="s">
        <v>5590</v>
      </c>
      <c r="Q2623" s="9" t="s">
        <v>2599</v>
      </c>
      <c r="R2623" s="9" t="s">
        <v>1425</v>
      </c>
    </row>
    <row r="2624" spans="1:18" x14ac:dyDescent="0.25">
      <c r="A2624" s="4" t="s">
        <v>6263</v>
      </c>
      <c r="D2624" s="4" t="s">
        <v>6132</v>
      </c>
      <c r="G2624" s="4" t="s">
        <v>1219</v>
      </c>
      <c r="P2624" s="9" t="s">
        <v>6263</v>
      </c>
      <c r="Q2624" s="9" t="s">
        <v>6132</v>
      </c>
      <c r="R2624" s="9" t="s">
        <v>4488</v>
      </c>
    </row>
    <row r="2625" spans="1:18" x14ac:dyDescent="0.25">
      <c r="A2625" s="4" t="s">
        <v>5591</v>
      </c>
      <c r="D2625" s="4" t="s">
        <v>4146</v>
      </c>
      <c r="G2625" s="4" t="s">
        <v>4450</v>
      </c>
      <c r="P2625" s="9" t="s">
        <v>5591</v>
      </c>
      <c r="Q2625" s="9" t="s">
        <v>4146</v>
      </c>
      <c r="R2625" s="9" t="s">
        <v>5587</v>
      </c>
    </row>
    <row r="2626" spans="1:18" x14ac:dyDescent="0.25">
      <c r="A2626" s="4" t="s">
        <v>6575</v>
      </c>
      <c r="D2626" s="4" t="s">
        <v>4196</v>
      </c>
      <c r="G2626" s="4" t="s">
        <v>1425</v>
      </c>
      <c r="P2626" s="9" t="s">
        <v>6575</v>
      </c>
      <c r="Q2626" s="9" t="s">
        <v>4196</v>
      </c>
      <c r="R2626" s="9" t="s">
        <v>1566</v>
      </c>
    </row>
    <row r="2627" spans="1:18" x14ac:dyDescent="0.25">
      <c r="A2627" s="4" t="s">
        <v>5360</v>
      </c>
      <c r="D2627" s="4" t="s">
        <v>4236</v>
      </c>
      <c r="G2627" s="4" t="s">
        <v>4488</v>
      </c>
      <c r="P2627" s="9" t="s">
        <v>5360</v>
      </c>
      <c r="Q2627" s="9" t="s">
        <v>4236</v>
      </c>
      <c r="R2627" s="9" t="s">
        <v>4554</v>
      </c>
    </row>
    <row r="2628" spans="1:18" x14ac:dyDescent="0.25">
      <c r="A2628" s="4" t="s">
        <v>2773</v>
      </c>
      <c r="D2628" s="4" t="s">
        <v>7322</v>
      </c>
      <c r="G2628" s="4" t="s">
        <v>5587</v>
      </c>
      <c r="P2628" s="9" t="s">
        <v>2773</v>
      </c>
      <c r="Q2628" s="9" t="s">
        <v>7322</v>
      </c>
      <c r="R2628" s="9" t="s">
        <v>5965</v>
      </c>
    </row>
    <row r="2629" spans="1:18" x14ac:dyDescent="0.25">
      <c r="A2629" s="4" t="s">
        <v>5833</v>
      </c>
      <c r="D2629" s="4" t="s">
        <v>4991</v>
      </c>
      <c r="G2629" s="4" t="s">
        <v>1566</v>
      </c>
      <c r="P2629" s="9" t="s">
        <v>5833</v>
      </c>
      <c r="Q2629" s="9" t="s">
        <v>4991</v>
      </c>
      <c r="R2629" s="9" t="s">
        <v>7658</v>
      </c>
    </row>
    <row r="2630" spans="1:18" x14ac:dyDescent="0.25">
      <c r="A2630" s="4" t="s">
        <v>5361</v>
      </c>
      <c r="D2630" s="4" t="s">
        <v>6917</v>
      </c>
      <c r="G2630" s="4" t="s">
        <v>4554</v>
      </c>
      <c r="P2630" s="9" t="s">
        <v>5361</v>
      </c>
      <c r="Q2630" s="9" t="s">
        <v>6917</v>
      </c>
      <c r="R2630" s="9" t="s">
        <v>4565</v>
      </c>
    </row>
    <row r="2631" spans="1:18" x14ac:dyDescent="0.25">
      <c r="A2631" s="4" t="s">
        <v>2539</v>
      </c>
      <c r="D2631" s="4" t="s">
        <v>2247</v>
      </c>
      <c r="G2631" s="4" t="s">
        <v>5965</v>
      </c>
      <c r="P2631" s="9" t="s">
        <v>2539</v>
      </c>
      <c r="Q2631" s="9" t="s">
        <v>2247</v>
      </c>
      <c r="R2631" s="9" t="s">
        <v>4626</v>
      </c>
    </row>
    <row r="2632" spans="1:18" x14ac:dyDescent="0.25">
      <c r="A2632" s="4" t="s">
        <v>5362</v>
      </c>
      <c r="D2632" s="4" t="s">
        <v>4417</v>
      </c>
      <c r="G2632" s="4" t="s">
        <v>7658</v>
      </c>
      <c r="P2632" s="9" t="s">
        <v>5362</v>
      </c>
      <c r="Q2632" s="9" t="s">
        <v>4417</v>
      </c>
      <c r="R2632" s="9" t="s">
        <v>4692</v>
      </c>
    </row>
    <row r="2633" spans="1:18" x14ac:dyDescent="0.25">
      <c r="A2633" s="4" t="s">
        <v>5363</v>
      </c>
      <c r="D2633" s="4" t="s">
        <v>6918</v>
      </c>
      <c r="G2633" s="4" t="s">
        <v>4565</v>
      </c>
      <c r="P2633" s="9" t="s">
        <v>5363</v>
      </c>
      <c r="Q2633" s="9" t="s">
        <v>6918</v>
      </c>
      <c r="R2633" s="9" t="s">
        <v>4748</v>
      </c>
    </row>
    <row r="2634" spans="1:18" x14ac:dyDescent="0.25">
      <c r="A2634" s="4" t="s">
        <v>5966</v>
      </c>
      <c r="D2634" s="4" t="s">
        <v>1322</v>
      </c>
      <c r="G2634" s="4" t="s">
        <v>4626</v>
      </c>
      <c r="P2634" s="9" t="s">
        <v>5966</v>
      </c>
      <c r="Q2634" s="9" t="s">
        <v>1322</v>
      </c>
      <c r="R2634" s="9" t="s">
        <v>4754</v>
      </c>
    </row>
    <row r="2635" spans="1:18" x14ac:dyDescent="0.25">
      <c r="A2635" s="4" t="s">
        <v>2696</v>
      </c>
      <c r="D2635" s="4" t="s">
        <v>1215</v>
      </c>
      <c r="G2635" s="4" t="s">
        <v>4692</v>
      </c>
      <c r="P2635" s="9" t="s">
        <v>2696</v>
      </c>
      <c r="Q2635" s="9" t="s">
        <v>1215</v>
      </c>
      <c r="R2635" s="9" t="s">
        <v>4803</v>
      </c>
    </row>
    <row r="2636" spans="1:18" x14ac:dyDescent="0.25">
      <c r="A2636" s="4" t="s">
        <v>2723</v>
      </c>
      <c r="D2636" s="4" t="s">
        <v>2983</v>
      </c>
      <c r="G2636" s="4" t="s">
        <v>4748</v>
      </c>
      <c r="P2636" s="9" t="s">
        <v>2723</v>
      </c>
      <c r="Q2636" s="9" t="s">
        <v>2983</v>
      </c>
      <c r="R2636" s="9" t="s">
        <v>2376</v>
      </c>
    </row>
    <row r="2637" spans="1:18" x14ac:dyDescent="0.25">
      <c r="A2637" s="4" t="s">
        <v>7323</v>
      </c>
      <c r="D2637" s="4" t="s">
        <v>6262</v>
      </c>
      <c r="G2637" s="4" t="s">
        <v>4754</v>
      </c>
      <c r="P2637" s="9" t="s">
        <v>7323</v>
      </c>
      <c r="Q2637" s="9" t="s">
        <v>6262</v>
      </c>
      <c r="R2637" s="9" t="s">
        <v>1999</v>
      </c>
    </row>
    <row r="2638" spans="1:18" x14ac:dyDescent="0.25">
      <c r="A2638" s="4" t="s">
        <v>2845</v>
      </c>
      <c r="D2638" s="4" t="s">
        <v>1488</v>
      </c>
      <c r="G2638" s="4" t="s">
        <v>4803</v>
      </c>
      <c r="P2638" s="9" t="s">
        <v>2845</v>
      </c>
      <c r="Q2638" s="9" t="s">
        <v>1488</v>
      </c>
      <c r="R2638" s="9" t="s">
        <v>2024</v>
      </c>
    </row>
    <row r="2639" spans="1:18" x14ac:dyDescent="0.25">
      <c r="A2639" s="4" t="s">
        <v>2894</v>
      </c>
      <c r="D2639" s="4" t="s">
        <v>1464</v>
      </c>
      <c r="G2639" s="4" t="s">
        <v>2376</v>
      </c>
      <c r="P2639" s="9" t="s">
        <v>2894</v>
      </c>
      <c r="Q2639" s="9" t="s">
        <v>1464</v>
      </c>
      <c r="R2639" s="9" t="s">
        <v>2169</v>
      </c>
    </row>
    <row r="2640" spans="1:18" x14ac:dyDescent="0.25">
      <c r="A2640" s="4" t="s">
        <v>2883</v>
      </c>
      <c r="D2640" s="4" t="s">
        <v>3022</v>
      </c>
      <c r="G2640" s="4" t="s">
        <v>1999</v>
      </c>
      <c r="P2640" s="9" t="s">
        <v>2883</v>
      </c>
      <c r="Q2640" s="9" t="s">
        <v>3022</v>
      </c>
      <c r="R2640" s="9" t="s">
        <v>4922</v>
      </c>
    </row>
    <row r="2641" spans="1:18" x14ac:dyDescent="0.25">
      <c r="A2641" s="4" t="s">
        <v>2467</v>
      </c>
      <c r="D2641" s="4" t="s">
        <v>5589</v>
      </c>
      <c r="G2641" s="4" t="s">
        <v>2024</v>
      </c>
      <c r="P2641" s="9" t="s">
        <v>2467</v>
      </c>
      <c r="Q2641" s="9" t="s">
        <v>5589</v>
      </c>
      <c r="R2641" s="9" t="s">
        <v>1203</v>
      </c>
    </row>
    <row r="2642" spans="1:18" x14ac:dyDescent="0.25">
      <c r="A2642" s="4" t="s">
        <v>2044</v>
      </c>
      <c r="D2642" s="4" t="s">
        <v>1546</v>
      </c>
      <c r="G2642" s="4" t="s">
        <v>2169</v>
      </c>
      <c r="P2642" s="9" t="s">
        <v>2044</v>
      </c>
      <c r="Q2642" s="9" t="s">
        <v>1546</v>
      </c>
      <c r="R2642" s="9" t="s">
        <v>3538</v>
      </c>
    </row>
    <row r="2643" spans="1:18" x14ac:dyDescent="0.25">
      <c r="A2643" s="4" t="s">
        <v>2936</v>
      </c>
      <c r="D2643" s="4" t="s">
        <v>1544</v>
      </c>
      <c r="G2643" s="4" t="s">
        <v>4922</v>
      </c>
      <c r="P2643" s="9" t="s">
        <v>2936</v>
      </c>
      <c r="Q2643" s="9" t="s">
        <v>1544</v>
      </c>
      <c r="R2643" s="9" t="s">
        <v>5588</v>
      </c>
    </row>
    <row r="2644" spans="1:18" x14ac:dyDescent="0.25">
      <c r="A2644" s="4" t="s">
        <v>7324</v>
      </c>
      <c r="D2644" s="4" t="s">
        <v>3046</v>
      </c>
      <c r="G2644" s="4" t="s">
        <v>1203</v>
      </c>
      <c r="P2644" s="9" t="s">
        <v>7324</v>
      </c>
      <c r="Q2644" s="9" t="s">
        <v>3046</v>
      </c>
      <c r="R2644" s="9" t="s">
        <v>1447</v>
      </c>
    </row>
    <row r="2645" spans="1:18" x14ac:dyDescent="0.25">
      <c r="A2645" s="4" t="s">
        <v>6919</v>
      </c>
      <c r="D2645" s="4" t="s">
        <v>3070</v>
      </c>
      <c r="G2645" s="4" t="s">
        <v>3538</v>
      </c>
      <c r="P2645" s="9" t="s">
        <v>6919</v>
      </c>
      <c r="Q2645" s="9" t="s">
        <v>3070</v>
      </c>
      <c r="R2645" s="9" t="s">
        <v>3561</v>
      </c>
    </row>
    <row r="2646" spans="1:18" x14ac:dyDescent="0.25">
      <c r="A2646" s="4" t="s">
        <v>4446</v>
      </c>
      <c r="D2646" s="4" t="s">
        <v>1683</v>
      </c>
      <c r="G2646" s="4" t="s">
        <v>5588</v>
      </c>
      <c r="P2646" s="9" t="s">
        <v>4446</v>
      </c>
      <c r="Q2646" s="9" t="s">
        <v>1683</v>
      </c>
      <c r="R2646" s="9" t="s">
        <v>1524</v>
      </c>
    </row>
    <row r="2647" spans="1:18" x14ac:dyDescent="0.25">
      <c r="A2647" s="4" t="s">
        <v>4468</v>
      </c>
      <c r="D2647" s="4" t="s">
        <v>3098</v>
      </c>
      <c r="G2647" s="4" t="s">
        <v>1447</v>
      </c>
      <c r="P2647" s="9" t="s">
        <v>4468</v>
      </c>
      <c r="Q2647" s="9" t="s">
        <v>3098</v>
      </c>
      <c r="R2647" s="9" t="s">
        <v>3612</v>
      </c>
    </row>
    <row r="2648" spans="1:18" x14ac:dyDescent="0.25">
      <c r="A2648" s="4" t="s">
        <v>4556</v>
      </c>
      <c r="D2648" s="4" t="s">
        <v>3116</v>
      </c>
      <c r="G2648" s="4" t="s">
        <v>3561</v>
      </c>
      <c r="P2648" s="9" t="s">
        <v>4556</v>
      </c>
      <c r="Q2648" s="9" t="s">
        <v>3116</v>
      </c>
      <c r="R2648" s="9" t="s">
        <v>3687</v>
      </c>
    </row>
    <row r="2649" spans="1:18" x14ac:dyDescent="0.25">
      <c r="A2649" s="4" t="s">
        <v>6802</v>
      </c>
      <c r="D2649" s="4" t="s">
        <v>3160</v>
      </c>
      <c r="G2649" s="4" t="s">
        <v>1524</v>
      </c>
      <c r="P2649" s="9" t="s">
        <v>6802</v>
      </c>
      <c r="Q2649" s="9" t="s">
        <v>3160</v>
      </c>
      <c r="R2649" s="9" t="s">
        <v>3709</v>
      </c>
    </row>
    <row r="2650" spans="1:18" x14ac:dyDescent="0.25">
      <c r="A2650" s="4" t="s">
        <v>6264</v>
      </c>
      <c r="D2650" s="4" t="s">
        <v>4980</v>
      </c>
      <c r="G2650" s="4" t="s">
        <v>3612</v>
      </c>
      <c r="P2650" s="9" t="s">
        <v>6264</v>
      </c>
      <c r="Q2650" s="9" t="s">
        <v>4980</v>
      </c>
      <c r="R2650" s="9" t="s">
        <v>3827</v>
      </c>
    </row>
    <row r="2651" spans="1:18" x14ac:dyDescent="0.25">
      <c r="A2651" s="4" t="s">
        <v>2513</v>
      </c>
      <c r="D2651" s="4" t="s">
        <v>4982</v>
      </c>
      <c r="G2651" s="4" t="s">
        <v>3687</v>
      </c>
      <c r="P2651" s="9" t="s">
        <v>2513</v>
      </c>
      <c r="Q2651" s="9" t="s">
        <v>4982</v>
      </c>
      <c r="R2651" s="9" t="s">
        <v>3885</v>
      </c>
    </row>
    <row r="2652" spans="1:18" x14ac:dyDescent="0.25">
      <c r="A2652" s="4" t="s">
        <v>2157</v>
      </c>
      <c r="D2652" s="4" t="s">
        <v>3262</v>
      </c>
      <c r="G2652" s="4" t="s">
        <v>3709</v>
      </c>
      <c r="P2652" s="9" t="s">
        <v>2157</v>
      </c>
      <c r="Q2652" s="9" t="s">
        <v>3262</v>
      </c>
      <c r="R2652" s="9" t="s">
        <v>3887</v>
      </c>
    </row>
    <row r="2653" spans="1:18" x14ac:dyDescent="0.25">
      <c r="A2653" s="4" t="s">
        <v>4895</v>
      </c>
      <c r="D2653" s="4" t="s">
        <v>3194</v>
      </c>
      <c r="G2653" s="4" t="s">
        <v>3827</v>
      </c>
      <c r="P2653" s="9" t="s">
        <v>4895</v>
      </c>
      <c r="Q2653" s="9" t="s">
        <v>3194</v>
      </c>
      <c r="R2653" s="9" t="s">
        <v>3923</v>
      </c>
    </row>
    <row r="2654" spans="1:18" x14ac:dyDescent="0.25">
      <c r="A2654" s="4" t="s">
        <v>2975</v>
      </c>
      <c r="D2654" s="4" t="s">
        <v>4790</v>
      </c>
      <c r="G2654" s="4" t="s">
        <v>3885</v>
      </c>
      <c r="P2654" s="9" t="s">
        <v>2975</v>
      </c>
      <c r="Q2654" s="9" t="s">
        <v>4790</v>
      </c>
      <c r="R2654" s="9" t="s">
        <v>4017</v>
      </c>
    </row>
    <row r="2655" spans="1:18" x14ac:dyDescent="0.25">
      <c r="A2655" s="4" t="s">
        <v>6576</v>
      </c>
      <c r="D2655" s="4" t="s">
        <v>3333</v>
      </c>
      <c r="G2655" s="4" t="s">
        <v>3887</v>
      </c>
      <c r="P2655" s="9" t="s">
        <v>6576</v>
      </c>
      <c r="Q2655" s="9" t="s">
        <v>3333</v>
      </c>
      <c r="R2655" s="9" t="s">
        <v>4025</v>
      </c>
    </row>
    <row r="2656" spans="1:18" x14ac:dyDescent="0.25">
      <c r="A2656" s="4" t="s">
        <v>3136</v>
      </c>
      <c r="D2656" s="4" t="s">
        <v>3354</v>
      </c>
      <c r="G2656" s="4" t="s">
        <v>3923</v>
      </c>
      <c r="P2656" s="9" t="s">
        <v>3136</v>
      </c>
      <c r="Q2656" s="9" t="s">
        <v>3354</v>
      </c>
      <c r="R2656" s="9" t="s">
        <v>2497</v>
      </c>
    </row>
    <row r="2657" spans="1:18" x14ac:dyDescent="0.25">
      <c r="A2657" s="4" t="s">
        <v>7325</v>
      </c>
      <c r="D2657" s="4" t="s">
        <v>3376</v>
      </c>
      <c r="G2657" s="4" t="s">
        <v>4017</v>
      </c>
      <c r="P2657" s="9" t="s">
        <v>7325</v>
      </c>
      <c r="Q2657" s="9" t="s">
        <v>3376</v>
      </c>
      <c r="R2657" s="9" t="s">
        <v>1973</v>
      </c>
    </row>
    <row r="2658" spans="1:18" x14ac:dyDescent="0.25">
      <c r="A2658" s="4" t="s">
        <v>2434</v>
      </c>
      <c r="D2658" s="4" t="s">
        <v>6099</v>
      </c>
      <c r="G2658" s="4" t="s">
        <v>4025</v>
      </c>
      <c r="P2658" s="9" t="s">
        <v>2434</v>
      </c>
      <c r="Q2658" s="9" t="s">
        <v>6099</v>
      </c>
      <c r="R2658" s="9" t="s">
        <v>2119</v>
      </c>
    </row>
    <row r="2659" spans="1:18" x14ac:dyDescent="0.25">
      <c r="A2659" s="4" t="s">
        <v>1829</v>
      </c>
      <c r="D2659" s="4" t="s">
        <v>2622</v>
      </c>
      <c r="G2659" s="4" t="s">
        <v>2497</v>
      </c>
      <c r="P2659" s="9" t="s">
        <v>1829</v>
      </c>
      <c r="Q2659" s="9" t="s">
        <v>2622</v>
      </c>
      <c r="R2659" s="9" t="s">
        <v>6916</v>
      </c>
    </row>
    <row r="2660" spans="1:18" x14ac:dyDescent="0.25">
      <c r="A2660" s="4" t="s">
        <v>2142</v>
      </c>
      <c r="D2660" s="4" t="s">
        <v>2210</v>
      </c>
      <c r="G2660" s="4" t="s">
        <v>1973</v>
      </c>
      <c r="P2660" s="9" t="s">
        <v>2142</v>
      </c>
      <c r="Q2660" s="9" t="s">
        <v>2210</v>
      </c>
      <c r="R2660" s="9" t="s">
        <v>6572</v>
      </c>
    </row>
    <row r="2661" spans="1:18" x14ac:dyDescent="0.25">
      <c r="A2661" s="4" t="s">
        <v>1340</v>
      </c>
      <c r="D2661" s="4" t="s">
        <v>1748</v>
      </c>
      <c r="G2661" s="4" t="s">
        <v>2119</v>
      </c>
      <c r="P2661" s="9" t="s">
        <v>1340</v>
      </c>
      <c r="Q2661" s="9" t="s">
        <v>1748</v>
      </c>
      <c r="R2661" s="9" t="s">
        <v>5832</v>
      </c>
    </row>
    <row r="2662" spans="1:18" x14ac:dyDescent="0.25">
      <c r="A2662" s="4" t="s">
        <v>1416</v>
      </c>
      <c r="D2662" s="4" t="s">
        <v>1867</v>
      </c>
      <c r="G2662" s="4" t="s">
        <v>6916</v>
      </c>
      <c r="P2662" s="9" t="s">
        <v>1416</v>
      </c>
      <c r="Q2662" s="9" t="s">
        <v>1867</v>
      </c>
      <c r="R2662" s="9" t="s">
        <v>7020</v>
      </c>
    </row>
    <row r="2663" spans="1:18" x14ac:dyDescent="0.25">
      <c r="A2663" s="4" t="s">
        <v>4473</v>
      </c>
      <c r="D2663" s="4" t="s">
        <v>1970</v>
      </c>
      <c r="G2663" s="4" t="s">
        <v>6572</v>
      </c>
      <c r="P2663" s="9" t="s">
        <v>4473</v>
      </c>
      <c r="Q2663" s="9" t="s">
        <v>1970</v>
      </c>
      <c r="R2663" s="9" t="s">
        <v>4997</v>
      </c>
    </row>
    <row r="2664" spans="1:18" x14ac:dyDescent="0.25">
      <c r="A2664" s="4" t="s">
        <v>1548</v>
      </c>
      <c r="D2664" s="4" t="s">
        <v>3438</v>
      </c>
      <c r="G2664" s="4" t="s">
        <v>5832</v>
      </c>
      <c r="P2664" s="9" t="s">
        <v>1548</v>
      </c>
      <c r="Q2664" s="9" t="s">
        <v>3438</v>
      </c>
      <c r="R2664" s="9" t="s">
        <v>7021</v>
      </c>
    </row>
    <row r="2665" spans="1:18" x14ac:dyDescent="0.25">
      <c r="A2665" s="4" t="s">
        <v>4518</v>
      </c>
      <c r="D2665" s="4" t="s">
        <v>3406</v>
      </c>
      <c r="G2665" s="4" t="s">
        <v>7020</v>
      </c>
      <c r="P2665" s="9" t="s">
        <v>4518</v>
      </c>
      <c r="Q2665" s="9" t="s">
        <v>3406</v>
      </c>
      <c r="R2665" s="9" t="s">
        <v>2599</v>
      </c>
    </row>
    <row r="2666" spans="1:18" x14ac:dyDescent="0.25">
      <c r="A2666" s="4" t="s">
        <v>6577</v>
      </c>
      <c r="D2666" s="4" t="s">
        <v>3454</v>
      </c>
      <c r="G2666" s="4" t="s">
        <v>4997</v>
      </c>
      <c r="P2666" s="9" t="s">
        <v>6577</v>
      </c>
      <c r="Q2666" s="9" t="s">
        <v>3454</v>
      </c>
      <c r="R2666" s="9" t="s">
        <v>4146</v>
      </c>
    </row>
    <row r="2667" spans="1:18" x14ac:dyDescent="0.25">
      <c r="A2667" s="4" t="s">
        <v>4594</v>
      </c>
      <c r="D2667" s="4" t="s">
        <v>6573</v>
      </c>
      <c r="G2667" s="4" t="s">
        <v>7021</v>
      </c>
      <c r="P2667" s="9" t="s">
        <v>4594</v>
      </c>
      <c r="Q2667" s="9" t="s">
        <v>6573</v>
      </c>
      <c r="R2667" s="9" t="s">
        <v>4196</v>
      </c>
    </row>
    <row r="2668" spans="1:18" x14ac:dyDescent="0.25">
      <c r="A2668" s="4" t="s">
        <v>4648</v>
      </c>
      <c r="D2668" s="4" t="s">
        <v>5279</v>
      </c>
      <c r="G2668" s="4" t="s">
        <v>2599</v>
      </c>
      <c r="P2668" s="9" t="s">
        <v>4648</v>
      </c>
      <c r="Q2668" s="9" t="s">
        <v>5279</v>
      </c>
      <c r="R2668" s="9" t="s">
        <v>4236</v>
      </c>
    </row>
    <row r="2669" spans="1:18" x14ac:dyDescent="0.25">
      <c r="A2669" s="4" t="s">
        <v>4677</v>
      </c>
      <c r="D2669" s="4" t="s">
        <v>6574</v>
      </c>
      <c r="G2669" s="4" t="s">
        <v>4146</v>
      </c>
      <c r="P2669" s="9" t="s">
        <v>4677</v>
      </c>
      <c r="Q2669" s="9" t="s">
        <v>6574</v>
      </c>
      <c r="R2669" s="9" t="s">
        <v>7322</v>
      </c>
    </row>
    <row r="2670" spans="1:18" x14ac:dyDescent="0.25">
      <c r="A2670" s="4" t="s">
        <v>4720</v>
      </c>
      <c r="D2670" s="4" t="s">
        <v>5281</v>
      </c>
      <c r="G2670" s="4" t="s">
        <v>4196</v>
      </c>
      <c r="P2670" s="9" t="s">
        <v>4720</v>
      </c>
      <c r="Q2670" s="9" t="s">
        <v>5281</v>
      </c>
      <c r="R2670" s="9" t="s">
        <v>4991</v>
      </c>
    </row>
    <row r="2671" spans="1:18" x14ac:dyDescent="0.25">
      <c r="A2671" s="4" t="s">
        <v>4709</v>
      </c>
      <c r="D2671" s="4" t="s">
        <v>5282</v>
      </c>
      <c r="G2671" s="4" t="s">
        <v>4236</v>
      </c>
      <c r="P2671" s="9" t="s">
        <v>4709</v>
      </c>
      <c r="Q2671" s="9" t="s">
        <v>5282</v>
      </c>
      <c r="R2671" s="9" t="s">
        <v>6917</v>
      </c>
    </row>
    <row r="2672" spans="1:18" x14ac:dyDescent="0.25">
      <c r="A2672" s="4" t="s">
        <v>4775</v>
      </c>
      <c r="D2672" s="4" t="s">
        <v>5280</v>
      </c>
      <c r="G2672" s="4" t="s">
        <v>7322</v>
      </c>
      <c r="P2672" s="9" t="s">
        <v>4775</v>
      </c>
      <c r="Q2672" s="9" t="s">
        <v>5280</v>
      </c>
      <c r="R2672" s="9" t="s">
        <v>2247</v>
      </c>
    </row>
    <row r="2673" spans="1:18" x14ac:dyDescent="0.25">
      <c r="A2673" s="4" t="s">
        <v>4799</v>
      </c>
      <c r="D2673" s="4" t="s">
        <v>7328</v>
      </c>
      <c r="G2673" s="4" t="s">
        <v>4991</v>
      </c>
      <c r="P2673" s="9" t="s">
        <v>4799</v>
      </c>
      <c r="Q2673" s="9" t="s">
        <v>7328</v>
      </c>
      <c r="R2673" s="9" t="s">
        <v>4417</v>
      </c>
    </row>
    <row r="2674" spans="1:18" x14ac:dyDescent="0.25">
      <c r="A2674" s="4" t="s">
        <v>4821</v>
      </c>
      <c r="D2674" s="4" t="s">
        <v>5484</v>
      </c>
      <c r="G2674" s="4" t="s">
        <v>6917</v>
      </c>
      <c r="P2674" s="9" t="s">
        <v>4821</v>
      </c>
      <c r="Q2674" s="9" t="s">
        <v>5484</v>
      </c>
      <c r="R2674" s="9" t="s">
        <v>6918</v>
      </c>
    </row>
    <row r="2675" spans="1:18" x14ac:dyDescent="0.25">
      <c r="A2675" s="4" t="s">
        <v>5592</v>
      </c>
      <c r="D2675" s="4" t="s">
        <v>2952</v>
      </c>
      <c r="G2675" s="4" t="s">
        <v>2247</v>
      </c>
      <c r="P2675" s="9" t="s">
        <v>5592</v>
      </c>
      <c r="Q2675" s="9" t="s">
        <v>2952</v>
      </c>
      <c r="R2675" s="9" t="s">
        <v>1322</v>
      </c>
    </row>
    <row r="2676" spans="1:18" x14ac:dyDescent="0.25">
      <c r="A2676" s="4" t="s">
        <v>6920</v>
      </c>
      <c r="D2676" s="4" t="s">
        <v>5359</v>
      </c>
      <c r="G2676" s="4" t="s">
        <v>4417</v>
      </c>
      <c r="P2676" s="9" t="s">
        <v>6920</v>
      </c>
      <c r="Q2676" s="9" t="s">
        <v>5359</v>
      </c>
      <c r="R2676" s="9" t="s">
        <v>1215</v>
      </c>
    </row>
    <row r="2677" spans="1:18" x14ac:dyDescent="0.25">
      <c r="A2677" s="4" t="s">
        <v>2607</v>
      </c>
      <c r="D2677" s="4" t="s">
        <v>5590</v>
      </c>
      <c r="G2677" s="4" t="s">
        <v>6918</v>
      </c>
      <c r="P2677" s="9" t="s">
        <v>2607</v>
      </c>
      <c r="Q2677" s="9" t="s">
        <v>5590</v>
      </c>
      <c r="R2677" s="9" t="s">
        <v>2983</v>
      </c>
    </row>
    <row r="2678" spans="1:18" x14ac:dyDescent="0.25">
      <c r="A2678" s="4" t="s">
        <v>2228</v>
      </c>
      <c r="D2678" s="4" t="s">
        <v>5591</v>
      </c>
      <c r="G2678" s="4" t="s">
        <v>1322</v>
      </c>
      <c r="P2678" s="9" t="s">
        <v>2228</v>
      </c>
      <c r="Q2678" s="9" t="s">
        <v>5591</v>
      </c>
      <c r="R2678" s="9" t="s">
        <v>6262</v>
      </c>
    </row>
    <row r="2679" spans="1:18" x14ac:dyDescent="0.25">
      <c r="A2679" s="4" t="s">
        <v>1874</v>
      </c>
      <c r="D2679" s="4" t="s">
        <v>6575</v>
      </c>
      <c r="G2679" s="4" t="s">
        <v>1215</v>
      </c>
      <c r="P2679" s="9" t="s">
        <v>1874</v>
      </c>
      <c r="Q2679" s="9" t="s">
        <v>6575</v>
      </c>
      <c r="R2679" s="9" t="s">
        <v>1488</v>
      </c>
    </row>
    <row r="2680" spans="1:18" x14ac:dyDescent="0.25">
      <c r="A2680" s="4" t="s">
        <v>4909</v>
      </c>
      <c r="D2680" s="4" t="s">
        <v>5360</v>
      </c>
      <c r="G2680" s="4" t="s">
        <v>2983</v>
      </c>
      <c r="P2680" s="9" t="s">
        <v>4909</v>
      </c>
      <c r="Q2680" s="9" t="s">
        <v>5360</v>
      </c>
      <c r="R2680" s="9" t="s">
        <v>1464</v>
      </c>
    </row>
    <row r="2681" spans="1:18" x14ac:dyDescent="0.25">
      <c r="A2681" s="4" t="s">
        <v>4969</v>
      </c>
      <c r="D2681" s="4" t="s">
        <v>2773</v>
      </c>
      <c r="G2681" s="4" t="s">
        <v>6262</v>
      </c>
      <c r="P2681" s="9" t="s">
        <v>4969</v>
      </c>
      <c r="Q2681" s="9" t="s">
        <v>2773</v>
      </c>
      <c r="R2681" s="9" t="s">
        <v>3022</v>
      </c>
    </row>
    <row r="2682" spans="1:18" x14ac:dyDescent="0.25">
      <c r="A2682" s="4" t="s">
        <v>5967</v>
      </c>
      <c r="D2682" s="4" t="s">
        <v>5833</v>
      </c>
      <c r="G2682" s="4" t="s">
        <v>1488</v>
      </c>
      <c r="P2682" s="9" t="s">
        <v>5967</v>
      </c>
      <c r="Q2682" s="9" t="s">
        <v>5833</v>
      </c>
      <c r="R2682" s="9" t="s">
        <v>5589</v>
      </c>
    </row>
    <row r="2683" spans="1:18" x14ac:dyDescent="0.25">
      <c r="A2683" s="4" t="s">
        <v>4501</v>
      </c>
      <c r="D2683" s="4" t="s">
        <v>5361</v>
      </c>
      <c r="G2683" s="4" t="s">
        <v>1464</v>
      </c>
      <c r="P2683" s="9" t="s">
        <v>4501</v>
      </c>
      <c r="Q2683" s="9" t="s">
        <v>5361</v>
      </c>
      <c r="R2683" s="9" t="s">
        <v>1546</v>
      </c>
    </row>
    <row r="2684" spans="1:18" x14ac:dyDescent="0.25">
      <c r="A2684" s="4" t="s">
        <v>4552</v>
      </c>
      <c r="D2684" s="4" t="s">
        <v>2539</v>
      </c>
      <c r="G2684" s="4" t="s">
        <v>3022</v>
      </c>
      <c r="P2684" s="9" t="s">
        <v>4552</v>
      </c>
      <c r="Q2684" s="9" t="s">
        <v>2539</v>
      </c>
      <c r="R2684" s="9" t="s">
        <v>1544</v>
      </c>
    </row>
    <row r="2685" spans="1:18" x14ac:dyDescent="0.25">
      <c r="A2685" s="4" t="s">
        <v>5968</v>
      </c>
      <c r="D2685" s="4" t="s">
        <v>5362</v>
      </c>
      <c r="G2685" s="4" t="s">
        <v>5589</v>
      </c>
      <c r="P2685" s="9" t="s">
        <v>5968</v>
      </c>
      <c r="Q2685" s="9" t="s">
        <v>5362</v>
      </c>
      <c r="R2685" s="9" t="s">
        <v>3046</v>
      </c>
    </row>
    <row r="2686" spans="1:18" x14ac:dyDescent="0.25">
      <c r="A2686" s="4" t="s">
        <v>4592</v>
      </c>
      <c r="D2686" s="4" t="s">
        <v>5363</v>
      </c>
      <c r="G2686" s="4" t="s">
        <v>1546</v>
      </c>
      <c r="P2686" s="9" t="s">
        <v>4592</v>
      </c>
      <c r="Q2686" s="9" t="s">
        <v>5363</v>
      </c>
      <c r="R2686" s="9" t="s">
        <v>3070</v>
      </c>
    </row>
    <row r="2687" spans="1:18" x14ac:dyDescent="0.25">
      <c r="A2687" s="4" t="s">
        <v>4832</v>
      </c>
      <c r="D2687" s="4" t="s">
        <v>5966</v>
      </c>
      <c r="G2687" s="4" t="s">
        <v>1544</v>
      </c>
      <c r="P2687" s="9" t="s">
        <v>4832</v>
      </c>
      <c r="Q2687" s="9" t="s">
        <v>5966</v>
      </c>
      <c r="R2687" s="9" t="s">
        <v>1683</v>
      </c>
    </row>
    <row r="2688" spans="1:18" x14ac:dyDescent="0.25">
      <c r="A2688" s="4" t="s">
        <v>5001</v>
      </c>
      <c r="D2688" s="4" t="s">
        <v>2696</v>
      </c>
      <c r="G2688" s="4" t="s">
        <v>3046</v>
      </c>
      <c r="P2688" s="9" t="s">
        <v>5001</v>
      </c>
      <c r="Q2688" s="9" t="s">
        <v>2696</v>
      </c>
      <c r="R2688" s="9" t="s">
        <v>3098</v>
      </c>
    </row>
    <row r="2689" spans="1:18" x14ac:dyDescent="0.25">
      <c r="A2689" s="4" t="s">
        <v>2526</v>
      </c>
      <c r="D2689" s="4" t="s">
        <v>2723</v>
      </c>
      <c r="G2689" s="4" t="s">
        <v>3070</v>
      </c>
      <c r="P2689" s="9" t="s">
        <v>2526</v>
      </c>
      <c r="Q2689" s="9" t="s">
        <v>2723</v>
      </c>
      <c r="R2689" s="9" t="s">
        <v>3116</v>
      </c>
    </row>
    <row r="2690" spans="1:18" x14ac:dyDescent="0.25">
      <c r="A2690" s="4" t="s">
        <v>4912</v>
      </c>
      <c r="D2690" s="4" t="s">
        <v>7323</v>
      </c>
      <c r="G2690" s="4" t="s">
        <v>1683</v>
      </c>
      <c r="P2690" s="9" t="s">
        <v>4912</v>
      </c>
      <c r="Q2690" s="9" t="s">
        <v>7323</v>
      </c>
      <c r="R2690" s="9" t="s">
        <v>3160</v>
      </c>
    </row>
    <row r="2691" spans="1:18" x14ac:dyDescent="0.25">
      <c r="A2691" s="4" t="s">
        <v>4937</v>
      </c>
      <c r="D2691" s="4" t="s">
        <v>2845</v>
      </c>
      <c r="G2691" s="4" t="s">
        <v>3098</v>
      </c>
      <c r="P2691" s="9" t="s">
        <v>4937</v>
      </c>
      <c r="Q2691" s="9" t="s">
        <v>2845</v>
      </c>
      <c r="R2691" s="9" t="s">
        <v>4980</v>
      </c>
    </row>
    <row r="2692" spans="1:18" x14ac:dyDescent="0.25">
      <c r="A2692" s="4" t="s">
        <v>2943</v>
      </c>
      <c r="D2692" s="4" t="s">
        <v>2894</v>
      </c>
      <c r="G2692" s="4" t="s">
        <v>3116</v>
      </c>
      <c r="P2692" s="9" t="s">
        <v>2943</v>
      </c>
      <c r="Q2692" s="9" t="s">
        <v>2894</v>
      </c>
      <c r="R2692" s="9" t="s">
        <v>4982</v>
      </c>
    </row>
    <row r="2693" spans="1:18" x14ac:dyDescent="0.25">
      <c r="A2693" s="4" t="s">
        <v>2666</v>
      </c>
      <c r="D2693" s="4" t="s">
        <v>2883</v>
      </c>
      <c r="G2693" s="4" t="s">
        <v>3160</v>
      </c>
      <c r="P2693" s="9" t="s">
        <v>2666</v>
      </c>
      <c r="Q2693" s="9" t="s">
        <v>2883</v>
      </c>
      <c r="R2693" s="9" t="s">
        <v>3262</v>
      </c>
    </row>
    <row r="2694" spans="1:18" x14ac:dyDescent="0.25">
      <c r="A2694" s="4" t="s">
        <v>2685</v>
      </c>
      <c r="D2694" s="4" t="s">
        <v>2467</v>
      </c>
      <c r="G2694" s="4" t="s">
        <v>4980</v>
      </c>
      <c r="P2694" s="9" t="s">
        <v>2685</v>
      </c>
      <c r="Q2694" s="9" t="s">
        <v>2467</v>
      </c>
      <c r="R2694" s="9" t="s">
        <v>3194</v>
      </c>
    </row>
    <row r="2695" spans="1:18" x14ac:dyDescent="0.25">
      <c r="A2695" s="4" t="s">
        <v>2720</v>
      </c>
      <c r="D2695" s="4" t="s">
        <v>2044</v>
      </c>
      <c r="G2695" s="4" t="s">
        <v>4982</v>
      </c>
      <c r="P2695" s="9" t="s">
        <v>2720</v>
      </c>
      <c r="Q2695" s="9" t="s">
        <v>2044</v>
      </c>
      <c r="R2695" s="9" t="s">
        <v>4790</v>
      </c>
    </row>
    <row r="2696" spans="1:18" x14ac:dyDescent="0.25">
      <c r="A2696" s="4" t="s">
        <v>2728</v>
      </c>
      <c r="D2696" s="4" t="s">
        <v>2936</v>
      </c>
      <c r="G2696" s="4" t="s">
        <v>3262</v>
      </c>
      <c r="P2696" s="9" t="s">
        <v>2728</v>
      </c>
      <c r="Q2696" s="9" t="s">
        <v>2936</v>
      </c>
      <c r="R2696" s="9" t="s">
        <v>3333</v>
      </c>
    </row>
    <row r="2697" spans="1:18" x14ac:dyDescent="0.25">
      <c r="A2697" s="4" t="s">
        <v>2755</v>
      </c>
      <c r="D2697" s="4" t="s">
        <v>7324</v>
      </c>
      <c r="G2697" s="4" t="s">
        <v>3194</v>
      </c>
      <c r="P2697" s="9" t="s">
        <v>2755</v>
      </c>
      <c r="Q2697" s="9" t="s">
        <v>7324</v>
      </c>
      <c r="R2697" s="9" t="s">
        <v>3354</v>
      </c>
    </row>
    <row r="2698" spans="1:18" x14ac:dyDescent="0.25">
      <c r="A2698" s="4" t="s">
        <v>6265</v>
      </c>
      <c r="D2698" s="4" t="s">
        <v>6919</v>
      </c>
      <c r="G2698" s="4" t="s">
        <v>4790</v>
      </c>
      <c r="P2698" s="9" t="s">
        <v>6265</v>
      </c>
      <c r="Q2698" s="9" t="s">
        <v>6919</v>
      </c>
      <c r="R2698" s="9" t="s">
        <v>3376</v>
      </c>
    </row>
    <row r="2699" spans="1:18" x14ac:dyDescent="0.25">
      <c r="A2699" s="4" t="s">
        <v>2828</v>
      </c>
      <c r="D2699" s="4" t="s">
        <v>4446</v>
      </c>
      <c r="G2699" s="4" t="s">
        <v>3333</v>
      </c>
      <c r="P2699" s="9" t="s">
        <v>2828</v>
      </c>
      <c r="Q2699" s="9" t="s">
        <v>4446</v>
      </c>
      <c r="R2699" s="9" t="s">
        <v>7659</v>
      </c>
    </row>
    <row r="2700" spans="1:18" x14ac:dyDescent="0.25">
      <c r="A2700" s="4" t="s">
        <v>5969</v>
      </c>
      <c r="D2700" s="4" t="s">
        <v>4468</v>
      </c>
      <c r="G2700" s="4" t="s">
        <v>3354</v>
      </c>
      <c r="P2700" s="9" t="s">
        <v>5969</v>
      </c>
      <c r="Q2700" s="9" t="s">
        <v>4468</v>
      </c>
      <c r="R2700" s="9" t="s">
        <v>6099</v>
      </c>
    </row>
    <row r="2701" spans="1:18" x14ac:dyDescent="0.25">
      <c r="A2701" s="4" t="s">
        <v>2456</v>
      </c>
      <c r="D2701" s="4" t="s">
        <v>4556</v>
      </c>
      <c r="G2701" s="4" t="s">
        <v>3376</v>
      </c>
      <c r="P2701" s="9" t="s">
        <v>2456</v>
      </c>
      <c r="Q2701" s="9" t="s">
        <v>4556</v>
      </c>
      <c r="R2701" s="9" t="s">
        <v>2622</v>
      </c>
    </row>
    <row r="2702" spans="1:18" x14ac:dyDescent="0.25">
      <c r="A2702" s="4" t="s">
        <v>1893</v>
      </c>
      <c r="D2702" s="4" t="s">
        <v>6802</v>
      </c>
      <c r="G2702" s="4" t="s">
        <v>7659</v>
      </c>
      <c r="P2702" s="9" t="s">
        <v>1893</v>
      </c>
      <c r="Q2702" s="9" t="s">
        <v>6802</v>
      </c>
      <c r="R2702" s="9" t="s">
        <v>2210</v>
      </c>
    </row>
    <row r="2703" spans="1:18" x14ac:dyDescent="0.25">
      <c r="A2703" s="4" t="s">
        <v>1897</v>
      </c>
      <c r="D2703" s="4" t="s">
        <v>6264</v>
      </c>
      <c r="G2703" s="4" t="s">
        <v>6099</v>
      </c>
      <c r="P2703" s="9" t="s">
        <v>1897</v>
      </c>
      <c r="Q2703" s="9" t="s">
        <v>6264</v>
      </c>
      <c r="R2703" s="9" t="s">
        <v>1748</v>
      </c>
    </row>
    <row r="2704" spans="1:18" x14ac:dyDescent="0.25">
      <c r="A2704" s="4" t="s">
        <v>1320</v>
      </c>
      <c r="D2704" s="4" t="s">
        <v>5364</v>
      </c>
      <c r="G2704" s="4" t="s">
        <v>2622</v>
      </c>
      <c r="P2704" s="9" t="s">
        <v>1320</v>
      </c>
      <c r="Q2704" s="9" t="s">
        <v>5364</v>
      </c>
      <c r="R2704" s="9" t="s">
        <v>1867</v>
      </c>
    </row>
    <row r="2705" spans="1:18" x14ac:dyDescent="0.25">
      <c r="A2705" s="4" t="s">
        <v>1344</v>
      </c>
      <c r="D2705" s="4" t="s">
        <v>2513</v>
      </c>
      <c r="G2705" s="4" t="s">
        <v>2210</v>
      </c>
      <c r="P2705" s="9" t="s">
        <v>1344</v>
      </c>
      <c r="Q2705" s="9" t="s">
        <v>2513</v>
      </c>
      <c r="R2705" s="9" t="s">
        <v>1970</v>
      </c>
    </row>
    <row r="2706" spans="1:18" x14ac:dyDescent="0.25">
      <c r="A2706" s="4" t="s">
        <v>1201</v>
      </c>
      <c r="D2706" s="4" t="s">
        <v>2157</v>
      </c>
      <c r="G2706" s="4" t="s">
        <v>1748</v>
      </c>
      <c r="P2706" s="9" t="s">
        <v>1201</v>
      </c>
      <c r="Q2706" s="9" t="s">
        <v>2157</v>
      </c>
      <c r="R2706" s="9" t="s">
        <v>3438</v>
      </c>
    </row>
    <row r="2707" spans="1:18" x14ac:dyDescent="0.25">
      <c r="A2707" s="4" t="s">
        <v>1494</v>
      </c>
      <c r="D2707" s="4" t="s">
        <v>4895</v>
      </c>
      <c r="G2707" s="4" t="s">
        <v>1867</v>
      </c>
      <c r="P2707" s="9" t="s">
        <v>1494</v>
      </c>
      <c r="Q2707" s="9" t="s">
        <v>4895</v>
      </c>
      <c r="R2707" s="9" t="s">
        <v>3406</v>
      </c>
    </row>
    <row r="2708" spans="1:18" x14ac:dyDescent="0.25">
      <c r="A2708" s="4" t="s">
        <v>1405</v>
      </c>
      <c r="D2708" s="4" t="s">
        <v>2975</v>
      </c>
      <c r="G2708" s="4" t="s">
        <v>1970</v>
      </c>
      <c r="P2708" s="9" t="s">
        <v>1405</v>
      </c>
      <c r="Q2708" s="9" t="s">
        <v>2975</v>
      </c>
      <c r="R2708" s="9" t="s">
        <v>3454</v>
      </c>
    </row>
    <row r="2709" spans="1:18" x14ac:dyDescent="0.25">
      <c r="A2709" s="4" t="s">
        <v>1629</v>
      </c>
      <c r="D2709" s="4" t="s">
        <v>6576</v>
      </c>
      <c r="G2709" s="4" t="s">
        <v>3438</v>
      </c>
      <c r="P2709" s="9" t="s">
        <v>1629</v>
      </c>
      <c r="Q2709" s="9" t="s">
        <v>6576</v>
      </c>
      <c r="R2709" s="9" t="s">
        <v>6573</v>
      </c>
    </row>
    <row r="2710" spans="1:18" x14ac:dyDescent="0.25">
      <c r="A2710" s="4" t="s">
        <v>1551</v>
      </c>
      <c r="D2710" s="4" t="s">
        <v>3136</v>
      </c>
      <c r="G2710" s="4" t="s">
        <v>3406</v>
      </c>
      <c r="P2710" s="9" t="s">
        <v>1551</v>
      </c>
      <c r="Q2710" s="9" t="s">
        <v>3136</v>
      </c>
      <c r="R2710" s="9" t="s">
        <v>5279</v>
      </c>
    </row>
    <row r="2711" spans="1:18" x14ac:dyDescent="0.25">
      <c r="A2711" s="4" t="s">
        <v>3072</v>
      </c>
      <c r="D2711" s="4" t="s">
        <v>7325</v>
      </c>
      <c r="G2711" s="4" t="s">
        <v>3454</v>
      </c>
      <c r="P2711" s="9" t="s">
        <v>3072</v>
      </c>
      <c r="Q2711" s="9" t="s">
        <v>7325</v>
      </c>
      <c r="R2711" s="9" t="s">
        <v>6574</v>
      </c>
    </row>
    <row r="2712" spans="1:18" x14ac:dyDescent="0.25">
      <c r="A2712" s="4" t="s">
        <v>6803</v>
      </c>
      <c r="D2712" s="4" t="s">
        <v>2434</v>
      </c>
      <c r="G2712" s="4" t="s">
        <v>6573</v>
      </c>
      <c r="P2712" s="9" t="s">
        <v>6803</v>
      </c>
      <c r="Q2712" s="9" t="s">
        <v>2434</v>
      </c>
      <c r="R2712" s="9" t="s">
        <v>5281</v>
      </c>
    </row>
    <row r="2713" spans="1:18" x14ac:dyDescent="0.25">
      <c r="A2713" s="4" t="s">
        <v>7326</v>
      </c>
      <c r="D2713" s="4" t="s">
        <v>1829</v>
      </c>
      <c r="G2713" s="4" t="s">
        <v>5279</v>
      </c>
      <c r="P2713" s="9" t="s">
        <v>7326</v>
      </c>
      <c r="Q2713" s="9" t="s">
        <v>1829</v>
      </c>
      <c r="R2713" s="9" t="s">
        <v>5282</v>
      </c>
    </row>
    <row r="2714" spans="1:18" x14ac:dyDescent="0.25">
      <c r="A2714" s="4" t="s">
        <v>7327</v>
      </c>
      <c r="D2714" s="4" t="s">
        <v>2142</v>
      </c>
      <c r="G2714" s="4" t="s">
        <v>6574</v>
      </c>
      <c r="P2714" s="9" t="s">
        <v>7327</v>
      </c>
      <c r="Q2714" s="9" t="s">
        <v>2142</v>
      </c>
      <c r="R2714" s="9" t="s">
        <v>5280</v>
      </c>
    </row>
    <row r="2715" spans="1:18" x14ac:dyDescent="0.25">
      <c r="A2715" s="4" t="s">
        <v>1671</v>
      </c>
      <c r="D2715" s="4" t="s">
        <v>1340</v>
      </c>
      <c r="G2715" s="4" t="s">
        <v>5281</v>
      </c>
      <c r="P2715" s="9" t="s">
        <v>1671</v>
      </c>
      <c r="Q2715" s="9" t="s">
        <v>1340</v>
      </c>
      <c r="R2715" s="9" t="s">
        <v>7328</v>
      </c>
    </row>
    <row r="2716" spans="1:18" x14ac:dyDescent="0.25">
      <c r="A2716" s="4" t="s">
        <v>3121</v>
      </c>
      <c r="D2716" s="4" t="s">
        <v>1416</v>
      </c>
      <c r="G2716" s="4" t="s">
        <v>5282</v>
      </c>
      <c r="P2716" s="9" t="s">
        <v>3121</v>
      </c>
      <c r="Q2716" s="9" t="s">
        <v>1416</v>
      </c>
      <c r="R2716" s="9" t="s">
        <v>5484</v>
      </c>
    </row>
    <row r="2717" spans="1:18" x14ac:dyDescent="0.25">
      <c r="A2717" s="4" t="s">
        <v>3141</v>
      </c>
      <c r="D2717" s="4" t="s">
        <v>4473</v>
      </c>
      <c r="G2717" s="4" t="s">
        <v>5280</v>
      </c>
      <c r="P2717" s="9" t="s">
        <v>3141</v>
      </c>
      <c r="Q2717" s="9" t="s">
        <v>4473</v>
      </c>
      <c r="R2717" s="9" t="s">
        <v>2952</v>
      </c>
    </row>
    <row r="2718" spans="1:18" x14ac:dyDescent="0.25">
      <c r="A2718" s="4" t="s">
        <v>3237</v>
      </c>
      <c r="D2718" s="4" t="s">
        <v>1548</v>
      </c>
      <c r="G2718" s="4" t="s">
        <v>7328</v>
      </c>
      <c r="P2718" s="9" t="s">
        <v>3237</v>
      </c>
      <c r="Q2718" s="9" t="s">
        <v>1548</v>
      </c>
      <c r="R2718" s="9" t="s">
        <v>5359</v>
      </c>
    </row>
    <row r="2719" spans="1:18" x14ac:dyDescent="0.25">
      <c r="A2719" s="4" t="s">
        <v>3302</v>
      </c>
      <c r="D2719" s="4" t="s">
        <v>4518</v>
      </c>
      <c r="G2719" s="4" t="s">
        <v>5484</v>
      </c>
      <c r="P2719" s="9" t="s">
        <v>3302</v>
      </c>
      <c r="Q2719" s="9" t="s">
        <v>4518</v>
      </c>
      <c r="R2719" s="9" t="s">
        <v>5590</v>
      </c>
    </row>
    <row r="2720" spans="1:18" x14ac:dyDescent="0.25">
      <c r="A2720" s="4" t="s">
        <v>3248</v>
      </c>
      <c r="D2720" s="4" t="s">
        <v>4594</v>
      </c>
      <c r="G2720" s="4" t="s">
        <v>2952</v>
      </c>
      <c r="P2720" s="9" t="s">
        <v>3248</v>
      </c>
      <c r="Q2720" s="9" t="s">
        <v>4594</v>
      </c>
      <c r="R2720" s="9" t="s">
        <v>5591</v>
      </c>
    </row>
    <row r="2721" spans="1:18" x14ac:dyDescent="0.25">
      <c r="A2721" s="4" t="s">
        <v>3329</v>
      </c>
      <c r="D2721" s="4" t="s">
        <v>4648</v>
      </c>
      <c r="G2721" s="4" t="s">
        <v>5359</v>
      </c>
      <c r="P2721" s="9" t="s">
        <v>3329</v>
      </c>
      <c r="Q2721" s="9" t="s">
        <v>4648</v>
      </c>
      <c r="R2721" s="9" t="s">
        <v>6575</v>
      </c>
    </row>
    <row r="2722" spans="1:18" x14ac:dyDescent="0.25">
      <c r="A2722" s="4" t="s">
        <v>3348</v>
      </c>
      <c r="D2722" s="4" t="s">
        <v>4677</v>
      </c>
      <c r="G2722" s="4" t="s">
        <v>5590</v>
      </c>
      <c r="P2722" s="9" t="s">
        <v>3348</v>
      </c>
      <c r="Q2722" s="9" t="s">
        <v>4677</v>
      </c>
      <c r="R2722" s="9" t="s">
        <v>5360</v>
      </c>
    </row>
    <row r="2723" spans="1:18" x14ac:dyDescent="0.25">
      <c r="A2723" s="4" t="s">
        <v>3361</v>
      </c>
      <c r="D2723" s="4" t="s">
        <v>4720</v>
      </c>
      <c r="G2723" s="4" t="s">
        <v>5591</v>
      </c>
      <c r="P2723" s="9" t="s">
        <v>3361</v>
      </c>
      <c r="Q2723" s="9" t="s">
        <v>4720</v>
      </c>
      <c r="R2723" s="9" t="s">
        <v>2773</v>
      </c>
    </row>
    <row r="2724" spans="1:18" x14ac:dyDescent="0.25">
      <c r="A2724" s="4" t="s">
        <v>2606</v>
      </c>
      <c r="D2724" s="4" t="s">
        <v>4709</v>
      </c>
      <c r="G2724" s="4" t="s">
        <v>6575</v>
      </c>
      <c r="P2724" s="9" t="s">
        <v>2606</v>
      </c>
      <c r="Q2724" s="9" t="s">
        <v>4709</v>
      </c>
      <c r="R2724" s="9" t="s">
        <v>7660</v>
      </c>
    </row>
    <row r="2725" spans="1:18" x14ac:dyDescent="0.25">
      <c r="A2725" s="4" t="s">
        <v>2230</v>
      </c>
      <c r="D2725" s="4" t="s">
        <v>4775</v>
      </c>
      <c r="G2725" s="4" t="s">
        <v>5360</v>
      </c>
      <c r="P2725" s="9" t="s">
        <v>2230</v>
      </c>
      <c r="Q2725" s="9" t="s">
        <v>4775</v>
      </c>
      <c r="R2725" s="9" t="s">
        <v>7661</v>
      </c>
    </row>
    <row r="2726" spans="1:18" x14ac:dyDescent="0.25">
      <c r="A2726" s="4" t="s">
        <v>1755</v>
      </c>
      <c r="D2726" s="4" t="s">
        <v>4799</v>
      </c>
      <c r="G2726" s="4" t="s">
        <v>2773</v>
      </c>
      <c r="P2726" s="9" t="s">
        <v>1755</v>
      </c>
      <c r="Q2726" s="9" t="s">
        <v>4799</v>
      </c>
      <c r="R2726" s="9" t="s">
        <v>5833</v>
      </c>
    </row>
    <row r="2727" spans="1:18" x14ac:dyDescent="0.25">
      <c r="A2727" s="4" t="s">
        <v>1857</v>
      </c>
      <c r="D2727" s="4" t="s">
        <v>4821</v>
      </c>
      <c r="G2727" s="4" t="s">
        <v>7660</v>
      </c>
      <c r="P2727" s="9" t="s">
        <v>1857</v>
      </c>
      <c r="Q2727" s="9" t="s">
        <v>4821</v>
      </c>
      <c r="R2727" s="9" t="s">
        <v>5361</v>
      </c>
    </row>
    <row r="2728" spans="1:18" x14ac:dyDescent="0.25">
      <c r="A2728" s="4" t="s">
        <v>1957</v>
      </c>
      <c r="D2728" s="4" t="s">
        <v>7161</v>
      </c>
      <c r="G2728" s="4" t="s">
        <v>7661</v>
      </c>
      <c r="P2728" s="9" t="s">
        <v>1957</v>
      </c>
      <c r="Q2728" s="9" t="s">
        <v>7161</v>
      </c>
      <c r="R2728" s="9" t="s">
        <v>2539</v>
      </c>
    </row>
    <row r="2729" spans="1:18" x14ac:dyDescent="0.25">
      <c r="A2729" s="4" t="s">
        <v>2105</v>
      </c>
      <c r="D2729" s="4" t="s">
        <v>5592</v>
      </c>
      <c r="G2729" s="4" t="s">
        <v>5833</v>
      </c>
      <c r="P2729" s="9" t="s">
        <v>2105</v>
      </c>
      <c r="Q2729" s="9" t="s">
        <v>5592</v>
      </c>
      <c r="R2729" s="9" t="s">
        <v>5362</v>
      </c>
    </row>
    <row r="2730" spans="1:18" x14ac:dyDescent="0.25">
      <c r="A2730" s="4" t="s">
        <v>3407</v>
      </c>
      <c r="D2730" s="4" t="s">
        <v>6920</v>
      </c>
      <c r="G2730" s="4" t="s">
        <v>5361</v>
      </c>
      <c r="P2730" s="9" t="s">
        <v>3407</v>
      </c>
      <c r="Q2730" s="9" t="s">
        <v>6920</v>
      </c>
      <c r="R2730" s="9" t="s">
        <v>5363</v>
      </c>
    </row>
    <row r="2731" spans="1:18" x14ac:dyDescent="0.25">
      <c r="A2731" s="4" t="s">
        <v>3491</v>
      </c>
      <c r="D2731" s="4" t="s">
        <v>2607</v>
      </c>
      <c r="G2731" s="4" t="s">
        <v>2539</v>
      </c>
      <c r="P2731" s="9" t="s">
        <v>3491</v>
      </c>
      <c r="Q2731" s="9" t="s">
        <v>2607</v>
      </c>
      <c r="R2731" s="9" t="s">
        <v>5966</v>
      </c>
    </row>
    <row r="2732" spans="1:18" x14ac:dyDescent="0.25">
      <c r="A2732" s="4" t="s">
        <v>6804</v>
      </c>
      <c r="D2732" s="4" t="s">
        <v>2228</v>
      </c>
      <c r="G2732" s="4" t="s">
        <v>5362</v>
      </c>
      <c r="P2732" s="9" t="s">
        <v>6804</v>
      </c>
      <c r="Q2732" s="9" t="s">
        <v>2228</v>
      </c>
      <c r="R2732" s="9" t="s">
        <v>2696</v>
      </c>
    </row>
    <row r="2733" spans="1:18" x14ac:dyDescent="0.25">
      <c r="A2733" s="4" t="s">
        <v>5593</v>
      </c>
      <c r="D2733" s="4" t="s">
        <v>1874</v>
      </c>
      <c r="G2733" s="4" t="s">
        <v>5363</v>
      </c>
      <c r="P2733" s="9" t="s">
        <v>5593</v>
      </c>
      <c r="Q2733" s="9" t="s">
        <v>1874</v>
      </c>
      <c r="R2733" s="9" t="s">
        <v>2723</v>
      </c>
    </row>
    <row r="2734" spans="1:18" x14ac:dyDescent="0.25">
      <c r="A2734" s="4" t="s">
        <v>6578</v>
      </c>
      <c r="D2734" s="4" t="s">
        <v>4909</v>
      </c>
      <c r="G2734" s="4" t="s">
        <v>5966</v>
      </c>
      <c r="P2734" s="9" t="s">
        <v>6578</v>
      </c>
      <c r="Q2734" s="9" t="s">
        <v>4909</v>
      </c>
      <c r="R2734" s="9" t="s">
        <v>7323</v>
      </c>
    </row>
    <row r="2735" spans="1:18" x14ac:dyDescent="0.25">
      <c r="A2735" s="4" t="s">
        <v>6266</v>
      </c>
      <c r="D2735" s="4" t="s">
        <v>4969</v>
      </c>
      <c r="G2735" s="4" t="s">
        <v>2696</v>
      </c>
      <c r="P2735" s="9" t="s">
        <v>6266</v>
      </c>
      <c r="Q2735" s="9" t="s">
        <v>4969</v>
      </c>
      <c r="R2735" s="9" t="s">
        <v>2845</v>
      </c>
    </row>
    <row r="2736" spans="1:18" x14ac:dyDescent="0.25">
      <c r="A2736" s="4" t="s">
        <v>6406</v>
      </c>
      <c r="D2736" s="4" t="s">
        <v>4501</v>
      </c>
      <c r="G2736" s="4" t="s">
        <v>2723</v>
      </c>
      <c r="P2736" s="9" t="s">
        <v>6406</v>
      </c>
      <c r="Q2736" s="9" t="s">
        <v>4501</v>
      </c>
      <c r="R2736" s="9" t="s">
        <v>2894</v>
      </c>
    </row>
    <row r="2737" spans="1:18" x14ac:dyDescent="0.25">
      <c r="A2737" s="4" t="s">
        <v>2568</v>
      </c>
      <c r="D2737" s="4" t="s">
        <v>4552</v>
      </c>
      <c r="G2737" s="4" t="s">
        <v>7323</v>
      </c>
      <c r="P2737" s="9" t="s">
        <v>2568</v>
      </c>
      <c r="Q2737" s="9" t="s">
        <v>4552</v>
      </c>
      <c r="R2737" s="9" t="s">
        <v>2883</v>
      </c>
    </row>
    <row r="2738" spans="1:18" x14ac:dyDescent="0.25">
      <c r="A2738" s="4" t="s">
        <v>2970</v>
      </c>
      <c r="D2738" s="4" t="s">
        <v>5968</v>
      </c>
      <c r="G2738" s="4" t="s">
        <v>2845</v>
      </c>
      <c r="P2738" s="9" t="s">
        <v>2970</v>
      </c>
      <c r="Q2738" s="9" t="s">
        <v>5968</v>
      </c>
      <c r="R2738" s="9" t="s">
        <v>2467</v>
      </c>
    </row>
    <row r="2739" spans="1:18" x14ac:dyDescent="0.25">
      <c r="A2739" s="4" t="s">
        <v>1404</v>
      </c>
      <c r="D2739" s="4" t="s">
        <v>4592</v>
      </c>
      <c r="G2739" s="4" t="s">
        <v>2894</v>
      </c>
      <c r="P2739" s="9" t="s">
        <v>1404</v>
      </c>
      <c r="Q2739" s="9" t="s">
        <v>4592</v>
      </c>
      <c r="R2739" s="9" t="s">
        <v>2044</v>
      </c>
    </row>
    <row r="2740" spans="1:18" x14ac:dyDescent="0.25">
      <c r="A2740" s="4" t="s">
        <v>5970</v>
      </c>
      <c r="D2740" s="4" t="s">
        <v>4832</v>
      </c>
      <c r="G2740" s="4" t="s">
        <v>2883</v>
      </c>
      <c r="P2740" s="9" t="s">
        <v>5970</v>
      </c>
      <c r="Q2740" s="9" t="s">
        <v>4832</v>
      </c>
      <c r="R2740" s="9" t="s">
        <v>2936</v>
      </c>
    </row>
    <row r="2741" spans="1:18" x14ac:dyDescent="0.25">
      <c r="A2741" s="4" t="s">
        <v>1534</v>
      </c>
      <c r="D2741" s="4" t="s">
        <v>2526</v>
      </c>
      <c r="G2741" s="4" t="s">
        <v>2467</v>
      </c>
      <c r="P2741" s="9" t="s">
        <v>1534</v>
      </c>
      <c r="Q2741" s="9" t="s">
        <v>2526</v>
      </c>
      <c r="R2741" s="9" t="s">
        <v>7324</v>
      </c>
    </row>
    <row r="2742" spans="1:18" x14ac:dyDescent="0.25">
      <c r="A2742" s="4" t="s">
        <v>3086</v>
      </c>
      <c r="D2742" s="4" t="s">
        <v>4912</v>
      </c>
      <c r="G2742" s="4" t="s">
        <v>2044</v>
      </c>
      <c r="P2742" s="9" t="s">
        <v>3086</v>
      </c>
      <c r="Q2742" s="9" t="s">
        <v>4912</v>
      </c>
      <c r="R2742" s="9" t="s">
        <v>7662</v>
      </c>
    </row>
    <row r="2743" spans="1:18" x14ac:dyDescent="0.25">
      <c r="A2743" s="4" t="s">
        <v>3108</v>
      </c>
      <c r="D2743" s="4" t="s">
        <v>4937</v>
      </c>
      <c r="G2743" s="4" t="s">
        <v>2936</v>
      </c>
      <c r="P2743" s="9" t="s">
        <v>3108</v>
      </c>
      <c r="Q2743" s="9" t="s">
        <v>4937</v>
      </c>
      <c r="R2743" s="9" t="s">
        <v>6919</v>
      </c>
    </row>
    <row r="2744" spans="1:18" x14ac:dyDescent="0.25">
      <c r="A2744" s="4" t="s">
        <v>3130</v>
      </c>
      <c r="D2744" s="4" t="s">
        <v>2943</v>
      </c>
      <c r="G2744" s="4" t="s">
        <v>7324</v>
      </c>
      <c r="P2744" s="9" t="s">
        <v>3130</v>
      </c>
      <c r="Q2744" s="9" t="s">
        <v>2943</v>
      </c>
      <c r="R2744" s="9" t="s">
        <v>4446</v>
      </c>
    </row>
    <row r="2745" spans="1:18" x14ac:dyDescent="0.25">
      <c r="A2745" s="4" t="s">
        <v>3249</v>
      </c>
      <c r="D2745" s="4" t="s">
        <v>2666</v>
      </c>
      <c r="G2745" s="4" t="s">
        <v>7662</v>
      </c>
      <c r="P2745" s="9" t="s">
        <v>3249</v>
      </c>
      <c r="Q2745" s="9" t="s">
        <v>2666</v>
      </c>
      <c r="R2745" s="9" t="s">
        <v>4468</v>
      </c>
    </row>
    <row r="2746" spans="1:18" x14ac:dyDescent="0.25">
      <c r="A2746" s="4" t="s">
        <v>6407</v>
      </c>
      <c r="D2746" s="4" t="s">
        <v>2685</v>
      </c>
      <c r="G2746" s="4" t="s">
        <v>6919</v>
      </c>
      <c r="P2746" s="9" t="s">
        <v>6407</v>
      </c>
      <c r="Q2746" s="9" t="s">
        <v>2685</v>
      </c>
      <c r="R2746" s="9" t="s">
        <v>4556</v>
      </c>
    </row>
    <row r="2747" spans="1:18" x14ac:dyDescent="0.25">
      <c r="A2747" s="4" t="s">
        <v>7162</v>
      </c>
      <c r="D2747" s="4" t="s">
        <v>2720</v>
      </c>
      <c r="G2747" s="4" t="s">
        <v>4446</v>
      </c>
      <c r="P2747" s="9" t="s">
        <v>7162</v>
      </c>
      <c r="Q2747" s="9" t="s">
        <v>2720</v>
      </c>
      <c r="R2747" s="9" t="s">
        <v>6802</v>
      </c>
    </row>
    <row r="2748" spans="1:18" x14ac:dyDescent="0.25">
      <c r="A2748" s="4" t="s">
        <v>2424</v>
      </c>
      <c r="D2748" s="4" t="s">
        <v>2728</v>
      </c>
      <c r="G2748" s="4" t="s">
        <v>4468</v>
      </c>
      <c r="P2748" s="9" t="s">
        <v>2424</v>
      </c>
      <c r="Q2748" s="9" t="s">
        <v>2728</v>
      </c>
      <c r="R2748" s="9" t="s">
        <v>6264</v>
      </c>
    </row>
    <row r="2749" spans="1:18" x14ac:dyDescent="0.25">
      <c r="A2749" s="4" t="s">
        <v>1964</v>
      </c>
      <c r="D2749" s="4" t="s">
        <v>7543</v>
      </c>
      <c r="G2749" s="4" t="s">
        <v>4556</v>
      </c>
      <c r="P2749" s="9" t="s">
        <v>1964</v>
      </c>
      <c r="Q2749" s="9" t="s">
        <v>7543</v>
      </c>
      <c r="R2749" s="9" t="s">
        <v>5364</v>
      </c>
    </row>
    <row r="2750" spans="1:18" x14ac:dyDescent="0.25">
      <c r="A2750" s="4" t="s">
        <v>2107</v>
      </c>
      <c r="D2750" s="4" t="s">
        <v>2755</v>
      </c>
      <c r="G2750" s="4" t="s">
        <v>6802</v>
      </c>
      <c r="P2750" s="9" t="s">
        <v>2107</v>
      </c>
      <c r="Q2750" s="9" t="s">
        <v>2755</v>
      </c>
      <c r="R2750" s="9" t="s">
        <v>2513</v>
      </c>
    </row>
    <row r="2751" spans="1:18" x14ac:dyDescent="0.25">
      <c r="A2751" s="4" t="s">
        <v>6579</v>
      </c>
      <c r="D2751" s="4" t="s">
        <v>6265</v>
      </c>
      <c r="G2751" s="4" t="s">
        <v>6264</v>
      </c>
      <c r="P2751" s="9" t="s">
        <v>6579</v>
      </c>
      <c r="Q2751" s="9" t="s">
        <v>6265</v>
      </c>
      <c r="R2751" s="9" t="s">
        <v>2157</v>
      </c>
    </row>
    <row r="2752" spans="1:18" x14ac:dyDescent="0.25">
      <c r="A2752" s="4" t="s">
        <v>1205</v>
      </c>
      <c r="D2752" s="4" t="s">
        <v>2828</v>
      </c>
      <c r="G2752" s="4" t="s">
        <v>5364</v>
      </c>
      <c r="P2752" s="9" t="s">
        <v>1205</v>
      </c>
      <c r="Q2752" s="9" t="s">
        <v>2828</v>
      </c>
      <c r="R2752" s="9" t="s">
        <v>4895</v>
      </c>
    </row>
    <row r="2753" spans="1:18" x14ac:dyDescent="0.25">
      <c r="A2753" s="4" t="s">
        <v>2984</v>
      </c>
      <c r="D2753" s="4" t="s">
        <v>5969</v>
      </c>
      <c r="G2753" s="4" t="s">
        <v>2513</v>
      </c>
      <c r="P2753" s="9" t="s">
        <v>2984</v>
      </c>
      <c r="Q2753" s="9" t="s">
        <v>5969</v>
      </c>
      <c r="R2753" s="9" t="s">
        <v>2975</v>
      </c>
    </row>
    <row r="2754" spans="1:18" x14ac:dyDescent="0.25">
      <c r="A2754" s="4" t="s">
        <v>1491</v>
      </c>
      <c r="D2754" s="4" t="s">
        <v>2456</v>
      </c>
      <c r="G2754" s="4" t="s">
        <v>2157</v>
      </c>
      <c r="P2754" s="9" t="s">
        <v>1491</v>
      </c>
      <c r="Q2754" s="9" t="s">
        <v>2456</v>
      </c>
      <c r="R2754" s="9" t="s">
        <v>6576</v>
      </c>
    </row>
    <row r="2755" spans="1:18" x14ac:dyDescent="0.25">
      <c r="A2755" s="4" t="s">
        <v>3023</v>
      </c>
      <c r="D2755" s="4" t="s">
        <v>1893</v>
      </c>
      <c r="G2755" s="4" t="s">
        <v>4895</v>
      </c>
      <c r="P2755" s="9" t="s">
        <v>3023</v>
      </c>
      <c r="Q2755" s="9" t="s">
        <v>1893</v>
      </c>
      <c r="R2755" s="9" t="s">
        <v>3136</v>
      </c>
    </row>
    <row r="2756" spans="1:18" x14ac:dyDescent="0.25">
      <c r="A2756" s="4" t="s">
        <v>1633</v>
      </c>
      <c r="D2756" s="4" t="s">
        <v>1897</v>
      </c>
      <c r="G2756" s="4" t="s">
        <v>2975</v>
      </c>
      <c r="P2756" s="9" t="s">
        <v>1633</v>
      </c>
      <c r="Q2756" s="9" t="s">
        <v>1897</v>
      </c>
      <c r="R2756" s="9" t="s">
        <v>7325</v>
      </c>
    </row>
    <row r="2757" spans="1:18" x14ac:dyDescent="0.25">
      <c r="A2757" s="4" t="s">
        <v>3083</v>
      </c>
      <c r="D2757" s="4" t="s">
        <v>2049</v>
      </c>
      <c r="G2757" s="4" t="s">
        <v>6576</v>
      </c>
      <c r="P2757" s="9" t="s">
        <v>3083</v>
      </c>
      <c r="Q2757" s="9" t="s">
        <v>2049</v>
      </c>
      <c r="R2757" s="9" t="s">
        <v>2434</v>
      </c>
    </row>
    <row r="2758" spans="1:18" x14ac:dyDescent="0.25">
      <c r="A2758" s="4" t="s">
        <v>1680</v>
      </c>
      <c r="D2758" s="4" t="s">
        <v>1320</v>
      </c>
      <c r="G2758" s="4" t="s">
        <v>3136</v>
      </c>
      <c r="P2758" s="9" t="s">
        <v>1680</v>
      </c>
      <c r="Q2758" s="9" t="s">
        <v>1320</v>
      </c>
      <c r="R2758" s="9" t="s">
        <v>1829</v>
      </c>
    </row>
    <row r="2759" spans="1:18" x14ac:dyDescent="0.25">
      <c r="A2759" s="4" t="s">
        <v>3134</v>
      </c>
      <c r="D2759" s="4" t="s">
        <v>1344</v>
      </c>
      <c r="G2759" s="4" t="s">
        <v>7325</v>
      </c>
      <c r="P2759" s="9" t="s">
        <v>3134</v>
      </c>
      <c r="Q2759" s="9" t="s">
        <v>1344</v>
      </c>
      <c r="R2759" s="9" t="s">
        <v>2142</v>
      </c>
    </row>
    <row r="2760" spans="1:18" x14ac:dyDescent="0.25">
      <c r="A2760" s="4" t="s">
        <v>3190</v>
      </c>
      <c r="D2760" s="4" t="s">
        <v>1201</v>
      </c>
      <c r="G2760" s="4" t="s">
        <v>2434</v>
      </c>
      <c r="P2760" s="9" t="s">
        <v>3190</v>
      </c>
      <c r="Q2760" s="9" t="s">
        <v>1201</v>
      </c>
      <c r="R2760" s="9" t="s">
        <v>1340</v>
      </c>
    </row>
    <row r="2761" spans="1:18" x14ac:dyDescent="0.25">
      <c r="A2761" s="4" t="s">
        <v>3230</v>
      </c>
      <c r="D2761" s="4" t="s">
        <v>1494</v>
      </c>
      <c r="G2761" s="4" t="s">
        <v>1829</v>
      </c>
      <c r="P2761" s="9" t="s">
        <v>3230</v>
      </c>
      <c r="Q2761" s="9" t="s">
        <v>1494</v>
      </c>
      <c r="R2761" s="9" t="s">
        <v>1416</v>
      </c>
    </row>
    <row r="2762" spans="1:18" x14ac:dyDescent="0.25">
      <c r="A2762" s="4" t="s">
        <v>3295</v>
      </c>
      <c r="D2762" s="4" t="s">
        <v>1405</v>
      </c>
      <c r="G2762" s="4" t="s">
        <v>2142</v>
      </c>
      <c r="P2762" s="9" t="s">
        <v>3295</v>
      </c>
      <c r="Q2762" s="9" t="s">
        <v>1405</v>
      </c>
      <c r="R2762" s="9" t="s">
        <v>4473</v>
      </c>
    </row>
    <row r="2763" spans="1:18" x14ac:dyDescent="0.25">
      <c r="A2763" s="4" t="s">
        <v>6267</v>
      </c>
      <c r="D2763" s="4" t="s">
        <v>1629</v>
      </c>
      <c r="G2763" s="4" t="s">
        <v>1340</v>
      </c>
      <c r="P2763" s="9" t="s">
        <v>6267</v>
      </c>
      <c r="Q2763" s="9" t="s">
        <v>1629</v>
      </c>
      <c r="R2763" s="9" t="s">
        <v>1548</v>
      </c>
    </row>
    <row r="2764" spans="1:18" x14ac:dyDescent="0.25">
      <c r="A2764" s="4" t="s">
        <v>7329</v>
      </c>
      <c r="D2764" s="4" t="s">
        <v>1551</v>
      </c>
      <c r="G2764" s="4" t="s">
        <v>1416</v>
      </c>
      <c r="P2764" s="9" t="s">
        <v>7329</v>
      </c>
      <c r="Q2764" s="9" t="s">
        <v>1551</v>
      </c>
      <c r="R2764" s="9" t="s">
        <v>4518</v>
      </c>
    </row>
    <row r="2765" spans="1:18" x14ac:dyDescent="0.25">
      <c r="A2765" s="4" t="s">
        <v>7330</v>
      </c>
      <c r="D2765" s="4" t="s">
        <v>3072</v>
      </c>
      <c r="G2765" s="4" t="s">
        <v>4473</v>
      </c>
      <c r="P2765" s="9" t="s">
        <v>7330</v>
      </c>
      <c r="Q2765" s="9" t="s">
        <v>3072</v>
      </c>
      <c r="R2765" s="9" t="s">
        <v>4594</v>
      </c>
    </row>
    <row r="2766" spans="1:18" x14ac:dyDescent="0.25">
      <c r="A2766" s="4" t="s">
        <v>3335</v>
      </c>
      <c r="D2766" s="4" t="s">
        <v>6803</v>
      </c>
      <c r="G2766" s="4" t="s">
        <v>1548</v>
      </c>
      <c r="P2766" s="9" t="s">
        <v>3335</v>
      </c>
      <c r="Q2766" s="9" t="s">
        <v>6803</v>
      </c>
      <c r="R2766" s="9" t="s">
        <v>4648</v>
      </c>
    </row>
    <row r="2767" spans="1:18" x14ac:dyDescent="0.25">
      <c r="A2767" s="4" t="s">
        <v>3343</v>
      </c>
      <c r="D2767" s="4" t="s">
        <v>7326</v>
      </c>
      <c r="G2767" s="4" t="s">
        <v>4518</v>
      </c>
      <c r="P2767" s="9" t="s">
        <v>3343</v>
      </c>
      <c r="Q2767" s="9" t="s">
        <v>7326</v>
      </c>
      <c r="R2767" s="9" t="s">
        <v>4677</v>
      </c>
    </row>
    <row r="2768" spans="1:18" x14ac:dyDescent="0.25">
      <c r="A2768" s="4" t="s">
        <v>2655</v>
      </c>
      <c r="D2768" s="4" t="s">
        <v>7327</v>
      </c>
      <c r="G2768" s="4" t="s">
        <v>4594</v>
      </c>
      <c r="P2768" s="9" t="s">
        <v>2655</v>
      </c>
      <c r="Q2768" s="9" t="s">
        <v>7327</v>
      </c>
      <c r="R2768" s="9" t="s">
        <v>4720</v>
      </c>
    </row>
    <row r="2769" spans="1:18" x14ac:dyDescent="0.25">
      <c r="A2769" s="4" t="s">
        <v>2238</v>
      </c>
      <c r="D2769" s="4" t="s">
        <v>1671</v>
      </c>
      <c r="G2769" s="4" t="s">
        <v>4648</v>
      </c>
      <c r="P2769" s="9" t="s">
        <v>2238</v>
      </c>
      <c r="Q2769" s="9" t="s">
        <v>1671</v>
      </c>
      <c r="R2769" s="9" t="s">
        <v>4709</v>
      </c>
    </row>
    <row r="2770" spans="1:18" x14ac:dyDescent="0.25">
      <c r="A2770" s="4" t="s">
        <v>1752</v>
      </c>
      <c r="D2770" s="4" t="s">
        <v>3121</v>
      </c>
      <c r="G2770" s="4" t="s">
        <v>4677</v>
      </c>
      <c r="P2770" s="9" t="s">
        <v>1752</v>
      </c>
      <c r="Q2770" s="9" t="s">
        <v>3121</v>
      </c>
      <c r="R2770" s="9" t="s">
        <v>4775</v>
      </c>
    </row>
    <row r="2771" spans="1:18" x14ac:dyDescent="0.25">
      <c r="A2771" s="4" t="s">
        <v>1820</v>
      </c>
      <c r="D2771" s="4" t="s">
        <v>3141</v>
      </c>
      <c r="G2771" s="4" t="s">
        <v>4720</v>
      </c>
      <c r="P2771" s="9" t="s">
        <v>1820</v>
      </c>
      <c r="Q2771" s="9" t="s">
        <v>3141</v>
      </c>
      <c r="R2771" s="9" t="s">
        <v>4799</v>
      </c>
    </row>
    <row r="2772" spans="1:18" x14ac:dyDescent="0.25">
      <c r="A2772" s="4" t="s">
        <v>1865</v>
      </c>
      <c r="D2772" s="4" t="s">
        <v>3237</v>
      </c>
      <c r="G2772" s="4" t="s">
        <v>4709</v>
      </c>
      <c r="P2772" s="9" t="s">
        <v>1865</v>
      </c>
      <c r="Q2772" s="9" t="s">
        <v>3237</v>
      </c>
      <c r="R2772" s="9" t="s">
        <v>4821</v>
      </c>
    </row>
    <row r="2773" spans="1:18" x14ac:dyDescent="0.25">
      <c r="A2773" s="4" t="s">
        <v>3452</v>
      </c>
      <c r="D2773" s="4" t="s">
        <v>3302</v>
      </c>
      <c r="G2773" s="4" t="s">
        <v>4775</v>
      </c>
      <c r="P2773" s="9" t="s">
        <v>3452</v>
      </c>
      <c r="Q2773" s="9" t="s">
        <v>3302</v>
      </c>
      <c r="R2773" s="9" t="s">
        <v>7161</v>
      </c>
    </row>
    <row r="2774" spans="1:18" x14ac:dyDescent="0.25">
      <c r="A2774" s="4" t="s">
        <v>2953</v>
      </c>
      <c r="D2774" s="4" t="s">
        <v>3248</v>
      </c>
      <c r="G2774" s="4" t="s">
        <v>4799</v>
      </c>
      <c r="P2774" s="9" t="s">
        <v>2953</v>
      </c>
      <c r="Q2774" s="9" t="s">
        <v>3248</v>
      </c>
      <c r="R2774" s="9" t="s">
        <v>5592</v>
      </c>
    </row>
    <row r="2775" spans="1:18" x14ac:dyDescent="0.25">
      <c r="A2775" s="4" t="s">
        <v>1235</v>
      </c>
      <c r="D2775" s="4" t="s">
        <v>3329</v>
      </c>
      <c r="G2775" s="4" t="s">
        <v>4821</v>
      </c>
      <c r="P2775" s="9" t="s">
        <v>1235</v>
      </c>
      <c r="Q2775" s="9" t="s">
        <v>3329</v>
      </c>
      <c r="R2775" s="9" t="s">
        <v>6920</v>
      </c>
    </row>
    <row r="2776" spans="1:18" x14ac:dyDescent="0.25">
      <c r="A2776" s="4" t="s">
        <v>1437</v>
      </c>
      <c r="D2776" s="4" t="s">
        <v>3348</v>
      </c>
      <c r="G2776" s="4" t="s">
        <v>7161</v>
      </c>
      <c r="P2776" s="9" t="s">
        <v>1437</v>
      </c>
      <c r="Q2776" s="9" t="s">
        <v>3348</v>
      </c>
      <c r="R2776" s="9" t="s">
        <v>2607</v>
      </c>
    </row>
    <row r="2777" spans="1:18" x14ac:dyDescent="0.25">
      <c r="A2777" s="4" t="s">
        <v>2726</v>
      </c>
      <c r="D2777" s="4" t="s">
        <v>3361</v>
      </c>
      <c r="G2777" s="4" t="s">
        <v>5592</v>
      </c>
      <c r="P2777" s="9" t="s">
        <v>2726</v>
      </c>
      <c r="Q2777" s="9" t="s">
        <v>3361</v>
      </c>
      <c r="R2777" s="9" t="s">
        <v>2228</v>
      </c>
    </row>
    <row r="2778" spans="1:18" x14ac:dyDescent="0.25">
      <c r="A2778" s="4" t="s">
        <v>6805</v>
      </c>
      <c r="D2778" s="4" t="s">
        <v>2606</v>
      </c>
      <c r="G2778" s="4" t="s">
        <v>6920</v>
      </c>
      <c r="P2778" s="9" t="s">
        <v>6805</v>
      </c>
      <c r="Q2778" s="9" t="s">
        <v>2606</v>
      </c>
      <c r="R2778" s="9" t="s">
        <v>1874</v>
      </c>
    </row>
    <row r="2779" spans="1:18" x14ac:dyDescent="0.25">
      <c r="A2779" s="4" t="s">
        <v>2767</v>
      </c>
      <c r="D2779" s="4" t="s">
        <v>2230</v>
      </c>
      <c r="G2779" s="4" t="s">
        <v>2607</v>
      </c>
      <c r="P2779" s="9" t="s">
        <v>2767</v>
      </c>
      <c r="Q2779" s="9" t="s">
        <v>2230</v>
      </c>
      <c r="R2779" s="9" t="s">
        <v>4909</v>
      </c>
    </row>
    <row r="2780" spans="1:18" x14ac:dyDescent="0.25">
      <c r="A2780" s="4" t="s">
        <v>6268</v>
      </c>
      <c r="D2780" s="4" t="s">
        <v>1755</v>
      </c>
      <c r="G2780" s="4" t="s">
        <v>2228</v>
      </c>
      <c r="P2780" s="9" t="s">
        <v>6268</v>
      </c>
      <c r="Q2780" s="9" t="s">
        <v>1755</v>
      </c>
      <c r="R2780" s="9" t="s">
        <v>4969</v>
      </c>
    </row>
    <row r="2781" spans="1:18" x14ac:dyDescent="0.25">
      <c r="A2781" s="4" t="s">
        <v>2816</v>
      </c>
      <c r="D2781" s="4" t="s">
        <v>1857</v>
      </c>
      <c r="G2781" s="4" t="s">
        <v>1874</v>
      </c>
      <c r="P2781" s="9" t="s">
        <v>2816</v>
      </c>
      <c r="Q2781" s="9" t="s">
        <v>1857</v>
      </c>
      <c r="R2781" s="9" t="s">
        <v>4501</v>
      </c>
    </row>
    <row r="2782" spans="1:18" x14ac:dyDescent="0.25">
      <c r="A2782" s="4" t="s">
        <v>6580</v>
      </c>
      <c r="D2782" s="4" t="s">
        <v>1957</v>
      </c>
      <c r="G2782" s="4" t="s">
        <v>4909</v>
      </c>
      <c r="P2782" s="9" t="s">
        <v>6580</v>
      </c>
      <c r="Q2782" s="9" t="s">
        <v>1957</v>
      </c>
      <c r="R2782" s="9" t="s">
        <v>4552</v>
      </c>
    </row>
    <row r="2783" spans="1:18" x14ac:dyDescent="0.25">
      <c r="A2783" s="4" t="s">
        <v>5008</v>
      </c>
      <c r="D2783" s="4" t="s">
        <v>2105</v>
      </c>
      <c r="G2783" s="4" t="s">
        <v>4969</v>
      </c>
      <c r="P2783" s="9" t="s">
        <v>5008</v>
      </c>
      <c r="Q2783" s="9" t="s">
        <v>2105</v>
      </c>
      <c r="R2783" s="9" t="s">
        <v>5968</v>
      </c>
    </row>
    <row r="2784" spans="1:18" x14ac:dyDescent="0.25">
      <c r="A2784" s="4" t="s">
        <v>2390</v>
      </c>
      <c r="D2784" s="4" t="s">
        <v>3407</v>
      </c>
      <c r="G2784" s="4" t="s">
        <v>4501</v>
      </c>
      <c r="P2784" s="9" t="s">
        <v>2390</v>
      </c>
      <c r="Q2784" s="9" t="s">
        <v>3407</v>
      </c>
      <c r="R2784" s="9" t="s">
        <v>4592</v>
      </c>
    </row>
    <row r="2785" spans="1:18" x14ac:dyDescent="0.25">
      <c r="A2785" s="4" t="s">
        <v>1712</v>
      </c>
      <c r="D2785" s="4" t="s">
        <v>3491</v>
      </c>
      <c r="G2785" s="4" t="s">
        <v>4552</v>
      </c>
      <c r="P2785" s="9" t="s">
        <v>1712</v>
      </c>
      <c r="Q2785" s="9" t="s">
        <v>3491</v>
      </c>
      <c r="R2785" s="9" t="s">
        <v>4739</v>
      </c>
    </row>
    <row r="2786" spans="1:18" x14ac:dyDescent="0.25">
      <c r="A2786" s="4" t="s">
        <v>2039</v>
      </c>
      <c r="D2786" s="4" t="s">
        <v>6405</v>
      </c>
      <c r="G2786" s="4" t="s">
        <v>5968</v>
      </c>
      <c r="P2786" s="9" t="s">
        <v>2039</v>
      </c>
      <c r="Q2786" s="9" t="s">
        <v>6405</v>
      </c>
      <c r="R2786" s="9" t="s">
        <v>4832</v>
      </c>
    </row>
    <row r="2787" spans="1:18" x14ac:dyDescent="0.25">
      <c r="A2787" s="4" t="s">
        <v>2687</v>
      </c>
      <c r="D2787" s="4" t="s">
        <v>6804</v>
      </c>
      <c r="G2787" s="4" t="s">
        <v>4592</v>
      </c>
      <c r="P2787" s="9" t="s">
        <v>2687</v>
      </c>
      <c r="Q2787" s="9" t="s">
        <v>6804</v>
      </c>
      <c r="R2787" s="9" t="s">
        <v>5001</v>
      </c>
    </row>
    <row r="2788" spans="1:18" x14ac:dyDescent="0.25">
      <c r="A2788" s="4" t="s">
        <v>1617</v>
      </c>
      <c r="D2788" s="4" t="s">
        <v>5593</v>
      </c>
      <c r="G2788" s="4" t="s">
        <v>4739</v>
      </c>
      <c r="P2788" s="9" t="s">
        <v>1617</v>
      </c>
      <c r="Q2788" s="9" t="s">
        <v>5593</v>
      </c>
      <c r="R2788" s="9" t="s">
        <v>2526</v>
      </c>
    </row>
    <row r="2789" spans="1:18" x14ac:dyDescent="0.25">
      <c r="A2789" s="4" t="s">
        <v>2780</v>
      </c>
      <c r="D2789" s="4" t="s">
        <v>6578</v>
      </c>
      <c r="G2789" s="4" t="s">
        <v>4832</v>
      </c>
      <c r="P2789" s="9" t="s">
        <v>2780</v>
      </c>
      <c r="Q2789" s="9" t="s">
        <v>6578</v>
      </c>
      <c r="R2789" s="9" t="s">
        <v>4912</v>
      </c>
    </row>
    <row r="2790" spans="1:18" x14ac:dyDescent="0.25">
      <c r="A2790" s="4" t="s">
        <v>2804</v>
      </c>
      <c r="D2790" s="4" t="s">
        <v>6266</v>
      </c>
      <c r="G2790" s="4" t="s">
        <v>5001</v>
      </c>
      <c r="P2790" s="9" t="s">
        <v>2804</v>
      </c>
      <c r="Q2790" s="9" t="s">
        <v>6266</v>
      </c>
      <c r="R2790" s="9" t="s">
        <v>4937</v>
      </c>
    </row>
    <row r="2791" spans="1:18" x14ac:dyDescent="0.25">
      <c r="A2791" s="4" t="s">
        <v>6806</v>
      </c>
      <c r="D2791" s="4" t="s">
        <v>6406</v>
      </c>
      <c r="G2791" s="4" t="s">
        <v>2526</v>
      </c>
      <c r="P2791" s="9" t="s">
        <v>6806</v>
      </c>
      <c r="Q2791" s="9" t="s">
        <v>6406</v>
      </c>
      <c r="R2791" s="9" t="s">
        <v>2943</v>
      </c>
    </row>
    <row r="2792" spans="1:18" x14ac:dyDescent="0.25">
      <c r="A2792" s="4" t="s">
        <v>6408</v>
      </c>
      <c r="D2792" s="4" t="s">
        <v>7544</v>
      </c>
      <c r="G2792" s="4" t="s">
        <v>4912</v>
      </c>
      <c r="P2792" s="9" t="s">
        <v>6408</v>
      </c>
      <c r="Q2792" s="9" t="s">
        <v>7544</v>
      </c>
      <c r="R2792" s="9" t="s">
        <v>2666</v>
      </c>
    </row>
    <row r="2793" spans="1:18" x14ac:dyDescent="0.25">
      <c r="A2793" s="4" t="s">
        <v>6161</v>
      </c>
      <c r="D2793" s="4" t="s">
        <v>2568</v>
      </c>
      <c r="G2793" s="4" t="s">
        <v>4937</v>
      </c>
      <c r="P2793" s="9" t="s">
        <v>6161</v>
      </c>
      <c r="Q2793" s="9" t="s">
        <v>2568</v>
      </c>
      <c r="R2793" s="9" t="s">
        <v>2685</v>
      </c>
    </row>
    <row r="2794" spans="1:18" x14ac:dyDescent="0.25">
      <c r="A2794" s="4" t="s">
        <v>6269</v>
      </c>
      <c r="D2794" s="4" t="s">
        <v>2970</v>
      </c>
      <c r="G2794" s="4" t="s">
        <v>2943</v>
      </c>
      <c r="P2794" s="9" t="s">
        <v>6269</v>
      </c>
      <c r="Q2794" s="9" t="s">
        <v>2970</v>
      </c>
      <c r="R2794" s="9" t="s">
        <v>2720</v>
      </c>
    </row>
    <row r="2795" spans="1:18" x14ac:dyDescent="0.25">
      <c r="A2795" s="4" t="s">
        <v>5365</v>
      </c>
      <c r="D2795" s="4" t="s">
        <v>1404</v>
      </c>
      <c r="G2795" s="4" t="s">
        <v>2666</v>
      </c>
      <c r="P2795" s="9" t="s">
        <v>5365</v>
      </c>
      <c r="Q2795" s="9" t="s">
        <v>1404</v>
      </c>
      <c r="R2795" s="9" t="s">
        <v>2728</v>
      </c>
    </row>
    <row r="2796" spans="1:18" x14ac:dyDescent="0.25">
      <c r="A2796" s="4" t="s">
        <v>4064</v>
      </c>
      <c r="D2796" s="4" t="s">
        <v>5970</v>
      </c>
      <c r="G2796" s="4" t="s">
        <v>2685</v>
      </c>
      <c r="P2796" s="9" t="s">
        <v>4064</v>
      </c>
      <c r="Q2796" s="9" t="s">
        <v>5970</v>
      </c>
      <c r="R2796" s="9" t="s">
        <v>7543</v>
      </c>
    </row>
    <row r="2797" spans="1:18" x14ac:dyDescent="0.25">
      <c r="A2797" s="4" t="s">
        <v>6922</v>
      </c>
      <c r="D2797" s="4" t="s">
        <v>1534</v>
      </c>
      <c r="G2797" s="4" t="s">
        <v>2720</v>
      </c>
      <c r="P2797" s="9" t="s">
        <v>6922</v>
      </c>
      <c r="Q2797" s="9" t="s">
        <v>1534</v>
      </c>
      <c r="R2797" s="9" t="s">
        <v>2755</v>
      </c>
    </row>
    <row r="2798" spans="1:18" x14ac:dyDescent="0.25">
      <c r="A2798" s="4" t="s">
        <v>6581</v>
      </c>
      <c r="D2798" s="4" t="s">
        <v>3086</v>
      </c>
      <c r="G2798" s="4" t="s">
        <v>2728</v>
      </c>
      <c r="P2798" s="9" t="s">
        <v>6581</v>
      </c>
      <c r="Q2798" s="9" t="s">
        <v>3086</v>
      </c>
      <c r="R2798" s="9" t="s">
        <v>6265</v>
      </c>
    </row>
    <row r="2799" spans="1:18" x14ac:dyDescent="0.25">
      <c r="A2799" s="4" t="s">
        <v>6807</v>
      </c>
      <c r="D2799" s="4" t="s">
        <v>3108</v>
      </c>
      <c r="G2799" s="4" t="s">
        <v>7543</v>
      </c>
      <c r="P2799" s="9" t="s">
        <v>6807</v>
      </c>
      <c r="Q2799" s="9" t="s">
        <v>3108</v>
      </c>
      <c r="R2799" s="9" t="s">
        <v>2828</v>
      </c>
    </row>
    <row r="2800" spans="1:18" x14ac:dyDescent="0.25">
      <c r="A2800" s="4" t="s">
        <v>5594</v>
      </c>
      <c r="D2800" s="4" t="s">
        <v>3130</v>
      </c>
      <c r="G2800" s="4" t="s">
        <v>2755</v>
      </c>
      <c r="P2800" s="9" t="s">
        <v>5594</v>
      </c>
      <c r="Q2800" s="9" t="s">
        <v>3130</v>
      </c>
      <c r="R2800" s="9" t="s">
        <v>7663</v>
      </c>
    </row>
    <row r="2801" spans="1:18" x14ac:dyDescent="0.25">
      <c r="A2801" s="4" t="s">
        <v>5971</v>
      </c>
      <c r="D2801" s="4" t="s">
        <v>3249</v>
      </c>
      <c r="G2801" s="4" t="s">
        <v>6265</v>
      </c>
      <c r="P2801" s="9" t="s">
        <v>5971</v>
      </c>
      <c r="Q2801" s="9" t="s">
        <v>3249</v>
      </c>
      <c r="R2801" s="9" t="s">
        <v>5969</v>
      </c>
    </row>
    <row r="2802" spans="1:18" x14ac:dyDescent="0.25">
      <c r="A2802" s="4" t="s">
        <v>4986</v>
      </c>
      <c r="D2802" s="4" t="s">
        <v>3300</v>
      </c>
      <c r="G2802" s="4" t="s">
        <v>2828</v>
      </c>
      <c r="P2802" s="9" t="s">
        <v>4986</v>
      </c>
      <c r="Q2802" s="9" t="s">
        <v>3300</v>
      </c>
      <c r="R2802" s="9" t="s">
        <v>2456</v>
      </c>
    </row>
    <row r="2803" spans="1:18" x14ac:dyDescent="0.25">
      <c r="A2803" s="4" t="s">
        <v>5972</v>
      </c>
      <c r="D2803" s="4" t="s">
        <v>6407</v>
      </c>
      <c r="G2803" s="4" t="s">
        <v>7663</v>
      </c>
      <c r="P2803" s="9" t="s">
        <v>5972</v>
      </c>
      <c r="Q2803" s="9" t="s">
        <v>6407</v>
      </c>
      <c r="R2803" s="9" t="s">
        <v>1893</v>
      </c>
    </row>
    <row r="2804" spans="1:18" x14ac:dyDescent="0.25">
      <c r="A2804" s="4" t="s">
        <v>6923</v>
      </c>
      <c r="D2804" s="4" t="s">
        <v>7162</v>
      </c>
      <c r="G2804" s="4" t="s">
        <v>5969</v>
      </c>
      <c r="P2804" s="9" t="s">
        <v>6923</v>
      </c>
      <c r="Q2804" s="9" t="s">
        <v>7162</v>
      </c>
      <c r="R2804" s="9" t="s">
        <v>1897</v>
      </c>
    </row>
    <row r="2805" spans="1:18" x14ac:dyDescent="0.25">
      <c r="A2805" s="4" t="s">
        <v>4015</v>
      </c>
      <c r="D2805" s="4" t="s">
        <v>2424</v>
      </c>
      <c r="G2805" s="4" t="s">
        <v>2456</v>
      </c>
      <c r="P2805" s="9" t="s">
        <v>4015</v>
      </c>
      <c r="Q2805" s="9" t="s">
        <v>2424</v>
      </c>
      <c r="R2805" s="9" t="s">
        <v>2049</v>
      </c>
    </row>
    <row r="2806" spans="1:18" x14ac:dyDescent="0.25">
      <c r="A2806" s="4" t="s">
        <v>2565</v>
      </c>
      <c r="D2806" s="4" t="s">
        <v>1964</v>
      </c>
      <c r="G2806" s="4" t="s">
        <v>1893</v>
      </c>
      <c r="P2806" s="9" t="s">
        <v>2565</v>
      </c>
      <c r="Q2806" s="9" t="s">
        <v>1964</v>
      </c>
      <c r="R2806" s="9" t="s">
        <v>1320</v>
      </c>
    </row>
    <row r="2807" spans="1:18" x14ac:dyDescent="0.25">
      <c r="A2807" s="4" t="s">
        <v>2100</v>
      </c>
      <c r="D2807" s="4" t="s">
        <v>2107</v>
      </c>
      <c r="G2807" s="4" t="s">
        <v>1897</v>
      </c>
      <c r="P2807" s="9" t="s">
        <v>2100</v>
      </c>
      <c r="Q2807" s="9" t="s">
        <v>2107</v>
      </c>
      <c r="R2807" s="9" t="s">
        <v>1344</v>
      </c>
    </row>
    <row r="2808" spans="1:18" x14ac:dyDescent="0.25">
      <c r="A2808" s="4" t="s">
        <v>4054</v>
      </c>
      <c r="D2808" s="4" t="s">
        <v>6579</v>
      </c>
      <c r="G2808" s="4" t="s">
        <v>2049</v>
      </c>
      <c r="P2808" s="9" t="s">
        <v>4054</v>
      </c>
      <c r="Q2808" s="9" t="s">
        <v>6579</v>
      </c>
      <c r="R2808" s="9" t="s">
        <v>1201</v>
      </c>
    </row>
    <row r="2809" spans="1:18" x14ac:dyDescent="0.25">
      <c r="A2809" s="4" t="s">
        <v>2978</v>
      </c>
      <c r="D2809" s="4" t="s">
        <v>1205</v>
      </c>
      <c r="G2809" s="4" t="s">
        <v>1320</v>
      </c>
      <c r="P2809" s="9" t="s">
        <v>2978</v>
      </c>
      <c r="Q2809" s="9" t="s">
        <v>1205</v>
      </c>
      <c r="R2809" s="9" t="s">
        <v>1494</v>
      </c>
    </row>
    <row r="2810" spans="1:18" x14ac:dyDescent="0.25">
      <c r="A2810" s="4" t="s">
        <v>5973</v>
      </c>
      <c r="D2810" s="4" t="s">
        <v>2984</v>
      </c>
      <c r="G2810" s="4" t="s">
        <v>1344</v>
      </c>
      <c r="P2810" s="9" t="s">
        <v>5973</v>
      </c>
      <c r="Q2810" s="9" t="s">
        <v>2984</v>
      </c>
      <c r="R2810" s="9" t="s">
        <v>1405</v>
      </c>
    </row>
    <row r="2811" spans="1:18" x14ac:dyDescent="0.25">
      <c r="A2811" s="4" t="s">
        <v>5974</v>
      </c>
      <c r="D2811" s="4" t="s">
        <v>1491</v>
      </c>
      <c r="G2811" s="4" t="s">
        <v>1201</v>
      </c>
      <c r="P2811" s="9" t="s">
        <v>5974</v>
      </c>
      <c r="Q2811" s="9" t="s">
        <v>1491</v>
      </c>
      <c r="R2811" s="9" t="s">
        <v>1629</v>
      </c>
    </row>
    <row r="2812" spans="1:18" x14ac:dyDescent="0.25">
      <c r="A2812" s="4" t="s">
        <v>6808</v>
      </c>
      <c r="D2812" s="4" t="s">
        <v>3023</v>
      </c>
      <c r="G2812" s="4" t="s">
        <v>1494</v>
      </c>
      <c r="P2812" s="9" t="s">
        <v>6808</v>
      </c>
      <c r="Q2812" s="9" t="s">
        <v>3023</v>
      </c>
      <c r="R2812" s="9" t="s">
        <v>1551</v>
      </c>
    </row>
    <row r="2813" spans="1:18" x14ac:dyDescent="0.25">
      <c r="A2813" s="4" t="s">
        <v>7331</v>
      </c>
      <c r="D2813" s="4" t="s">
        <v>1633</v>
      </c>
      <c r="G2813" s="4" t="s">
        <v>1405</v>
      </c>
      <c r="P2813" s="9" t="s">
        <v>7331</v>
      </c>
      <c r="Q2813" s="9" t="s">
        <v>1633</v>
      </c>
      <c r="R2813" s="9" t="s">
        <v>3072</v>
      </c>
    </row>
    <row r="2814" spans="1:18" x14ac:dyDescent="0.25">
      <c r="A2814" s="4" t="s">
        <v>6583</v>
      </c>
      <c r="D2814" s="4" t="s">
        <v>3083</v>
      </c>
      <c r="G2814" s="4" t="s">
        <v>1629</v>
      </c>
      <c r="P2814" s="9" t="s">
        <v>6583</v>
      </c>
      <c r="Q2814" s="9" t="s">
        <v>3083</v>
      </c>
      <c r="R2814" s="9" t="s">
        <v>6803</v>
      </c>
    </row>
    <row r="2815" spans="1:18" x14ac:dyDescent="0.25">
      <c r="A2815" s="4" t="s">
        <v>2490</v>
      </c>
      <c r="D2815" s="4" t="s">
        <v>1680</v>
      </c>
      <c r="G2815" s="4" t="s">
        <v>1551</v>
      </c>
      <c r="P2815" s="9" t="s">
        <v>2490</v>
      </c>
      <c r="Q2815" s="9" t="s">
        <v>1680</v>
      </c>
      <c r="R2815" s="9" t="s">
        <v>7326</v>
      </c>
    </row>
    <row r="2816" spans="1:18" x14ac:dyDescent="0.25">
      <c r="A2816" s="4" t="s">
        <v>1954</v>
      </c>
      <c r="D2816" s="4" t="s">
        <v>3134</v>
      </c>
      <c r="G2816" s="4" t="s">
        <v>3072</v>
      </c>
      <c r="P2816" s="9" t="s">
        <v>1954</v>
      </c>
      <c r="Q2816" s="9" t="s">
        <v>3134</v>
      </c>
      <c r="R2816" s="9" t="s">
        <v>7327</v>
      </c>
    </row>
    <row r="2817" spans="1:18" x14ac:dyDescent="0.25">
      <c r="A2817" s="4" t="s">
        <v>1966</v>
      </c>
      <c r="D2817" s="4" t="s">
        <v>3190</v>
      </c>
      <c r="G2817" s="4" t="s">
        <v>6803</v>
      </c>
      <c r="P2817" s="9" t="s">
        <v>1966</v>
      </c>
      <c r="Q2817" s="9" t="s">
        <v>3190</v>
      </c>
      <c r="R2817" s="9" t="s">
        <v>1671</v>
      </c>
    </row>
    <row r="2818" spans="1:18" x14ac:dyDescent="0.25">
      <c r="A2818" s="4" t="s">
        <v>6584</v>
      </c>
      <c r="D2818" s="4" t="s">
        <v>3230</v>
      </c>
      <c r="G2818" s="4" t="s">
        <v>7326</v>
      </c>
      <c r="P2818" s="9" t="s">
        <v>6584</v>
      </c>
      <c r="Q2818" s="9" t="s">
        <v>3230</v>
      </c>
      <c r="R2818" s="9" t="s">
        <v>3121</v>
      </c>
    </row>
    <row r="2819" spans="1:18" x14ac:dyDescent="0.25">
      <c r="A2819" s="4" t="s">
        <v>3503</v>
      </c>
      <c r="D2819" s="4" t="s">
        <v>3295</v>
      </c>
      <c r="G2819" s="4" t="s">
        <v>7327</v>
      </c>
      <c r="P2819" s="9" t="s">
        <v>3503</v>
      </c>
      <c r="Q2819" s="9" t="s">
        <v>3295</v>
      </c>
      <c r="R2819" s="9" t="s">
        <v>3141</v>
      </c>
    </row>
    <row r="2820" spans="1:18" x14ac:dyDescent="0.25">
      <c r="A2820" s="4" t="s">
        <v>3545</v>
      </c>
      <c r="D2820" s="4" t="s">
        <v>6267</v>
      </c>
      <c r="G2820" s="4" t="s">
        <v>1671</v>
      </c>
      <c r="P2820" s="9" t="s">
        <v>3545</v>
      </c>
      <c r="Q2820" s="9" t="s">
        <v>6267</v>
      </c>
      <c r="R2820" s="9" t="s">
        <v>3237</v>
      </c>
    </row>
    <row r="2821" spans="1:18" x14ac:dyDescent="0.25">
      <c r="A2821" s="4" t="s">
        <v>6585</v>
      </c>
      <c r="D2821" s="4" t="s">
        <v>7329</v>
      </c>
      <c r="G2821" s="4" t="s">
        <v>3121</v>
      </c>
      <c r="P2821" s="9" t="s">
        <v>6585</v>
      </c>
      <c r="Q2821" s="9" t="s">
        <v>7329</v>
      </c>
      <c r="R2821" s="9" t="s">
        <v>3302</v>
      </c>
    </row>
    <row r="2822" spans="1:18" x14ac:dyDescent="0.25">
      <c r="A2822" s="4" t="s">
        <v>1676</v>
      </c>
      <c r="D2822" s="4" t="s">
        <v>7330</v>
      </c>
      <c r="G2822" s="4" t="s">
        <v>3141</v>
      </c>
      <c r="P2822" s="9" t="s">
        <v>1676</v>
      </c>
      <c r="Q2822" s="9" t="s">
        <v>7330</v>
      </c>
      <c r="R2822" s="9" t="s">
        <v>3248</v>
      </c>
    </row>
    <row r="2823" spans="1:18" x14ac:dyDescent="0.25">
      <c r="A2823" s="4" t="s">
        <v>3801</v>
      </c>
      <c r="D2823" s="4" t="s">
        <v>3335</v>
      </c>
      <c r="G2823" s="4" t="s">
        <v>3237</v>
      </c>
      <c r="P2823" s="9" t="s">
        <v>3801</v>
      </c>
      <c r="Q2823" s="9" t="s">
        <v>3335</v>
      </c>
      <c r="R2823" s="9" t="s">
        <v>3281</v>
      </c>
    </row>
    <row r="2824" spans="1:18" x14ac:dyDescent="0.25">
      <c r="A2824" s="4" t="s">
        <v>6270</v>
      </c>
      <c r="D2824" s="4" t="s">
        <v>3343</v>
      </c>
      <c r="G2824" s="4" t="s">
        <v>3302</v>
      </c>
      <c r="P2824" s="9" t="s">
        <v>6270</v>
      </c>
      <c r="Q2824" s="9" t="s">
        <v>3343</v>
      </c>
      <c r="R2824" s="9" t="s">
        <v>3329</v>
      </c>
    </row>
    <row r="2825" spans="1:18" x14ac:dyDescent="0.25">
      <c r="A2825" s="4" t="s">
        <v>6924</v>
      </c>
      <c r="D2825" s="4" t="s">
        <v>7163</v>
      </c>
      <c r="G2825" s="4" t="s">
        <v>3248</v>
      </c>
      <c r="P2825" s="9" t="s">
        <v>6924</v>
      </c>
      <c r="Q2825" s="9" t="s">
        <v>7163</v>
      </c>
      <c r="R2825" s="9" t="s">
        <v>3348</v>
      </c>
    </row>
    <row r="2826" spans="1:18" x14ac:dyDescent="0.25">
      <c r="A2826" s="4" t="s">
        <v>7332</v>
      </c>
      <c r="D2826" s="4" t="s">
        <v>2655</v>
      </c>
      <c r="G2826" s="4" t="s">
        <v>3281</v>
      </c>
      <c r="P2826" s="9" t="s">
        <v>7332</v>
      </c>
      <c r="Q2826" s="9" t="s">
        <v>2655</v>
      </c>
      <c r="R2826" s="9" t="s">
        <v>3361</v>
      </c>
    </row>
    <row r="2827" spans="1:18" x14ac:dyDescent="0.25">
      <c r="A2827" s="4" t="s">
        <v>5975</v>
      </c>
      <c r="D2827" s="4" t="s">
        <v>2238</v>
      </c>
      <c r="G2827" s="4" t="s">
        <v>3329</v>
      </c>
      <c r="P2827" s="9" t="s">
        <v>5975</v>
      </c>
      <c r="Q2827" s="9" t="s">
        <v>2238</v>
      </c>
      <c r="R2827" s="9" t="s">
        <v>2606</v>
      </c>
    </row>
    <row r="2828" spans="1:18" x14ac:dyDescent="0.25">
      <c r="A2828" s="4" t="s">
        <v>2398</v>
      </c>
      <c r="D2828" s="4" t="s">
        <v>1752</v>
      </c>
      <c r="G2828" s="4" t="s">
        <v>3348</v>
      </c>
      <c r="P2828" s="9" t="s">
        <v>2398</v>
      </c>
      <c r="Q2828" s="9" t="s">
        <v>1752</v>
      </c>
      <c r="R2828" s="9" t="s">
        <v>2230</v>
      </c>
    </row>
    <row r="2829" spans="1:18" x14ac:dyDescent="0.25">
      <c r="A2829" s="4" t="s">
        <v>1915</v>
      </c>
      <c r="D2829" s="4" t="s">
        <v>1820</v>
      </c>
      <c r="G2829" s="4" t="s">
        <v>3361</v>
      </c>
      <c r="P2829" s="9" t="s">
        <v>1915</v>
      </c>
      <c r="Q2829" s="9" t="s">
        <v>1820</v>
      </c>
      <c r="R2829" s="9" t="s">
        <v>1755</v>
      </c>
    </row>
    <row r="2830" spans="1:18" x14ac:dyDescent="0.25">
      <c r="A2830" s="4" t="s">
        <v>4115</v>
      </c>
      <c r="D2830" s="4" t="s">
        <v>1865</v>
      </c>
      <c r="G2830" s="4" t="s">
        <v>2606</v>
      </c>
      <c r="P2830" s="9" t="s">
        <v>4115</v>
      </c>
      <c r="Q2830" s="9" t="s">
        <v>1865</v>
      </c>
      <c r="R2830" s="9" t="s">
        <v>1857</v>
      </c>
    </row>
    <row r="2831" spans="1:18" x14ac:dyDescent="0.25">
      <c r="A2831" s="4" t="s">
        <v>5595</v>
      </c>
      <c r="D2831" s="4" t="s">
        <v>3452</v>
      </c>
      <c r="G2831" s="4" t="s">
        <v>2230</v>
      </c>
      <c r="P2831" s="9" t="s">
        <v>5595</v>
      </c>
      <c r="Q2831" s="9" t="s">
        <v>3452</v>
      </c>
      <c r="R2831" s="9" t="s">
        <v>1957</v>
      </c>
    </row>
    <row r="2832" spans="1:18" x14ac:dyDescent="0.25">
      <c r="A2832" s="4" t="s">
        <v>7333</v>
      </c>
      <c r="D2832" s="4" t="s">
        <v>1235</v>
      </c>
      <c r="G2832" s="4" t="s">
        <v>1755</v>
      </c>
      <c r="P2832" s="9" t="s">
        <v>7333</v>
      </c>
      <c r="Q2832" s="9" t="s">
        <v>1235</v>
      </c>
      <c r="R2832" s="9" t="s">
        <v>2105</v>
      </c>
    </row>
    <row r="2833" spans="1:18" x14ac:dyDescent="0.25">
      <c r="A2833" s="4" t="s">
        <v>3657</v>
      </c>
      <c r="D2833" s="4" t="s">
        <v>1437</v>
      </c>
      <c r="G2833" s="4" t="s">
        <v>1857</v>
      </c>
      <c r="P2833" s="9" t="s">
        <v>3657</v>
      </c>
      <c r="Q2833" s="9" t="s">
        <v>1437</v>
      </c>
      <c r="R2833" s="9" t="s">
        <v>3407</v>
      </c>
    </row>
    <row r="2834" spans="1:18" x14ac:dyDescent="0.25">
      <c r="A2834" s="4" t="s">
        <v>6586</v>
      </c>
      <c r="D2834" s="4" t="s">
        <v>2726</v>
      </c>
      <c r="G2834" s="4" t="s">
        <v>1957</v>
      </c>
      <c r="P2834" s="9" t="s">
        <v>6586</v>
      </c>
      <c r="Q2834" s="9" t="s">
        <v>2726</v>
      </c>
      <c r="R2834" s="9" t="s">
        <v>3491</v>
      </c>
    </row>
    <row r="2835" spans="1:18" x14ac:dyDescent="0.25">
      <c r="A2835" s="4" t="s">
        <v>4263</v>
      </c>
      <c r="D2835" s="4" t="s">
        <v>6805</v>
      </c>
      <c r="G2835" s="4" t="s">
        <v>2105</v>
      </c>
      <c r="P2835" s="9" t="s">
        <v>4263</v>
      </c>
      <c r="Q2835" s="9" t="s">
        <v>6805</v>
      </c>
      <c r="R2835" s="9" t="s">
        <v>6804</v>
      </c>
    </row>
    <row r="2836" spans="1:18" x14ac:dyDescent="0.25">
      <c r="A2836" s="4" t="s">
        <v>2273</v>
      </c>
      <c r="D2836" s="4" t="s">
        <v>2767</v>
      </c>
      <c r="G2836" s="4" t="s">
        <v>3407</v>
      </c>
      <c r="P2836" s="9" t="s">
        <v>2273</v>
      </c>
      <c r="Q2836" s="9" t="s">
        <v>2767</v>
      </c>
      <c r="R2836" s="9" t="s">
        <v>5593</v>
      </c>
    </row>
    <row r="2837" spans="1:18" x14ac:dyDescent="0.25">
      <c r="A2837" s="4" t="s">
        <v>6587</v>
      </c>
      <c r="D2837" s="4" t="s">
        <v>6268</v>
      </c>
      <c r="G2837" s="4" t="s">
        <v>3491</v>
      </c>
      <c r="P2837" s="9" t="s">
        <v>6587</v>
      </c>
      <c r="Q2837" s="9" t="s">
        <v>6268</v>
      </c>
      <c r="R2837" s="9" t="s">
        <v>6578</v>
      </c>
    </row>
    <row r="2838" spans="1:18" x14ac:dyDescent="0.25">
      <c r="A2838" s="4" t="s">
        <v>2691</v>
      </c>
      <c r="D2838" s="4" t="s">
        <v>2816</v>
      </c>
      <c r="G2838" s="4" t="s">
        <v>6804</v>
      </c>
      <c r="P2838" s="9" t="s">
        <v>2691</v>
      </c>
      <c r="Q2838" s="9" t="s">
        <v>2816</v>
      </c>
      <c r="R2838" s="9" t="s">
        <v>6266</v>
      </c>
    </row>
    <row r="2839" spans="1:18" x14ac:dyDescent="0.25">
      <c r="A2839" s="4" t="s">
        <v>2717</v>
      </c>
      <c r="D2839" s="4" t="s">
        <v>6580</v>
      </c>
      <c r="G2839" s="4" t="s">
        <v>5593</v>
      </c>
      <c r="P2839" s="9" t="s">
        <v>2717</v>
      </c>
      <c r="Q2839" s="9" t="s">
        <v>6580</v>
      </c>
      <c r="R2839" s="9" t="s">
        <v>7664</v>
      </c>
    </row>
    <row r="2840" spans="1:18" x14ac:dyDescent="0.25">
      <c r="A2840" s="4" t="s">
        <v>2790</v>
      </c>
      <c r="D2840" s="4" t="s">
        <v>2390</v>
      </c>
      <c r="G2840" s="4" t="s">
        <v>6578</v>
      </c>
      <c r="P2840" s="9" t="s">
        <v>2790</v>
      </c>
      <c r="Q2840" s="9" t="s">
        <v>2390</v>
      </c>
      <c r="R2840" s="9" t="s">
        <v>6406</v>
      </c>
    </row>
    <row r="2841" spans="1:18" x14ac:dyDescent="0.25">
      <c r="A2841" s="4" t="s">
        <v>7334</v>
      </c>
      <c r="D2841" s="4" t="s">
        <v>1712</v>
      </c>
      <c r="G2841" s="4" t="s">
        <v>6266</v>
      </c>
      <c r="P2841" s="9" t="s">
        <v>7334</v>
      </c>
      <c r="Q2841" s="9" t="s">
        <v>1712</v>
      </c>
      <c r="R2841" s="9" t="s">
        <v>2568</v>
      </c>
    </row>
    <row r="2842" spans="1:18" x14ac:dyDescent="0.25">
      <c r="A2842" s="4" t="s">
        <v>6588</v>
      </c>
      <c r="D2842" s="4" t="s">
        <v>2039</v>
      </c>
      <c r="G2842" s="4" t="s">
        <v>7664</v>
      </c>
      <c r="P2842" s="9" t="s">
        <v>6588</v>
      </c>
      <c r="Q2842" s="9" t="s">
        <v>2039</v>
      </c>
      <c r="R2842" s="9" t="s">
        <v>2970</v>
      </c>
    </row>
    <row r="2843" spans="1:18" x14ac:dyDescent="0.25">
      <c r="A2843" s="4" t="s">
        <v>6589</v>
      </c>
      <c r="D2843" s="4" t="s">
        <v>2932</v>
      </c>
      <c r="G2843" s="4" t="s">
        <v>6406</v>
      </c>
      <c r="P2843" s="9" t="s">
        <v>6589</v>
      </c>
      <c r="Q2843" s="9" t="s">
        <v>2932</v>
      </c>
      <c r="R2843" s="9" t="s">
        <v>1404</v>
      </c>
    </row>
    <row r="2844" spans="1:18" x14ac:dyDescent="0.25">
      <c r="A2844" s="4" t="s">
        <v>7166</v>
      </c>
      <c r="D2844" s="4" t="s">
        <v>2687</v>
      </c>
      <c r="G2844" s="4" t="s">
        <v>2568</v>
      </c>
      <c r="P2844" s="9" t="s">
        <v>7166</v>
      </c>
      <c r="Q2844" s="9" t="s">
        <v>2687</v>
      </c>
      <c r="R2844" s="9" t="s">
        <v>5970</v>
      </c>
    </row>
    <row r="2845" spans="1:18" x14ac:dyDescent="0.25">
      <c r="A2845" s="4" t="s">
        <v>7335</v>
      </c>
      <c r="D2845" s="4" t="s">
        <v>1617</v>
      </c>
      <c r="G2845" s="4" t="s">
        <v>2970</v>
      </c>
      <c r="P2845" s="9" t="s">
        <v>7335</v>
      </c>
      <c r="Q2845" s="9" t="s">
        <v>1617</v>
      </c>
      <c r="R2845" s="9" t="s">
        <v>1534</v>
      </c>
    </row>
    <row r="2846" spans="1:18" x14ac:dyDescent="0.25">
      <c r="A2846" s="4" t="s">
        <v>2879</v>
      </c>
      <c r="D2846" s="4" t="s">
        <v>2780</v>
      </c>
      <c r="G2846" s="4" t="s">
        <v>1404</v>
      </c>
      <c r="P2846" s="9" t="s">
        <v>2879</v>
      </c>
      <c r="Q2846" s="9" t="s">
        <v>2780</v>
      </c>
      <c r="R2846" s="9" t="s">
        <v>3086</v>
      </c>
    </row>
    <row r="2847" spans="1:18" x14ac:dyDescent="0.25">
      <c r="A2847" s="4" t="s">
        <v>2899</v>
      </c>
      <c r="D2847" s="4" t="s">
        <v>2804</v>
      </c>
      <c r="G2847" s="4" t="s">
        <v>5970</v>
      </c>
      <c r="P2847" s="9" t="s">
        <v>2899</v>
      </c>
      <c r="Q2847" s="9" t="s">
        <v>2804</v>
      </c>
      <c r="R2847" s="9" t="s">
        <v>3108</v>
      </c>
    </row>
    <row r="2848" spans="1:18" x14ac:dyDescent="0.25">
      <c r="A2848" s="4" t="s">
        <v>2399</v>
      </c>
      <c r="D2848" s="4" t="s">
        <v>6806</v>
      </c>
      <c r="G2848" s="4" t="s">
        <v>1534</v>
      </c>
      <c r="P2848" s="9" t="s">
        <v>2399</v>
      </c>
      <c r="Q2848" s="9" t="s">
        <v>6806</v>
      </c>
      <c r="R2848" s="9" t="s">
        <v>3130</v>
      </c>
    </row>
    <row r="2849" spans="1:18" x14ac:dyDescent="0.25">
      <c r="A2849" s="4" t="s">
        <v>1910</v>
      </c>
      <c r="D2849" s="4" t="s">
        <v>6408</v>
      </c>
      <c r="G2849" s="4" t="s">
        <v>3086</v>
      </c>
      <c r="P2849" s="9" t="s">
        <v>1910</v>
      </c>
      <c r="Q2849" s="9" t="s">
        <v>6408</v>
      </c>
      <c r="R2849" s="9" t="s">
        <v>3249</v>
      </c>
    </row>
    <row r="2850" spans="1:18" x14ac:dyDescent="0.25">
      <c r="A2850" s="4" t="s">
        <v>2925</v>
      </c>
      <c r="D2850" s="4" t="s">
        <v>6161</v>
      </c>
      <c r="G2850" s="4" t="s">
        <v>3108</v>
      </c>
      <c r="P2850" s="9" t="s">
        <v>2925</v>
      </c>
      <c r="Q2850" s="9" t="s">
        <v>6161</v>
      </c>
      <c r="R2850" s="9" t="s">
        <v>3300</v>
      </c>
    </row>
    <row r="2851" spans="1:18" x14ac:dyDescent="0.25">
      <c r="A2851" s="4" t="s">
        <v>3402</v>
      </c>
      <c r="D2851" s="4" t="s">
        <v>6269</v>
      </c>
      <c r="G2851" s="4" t="s">
        <v>3130</v>
      </c>
      <c r="P2851" s="9" t="s">
        <v>3402</v>
      </c>
      <c r="Q2851" s="9" t="s">
        <v>6269</v>
      </c>
      <c r="R2851" s="9" t="s">
        <v>6407</v>
      </c>
    </row>
    <row r="2852" spans="1:18" x14ac:dyDescent="0.25">
      <c r="A2852" s="4" t="s">
        <v>1230</v>
      </c>
      <c r="D2852" s="4" t="s">
        <v>6921</v>
      </c>
      <c r="G2852" s="4" t="s">
        <v>3249</v>
      </c>
      <c r="P2852" s="9" t="s">
        <v>1230</v>
      </c>
      <c r="Q2852" s="9" t="s">
        <v>6921</v>
      </c>
      <c r="R2852" s="9" t="s">
        <v>7162</v>
      </c>
    </row>
    <row r="2853" spans="1:18" x14ac:dyDescent="0.25">
      <c r="A2853" s="4" t="s">
        <v>5596</v>
      </c>
      <c r="D2853" s="4" t="s">
        <v>5365</v>
      </c>
      <c r="G2853" s="4" t="s">
        <v>3300</v>
      </c>
      <c r="P2853" s="9" t="s">
        <v>5596</v>
      </c>
      <c r="Q2853" s="9" t="s">
        <v>5365</v>
      </c>
      <c r="R2853" s="9" t="s">
        <v>2424</v>
      </c>
    </row>
    <row r="2854" spans="1:18" x14ac:dyDescent="0.25">
      <c r="A2854" s="4" t="s">
        <v>1420</v>
      </c>
      <c r="D2854" s="4" t="s">
        <v>4064</v>
      </c>
      <c r="G2854" s="4" t="s">
        <v>6407</v>
      </c>
      <c r="P2854" s="9" t="s">
        <v>1420</v>
      </c>
      <c r="Q2854" s="9" t="s">
        <v>4064</v>
      </c>
      <c r="R2854" s="9" t="s">
        <v>1964</v>
      </c>
    </row>
    <row r="2855" spans="1:18" x14ac:dyDescent="0.25">
      <c r="A2855" s="4" t="s">
        <v>5976</v>
      </c>
      <c r="D2855" s="4" t="s">
        <v>6922</v>
      </c>
      <c r="G2855" s="4" t="s">
        <v>7162</v>
      </c>
      <c r="P2855" s="9" t="s">
        <v>5976</v>
      </c>
      <c r="Q2855" s="9" t="s">
        <v>6922</v>
      </c>
      <c r="R2855" s="9" t="s">
        <v>2107</v>
      </c>
    </row>
    <row r="2856" spans="1:18" x14ac:dyDescent="0.25">
      <c r="A2856" s="4" t="s">
        <v>7336</v>
      </c>
      <c r="D2856" s="4" t="s">
        <v>6581</v>
      </c>
      <c r="G2856" s="4" t="s">
        <v>2424</v>
      </c>
      <c r="P2856" s="9" t="s">
        <v>7336</v>
      </c>
      <c r="Q2856" s="9" t="s">
        <v>6581</v>
      </c>
      <c r="R2856" s="9" t="s">
        <v>6579</v>
      </c>
    </row>
    <row r="2857" spans="1:18" x14ac:dyDescent="0.25">
      <c r="A2857" s="4" t="s">
        <v>1561</v>
      </c>
      <c r="D2857" s="4" t="s">
        <v>6807</v>
      </c>
      <c r="G2857" s="4" t="s">
        <v>1964</v>
      </c>
      <c r="P2857" s="9" t="s">
        <v>1561</v>
      </c>
      <c r="Q2857" s="9" t="s">
        <v>6807</v>
      </c>
      <c r="R2857" s="9" t="s">
        <v>1205</v>
      </c>
    </row>
    <row r="2858" spans="1:18" x14ac:dyDescent="0.25">
      <c r="A2858" s="4" t="s">
        <v>5366</v>
      </c>
      <c r="D2858" s="4" t="s">
        <v>5594</v>
      </c>
      <c r="G2858" s="4" t="s">
        <v>2107</v>
      </c>
      <c r="P2858" s="9" t="s">
        <v>5366</v>
      </c>
      <c r="Q2858" s="9" t="s">
        <v>5594</v>
      </c>
      <c r="R2858" s="9" t="s">
        <v>2984</v>
      </c>
    </row>
    <row r="2859" spans="1:18" x14ac:dyDescent="0.25">
      <c r="A2859" s="4" t="s">
        <v>4580</v>
      </c>
      <c r="D2859" s="4" t="s">
        <v>5971</v>
      </c>
      <c r="G2859" s="4" t="s">
        <v>6579</v>
      </c>
      <c r="P2859" s="9" t="s">
        <v>4580</v>
      </c>
      <c r="Q2859" s="9" t="s">
        <v>5971</v>
      </c>
      <c r="R2859" s="9" t="s">
        <v>1491</v>
      </c>
    </row>
    <row r="2860" spans="1:18" x14ac:dyDescent="0.25">
      <c r="A2860" s="4" t="s">
        <v>4610</v>
      </c>
      <c r="D2860" s="4" t="s">
        <v>4986</v>
      </c>
      <c r="G2860" s="4" t="s">
        <v>1205</v>
      </c>
      <c r="P2860" s="9" t="s">
        <v>4610</v>
      </c>
      <c r="Q2860" s="9" t="s">
        <v>4986</v>
      </c>
      <c r="R2860" s="9" t="s">
        <v>3023</v>
      </c>
    </row>
    <row r="2861" spans="1:18" x14ac:dyDescent="0.25">
      <c r="A2861" s="4" t="s">
        <v>5597</v>
      </c>
      <c r="D2861" s="4" t="s">
        <v>5972</v>
      </c>
      <c r="G2861" s="4" t="s">
        <v>2984</v>
      </c>
      <c r="P2861" s="9" t="s">
        <v>5597</v>
      </c>
      <c r="Q2861" s="9" t="s">
        <v>5972</v>
      </c>
      <c r="R2861" s="9" t="s">
        <v>1633</v>
      </c>
    </row>
    <row r="2862" spans="1:18" x14ac:dyDescent="0.25">
      <c r="A2862" s="4" t="s">
        <v>4683</v>
      </c>
      <c r="D2862" s="4" t="s">
        <v>6923</v>
      </c>
      <c r="G2862" s="4" t="s">
        <v>1491</v>
      </c>
      <c r="P2862" s="9" t="s">
        <v>4683</v>
      </c>
      <c r="Q2862" s="9" t="s">
        <v>6923</v>
      </c>
      <c r="R2862" s="9" t="s">
        <v>3083</v>
      </c>
    </row>
    <row r="2863" spans="1:18" x14ac:dyDescent="0.25">
      <c r="A2863" s="4" t="s">
        <v>4689</v>
      </c>
      <c r="D2863" s="4" t="s">
        <v>4015</v>
      </c>
      <c r="G2863" s="4" t="s">
        <v>3023</v>
      </c>
      <c r="P2863" s="9" t="s">
        <v>4689</v>
      </c>
      <c r="Q2863" s="9" t="s">
        <v>4015</v>
      </c>
      <c r="R2863" s="9" t="s">
        <v>1680</v>
      </c>
    </row>
    <row r="2864" spans="1:18" x14ac:dyDescent="0.25">
      <c r="A2864" s="4" t="s">
        <v>4732</v>
      </c>
      <c r="D2864" s="4" t="s">
        <v>2565</v>
      </c>
      <c r="G2864" s="4" t="s">
        <v>1633</v>
      </c>
      <c r="P2864" s="9" t="s">
        <v>4732</v>
      </c>
      <c r="Q2864" s="9" t="s">
        <v>2565</v>
      </c>
      <c r="R2864" s="9" t="s">
        <v>3134</v>
      </c>
    </row>
    <row r="2865" spans="1:18" x14ac:dyDescent="0.25">
      <c r="A2865" s="4" t="s">
        <v>5367</v>
      </c>
      <c r="D2865" s="4" t="s">
        <v>2100</v>
      </c>
      <c r="G2865" s="4" t="s">
        <v>3083</v>
      </c>
      <c r="P2865" s="9" t="s">
        <v>5367</v>
      </c>
      <c r="Q2865" s="9" t="s">
        <v>2100</v>
      </c>
      <c r="R2865" s="9" t="s">
        <v>3190</v>
      </c>
    </row>
    <row r="2866" spans="1:18" x14ac:dyDescent="0.25">
      <c r="A2866" s="4" t="s">
        <v>7337</v>
      </c>
      <c r="D2866" s="4" t="s">
        <v>4054</v>
      </c>
      <c r="G2866" s="4" t="s">
        <v>1680</v>
      </c>
      <c r="P2866" s="9" t="s">
        <v>7337</v>
      </c>
      <c r="Q2866" s="9" t="s">
        <v>4054</v>
      </c>
      <c r="R2866" s="9" t="s">
        <v>3230</v>
      </c>
    </row>
    <row r="2867" spans="1:18" x14ac:dyDescent="0.25">
      <c r="A2867" s="4" t="s">
        <v>4793</v>
      </c>
      <c r="D2867" s="4" t="s">
        <v>2978</v>
      </c>
      <c r="G2867" s="4" t="s">
        <v>3134</v>
      </c>
      <c r="P2867" s="9" t="s">
        <v>4793</v>
      </c>
      <c r="Q2867" s="9" t="s">
        <v>2978</v>
      </c>
      <c r="R2867" s="9" t="s">
        <v>3295</v>
      </c>
    </row>
    <row r="2868" spans="1:18" x14ac:dyDescent="0.25">
      <c r="A2868" s="4" t="s">
        <v>4820</v>
      </c>
      <c r="D2868" s="4" t="s">
        <v>5973</v>
      </c>
      <c r="G2868" s="4" t="s">
        <v>3190</v>
      </c>
      <c r="P2868" s="9" t="s">
        <v>4820</v>
      </c>
      <c r="Q2868" s="9" t="s">
        <v>5973</v>
      </c>
      <c r="R2868" s="9" t="s">
        <v>6267</v>
      </c>
    </row>
    <row r="2869" spans="1:18" x14ac:dyDescent="0.25">
      <c r="A2869" s="4" t="s">
        <v>4826</v>
      </c>
      <c r="D2869" s="4" t="s">
        <v>6582</v>
      </c>
      <c r="G2869" s="4" t="s">
        <v>3230</v>
      </c>
      <c r="P2869" s="9" t="s">
        <v>4826</v>
      </c>
      <c r="Q2869" s="9" t="s">
        <v>6582</v>
      </c>
      <c r="R2869" s="9" t="s">
        <v>7329</v>
      </c>
    </row>
    <row r="2870" spans="1:18" x14ac:dyDescent="0.25">
      <c r="A2870" s="4" t="s">
        <v>5013</v>
      </c>
      <c r="D2870" s="4" t="s">
        <v>6808</v>
      </c>
      <c r="G2870" s="4" t="s">
        <v>3295</v>
      </c>
      <c r="P2870" s="9" t="s">
        <v>5013</v>
      </c>
      <c r="Q2870" s="9" t="s">
        <v>6808</v>
      </c>
      <c r="R2870" s="9" t="s">
        <v>7330</v>
      </c>
    </row>
    <row r="2871" spans="1:18" x14ac:dyDescent="0.25">
      <c r="A2871" s="4" t="s">
        <v>2441</v>
      </c>
      <c r="D2871" s="4" t="s">
        <v>7331</v>
      </c>
      <c r="G2871" s="4" t="s">
        <v>6267</v>
      </c>
      <c r="P2871" s="9" t="s">
        <v>2441</v>
      </c>
      <c r="Q2871" s="9" t="s">
        <v>7331</v>
      </c>
      <c r="R2871" s="9" t="s">
        <v>3335</v>
      </c>
    </row>
    <row r="2872" spans="1:18" x14ac:dyDescent="0.25">
      <c r="A2872" s="4" t="s">
        <v>1713</v>
      </c>
      <c r="D2872" s="4" t="s">
        <v>6583</v>
      </c>
      <c r="G2872" s="4" t="s">
        <v>7329</v>
      </c>
      <c r="P2872" s="9" t="s">
        <v>1713</v>
      </c>
      <c r="Q2872" s="9" t="s">
        <v>6583</v>
      </c>
      <c r="R2872" s="9" t="s">
        <v>3343</v>
      </c>
    </row>
    <row r="2873" spans="1:18" x14ac:dyDescent="0.25">
      <c r="A2873" s="4" t="s">
        <v>1731</v>
      </c>
      <c r="D2873" s="4" t="s">
        <v>2490</v>
      </c>
      <c r="G2873" s="4" t="s">
        <v>7330</v>
      </c>
      <c r="P2873" s="9" t="s">
        <v>1731</v>
      </c>
      <c r="Q2873" s="9" t="s">
        <v>2490</v>
      </c>
      <c r="R2873" s="9" t="s">
        <v>7163</v>
      </c>
    </row>
    <row r="2874" spans="1:18" x14ac:dyDescent="0.25">
      <c r="A2874" s="4" t="s">
        <v>1182</v>
      </c>
      <c r="D2874" s="4" t="s">
        <v>1954</v>
      </c>
      <c r="G2874" s="4" t="s">
        <v>3335</v>
      </c>
      <c r="P2874" s="9" t="s">
        <v>1182</v>
      </c>
      <c r="Q2874" s="9" t="s">
        <v>1954</v>
      </c>
      <c r="R2874" s="9" t="s">
        <v>7665</v>
      </c>
    </row>
    <row r="2875" spans="1:18" x14ac:dyDescent="0.25">
      <c r="A2875" s="4" t="s">
        <v>6590</v>
      </c>
      <c r="D2875" s="4" t="s">
        <v>1966</v>
      </c>
      <c r="G2875" s="4" t="s">
        <v>3343</v>
      </c>
      <c r="P2875" s="9" t="s">
        <v>6590</v>
      </c>
      <c r="Q2875" s="9" t="s">
        <v>1966</v>
      </c>
      <c r="R2875" s="9" t="s">
        <v>2655</v>
      </c>
    </row>
    <row r="2876" spans="1:18" x14ac:dyDescent="0.25">
      <c r="A2876" s="4" t="s">
        <v>3588</v>
      </c>
      <c r="D2876" s="4" t="s">
        <v>6584</v>
      </c>
      <c r="G2876" s="4" t="s">
        <v>7163</v>
      </c>
      <c r="P2876" s="9" t="s">
        <v>3588</v>
      </c>
      <c r="Q2876" s="9" t="s">
        <v>6584</v>
      </c>
      <c r="R2876" s="9" t="s">
        <v>2238</v>
      </c>
    </row>
    <row r="2877" spans="1:18" x14ac:dyDescent="0.25">
      <c r="A2877" s="4" t="s">
        <v>7338</v>
      </c>
      <c r="D2877" s="4" t="s">
        <v>3503</v>
      </c>
      <c r="G2877" s="4" t="s">
        <v>7665</v>
      </c>
      <c r="P2877" s="9" t="s">
        <v>7338</v>
      </c>
      <c r="Q2877" s="9" t="s">
        <v>3503</v>
      </c>
      <c r="R2877" s="9" t="s">
        <v>1752</v>
      </c>
    </row>
    <row r="2878" spans="1:18" x14ac:dyDescent="0.25">
      <c r="A2878" s="4" t="s">
        <v>3748</v>
      </c>
      <c r="D2878" s="4" t="s">
        <v>3545</v>
      </c>
      <c r="G2878" s="4" t="s">
        <v>2655</v>
      </c>
      <c r="P2878" s="9" t="s">
        <v>3748</v>
      </c>
      <c r="Q2878" s="9" t="s">
        <v>3545</v>
      </c>
      <c r="R2878" s="9" t="s">
        <v>1820</v>
      </c>
    </row>
    <row r="2879" spans="1:18" x14ac:dyDescent="0.25">
      <c r="A2879" s="4" t="s">
        <v>3838</v>
      </c>
      <c r="D2879" s="4" t="s">
        <v>6585</v>
      </c>
      <c r="G2879" s="4" t="s">
        <v>2238</v>
      </c>
      <c r="P2879" s="9" t="s">
        <v>3838</v>
      </c>
      <c r="Q2879" s="9" t="s">
        <v>6585</v>
      </c>
      <c r="R2879" s="9" t="s">
        <v>1865</v>
      </c>
    </row>
    <row r="2880" spans="1:18" x14ac:dyDescent="0.25">
      <c r="A2880" s="4" t="s">
        <v>6162</v>
      </c>
      <c r="D2880" s="4" t="s">
        <v>1676</v>
      </c>
      <c r="G2880" s="4" t="s">
        <v>1752</v>
      </c>
      <c r="P2880" s="9" t="s">
        <v>6162</v>
      </c>
      <c r="Q2880" s="9" t="s">
        <v>1676</v>
      </c>
      <c r="R2880" s="9" t="s">
        <v>3452</v>
      </c>
    </row>
    <row r="2881" spans="1:18" x14ac:dyDescent="0.25">
      <c r="A2881" s="4" t="s">
        <v>2408</v>
      </c>
      <c r="D2881" s="4" t="s">
        <v>3801</v>
      </c>
      <c r="G2881" s="4" t="s">
        <v>1820</v>
      </c>
      <c r="P2881" s="9" t="s">
        <v>2408</v>
      </c>
      <c r="Q2881" s="9" t="s">
        <v>3801</v>
      </c>
      <c r="R2881" s="9" t="s">
        <v>2953</v>
      </c>
    </row>
    <row r="2882" spans="1:18" x14ac:dyDescent="0.25">
      <c r="A2882" s="4" t="s">
        <v>2074</v>
      </c>
      <c r="D2882" s="4" t="s">
        <v>6270</v>
      </c>
      <c r="G2882" s="4" t="s">
        <v>1865</v>
      </c>
      <c r="P2882" s="9" t="s">
        <v>2074</v>
      </c>
      <c r="Q2882" s="9" t="s">
        <v>6270</v>
      </c>
      <c r="R2882" s="9" t="s">
        <v>1235</v>
      </c>
    </row>
    <row r="2883" spans="1:18" x14ac:dyDescent="0.25">
      <c r="A2883" s="4" t="s">
        <v>4063</v>
      </c>
      <c r="D2883" s="4" t="s">
        <v>6924</v>
      </c>
      <c r="G2883" s="4" t="s">
        <v>3452</v>
      </c>
      <c r="P2883" s="9" t="s">
        <v>4063</v>
      </c>
      <c r="Q2883" s="9" t="s">
        <v>6924</v>
      </c>
      <c r="R2883" s="9" t="s">
        <v>1437</v>
      </c>
    </row>
    <row r="2884" spans="1:18" x14ac:dyDescent="0.25">
      <c r="A2884" s="4" t="s">
        <v>3536</v>
      </c>
      <c r="D2884" s="4" t="s">
        <v>7332</v>
      </c>
      <c r="G2884" s="4" t="s">
        <v>2953</v>
      </c>
      <c r="P2884" s="9" t="s">
        <v>3536</v>
      </c>
      <c r="Q2884" s="9" t="s">
        <v>7332</v>
      </c>
      <c r="R2884" s="9" t="s">
        <v>2726</v>
      </c>
    </row>
    <row r="2885" spans="1:18" x14ac:dyDescent="0.25">
      <c r="A2885" s="4" t="s">
        <v>5598</v>
      </c>
      <c r="D2885" s="4" t="s">
        <v>5975</v>
      </c>
      <c r="G2885" s="4" t="s">
        <v>1235</v>
      </c>
      <c r="P2885" s="9" t="s">
        <v>5598</v>
      </c>
      <c r="Q2885" s="9" t="s">
        <v>5975</v>
      </c>
      <c r="R2885" s="9" t="s">
        <v>6805</v>
      </c>
    </row>
    <row r="2886" spans="1:18" x14ac:dyDescent="0.25">
      <c r="A2886" s="4" t="s">
        <v>3560</v>
      </c>
      <c r="D2886" s="4" t="s">
        <v>2398</v>
      </c>
      <c r="G2886" s="4" t="s">
        <v>1437</v>
      </c>
      <c r="P2886" s="9" t="s">
        <v>3560</v>
      </c>
      <c r="Q2886" s="9" t="s">
        <v>2398</v>
      </c>
      <c r="R2886" s="9" t="s">
        <v>2767</v>
      </c>
    </row>
    <row r="2887" spans="1:18" x14ac:dyDescent="0.25">
      <c r="A2887" s="4" t="s">
        <v>3638</v>
      </c>
      <c r="D2887" s="4" t="s">
        <v>1915</v>
      </c>
      <c r="G2887" s="4" t="s">
        <v>2726</v>
      </c>
      <c r="P2887" s="9" t="s">
        <v>3638</v>
      </c>
      <c r="Q2887" s="9" t="s">
        <v>1915</v>
      </c>
      <c r="R2887" s="9" t="s">
        <v>6268</v>
      </c>
    </row>
    <row r="2888" spans="1:18" x14ac:dyDescent="0.25">
      <c r="A2888" s="4" t="s">
        <v>3699</v>
      </c>
      <c r="D2888" s="4" t="s">
        <v>4115</v>
      </c>
      <c r="G2888" s="4" t="s">
        <v>6805</v>
      </c>
      <c r="P2888" s="9" t="s">
        <v>3699</v>
      </c>
      <c r="Q2888" s="9" t="s">
        <v>4115</v>
      </c>
      <c r="R2888" s="9" t="s">
        <v>2816</v>
      </c>
    </row>
    <row r="2889" spans="1:18" x14ac:dyDescent="0.25">
      <c r="A2889" s="4" t="s">
        <v>7339</v>
      </c>
      <c r="D2889" s="4" t="s">
        <v>5595</v>
      </c>
      <c r="G2889" s="4" t="s">
        <v>2767</v>
      </c>
      <c r="P2889" s="9" t="s">
        <v>7339</v>
      </c>
      <c r="Q2889" s="9" t="s">
        <v>5595</v>
      </c>
      <c r="R2889" s="9" t="s">
        <v>6580</v>
      </c>
    </row>
    <row r="2890" spans="1:18" x14ac:dyDescent="0.25">
      <c r="A2890" s="4" t="s">
        <v>4021</v>
      </c>
      <c r="D2890" s="4" t="s">
        <v>7333</v>
      </c>
      <c r="G2890" s="4" t="s">
        <v>6268</v>
      </c>
      <c r="P2890" s="9" t="s">
        <v>4021</v>
      </c>
      <c r="Q2890" s="9" t="s">
        <v>7333</v>
      </c>
      <c r="R2890" s="9" t="s">
        <v>7164</v>
      </c>
    </row>
    <row r="2891" spans="1:18" x14ac:dyDescent="0.25">
      <c r="A2891" s="4" t="s">
        <v>2414</v>
      </c>
      <c r="D2891" s="4" t="s">
        <v>3657</v>
      </c>
      <c r="G2891" s="4" t="s">
        <v>2816</v>
      </c>
      <c r="P2891" s="9" t="s">
        <v>2414</v>
      </c>
      <c r="Q2891" s="9" t="s">
        <v>3657</v>
      </c>
      <c r="R2891" s="9" t="s">
        <v>2869</v>
      </c>
    </row>
    <row r="2892" spans="1:18" x14ac:dyDescent="0.25">
      <c r="A2892" s="4" t="s">
        <v>1926</v>
      </c>
      <c r="D2892" s="4" t="s">
        <v>7545</v>
      </c>
      <c r="G2892" s="4" t="s">
        <v>6580</v>
      </c>
      <c r="P2892" s="9" t="s">
        <v>1926</v>
      </c>
      <c r="Q2892" s="9" t="s">
        <v>7545</v>
      </c>
      <c r="R2892" s="9" t="s">
        <v>5008</v>
      </c>
    </row>
    <row r="2893" spans="1:18" x14ac:dyDescent="0.25">
      <c r="A2893" s="4" t="s">
        <v>1943</v>
      </c>
      <c r="D2893" s="4" t="s">
        <v>7546</v>
      </c>
      <c r="G2893" s="4" t="s">
        <v>7164</v>
      </c>
      <c r="P2893" s="9" t="s">
        <v>1943</v>
      </c>
      <c r="Q2893" s="9" t="s">
        <v>7546</v>
      </c>
      <c r="R2893" s="9" t="s">
        <v>2390</v>
      </c>
    </row>
    <row r="2894" spans="1:18" x14ac:dyDescent="0.25">
      <c r="A2894" s="4" t="s">
        <v>2091</v>
      </c>
      <c r="D2894" s="4" t="s">
        <v>6586</v>
      </c>
      <c r="G2894" s="4" t="s">
        <v>2869</v>
      </c>
      <c r="P2894" s="9" t="s">
        <v>2091</v>
      </c>
      <c r="Q2894" s="9" t="s">
        <v>6586</v>
      </c>
      <c r="R2894" s="9" t="s">
        <v>1712</v>
      </c>
    </row>
    <row r="2895" spans="1:18" x14ac:dyDescent="0.25">
      <c r="A2895" s="4" t="s">
        <v>4057</v>
      </c>
      <c r="D2895" s="4" t="s">
        <v>4263</v>
      </c>
      <c r="G2895" s="4" t="s">
        <v>5008</v>
      </c>
      <c r="P2895" s="9" t="s">
        <v>4057</v>
      </c>
      <c r="Q2895" s="9" t="s">
        <v>4263</v>
      </c>
      <c r="R2895" s="9" t="s">
        <v>2039</v>
      </c>
    </row>
    <row r="2896" spans="1:18" x14ac:dyDescent="0.25">
      <c r="A2896" s="4" t="s">
        <v>4102</v>
      </c>
      <c r="D2896" s="4" t="s">
        <v>7165</v>
      </c>
      <c r="G2896" s="4" t="s">
        <v>2390</v>
      </c>
      <c r="P2896" s="9" t="s">
        <v>4102</v>
      </c>
      <c r="Q2896" s="9" t="s">
        <v>7165</v>
      </c>
      <c r="R2896" s="9" t="s">
        <v>2687</v>
      </c>
    </row>
    <row r="2897" spans="1:18" x14ac:dyDescent="0.25">
      <c r="A2897" s="4" t="s">
        <v>1212</v>
      </c>
      <c r="D2897" s="4" t="s">
        <v>2273</v>
      </c>
      <c r="G2897" s="4" t="s">
        <v>1712</v>
      </c>
      <c r="P2897" s="9" t="s">
        <v>1212</v>
      </c>
      <c r="Q2897" s="9" t="s">
        <v>2273</v>
      </c>
      <c r="R2897" s="9" t="s">
        <v>1617</v>
      </c>
    </row>
    <row r="2898" spans="1:18" x14ac:dyDescent="0.25">
      <c r="A2898" s="4" t="s">
        <v>1489</v>
      </c>
      <c r="D2898" s="4" t="s">
        <v>6587</v>
      </c>
      <c r="G2898" s="4" t="s">
        <v>2039</v>
      </c>
      <c r="P2898" s="9" t="s">
        <v>1489</v>
      </c>
      <c r="Q2898" s="9" t="s">
        <v>6587</v>
      </c>
      <c r="R2898" s="9" t="s">
        <v>2780</v>
      </c>
    </row>
    <row r="2899" spans="1:18" x14ac:dyDescent="0.25">
      <c r="A2899" s="4" t="s">
        <v>1637</v>
      </c>
      <c r="D2899" s="4" t="s">
        <v>2691</v>
      </c>
      <c r="G2899" s="4" t="s">
        <v>8592</v>
      </c>
      <c r="P2899" s="9" t="s">
        <v>1637</v>
      </c>
      <c r="Q2899" s="9" t="s">
        <v>2691</v>
      </c>
      <c r="R2899" s="9" t="s">
        <v>2804</v>
      </c>
    </row>
    <row r="2900" spans="1:18" x14ac:dyDescent="0.25">
      <c r="A2900" s="4" t="s">
        <v>1677</v>
      </c>
      <c r="D2900" s="4" t="s">
        <v>2717</v>
      </c>
      <c r="G2900" s="4" t="s">
        <v>2687</v>
      </c>
      <c r="P2900" s="9" t="s">
        <v>1677</v>
      </c>
      <c r="Q2900" s="9" t="s">
        <v>2717</v>
      </c>
      <c r="R2900" s="9" t="s">
        <v>6806</v>
      </c>
    </row>
    <row r="2901" spans="1:18" x14ac:dyDescent="0.25">
      <c r="A2901" s="4" t="s">
        <v>3234</v>
      </c>
      <c r="D2901" s="4" t="s">
        <v>2790</v>
      </c>
      <c r="G2901" s="4" t="s">
        <v>1617</v>
      </c>
      <c r="P2901" s="9" t="s">
        <v>3234</v>
      </c>
      <c r="Q2901" s="9" t="s">
        <v>2790</v>
      </c>
      <c r="R2901" s="9" t="s">
        <v>7666</v>
      </c>
    </row>
    <row r="2902" spans="1:18" x14ac:dyDescent="0.25">
      <c r="A2902" s="4" t="s">
        <v>5599</v>
      </c>
      <c r="D2902" s="4" t="s">
        <v>7334</v>
      </c>
      <c r="G2902" s="4" t="s">
        <v>2780</v>
      </c>
      <c r="P2902" s="9" t="s">
        <v>5599</v>
      </c>
      <c r="Q2902" s="9" t="s">
        <v>7334</v>
      </c>
      <c r="R2902" s="9" t="s">
        <v>6408</v>
      </c>
    </row>
    <row r="2903" spans="1:18" x14ac:dyDescent="0.25">
      <c r="A2903" s="4" t="s">
        <v>2615</v>
      </c>
      <c r="D2903" s="4" t="s">
        <v>6588</v>
      </c>
      <c r="G2903" s="4" t="s">
        <v>2804</v>
      </c>
      <c r="P2903" s="9" t="s">
        <v>2615</v>
      </c>
      <c r="Q2903" s="9" t="s">
        <v>6588</v>
      </c>
      <c r="R2903" s="9" t="s">
        <v>6161</v>
      </c>
    </row>
    <row r="2904" spans="1:18" x14ac:dyDescent="0.25">
      <c r="A2904" s="4" t="s">
        <v>2201</v>
      </c>
      <c r="D2904" s="4" t="s">
        <v>6589</v>
      </c>
      <c r="G2904" s="4" t="s">
        <v>6806</v>
      </c>
      <c r="P2904" s="9" t="s">
        <v>2201</v>
      </c>
      <c r="Q2904" s="9" t="s">
        <v>6589</v>
      </c>
      <c r="R2904" s="9" t="s">
        <v>6269</v>
      </c>
    </row>
    <row r="2905" spans="1:18" x14ac:dyDescent="0.25">
      <c r="A2905" s="4" t="s">
        <v>1965</v>
      </c>
      <c r="D2905" s="4" t="s">
        <v>7166</v>
      </c>
      <c r="G2905" s="4" t="s">
        <v>7666</v>
      </c>
      <c r="P2905" s="9" t="s">
        <v>1965</v>
      </c>
      <c r="Q2905" s="9" t="s">
        <v>7166</v>
      </c>
      <c r="R2905" s="9" t="s">
        <v>6921</v>
      </c>
    </row>
    <row r="2906" spans="1:18" x14ac:dyDescent="0.25">
      <c r="A2906" s="4" t="s">
        <v>1968</v>
      </c>
      <c r="D2906" s="4" t="s">
        <v>7335</v>
      </c>
      <c r="G2906" s="4" t="s">
        <v>6408</v>
      </c>
      <c r="P2906" s="9" t="s">
        <v>1968</v>
      </c>
      <c r="Q2906" s="9" t="s">
        <v>7335</v>
      </c>
      <c r="R2906" s="9" t="s">
        <v>5365</v>
      </c>
    </row>
    <row r="2907" spans="1:18" x14ac:dyDescent="0.25">
      <c r="A2907" s="4" t="s">
        <v>1237</v>
      </c>
      <c r="D2907" s="4" t="s">
        <v>2879</v>
      </c>
      <c r="G2907" s="4" t="s">
        <v>6161</v>
      </c>
      <c r="P2907" s="9" t="s">
        <v>1237</v>
      </c>
      <c r="Q2907" s="9" t="s">
        <v>2879</v>
      </c>
      <c r="R2907" s="9" t="s">
        <v>4064</v>
      </c>
    </row>
    <row r="2908" spans="1:18" x14ac:dyDescent="0.25">
      <c r="A2908" s="4" t="s">
        <v>6591</v>
      </c>
      <c r="D2908" s="4" t="s">
        <v>6925</v>
      </c>
      <c r="G2908" s="4" t="s">
        <v>8593</v>
      </c>
      <c r="P2908" s="9" t="s">
        <v>6591</v>
      </c>
      <c r="Q2908" s="9" t="s">
        <v>6925</v>
      </c>
      <c r="R2908" s="9" t="s">
        <v>6922</v>
      </c>
    </row>
    <row r="2909" spans="1:18" x14ac:dyDescent="0.25">
      <c r="A2909" s="4" t="s">
        <v>2705</v>
      </c>
      <c r="D2909" s="4" t="s">
        <v>2399</v>
      </c>
      <c r="G2909" s="4" t="s">
        <v>8594</v>
      </c>
      <c r="P2909" s="9" t="s">
        <v>2705</v>
      </c>
      <c r="Q2909" s="9" t="s">
        <v>2399</v>
      </c>
      <c r="R2909" s="9" t="s">
        <v>6581</v>
      </c>
    </row>
    <row r="2910" spans="1:18" x14ac:dyDescent="0.25">
      <c r="A2910" s="4" t="s">
        <v>2752</v>
      </c>
      <c r="D2910" s="4" t="s">
        <v>1910</v>
      </c>
      <c r="G2910" s="4" t="s">
        <v>6269</v>
      </c>
      <c r="P2910" s="9" t="s">
        <v>2752</v>
      </c>
      <c r="Q2910" s="9" t="s">
        <v>1910</v>
      </c>
      <c r="R2910" s="9" t="s">
        <v>6807</v>
      </c>
    </row>
    <row r="2911" spans="1:18" x14ac:dyDescent="0.25">
      <c r="A2911" s="4" t="s">
        <v>2821</v>
      </c>
      <c r="D2911" s="4" t="s">
        <v>2925</v>
      </c>
      <c r="G2911" s="4" t="s">
        <v>6921</v>
      </c>
      <c r="P2911" s="9" t="s">
        <v>2821</v>
      </c>
      <c r="Q2911" s="9" t="s">
        <v>2925</v>
      </c>
      <c r="R2911" s="9" t="s">
        <v>5594</v>
      </c>
    </row>
    <row r="2912" spans="1:18" x14ac:dyDescent="0.25">
      <c r="A2912" s="4" t="s">
        <v>5485</v>
      </c>
      <c r="D2912" s="4" t="s">
        <v>5718</v>
      </c>
      <c r="G2912" s="4" t="s">
        <v>5365</v>
      </c>
      <c r="P2912" s="9" t="s">
        <v>5485</v>
      </c>
      <c r="Q2912" s="9" t="s">
        <v>5718</v>
      </c>
      <c r="R2912" s="9" t="s">
        <v>5971</v>
      </c>
    </row>
    <row r="2913" spans="1:18" x14ac:dyDescent="0.25">
      <c r="A2913" s="4" t="s">
        <v>2909</v>
      </c>
      <c r="D2913" s="4" t="s">
        <v>3402</v>
      </c>
      <c r="G2913" s="4" t="s">
        <v>4064</v>
      </c>
      <c r="P2913" s="9" t="s">
        <v>2909</v>
      </c>
      <c r="Q2913" s="9" t="s">
        <v>3402</v>
      </c>
      <c r="R2913" s="9" t="s">
        <v>4986</v>
      </c>
    </row>
    <row r="2914" spans="1:18" x14ac:dyDescent="0.25">
      <c r="A2914" s="4" t="s">
        <v>2629</v>
      </c>
      <c r="D2914" s="4" t="s">
        <v>1230</v>
      </c>
      <c r="G2914" s="4" t="s">
        <v>6922</v>
      </c>
      <c r="P2914" s="9" t="s">
        <v>2629</v>
      </c>
      <c r="Q2914" s="9" t="s">
        <v>1230</v>
      </c>
      <c r="R2914" s="9" t="s">
        <v>5972</v>
      </c>
    </row>
    <row r="2915" spans="1:18" x14ac:dyDescent="0.25">
      <c r="A2915" s="4" t="s">
        <v>1703</v>
      </c>
      <c r="D2915" s="4" t="s">
        <v>5596</v>
      </c>
      <c r="G2915" s="4" t="s">
        <v>6581</v>
      </c>
      <c r="P2915" s="9" t="s">
        <v>1703</v>
      </c>
      <c r="Q2915" s="9" t="s">
        <v>5596</v>
      </c>
      <c r="R2915" s="9" t="s">
        <v>6923</v>
      </c>
    </row>
    <row r="2916" spans="1:18" x14ac:dyDescent="0.25">
      <c r="A2916" s="4" t="s">
        <v>1776</v>
      </c>
      <c r="D2916" s="4" t="s">
        <v>1420</v>
      </c>
      <c r="G2916" s="4" t="s">
        <v>6807</v>
      </c>
      <c r="P2916" s="9" t="s">
        <v>1776</v>
      </c>
      <c r="Q2916" s="9" t="s">
        <v>1420</v>
      </c>
      <c r="R2916" s="9" t="s">
        <v>4015</v>
      </c>
    </row>
    <row r="2917" spans="1:18" x14ac:dyDescent="0.25">
      <c r="A2917" s="4" t="s">
        <v>2996</v>
      </c>
      <c r="D2917" s="4" t="s">
        <v>5976</v>
      </c>
      <c r="G2917" s="4" t="s">
        <v>5594</v>
      </c>
      <c r="P2917" s="9" t="s">
        <v>2996</v>
      </c>
      <c r="Q2917" s="9" t="s">
        <v>5976</v>
      </c>
      <c r="R2917" s="9" t="s">
        <v>2565</v>
      </c>
    </row>
    <row r="2918" spans="1:18" x14ac:dyDescent="0.25">
      <c r="A2918" s="4" t="s">
        <v>6271</v>
      </c>
      <c r="D2918" s="4" t="s">
        <v>7336</v>
      </c>
      <c r="G2918" s="4" t="s">
        <v>5971</v>
      </c>
      <c r="P2918" s="9" t="s">
        <v>6271</v>
      </c>
      <c r="Q2918" s="9" t="s">
        <v>7336</v>
      </c>
      <c r="R2918" s="9" t="s">
        <v>2100</v>
      </c>
    </row>
    <row r="2919" spans="1:18" x14ac:dyDescent="0.25">
      <c r="A2919" s="4" t="s">
        <v>1449</v>
      </c>
      <c r="D2919" s="4" t="s">
        <v>1561</v>
      </c>
      <c r="G2919" s="4" t="s">
        <v>4986</v>
      </c>
      <c r="P2919" s="9" t="s">
        <v>1449</v>
      </c>
      <c r="Q2919" s="9" t="s">
        <v>1561</v>
      </c>
      <c r="R2919" s="9" t="s">
        <v>2978</v>
      </c>
    </row>
    <row r="2920" spans="1:18" x14ac:dyDescent="0.25">
      <c r="A2920" s="4" t="s">
        <v>3040</v>
      </c>
      <c r="D2920" s="4" t="s">
        <v>5366</v>
      </c>
      <c r="G2920" s="4" t="s">
        <v>5972</v>
      </c>
      <c r="P2920" s="9" t="s">
        <v>3040</v>
      </c>
      <c r="Q2920" s="9" t="s">
        <v>5366</v>
      </c>
      <c r="R2920" s="9" t="s">
        <v>5973</v>
      </c>
    </row>
    <row r="2921" spans="1:18" x14ac:dyDescent="0.25">
      <c r="A2921" s="4" t="s">
        <v>1584</v>
      </c>
      <c r="D2921" s="4" t="s">
        <v>4580</v>
      </c>
      <c r="G2921" s="4" t="s">
        <v>6923</v>
      </c>
      <c r="P2921" s="9" t="s">
        <v>1584</v>
      </c>
      <c r="Q2921" s="9" t="s">
        <v>4580</v>
      </c>
      <c r="R2921" s="9" t="s">
        <v>6582</v>
      </c>
    </row>
    <row r="2922" spans="1:18" x14ac:dyDescent="0.25">
      <c r="A2922" s="4" t="s">
        <v>3081</v>
      </c>
      <c r="D2922" s="4" t="s">
        <v>4610</v>
      </c>
      <c r="G2922" s="4" t="s">
        <v>4015</v>
      </c>
      <c r="P2922" s="9" t="s">
        <v>3081</v>
      </c>
      <c r="Q2922" s="9" t="s">
        <v>4610</v>
      </c>
      <c r="R2922" s="9" t="s">
        <v>6808</v>
      </c>
    </row>
    <row r="2923" spans="1:18" x14ac:dyDescent="0.25">
      <c r="A2923" s="4" t="s">
        <v>3188</v>
      </c>
      <c r="D2923" s="4" t="s">
        <v>5597</v>
      </c>
      <c r="G2923" s="4" t="s">
        <v>2565</v>
      </c>
      <c r="P2923" s="9" t="s">
        <v>3188</v>
      </c>
      <c r="Q2923" s="9" t="s">
        <v>5597</v>
      </c>
      <c r="R2923" s="9" t="s">
        <v>7331</v>
      </c>
    </row>
    <row r="2924" spans="1:18" x14ac:dyDescent="0.25">
      <c r="A2924" s="4" t="s">
        <v>3280</v>
      </c>
      <c r="D2924" s="4" t="s">
        <v>4683</v>
      </c>
      <c r="G2924" s="4" t="s">
        <v>2100</v>
      </c>
      <c r="P2924" s="9" t="s">
        <v>3280</v>
      </c>
      <c r="Q2924" s="9" t="s">
        <v>4683</v>
      </c>
      <c r="R2924" s="9" t="s">
        <v>6583</v>
      </c>
    </row>
    <row r="2925" spans="1:18" x14ac:dyDescent="0.25">
      <c r="A2925" s="4" t="s">
        <v>3312</v>
      </c>
      <c r="D2925" s="4" t="s">
        <v>4689</v>
      </c>
      <c r="G2925" s="4" t="s">
        <v>2978</v>
      </c>
      <c r="P2925" s="9" t="s">
        <v>3312</v>
      </c>
      <c r="Q2925" s="9" t="s">
        <v>4689</v>
      </c>
      <c r="R2925" s="9" t="s">
        <v>2490</v>
      </c>
    </row>
    <row r="2926" spans="1:18" x14ac:dyDescent="0.25">
      <c r="A2926" s="4" t="s">
        <v>3391</v>
      </c>
      <c r="D2926" s="4" t="s">
        <v>4732</v>
      </c>
      <c r="G2926" s="4" t="s">
        <v>5973</v>
      </c>
      <c r="P2926" s="9" t="s">
        <v>3391</v>
      </c>
      <c r="Q2926" s="9" t="s">
        <v>4732</v>
      </c>
      <c r="R2926" s="9" t="s">
        <v>1954</v>
      </c>
    </row>
    <row r="2927" spans="1:18" x14ac:dyDescent="0.25">
      <c r="A2927" s="4" t="s">
        <v>2488</v>
      </c>
      <c r="D2927" s="4" t="s">
        <v>5367</v>
      </c>
      <c r="G2927" s="4" t="s">
        <v>6582</v>
      </c>
      <c r="P2927" s="9" t="s">
        <v>2488</v>
      </c>
      <c r="Q2927" s="9" t="s">
        <v>5367</v>
      </c>
      <c r="R2927" s="9" t="s">
        <v>1966</v>
      </c>
    </row>
    <row r="2928" spans="1:18" x14ac:dyDescent="0.25">
      <c r="A2928" s="4" t="s">
        <v>1955</v>
      </c>
      <c r="D2928" s="4" t="s">
        <v>7337</v>
      </c>
      <c r="G2928" s="4" t="s">
        <v>6808</v>
      </c>
      <c r="P2928" s="9" t="s">
        <v>1955</v>
      </c>
      <c r="Q2928" s="9" t="s">
        <v>7337</v>
      </c>
      <c r="R2928" s="9" t="s">
        <v>6584</v>
      </c>
    </row>
    <row r="2929" spans="1:18" x14ac:dyDescent="0.25">
      <c r="A2929" s="4" t="s">
        <v>3408</v>
      </c>
      <c r="D2929" s="4" t="s">
        <v>4793</v>
      </c>
      <c r="G2929" s="4" t="s">
        <v>7331</v>
      </c>
      <c r="P2929" s="9" t="s">
        <v>3408</v>
      </c>
      <c r="Q2929" s="9" t="s">
        <v>4793</v>
      </c>
      <c r="R2929" s="9" t="s">
        <v>3503</v>
      </c>
    </row>
    <row r="2930" spans="1:18" x14ac:dyDescent="0.25">
      <c r="A2930" s="4" t="s">
        <v>3398</v>
      </c>
      <c r="D2930" s="4" t="s">
        <v>4820</v>
      </c>
      <c r="G2930" s="4" t="s">
        <v>6583</v>
      </c>
      <c r="P2930" s="9" t="s">
        <v>3398</v>
      </c>
      <c r="Q2930" s="9" t="s">
        <v>4820</v>
      </c>
      <c r="R2930" s="9" t="s">
        <v>3545</v>
      </c>
    </row>
    <row r="2931" spans="1:18" x14ac:dyDescent="0.25">
      <c r="A2931" s="4" t="s">
        <v>7340</v>
      </c>
      <c r="D2931" s="4" t="s">
        <v>4826</v>
      </c>
      <c r="G2931" s="4" t="s">
        <v>2490</v>
      </c>
      <c r="P2931" s="9" t="s">
        <v>7340</v>
      </c>
      <c r="Q2931" s="9" t="s">
        <v>4826</v>
      </c>
      <c r="R2931" s="9" t="s">
        <v>6585</v>
      </c>
    </row>
    <row r="2932" spans="1:18" x14ac:dyDescent="0.25">
      <c r="A2932" s="4" t="s">
        <v>1180</v>
      </c>
      <c r="D2932" s="4" t="s">
        <v>2441</v>
      </c>
      <c r="G2932" s="4" t="s">
        <v>1954</v>
      </c>
      <c r="P2932" s="9" t="s">
        <v>1180</v>
      </c>
      <c r="Q2932" s="9" t="s">
        <v>2441</v>
      </c>
      <c r="R2932" s="9" t="s">
        <v>1676</v>
      </c>
    </row>
    <row r="2933" spans="1:18" x14ac:dyDescent="0.25">
      <c r="A2933" s="4" t="s">
        <v>1242</v>
      </c>
      <c r="D2933" s="4" t="s">
        <v>1713</v>
      </c>
      <c r="G2933" s="4" t="s">
        <v>1966</v>
      </c>
      <c r="P2933" s="9" t="s">
        <v>1242</v>
      </c>
      <c r="Q2933" s="9" t="s">
        <v>1713</v>
      </c>
      <c r="R2933" s="9" t="s">
        <v>3801</v>
      </c>
    </row>
    <row r="2934" spans="1:18" x14ac:dyDescent="0.25">
      <c r="A2934" s="4" t="s">
        <v>6272</v>
      </c>
      <c r="D2934" s="4" t="s">
        <v>1731</v>
      </c>
      <c r="G2934" s="4" t="s">
        <v>6584</v>
      </c>
      <c r="P2934" s="9" t="s">
        <v>6272</v>
      </c>
      <c r="Q2934" s="9" t="s">
        <v>1731</v>
      </c>
      <c r="R2934" s="9" t="s">
        <v>6270</v>
      </c>
    </row>
    <row r="2935" spans="1:18" x14ac:dyDescent="0.25">
      <c r="A2935" s="4" t="s">
        <v>1374</v>
      </c>
      <c r="D2935" s="4" t="s">
        <v>1182</v>
      </c>
      <c r="G2935" s="4" t="s">
        <v>3503</v>
      </c>
      <c r="P2935" s="9" t="s">
        <v>1374</v>
      </c>
      <c r="Q2935" s="9" t="s">
        <v>1182</v>
      </c>
      <c r="R2935" s="9" t="s">
        <v>6924</v>
      </c>
    </row>
    <row r="2936" spans="1:18" x14ac:dyDescent="0.25">
      <c r="A2936" s="4" t="s">
        <v>5368</v>
      </c>
      <c r="D2936" s="4" t="s">
        <v>6590</v>
      </c>
      <c r="G2936" s="4" t="s">
        <v>3545</v>
      </c>
      <c r="P2936" s="9" t="s">
        <v>5368</v>
      </c>
      <c r="Q2936" s="9" t="s">
        <v>6590</v>
      </c>
      <c r="R2936" s="9" t="s">
        <v>7332</v>
      </c>
    </row>
    <row r="2937" spans="1:18" x14ac:dyDescent="0.25">
      <c r="A2937" s="4" t="s">
        <v>1513</v>
      </c>
      <c r="D2937" s="4" t="s">
        <v>3588</v>
      </c>
      <c r="G2937" s="4" t="s">
        <v>6585</v>
      </c>
      <c r="P2937" s="9" t="s">
        <v>1513</v>
      </c>
      <c r="Q2937" s="9" t="s">
        <v>3588</v>
      </c>
      <c r="R2937" s="9" t="s">
        <v>5975</v>
      </c>
    </row>
    <row r="2938" spans="1:18" x14ac:dyDescent="0.25">
      <c r="A2938" s="4" t="s">
        <v>2713</v>
      </c>
      <c r="D2938" s="4" t="s">
        <v>7338</v>
      </c>
      <c r="G2938" s="4" t="s">
        <v>1676</v>
      </c>
      <c r="P2938" s="9" t="s">
        <v>2713</v>
      </c>
      <c r="Q2938" s="9" t="s">
        <v>7338</v>
      </c>
      <c r="R2938" s="9" t="s">
        <v>2398</v>
      </c>
    </row>
    <row r="2939" spans="1:18" x14ac:dyDescent="0.25">
      <c r="A2939" s="4" t="s">
        <v>2746</v>
      </c>
      <c r="D2939" s="4" t="s">
        <v>3748</v>
      </c>
      <c r="G2939" s="4" t="s">
        <v>3801</v>
      </c>
      <c r="P2939" s="9" t="s">
        <v>2746</v>
      </c>
      <c r="Q2939" s="9" t="s">
        <v>3748</v>
      </c>
      <c r="R2939" s="9" t="s">
        <v>1915</v>
      </c>
    </row>
    <row r="2940" spans="1:18" x14ac:dyDescent="0.25">
      <c r="A2940" s="4" t="s">
        <v>6592</v>
      </c>
      <c r="D2940" s="4" t="s">
        <v>3838</v>
      </c>
      <c r="G2940" s="4" t="s">
        <v>6270</v>
      </c>
      <c r="P2940" s="9" t="s">
        <v>6592</v>
      </c>
      <c r="Q2940" s="9" t="s">
        <v>3838</v>
      </c>
      <c r="R2940" s="9" t="s">
        <v>4115</v>
      </c>
    </row>
    <row r="2941" spans="1:18" x14ac:dyDescent="0.25">
      <c r="A2941" s="4" t="s">
        <v>2806</v>
      </c>
      <c r="D2941" s="4" t="s">
        <v>2408</v>
      </c>
      <c r="G2941" s="4" t="s">
        <v>6924</v>
      </c>
      <c r="P2941" s="9" t="s">
        <v>2806</v>
      </c>
      <c r="Q2941" s="9" t="s">
        <v>2408</v>
      </c>
      <c r="R2941" s="9" t="s">
        <v>5595</v>
      </c>
    </row>
    <row r="2942" spans="1:18" x14ac:dyDescent="0.25">
      <c r="A2942" s="4" t="s">
        <v>5977</v>
      </c>
      <c r="D2942" s="4" t="s">
        <v>2074</v>
      </c>
      <c r="G2942" s="4" t="s">
        <v>7332</v>
      </c>
      <c r="P2942" s="9" t="s">
        <v>5977</v>
      </c>
      <c r="Q2942" s="9" t="s">
        <v>2074</v>
      </c>
      <c r="R2942" s="9" t="s">
        <v>7333</v>
      </c>
    </row>
    <row r="2943" spans="1:18" x14ac:dyDescent="0.25">
      <c r="A2943" s="4" t="s">
        <v>5978</v>
      </c>
      <c r="D2943" s="4" t="s">
        <v>4063</v>
      </c>
      <c r="G2943" s="4" t="s">
        <v>5975</v>
      </c>
      <c r="P2943" s="9" t="s">
        <v>5978</v>
      </c>
      <c r="Q2943" s="9" t="s">
        <v>4063</v>
      </c>
      <c r="R2943" s="9" t="s">
        <v>3657</v>
      </c>
    </row>
    <row r="2944" spans="1:18" x14ac:dyDescent="0.25">
      <c r="A2944" s="4" t="s">
        <v>2902</v>
      </c>
      <c r="D2944" s="4" t="s">
        <v>3536</v>
      </c>
      <c r="G2944" s="4" t="s">
        <v>2398</v>
      </c>
      <c r="P2944" s="9" t="s">
        <v>2902</v>
      </c>
      <c r="Q2944" s="9" t="s">
        <v>3536</v>
      </c>
      <c r="R2944" s="9" t="s">
        <v>7545</v>
      </c>
    </row>
    <row r="2945" spans="1:18" x14ac:dyDescent="0.25">
      <c r="A2945" s="4" t="s">
        <v>6100</v>
      </c>
      <c r="D2945" s="4" t="s">
        <v>5598</v>
      </c>
      <c r="G2945" s="4" t="s">
        <v>1915</v>
      </c>
      <c r="P2945" s="9" t="s">
        <v>6100</v>
      </c>
      <c r="Q2945" s="9" t="s">
        <v>5598</v>
      </c>
      <c r="R2945" s="9" t="s">
        <v>7546</v>
      </c>
    </row>
    <row r="2946" spans="1:18" x14ac:dyDescent="0.25">
      <c r="A2946" s="4" t="s">
        <v>2342</v>
      </c>
      <c r="D2946" s="4" t="s">
        <v>3560</v>
      </c>
      <c r="G2946" s="4" t="s">
        <v>4115</v>
      </c>
      <c r="P2946" s="9" t="s">
        <v>2342</v>
      </c>
      <c r="Q2946" s="9" t="s">
        <v>3560</v>
      </c>
      <c r="R2946" s="9" t="s">
        <v>6586</v>
      </c>
    </row>
    <row r="2947" spans="1:18" x14ac:dyDescent="0.25">
      <c r="A2947" s="4" t="s">
        <v>2220</v>
      </c>
      <c r="D2947" s="4" t="s">
        <v>3638</v>
      </c>
      <c r="G2947" s="4" t="s">
        <v>5595</v>
      </c>
      <c r="P2947" s="9" t="s">
        <v>2220</v>
      </c>
      <c r="Q2947" s="9" t="s">
        <v>3638</v>
      </c>
      <c r="R2947" s="9" t="s">
        <v>4263</v>
      </c>
    </row>
    <row r="2948" spans="1:18" x14ac:dyDescent="0.25">
      <c r="A2948" s="4" t="s">
        <v>1764</v>
      </c>
      <c r="D2948" s="4" t="s">
        <v>3699</v>
      </c>
      <c r="G2948" s="4" t="s">
        <v>7333</v>
      </c>
      <c r="P2948" s="9" t="s">
        <v>1764</v>
      </c>
      <c r="Q2948" s="9" t="s">
        <v>3699</v>
      </c>
      <c r="R2948" s="9" t="s">
        <v>7165</v>
      </c>
    </row>
    <row r="2949" spans="1:18" x14ac:dyDescent="0.25">
      <c r="A2949" s="4" t="s">
        <v>1360</v>
      </c>
      <c r="D2949" s="4" t="s">
        <v>7339</v>
      </c>
      <c r="G2949" s="4" t="s">
        <v>3657</v>
      </c>
      <c r="P2949" s="9" t="s">
        <v>1360</v>
      </c>
      <c r="Q2949" s="9" t="s">
        <v>7339</v>
      </c>
      <c r="R2949" s="9" t="s">
        <v>2273</v>
      </c>
    </row>
    <row r="2950" spans="1:18" x14ac:dyDescent="0.25">
      <c r="A2950" s="4" t="s">
        <v>7341</v>
      </c>
      <c r="D2950" s="4" t="s">
        <v>4021</v>
      </c>
      <c r="G2950" s="4" t="s">
        <v>7545</v>
      </c>
      <c r="P2950" s="9" t="s">
        <v>7341</v>
      </c>
      <c r="Q2950" s="9" t="s">
        <v>4021</v>
      </c>
      <c r="R2950" s="9" t="s">
        <v>6587</v>
      </c>
    </row>
    <row r="2951" spans="1:18" x14ac:dyDescent="0.25">
      <c r="A2951" s="4" t="s">
        <v>6273</v>
      </c>
      <c r="D2951" s="4" t="s">
        <v>2414</v>
      </c>
      <c r="G2951" s="4" t="s">
        <v>7546</v>
      </c>
      <c r="P2951" s="9" t="s">
        <v>6273</v>
      </c>
      <c r="Q2951" s="9" t="s">
        <v>2414</v>
      </c>
      <c r="R2951" s="9" t="s">
        <v>2691</v>
      </c>
    </row>
    <row r="2952" spans="1:18" x14ac:dyDescent="0.25">
      <c r="A2952" s="4" t="s">
        <v>6926</v>
      </c>
      <c r="D2952" s="4" t="s">
        <v>1926</v>
      </c>
      <c r="G2952" s="4" t="s">
        <v>6586</v>
      </c>
      <c r="P2952" s="9" t="s">
        <v>6926</v>
      </c>
      <c r="Q2952" s="9" t="s">
        <v>1926</v>
      </c>
      <c r="R2952" s="9" t="s">
        <v>2717</v>
      </c>
    </row>
    <row r="2953" spans="1:18" x14ac:dyDescent="0.25">
      <c r="A2953" s="4" t="s">
        <v>5681</v>
      </c>
      <c r="D2953" s="4" t="s">
        <v>1943</v>
      </c>
      <c r="G2953" s="4" t="s">
        <v>4263</v>
      </c>
      <c r="P2953" s="9" t="s">
        <v>5681</v>
      </c>
      <c r="Q2953" s="9" t="s">
        <v>1943</v>
      </c>
      <c r="R2953" s="9" t="s">
        <v>2790</v>
      </c>
    </row>
    <row r="2954" spans="1:18" x14ac:dyDescent="0.25">
      <c r="A2954" s="4" t="s">
        <v>6593</v>
      </c>
      <c r="D2954" s="4" t="s">
        <v>2091</v>
      </c>
      <c r="G2954" s="4" t="s">
        <v>7165</v>
      </c>
      <c r="P2954" s="9" t="s">
        <v>6593</v>
      </c>
      <c r="Q2954" s="9" t="s">
        <v>2091</v>
      </c>
      <c r="R2954" s="9" t="s">
        <v>7334</v>
      </c>
    </row>
    <row r="2955" spans="1:18" x14ac:dyDescent="0.25">
      <c r="A2955" s="4" t="s">
        <v>4318</v>
      </c>
      <c r="D2955" s="4" t="s">
        <v>4057</v>
      </c>
      <c r="G2955" s="4" t="s">
        <v>2273</v>
      </c>
      <c r="P2955" s="9" t="s">
        <v>4318</v>
      </c>
      <c r="Q2955" s="9" t="s">
        <v>4057</v>
      </c>
      <c r="R2955" s="9" t="s">
        <v>6588</v>
      </c>
    </row>
    <row r="2956" spans="1:18" x14ac:dyDescent="0.25">
      <c r="A2956" s="4" t="s">
        <v>5437</v>
      </c>
      <c r="D2956" s="4" t="s">
        <v>4102</v>
      </c>
      <c r="G2956" s="4" t="s">
        <v>6587</v>
      </c>
      <c r="P2956" s="9" t="s">
        <v>5437</v>
      </c>
      <c r="Q2956" s="9" t="s">
        <v>4102</v>
      </c>
      <c r="R2956" s="9" t="s">
        <v>6589</v>
      </c>
    </row>
    <row r="2957" spans="1:18" x14ac:dyDescent="0.25">
      <c r="A2957" s="4" t="s">
        <v>6594</v>
      </c>
      <c r="D2957" s="4" t="s">
        <v>5460</v>
      </c>
      <c r="G2957" s="4" t="s">
        <v>2691</v>
      </c>
      <c r="P2957" s="9" t="s">
        <v>6594</v>
      </c>
      <c r="Q2957" s="9" t="s">
        <v>5460</v>
      </c>
      <c r="R2957" s="9" t="s">
        <v>7166</v>
      </c>
    </row>
    <row r="2958" spans="1:18" x14ac:dyDescent="0.25">
      <c r="A2958" s="4" t="s">
        <v>6927</v>
      </c>
      <c r="D2958" s="4" t="s">
        <v>1212</v>
      </c>
      <c r="G2958" s="4" t="s">
        <v>2717</v>
      </c>
      <c r="P2958" s="9" t="s">
        <v>6927</v>
      </c>
      <c r="Q2958" s="9" t="s">
        <v>1212</v>
      </c>
      <c r="R2958" s="9" t="s">
        <v>7335</v>
      </c>
    </row>
    <row r="2959" spans="1:18" x14ac:dyDescent="0.25">
      <c r="A2959" s="4" t="s">
        <v>4359</v>
      </c>
      <c r="D2959" s="4" t="s">
        <v>1489</v>
      </c>
      <c r="G2959" s="4" t="s">
        <v>2790</v>
      </c>
      <c r="P2959" s="9" t="s">
        <v>4359</v>
      </c>
      <c r="Q2959" s="9" t="s">
        <v>1489</v>
      </c>
      <c r="R2959" s="9" t="s">
        <v>2879</v>
      </c>
    </row>
    <row r="2960" spans="1:18" x14ac:dyDescent="0.25">
      <c r="A2960" s="4" t="s">
        <v>1260</v>
      </c>
      <c r="D2960" s="4" t="s">
        <v>1637</v>
      </c>
      <c r="G2960" s="4" t="s">
        <v>7334</v>
      </c>
      <c r="P2960" s="9" t="s">
        <v>1260</v>
      </c>
      <c r="Q2960" s="9" t="s">
        <v>1637</v>
      </c>
      <c r="R2960" s="9" t="s">
        <v>6925</v>
      </c>
    </row>
    <row r="2961" spans="1:18" x14ac:dyDescent="0.25">
      <c r="A2961" s="4" t="s">
        <v>5369</v>
      </c>
      <c r="D2961" s="4" t="s">
        <v>1677</v>
      </c>
      <c r="G2961" s="4" t="s">
        <v>6588</v>
      </c>
      <c r="P2961" s="9" t="s">
        <v>5369</v>
      </c>
      <c r="Q2961" s="9" t="s">
        <v>1677</v>
      </c>
      <c r="R2961" s="9" t="s">
        <v>2899</v>
      </c>
    </row>
    <row r="2962" spans="1:18" x14ac:dyDescent="0.25">
      <c r="A2962" s="4" t="s">
        <v>7342</v>
      </c>
      <c r="D2962" s="4" t="s">
        <v>3234</v>
      </c>
      <c r="G2962" s="4" t="s">
        <v>6589</v>
      </c>
      <c r="P2962" s="9" t="s">
        <v>7342</v>
      </c>
      <c r="Q2962" s="9" t="s">
        <v>3234</v>
      </c>
      <c r="R2962" s="9" t="s">
        <v>2399</v>
      </c>
    </row>
    <row r="2963" spans="1:18" x14ac:dyDescent="0.25">
      <c r="A2963" s="4" t="s">
        <v>1582</v>
      </c>
      <c r="D2963" s="4" t="s">
        <v>5599</v>
      </c>
      <c r="G2963" s="4" t="s">
        <v>7166</v>
      </c>
      <c r="P2963" s="9" t="s">
        <v>1582</v>
      </c>
      <c r="Q2963" s="9" t="s">
        <v>5599</v>
      </c>
      <c r="R2963" s="9" t="s">
        <v>1910</v>
      </c>
    </row>
    <row r="2964" spans="1:18" x14ac:dyDescent="0.25">
      <c r="A2964" s="4" t="s">
        <v>3711</v>
      </c>
      <c r="D2964" s="4" t="s">
        <v>7547</v>
      </c>
      <c r="G2964" s="4" t="s">
        <v>7335</v>
      </c>
      <c r="P2964" s="9" t="s">
        <v>3711</v>
      </c>
      <c r="Q2964" s="9" t="s">
        <v>7547</v>
      </c>
      <c r="R2964" s="9" t="s">
        <v>2925</v>
      </c>
    </row>
    <row r="2965" spans="1:18" x14ac:dyDescent="0.25">
      <c r="A2965" s="4" t="s">
        <v>5486</v>
      </c>
      <c r="D2965" s="4" t="s">
        <v>2615</v>
      </c>
      <c r="G2965" s="4" t="s">
        <v>2879</v>
      </c>
      <c r="P2965" s="9" t="s">
        <v>5486</v>
      </c>
      <c r="Q2965" s="9" t="s">
        <v>2615</v>
      </c>
      <c r="R2965" s="9" t="s">
        <v>3402</v>
      </c>
    </row>
    <row r="2966" spans="1:18" x14ac:dyDescent="0.25">
      <c r="A2966" s="4" t="s">
        <v>3876</v>
      </c>
      <c r="D2966" s="4" t="s">
        <v>2201</v>
      </c>
      <c r="G2966" s="4" t="s">
        <v>6925</v>
      </c>
      <c r="P2966" s="9" t="s">
        <v>3876</v>
      </c>
      <c r="Q2966" s="9" t="s">
        <v>2201</v>
      </c>
      <c r="R2966" s="9" t="s">
        <v>1230</v>
      </c>
    </row>
    <row r="2967" spans="1:18" x14ac:dyDescent="0.25">
      <c r="A2967" s="4" t="s">
        <v>6409</v>
      </c>
      <c r="D2967" s="4" t="s">
        <v>1855</v>
      </c>
      <c r="G2967" s="4" t="s">
        <v>2899</v>
      </c>
      <c r="P2967" s="9" t="s">
        <v>6409</v>
      </c>
      <c r="Q2967" s="9" t="s">
        <v>1855</v>
      </c>
      <c r="R2967" s="9" t="s">
        <v>5596</v>
      </c>
    </row>
    <row r="2968" spans="1:18" x14ac:dyDescent="0.25">
      <c r="A2968" s="4" t="s">
        <v>3938</v>
      </c>
      <c r="D2968" s="4" t="s">
        <v>1965</v>
      </c>
      <c r="G2968" s="4" t="s">
        <v>2399</v>
      </c>
      <c r="P2968" s="9" t="s">
        <v>3938</v>
      </c>
      <c r="Q2968" s="9" t="s">
        <v>1965</v>
      </c>
      <c r="R2968" s="9" t="s">
        <v>1420</v>
      </c>
    </row>
    <row r="2969" spans="1:18" x14ac:dyDescent="0.25">
      <c r="A2969" s="4" t="s">
        <v>5979</v>
      </c>
      <c r="D2969" s="4" t="s">
        <v>1237</v>
      </c>
      <c r="G2969" s="4" t="s">
        <v>1910</v>
      </c>
      <c r="P2969" s="9" t="s">
        <v>5979</v>
      </c>
      <c r="Q2969" s="9" t="s">
        <v>1237</v>
      </c>
      <c r="R2969" s="9" t="s">
        <v>5976</v>
      </c>
    </row>
    <row r="2970" spans="1:18" x14ac:dyDescent="0.25">
      <c r="A2970" s="4" t="s">
        <v>2501</v>
      </c>
      <c r="D2970" s="4" t="s">
        <v>6591</v>
      </c>
      <c r="G2970" s="4" t="s">
        <v>2925</v>
      </c>
      <c r="P2970" s="9" t="s">
        <v>2501</v>
      </c>
      <c r="Q2970" s="9" t="s">
        <v>6591</v>
      </c>
      <c r="R2970" s="9" t="s">
        <v>7336</v>
      </c>
    </row>
    <row r="2971" spans="1:18" x14ac:dyDescent="0.25">
      <c r="A2971" s="4" t="s">
        <v>2096</v>
      </c>
      <c r="D2971" s="4" t="s">
        <v>2705</v>
      </c>
      <c r="G2971" s="4" t="s">
        <v>3402</v>
      </c>
      <c r="P2971" s="9" t="s">
        <v>2096</v>
      </c>
      <c r="Q2971" s="9" t="s">
        <v>2705</v>
      </c>
      <c r="R2971" s="9" t="s">
        <v>1561</v>
      </c>
    </row>
    <row r="2972" spans="1:18" x14ac:dyDescent="0.25">
      <c r="A2972" s="4" t="s">
        <v>4052</v>
      </c>
      <c r="D2972" s="4" t="s">
        <v>2752</v>
      </c>
      <c r="G2972" s="4" t="s">
        <v>1230</v>
      </c>
      <c r="P2972" s="9" t="s">
        <v>4052</v>
      </c>
      <c r="Q2972" s="9" t="s">
        <v>2752</v>
      </c>
      <c r="R2972" s="9" t="s">
        <v>5366</v>
      </c>
    </row>
    <row r="2973" spans="1:18" x14ac:dyDescent="0.25">
      <c r="A2973" s="4" t="s">
        <v>6595</v>
      </c>
      <c r="D2973" s="4" t="s">
        <v>2821</v>
      </c>
      <c r="G2973" s="4" t="s">
        <v>5596</v>
      </c>
      <c r="P2973" s="9" t="s">
        <v>6595</v>
      </c>
      <c r="Q2973" s="9" t="s">
        <v>2821</v>
      </c>
      <c r="R2973" s="9" t="s">
        <v>4580</v>
      </c>
    </row>
    <row r="2974" spans="1:18" x14ac:dyDescent="0.25">
      <c r="A2974" s="4" t="s">
        <v>1236</v>
      </c>
      <c r="D2974" s="4" t="s">
        <v>7344</v>
      </c>
      <c r="G2974" s="4" t="s">
        <v>1420</v>
      </c>
      <c r="P2974" s="9" t="s">
        <v>1236</v>
      </c>
      <c r="Q2974" s="9" t="s">
        <v>7344</v>
      </c>
      <c r="R2974" s="9" t="s">
        <v>4610</v>
      </c>
    </row>
    <row r="2975" spans="1:18" x14ac:dyDescent="0.25">
      <c r="A2975" s="4" t="s">
        <v>5600</v>
      </c>
      <c r="D2975" s="4" t="s">
        <v>5485</v>
      </c>
      <c r="G2975" s="4" t="s">
        <v>5976</v>
      </c>
      <c r="P2975" s="9" t="s">
        <v>5600</v>
      </c>
      <c r="Q2975" s="9" t="s">
        <v>5485</v>
      </c>
      <c r="R2975" s="9" t="s">
        <v>5597</v>
      </c>
    </row>
    <row r="2976" spans="1:18" x14ac:dyDescent="0.25">
      <c r="A2976" s="4" t="s">
        <v>6274</v>
      </c>
      <c r="D2976" s="4" t="s">
        <v>2909</v>
      </c>
      <c r="G2976" s="4" t="s">
        <v>7336</v>
      </c>
      <c r="P2976" s="9" t="s">
        <v>6274</v>
      </c>
      <c r="Q2976" s="9" t="s">
        <v>2909</v>
      </c>
      <c r="R2976" s="9" t="s">
        <v>4683</v>
      </c>
    </row>
    <row r="2977" spans="1:18" x14ac:dyDescent="0.25">
      <c r="A2977" s="4" t="s">
        <v>2695</v>
      </c>
      <c r="D2977" s="4" t="s">
        <v>2629</v>
      </c>
      <c r="G2977" s="4" t="s">
        <v>1561</v>
      </c>
      <c r="P2977" s="9" t="s">
        <v>2695</v>
      </c>
      <c r="Q2977" s="9" t="s">
        <v>2629</v>
      </c>
      <c r="R2977" s="9" t="s">
        <v>4689</v>
      </c>
    </row>
    <row r="2978" spans="1:18" x14ac:dyDescent="0.25">
      <c r="A2978" s="4" t="s">
        <v>6596</v>
      </c>
      <c r="D2978" s="4" t="s">
        <v>1703</v>
      </c>
      <c r="G2978" s="4" t="s">
        <v>5366</v>
      </c>
      <c r="P2978" s="9" t="s">
        <v>6596</v>
      </c>
      <c r="Q2978" s="9" t="s">
        <v>1703</v>
      </c>
      <c r="R2978" s="9" t="s">
        <v>4732</v>
      </c>
    </row>
    <row r="2979" spans="1:18" x14ac:dyDescent="0.25">
      <c r="A2979" s="4" t="s">
        <v>5250</v>
      </c>
      <c r="D2979" s="4" t="s">
        <v>1776</v>
      </c>
      <c r="G2979" s="4" t="s">
        <v>4580</v>
      </c>
      <c r="P2979" s="9" t="s">
        <v>5250</v>
      </c>
      <c r="Q2979" s="9" t="s">
        <v>1776</v>
      </c>
      <c r="R2979" s="9" t="s">
        <v>5367</v>
      </c>
    </row>
    <row r="2980" spans="1:18" x14ac:dyDescent="0.25">
      <c r="A2980" s="4" t="s">
        <v>2772</v>
      </c>
      <c r="D2980" s="4" t="s">
        <v>2996</v>
      </c>
      <c r="G2980" s="4" t="s">
        <v>4610</v>
      </c>
      <c r="P2980" s="9" t="s">
        <v>2772</v>
      </c>
      <c r="Q2980" s="9" t="s">
        <v>2996</v>
      </c>
      <c r="R2980" s="9" t="s">
        <v>7337</v>
      </c>
    </row>
    <row r="2981" spans="1:18" x14ac:dyDescent="0.25">
      <c r="A2981" s="4" t="s">
        <v>6597</v>
      </c>
      <c r="D2981" s="4" t="s">
        <v>6271</v>
      </c>
      <c r="G2981" s="4" t="s">
        <v>5597</v>
      </c>
      <c r="P2981" s="9" t="s">
        <v>6597</v>
      </c>
      <c r="Q2981" s="9" t="s">
        <v>6271</v>
      </c>
      <c r="R2981" s="9" t="s">
        <v>4793</v>
      </c>
    </row>
    <row r="2982" spans="1:18" x14ac:dyDescent="0.25">
      <c r="A2982" s="4" t="s">
        <v>2807</v>
      </c>
      <c r="D2982" s="4" t="s">
        <v>1449</v>
      </c>
      <c r="G2982" s="4" t="s">
        <v>4683</v>
      </c>
      <c r="P2982" s="9" t="s">
        <v>2807</v>
      </c>
      <c r="Q2982" s="9" t="s">
        <v>1449</v>
      </c>
      <c r="R2982" s="9" t="s">
        <v>4820</v>
      </c>
    </row>
    <row r="2983" spans="1:18" x14ac:dyDescent="0.25">
      <c r="A2983" s="4" t="s">
        <v>2912</v>
      </c>
      <c r="D2983" s="4" t="s">
        <v>3040</v>
      </c>
      <c r="G2983" s="4" t="s">
        <v>4689</v>
      </c>
      <c r="P2983" s="9" t="s">
        <v>2912</v>
      </c>
      <c r="Q2983" s="9" t="s">
        <v>3040</v>
      </c>
      <c r="R2983" s="9" t="s">
        <v>4826</v>
      </c>
    </row>
    <row r="2984" spans="1:18" x14ac:dyDescent="0.25">
      <c r="A2984" s="4" t="s">
        <v>2457</v>
      </c>
      <c r="D2984" s="4" t="s">
        <v>1584</v>
      </c>
      <c r="G2984" s="4" t="s">
        <v>4732</v>
      </c>
      <c r="P2984" s="9" t="s">
        <v>2457</v>
      </c>
      <c r="Q2984" s="9" t="s">
        <v>1584</v>
      </c>
      <c r="R2984" s="9" t="s">
        <v>5013</v>
      </c>
    </row>
    <row r="2985" spans="1:18" x14ac:dyDescent="0.25">
      <c r="A2985" s="4" t="s">
        <v>2046</v>
      </c>
      <c r="D2985" s="4" t="s">
        <v>3081</v>
      </c>
      <c r="G2985" s="4" t="s">
        <v>5367</v>
      </c>
      <c r="P2985" s="9" t="s">
        <v>2046</v>
      </c>
      <c r="Q2985" s="9" t="s">
        <v>3081</v>
      </c>
      <c r="R2985" s="9" t="s">
        <v>2441</v>
      </c>
    </row>
    <row r="2986" spans="1:18" x14ac:dyDescent="0.25">
      <c r="A2986" s="4" t="s">
        <v>5370</v>
      </c>
      <c r="D2986" s="4" t="s">
        <v>3137</v>
      </c>
      <c r="G2986" s="4" t="s">
        <v>7337</v>
      </c>
      <c r="P2986" s="9" t="s">
        <v>5370</v>
      </c>
      <c r="Q2986" s="9" t="s">
        <v>3137</v>
      </c>
      <c r="R2986" s="9" t="s">
        <v>1713</v>
      </c>
    </row>
    <row r="2987" spans="1:18" x14ac:dyDescent="0.25">
      <c r="A2987" s="4" t="s">
        <v>5980</v>
      </c>
      <c r="D2987" s="4" t="s">
        <v>3280</v>
      </c>
      <c r="G2987" s="4" t="s">
        <v>4793</v>
      </c>
      <c r="P2987" s="9" t="s">
        <v>5980</v>
      </c>
      <c r="Q2987" s="9" t="s">
        <v>3280</v>
      </c>
      <c r="R2987" s="9" t="s">
        <v>1731</v>
      </c>
    </row>
    <row r="2988" spans="1:18" x14ac:dyDescent="0.25">
      <c r="A2988" s="4" t="s">
        <v>5251</v>
      </c>
      <c r="D2988" s="4" t="s">
        <v>3312</v>
      </c>
      <c r="G2988" s="4" t="s">
        <v>4820</v>
      </c>
      <c r="P2988" s="9" t="s">
        <v>5251</v>
      </c>
      <c r="Q2988" s="9" t="s">
        <v>3312</v>
      </c>
      <c r="R2988" s="9" t="s">
        <v>1182</v>
      </c>
    </row>
    <row r="2989" spans="1:18" x14ac:dyDescent="0.25">
      <c r="A2989" s="4" t="s">
        <v>6598</v>
      </c>
      <c r="D2989" s="4" t="s">
        <v>7548</v>
      </c>
      <c r="G2989" s="4" t="s">
        <v>4826</v>
      </c>
      <c r="P2989" s="9" t="s">
        <v>6598</v>
      </c>
      <c r="Q2989" s="9" t="s">
        <v>7548</v>
      </c>
      <c r="R2989" s="9" t="s">
        <v>6590</v>
      </c>
    </row>
    <row r="2990" spans="1:18" x14ac:dyDescent="0.25">
      <c r="A2990" s="4" t="s">
        <v>5601</v>
      </c>
      <c r="D2990" s="4" t="s">
        <v>3391</v>
      </c>
      <c r="G2990" s="4" t="s">
        <v>5013</v>
      </c>
      <c r="P2990" s="9" t="s">
        <v>5601</v>
      </c>
      <c r="Q2990" s="9" t="s">
        <v>3391</v>
      </c>
      <c r="R2990" s="9" t="s">
        <v>3588</v>
      </c>
    </row>
    <row r="2991" spans="1:18" x14ac:dyDescent="0.25">
      <c r="A2991" s="4" t="s">
        <v>4217</v>
      </c>
      <c r="D2991" s="4" t="s">
        <v>2488</v>
      </c>
      <c r="G2991" s="4" t="s">
        <v>2441</v>
      </c>
      <c r="P2991" s="9" t="s">
        <v>4217</v>
      </c>
      <c r="Q2991" s="9" t="s">
        <v>2488</v>
      </c>
      <c r="R2991" s="9" t="s">
        <v>7338</v>
      </c>
    </row>
    <row r="2992" spans="1:18" x14ac:dyDescent="0.25">
      <c r="A2992" s="4" t="s">
        <v>4282</v>
      </c>
      <c r="D2992" s="4" t="s">
        <v>1955</v>
      </c>
      <c r="G2992" s="4" t="s">
        <v>1713</v>
      </c>
      <c r="P2992" s="9" t="s">
        <v>4282</v>
      </c>
      <c r="Q2992" s="9" t="s">
        <v>1955</v>
      </c>
      <c r="R2992" s="9" t="s">
        <v>3748</v>
      </c>
    </row>
    <row r="2993" spans="1:18" x14ac:dyDescent="0.25">
      <c r="A2993" s="4" t="s">
        <v>4340</v>
      </c>
      <c r="D2993" s="4" t="s">
        <v>3408</v>
      </c>
      <c r="G2993" s="4" t="s">
        <v>1731</v>
      </c>
      <c r="P2993" s="9" t="s">
        <v>4340</v>
      </c>
      <c r="Q2993" s="9" t="s">
        <v>3408</v>
      </c>
      <c r="R2993" s="9" t="s">
        <v>3838</v>
      </c>
    </row>
    <row r="2994" spans="1:18" x14ac:dyDescent="0.25">
      <c r="A2994" s="4" t="s">
        <v>6163</v>
      </c>
      <c r="D2994" s="4" t="s">
        <v>3398</v>
      </c>
      <c r="G2994" s="4" t="s">
        <v>1182</v>
      </c>
      <c r="P2994" s="9" t="s">
        <v>6163</v>
      </c>
      <c r="Q2994" s="9" t="s">
        <v>3398</v>
      </c>
      <c r="R2994" s="9" t="s">
        <v>6809</v>
      </c>
    </row>
    <row r="2995" spans="1:18" x14ac:dyDescent="0.25">
      <c r="A2995" s="4" t="s">
        <v>4398</v>
      </c>
      <c r="D2995" s="4" t="s">
        <v>7340</v>
      </c>
      <c r="G2995" s="4" t="s">
        <v>6590</v>
      </c>
      <c r="P2995" s="9" t="s">
        <v>4398</v>
      </c>
      <c r="Q2995" s="9" t="s">
        <v>7340</v>
      </c>
      <c r="R2995" s="9" t="s">
        <v>6162</v>
      </c>
    </row>
    <row r="2996" spans="1:18" x14ac:dyDescent="0.25">
      <c r="A2996" s="4" t="s">
        <v>2272</v>
      </c>
      <c r="D2996" s="4" t="s">
        <v>1180</v>
      </c>
      <c r="G2996" s="4" t="s">
        <v>3588</v>
      </c>
      <c r="P2996" s="9" t="s">
        <v>2272</v>
      </c>
      <c r="Q2996" s="9" t="s">
        <v>1180</v>
      </c>
      <c r="R2996" s="9" t="s">
        <v>7667</v>
      </c>
    </row>
    <row r="2997" spans="1:18" x14ac:dyDescent="0.25">
      <c r="A2997" s="4" t="s">
        <v>4434</v>
      </c>
      <c r="D2997" s="4" t="s">
        <v>1242</v>
      </c>
      <c r="G2997" s="4" t="s">
        <v>7338</v>
      </c>
      <c r="P2997" s="9" t="s">
        <v>4434</v>
      </c>
      <c r="Q2997" s="9" t="s">
        <v>1242</v>
      </c>
      <c r="R2997" s="9" t="s">
        <v>2408</v>
      </c>
    </row>
    <row r="2998" spans="1:18" x14ac:dyDescent="0.25">
      <c r="A2998" s="4" t="s">
        <v>2673</v>
      </c>
      <c r="D2998" s="4" t="s">
        <v>1374</v>
      </c>
      <c r="G2998" s="4" t="s">
        <v>3748</v>
      </c>
      <c r="P2998" s="9" t="s">
        <v>2673</v>
      </c>
      <c r="Q2998" s="9" t="s">
        <v>1374</v>
      </c>
      <c r="R2998" s="9" t="s">
        <v>2074</v>
      </c>
    </row>
    <row r="2999" spans="1:18" x14ac:dyDescent="0.25">
      <c r="A2999" s="4" t="s">
        <v>7343</v>
      </c>
      <c r="D2999" s="4" t="s">
        <v>5368</v>
      </c>
      <c r="G2999" s="4" t="s">
        <v>3838</v>
      </c>
      <c r="P2999" s="9" t="s">
        <v>7343</v>
      </c>
      <c r="Q2999" s="9" t="s">
        <v>5368</v>
      </c>
      <c r="R2999" s="9" t="s">
        <v>4063</v>
      </c>
    </row>
    <row r="3000" spans="1:18" x14ac:dyDescent="0.25">
      <c r="A3000" s="4" t="s">
        <v>6599</v>
      </c>
      <c r="D3000" s="4" t="s">
        <v>1513</v>
      </c>
      <c r="G3000" s="4" t="s">
        <v>6809</v>
      </c>
      <c r="P3000" s="9" t="s">
        <v>6599</v>
      </c>
      <c r="Q3000" s="9" t="s">
        <v>1513</v>
      </c>
      <c r="R3000" s="9" t="s">
        <v>3536</v>
      </c>
    </row>
    <row r="3001" spans="1:18" x14ac:dyDescent="0.25">
      <c r="A3001" s="4" t="s">
        <v>6600</v>
      </c>
      <c r="D3001" s="4" t="s">
        <v>2713</v>
      </c>
      <c r="G3001" s="4" t="s">
        <v>6162</v>
      </c>
      <c r="P3001" s="9" t="s">
        <v>6600</v>
      </c>
      <c r="Q3001" s="9" t="s">
        <v>2713</v>
      </c>
      <c r="R3001" s="9" t="s">
        <v>5598</v>
      </c>
    </row>
    <row r="3002" spans="1:18" x14ac:dyDescent="0.25">
      <c r="A3002" s="4" t="s">
        <v>2911</v>
      </c>
      <c r="D3002" s="4" t="s">
        <v>2746</v>
      </c>
      <c r="G3002" s="4" t="s">
        <v>7667</v>
      </c>
      <c r="P3002" s="9" t="s">
        <v>2911</v>
      </c>
      <c r="Q3002" s="9" t="s">
        <v>2746</v>
      </c>
      <c r="R3002" s="9" t="s">
        <v>3560</v>
      </c>
    </row>
    <row r="3003" spans="1:18" x14ac:dyDescent="0.25">
      <c r="A3003" s="4" t="s">
        <v>2544</v>
      </c>
      <c r="D3003" s="4" t="s">
        <v>6592</v>
      </c>
      <c r="G3003" s="4" t="s">
        <v>2408</v>
      </c>
      <c r="P3003" s="9" t="s">
        <v>2544</v>
      </c>
      <c r="Q3003" s="9" t="s">
        <v>6592</v>
      </c>
      <c r="R3003" s="9" t="s">
        <v>3638</v>
      </c>
    </row>
    <row r="3004" spans="1:18" x14ac:dyDescent="0.25">
      <c r="A3004" s="4" t="s">
        <v>2052</v>
      </c>
      <c r="D3004" s="4" t="s">
        <v>2806</v>
      </c>
      <c r="G3004" s="4" t="s">
        <v>2074</v>
      </c>
      <c r="P3004" s="9" t="s">
        <v>2052</v>
      </c>
      <c r="Q3004" s="9" t="s">
        <v>2806</v>
      </c>
      <c r="R3004" s="9" t="s">
        <v>3699</v>
      </c>
    </row>
    <row r="3005" spans="1:18" x14ac:dyDescent="0.25">
      <c r="A3005" s="4" t="s">
        <v>2931</v>
      </c>
      <c r="D3005" s="4" t="s">
        <v>5977</v>
      </c>
      <c r="G3005" s="4" t="s">
        <v>4063</v>
      </c>
      <c r="P3005" s="9" t="s">
        <v>2931</v>
      </c>
      <c r="Q3005" s="9" t="s">
        <v>5977</v>
      </c>
      <c r="R3005" s="9" t="s">
        <v>7339</v>
      </c>
    </row>
    <row r="3006" spans="1:18" x14ac:dyDescent="0.25">
      <c r="A3006" s="4" t="s">
        <v>1310</v>
      </c>
      <c r="D3006" s="4" t="s">
        <v>5978</v>
      </c>
      <c r="G3006" s="4" t="s">
        <v>3536</v>
      </c>
      <c r="P3006" s="9" t="s">
        <v>1310</v>
      </c>
      <c r="Q3006" s="9" t="s">
        <v>5978</v>
      </c>
      <c r="R3006" s="9" t="s">
        <v>4021</v>
      </c>
    </row>
    <row r="3007" spans="1:18" x14ac:dyDescent="0.25">
      <c r="A3007" s="4" t="s">
        <v>5371</v>
      </c>
      <c r="D3007" s="4" t="s">
        <v>2902</v>
      </c>
      <c r="G3007" s="4" t="s">
        <v>5598</v>
      </c>
      <c r="P3007" s="9" t="s">
        <v>5371</v>
      </c>
      <c r="Q3007" s="9" t="s">
        <v>2902</v>
      </c>
      <c r="R3007" s="9" t="s">
        <v>2414</v>
      </c>
    </row>
    <row r="3008" spans="1:18" x14ac:dyDescent="0.25">
      <c r="A3008" s="4" t="s">
        <v>4478</v>
      </c>
      <c r="D3008" s="4" t="s">
        <v>6100</v>
      </c>
      <c r="G3008" s="4" t="s">
        <v>3560</v>
      </c>
      <c r="P3008" s="9" t="s">
        <v>4478</v>
      </c>
      <c r="Q3008" s="9" t="s">
        <v>6100</v>
      </c>
      <c r="R3008" s="9" t="s">
        <v>1926</v>
      </c>
    </row>
    <row r="3009" spans="1:18" x14ac:dyDescent="0.25">
      <c r="A3009" s="4" t="s">
        <v>6601</v>
      </c>
      <c r="D3009" s="4" t="s">
        <v>2342</v>
      </c>
      <c r="G3009" s="4" t="s">
        <v>3638</v>
      </c>
      <c r="P3009" s="9" t="s">
        <v>6601</v>
      </c>
      <c r="Q3009" s="9" t="s">
        <v>2342</v>
      </c>
      <c r="R3009" s="9" t="s">
        <v>1943</v>
      </c>
    </row>
    <row r="3010" spans="1:18" x14ac:dyDescent="0.25">
      <c r="A3010" s="4" t="s">
        <v>4522</v>
      </c>
      <c r="D3010" s="4" t="s">
        <v>2220</v>
      </c>
      <c r="G3010" s="4" t="s">
        <v>3699</v>
      </c>
      <c r="P3010" s="9" t="s">
        <v>4522</v>
      </c>
      <c r="Q3010" s="9" t="s">
        <v>2220</v>
      </c>
      <c r="R3010" s="9" t="s">
        <v>2091</v>
      </c>
    </row>
    <row r="3011" spans="1:18" x14ac:dyDescent="0.25">
      <c r="A3011" s="4" t="s">
        <v>4620</v>
      </c>
      <c r="D3011" s="4" t="s">
        <v>1764</v>
      </c>
      <c r="G3011" s="4" t="s">
        <v>7339</v>
      </c>
      <c r="P3011" s="9" t="s">
        <v>4620</v>
      </c>
      <c r="Q3011" s="9" t="s">
        <v>1764</v>
      </c>
      <c r="R3011" s="9" t="s">
        <v>4057</v>
      </c>
    </row>
    <row r="3012" spans="1:18" x14ac:dyDescent="0.25">
      <c r="A3012" s="4" t="s">
        <v>4635</v>
      </c>
      <c r="D3012" s="4" t="s">
        <v>1360</v>
      </c>
      <c r="G3012" s="4" t="s">
        <v>4021</v>
      </c>
      <c r="P3012" s="9" t="s">
        <v>4635</v>
      </c>
      <c r="Q3012" s="9" t="s">
        <v>1360</v>
      </c>
      <c r="R3012" s="9" t="s">
        <v>4102</v>
      </c>
    </row>
    <row r="3013" spans="1:18" x14ac:dyDescent="0.25">
      <c r="A3013" s="4" t="s">
        <v>6810</v>
      </c>
      <c r="D3013" s="4" t="s">
        <v>7341</v>
      </c>
      <c r="G3013" s="4" t="s">
        <v>2414</v>
      </c>
      <c r="P3013" s="9" t="s">
        <v>6810</v>
      </c>
      <c r="Q3013" s="9" t="s">
        <v>7341</v>
      </c>
      <c r="R3013" s="9" t="s">
        <v>1212</v>
      </c>
    </row>
    <row r="3014" spans="1:18" x14ac:dyDescent="0.25">
      <c r="A3014" s="4" t="s">
        <v>4674</v>
      </c>
      <c r="D3014" s="4" t="s">
        <v>6273</v>
      </c>
      <c r="G3014" s="4" t="s">
        <v>1926</v>
      </c>
      <c r="P3014" s="9" t="s">
        <v>4674</v>
      </c>
      <c r="Q3014" s="9" t="s">
        <v>6273</v>
      </c>
      <c r="R3014" s="9" t="s">
        <v>1489</v>
      </c>
    </row>
    <row r="3015" spans="1:18" x14ac:dyDescent="0.25">
      <c r="A3015" s="4" t="s">
        <v>4716</v>
      </c>
      <c r="D3015" s="4" t="s">
        <v>6926</v>
      </c>
      <c r="G3015" s="4" t="s">
        <v>1943</v>
      </c>
      <c r="P3015" s="9" t="s">
        <v>4716</v>
      </c>
      <c r="Q3015" s="9" t="s">
        <v>6926</v>
      </c>
      <c r="R3015" s="9" t="s">
        <v>1637</v>
      </c>
    </row>
    <row r="3016" spans="1:18" x14ac:dyDescent="0.25">
      <c r="A3016" s="4" t="s">
        <v>4831</v>
      </c>
      <c r="D3016" s="4" t="s">
        <v>5681</v>
      </c>
      <c r="G3016" s="4" t="s">
        <v>2091</v>
      </c>
      <c r="P3016" s="9" t="s">
        <v>4831</v>
      </c>
      <c r="Q3016" s="9" t="s">
        <v>5681</v>
      </c>
      <c r="R3016" s="9" t="s">
        <v>1677</v>
      </c>
    </row>
    <row r="3017" spans="1:18" x14ac:dyDescent="0.25">
      <c r="A3017" s="4" t="s">
        <v>4853</v>
      </c>
      <c r="D3017" s="4" t="s">
        <v>6593</v>
      </c>
      <c r="G3017" s="4" t="s">
        <v>4057</v>
      </c>
      <c r="P3017" s="9" t="s">
        <v>4853</v>
      </c>
      <c r="Q3017" s="9" t="s">
        <v>6593</v>
      </c>
      <c r="R3017" s="9" t="s">
        <v>7668</v>
      </c>
    </row>
    <row r="3018" spans="1:18" x14ac:dyDescent="0.25">
      <c r="A3018" s="4" t="s">
        <v>5981</v>
      </c>
      <c r="D3018" s="4" t="s">
        <v>4318</v>
      </c>
      <c r="G3018" s="4" t="s">
        <v>4102</v>
      </c>
      <c r="P3018" s="9" t="s">
        <v>5981</v>
      </c>
      <c r="Q3018" s="9" t="s">
        <v>4318</v>
      </c>
      <c r="R3018" s="9" t="s">
        <v>5599</v>
      </c>
    </row>
    <row r="3019" spans="1:18" x14ac:dyDescent="0.25">
      <c r="A3019" s="4" t="s">
        <v>2423</v>
      </c>
      <c r="D3019" s="4" t="s">
        <v>5437</v>
      </c>
      <c r="G3019" s="4" t="s">
        <v>1212</v>
      </c>
      <c r="P3019" s="9" t="s">
        <v>2423</v>
      </c>
      <c r="Q3019" s="9" t="s">
        <v>5437</v>
      </c>
      <c r="R3019" s="9" t="s">
        <v>7669</v>
      </c>
    </row>
    <row r="3020" spans="1:18" x14ac:dyDescent="0.25">
      <c r="A3020" s="4" t="s">
        <v>1841</v>
      </c>
      <c r="D3020" s="4" t="s">
        <v>6594</v>
      </c>
      <c r="G3020" s="4" t="s">
        <v>1489</v>
      </c>
      <c r="P3020" s="9" t="s">
        <v>1841</v>
      </c>
      <c r="Q3020" s="9" t="s">
        <v>6594</v>
      </c>
      <c r="R3020" s="9" t="s">
        <v>7547</v>
      </c>
    </row>
    <row r="3021" spans="1:18" x14ac:dyDescent="0.25">
      <c r="A3021" s="4" t="s">
        <v>2178</v>
      </c>
      <c r="D3021" s="4" t="s">
        <v>6927</v>
      </c>
      <c r="G3021" s="4" t="s">
        <v>1637</v>
      </c>
      <c r="P3021" s="9" t="s">
        <v>2178</v>
      </c>
      <c r="Q3021" s="9" t="s">
        <v>6927</v>
      </c>
      <c r="R3021" s="9" t="s">
        <v>2615</v>
      </c>
    </row>
    <row r="3022" spans="1:18" x14ac:dyDescent="0.25">
      <c r="A3022" s="4" t="s">
        <v>4956</v>
      </c>
      <c r="D3022" s="4" t="s">
        <v>4359</v>
      </c>
      <c r="G3022" s="4" t="s">
        <v>1677</v>
      </c>
      <c r="P3022" s="9" t="s">
        <v>4956</v>
      </c>
      <c r="Q3022" s="9" t="s">
        <v>4359</v>
      </c>
      <c r="R3022" s="9" t="s">
        <v>2201</v>
      </c>
    </row>
    <row r="3023" spans="1:18" x14ac:dyDescent="0.25">
      <c r="A3023" s="4" t="s">
        <v>1244</v>
      </c>
      <c r="D3023" s="4" t="s">
        <v>6928</v>
      </c>
      <c r="G3023" s="4" t="s">
        <v>7668</v>
      </c>
      <c r="P3023" s="9" t="s">
        <v>1244</v>
      </c>
      <c r="Q3023" s="9" t="s">
        <v>6928</v>
      </c>
      <c r="R3023" s="9" t="s">
        <v>1965</v>
      </c>
    </row>
    <row r="3024" spans="1:18" x14ac:dyDescent="0.25">
      <c r="A3024" s="4" t="s">
        <v>3520</v>
      </c>
      <c r="D3024" s="4" t="s">
        <v>1260</v>
      </c>
      <c r="G3024" s="4" t="s">
        <v>5599</v>
      </c>
      <c r="P3024" s="9" t="s">
        <v>3520</v>
      </c>
      <c r="Q3024" s="9" t="s">
        <v>1260</v>
      </c>
      <c r="R3024" s="9" t="s">
        <v>1968</v>
      </c>
    </row>
    <row r="3025" spans="1:18" x14ac:dyDescent="0.25">
      <c r="A3025" s="4" t="s">
        <v>5982</v>
      </c>
      <c r="D3025" s="4" t="s">
        <v>5369</v>
      </c>
      <c r="G3025" s="4" t="s">
        <v>7669</v>
      </c>
      <c r="P3025" s="9" t="s">
        <v>5982</v>
      </c>
      <c r="Q3025" s="9" t="s">
        <v>5369</v>
      </c>
      <c r="R3025" s="9" t="s">
        <v>1237</v>
      </c>
    </row>
    <row r="3026" spans="1:18" x14ac:dyDescent="0.25">
      <c r="A3026" s="4" t="s">
        <v>1443</v>
      </c>
      <c r="D3026" s="4" t="s">
        <v>7342</v>
      </c>
      <c r="G3026" s="4" t="s">
        <v>7547</v>
      </c>
      <c r="P3026" s="9" t="s">
        <v>1443</v>
      </c>
      <c r="Q3026" s="9" t="s">
        <v>7342</v>
      </c>
      <c r="R3026" s="9" t="s">
        <v>6591</v>
      </c>
    </row>
    <row r="3027" spans="1:18" x14ac:dyDescent="0.25">
      <c r="A3027" s="4" t="s">
        <v>3569</v>
      </c>
      <c r="D3027" s="4" t="s">
        <v>1582</v>
      </c>
      <c r="G3027" s="4" t="s">
        <v>2615</v>
      </c>
      <c r="P3027" s="9" t="s">
        <v>3569</v>
      </c>
      <c r="Q3027" s="9" t="s">
        <v>1582</v>
      </c>
      <c r="R3027" s="9" t="s">
        <v>2705</v>
      </c>
    </row>
    <row r="3028" spans="1:18" x14ac:dyDescent="0.25">
      <c r="A3028" s="4" t="s">
        <v>1520</v>
      </c>
      <c r="D3028" s="4" t="s">
        <v>3711</v>
      </c>
      <c r="G3028" s="4" t="s">
        <v>2201</v>
      </c>
      <c r="P3028" s="9" t="s">
        <v>1520</v>
      </c>
      <c r="Q3028" s="9" t="s">
        <v>3711</v>
      </c>
      <c r="R3028" s="9" t="s">
        <v>2752</v>
      </c>
    </row>
    <row r="3029" spans="1:18" x14ac:dyDescent="0.25">
      <c r="A3029" s="4" t="s">
        <v>3590</v>
      </c>
      <c r="D3029" s="4" t="s">
        <v>5486</v>
      </c>
      <c r="G3029" s="4" t="s">
        <v>1965</v>
      </c>
      <c r="P3029" s="9" t="s">
        <v>3590</v>
      </c>
      <c r="Q3029" s="9" t="s">
        <v>5486</v>
      </c>
      <c r="R3029" s="9" t="s">
        <v>2821</v>
      </c>
    </row>
    <row r="3030" spans="1:18" x14ac:dyDescent="0.25">
      <c r="A3030" s="4" t="s">
        <v>1669</v>
      </c>
      <c r="D3030" s="4" t="s">
        <v>3876</v>
      </c>
      <c r="G3030" s="4" t="s">
        <v>1968</v>
      </c>
      <c r="P3030" s="9" t="s">
        <v>1669</v>
      </c>
      <c r="Q3030" s="9" t="s">
        <v>3876</v>
      </c>
      <c r="R3030" s="9" t="s">
        <v>7344</v>
      </c>
    </row>
    <row r="3031" spans="1:18" x14ac:dyDescent="0.25">
      <c r="A3031" s="4" t="s">
        <v>3665</v>
      </c>
      <c r="D3031" s="4" t="s">
        <v>6409</v>
      </c>
      <c r="G3031" s="4" t="s">
        <v>1237</v>
      </c>
      <c r="P3031" s="9" t="s">
        <v>3665</v>
      </c>
      <c r="Q3031" s="9" t="s">
        <v>6409</v>
      </c>
      <c r="R3031" s="9" t="s">
        <v>5485</v>
      </c>
    </row>
    <row r="3032" spans="1:18" x14ac:dyDescent="0.25">
      <c r="A3032" s="4" t="s">
        <v>3768</v>
      </c>
      <c r="D3032" s="4" t="s">
        <v>3938</v>
      </c>
      <c r="G3032" s="4" t="s">
        <v>6591</v>
      </c>
      <c r="P3032" s="9" t="s">
        <v>3768</v>
      </c>
      <c r="Q3032" s="9" t="s">
        <v>3938</v>
      </c>
      <c r="R3032" s="9" t="s">
        <v>2909</v>
      </c>
    </row>
    <row r="3033" spans="1:18" x14ac:dyDescent="0.25">
      <c r="A3033" s="4" t="s">
        <v>3771</v>
      </c>
      <c r="D3033" s="4" t="s">
        <v>5979</v>
      </c>
      <c r="G3033" s="4" t="s">
        <v>2705</v>
      </c>
      <c r="P3033" s="9" t="s">
        <v>3771</v>
      </c>
      <c r="Q3033" s="9" t="s">
        <v>5979</v>
      </c>
      <c r="R3033" s="9" t="s">
        <v>2629</v>
      </c>
    </row>
    <row r="3034" spans="1:18" x14ac:dyDescent="0.25">
      <c r="A3034" s="4" t="s">
        <v>6410</v>
      </c>
      <c r="D3034" s="4" t="s">
        <v>2501</v>
      </c>
      <c r="G3034" s="4" t="s">
        <v>2752</v>
      </c>
      <c r="P3034" s="9" t="s">
        <v>6410</v>
      </c>
      <c r="Q3034" s="9" t="s">
        <v>2501</v>
      </c>
      <c r="R3034" s="9" t="s">
        <v>1703</v>
      </c>
    </row>
    <row r="3035" spans="1:18" x14ac:dyDescent="0.25">
      <c r="A3035" s="4" t="s">
        <v>7167</v>
      </c>
      <c r="D3035" s="4" t="s">
        <v>2096</v>
      </c>
      <c r="G3035" s="4" t="s">
        <v>2821</v>
      </c>
      <c r="P3035" s="9" t="s">
        <v>7167</v>
      </c>
      <c r="Q3035" s="9" t="s">
        <v>2096</v>
      </c>
      <c r="R3035" s="9" t="s">
        <v>1776</v>
      </c>
    </row>
    <row r="3036" spans="1:18" x14ac:dyDescent="0.25">
      <c r="A3036" s="4" t="s">
        <v>3910</v>
      </c>
      <c r="D3036" s="4" t="s">
        <v>4052</v>
      </c>
      <c r="G3036" s="4" t="s">
        <v>7344</v>
      </c>
      <c r="P3036" s="9" t="s">
        <v>3910</v>
      </c>
      <c r="Q3036" s="9" t="s">
        <v>4052</v>
      </c>
      <c r="R3036" s="9" t="s">
        <v>2996</v>
      </c>
    </row>
    <row r="3037" spans="1:18" x14ac:dyDescent="0.25">
      <c r="A3037" s="4" t="s">
        <v>6102</v>
      </c>
      <c r="D3037" s="4" t="s">
        <v>6595</v>
      </c>
      <c r="G3037" s="4" t="s">
        <v>5485</v>
      </c>
      <c r="P3037" s="9" t="s">
        <v>6102</v>
      </c>
      <c r="Q3037" s="9" t="s">
        <v>6595</v>
      </c>
      <c r="R3037" s="9" t="s">
        <v>6271</v>
      </c>
    </row>
    <row r="3038" spans="1:18" x14ac:dyDescent="0.25">
      <c r="A3038" s="4" t="s">
        <v>7168</v>
      </c>
      <c r="D3038" s="4" t="s">
        <v>1236</v>
      </c>
      <c r="G3038" s="4" t="s">
        <v>2909</v>
      </c>
      <c r="P3038" s="9" t="s">
        <v>7168</v>
      </c>
      <c r="Q3038" s="9" t="s">
        <v>1236</v>
      </c>
      <c r="R3038" s="9" t="s">
        <v>1449</v>
      </c>
    </row>
    <row r="3039" spans="1:18" x14ac:dyDescent="0.25">
      <c r="A3039" s="4" t="s">
        <v>2401</v>
      </c>
      <c r="D3039" s="4" t="s">
        <v>5600</v>
      </c>
      <c r="G3039" s="4" t="s">
        <v>2629</v>
      </c>
      <c r="P3039" s="9" t="s">
        <v>2401</v>
      </c>
      <c r="Q3039" s="9" t="s">
        <v>5600</v>
      </c>
      <c r="R3039" s="9" t="s">
        <v>3040</v>
      </c>
    </row>
    <row r="3040" spans="1:18" x14ac:dyDescent="0.25">
      <c r="A3040" s="4" t="s">
        <v>2075</v>
      </c>
      <c r="D3040" s="4" t="s">
        <v>2695</v>
      </c>
      <c r="G3040" s="4" t="s">
        <v>1703</v>
      </c>
      <c r="P3040" s="9" t="s">
        <v>2075</v>
      </c>
      <c r="Q3040" s="9" t="s">
        <v>2695</v>
      </c>
      <c r="R3040" s="9" t="s">
        <v>1584</v>
      </c>
    </row>
    <row r="3041" spans="1:18" x14ac:dyDescent="0.25">
      <c r="A3041" s="4" t="s">
        <v>4035</v>
      </c>
      <c r="D3041" s="4" t="s">
        <v>6596</v>
      </c>
      <c r="G3041" s="4" t="s">
        <v>1776</v>
      </c>
      <c r="P3041" s="9" t="s">
        <v>4035</v>
      </c>
      <c r="Q3041" s="9" t="s">
        <v>6596</v>
      </c>
      <c r="R3041" s="9" t="s">
        <v>3081</v>
      </c>
    </row>
    <row r="3042" spans="1:18" x14ac:dyDescent="0.25">
      <c r="A3042" s="4" t="s">
        <v>4072</v>
      </c>
      <c r="D3042" s="4" t="s">
        <v>5250</v>
      </c>
      <c r="G3042" s="4" t="s">
        <v>2996</v>
      </c>
      <c r="P3042" s="9" t="s">
        <v>4072</v>
      </c>
      <c r="Q3042" s="9" t="s">
        <v>5250</v>
      </c>
      <c r="R3042" s="9" t="s">
        <v>3137</v>
      </c>
    </row>
    <row r="3043" spans="1:18" x14ac:dyDescent="0.25">
      <c r="A3043" s="4" t="s">
        <v>5602</v>
      </c>
      <c r="D3043" s="4" t="s">
        <v>2772</v>
      </c>
      <c r="G3043" s="4" t="s">
        <v>6271</v>
      </c>
      <c r="P3043" s="9" t="s">
        <v>5602</v>
      </c>
      <c r="Q3043" s="9" t="s">
        <v>2772</v>
      </c>
      <c r="R3043" s="9" t="s">
        <v>3280</v>
      </c>
    </row>
    <row r="3044" spans="1:18" x14ac:dyDescent="0.25">
      <c r="A3044" s="4" t="s">
        <v>6929</v>
      </c>
      <c r="D3044" s="4" t="s">
        <v>6597</v>
      </c>
      <c r="G3044" s="4" t="s">
        <v>1449</v>
      </c>
      <c r="P3044" s="9" t="s">
        <v>6929</v>
      </c>
      <c r="Q3044" s="9" t="s">
        <v>6597</v>
      </c>
      <c r="R3044" s="9" t="s">
        <v>3312</v>
      </c>
    </row>
    <row r="3045" spans="1:18" x14ac:dyDescent="0.25">
      <c r="A3045" s="4" t="s">
        <v>1325</v>
      </c>
      <c r="D3045" s="4" t="s">
        <v>2807</v>
      </c>
      <c r="G3045" s="4" t="s">
        <v>3040</v>
      </c>
      <c r="P3045" s="9" t="s">
        <v>1325</v>
      </c>
      <c r="Q3045" s="9" t="s">
        <v>2807</v>
      </c>
      <c r="R3045" s="9" t="s">
        <v>7548</v>
      </c>
    </row>
    <row r="3046" spans="1:18" x14ac:dyDescent="0.25">
      <c r="A3046" s="4" t="s">
        <v>1221</v>
      </c>
      <c r="D3046" s="4" t="s">
        <v>2912</v>
      </c>
      <c r="G3046" s="4" t="s">
        <v>1584</v>
      </c>
      <c r="P3046" s="9" t="s">
        <v>1221</v>
      </c>
      <c r="Q3046" s="9" t="s">
        <v>2912</v>
      </c>
      <c r="R3046" s="9" t="s">
        <v>3391</v>
      </c>
    </row>
    <row r="3047" spans="1:18" x14ac:dyDescent="0.25">
      <c r="A3047" s="4" t="s">
        <v>1487</v>
      </c>
      <c r="D3047" s="4" t="s">
        <v>2457</v>
      </c>
      <c r="G3047" s="4" t="s">
        <v>3081</v>
      </c>
      <c r="P3047" s="9" t="s">
        <v>1487</v>
      </c>
      <c r="Q3047" s="9" t="s">
        <v>2457</v>
      </c>
      <c r="R3047" s="9" t="s">
        <v>2488</v>
      </c>
    </row>
    <row r="3048" spans="1:18" x14ac:dyDescent="0.25">
      <c r="A3048" s="4" t="s">
        <v>1638</v>
      </c>
      <c r="D3048" s="4" t="s">
        <v>2046</v>
      </c>
      <c r="G3048" s="4" t="s">
        <v>3137</v>
      </c>
      <c r="P3048" s="9" t="s">
        <v>1638</v>
      </c>
      <c r="Q3048" s="9" t="s">
        <v>2046</v>
      </c>
      <c r="R3048" s="9" t="s">
        <v>1955</v>
      </c>
    </row>
    <row r="3049" spans="1:18" x14ac:dyDescent="0.25">
      <c r="A3049" s="4" t="s">
        <v>1608</v>
      </c>
      <c r="D3049" s="4" t="s">
        <v>5370</v>
      </c>
      <c r="G3049" s="4" t="s">
        <v>3280</v>
      </c>
      <c r="P3049" s="9" t="s">
        <v>1608</v>
      </c>
      <c r="Q3049" s="9" t="s">
        <v>5370</v>
      </c>
      <c r="R3049" s="9" t="s">
        <v>3408</v>
      </c>
    </row>
    <row r="3050" spans="1:18" x14ac:dyDescent="0.25">
      <c r="A3050" s="4" t="s">
        <v>1687</v>
      </c>
      <c r="D3050" s="4" t="s">
        <v>5980</v>
      </c>
      <c r="G3050" s="4" t="s">
        <v>3312</v>
      </c>
      <c r="P3050" s="9" t="s">
        <v>1687</v>
      </c>
      <c r="Q3050" s="9" t="s">
        <v>5980</v>
      </c>
      <c r="R3050" s="9" t="s">
        <v>3398</v>
      </c>
    </row>
    <row r="3051" spans="1:18" x14ac:dyDescent="0.25">
      <c r="A3051" s="4" t="s">
        <v>4582</v>
      </c>
      <c r="D3051" s="4" t="s">
        <v>5251</v>
      </c>
      <c r="G3051" s="4" t="s">
        <v>7548</v>
      </c>
      <c r="P3051" s="9" t="s">
        <v>4582</v>
      </c>
      <c r="Q3051" s="9" t="s">
        <v>5251</v>
      </c>
      <c r="R3051" s="9" t="s">
        <v>7340</v>
      </c>
    </row>
    <row r="3052" spans="1:18" x14ac:dyDescent="0.25">
      <c r="A3052" s="4" t="s">
        <v>4658</v>
      </c>
      <c r="D3052" s="4" t="s">
        <v>6598</v>
      </c>
      <c r="G3052" s="4" t="s">
        <v>3391</v>
      </c>
      <c r="P3052" s="9" t="s">
        <v>4658</v>
      </c>
      <c r="Q3052" s="9" t="s">
        <v>6598</v>
      </c>
      <c r="R3052" s="9" t="s">
        <v>1180</v>
      </c>
    </row>
    <row r="3053" spans="1:18" x14ac:dyDescent="0.25">
      <c r="A3053" s="4" t="s">
        <v>4757</v>
      </c>
      <c r="D3053" s="4" t="s">
        <v>5601</v>
      </c>
      <c r="G3053" s="4" t="s">
        <v>2488</v>
      </c>
      <c r="P3053" s="9" t="s">
        <v>4757</v>
      </c>
      <c r="Q3053" s="9" t="s">
        <v>5601</v>
      </c>
      <c r="R3053" s="9" t="s">
        <v>1242</v>
      </c>
    </row>
    <row r="3054" spans="1:18" x14ac:dyDescent="0.25">
      <c r="A3054" s="4" t="s">
        <v>5719</v>
      </c>
      <c r="D3054" s="4" t="s">
        <v>4217</v>
      </c>
      <c r="G3054" s="4" t="s">
        <v>1955</v>
      </c>
      <c r="P3054" s="9" t="s">
        <v>5719</v>
      </c>
      <c r="Q3054" s="9" t="s">
        <v>4217</v>
      </c>
      <c r="R3054" s="9" t="s">
        <v>1374</v>
      </c>
    </row>
    <row r="3055" spans="1:18" x14ac:dyDescent="0.25">
      <c r="A3055" s="4" t="s">
        <v>6275</v>
      </c>
      <c r="D3055" s="4" t="s">
        <v>4282</v>
      </c>
      <c r="G3055" s="4" t="s">
        <v>3408</v>
      </c>
      <c r="P3055" s="9" t="s">
        <v>6275</v>
      </c>
      <c r="Q3055" s="9" t="s">
        <v>4282</v>
      </c>
      <c r="R3055" s="9" t="s">
        <v>5368</v>
      </c>
    </row>
    <row r="3056" spans="1:18" x14ac:dyDescent="0.25">
      <c r="A3056" s="4" t="s">
        <v>7345</v>
      </c>
      <c r="D3056" s="4" t="s">
        <v>4340</v>
      </c>
      <c r="G3056" s="4" t="s">
        <v>3398</v>
      </c>
      <c r="P3056" s="9" t="s">
        <v>7345</v>
      </c>
      <c r="Q3056" s="9" t="s">
        <v>4340</v>
      </c>
      <c r="R3056" s="9" t="s">
        <v>1513</v>
      </c>
    </row>
    <row r="3057" spans="1:18" x14ac:dyDescent="0.25">
      <c r="A3057" s="4" t="s">
        <v>4787</v>
      </c>
      <c r="D3057" s="4" t="s">
        <v>6163</v>
      </c>
      <c r="G3057" s="4" t="s">
        <v>7340</v>
      </c>
      <c r="P3057" s="9" t="s">
        <v>4787</v>
      </c>
      <c r="Q3057" s="9" t="s">
        <v>6163</v>
      </c>
      <c r="R3057" s="9" t="s">
        <v>2713</v>
      </c>
    </row>
    <row r="3058" spans="1:18" x14ac:dyDescent="0.25">
      <c r="A3058" s="4" t="s">
        <v>4810</v>
      </c>
      <c r="D3058" s="4" t="s">
        <v>4398</v>
      </c>
      <c r="G3058" s="4" t="s">
        <v>1180</v>
      </c>
      <c r="P3058" s="9" t="s">
        <v>4810</v>
      </c>
      <c r="Q3058" s="9" t="s">
        <v>4398</v>
      </c>
      <c r="R3058" s="9" t="s">
        <v>2746</v>
      </c>
    </row>
    <row r="3059" spans="1:18" x14ac:dyDescent="0.25">
      <c r="A3059" s="4" t="s">
        <v>2611</v>
      </c>
      <c r="D3059" s="4" t="s">
        <v>2272</v>
      </c>
      <c r="G3059" s="4" t="s">
        <v>1242</v>
      </c>
      <c r="P3059" s="9" t="s">
        <v>2611</v>
      </c>
      <c r="Q3059" s="9" t="s">
        <v>2272</v>
      </c>
      <c r="R3059" s="9" t="s">
        <v>6592</v>
      </c>
    </row>
    <row r="3060" spans="1:18" x14ac:dyDescent="0.25">
      <c r="A3060" s="4" t="s">
        <v>2194</v>
      </c>
      <c r="D3060" s="4" t="s">
        <v>4434</v>
      </c>
      <c r="G3060" s="4" t="s">
        <v>1374</v>
      </c>
      <c r="P3060" s="9" t="s">
        <v>2194</v>
      </c>
      <c r="Q3060" s="9" t="s">
        <v>4434</v>
      </c>
      <c r="R3060" s="9" t="s">
        <v>2806</v>
      </c>
    </row>
    <row r="3061" spans="1:18" x14ac:dyDescent="0.25">
      <c r="A3061" s="4" t="s">
        <v>2231</v>
      </c>
      <c r="D3061" s="4" t="s">
        <v>2673</v>
      </c>
      <c r="G3061" s="4" t="s">
        <v>5368</v>
      </c>
      <c r="P3061" s="9" t="s">
        <v>2231</v>
      </c>
      <c r="Q3061" s="9" t="s">
        <v>2673</v>
      </c>
      <c r="R3061" s="9" t="s">
        <v>5977</v>
      </c>
    </row>
    <row r="3062" spans="1:18" x14ac:dyDescent="0.25">
      <c r="A3062" s="4" t="s">
        <v>1870</v>
      </c>
      <c r="D3062" s="4" t="s">
        <v>7343</v>
      </c>
      <c r="G3062" s="4" t="s">
        <v>1513</v>
      </c>
      <c r="P3062" s="9" t="s">
        <v>1870</v>
      </c>
      <c r="Q3062" s="9" t="s">
        <v>7343</v>
      </c>
      <c r="R3062" s="9" t="s">
        <v>5978</v>
      </c>
    </row>
    <row r="3063" spans="1:18" x14ac:dyDescent="0.25">
      <c r="A3063" s="4" t="s">
        <v>2002</v>
      </c>
      <c r="D3063" s="4" t="s">
        <v>6599</v>
      </c>
      <c r="G3063" s="4" t="s">
        <v>2713</v>
      </c>
      <c r="P3063" s="9" t="s">
        <v>2002</v>
      </c>
      <c r="Q3063" s="9" t="s">
        <v>6599</v>
      </c>
      <c r="R3063" s="9" t="s">
        <v>2902</v>
      </c>
    </row>
    <row r="3064" spans="1:18" x14ac:dyDescent="0.25">
      <c r="A3064" s="4" t="s">
        <v>2140</v>
      </c>
      <c r="D3064" s="4" t="s">
        <v>6600</v>
      </c>
      <c r="G3064" s="4" t="s">
        <v>2746</v>
      </c>
      <c r="P3064" s="9" t="s">
        <v>2140</v>
      </c>
      <c r="Q3064" s="9" t="s">
        <v>6600</v>
      </c>
      <c r="R3064" s="9" t="s">
        <v>6100</v>
      </c>
    </row>
    <row r="3065" spans="1:18" x14ac:dyDescent="0.25">
      <c r="A3065" s="4" t="s">
        <v>4889</v>
      </c>
      <c r="D3065" s="4" t="s">
        <v>2544</v>
      </c>
      <c r="G3065" s="4" t="s">
        <v>6592</v>
      </c>
      <c r="P3065" s="9" t="s">
        <v>4889</v>
      </c>
      <c r="Q3065" s="9" t="s">
        <v>2544</v>
      </c>
      <c r="R3065" s="9" t="s">
        <v>2342</v>
      </c>
    </row>
    <row r="3066" spans="1:18" x14ac:dyDescent="0.25">
      <c r="A3066" s="4" t="s">
        <v>4904</v>
      </c>
      <c r="D3066" s="4" t="s">
        <v>2052</v>
      </c>
      <c r="G3066" s="4" t="s">
        <v>2806</v>
      </c>
      <c r="P3066" s="9" t="s">
        <v>4904</v>
      </c>
      <c r="Q3066" s="9" t="s">
        <v>2052</v>
      </c>
      <c r="R3066" s="9" t="s">
        <v>2220</v>
      </c>
    </row>
    <row r="3067" spans="1:18" x14ac:dyDescent="0.25">
      <c r="A3067" s="4" t="s">
        <v>4940</v>
      </c>
      <c r="D3067" s="4" t="s">
        <v>7351</v>
      </c>
      <c r="G3067" s="4" t="s">
        <v>5977</v>
      </c>
      <c r="P3067" s="9" t="s">
        <v>4940</v>
      </c>
      <c r="Q3067" s="9" t="s">
        <v>7351</v>
      </c>
      <c r="R3067" s="9" t="s">
        <v>1764</v>
      </c>
    </row>
    <row r="3068" spans="1:18" x14ac:dyDescent="0.25">
      <c r="A3068" s="4" t="s">
        <v>6603</v>
      </c>
      <c r="D3068" s="4" t="s">
        <v>1310</v>
      </c>
      <c r="G3068" s="4" t="s">
        <v>5978</v>
      </c>
      <c r="P3068" s="9" t="s">
        <v>6603</v>
      </c>
      <c r="Q3068" s="9" t="s">
        <v>1310</v>
      </c>
      <c r="R3068" s="9" t="s">
        <v>1360</v>
      </c>
    </row>
    <row r="3069" spans="1:18" x14ac:dyDescent="0.25">
      <c r="A3069" s="4" t="s">
        <v>3639</v>
      </c>
      <c r="D3069" s="4" t="s">
        <v>5371</v>
      </c>
      <c r="G3069" s="4" t="s">
        <v>2902</v>
      </c>
      <c r="P3069" s="9" t="s">
        <v>3639</v>
      </c>
      <c r="Q3069" s="9" t="s">
        <v>5371</v>
      </c>
      <c r="R3069" s="9" t="s">
        <v>7341</v>
      </c>
    </row>
    <row r="3070" spans="1:18" x14ac:dyDescent="0.25">
      <c r="A3070" s="4" t="s">
        <v>6276</v>
      </c>
      <c r="D3070" s="4" t="s">
        <v>4478</v>
      </c>
      <c r="G3070" s="4" t="s">
        <v>6100</v>
      </c>
      <c r="P3070" s="9" t="s">
        <v>6276</v>
      </c>
      <c r="Q3070" s="9" t="s">
        <v>4478</v>
      </c>
      <c r="R3070" s="9" t="s">
        <v>6273</v>
      </c>
    </row>
    <row r="3071" spans="1:18" x14ac:dyDescent="0.25">
      <c r="A3071" s="4" t="s">
        <v>5983</v>
      </c>
      <c r="D3071" s="4" t="s">
        <v>6601</v>
      </c>
      <c r="G3071" s="4" t="s">
        <v>2342</v>
      </c>
      <c r="P3071" s="9" t="s">
        <v>5983</v>
      </c>
      <c r="Q3071" s="9" t="s">
        <v>6601</v>
      </c>
      <c r="R3071" s="9" t="s">
        <v>6926</v>
      </c>
    </row>
    <row r="3072" spans="1:18" x14ac:dyDescent="0.25">
      <c r="A3072" s="4" t="s">
        <v>2564</v>
      </c>
      <c r="D3072" s="4" t="s">
        <v>4522</v>
      </c>
      <c r="G3072" s="4" t="s">
        <v>2220</v>
      </c>
      <c r="P3072" s="9" t="s">
        <v>2564</v>
      </c>
      <c r="Q3072" s="9" t="s">
        <v>4522</v>
      </c>
      <c r="R3072" s="9" t="s">
        <v>5681</v>
      </c>
    </row>
    <row r="3073" spans="1:18" x14ac:dyDescent="0.25">
      <c r="A3073" s="4" t="s">
        <v>4090</v>
      </c>
      <c r="D3073" s="4" t="s">
        <v>4620</v>
      </c>
      <c r="G3073" s="4" t="s">
        <v>1764</v>
      </c>
      <c r="P3073" s="9" t="s">
        <v>4090</v>
      </c>
      <c r="Q3073" s="9" t="s">
        <v>4620</v>
      </c>
      <c r="R3073" s="9" t="s">
        <v>6593</v>
      </c>
    </row>
    <row r="3074" spans="1:18" x14ac:dyDescent="0.25">
      <c r="A3074" s="4" t="s">
        <v>4129</v>
      </c>
      <c r="D3074" s="4" t="s">
        <v>4635</v>
      </c>
      <c r="G3074" s="4" t="s">
        <v>1360</v>
      </c>
      <c r="P3074" s="9" t="s">
        <v>4129</v>
      </c>
      <c r="Q3074" s="9" t="s">
        <v>4635</v>
      </c>
      <c r="R3074" s="9" t="s">
        <v>4318</v>
      </c>
    </row>
    <row r="3075" spans="1:18" x14ac:dyDescent="0.25">
      <c r="A3075" s="4" t="s">
        <v>5984</v>
      </c>
      <c r="D3075" s="4" t="s">
        <v>6810</v>
      </c>
      <c r="G3075" s="4" t="s">
        <v>7341</v>
      </c>
      <c r="P3075" s="9" t="s">
        <v>5984</v>
      </c>
      <c r="Q3075" s="9" t="s">
        <v>6810</v>
      </c>
      <c r="R3075" s="9" t="s">
        <v>5437</v>
      </c>
    </row>
    <row r="3076" spans="1:18" x14ac:dyDescent="0.25">
      <c r="A3076" s="4" t="s">
        <v>7346</v>
      </c>
      <c r="D3076" s="4" t="s">
        <v>4674</v>
      </c>
      <c r="G3076" s="4" t="s">
        <v>6273</v>
      </c>
      <c r="P3076" s="9" t="s">
        <v>7346</v>
      </c>
      <c r="Q3076" s="9" t="s">
        <v>4674</v>
      </c>
      <c r="R3076" s="9" t="s">
        <v>6594</v>
      </c>
    </row>
    <row r="3077" spans="1:18" x14ac:dyDescent="0.25">
      <c r="A3077" s="4" t="s">
        <v>5252</v>
      </c>
      <c r="D3077" s="4" t="s">
        <v>4716</v>
      </c>
      <c r="G3077" s="4" t="s">
        <v>6926</v>
      </c>
      <c r="P3077" s="9" t="s">
        <v>5252</v>
      </c>
      <c r="Q3077" s="9" t="s">
        <v>4716</v>
      </c>
      <c r="R3077" s="9" t="s">
        <v>6927</v>
      </c>
    </row>
    <row r="3078" spans="1:18" x14ac:dyDescent="0.25">
      <c r="A3078" s="4" t="s">
        <v>5253</v>
      </c>
      <c r="D3078" s="4" t="s">
        <v>4831</v>
      </c>
      <c r="G3078" s="4" t="s">
        <v>5681</v>
      </c>
      <c r="P3078" s="9" t="s">
        <v>5253</v>
      </c>
      <c r="Q3078" s="9" t="s">
        <v>4831</v>
      </c>
      <c r="R3078" s="9" t="s">
        <v>4359</v>
      </c>
    </row>
    <row r="3079" spans="1:18" x14ac:dyDescent="0.25">
      <c r="A3079" s="4" t="s">
        <v>5254</v>
      </c>
      <c r="D3079" s="4" t="s">
        <v>4853</v>
      </c>
      <c r="G3079" s="4" t="s">
        <v>6593</v>
      </c>
      <c r="P3079" s="9" t="s">
        <v>5254</v>
      </c>
      <c r="Q3079" s="9" t="s">
        <v>4853</v>
      </c>
      <c r="R3079" s="9" t="s">
        <v>6928</v>
      </c>
    </row>
    <row r="3080" spans="1:18" x14ac:dyDescent="0.25">
      <c r="A3080" s="4" t="s">
        <v>4460</v>
      </c>
      <c r="D3080" s="4" t="s">
        <v>2423</v>
      </c>
      <c r="G3080" s="4" t="s">
        <v>4318</v>
      </c>
      <c r="P3080" s="9" t="s">
        <v>4460</v>
      </c>
      <c r="Q3080" s="9" t="s">
        <v>2423</v>
      </c>
      <c r="R3080" s="9" t="s">
        <v>1260</v>
      </c>
    </row>
    <row r="3081" spans="1:18" x14ac:dyDescent="0.25">
      <c r="A3081" s="4" t="s">
        <v>5985</v>
      </c>
      <c r="D3081" s="4" t="s">
        <v>1841</v>
      </c>
      <c r="G3081" s="4" t="s">
        <v>5437</v>
      </c>
      <c r="P3081" s="9" t="s">
        <v>5985</v>
      </c>
      <c r="Q3081" s="9" t="s">
        <v>1841</v>
      </c>
      <c r="R3081" s="9" t="s">
        <v>5369</v>
      </c>
    </row>
    <row r="3082" spans="1:18" x14ac:dyDescent="0.25">
      <c r="A3082" s="4" t="s">
        <v>5372</v>
      </c>
      <c r="D3082" s="4" t="s">
        <v>2178</v>
      </c>
      <c r="G3082" s="4" t="s">
        <v>6594</v>
      </c>
      <c r="P3082" s="9" t="s">
        <v>5372</v>
      </c>
      <c r="Q3082" s="9" t="s">
        <v>2178</v>
      </c>
      <c r="R3082" s="9" t="s">
        <v>7342</v>
      </c>
    </row>
    <row r="3083" spans="1:18" x14ac:dyDescent="0.25">
      <c r="A3083" s="4" t="s">
        <v>6604</v>
      </c>
      <c r="D3083" s="4" t="s">
        <v>4956</v>
      </c>
      <c r="G3083" s="4" t="s">
        <v>6927</v>
      </c>
      <c r="P3083" s="9" t="s">
        <v>6604</v>
      </c>
      <c r="Q3083" s="9" t="s">
        <v>4956</v>
      </c>
      <c r="R3083" s="9" t="s">
        <v>1582</v>
      </c>
    </row>
    <row r="3084" spans="1:18" x14ac:dyDescent="0.25">
      <c r="A3084" s="4" t="s">
        <v>4542</v>
      </c>
      <c r="D3084" s="4" t="s">
        <v>1244</v>
      </c>
      <c r="G3084" s="4" t="s">
        <v>4359</v>
      </c>
      <c r="P3084" s="9" t="s">
        <v>4542</v>
      </c>
      <c r="Q3084" s="9" t="s">
        <v>1244</v>
      </c>
      <c r="R3084" s="9" t="s">
        <v>3711</v>
      </c>
    </row>
    <row r="3085" spans="1:18" x14ac:dyDescent="0.25">
      <c r="A3085" s="4" t="s">
        <v>4637</v>
      </c>
      <c r="D3085" s="4" t="s">
        <v>3520</v>
      </c>
      <c r="G3085" s="4" t="s">
        <v>6928</v>
      </c>
      <c r="P3085" s="9" t="s">
        <v>4637</v>
      </c>
      <c r="Q3085" s="9" t="s">
        <v>3520</v>
      </c>
      <c r="R3085" s="9" t="s">
        <v>5486</v>
      </c>
    </row>
    <row r="3086" spans="1:18" x14ac:dyDescent="0.25">
      <c r="A3086" s="4" t="s">
        <v>4672</v>
      </c>
      <c r="D3086" s="4" t="s">
        <v>5982</v>
      </c>
      <c r="G3086" s="4" t="s">
        <v>1260</v>
      </c>
      <c r="P3086" s="9" t="s">
        <v>4672</v>
      </c>
      <c r="Q3086" s="9" t="s">
        <v>5982</v>
      </c>
      <c r="R3086" s="9" t="s">
        <v>3876</v>
      </c>
    </row>
    <row r="3087" spans="1:18" x14ac:dyDescent="0.25">
      <c r="A3087" s="4" t="s">
        <v>4717</v>
      </c>
      <c r="D3087" s="4" t="s">
        <v>1443</v>
      </c>
      <c r="G3087" s="4" t="s">
        <v>5369</v>
      </c>
      <c r="P3087" s="9" t="s">
        <v>4717</v>
      </c>
      <c r="Q3087" s="9" t="s">
        <v>1443</v>
      </c>
      <c r="R3087" s="9" t="s">
        <v>6409</v>
      </c>
    </row>
    <row r="3088" spans="1:18" x14ac:dyDescent="0.25">
      <c r="A3088" s="4" t="s">
        <v>4830</v>
      </c>
      <c r="D3088" s="4" t="s">
        <v>3569</v>
      </c>
      <c r="G3088" s="4" t="s">
        <v>7342</v>
      </c>
      <c r="P3088" s="9" t="s">
        <v>4830</v>
      </c>
      <c r="Q3088" s="9" t="s">
        <v>3569</v>
      </c>
      <c r="R3088" s="9" t="s">
        <v>7670</v>
      </c>
    </row>
    <row r="3089" spans="1:18" x14ac:dyDescent="0.25">
      <c r="A3089" s="4" t="s">
        <v>5011</v>
      </c>
      <c r="D3089" s="4" t="s">
        <v>1520</v>
      </c>
      <c r="G3089" s="4" t="s">
        <v>1582</v>
      </c>
      <c r="P3089" s="9" t="s">
        <v>5011</v>
      </c>
      <c r="Q3089" s="9" t="s">
        <v>1520</v>
      </c>
      <c r="R3089" s="9" t="s">
        <v>3938</v>
      </c>
    </row>
    <row r="3090" spans="1:18" x14ac:dyDescent="0.25">
      <c r="A3090" s="4" t="s">
        <v>2533</v>
      </c>
      <c r="D3090" s="4" t="s">
        <v>3590</v>
      </c>
      <c r="G3090" s="4" t="s">
        <v>3711</v>
      </c>
      <c r="P3090" s="9" t="s">
        <v>2533</v>
      </c>
      <c r="Q3090" s="9" t="s">
        <v>3590</v>
      </c>
      <c r="R3090" s="9" t="s">
        <v>5979</v>
      </c>
    </row>
    <row r="3091" spans="1:18" x14ac:dyDescent="0.25">
      <c r="A3091" s="4" t="s">
        <v>2038</v>
      </c>
      <c r="D3091" s="4" t="s">
        <v>1669</v>
      </c>
      <c r="G3091" s="4" t="s">
        <v>5486</v>
      </c>
      <c r="P3091" s="9" t="s">
        <v>2038</v>
      </c>
      <c r="Q3091" s="9" t="s">
        <v>1669</v>
      </c>
      <c r="R3091" s="9" t="s">
        <v>2501</v>
      </c>
    </row>
    <row r="3092" spans="1:18" x14ac:dyDescent="0.25">
      <c r="A3092" s="4" t="s">
        <v>2151</v>
      </c>
      <c r="D3092" s="4" t="s">
        <v>3665</v>
      </c>
      <c r="G3092" s="4" t="s">
        <v>3876</v>
      </c>
      <c r="P3092" s="9" t="s">
        <v>2151</v>
      </c>
      <c r="Q3092" s="9" t="s">
        <v>3665</v>
      </c>
      <c r="R3092" s="9" t="s">
        <v>2096</v>
      </c>
    </row>
    <row r="3093" spans="1:18" x14ac:dyDescent="0.25">
      <c r="A3093" s="4" t="s">
        <v>4957</v>
      </c>
      <c r="D3093" s="4" t="s">
        <v>3768</v>
      </c>
      <c r="G3093" s="4" t="s">
        <v>6409</v>
      </c>
      <c r="P3093" s="9" t="s">
        <v>4957</v>
      </c>
      <c r="Q3093" s="9" t="s">
        <v>3768</v>
      </c>
      <c r="R3093" s="9" t="s">
        <v>4052</v>
      </c>
    </row>
    <row r="3094" spans="1:18" x14ac:dyDescent="0.25">
      <c r="A3094" s="4" t="s">
        <v>6277</v>
      </c>
      <c r="D3094" s="4" t="s">
        <v>3771</v>
      </c>
      <c r="G3094" s="4" t="s">
        <v>7670</v>
      </c>
      <c r="P3094" s="9" t="s">
        <v>6277</v>
      </c>
      <c r="Q3094" s="9" t="s">
        <v>3771</v>
      </c>
      <c r="R3094" s="9" t="s">
        <v>6595</v>
      </c>
    </row>
    <row r="3095" spans="1:18" x14ac:dyDescent="0.25">
      <c r="A3095" s="4" t="s">
        <v>7347</v>
      </c>
      <c r="D3095" s="4" t="s">
        <v>6410</v>
      </c>
      <c r="G3095" s="4" t="s">
        <v>3938</v>
      </c>
      <c r="P3095" s="9" t="s">
        <v>7347</v>
      </c>
      <c r="Q3095" s="9" t="s">
        <v>6410</v>
      </c>
      <c r="R3095" s="9" t="s">
        <v>1236</v>
      </c>
    </row>
    <row r="3096" spans="1:18" x14ac:dyDescent="0.25">
      <c r="A3096" s="4" t="s">
        <v>7348</v>
      </c>
      <c r="D3096" s="4" t="s">
        <v>7167</v>
      </c>
      <c r="G3096" s="4" t="s">
        <v>5979</v>
      </c>
      <c r="P3096" s="9" t="s">
        <v>7348</v>
      </c>
      <c r="Q3096" s="9" t="s">
        <v>7167</v>
      </c>
      <c r="R3096" s="9" t="s">
        <v>5600</v>
      </c>
    </row>
    <row r="3097" spans="1:18" x14ac:dyDescent="0.25">
      <c r="A3097" s="4" t="s">
        <v>6812</v>
      </c>
      <c r="D3097" s="4" t="s">
        <v>3910</v>
      </c>
      <c r="G3097" s="4" t="s">
        <v>2501</v>
      </c>
      <c r="P3097" s="9" t="s">
        <v>6812</v>
      </c>
      <c r="Q3097" s="9" t="s">
        <v>3910</v>
      </c>
      <c r="R3097" s="9" t="s">
        <v>2695</v>
      </c>
    </row>
    <row r="3098" spans="1:18" x14ac:dyDescent="0.25">
      <c r="A3098" s="4" t="s">
        <v>6278</v>
      </c>
      <c r="D3098" s="4" t="s">
        <v>6102</v>
      </c>
      <c r="G3098" s="4" t="s">
        <v>2096</v>
      </c>
      <c r="P3098" s="9" t="s">
        <v>6278</v>
      </c>
      <c r="Q3098" s="9" t="s">
        <v>6102</v>
      </c>
      <c r="R3098" s="9" t="s">
        <v>6596</v>
      </c>
    </row>
    <row r="3099" spans="1:18" x14ac:dyDescent="0.25">
      <c r="A3099" s="4" t="s">
        <v>6605</v>
      </c>
      <c r="D3099" s="4" t="s">
        <v>7168</v>
      </c>
      <c r="G3099" s="4" t="s">
        <v>4052</v>
      </c>
      <c r="P3099" s="9" t="s">
        <v>6605</v>
      </c>
      <c r="Q3099" s="9" t="s">
        <v>7168</v>
      </c>
      <c r="R3099" s="9" t="s">
        <v>5250</v>
      </c>
    </row>
    <row r="3100" spans="1:18" x14ac:dyDescent="0.25">
      <c r="A3100" s="4" t="s">
        <v>5986</v>
      </c>
      <c r="D3100" s="4" t="s">
        <v>2401</v>
      </c>
      <c r="G3100" s="4" t="s">
        <v>6595</v>
      </c>
      <c r="P3100" s="9" t="s">
        <v>5986</v>
      </c>
      <c r="Q3100" s="9" t="s">
        <v>2401</v>
      </c>
      <c r="R3100" s="9" t="s">
        <v>2772</v>
      </c>
    </row>
    <row r="3101" spans="1:18" x14ac:dyDescent="0.25">
      <c r="A3101" s="4" t="s">
        <v>6103</v>
      </c>
      <c r="D3101" s="4" t="s">
        <v>2075</v>
      </c>
      <c r="G3101" s="4" t="s">
        <v>1236</v>
      </c>
      <c r="P3101" s="9" t="s">
        <v>6103</v>
      </c>
      <c r="Q3101" s="9" t="s">
        <v>2075</v>
      </c>
      <c r="R3101" s="9" t="s">
        <v>6597</v>
      </c>
    </row>
    <row r="3102" spans="1:18" x14ac:dyDescent="0.25">
      <c r="A3102" s="4" t="s">
        <v>4007</v>
      </c>
      <c r="D3102" s="4" t="s">
        <v>4035</v>
      </c>
      <c r="G3102" s="4" t="s">
        <v>5600</v>
      </c>
      <c r="P3102" s="9" t="s">
        <v>4007</v>
      </c>
      <c r="Q3102" s="9" t="s">
        <v>4035</v>
      </c>
      <c r="R3102" s="9" t="s">
        <v>7671</v>
      </c>
    </row>
    <row r="3103" spans="1:18" x14ac:dyDescent="0.25">
      <c r="A3103" s="4" t="s">
        <v>2482</v>
      </c>
      <c r="D3103" s="4" t="s">
        <v>4072</v>
      </c>
      <c r="G3103" s="4" t="s">
        <v>2695</v>
      </c>
      <c r="P3103" s="9" t="s">
        <v>2482</v>
      </c>
      <c r="Q3103" s="9" t="s">
        <v>4072</v>
      </c>
      <c r="R3103" s="9" t="s">
        <v>2807</v>
      </c>
    </row>
    <row r="3104" spans="1:18" x14ac:dyDescent="0.25">
      <c r="A3104" s="4" t="s">
        <v>1923</v>
      </c>
      <c r="D3104" s="4" t="s">
        <v>5602</v>
      </c>
      <c r="G3104" s="4" t="s">
        <v>6596</v>
      </c>
      <c r="P3104" s="9" t="s">
        <v>1923</v>
      </c>
      <c r="Q3104" s="9" t="s">
        <v>5602</v>
      </c>
      <c r="R3104" s="9" t="s">
        <v>6101</v>
      </c>
    </row>
    <row r="3105" spans="1:18" x14ac:dyDescent="0.25">
      <c r="A3105" s="4" t="s">
        <v>3564</v>
      </c>
      <c r="D3105" s="4" t="s">
        <v>6929</v>
      </c>
      <c r="G3105" s="4" t="s">
        <v>5250</v>
      </c>
      <c r="P3105" s="9" t="s">
        <v>3564</v>
      </c>
      <c r="Q3105" s="9" t="s">
        <v>6929</v>
      </c>
      <c r="R3105" s="9" t="s">
        <v>2912</v>
      </c>
    </row>
    <row r="3106" spans="1:18" x14ac:dyDescent="0.25">
      <c r="A3106" s="4" t="s">
        <v>3700</v>
      </c>
      <c r="D3106" s="4" t="s">
        <v>1325</v>
      </c>
      <c r="G3106" s="4" t="s">
        <v>2772</v>
      </c>
      <c r="P3106" s="9" t="s">
        <v>3700</v>
      </c>
      <c r="Q3106" s="9" t="s">
        <v>1325</v>
      </c>
      <c r="R3106" s="9" t="s">
        <v>2457</v>
      </c>
    </row>
    <row r="3107" spans="1:18" x14ac:dyDescent="0.25">
      <c r="A3107" s="4" t="s">
        <v>6606</v>
      </c>
      <c r="D3107" s="4" t="s">
        <v>1221</v>
      </c>
      <c r="G3107" s="4" t="s">
        <v>6597</v>
      </c>
      <c r="P3107" s="9" t="s">
        <v>6606</v>
      </c>
      <c r="Q3107" s="9" t="s">
        <v>1221</v>
      </c>
      <c r="R3107" s="9" t="s">
        <v>2046</v>
      </c>
    </row>
    <row r="3108" spans="1:18" x14ac:dyDescent="0.25">
      <c r="A3108" s="4" t="s">
        <v>2418</v>
      </c>
      <c r="D3108" s="4" t="s">
        <v>1487</v>
      </c>
      <c r="G3108" s="4" t="s">
        <v>7671</v>
      </c>
      <c r="P3108" s="9" t="s">
        <v>2418</v>
      </c>
      <c r="Q3108" s="9" t="s">
        <v>1487</v>
      </c>
      <c r="R3108" s="9" t="s">
        <v>5370</v>
      </c>
    </row>
    <row r="3109" spans="1:18" x14ac:dyDescent="0.25">
      <c r="A3109" s="4" t="s">
        <v>2095</v>
      </c>
      <c r="D3109" s="4" t="s">
        <v>1638</v>
      </c>
      <c r="G3109" s="4" t="s">
        <v>2807</v>
      </c>
      <c r="P3109" s="9" t="s">
        <v>2095</v>
      </c>
      <c r="Q3109" s="9" t="s">
        <v>1638</v>
      </c>
      <c r="R3109" s="9" t="s">
        <v>5980</v>
      </c>
    </row>
    <row r="3110" spans="1:18" x14ac:dyDescent="0.25">
      <c r="A3110" s="4" t="s">
        <v>4088</v>
      </c>
      <c r="D3110" s="4" t="s">
        <v>1608</v>
      </c>
      <c r="G3110" s="4" t="s">
        <v>6101</v>
      </c>
      <c r="P3110" s="9" t="s">
        <v>4088</v>
      </c>
      <c r="Q3110" s="9" t="s">
        <v>1608</v>
      </c>
      <c r="R3110" s="9" t="s">
        <v>5251</v>
      </c>
    </row>
    <row r="3111" spans="1:18" x14ac:dyDescent="0.25">
      <c r="A3111" s="4" t="s">
        <v>5987</v>
      </c>
      <c r="D3111" s="4" t="s">
        <v>1687</v>
      </c>
      <c r="G3111" s="4" t="s">
        <v>2912</v>
      </c>
      <c r="P3111" s="9" t="s">
        <v>5987</v>
      </c>
      <c r="Q3111" s="9" t="s">
        <v>1687</v>
      </c>
      <c r="R3111" s="9" t="s">
        <v>6598</v>
      </c>
    </row>
    <row r="3112" spans="1:18" x14ac:dyDescent="0.25">
      <c r="A3112" s="4" t="s">
        <v>6607</v>
      </c>
      <c r="D3112" s="4" t="s">
        <v>4582</v>
      </c>
      <c r="G3112" s="4" t="s">
        <v>2457</v>
      </c>
      <c r="P3112" s="9" t="s">
        <v>6607</v>
      </c>
      <c r="Q3112" s="9" t="s">
        <v>4582</v>
      </c>
      <c r="R3112" s="9" t="s">
        <v>5601</v>
      </c>
    </row>
    <row r="3113" spans="1:18" x14ac:dyDescent="0.25">
      <c r="A3113" s="4" t="s">
        <v>2777</v>
      </c>
      <c r="D3113" s="4" t="s">
        <v>6811</v>
      </c>
      <c r="G3113" s="4" t="s">
        <v>2046</v>
      </c>
      <c r="P3113" s="9" t="s">
        <v>2777</v>
      </c>
      <c r="Q3113" s="9" t="s">
        <v>6811</v>
      </c>
      <c r="R3113" s="9" t="s">
        <v>4217</v>
      </c>
    </row>
    <row r="3114" spans="1:18" x14ac:dyDescent="0.25">
      <c r="A3114" s="4" t="s">
        <v>5603</v>
      </c>
      <c r="D3114" s="4" t="s">
        <v>4658</v>
      </c>
      <c r="G3114" s="4" t="s">
        <v>5370</v>
      </c>
      <c r="P3114" s="9" t="s">
        <v>5603</v>
      </c>
      <c r="Q3114" s="9" t="s">
        <v>4658</v>
      </c>
      <c r="R3114" s="9" t="s">
        <v>4282</v>
      </c>
    </row>
    <row r="3115" spans="1:18" x14ac:dyDescent="0.25">
      <c r="A3115" s="4" t="s">
        <v>2891</v>
      </c>
      <c r="D3115" s="4" t="s">
        <v>4757</v>
      </c>
      <c r="G3115" s="4" t="s">
        <v>5980</v>
      </c>
      <c r="P3115" s="9" t="s">
        <v>2891</v>
      </c>
      <c r="Q3115" s="9" t="s">
        <v>4757</v>
      </c>
      <c r="R3115" s="9" t="s">
        <v>4340</v>
      </c>
    </row>
    <row r="3116" spans="1:18" x14ac:dyDescent="0.25">
      <c r="A3116" s="4" t="s">
        <v>2542</v>
      </c>
      <c r="D3116" s="4" t="s">
        <v>5719</v>
      </c>
      <c r="G3116" s="4" t="s">
        <v>5251</v>
      </c>
      <c r="P3116" s="9" t="s">
        <v>2542</v>
      </c>
      <c r="Q3116" s="9" t="s">
        <v>5719</v>
      </c>
      <c r="R3116" s="9" t="s">
        <v>6163</v>
      </c>
    </row>
    <row r="3117" spans="1:18" x14ac:dyDescent="0.25">
      <c r="A3117" s="4" t="s">
        <v>1343</v>
      </c>
      <c r="D3117" s="4" t="s">
        <v>6275</v>
      </c>
      <c r="G3117" s="4" t="s">
        <v>6598</v>
      </c>
      <c r="P3117" s="9" t="s">
        <v>1343</v>
      </c>
      <c r="Q3117" s="9" t="s">
        <v>6275</v>
      </c>
      <c r="R3117" s="9" t="s">
        <v>4398</v>
      </c>
    </row>
    <row r="3118" spans="1:18" x14ac:dyDescent="0.25">
      <c r="A3118" s="4" t="s">
        <v>4443</v>
      </c>
      <c r="D3118" s="4" t="s">
        <v>7345</v>
      </c>
      <c r="G3118" s="4" t="s">
        <v>5601</v>
      </c>
      <c r="P3118" s="9" t="s">
        <v>4443</v>
      </c>
      <c r="Q3118" s="9" t="s">
        <v>7345</v>
      </c>
      <c r="R3118" s="9" t="s">
        <v>2272</v>
      </c>
    </row>
    <row r="3119" spans="1:18" x14ac:dyDescent="0.25">
      <c r="A3119" s="4" t="s">
        <v>1417</v>
      </c>
      <c r="D3119" s="4" t="s">
        <v>4787</v>
      </c>
      <c r="G3119" s="4" t="s">
        <v>4217</v>
      </c>
      <c r="P3119" s="9" t="s">
        <v>1417</v>
      </c>
      <c r="Q3119" s="9" t="s">
        <v>4787</v>
      </c>
      <c r="R3119" s="9" t="s">
        <v>4434</v>
      </c>
    </row>
    <row r="3120" spans="1:18" x14ac:dyDescent="0.25">
      <c r="A3120" s="4" t="s">
        <v>4479</v>
      </c>
      <c r="D3120" s="4" t="s">
        <v>4810</v>
      </c>
      <c r="G3120" s="4" t="s">
        <v>4282</v>
      </c>
      <c r="P3120" s="9" t="s">
        <v>4479</v>
      </c>
      <c r="Q3120" s="9" t="s">
        <v>4810</v>
      </c>
      <c r="R3120" s="9" t="s">
        <v>2673</v>
      </c>
    </row>
    <row r="3121" spans="1:18" x14ac:dyDescent="0.25">
      <c r="A3121" s="4" t="s">
        <v>6608</v>
      </c>
      <c r="D3121" s="4" t="s">
        <v>6602</v>
      </c>
      <c r="G3121" s="4" t="s">
        <v>4340</v>
      </c>
      <c r="P3121" s="9" t="s">
        <v>6608</v>
      </c>
      <c r="Q3121" s="9" t="s">
        <v>6602</v>
      </c>
      <c r="R3121" s="9" t="s">
        <v>7343</v>
      </c>
    </row>
    <row r="3122" spans="1:18" x14ac:dyDescent="0.25">
      <c r="A3122" s="4" t="s">
        <v>1641</v>
      </c>
      <c r="D3122" s="4" t="s">
        <v>7549</v>
      </c>
      <c r="G3122" s="4" t="s">
        <v>6163</v>
      </c>
      <c r="P3122" s="9" t="s">
        <v>1641</v>
      </c>
      <c r="Q3122" s="9" t="s">
        <v>7549</v>
      </c>
      <c r="R3122" s="9" t="s">
        <v>6599</v>
      </c>
    </row>
    <row r="3123" spans="1:18" x14ac:dyDescent="0.25">
      <c r="A3123" s="4" t="s">
        <v>4524</v>
      </c>
      <c r="D3123" s="4" t="s">
        <v>2611</v>
      </c>
      <c r="G3123" s="4" t="s">
        <v>4398</v>
      </c>
      <c r="P3123" s="9" t="s">
        <v>4524</v>
      </c>
      <c r="Q3123" s="9" t="s">
        <v>2611</v>
      </c>
      <c r="R3123" s="9" t="s">
        <v>6600</v>
      </c>
    </row>
    <row r="3124" spans="1:18" x14ac:dyDescent="0.25">
      <c r="A3124" s="4" t="s">
        <v>4559</v>
      </c>
      <c r="D3124" s="4" t="s">
        <v>2194</v>
      </c>
      <c r="G3124" s="4" t="s">
        <v>2272</v>
      </c>
      <c r="P3124" s="9" t="s">
        <v>4559</v>
      </c>
      <c r="Q3124" s="9" t="s">
        <v>2194</v>
      </c>
      <c r="R3124" s="9" t="s">
        <v>7349</v>
      </c>
    </row>
    <row r="3125" spans="1:18" x14ac:dyDescent="0.25">
      <c r="A3125" s="4" t="s">
        <v>6609</v>
      </c>
      <c r="D3125" s="4" t="s">
        <v>2231</v>
      </c>
      <c r="G3125" s="4" t="s">
        <v>4434</v>
      </c>
      <c r="P3125" s="9" t="s">
        <v>6609</v>
      </c>
      <c r="Q3125" s="9" t="s">
        <v>2231</v>
      </c>
      <c r="R3125" s="9" t="s">
        <v>2911</v>
      </c>
    </row>
    <row r="3126" spans="1:18" x14ac:dyDescent="0.25">
      <c r="A3126" s="4" t="s">
        <v>4568</v>
      </c>
      <c r="D3126" s="4" t="s">
        <v>1870</v>
      </c>
      <c r="G3126" s="4" t="s">
        <v>2673</v>
      </c>
      <c r="P3126" s="9" t="s">
        <v>4568</v>
      </c>
      <c r="Q3126" s="9" t="s">
        <v>1870</v>
      </c>
      <c r="R3126" s="9" t="s">
        <v>2544</v>
      </c>
    </row>
    <row r="3127" spans="1:18" x14ac:dyDescent="0.25">
      <c r="A3127" s="4" t="s">
        <v>4649</v>
      </c>
      <c r="D3127" s="4" t="s">
        <v>2002</v>
      </c>
      <c r="G3127" s="4" t="s">
        <v>7343</v>
      </c>
      <c r="P3127" s="9" t="s">
        <v>4649</v>
      </c>
      <c r="Q3127" s="9" t="s">
        <v>2002</v>
      </c>
      <c r="R3127" s="9" t="s">
        <v>2052</v>
      </c>
    </row>
    <row r="3128" spans="1:18" x14ac:dyDescent="0.25">
      <c r="A3128" s="4" t="s">
        <v>5374</v>
      </c>
      <c r="D3128" s="4" t="s">
        <v>2140</v>
      </c>
      <c r="G3128" s="4" t="s">
        <v>6599</v>
      </c>
      <c r="P3128" s="9" t="s">
        <v>5374</v>
      </c>
      <c r="Q3128" s="9" t="s">
        <v>2140</v>
      </c>
      <c r="R3128" s="9" t="s">
        <v>1310</v>
      </c>
    </row>
    <row r="3129" spans="1:18" x14ac:dyDescent="0.25">
      <c r="A3129" s="4" t="s">
        <v>4686</v>
      </c>
      <c r="D3129" s="4" t="s">
        <v>4889</v>
      </c>
      <c r="G3129" s="4" t="s">
        <v>6600</v>
      </c>
      <c r="P3129" s="9" t="s">
        <v>4686</v>
      </c>
      <c r="Q3129" s="9" t="s">
        <v>4889</v>
      </c>
      <c r="R3129" s="9" t="s">
        <v>5371</v>
      </c>
    </row>
    <row r="3130" spans="1:18" x14ac:dyDescent="0.25">
      <c r="A3130" s="4" t="s">
        <v>4726</v>
      </c>
      <c r="D3130" s="4" t="s">
        <v>4904</v>
      </c>
      <c r="G3130" s="4" t="s">
        <v>7349</v>
      </c>
      <c r="P3130" s="9" t="s">
        <v>4726</v>
      </c>
      <c r="Q3130" s="9" t="s">
        <v>4904</v>
      </c>
      <c r="R3130" s="9" t="s">
        <v>4478</v>
      </c>
    </row>
    <row r="3131" spans="1:18" x14ac:dyDescent="0.25">
      <c r="A3131" s="4" t="s">
        <v>4770</v>
      </c>
      <c r="D3131" s="4" t="s">
        <v>4940</v>
      </c>
      <c r="G3131" s="4" t="s">
        <v>2911</v>
      </c>
      <c r="P3131" s="9" t="s">
        <v>4770</v>
      </c>
      <c r="Q3131" s="9" t="s">
        <v>4940</v>
      </c>
      <c r="R3131" s="9" t="s">
        <v>6601</v>
      </c>
    </row>
    <row r="3132" spans="1:18" x14ac:dyDescent="0.25">
      <c r="A3132" s="4" t="s">
        <v>4817</v>
      </c>
      <c r="D3132" s="4" t="s">
        <v>6603</v>
      </c>
      <c r="G3132" s="4" t="s">
        <v>2544</v>
      </c>
      <c r="P3132" s="9" t="s">
        <v>4817</v>
      </c>
      <c r="Q3132" s="9" t="s">
        <v>6603</v>
      </c>
      <c r="R3132" s="9" t="s">
        <v>4522</v>
      </c>
    </row>
    <row r="3133" spans="1:18" x14ac:dyDescent="0.25">
      <c r="A3133" s="4" t="s">
        <v>4823</v>
      </c>
      <c r="D3133" s="4" t="s">
        <v>3639</v>
      </c>
      <c r="G3133" s="4" t="s">
        <v>2052</v>
      </c>
      <c r="P3133" s="9" t="s">
        <v>4823</v>
      </c>
      <c r="Q3133" s="9" t="s">
        <v>3639</v>
      </c>
      <c r="R3133" s="9" t="s">
        <v>4620</v>
      </c>
    </row>
    <row r="3134" spans="1:18" x14ac:dyDescent="0.25">
      <c r="A3134" s="4" t="s">
        <v>5006</v>
      </c>
      <c r="D3134" s="4" t="s">
        <v>6276</v>
      </c>
      <c r="G3134" s="4" t="s">
        <v>1310</v>
      </c>
      <c r="P3134" s="9" t="s">
        <v>5006</v>
      </c>
      <c r="Q3134" s="9" t="s">
        <v>6276</v>
      </c>
      <c r="R3134" s="9" t="s">
        <v>4635</v>
      </c>
    </row>
    <row r="3135" spans="1:18" x14ac:dyDescent="0.25">
      <c r="A3135" s="4" t="s">
        <v>2429</v>
      </c>
      <c r="D3135" s="4" t="s">
        <v>5983</v>
      </c>
      <c r="G3135" s="4" t="s">
        <v>5371</v>
      </c>
      <c r="P3135" s="9" t="s">
        <v>2429</v>
      </c>
      <c r="Q3135" s="9" t="s">
        <v>5983</v>
      </c>
      <c r="R3135" s="9" t="s">
        <v>6810</v>
      </c>
    </row>
    <row r="3136" spans="1:18" x14ac:dyDescent="0.25">
      <c r="A3136" s="4" t="s">
        <v>1848</v>
      </c>
      <c r="D3136" s="4" t="s">
        <v>2564</v>
      </c>
      <c r="G3136" s="4" t="s">
        <v>4478</v>
      </c>
      <c r="P3136" s="9" t="s">
        <v>1848</v>
      </c>
      <c r="Q3136" s="9" t="s">
        <v>2564</v>
      </c>
      <c r="R3136" s="9" t="s">
        <v>4674</v>
      </c>
    </row>
    <row r="3137" spans="1:18" x14ac:dyDescent="0.25">
      <c r="A3137" s="4" t="s">
        <v>2158</v>
      </c>
      <c r="D3137" s="4" t="s">
        <v>4090</v>
      </c>
      <c r="G3137" s="4" t="s">
        <v>6601</v>
      </c>
      <c r="P3137" s="9" t="s">
        <v>2158</v>
      </c>
      <c r="Q3137" s="9" t="s">
        <v>4090</v>
      </c>
      <c r="R3137" s="9" t="s">
        <v>4716</v>
      </c>
    </row>
    <row r="3138" spans="1:18" x14ac:dyDescent="0.25">
      <c r="A3138" s="4" t="s">
        <v>4908</v>
      </c>
      <c r="D3138" s="4" t="s">
        <v>4129</v>
      </c>
      <c r="G3138" s="4" t="s">
        <v>4522</v>
      </c>
      <c r="P3138" s="9" t="s">
        <v>4908</v>
      </c>
      <c r="Q3138" s="9" t="s">
        <v>4129</v>
      </c>
      <c r="R3138" s="9" t="s">
        <v>4831</v>
      </c>
    </row>
    <row r="3139" spans="1:18" x14ac:dyDescent="0.25">
      <c r="A3139" s="4" t="s">
        <v>4964</v>
      </c>
      <c r="D3139" s="4" t="s">
        <v>5984</v>
      </c>
      <c r="G3139" s="4" t="s">
        <v>4620</v>
      </c>
      <c r="P3139" s="9" t="s">
        <v>4964</v>
      </c>
      <c r="Q3139" s="9" t="s">
        <v>5984</v>
      </c>
      <c r="R3139" s="9" t="s">
        <v>4853</v>
      </c>
    </row>
    <row r="3140" spans="1:18" x14ac:dyDescent="0.25">
      <c r="A3140" s="4" t="s">
        <v>5720</v>
      </c>
      <c r="D3140" s="4" t="s">
        <v>7346</v>
      </c>
      <c r="G3140" s="4" t="s">
        <v>4635</v>
      </c>
      <c r="P3140" s="9" t="s">
        <v>5720</v>
      </c>
      <c r="Q3140" s="9" t="s">
        <v>7346</v>
      </c>
      <c r="R3140" s="9" t="s">
        <v>5981</v>
      </c>
    </row>
    <row r="3141" spans="1:18" x14ac:dyDescent="0.25">
      <c r="A3141" s="4" t="s">
        <v>2661</v>
      </c>
      <c r="D3141" s="4" t="s">
        <v>5252</v>
      </c>
      <c r="G3141" s="4" t="s">
        <v>6810</v>
      </c>
      <c r="P3141" s="9" t="s">
        <v>2661</v>
      </c>
      <c r="Q3141" s="9" t="s">
        <v>5252</v>
      </c>
      <c r="R3141" s="9" t="s">
        <v>2423</v>
      </c>
    </row>
    <row r="3142" spans="1:18" x14ac:dyDescent="0.25">
      <c r="A3142" s="4" t="s">
        <v>5604</v>
      </c>
      <c r="D3142" s="4" t="s">
        <v>5253</v>
      </c>
      <c r="G3142" s="4" t="s">
        <v>4674</v>
      </c>
      <c r="P3142" s="9" t="s">
        <v>5604</v>
      </c>
      <c r="Q3142" s="9" t="s">
        <v>5253</v>
      </c>
      <c r="R3142" s="9" t="s">
        <v>1841</v>
      </c>
    </row>
    <row r="3143" spans="1:18" x14ac:dyDescent="0.25">
      <c r="A3143" s="4" t="s">
        <v>2709</v>
      </c>
      <c r="D3143" s="4" t="s">
        <v>5254</v>
      </c>
      <c r="G3143" s="4" t="s">
        <v>4716</v>
      </c>
      <c r="P3143" s="9" t="s">
        <v>2709</v>
      </c>
      <c r="Q3143" s="9" t="s">
        <v>5254</v>
      </c>
      <c r="R3143" s="9" t="s">
        <v>2178</v>
      </c>
    </row>
    <row r="3144" spans="1:18" x14ac:dyDescent="0.25">
      <c r="A3144" s="4" t="s">
        <v>7350</v>
      </c>
      <c r="D3144" s="4" t="s">
        <v>4460</v>
      </c>
      <c r="G3144" s="4" t="s">
        <v>4831</v>
      </c>
      <c r="P3144" s="9" t="s">
        <v>7350</v>
      </c>
      <c r="Q3144" s="9" t="s">
        <v>4460</v>
      </c>
      <c r="R3144" s="9" t="s">
        <v>4956</v>
      </c>
    </row>
    <row r="3145" spans="1:18" x14ac:dyDescent="0.25">
      <c r="A3145" s="4" t="s">
        <v>6279</v>
      </c>
      <c r="D3145" s="4" t="s">
        <v>5985</v>
      </c>
      <c r="G3145" s="4" t="s">
        <v>4853</v>
      </c>
      <c r="P3145" s="9" t="s">
        <v>6279</v>
      </c>
      <c r="Q3145" s="9" t="s">
        <v>5985</v>
      </c>
      <c r="R3145" s="9" t="s">
        <v>1244</v>
      </c>
    </row>
    <row r="3146" spans="1:18" x14ac:dyDescent="0.25">
      <c r="A3146" s="4" t="s">
        <v>2829</v>
      </c>
      <c r="D3146" s="4" t="s">
        <v>5372</v>
      </c>
      <c r="G3146" s="4" t="s">
        <v>5981</v>
      </c>
      <c r="P3146" s="9" t="s">
        <v>2829</v>
      </c>
      <c r="Q3146" s="9" t="s">
        <v>5372</v>
      </c>
      <c r="R3146" s="9" t="s">
        <v>3520</v>
      </c>
    </row>
    <row r="3147" spans="1:18" x14ac:dyDescent="0.25">
      <c r="A3147" s="4" t="s">
        <v>5988</v>
      </c>
      <c r="D3147" s="4" t="s">
        <v>6604</v>
      </c>
      <c r="G3147" s="4" t="s">
        <v>2423</v>
      </c>
      <c r="P3147" s="9" t="s">
        <v>5988</v>
      </c>
      <c r="Q3147" s="9" t="s">
        <v>6604</v>
      </c>
      <c r="R3147" s="9" t="s">
        <v>5982</v>
      </c>
    </row>
    <row r="3148" spans="1:18" x14ac:dyDescent="0.25">
      <c r="A3148" s="4" t="s">
        <v>5375</v>
      </c>
      <c r="D3148" s="4" t="s">
        <v>4542</v>
      </c>
      <c r="G3148" s="4" t="s">
        <v>1841</v>
      </c>
      <c r="P3148" s="9" t="s">
        <v>5375</v>
      </c>
      <c r="Q3148" s="9" t="s">
        <v>4542</v>
      </c>
      <c r="R3148" s="9" t="s">
        <v>1443</v>
      </c>
    </row>
    <row r="3149" spans="1:18" x14ac:dyDescent="0.25">
      <c r="A3149" s="4" t="s">
        <v>2884</v>
      </c>
      <c r="D3149" s="4" t="s">
        <v>4637</v>
      </c>
      <c r="G3149" s="4" t="s">
        <v>2178</v>
      </c>
      <c r="P3149" s="9" t="s">
        <v>2884</v>
      </c>
      <c r="Q3149" s="9" t="s">
        <v>4637</v>
      </c>
      <c r="R3149" s="9" t="s">
        <v>3569</v>
      </c>
    </row>
    <row r="3150" spans="1:18" x14ac:dyDescent="0.25">
      <c r="A3150" s="4" t="s">
        <v>2451</v>
      </c>
      <c r="D3150" s="4" t="s">
        <v>4672</v>
      </c>
      <c r="G3150" s="4" t="s">
        <v>4956</v>
      </c>
      <c r="P3150" s="9" t="s">
        <v>2451</v>
      </c>
      <c r="Q3150" s="9" t="s">
        <v>4672</v>
      </c>
      <c r="R3150" s="9" t="s">
        <v>1520</v>
      </c>
    </row>
    <row r="3151" spans="1:18" x14ac:dyDescent="0.25">
      <c r="A3151" s="4" t="s">
        <v>2061</v>
      </c>
      <c r="D3151" s="4" t="s">
        <v>4717</v>
      </c>
      <c r="G3151" s="4" t="s">
        <v>1244</v>
      </c>
      <c r="P3151" s="9" t="s">
        <v>2061</v>
      </c>
      <c r="Q3151" s="9" t="s">
        <v>4717</v>
      </c>
      <c r="R3151" s="9" t="s">
        <v>3590</v>
      </c>
    </row>
    <row r="3152" spans="1:18" x14ac:dyDescent="0.25">
      <c r="A3152" s="4" t="s">
        <v>2958</v>
      </c>
      <c r="D3152" s="4" t="s">
        <v>4830</v>
      </c>
      <c r="G3152" s="4" t="s">
        <v>3520</v>
      </c>
      <c r="P3152" s="9" t="s">
        <v>2958</v>
      </c>
      <c r="Q3152" s="9" t="s">
        <v>4830</v>
      </c>
      <c r="R3152" s="9" t="s">
        <v>1669</v>
      </c>
    </row>
    <row r="3153" spans="1:18" x14ac:dyDescent="0.25">
      <c r="A3153" s="4" t="s">
        <v>1210</v>
      </c>
      <c r="D3153" s="4" t="s">
        <v>2533</v>
      </c>
      <c r="G3153" s="4" t="s">
        <v>5982</v>
      </c>
      <c r="P3153" s="9" t="s">
        <v>1210</v>
      </c>
      <c r="Q3153" s="9" t="s">
        <v>2533</v>
      </c>
      <c r="R3153" s="9" t="s">
        <v>3665</v>
      </c>
    </row>
    <row r="3154" spans="1:18" x14ac:dyDescent="0.25">
      <c r="A3154" s="4" t="s">
        <v>2966</v>
      </c>
      <c r="D3154" s="4" t="s">
        <v>2038</v>
      </c>
      <c r="G3154" s="4" t="s">
        <v>1443</v>
      </c>
      <c r="P3154" s="9" t="s">
        <v>2966</v>
      </c>
      <c r="Q3154" s="9" t="s">
        <v>2038</v>
      </c>
      <c r="R3154" s="9" t="s">
        <v>3768</v>
      </c>
    </row>
    <row r="3155" spans="1:18" x14ac:dyDescent="0.25">
      <c r="A3155" s="4" t="s">
        <v>1452</v>
      </c>
      <c r="D3155" s="4" t="s">
        <v>2151</v>
      </c>
      <c r="G3155" s="4" t="s">
        <v>3569</v>
      </c>
      <c r="P3155" s="9" t="s">
        <v>1452</v>
      </c>
      <c r="Q3155" s="9" t="s">
        <v>2151</v>
      </c>
      <c r="R3155" s="9" t="s">
        <v>3771</v>
      </c>
    </row>
    <row r="3156" spans="1:18" x14ac:dyDescent="0.25">
      <c r="A3156" s="4" t="s">
        <v>3031</v>
      </c>
      <c r="D3156" s="4" t="s">
        <v>4957</v>
      </c>
      <c r="G3156" s="4" t="s">
        <v>1520</v>
      </c>
      <c r="P3156" s="9" t="s">
        <v>3031</v>
      </c>
      <c r="Q3156" s="9" t="s">
        <v>4957</v>
      </c>
      <c r="R3156" s="9" t="s">
        <v>6410</v>
      </c>
    </row>
    <row r="3157" spans="1:18" x14ac:dyDescent="0.25">
      <c r="A3157" s="4" t="s">
        <v>5989</v>
      </c>
      <c r="D3157" s="4" t="s">
        <v>6277</v>
      </c>
      <c r="G3157" s="4" t="s">
        <v>3590</v>
      </c>
      <c r="P3157" s="9" t="s">
        <v>5989</v>
      </c>
      <c r="Q3157" s="9" t="s">
        <v>6277</v>
      </c>
      <c r="R3157" s="9" t="s">
        <v>7167</v>
      </c>
    </row>
    <row r="3158" spans="1:18" x14ac:dyDescent="0.25">
      <c r="A3158" s="4" t="s">
        <v>3076</v>
      </c>
      <c r="D3158" s="4" t="s">
        <v>7347</v>
      </c>
      <c r="G3158" s="4" t="s">
        <v>1669</v>
      </c>
      <c r="P3158" s="9" t="s">
        <v>3076</v>
      </c>
      <c r="Q3158" s="9" t="s">
        <v>7347</v>
      </c>
      <c r="R3158" s="9" t="s">
        <v>3910</v>
      </c>
    </row>
    <row r="3159" spans="1:18" x14ac:dyDescent="0.25">
      <c r="A3159" s="4" t="s">
        <v>3090</v>
      </c>
      <c r="D3159" s="4" t="s">
        <v>7348</v>
      </c>
      <c r="G3159" s="4" t="s">
        <v>3665</v>
      </c>
      <c r="P3159" s="9" t="s">
        <v>3090</v>
      </c>
      <c r="Q3159" s="9" t="s">
        <v>7348</v>
      </c>
      <c r="R3159" s="9" t="s">
        <v>6102</v>
      </c>
    </row>
    <row r="3160" spans="1:18" x14ac:dyDescent="0.25">
      <c r="A3160" s="4" t="s">
        <v>5376</v>
      </c>
      <c r="D3160" s="4" t="s">
        <v>6812</v>
      </c>
      <c r="G3160" s="4" t="s">
        <v>3768</v>
      </c>
      <c r="P3160" s="9" t="s">
        <v>5376</v>
      </c>
      <c r="Q3160" s="9" t="s">
        <v>6812</v>
      </c>
      <c r="R3160" s="9" t="s">
        <v>7168</v>
      </c>
    </row>
    <row r="3161" spans="1:18" x14ac:dyDescent="0.25">
      <c r="A3161" s="4" t="s">
        <v>3107</v>
      </c>
      <c r="D3161" s="4" t="s">
        <v>6813</v>
      </c>
      <c r="G3161" s="4" t="s">
        <v>3771</v>
      </c>
      <c r="P3161" s="9" t="s">
        <v>3107</v>
      </c>
      <c r="Q3161" s="9" t="s">
        <v>6813</v>
      </c>
      <c r="R3161" s="9" t="s">
        <v>7672</v>
      </c>
    </row>
    <row r="3162" spans="1:18" x14ac:dyDescent="0.25">
      <c r="A3162" s="4" t="s">
        <v>3138</v>
      </c>
      <c r="D3162" s="4" t="s">
        <v>6278</v>
      </c>
      <c r="G3162" s="4" t="s">
        <v>6410</v>
      </c>
      <c r="P3162" s="9" t="s">
        <v>3138</v>
      </c>
      <c r="Q3162" s="9" t="s">
        <v>6278</v>
      </c>
      <c r="R3162" s="9" t="s">
        <v>2401</v>
      </c>
    </row>
    <row r="3163" spans="1:18" x14ac:dyDescent="0.25">
      <c r="A3163" s="4" t="s">
        <v>3201</v>
      </c>
      <c r="D3163" s="4" t="s">
        <v>5986</v>
      </c>
      <c r="G3163" s="4" t="s">
        <v>7167</v>
      </c>
      <c r="P3163" s="9" t="s">
        <v>3201</v>
      </c>
      <c r="Q3163" s="9" t="s">
        <v>5986</v>
      </c>
      <c r="R3163" s="9" t="s">
        <v>2075</v>
      </c>
    </row>
    <row r="3164" spans="1:18" x14ac:dyDescent="0.25">
      <c r="A3164" s="4" t="s">
        <v>3256</v>
      </c>
      <c r="D3164" s="4" t="s">
        <v>6104</v>
      </c>
      <c r="G3164" s="4" t="s">
        <v>3910</v>
      </c>
      <c r="P3164" s="9" t="s">
        <v>3256</v>
      </c>
      <c r="Q3164" s="9" t="s">
        <v>6104</v>
      </c>
      <c r="R3164" s="9" t="s">
        <v>4035</v>
      </c>
    </row>
    <row r="3165" spans="1:18" x14ac:dyDescent="0.25">
      <c r="A3165" s="4" t="s">
        <v>3274</v>
      </c>
      <c r="D3165" s="4" t="s">
        <v>6103</v>
      </c>
      <c r="G3165" s="4" t="s">
        <v>6102</v>
      </c>
      <c r="P3165" s="9" t="s">
        <v>3274</v>
      </c>
      <c r="Q3165" s="9" t="s">
        <v>6103</v>
      </c>
      <c r="R3165" s="9" t="s">
        <v>4072</v>
      </c>
    </row>
    <row r="3166" spans="1:18" x14ac:dyDescent="0.25">
      <c r="A3166" s="4" t="s">
        <v>3316</v>
      </c>
      <c r="D3166" s="4" t="s">
        <v>4007</v>
      </c>
      <c r="G3166" s="4" t="s">
        <v>7168</v>
      </c>
      <c r="P3166" s="9" t="s">
        <v>3316</v>
      </c>
      <c r="Q3166" s="9" t="s">
        <v>4007</v>
      </c>
      <c r="R3166" s="9" t="s">
        <v>5602</v>
      </c>
    </row>
    <row r="3167" spans="1:18" x14ac:dyDescent="0.25">
      <c r="A3167" s="4" t="s">
        <v>7352</v>
      </c>
      <c r="D3167" s="4" t="s">
        <v>2482</v>
      </c>
      <c r="G3167" s="4" t="s">
        <v>7672</v>
      </c>
      <c r="P3167" s="9" t="s">
        <v>7352</v>
      </c>
      <c r="Q3167" s="9" t="s">
        <v>2482</v>
      </c>
      <c r="R3167" s="9" t="s">
        <v>6929</v>
      </c>
    </row>
    <row r="3168" spans="1:18" x14ac:dyDescent="0.25">
      <c r="A3168" s="4" t="s">
        <v>3347</v>
      </c>
      <c r="D3168" s="4" t="s">
        <v>1923</v>
      </c>
      <c r="G3168" s="4" t="s">
        <v>2401</v>
      </c>
      <c r="P3168" s="9" t="s">
        <v>3347</v>
      </c>
      <c r="Q3168" s="9" t="s">
        <v>1923</v>
      </c>
      <c r="R3168" s="9" t="s">
        <v>1325</v>
      </c>
    </row>
    <row r="3169" spans="1:18" x14ac:dyDescent="0.25">
      <c r="A3169" s="4" t="s">
        <v>6931</v>
      </c>
      <c r="D3169" s="4" t="s">
        <v>6930</v>
      </c>
      <c r="G3169" s="4" t="s">
        <v>2075</v>
      </c>
      <c r="P3169" s="9" t="s">
        <v>6931</v>
      </c>
      <c r="Q3169" s="9" t="s">
        <v>6930</v>
      </c>
      <c r="R3169" s="9" t="s">
        <v>1221</v>
      </c>
    </row>
    <row r="3170" spans="1:18" x14ac:dyDescent="0.25">
      <c r="A3170" s="4" t="s">
        <v>6106</v>
      </c>
      <c r="D3170" s="4" t="s">
        <v>3564</v>
      </c>
      <c r="G3170" s="4" t="s">
        <v>4035</v>
      </c>
      <c r="P3170" s="9" t="s">
        <v>6106</v>
      </c>
      <c r="Q3170" s="9" t="s">
        <v>3564</v>
      </c>
      <c r="R3170" s="9" t="s">
        <v>1487</v>
      </c>
    </row>
    <row r="3171" spans="1:18" x14ac:dyDescent="0.25">
      <c r="A3171" s="4" t="s">
        <v>2493</v>
      </c>
      <c r="D3171" s="4" t="s">
        <v>3700</v>
      </c>
      <c r="G3171" s="4" t="s">
        <v>4072</v>
      </c>
      <c r="P3171" s="9" t="s">
        <v>2493</v>
      </c>
      <c r="Q3171" s="9" t="s">
        <v>3700</v>
      </c>
      <c r="R3171" s="9" t="s">
        <v>1638</v>
      </c>
    </row>
    <row r="3172" spans="1:18" x14ac:dyDescent="0.25">
      <c r="A3172" s="4" t="s">
        <v>1975</v>
      </c>
      <c r="D3172" s="4" t="s">
        <v>5373</v>
      </c>
      <c r="G3172" s="4" t="s">
        <v>5602</v>
      </c>
      <c r="P3172" s="9" t="s">
        <v>1975</v>
      </c>
      <c r="Q3172" s="9" t="s">
        <v>5373</v>
      </c>
      <c r="R3172" s="9" t="s">
        <v>1608</v>
      </c>
    </row>
    <row r="3173" spans="1:18" x14ac:dyDescent="0.25">
      <c r="A3173" s="4" t="s">
        <v>3424</v>
      </c>
      <c r="D3173" s="4" t="s">
        <v>6606</v>
      </c>
      <c r="G3173" s="4" t="s">
        <v>6929</v>
      </c>
      <c r="P3173" s="9" t="s">
        <v>3424</v>
      </c>
      <c r="Q3173" s="9" t="s">
        <v>6606</v>
      </c>
      <c r="R3173" s="9" t="s">
        <v>1687</v>
      </c>
    </row>
    <row r="3174" spans="1:18" x14ac:dyDescent="0.25">
      <c r="A3174" s="4" t="s">
        <v>3468</v>
      </c>
      <c r="D3174" s="4" t="s">
        <v>2418</v>
      </c>
      <c r="G3174" s="4" t="s">
        <v>1325</v>
      </c>
      <c r="P3174" s="9" t="s">
        <v>3468</v>
      </c>
      <c r="Q3174" s="9" t="s">
        <v>2418</v>
      </c>
      <c r="R3174" s="9" t="s">
        <v>4582</v>
      </c>
    </row>
    <row r="3175" spans="1:18" x14ac:dyDescent="0.25">
      <c r="A3175" s="4" t="s">
        <v>6610</v>
      </c>
      <c r="D3175" s="4" t="s">
        <v>2095</v>
      </c>
      <c r="G3175" s="4" t="s">
        <v>1221</v>
      </c>
      <c r="P3175" s="9" t="s">
        <v>6610</v>
      </c>
      <c r="Q3175" s="9" t="s">
        <v>2095</v>
      </c>
      <c r="R3175" s="9" t="s">
        <v>6811</v>
      </c>
    </row>
    <row r="3176" spans="1:18" x14ac:dyDescent="0.25">
      <c r="A3176" s="4" t="s">
        <v>1186</v>
      </c>
      <c r="D3176" s="4" t="s">
        <v>4088</v>
      </c>
      <c r="G3176" s="4" t="s">
        <v>1487</v>
      </c>
      <c r="P3176" s="9" t="s">
        <v>1186</v>
      </c>
      <c r="Q3176" s="9" t="s">
        <v>4088</v>
      </c>
      <c r="R3176" s="9" t="s">
        <v>4658</v>
      </c>
    </row>
    <row r="3177" spans="1:18" x14ac:dyDescent="0.25">
      <c r="A3177" s="4" t="s">
        <v>1570</v>
      </c>
      <c r="D3177" s="4" t="s">
        <v>5987</v>
      </c>
      <c r="G3177" s="4" t="s">
        <v>1638</v>
      </c>
      <c r="P3177" s="9" t="s">
        <v>1570</v>
      </c>
      <c r="Q3177" s="9" t="s">
        <v>5987</v>
      </c>
      <c r="R3177" s="9" t="s">
        <v>4757</v>
      </c>
    </row>
    <row r="3178" spans="1:18" x14ac:dyDescent="0.25">
      <c r="A3178" s="4" t="s">
        <v>2763</v>
      </c>
      <c r="D3178" s="4" t="s">
        <v>6607</v>
      </c>
      <c r="G3178" s="4" t="s">
        <v>1608</v>
      </c>
      <c r="P3178" s="9" t="s">
        <v>2763</v>
      </c>
      <c r="Q3178" s="9" t="s">
        <v>6607</v>
      </c>
      <c r="R3178" s="9" t="s">
        <v>5719</v>
      </c>
    </row>
    <row r="3179" spans="1:18" x14ac:dyDescent="0.25">
      <c r="A3179" s="4" t="s">
        <v>2802</v>
      </c>
      <c r="D3179" s="4" t="s">
        <v>2777</v>
      </c>
      <c r="G3179" s="4" t="s">
        <v>1687</v>
      </c>
      <c r="P3179" s="9" t="s">
        <v>2802</v>
      </c>
      <c r="Q3179" s="9" t="s">
        <v>2777</v>
      </c>
      <c r="R3179" s="9" t="s">
        <v>6275</v>
      </c>
    </row>
    <row r="3180" spans="1:18" x14ac:dyDescent="0.25">
      <c r="A3180" s="4" t="s">
        <v>6815</v>
      </c>
      <c r="D3180" s="4" t="s">
        <v>5603</v>
      </c>
      <c r="G3180" s="4" t="s">
        <v>4582</v>
      </c>
      <c r="P3180" s="9" t="s">
        <v>6815</v>
      </c>
      <c r="Q3180" s="9" t="s">
        <v>5603</v>
      </c>
      <c r="R3180" s="9" t="s">
        <v>7345</v>
      </c>
    </row>
    <row r="3181" spans="1:18" x14ac:dyDescent="0.25">
      <c r="A3181" s="4" t="s">
        <v>2881</v>
      </c>
      <c r="D3181" s="4" t="s">
        <v>6411</v>
      </c>
      <c r="G3181" s="4" t="s">
        <v>6811</v>
      </c>
      <c r="P3181" s="9" t="s">
        <v>2881</v>
      </c>
      <c r="Q3181" s="9" t="s">
        <v>6411</v>
      </c>
      <c r="R3181" s="9" t="s">
        <v>4787</v>
      </c>
    </row>
    <row r="3182" spans="1:18" x14ac:dyDescent="0.25">
      <c r="A3182" s="4" t="s">
        <v>6611</v>
      </c>
      <c r="D3182" s="4" t="s">
        <v>2891</v>
      </c>
      <c r="G3182" s="4" t="s">
        <v>4658</v>
      </c>
      <c r="P3182" s="9" t="s">
        <v>6611</v>
      </c>
      <c r="Q3182" s="9" t="s">
        <v>2891</v>
      </c>
      <c r="R3182" s="9" t="s">
        <v>4810</v>
      </c>
    </row>
    <row r="3183" spans="1:18" x14ac:dyDescent="0.25">
      <c r="A3183" s="4" t="s">
        <v>2337</v>
      </c>
      <c r="D3183" s="4" t="s">
        <v>2542</v>
      </c>
      <c r="G3183" s="4" t="s">
        <v>4757</v>
      </c>
      <c r="P3183" s="9" t="s">
        <v>2337</v>
      </c>
      <c r="Q3183" s="9" t="s">
        <v>2542</v>
      </c>
      <c r="R3183" s="9" t="s">
        <v>6602</v>
      </c>
    </row>
    <row r="3184" spans="1:18" x14ac:dyDescent="0.25">
      <c r="A3184" s="4" t="s">
        <v>1704</v>
      </c>
      <c r="D3184" s="4" t="s">
        <v>1343</v>
      </c>
      <c r="G3184" s="4" t="s">
        <v>5719</v>
      </c>
      <c r="P3184" s="9" t="s">
        <v>1704</v>
      </c>
      <c r="Q3184" s="9" t="s">
        <v>1343</v>
      </c>
      <c r="R3184" s="9" t="s">
        <v>7549</v>
      </c>
    </row>
    <row r="3185" spans="1:18" x14ac:dyDescent="0.25">
      <c r="A3185" s="4" t="s">
        <v>2056</v>
      </c>
      <c r="D3185" s="4" t="s">
        <v>4443</v>
      </c>
      <c r="G3185" s="4" t="s">
        <v>6275</v>
      </c>
      <c r="P3185" s="9" t="s">
        <v>2056</v>
      </c>
      <c r="Q3185" s="9" t="s">
        <v>4443</v>
      </c>
      <c r="R3185" s="9" t="s">
        <v>7673</v>
      </c>
    </row>
    <row r="3186" spans="1:18" x14ac:dyDescent="0.25">
      <c r="A3186" s="4" t="s">
        <v>2961</v>
      </c>
      <c r="D3186" s="4" t="s">
        <v>1417</v>
      </c>
      <c r="G3186" s="4" t="s">
        <v>7345</v>
      </c>
      <c r="P3186" s="9" t="s">
        <v>2961</v>
      </c>
      <c r="Q3186" s="9" t="s">
        <v>1417</v>
      </c>
      <c r="R3186" s="9" t="s">
        <v>2611</v>
      </c>
    </row>
    <row r="3187" spans="1:18" x14ac:dyDescent="0.25">
      <c r="A3187" s="4" t="s">
        <v>5377</v>
      </c>
      <c r="D3187" s="4" t="s">
        <v>4479</v>
      </c>
      <c r="G3187" s="4" t="s">
        <v>4787</v>
      </c>
      <c r="P3187" s="9" t="s">
        <v>5377</v>
      </c>
      <c r="Q3187" s="9" t="s">
        <v>4479</v>
      </c>
      <c r="R3187" s="9" t="s">
        <v>2194</v>
      </c>
    </row>
    <row r="3188" spans="1:18" x14ac:dyDescent="0.25">
      <c r="A3188" s="4" t="s">
        <v>5605</v>
      </c>
      <c r="D3188" s="4" t="s">
        <v>6608</v>
      </c>
      <c r="G3188" s="4" t="s">
        <v>4810</v>
      </c>
      <c r="P3188" s="9" t="s">
        <v>5605</v>
      </c>
      <c r="Q3188" s="9" t="s">
        <v>6608</v>
      </c>
      <c r="R3188" s="9" t="s">
        <v>2231</v>
      </c>
    </row>
    <row r="3189" spans="1:18" x14ac:dyDescent="0.25">
      <c r="A3189" s="4" t="s">
        <v>6105</v>
      </c>
      <c r="D3189" s="4" t="s">
        <v>1641</v>
      </c>
      <c r="G3189" s="4" t="s">
        <v>6602</v>
      </c>
      <c r="P3189" s="9" t="s">
        <v>6105</v>
      </c>
      <c r="Q3189" s="9" t="s">
        <v>1641</v>
      </c>
      <c r="R3189" s="9" t="s">
        <v>1870</v>
      </c>
    </row>
    <row r="3190" spans="1:18" x14ac:dyDescent="0.25">
      <c r="A3190" s="4" t="s">
        <v>5378</v>
      </c>
      <c r="D3190" s="4" t="s">
        <v>4524</v>
      </c>
      <c r="G3190" s="4" t="s">
        <v>7549</v>
      </c>
      <c r="P3190" s="9" t="s">
        <v>5378</v>
      </c>
      <c r="Q3190" s="9" t="s">
        <v>4524</v>
      </c>
      <c r="R3190" s="9" t="s">
        <v>2002</v>
      </c>
    </row>
    <row r="3191" spans="1:18" x14ac:dyDescent="0.25">
      <c r="A3191" s="4" t="s">
        <v>3746</v>
      </c>
      <c r="D3191" s="4" t="s">
        <v>4559</v>
      </c>
      <c r="G3191" s="4" t="s">
        <v>7673</v>
      </c>
      <c r="P3191" s="9" t="s">
        <v>3746</v>
      </c>
      <c r="Q3191" s="9" t="s">
        <v>4559</v>
      </c>
      <c r="R3191" s="9" t="s">
        <v>2140</v>
      </c>
    </row>
    <row r="3192" spans="1:18" x14ac:dyDescent="0.25">
      <c r="A3192" s="4" t="s">
        <v>3955</v>
      </c>
      <c r="D3192" s="4" t="s">
        <v>6609</v>
      </c>
      <c r="G3192" s="4" t="s">
        <v>2611</v>
      </c>
      <c r="P3192" s="9" t="s">
        <v>3955</v>
      </c>
      <c r="Q3192" s="9" t="s">
        <v>6609</v>
      </c>
      <c r="R3192" s="9" t="s">
        <v>4889</v>
      </c>
    </row>
    <row r="3193" spans="1:18" x14ac:dyDescent="0.25">
      <c r="A3193" s="4" t="s">
        <v>2469</v>
      </c>
      <c r="D3193" s="4" t="s">
        <v>4568</v>
      </c>
      <c r="G3193" s="4" t="s">
        <v>2194</v>
      </c>
      <c r="P3193" s="9" t="s">
        <v>2469</v>
      </c>
      <c r="Q3193" s="9" t="s">
        <v>4568</v>
      </c>
      <c r="R3193" s="9" t="s">
        <v>4904</v>
      </c>
    </row>
    <row r="3194" spans="1:18" x14ac:dyDescent="0.25">
      <c r="A3194" s="4" t="s">
        <v>4036</v>
      </c>
      <c r="D3194" s="4" t="s">
        <v>4649</v>
      </c>
      <c r="G3194" s="4" t="s">
        <v>2231</v>
      </c>
      <c r="P3194" s="9" t="s">
        <v>4036</v>
      </c>
      <c r="Q3194" s="9" t="s">
        <v>4649</v>
      </c>
      <c r="R3194" s="9" t="s">
        <v>4940</v>
      </c>
    </row>
    <row r="3195" spans="1:18" x14ac:dyDescent="0.25">
      <c r="A3195" s="4" t="s">
        <v>4114</v>
      </c>
      <c r="D3195" s="4" t="s">
        <v>5374</v>
      </c>
      <c r="G3195" s="4" t="s">
        <v>1870</v>
      </c>
      <c r="P3195" s="9" t="s">
        <v>4114</v>
      </c>
      <c r="Q3195" s="9" t="s">
        <v>5374</v>
      </c>
      <c r="R3195" s="9" t="s">
        <v>6603</v>
      </c>
    </row>
    <row r="3196" spans="1:18" x14ac:dyDescent="0.25">
      <c r="A3196" s="4" t="s">
        <v>6933</v>
      </c>
      <c r="D3196" s="4" t="s">
        <v>4686</v>
      </c>
      <c r="G3196" s="4" t="s">
        <v>2002</v>
      </c>
      <c r="P3196" s="9" t="s">
        <v>6933</v>
      </c>
      <c r="Q3196" s="9" t="s">
        <v>4686</v>
      </c>
      <c r="R3196" s="9" t="s">
        <v>3639</v>
      </c>
    </row>
    <row r="3197" spans="1:18" x14ac:dyDescent="0.25">
      <c r="A3197" s="4" t="s">
        <v>5438</v>
      </c>
      <c r="D3197" s="4" t="s">
        <v>4726</v>
      </c>
      <c r="G3197" s="4" t="s">
        <v>2140</v>
      </c>
      <c r="P3197" s="9" t="s">
        <v>5438</v>
      </c>
      <c r="Q3197" s="9" t="s">
        <v>4726</v>
      </c>
      <c r="R3197" s="9" t="s">
        <v>6276</v>
      </c>
    </row>
    <row r="3198" spans="1:18" x14ac:dyDescent="0.25">
      <c r="A3198" s="4" t="s">
        <v>6612</v>
      </c>
      <c r="D3198" s="4" t="s">
        <v>4770</v>
      </c>
      <c r="G3198" s="4" t="s">
        <v>4889</v>
      </c>
      <c r="P3198" s="9" t="s">
        <v>6612</v>
      </c>
      <c r="Q3198" s="9" t="s">
        <v>4770</v>
      </c>
      <c r="R3198" s="9" t="s">
        <v>5983</v>
      </c>
    </row>
    <row r="3199" spans="1:18" x14ac:dyDescent="0.25">
      <c r="A3199" s="4" t="s">
        <v>7353</v>
      </c>
      <c r="D3199" s="4" t="s">
        <v>4817</v>
      </c>
      <c r="G3199" s="4" t="s">
        <v>4904</v>
      </c>
      <c r="P3199" s="9" t="s">
        <v>7353</v>
      </c>
      <c r="Q3199" s="9" t="s">
        <v>4817</v>
      </c>
      <c r="R3199" s="9" t="s">
        <v>2564</v>
      </c>
    </row>
    <row r="3200" spans="1:18" x14ac:dyDescent="0.25">
      <c r="A3200" s="4" t="s">
        <v>5990</v>
      </c>
      <c r="D3200" s="4" t="s">
        <v>4823</v>
      </c>
      <c r="G3200" s="4" t="s">
        <v>4940</v>
      </c>
      <c r="P3200" s="9" t="s">
        <v>5990</v>
      </c>
      <c r="Q3200" s="9" t="s">
        <v>4823</v>
      </c>
      <c r="R3200" s="9" t="s">
        <v>4090</v>
      </c>
    </row>
    <row r="3201" spans="1:18" x14ac:dyDescent="0.25">
      <c r="A3201" s="4" t="s">
        <v>4246</v>
      </c>
      <c r="D3201" s="4" t="s">
        <v>2429</v>
      </c>
      <c r="G3201" s="4" t="s">
        <v>6603</v>
      </c>
      <c r="P3201" s="9" t="s">
        <v>4246</v>
      </c>
      <c r="Q3201" s="9" t="s">
        <v>2429</v>
      </c>
      <c r="R3201" s="9" t="s">
        <v>4129</v>
      </c>
    </row>
    <row r="3202" spans="1:18" x14ac:dyDescent="0.25">
      <c r="A3202" s="4" t="s">
        <v>5606</v>
      </c>
      <c r="D3202" s="4" t="s">
        <v>1848</v>
      </c>
      <c r="G3202" s="4" t="s">
        <v>3639</v>
      </c>
      <c r="P3202" s="9" t="s">
        <v>5606</v>
      </c>
      <c r="Q3202" s="9" t="s">
        <v>1848</v>
      </c>
      <c r="R3202" s="9" t="s">
        <v>5984</v>
      </c>
    </row>
    <row r="3203" spans="1:18" x14ac:dyDescent="0.25">
      <c r="A3203" s="4" t="s">
        <v>4288</v>
      </c>
      <c r="D3203" s="4" t="s">
        <v>2158</v>
      </c>
      <c r="G3203" s="4" t="s">
        <v>6276</v>
      </c>
      <c r="P3203" s="9" t="s">
        <v>4288</v>
      </c>
      <c r="Q3203" s="9" t="s">
        <v>2158</v>
      </c>
      <c r="R3203" s="9" t="s">
        <v>7346</v>
      </c>
    </row>
    <row r="3204" spans="1:18" x14ac:dyDescent="0.25">
      <c r="A3204" s="4" t="s">
        <v>4996</v>
      </c>
      <c r="D3204" s="4" t="s">
        <v>4908</v>
      </c>
      <c r="G3204" s="4" t="s">
        <v>5983</v>
      </c>
      <c r="P3204" s="9" t="s">
        <v>4996</v>
      </c>
      <c r="Q3204" s="9" t="s">
        <v>4908</v>
      </c>
      <c r="R3204" s="9" t="s">
        <v>5252</v>
      </c>
    </row>
    <row r="3205" spans="1:18" x14ac:dyDescent="0.25">
      <c r="A3205" s="4" t="s">
        <v>6613</v>
      </c>
      <c r="D3205" s="4" t="s">
        <v>4964</v>
      </c>
      <c r="G3205" s="4" t="s">
        <v>2564</v>
      </c>
      <c r="P3205" s="9" t="s">
        <v>6613</v>
      </c>
      <c r="Q3205" s="9" t="s">
        <v>4964</v>
      </c>
      <c r="R3205" s="9" t="s">
        <v>5253</v>
      </c>
    </row>
    <row r="3206" spans="1:18" x14ac:dyDescent="0.25">
      <c r="A3206" s="4" t="s">
        <v>6934</v>
      </c>
      <c r="D3206" s="4" t="s">
        <v>5720</v>
      </c>
      <c r="G3206" s="4" t="s">
        <v>4090</v>
      </c>
      <c r="P3206" s="9" t="s">
        <v>6934</v>
      </c>
      <c r="Q3206" s="9" t="s">
        <v>5720</v>
      </c>
      <c r="R3206" s="9" t="s">
        <v>5254</v>
      </c>
    </row>
    <row r="3207" spans="1:18" x14ac:dyDescent="0.25">
      <c r="A3207" s="4" t="s">
        <v>4143</v>
      </c>
      <c r="D3207" s="4" t="s">
        <v>7358</v>
      </c>
      <c r="G3207" s="4" t="s">
        <v>4129</v>
      </c>
      <c r="P3207" s="9" t="s">
        <v>4143</v>
      </c>
      <c r="Q3207" s="9" t="s">
        <v>7358</v>
      </c>
      <c r="R3207" s="9" t="s">
        <v>4460</v>
      </c>
    </row>
    <row r="3208" spans="1:18" x14ac:dyDescent="0.25">
      <c r="A3208" s="4" t="s">
        <v>6280</v>
      </c>
      <c r="D3208" s="4" t="s">
        <v>2661</v>
      </c>
      <c r="G3208" s="4" t="s">
        <v>5984</v>
      </c>
      <c r="P3208" s="9" t="s">
        <v>6280</v>
      </c>
      <c r="Q3208" s="9" t="s">
        <v>2661</v>
      </c>
      <c r="R3208" s="9" t="s">
        <v>5985</v>
      </c>
    </row>
    <row r="3209" spans="1:18" x14ac:dyDescent="0.25">
      <c r="A3209" s="4" t="s">
        <v>6935</v>
      </c>
      <c r="D3209" s="4" t="s">
        <v>5604</v>
      </c>
      <c r="G3209" s="4" t="s">
        <v>7346</v>
      </c>
      <c r="P3209" s="9" t="s">
        <v>6935</v>
      </c>
      <c r="Q3209" s="9" t="s">
        <v>5604</v>
      </c>
      <c r="R3209" s="9" t="s">
        <v>5372</v>
      </c>
    </row>
    <row r="3210" spans="1:18" x14ac:dyDescent="0.25">
      <c r="A3210" s="4" t="s">
        <v>4171</v>
      </c>
      <c r="D3210" s="4" t="s">
        <v>2709</v>
      </c>
      <c r="G3210" s="4" t="s">
        <v>5252</v>
      </c>
      <c r="P3210" s="9" t="s">
        <v>4171</v>
      </c>
      <c r="Q3210" s="9" t="s">
        <v>2709</v>
      </c>
      <c r="R3210" s="9" t="s">
        <v>6604</v>
      </c>
    </row>
    <row r="3211" spans="1:18" x14ac:dyDescent="0.25">
      <c r="A3211" s="4" t="s">
        <v>4202</v>
      </c>
      <c r="D3211" s="4" t="s">
        <v>7350</v>
      </c>
      <c r="G3211" s="4" t="s">
        <v>5253</v>
      </c>
      <c r="P3211" s="9" t="s">
        <v>4202</v>
      </c>
      <c r="Q3211" s="9" t="s">
        <v>7350</v>
      </c>
      <c r="R3211" s="9" t="s">
        <v>4542</v>
      </c>
    </row>
    <row r="3212" spans="1:18" x14ac:dyDescent="0.25">
      <c r="A3212" s="4" t="s">
        <v>6281</v>
      </c>
      <c r="D3212" s="4" t="s">
        <v>6279</v>
      </c>
      <c r="G3212" s="4" t="s">
        <v>5254</v>
      </c>
      <c r="P3212" s="9" t="s">
        <v>6281</v>
      </c>
      <c r="Q3212" s="9" t="s">
        <v>6279</v>
      </c>
      <c r="R3212" s="9" t="s">
        <v>4637</v>
      </c>
    </row>
    <row r="3213" spans="1:18" x14ac:dyDescent="0.25">
      <c r="A3213" s="4" t="s">
        <v>4252</v>
      </c>
      <c r="D3213" s="4" t="s">
        <v>2829</v>
      </c>
      <c r="G3213" s="4" t="s">
        <v>4460</v>
      </c>
      <c r="P3213" s="9" t="s">
        <v>4252</v>
      </c>
      <c r="Q3213" s="9" t="s">
        <v>2829</v>
      </c>
      <c r="R3213" s="9" t="s">
        <v>4672</v>
      </c>
    </row>
    <row r="3214" spans="1:18" x14ac:dyDescent="0.25">
      <c r="A3214" s="4" t="s">
        <v>6614</v>
      </c>
      <c r="D3214" s="4" t="s">
        <v>5988</v>
      </c>
      <c r="G3214" s="4" t="s">
        <v>5985</v>
      </c>
      <c r="P3214" s="9" t="s">
        <v>6614</v>
      </c>
      <c r="Q3214" s="9" t="s">
        <v>5988</v>
      </c>
      <c r="R3214" s="9" t="s">
        <v>4717</v>
      </c>
    </row>
    <row r="3215" spans="1:18" x14ac:dyDescent="0.25">
      <c r="A3215" s="4" t="s">
        <v>6936</v>
      </c>
      <c r="D3215" s="4" t="s">
        <v>5375</v>
      </c>
      <c r="G3215" s="4" t="s">
        <v>5372</v>
      </c>
      <c r="P3215" s="9" t="s">
        <v>6936</v>
      </c>
      <c r="Q3215" s="9" t="s">
        <v>5375</v>
      </c>
      <c r="R3215" s="9" t="s">
        <v>4830</v>
      </c>
    </row>
    <row r="3216" spans="1:18" x14ac:dyDescent="0.25">
      <c r="A3216" s="4" t="s">
        <v>4299</v>
      </c>
      <c r="D3216" s="4" t="s">
        <v>2451</v>
      </c>
      <c r="G3216" s="4" t="s">
        <v>6604</v>
      </c>
      <c r="P3216" s="9" t="s">
        <v>4299</v>
      </c>
      <c r="Q3216" s="9" t="s">
        <v>2451</v>
      </c>
      <c r="R3216" s="9" t="s">
        <v>5011</v>
      </c>
    </row>
    <row r="3217" spans="1:18" x14ac:dyDescent="0.25">
      <c r="A3217" s="4" t="s">
        <v>6282</v>
      </c>
      <c r="D3217" s="4" t="s">
        <v>2061</v>
      </c>
      <c r="G3217" s="4" t="s">
        <v>4542</v>
      </c>
      <c r="P3217" s="9" t="s">
        <v>6282</v>
      </c>
      <c r="Q3217" s="9" t="s">
        <v>2061</v>
      </c>
      <c r="R3217" s="9" t="s">
        <v>2533</v>
      </c>
    </row>
    <row r="3218" spans="1:18" x14ac:dyDescent="0.25">
      <c r="A3218" s="4" t="s">
        <v>6283</v>
      </c>
      <c r="D3218" s="4" t="s">
        <v>2958</v>
      </c>
      <c r="G3218" s="4" t="s">
        <v>4637</v>
      </c>
      <c r="P3218" s="9" t="s">
        <v>6283</v>
      </c>
      <c r="Q3218" s="9" t="s">
        <v>2958</v>
      </c>
      <c r="R3218" s="9" t="s">
        <v>2038</v>
      </c>
    </row>
    <row r="3219" spans="1:18" x14ac:dyDescent="0.25">
      <c r="A3219" s="4" t="s">
        <v>6284</v>
      </c>
      <c r="D3219" s="4" t="s">
        <v>1210</v>
      </c>
      <c r="G3219" s="4" t="s">
        <v>4672</v>
      </c>
      <c r="P3219" s="9" t="s">
        <v>6284</v>
      </c>
      <c r="Q3219" s="9" t="s">
        <v>1210</v>
      </c>
      <c r="R3219" s="9" t="s">
        <v>2151</v>
      </c>
    </row>
    <row r="3220" spans="1:18" x14ac:dyDescent="0.25">
      <c r="A3220" s="4" t="s">
        <v>5487</v>
      </c>
      <c r="D3220" s="4" t="s">
        <v>2966</v>
      </c>
      <c r="G3220" s="4" t="s">
        <v>4717</v>
      </c>
      <c r="P3220" s="9" t="s">
        <v>5487</v>
      </c>
      <c r="Q3220" s="9" t="s">
        <v>2966</v>
      </c>
      <c r="R3220" s="9" t="s">
        <v>4957</v>
      </c>
    </row>
    <row r="3221" spans="1:18" x14ac:dyDescent="0.25">
      <c r="A3221" s="4" t="s">
        <v>6937</v>
      </c>
      <c r="D3221" s="4" t="s">
        <v>1452</v>
      </c>
      <c r="G3221" s="4" t="s">
        <v>4830</v>
      </c>
      <c r="P3221" s="9" t="s">
        <v>6937</v>
      </c>
      <c r="Q3221" s="9" t="s">
        <v>1452</v>
      </c>
      <c r="R3221" s="9" t="s">
        <v>6277</v>
      </c>
    </row>
    <row r="3222" spans="1:18" x14ac:dyDescent="0.25">
      <c r="A3222" s="4" t="s">
        <v>6938</v>
      </c>
      <c r="D3222" s="4" t="s">
        <v>3031</v>
      </c>
      <c r="G3222" s="4" t="s">
        <v>5011</v>
      </c>
      <c r="P3222" s="9" t="s">
        <v>6938</v>
      </c>
      <c r="Q3222" s="9" t="s">
        <v>3031</v>
      </c>
      <c r="R3222" s="9" t="s">
        <v>7347</v>
      </c>
    </row>
    <row r="3223" spans="1:18" x14ac:dyDescent="0.25">
      <c r="A3223" s="4" t="s">
        <v>5991</v>
      </c>
      <c r="D3223" s="4" t="s">
        <v>5989</v>
      </c>
      <c r="G3223" s="4" t="s">
        <v>2533</v>
      </c>
      <c r="P3223" s="9" t="s">
        <v>5991</v>
      </c>
      <c r="Q3223" s="9" t="s">
        <v>5989</v>
      </c>
      <c r="R3223" s="9" t="s">
        <v>7348</v>
      </c>
    </row>
    <row r="3224" spans="1:18" x14ac:dyDescent="0.25">
      <c r="A3224" s="4" t="s">
        <v>6615</v>
      </c>
      <c r="D3224" s="4" t="s">
        <v>3076</v>
      </c>
      <c r="G3224" s="4" t="s">
        <v>2038</v>
      </c>
      <c r="P3224" s="9" t="s">
        <v>6615</v>
      </c>
      <c r="Q3224" s="9" t="s">
        <v>3076</v>
      </c>
      <c r="R3224" s="9" t="s">
        <v>6812</v>
      </c>
    </row>
    <row r="3225" spans="1:18" x14ac:dyDescent="0.25">
      <c r="A3225" s="4" t="s">
        <v>2270</v>
      </c>
      <c r="D3225" s="4" t="s">
        <v>3090</v>
      </c>
      <c r="G3225" s="4" t="s">
        <v>2151</v>
      </c>
      <c r="P3225" s="9" t="s">
        <v>2270</v>
      </c>
      <c r="Q3225" s="9" t="s">
        <v>3090</v>
      </c>
      <c r="R3225" s="9" t="s">
        <v>6813</v>
      </c>
    </row>
    <row r="3226" spans="1:18" x14ac:dyDescent="0.25">
      <c r="A3226" s="4" t="s">
        <v>2298</v>
      </c>
      <c r="D3226" s="4" t="s">
        <v>5376</v>
      </c>
      <c r="G3226" s="4" t="s">
        <v>4957</v>
      </c>
      <c r="P3226" s="9" t="s">
        <v>2298</v>
      </c>
      <c r="Q3226" s="9" t="s">
        <v>5376</v>
      </c>
      <c r="R3226" s="9" t="s">
        <v>6278</v>
      </c>
    </row>
    <row r="3227" spans="1:18" x14ac:dyDescent="0.25">
      <c r="A3227" s="4" t="s">
        <v>2302</v>
      </c>
      <c r="D3227" s="4" t="s">
        <v>3107</v>
      </c>
      <c r="G3227" s="4" t="s">
        <v>6277</v>
      </c>
      <c r="P3227" s="9" t="s">
        <v>2302</v>
      </c>
      <c r="Q3227" s="9" t="s">
        <v>3107</v>
      </c>
      <c r="R3227" s="9" t="s">
        <v>5986</v>
      </c>
    </row>
    <row r="3228" spans="1:18" x14ac:dyDescent="0.25">
      <c r="A3228" s="4" t="s">
        <v>5992</v>
      </c>
      <c r="D3228" s="4" t="s">
        <v>3138</v>
      </c>
      <c r="G3228" s="4" t="s">
        <v>7347</v>
      </c>
      <c r="P3228" s="9" t="s">
        <v>5992</v>
      </c>
      <c r="Q3228" s="9" t="s">
        <v>3138</v>
      </c>
      <c r="R3228" s="9" t="s">
        <v>6104</v>
      </c>
    </row>
    <row r="3229" spans="1:18" x14ac:dyDescent="0.25">
      <c r="A3229" s="4" t="s">
        <v>7354</v>
      </c>
      <c r="D3229" s="4" t="s">
        <v>3170</v>
      </c>
      <c r="G3229" s="4" t="s">
        <v>7348</v>
      </c>
      <c r="P3229" s="9" t="s">
        <v>7354</v>
      </c>
      <c r="Q3229" s="9" t="s">
        <v>3170</v>
      </c>
      <c r="R3229" s="9" t="s">
        <v>6103</v>
      </c>
    </row>
    <row r="3230" spans="1:18" x14ac:dyDescent="0.25">
      <c r="A3230" s="4" t="s">
        <v>1302</v>
      </c>
      <c r="D3230" s="4" t="s">
        <v>3201</v>
      </c>
      <c r="G3230" s="4" t="s">
        <v>6812</v>
      </c>
      <c r="P3230" s="9" t="s">
        <v>1302</v>
      </c>
      <c r="Q3230" s="9" t="s">
        <v>3201</v>
      </c>
      <c r="R3230" s="9" t="s">
        <v>4007</v>
      </c>
    </row>
    <row r="3231" spans="1:18" x14ac:dyDescent="0.25">
      <c r="A3231" s="4" t="s">
        <v>5993</v>
      </c>
      <c r="D3231" s="4" t="s">
        <v>3256</v>
      </c>
      <c r="G3231" s="4" t="s">
        <v>6813</v>
      </c>
      <c r="P3231" s="9" t="s">
        <v>5993</v>
      </c>
      <c r="Q3231" s="9" t="s">
        <v>3256</v>
      </c>
      <c r="R3231" s="9" t="s">
        <v>2482</v>
      </c>
    </row>
    <row r="3232" spans="1:18" x14ac:dyDescent="0.25">
      <c r="A3232" s="4" t="s">
        <v>1460</v>
      </c>
      <c r="D3232" s="4" t="s">
        <v>3274</v>
      </c>
      <c r="G3232" s="4" t="s">
        <v>6278</v>
      </c>
      <c r="P3232" s="9" t="s">
        <v>1460</v>
      </c>
      <c r="Q3232" s="9" t="s">
        <v>3274</v>
      </c>
      <c r="R3232" s="9" t="s">
        <v>1923</v>
      </c>
    </row>
    <row r="3233" spans="1:18" x14ac:dyDescent="0.25">
      <c r="A3233" s="4" t="s">
        <v>4504</v>
      </c>
      <c r="D3233" s="4" t="s">
        <v>3316</v>
      </c>
      <c r="G3233" s="4" t="s">
        <v>5986</v>
      </c>
      <c r="P3233" s="9" t="s">
        <v>4504</v>
      </c>
      <c r="Q3233" s="9" t="s">
        <v>3316</v>
      </c>
      <c r="R3233" s="9" t="s">
        <v>6930</v>
      </c>
    </row>
    <row r="3234" spans="1:18" x14ac:dyDescent="0.25">
      <c r="A3234" s="4" t="s">
        <v>1547</v>
      </c>
      <c r="D3234" s="4" t="s">
        <v>7352</v>
      </c>
      <c r="G3234" s="4" t="s">
        <v>6104</v>
      </c>
      <c r="P3234" s="9" t="s">
        <v>1547</v>
      </c>
      <c r="Q3234" s="9" t="s">
        <v>7352</v>
      </c>
      <c r="R3234" s="9" t="s">
        <v>3564</v>
      </c>
    </row>
    <row r="3235" spans="1:18" x14ac:dyDescent="0.25">
      <c r="A3235" s="4" t="s">
        <v>1614</v>
      </c>
      <c r="D3235" s="4" t="s">
        <v>3347</v>
      </c>
      <c r="G3235" s="4" t="s">
        <v>6103</v>
      </c>
      <c r="P3235" s="9" t="s">
        <v>1614</v>
      </c>
      <c r="Q3235" s="9" t="s">
        <v>3347</v>
      </c>
      <c r="R3235" s="9" t="s">
        <v>3700</v>
      </c>
    </row>
    <row r="3236" spans="1:18" x14ac:dyDescent="0.25">
      <c r="A3236" s="4" t="s">
        <v>4558</v>
      </c>
      <c r="D3236" s="4" t="s">
        <v>6931</v>
      </c>
      <c r="G3236" s="4" t="s">
        <v>4007</v>
      </c>
      <c r="P3236" s="9" t="s">
        <v>4558</v>
      </c>
      <c r="Q3236" s="9" t="s">
        <v>6931</v>
      </c>
      <c r="R3236" s="9" t="s">
        <v>5373</v>
      </c>
    </row>
    <row r="3237" spans="1:18" x14ac:dyDescent="0.25">
      <c r="A3237" s="4" t="s">
        <v>1688</v>
      </c>
      <c r="D3237" s="4" t="s">
        <v>2493</v>
      </c>
      <c r="G3237" s="4" t="s">
        <v>2482</v>
      </c>
      <c r="P3237" s="9" t="s">
        <v>1688</v>
      </c>
      <c r="Q3237" s="9" t="s">
        <v>2493</v>
      </c>
      <c r="R3237" s="9" t="s">
        <v>7674</v>
      </c>
    </row>
    <row r="3238" spans="1:18" x14ac:dyDescent="0.25">
      <c r="A3238" s="4" t="s">
        <v>4606</v>
      </c>
      <c r="D3238" s="4" t="s">
        <v>1975</v>
      </c>
      <c r="G3238" s="4" t="s">
        <v>1923</v>
      </c>
      <c r="P3238" s="9" t="s">
        <v>4606</v>
      </c>
      <c r="Q3238" s="9" t="s">
        <v>1975</v>
      </c>
      <c r="R3238" s="9" t="s">
        <v>6606</v>
      </c>
    </row>
    <row r="3239" spans="1:18" x14ac:dyDescent="0.25">
      <c r="A3239" s="4" t="s">
        <v>4654</v>
      </c>
      <c r="D3239" s="4" t="s">
        <v>3424</v>
      </c>
      <c r="G3239" s="4" t="s">
        <v>6930</v>
      </c>
      <c r="P3239" s="9" t="s">
        <v>4654</v>
      </c>
      <c r="Q3239" s="9" t="s">
        <v>3424</v>
      </c>
      <c r="R3239" s="9" t="s">
        <v>2418</v>
      </c>
    </row>
    <row r="3240" spans="1:18" x14ac:dyDescent="0.25">
      <c r="A3240" s="4" t="s">
        <v>4662</v>
      </c>
      <c r="D3240" s="4" t="s">
        <v>3468</v>
      </c>
      <c r="G3240" s="4" t="s">
        <v>3564</v>
      </c>
      <c r="P3240" s="9" t="s">
        <v>4662</v>
      </c>
      <c r="Q3240" s="9" t="s">
        <v>3468</v>
      </c>
      <c r="R3240" s="9" t="s">
        <v>2095</v>
      </c>
    </row>
    <row r="3241" spans="1:18" x14ac:dyDescent="0.25">
      <c r="A3241" s="4" t="s">
        <v>4703</v>
      </c>
      <c r="D3241" s="4" t="s">
        <v>6610</v>
      </c>
      <c r="G3241" s="4" t="s">
        <v>3700</v>
      </c>
      <c r="P3241" s="9" t="s">
        <v>4703</v>
      </c>
      <c r="Q3241" s="9" t="s">
        <v>6610</v>
      </c>
      <c r="R3241" s="9" t="s">
        <v>4088</v>
      </c>
    </row>
    <row r="3242" spans="1:18" x14ac:dyDescent="0.25">
      <c r="A3242" s="4" t="s">
        <v>7355</v>
      </c>
      <c r="D3242" s="4" t="s">
        <v>1186</v>
      </c>
      <c r="G3242" s="4" t="s">
        <v>5373</v>
      </c>
      <c r="P3242" s="9" t="s">
        <v>7355</v>
      </c>
      <c r="Q3242" s="9" t="s">
        <v>1186</v>
      </c>
      <c r="R3242" s="9" t="s">
        <v>5987</v>
      </c>
    </row>
    <row r="3243" spans="1:18" x14ac:dyDescent="0.25">
      <c r="A3243" s="4" t="s">
        <v>7356</v>
      </c>
      <c r="D3243" s="4" t="s">
        <v>1570</v>
      </c>
      <c r="G3243" s="4" t="s">
        <v>7674</v>
      </c>
      <c r="P3243" s="9" t="s">
        <v>7356</v>
      </c>
      <c r="Q3243" s="9" t="s">
        <v>1570</v>
      </c>
      <c r="R3243" s="9" t="s">
        <v>6607</v>
      </c>
    </row>
    <row r="3244" spans="1:18" x14ac:dyDescent="0.25">
      <c r="A3244" s="4" t="s">
        <v>6616</v>
      </c>
      <c r="D3244" s="4" t="s">
        <v>2763</v>
      </c>
      <c r="G3244" s="4" t="s">
        <v>6606</v>
      </c>
      <c r="P3244" s="9" t="s">
        <v>6616</v>
      </c>
      <c r="Q3244" s="9" t="s">
        <v>2763</v>
      </c>
      <c r="R3244" s="9" t="s">
        <v>2777</v>
      </c>
    </row>
    <row r="3245" spans="1:18" x14ac:dyDescent="0.25">
      <c r="A3245" s="4" t="s">
        <v>6816</v>
      </c>
      <c r="D3245" s="4" t="s">
        <v>2802</v>
      </c>
      <c r="G3245" s="4" t="s">
        <v>2418</v>
      </c>
      <c r="P3245" s="9" t="s">
        <v>6816</v>
      </c>
      <c r="Q3245" s="9" t="s">
        <v>2802</v>
      </c>
      <c r="R3245" s="9" t="s">
        <v>5603</v>
      </c>
    </row>
    <row r="3246" spans="1:18" x14ac:dyDescent="0.25">
      <c r="A3246" s="4" t="s">
        <v>4872</v>
      </c>
      <c r="D3246" s="4" t="s">
        <v>6815</v>
      </c>
      <c r="G3246" s="4" t="s">
        <v>2095</v>
      </c>
      <c r="P3246" s="9" t="s">
        <v>4872</v>
      </c>
      <c r="Q3246" s="9" t="s">
        <v>6815</v>
      </c>
      <c r="R3246" s="9" t="s">
        <v>6411</v>
      </c>
    </row>
    <row r="3247" spans="1:18" x14ac:dyDescent="0.25">
      <c r="A3247" s="4" t="s">
        <v>2442</v>
      </c>
      <c r="D3247" s="4" t="s">
        <v>2881</v>
      </c>
      <c r="G3247" s="4" t="s">
        <v>4088</v>
      </c>
      <c r="P3247" s="9" t="s">
        <v>2442</v>
      </c>
      <c r="Q3247" s="9" t="s">
        <v>2881</v>
      </c>
      <c r="R3247" s="9" t="s">
        <v>2891</v>
      </c>
    </row>
    <row r="3248" spans="1:18" x14ac:dyDescent="0.25">
      <c r="A3248" s="4" t="s">
        <v>1715</v>
      </c>
      <c r="D3248" s="4" t="s">
        <v>7169</v>
      </c>
      <c r="G3248" s="4" t="s">
        <v>5987</v>
      </c>
      <c r="P3248" s="9" t="s">
        <v>1715</v>
      </c>
      <c r="Q3248" s="9" t="s">
        <v>7169</v>
      </c>
      <c r="R3248" s="9" t="s">
        <v>2542</v>
      </c>
    </row>
    <row r="3249" spans="1:18" x14ac:dyDescent="0.25">
      <c r="A3249" s="4" t="s">
        <v>1844</v>
      </c>
      <c r="D3249" s="4" t="s">
        <v>6611</v>
      </c>
      <c r="G3249" s="4" t="s">
        <v>6607</v>
      </c>
      <c r="P3249" s="9" t="s">
        <v>1844</v>
      </c>
      <c r="Q3249" s="9" t="s">
        <v>6611</v>
      </c>
      <c r="R3249" s="9" t="s">
        <v>1343</v>
      </c>
    </row>
    <row r="3250" spans="1:18" x14ac:dyDescent="0.25">
      <c r="A3250" s="4" t="s">
        <v>2014</v>
      </c>
      <c r="D3250" s="4" t="s">
        <v>2337</v>
      </c>
      <c r="G3250" s="4" t="s">
        <v>2777</v>
      </c>
      <c r="P3250" s="9" t="s">
        <v>2014</v>
      </c>
      <c r="Q3250" s="9" t="s">
        <v>2337</v>
      </c>
      <c r="R3250" s="9" t="s">
        <v>4443</v>
      </c>
    </row>
    <row r="3251" spans="1:18" x14ac:dyDescent="0.25">
      <c r="A3251" s="4" t="s">
        <v>4900</v>
      </c>
      <c r="D3251" s="4" t="s">
        <v>1704</v>
      </c>
      <c r="G3251" s="4" t="s">
        <v>5603</v>
      </c>
      <c r="P3251" s="9" t="s">
        <v>4900</v>
      </c>
      <c r="Q3251" s="9" t="s">
        <v>1704</v>
      </c>
      <c r="R3251" s="9" t="s">
        <v>1417</v>
      </c>
    </row>
    <row r="3252" spans="1:18" x14ac:dyDescent="0.25">
      <c r="A3252" s="4" t="s">
        <v>1324</v>
      </c>
      <c r="D3252" s="4" t="s">
        <v>2056</v>
      </c>
      <c r="G3252" s="4" t="s">
        <v>6411</v>
      </c>
      <c r="P3252" s="9" t="s">
        <v>1324</v>
      </c>
      <c r="Q3252" s="9" t="s">
        <v>2056</v>
      </c>
      <c r="R3252" s="9" t="s">
        <v>4479</v>
      </c>
    </row>
    <row r="3253" spans="1:18" x14ac:dyDescent="0.25">
      <c r="A3253" s="4" t="s">
        <v>1197</v>
      </c>
      <c r="D3253" s="4" t="s">
        <v>2961</v>
      </c>
      <c r="G3253" s="4" t="s">
        <v>2891</v>
      </c>
      <c r="P3253" s="9" t="s">
        <v>1197</v>
      </c>
      <c r="Q3253" s="9" t="s">
        <v>2961</v>
      </c>
      <c r="R3253" s="9" t="s">
        <v>6608</v>
      </c>
    </row>
    <row r="3254" spans="1:18" x14ac:dyDescent="0.25">
      <c r="A3254" s="4" t="s">
        <v>2977</v>
      </c>
      <c r="D3254" s="4" t="s">
        <v>5377</v>
      </c>
      <c r="G3254" s="4" t="s">
        <v>2542</v>
      </c>
      <c r="P3254" s="9" t="s">
        <v>2977</v>
      </c>
      <c r="Q3254" s="9" t="s">
        <v>5377</v>
      </c>
      <c r="R3254" s="9" t="s">
        <v>1641</v>
      </c>
    </row>
    <row r="3255" spans="1:18" x14ac:dyDescent="0.25">
      <c r="A3255" s="4" t="s">
        <v>2991</v>
      </c>
      <c r="D3255" s="4" t="s">
        <v>5605</v>
      </c>
      <c r="G3255" s="4" t="s">
        <v>1343</v>
      </c>
      <c r="P3255" s="9" t="s">
        <v>2991</v>
      </c>
      <c r="Q3255" s="9" t="s">
        <v>5605</v>
      </c>
      <c r="R3255" s="9" t="s">
        <v>4524</v>
      </c>
    </row>
    <row r="3256" spans="1:18" x14ac:dyDescent="0.25">
      <c r="A3256" s="4" t="s">
        <v>2999</v>
      </c>
      <c r="D3256" s="4" t="s">
        <v>6105</v>
      </c>
      <c r="G3256" s="4" t="s">
        <v>4443</v>
      </c>
      <c r="P3256" s="9" t="s">
        <v>2999</v>
      </c>
      <c r="Q3256" s="9" t="s">
        <v>6105</v>
      </c>
      <c r="R3256" s="9" t="s">
        <v>4559</v>
      </c>
    </row>
    <row r="3257" spans="1:18" x14ac:dyDescent="0.25">
      <c r="A3257" s="4" t="s">
        <v>1392</v>
      </c>
      <c r="D3257" s="4" t="s">
        <v>5378</v>
      </c>
      <c r="G3257" s="4" t="s">
        <v>1417</v>
      </c>
      <c r="P3257" s="9" t="s">
        <v>1392</v>
      </c>
      <c r="Q3257" s="9" t="s">
        <v>5378</v>
      </c>
      <c r="R3257" s="9" t="s">
        <v>6609</v>
      </c>
    </row>
    <row r="3258" spans="1:18" x14ac:dyDescent="0.25">
      <c r="A3258" s="4" t="s">
        <v>1402</v>
      </c>
      <c r="D3258" s="4" t="s">
        <v>3746</v>
      </c>
      <c r="G3258" s="4" t="s">
        <v>4479</v>
      </c>
      <c r="P3258" s="9" t="s">
        <v>1402</v>
      </c>
      <c r="Q3258" s="9" t="s">
        <v>3746</v>
      </c>
      <c r="R3258" s="9" t="s">
        <v>4568</v>
      </c>
    </row>
    <row r="3259" spans="1:18" x14ac:dyDescent="0.25">
      <c r="A3259" s="4" t="s">
        <v>3026</v>
      </c>
      <c r="D3259" s="4" t="s">
        <v>3955</v>
      </c>
      <c r="G3259" s="4" t="s">
        <v>6608</v>
      </c>
      <c r="P3259" s="9" t="s">
        <v>3026</v>
      </c>
      <c r="Q3259" s="9" t="s">
        <v>3955</v>
      </c>
      <c r="R3259" s="9" t="s">
        <v>4649</v>
      </c>
    </row>
    <row r="3260" spans="1:18" x14ac:dyDescent="0.25">
      <c r="A3260" s="4" t="s">
        <v>6617</v>
      </c>
      <c r="D3260" s="4" t="s">
        <v>2469</v>
      </c>
      <c r="G3260" s="4" t="s">
        <v>1641</v>
      </c>
      <c r="P3260" s="9" t="s">
        <v>6617</v>
      </c>
      <c r="Q3260" s="9" t="s">
        <v>2469</v>
      </c>
      <c r="R3260" s="9" t="s">
        <v>5374</v>
      </c>
    </row>
    <row r="3261" spans="1:18" x14ac:dyDescent="0.25">
      <c r="A3261" s="4" t="s">
        <v>1626</v>
      </c>
      <c r="D3261" s="4" t="s">
        <v>4036</v>
      </c>
      <c r="G3261" s="4" t="s">
        <v>4524</v>
      </c>
      <c r="P3261" s="9" t="s">
        <v>1626</v>
      </c>
      <c r="Q3261" s="9" t="s">
        <v>4036</v>
      </c>
      <c r="R3261" s="9" t="s">
        <v>4686</v>
      </c>
    </row>
    <row r="3262" spans="1:18" x14ac:dyDescent="0.25">
      <c r="A3262" s="4" t="s">
        <v>1581</v>
      </c>
      <c r="D3262" s="4" t="s">
        <v>4114</v>
      </c>
      <c r="G3262" s="4" t="s">
        <v>4559</v>
      </c>
      <c r="P3262" s="9" t="s">
        <v>1581</v>
      </c>
      <c r="Q3262" s="9" t="s">
        <v>4114</v>
      </c>
      <c r="R3262" s="9" t="s">
        <v>4726</v>
      </c>
    </row>
    <row r="3263" spans="1:18" x14ac:dyDescent="0.25">
      <c r="A3263" s="4" t="s">
        <v>3051</v>
      </c>
      <c r="D3263" s="4" t="s">
        <v>6933</v>
      </c>
      <c r="G3263" s="4" t="s">
        <v>6609</v>
      </c>
      <c r="P3263" s="9" t="s">
        <v>3051</v>
      </c>
      <c r="Q3263" s="9" t="s">
        <v>6933</v>
      </c>
      <c r="R3263" s="9" t="s">
        <v>4770</v>
      </c>
    </row>
    <row r="3264" spans="1:18" x14ac:dyDescent="0.25">
      <c r="A3264" s="4" t="s">
        <v>3082</v>
      </c>
      <c r="D3264" s="4" t="s">
        <v>5438</v>
      </c>
      <c r="G3264" s="4" t="s">
        <v>4568</v>
      </c>
      <c r="P3264" s="9" t="s">
        <v>3082</v>
      </c>
      <c r="Q3264" s="9" t="s">
        <v>5438</v>
      </c>
      <c r="R3264" s="9" t="s">
        <v>7675</v>
      </c>
    </row>
    <row r="3265" spans="1:18" x14ac:dyDescent="0.25">
      <c r="A3265" s="4" t="s">
        <v>1673</v>
      </c>
      <c r="D3265" s="4" t="s">
        <v>6612</v>
      </c>
      <c r="G3265" s="4" t="s">
        <v>4649</v>
      </c>
      <c r="P3265" s="9" t="s">
        <v>1673</v>
      </c>
      <c r="Q3265" s="9" t="s">
        <v>6612</v>
      </c>
      <c r="R3265" s="9" t="s">
        <v>4817</v>
      </c>
    </row>
    <row r="3266" spans="1:18" x14ac:dyDescent="0.25">
      <c r="A3266" s="4" t="s">
        <v>3110</v>
      </c>
      <c r="D3266" s="4" t="s">
        <v>7353</v>
      </c>
      <c r="G3266" s="4" t="s">
        <v>5374</v>
      </c>
      <c r="P3266" s="9" t="s">
        <v>3110</v>
      </c>
      <c r="Q3266" s="9" t="s">
        <v>7353</v>
      </c>
      <c r="R3266" s="9" t="s">
        <v>4823</v>
      </c>
    </row>
    <row r="3267" spans="1:18" x14ac:dyDescent="0.25">
      <c r="A3267" s="4" t="s">
        <v>3139</v>
      </c>
      <c r="D3267" s="4" t="s">
        <v>5990</v>
      </c>
      <c r="G3267" s="4" t="s">
        <v>4686</v>
      </c>
      <c r="P3267" s="9" t="s">
        <v>3139</v>
      </c>
      <c r="Q3267" s="9" t="s">
        <v>5990</v>
      </c>
      <c r="R3267" s="9" t="s">
        <v>5006</v>
      </c>
    </row>
    <row r="3268" spans="1:18" x14ac:dyDescent="0.25">
      <c r="A3268" s="4" t="s">
        <v>3196</v>
      </c>
      <c r="D3268" s="4" t="s">
        <v>4246</v>
      </c>
      <c r="G3268" s="4" t="s">
        <v>4726</v>
      </c>
      <c r="P3268" s="9" t="s">
        <v>3196</v>
      </c>
      <c r="Q3268" s="9" t="s">
        <v>4246</v>
      </c>
      <c r="R3268" s="9" t="s">
        <v>2429</v>
      </c>
    </row>
    <row r="3269" spans="1:18" x14ac:dyDescent="0.25">
      <c r="A3269" s="4" t="s">
        <v>3202</v>
      </c>
      <c r="D3269" s="4" t="s">
        <v>5606</v>
      </c>
      <c r="G3269" s="4" t="s">
        <v>4770</v>
      </c>
      <c r="P3269" s="9" t="s">
        <v>3202</v>
      </c>
      <c r="Q3269" s="9" t="s">
        <v>5606</v>
      </c>
      <c r="R3269" s="9" t="s">
        <v>1848</v>
      </c>
    </row>
    <row r="3270" spans="1:18" x14ac:dyDescent="0.25">
      <c r="A3270" s="4" t="s">
        <v>3238</v>
      </c>
      <c r="D3270" s="4" t="s">
        <v>4288</v>
      </c>
      <c r="G3270" s="4" t="s">
        <v>7675</v>
      </c>
      <c r="P3270" s="9" t="s">
        <v>3238</v>
      </c>
      <c r="Q3270" s="9" t="s">
        <v>4288</v>
      </c>
      <c r="R3270" s="9" t="s">
        <v>2158</v>
      </c>
    </row>
    <row r="3271" spans="1:18" x14ac:dyDescent="0.25">
      <c r="A3271" s="4" t="s">
        <v>3301</v>
      </c>
      <c r="D3271" s="4" t="s">
        <v>7550</v>
      </c>
      <c r="G3271" s="4" t="s">
        <v>4817</v>
      </c>
      <c r="P3271" s="9" t="s">
        <v>3301</v>
      </c>
      <c r="Q3271" s="9" t="s">
        <v>7550</v>
      </c>
      <c r="R3271" s="9" t="s">
        <v>4908</v>
      </c>
    </row>
    <row r="3272" spans="1:18" x14ac:dyDescent="0.25">
      <c r="A3272" s="4" t="s">
        <v>3311</v>
      </c>
      <c r="D3272" s="4" t="s">
        <v>2529</v>
      </c>
      <c r="G3272" s="4" t="s">
        <v>4823</v>
      </c>
      <c r="P3272" s="9" t="s">
        <v>3311</v>
      </c>
      <c r="Q3272" s="9" t="s">
        <v>2529</v>
      </c>
      <c r="R3272" s="9" t="s">
        <v>4964</v>
      </c>
    </row>
    <row r="3273" spans="1:18" x14ac:dyDescent="0.25">
      <c r="A3273" s="4" t="s">
        <v>3330</v>
      </c>
      <c r="D3273" s="4" t="s">
        <v>6613</v>
      </c>
      <c r="G3273" s="4" t="s">
        <v>5006</v>
      </c>
      <c r="P3273" s="9" t="s">
        <v>3330</v>
      </c>
      <c r="Q3273" s="9" t="s">
        <v>6613</v>
      </c>
      <c r="R3273" s="9" t="s">
        <v>5720</v>
      </c>
    </row>
    <row r="3274" spans="1:18" x14ac:dyDescent="0.25">
      <c r="A3274" s="4" t="s">
        <v>3362</v>
      </c>
      <c r="D3274" s="4" t="s">
        <v>4143</v>
      </c>
      <c r="G3274" s="4" t="s">
        <v>2429</v>
      </c>
      <c r="P3274" s="9" t="s">
        <v>3362</v>
      </c>
      <c r="Q3274" s="9" t="s">
        <v>4143</v>
      </c>
      <c r="R3274" s="9" t="s">
        <v>2661</v>
      </c>
    </row>
    <row r="3275" spans="1:18" x14ac:dyDescent="0.25">
      <c r="A3275" s="4" t="s">
        <v>2620</v>
      </c>
      <c r="D3275" s="4" t="s">
        <v>6280</v>
      </c>
      <c r="G3275" s="4" t="s">
        <v>1848</v>
      </c>
      <c r="P3275" s="9" t="s">
        <v>2620</v>
      </c>
      <c r="Q3275" s="9" t="s">
        <v>6280</v>
      </c>
      <c r="R3275" s="9" t="s">
        <v>5604</v>
      </c>
    </row>
    <row r="3276" spans="1:18" x14ac:dyDescent="0.25">
      <c r="A3276" s="4" t="s">
        <v>5379</v>
      </c>
      <c r="D3276" s="4" t="s">
        <v>6935</v>
      </c>
      <c r="G3276" s="4" t="s">
        <v>2158</v>
      </c>
      <c r="P3276" s="9" t="s">
        <v>5379</v>
      </c>
      <c r="Q3276" s="9" t="s">
        <v>6935</v>
      </c>
      <c r="R3276" s="9" t="s">
        <v>2709</v>
      </c>
    </row>
    <row r="3277" spans="1:18" x14ac:dyDescent="0.25">
      <c r="A3277" s="4" t="s">
        <v>2203</v>
      </c>
      <c r="D3277" s="4" t="s">
        <v>4171</v>
      </c>
      <c r="G3277" s="4" t="s">
        <v>4908</v>
      </c>
      <c r="P3277" s="9" t="s">
        <v>2203</v>
      </c>
      <c r="Q3277" s="9" t="s">
        <v>4171</v>
      </c>
      <c r="R3277" s="9" t="s">
        <v>7350</v>
      </c>
    </row>
    <row r="3278" spans="1:18" x14ac:dyDescent="0.25">
      <c r="A3278" s="4" t="s">
        <v>2212</v>
      </c>
      <c r="D3278" s="4" t="s">
        <v>4202</v>
      </c>
      <c r="G3278" s="4" t="s">
        <v>4964</v>
      </c>
      <c r="P3278" s="9" t="s">
        <v>2212</v>
      </c>
      <c r="Q3278" s="9" t="s">
        <v>4202</v>
      </c>
      <c r="R3278" s="9" t="s">
        <v>6279</v>
      </c>
    </row>
    <row r="3279" spans="1:18" x14ac:dyDescent="0.25">
      <c r="A3279" s="4" t="s">
        <v>1756</v>
      </c>
      <c r="D3279" s="4" t="s">
        <v>6281</v>
      </c>
      <c r="G3279" s="4" t="s">
        <v>5720</v>
      </c>
      <c r="P3279" s="9" t="s">
        <v>1756</v>
      </c>
      <c r="Q3279" s="9" t="s">
        <v>6281</v>
      </c>
      <c r="R3279" s="9" t="s">
        <v>2829</v>
      </c>
    </row>
    <row r="3280" spans="1:18" x14ac:dyDescent="0.25">
      <c r="A3280" s="4" t="s">
        <v>1953</v>
      </c>
      <c r="D3280" s="4" t="s">
        <v>4252</v>
      </c>
      <c r="G3280" s="4" t="s">
        <v>2661</v>
      </c>
      <c r="P3280" s="9" t="s">
        <v>1953</v>
      </c>
      <c r="Q3280" s="9" t="s">
        <v>4252</v>
      </c>
      <c r="R3280" s="9" t="s">
        <v>5988</v>
      </c>
    </row>
    <row r="3281" spans="1:18" x14ac:dyDescent="0.25">
      <c r="A3281" s="4" t="s">
        <v>2111</v>
      </c>
      <c r="D3281" s="4" t="s">
        <v>6614</v>
      </c>
      <c r="G3281" s="4" t="s">
        <v>5604</v>
      </c>
      <c r="P3281" s="9" t="s">
        <v>2111</v>
      </c>
      <c r="Q3281" s="9" t="s">
        <v>6614</v>
      </c>
      <c r="R3281" s="9" t="s">
        <v>5375</v>
      </c>
    </row>
    <row r="3282" spans="1:18" x14ac:dyDescent="0.25">
      <c r="A3282" s="4" t="s">
        <v>3456</v>
      </c>
      <c r="D3282" s="4" t="s">
        <v>6936</v>
      </c>
      <c r="G3282" s="4" t="s">
        <v>2709</v>
      </c>
      <c r="P3282" s="9" t="s">
        <v>3456</v>
      </c>
      <c r="Q3282" s="9" t="s">
        <v>6936</v>
      </c>
      <c r="R3282" s="9" t="s">
        <v>6814</v>
      </c>
    </row>
    <row r="3283" spans="1:18" x14ac:dyDescent="0.25">
      <c r="A3283" s="4" t="s">
        <v>3412</v>
      </c>
      <c r="D3283" s="4" t="s">
        <v>4299</v>
      </c>
      <c r="G3283" s="4" t="s">
        <v>7350</v>
      </c>
      <c r="P3283" s="9" t="s">
        <v>3412</v>
      </c>
      <c r="Q3283" s="9" t="s">
        <v>4299</v>
      </c>
      <c r="R3283" s="9" t="s">
        <v>2884</v>
      </c>
    </row>
    <row r="3284" spans="1:18" x14ac:dyDescent="0.25">
      <c r="A3284" s="4" t="s">
        <v>3490</v>
      </c>
      <c r="D3284" s="4" t="s">
        <v>6282</v>
      </c>
      <c r="G3284" s="4" t="s">
        <v>6279</v>
      </c>
      <c r="P3284" s="9" t="s">
        <v>3490</v>
      </c>
      <c r="Q3284" s="9" t="s">
        <v>6282</v>
      </c>
      <c r="R3284" s="9" t="s">
        <v>2451</v>
      </c>
    </row>
    <row r="3285" spans="1:18" x14ac:dyDescent="0.25">
      <c r="A3285" s="4" t="s">
        <v>4465</v>
      </c>
      <c r="D3285" s="4" t="s">
        <v>6283</v>
      </c>
      <c r="G3285" s="4" t="s">
        <v>2829</v>
      </c>
      <c r="P3285" s="9" t="s">
        <v>4465</v>
      </c>
      <c r="Q3285" s="9" t="s">
        <v>6283</v>
      </c>
      <c r="R3285" s="9" t="s">
        <v>2061</v>
      </c>
    </row>
    <row r="3286" spans="1:18" x14ac:dyDescent="0.25">
      <c r="A3286" s="4" t="s">
        <v>4490</v>
      </c>
      <c r="D3286" s="4" t="s">
        <v>6284</v>
      </c>
      <c r="G3286" s="4" t="s">
        <v>5988</v>
      </c>
      <c r="P3286" s="9" t="s">
        <v>4490</v>
      </c>
      <c r="Q3286" s="9" t="s">
        <v>6284</v>
      </c>
      <c r="R3286" s="9" t="s">
        <v>2958</v>
      </c>
    </row>
    <row r="3287" spans="1:18" x14ac:dyDescent="0.25">
      <c r="A3287" s="4" t="s">
        <v>4539</v>
      </c>
      <c r="D3287" s="4" t="s">
        <v>5487</v>
      </c>
      <c r="G3287" s="4" t="s">
        <v>5375</v>
      </c>
      <c r="P3287" s="9" t="s">
        <v>4539</v>
      </c>
      <c r="Q3287" s="9" t="s">
        <v>5487</v>
      </c>
      <c r="R3287" s="9" t="s">
        <v>1210</v>
      </c>
    </row>
    <row r="3288" spans="1:18" x14ac:dyDescent="0.25">
      <c r="A3288" s="4" t="s">
        <v>4562</v>
      </c>
      <c r="D3288" s="4" t="s">
        <v>6937</v>
      </c>
      <c r="G3288" s="4" t="s">
        <v>6814</v>
      </c>
      <c r="P3288" s="9" t="s">
        <v>4562</v>
      </c>
      <c r="Q3288" s="9" t="s">
        <v>6937</v>
      </c>
      <c r="R3288" s="9" t="s">
        <v>2966</v>
      </c>
    </row>
    <row r="3289" spans="1:18" x14ac:dyDescent="0.25">
      <c r="A3289" s="4" t="s">
        <v>7357</v>
      </c>
      <c r="D3289" s="4" t="s">
        <v>6938</v>
      </c>
      <c r="G3289" s="4" t="s">
        <v>2884</v>
      </c>
      <c r="P3289" s="9" t="s">
        <v>7357</v>
      </c>
      <c r="Q3289" s="9" t="s">
        <v>6938</v>
      </c>
      <c r="R3289" s="9" t="s">
        <v>1452</v>
      </c>
    </row>
    <row r="3290" spans="1:18" x14ac:dyDescent="0.25">
      <c r="A3290" s="4" t="s">
        <v>4595</v>
      </c>
      <c r="D3290" s="4" t="s">
        <v>5991</v>
      </c>
      <c r="G3290" s="4" t="s">
        <v>2451</v>
      </c>
      <c r="P3290" s="9" t="s">
        <v>4595</v>
      </c>
      <c r="Q3290" s="9" t="s">
        <v>5991</v>
      </c>
      <c r="R3290" s="9" t="s">
        <v>3031</v>
      </c>
    </row>
    <row r="3291" spans="1:18" x14ac:dyDescent="0.25">
      <c r="A3291" s="4" t="s">
        <v>4641</v>
      </c>
      <c r="D3291" s="4" t="s">
        <v>6615</v>
      </c>
      <c r="G3291" s="4" t="s">
        <v>2061</v>
      </c>
      <c r="P3291" s="9" t="s">
        <v>4641</v>
      </c>
      <c r="Q3291" s="9" t="s">
        <v>6615</v>
      </c>
      <c r="R3291" s="9" t="s">
        <v>5989</v>
      </c>
    </row>
    <row r="3292" spans="1:18" x14ac:dyDescent="0.25">
      <c r="A3292" s="4" t="s">
        <v>6285</v>
      </c>
      <c r="D3292" s="4" t="s">
        <v>2270</v>
      </c>
      <c r="G3292" s="4" t="s">
        <v>2958</v>
      </c>
      <c r="P3292" s="9" t="s">
        <v>6285</v>
      </c>
      <c r="Q3292" s="9" t="s">
        <v>2270</v>
      </c>
      <c r="R3292" s="9" t="s">
        <v>3076</v>
      </c>
    </row>
    <row r="3293" spans="1:18" x14ac:dyDescent="0.25">
      <c r="A3293" s="4" t="s">
        <v>4738</v>
      </c>
      <c r="D3293" s="4" t="s">
        <v>2298</v>
      </c>
      <c r="G3293" s="4" t="s">
        <v>1210</v>
      </c>
      <c r="P3293" s="9" t="s">
        <v>4738</v>
      </c>
      <c r="Q3293" s="9" t="s">
        <v>2298</v>
      </c>
      <c r="R3293" s="9" t="s">
        <v>3090</v>
      </c>
    </row>
    <row r="3294" spans="1:18" x14ac:dyDescent="0.25">
      <c r="A3294" s="4" t="s">
        <v>4745</v>
      </c>
      <c r="D3294" s="4" t="s">
        <v>2302</v>
      </c>
      <c r="G3294" s="4" t="s">
        <v>2966</v>
      </c>
      <c r="P3294" s="9" t="s">
        <v>4745</v>
      </c>
      <c r="Q3294" s="9" t="s">
        <v>2302</v>
      </c>
      <c r="R3294" s="9" t="s">
        <v>5376</v>
      </c>
    </row>
    <row r="3295" spans="1:18" x14ac:dyDescent="0.25">
      <c r="A3295" s="4" t="s">
        <v>4779</v>
      </c>
      <c r="D3295" s="4" t="s">
        <v>5992</v>
      </c>
      <c r="G3295" s="4" t="s">
        <v>1452</v>
      </c>
      <c r="P3295" s="9" t="s">
        <v>4779</v>
      </c>
      <c r="Q3295" s="9" t="s">
        <v>5992</v>
      </c>
      <c r="R3295" s="9" t="s">
        <v>3107</v>
      </c>
    </row>
    <row r="3296" spans="1:18" x14ac:dyDescent="0.25">
      <c r="A3296" s="4" t="s">
        <v>4849</v>
      </c>
      <c r="D3296" s="4" t="s">
        <v>7354</v>
      </c>
      <c r="G3296" s="4" t="s">
        <v>3031</v>
      </c>
      <c r="P3296" s="9" t="s">
        <v>4849</v>
      </c>
      <c r="Q3296" s="9" t="s">
        <v>7354</v>
      </c>
      <c r="R3296" s="9" t="s">
        <v>3138</v>
      </c>
    </row>
    <row r="3297" spans="1:18" x14ac:dyDescent="0.25">
      <c r="A3297" s="4" t="s">
        <v>4873</v>
      </c>
      <c r="D3297" s="4" t="s">
        <v>1302</v>
      </c>
      <c r="G3297" s="4" t="s">
        <v>5989</v>
      </c>
      <c r="P3297" s="9" t="s">
        <v>4873</v>
      </c>
      <c r="Q3297" s="9" t="s">
        <v>1302</v>
      </c>
      <c r="R3297" s="9" t="s">
        <v>3170</v>
      </c>
    </row>
    <row r="3298" spans="1:18" x14ac:dyDescent="0.25">
      <c r="A3298" s="4" t="s">
        <v>5012</v>
      </c>
      <c r="D3298" s="4" t="s">
        <v>5993</v>
      </c>
      <c r="G3298" s="4" t="s">
        <v>3076</v>
      </c>
      <c r="P3298" s="9" t="s">
        <v>5012</v>
      </c>
      <c r="Q3298" s="9" t="s">
        <v>5993</v>
      </c>
      <c r="R3298" s="9" t="s">
        <v>3201</v>
      </c>
    </row>
    <row r="3299" spans="1:18" x14ac:dyDescent="0.25">
      <c r="A3299" s="4" t="s">
        <v>2444</v>
      </c>
      <c r="D3299" s="4" t="s">
        <v>1460</v>
      </c>
      <c r="G3299" s="4" t="s">
        <v>3090</v>
      </c>
      <c r="P3299" s="9" t="s">
        <v>2444</v>
      </c>
      <c r="Q3299" s="9" t="s">
        <v>1460</v>
      </c>
      <c r="R3299" s="9" t="s">
        <v>3256</v>
      </c>
    </row>
    <row r="3300" spans="1:18" x14ac:dyDescent="0.25">
      <c r="A3300" s="4" t="s">
        <v>2018</v>
      </c>
      <c r="D3300" s="4" t="s">
        <v>4504</v>
      </c>
      <c r="G3300" s="4" t="s">
        <v>5376</v>
      </c>
      <c r="P3300" s="9" t="s">
        <v>2018</v>
      </c>
      <c r="Q3300" s="9" t="s">
        <v>4504</v>
      </c>
      <c r="R3300" s="9" t="s">
        <v>3274</v>
      </c>
    </row>
    <row r="3301" spans="1:18" x14ac:dyDescent="0.25">
      <c r="A3301" s="4" t="s">
        <v>2163</v>
      </c>
      <c r="D3301" s="4" t="s">
        <v>1547</v>
      </c>
      <c r="G3301" s="4" t="s">
        <v>3107</v>
      </c>
      <c r="P3301" s="9" t="s">
        <v>2163</v>
      </c>
      <c r="Q3301" s="9" t="s">
        <v>1547</v>
      </c>
      <c r="R3301" s="9" t="s">
        <v>3316</v>
      </c>
    </row>
    <row r="3302" spans="1:18" x14ac:dyDescent="0.25">
      <c r="A3302" s="4" t="s">
        <v>4970</v>
      </c>
      <c r="D3302" s="4" t="s">
        <v>1614</v>
      </c>
      <c r="G3302" s="4" t="s">
        <v>3138</v>
      </c>
      <c r="P3302" s="9" t="s">
        <v>4970</v>
      </c>
      <c r="Q3302" s="9" t="s">
        <v>1614</v>
      </c>
      <c r="R3302" s="9" t="s">
        <v>7352</v>
      </c>
    </row>
    <row r="3303" spans="1:18" x14ac:dyDescent="0.25">
      <c r="A3303" s="4" t="s">
        <v>7359</v>
      </c>
      <c r="D3303" s="4" t="s">
        <v>4558</v>
      </c>
      <c r="G3303" s="4" t="s">
        <v>3170</v>
      </c>
      <c r="P3303" s="9" t="s">
        <v>7359</v>
      </c>
      <c r="Q3303" s="9" t="s">
        <v>4558</v>
      </c>
      <c r="R3303" s="9" t="s">
        <v>3347</v>
      </c>
    </row>
    <row r="3304" spans="1:18" x14ac:dyDescent="0.25">
      <c r="A3304" s="4" t="s">
        <v>1296</v>
      </c>
      <c r="D3304" s="4" t="s">
        <v>1688</v>
      </c>
      <c r="G3304" s="4" t="s">
        <v>3201</v>
      </c>
      <c r="P3304" s="9" t="s">
        <v>1296</v>
      </c>
      <c r="Q3304" s="9" t="s">
        <v>1688</v>
      </c>
      <c r="R3304" s="9" t="s">
        <v>6931</v>
      </c>
    </row>
    <row r="3305" spans="1:18" x14ac:dyDescent="0.25">
      <c r="A3305" s="4" t="s">
        <v>4448</v>
      </c>
      <c r="D3305" s="4" t="s">
        <v>4606</v>
      </c>
      <c r="G3305" s="4" t="s">
        <v>3256</v>
      </c>
      <c r="P3305" s="9" t="s">
        <v>4448</v>
      </c>
      <c r="Q3305" s="9" t="s">
        <v>4606</v>
      </c>
      <c r="R3305" s="9" t="s">
        <v>6932</v>
      </c>
    </row>
    <row r="3306" spans="1:18" x14ac:dyDescent="0.25">
      <c r="A3306" s="4" t="s">
        <v>7360</v>
      </c>
      <c r="D3306" s="4" t="s">
        <v>4654</v>
      </c>
      <c r="G3306" s="4" t="s">
        <v>3274</v>
      </c>
      <c r="P3306" s="9" t="s">
        <v>7360</v>
      </c>
      <c r="Q3306" s="9" t="s">
        <v>4654</v>
      </c>
      <c r="R3306" s="9" t="s">
        <v>6106</v>
      </c>
    </row>
    <row r="3307" spans="1:18" x14ac:dyDescent="0.25">
      <c r="A3307" s="4" t="s">
        <v>1455</v>
      </c>
      <c r="D3307" s="4" t="s">
        <v>4662</v>
      </c>
      <c r="G3307" s="4" t="s">
        <v>3316</v>
      </c>
      <c r="P3307" s="9" t="s">
        <v>1455</v>
      </c>
      <c r="Q3307" s="9" t="s">
        <v>4662</v>
      </c>
      <c r="R3307" s="9" t="s">
        <v>2493</v>
      </c>
    </row>
    <row r="3308" spans="1:18" x14ac:dyDescent="0.25">
      <c r="A3308" s="4" t="s">
        <v>1552</v>
      </c>
      <c r="D3308" s="4" t="s">
        <v>4703</v>
      </c>
      <c r="G3308" s="4" t="s">
        <v>7352</v>
      </c>
      <c r="P3308" s="9" t="s">
        <v>1552</v>
      </c>
      <c r="Q3308" s="9" t="s">
        <v>4703</v>
      </c>
      <c r="R3308" s="9" t="s">
        <v>1975</v>
      </c>
    </row>
    <row r="3309" spans="1:18" x14ac:dyDescent="0.25">
      <c r="A3309" s="4" t="s">
        <v>4537</v>
      </c>
      <c r="D3309" s="4" t="s">
        <v>7355</v>
      </c>
      <c r="G3309" s="4" t="s">
        <v>3347</v>
      </c>
      <c r="P3309" s="9" t="s">
        <v>4537</v>
      </c>
      <c r="Q3309" s="9" t="s">
        <v>7355</v>
      </c>
      <c r="R3309" s="9" t="s">
        <v>3424</v>
      </c>
    </row>
    <row r="3310" spans="1:18" x14ac:dyDescent="0.25">
      <c r="A3310" s="4" t="s">
        <v>5608</v>
      </c>
      <c r="D3310" s="4" t="s">
        <v>7356</v>
      </c>
      <c r="G3310" s="4" t="s">
        <v>6931</v>
      </c>
      <c r="P3310" s="9" t="s">
        <v>5608</v>
      </c>
      <c r="Q3310" s="9" t="s">
        <v>7356</v>
      </c>
      <c r="R3310" s="9" t="s">
        <v>3468</v>
      </c>
    </row>
    <row r="3311" spans="1:18" x14ac:dyDescent="0.25">
      <c r="A3311" s="4" t="s">
        <v>4576</v>
      </c>
      <c r="D3311" s="4" t="s">
        <v>6616</v>
      </c>
      <c r="G3311" s="4" t="s">
        <v>6932</v>
      </c>
      <c r="P3311" s="9" t="s">
        <v>4576</v>
      </c>
      <c r="Q3311" s="9" t="s">
        <v>6616</v>
      </c>
      <c r="R3311" s="9" t="s">
        <v>6610</v>
      </c>
    </row>
    <row r="3312" spans="1:18" x14ac:dyDescent="0.25">
      <c r="A3312" s="4" t="s">
        <v>4645</v>
      </c>
      <c r="D3312" s="4" t="s">
        <v>6816</v>
      </c>
      <c r="G3312" s="4" t="s">
        <v>6106</v>
      </c>
      <c r="P3312" s="9" t="s">
        <v>4645</v>
      </c>
      <c r="Q3312" s="9" t="s">
        <v>6816</v>
      </c>
      <c r="R3312" s="9" t="s">
        <v>1186</v>
      </c>
    </row>
    <row r="3313" spans="1:18" x14ac:dyDescent="0.25">
      <c r="A3313" s="4" t="s">
        <v>4639</v>
      </c>
      <c r="D3313" s="4" t="s">
        <v>4872</v>
      </c>
      <c r="G3313" s="4" t="s">
        <v>2493</v>
      </c>
      <c r="P3313" s="9" t="s">
        <v>4639</v>
      </c>
      <c r="Q3313" s="9" t="s">
        <v>4872</v>
      </c>
      <c r="R3313" s="9" t="s">
        <v>1570</v>
      </c>
    </row>
    <row r="3314" spans="1:18" x14ac:dyDescent="0.25">
      <c r="A3314" s="4" t="s">
        <v>6618</v>
      </c>
      <c r="D3314" s="4" t="s">
        <v>2442</v>
      </c>
      <c r="G3314" s="4" t="s">
        <v>1975</v>
      </c>
      <c r="P3314" s="9" t="s">
        <v>6618</v>
      </c>
      <c r="Q3314" s="9" t="s">
        <v>2442</v>
      </c>
      <c r="R3314" s="9" t="s">
        <v>2763</v>
      </c>
    </row>
    <row r="3315" spans="1:18" x14ac:dyDescent="0.25">
      <c r="A3315" s="4" t="s">
        <v>6939</v>
      </c>
      <c r="D3315" s="4" t="s">
        <v>1715</v>
      </c>
      <c r="G3315" s="4" t="s">
        <v>3424</v>
      </c>
      <c r="P3315" s="9" t="s">
        <v>6939</v>
      </c>
      <c r="Q3315" s="9" t="s">
        <v>1715</v>
      </c>
      <c r="R3315" s="9" t="s">
        <v>2802</v>
      </c>
    </row>
    <row r="3316" spans="1:18" x14ac:dyDescent="0.25">
      <c r="A3316" s="4" t="s">
        <v>4697</v>
      </c>
      <c r="D3316" s="4" t="s">
        <v>1844</v>
      </c>
      <c r="G3316" s="4" t="s">
        <v>3468</v>
      </c>
      <c r="P3316" s="9" t="s">
        <v>4697</v>
      </c>
      <c r="Q3316" s="9" t="s">
        <v>1844</v>
      </c>
      <c r="R3316" s="9" t="s">
        <v>6815</v>
      </c>
    </row>
    <row r="3317" spans="1:18" x14ac:dyDescent="0.25">
      <c r="A3317" s="4" t="s">
        <v>4705</v>
      </c>
      <c r="D3317" s="4" t="s">
        <v>2014</v>
      </c>
      <c r="G3317" s="4" t="s">
        <v>6610</v>
      </c>
      <c r="P3317" s="9" t="s">
        <v>4705</v>
      </c>
      <c r="Q3317" s="9" t="s">
        <v>2014</v>
      </c>
      <c r="R3317" s="9" t="s">
        <v>7676</v>
      </c>
    </row>
    <row r="3318" spans="1:18" x14ac:dyDescent="0.25">
      <c r="A3318" s="4" t="s">
        <v>4756</v>
      </c>
      <c r="D3318" s="4" t="s">
        <v>4900</v>
      </c>
      <c r="G3318" s="4" t="s">
        <v>1186</v>
      </c>
      <c r="P3318" s="9" t="s">
        <v>4756</v>
      </c>
      <c r="Q3318" s="9" t="s">
        <v>4900</v>
      </c>
      <c r="R3318" s="9" t="s">
        <v>2881</v>
      </c>
    </row>
    <row r="3319" spans="1:18" x14ac:dyDescent="0.25">
      <c r="A3319" s="4" t="s">
        <v>4762</v>
      </c>
      <c r="D3319" s="4" t="s">
        <v>1324</v>
      </c>
      <c r="G3319" s="4" t="s">
        <v>1570</v>
      </c>
      <c r="P3319" s="9" t="s">
        <v>4762</v>
      </c>
      <c r="Q3319" s="9" t="s">
        <v>1324</v>
      </c>
      <c r="R3319" s="9" t="s">
        <v>7169</v>
      </c>
    </row>
    <row r="3320" spans="1:18" x14ac:dyDescent="0.25">
      <c r="A3320" s="4" t="s">
        <v>5994</v>
      </c>
      <c r="D3320" s="4" t="s">
        <v>1197</v>
      </c>
      <c r="G3320" s="4" t="s">
        <v>2763</v>
      </c>
      <c r="P3320" s="9" t="s">
        <v>5994</v>
      </c>
      <c r="Q3320" s="9" t="s">
        <v>1197</v>
      </c>
      <c r="R3320" s="9" t="s">
        <v>6611</v>
      </c>
    </row>
    <row r="3321" spans="1:18" x14ac:dyDescent="0.25">
      <c r="A3321" s="4" t="s">
        <v>6286</v>
      </c>
      <c r="D3321" s="4" t="s">
        <v>2977</v>
      </c>
      <c r="G3321" s="4" t="s">
        <v>2802</v>
      </c>
      <c r="P3321" s="9" t="s">
        <v>6286</v>
      </c>
      <c r="Q3321" s="9" t="s">
        <v>2977</v>
      </c>
      <c r="R3321" s="9" t="s">
        <v>2337</v>
      </c>
    </row>
    <row r="3322" spans="1:18" x14ac:dyDescent="0.25">
      <c r="A3322" s="4" t="s">
        <v>6287</v>
      </c>
      <c r="D3322" s="4" t="s">
        <v>2991</v>
      </c>
      <c r="G3322" s="4" t="s">
        <v>6815</v>
      </c>
      <c r="P3322" s="9" t="s">
        <v>6287</v>
      </c>
      <c r="Q3322" s="9" t="s">
        <v>2991</v>
      </c>
      <c r="R3322" s="9" t="s">
        <v>1704</v>
      </c>
    </row>
    <row r="3323" spans="1:18" x14ac:dyDescent="0.25">
      <c r="A3323" s="4" t="s">
        <v>4808</v>
      </c>
      <c r="D3323" s="4" t="s">
        <v>2999</v>
      </c>
      <c r="G3323" s="4" t="s">
        <v>7676</v>
      </c>
      <c r="P3323" s="9" t="s">
        <v>4808</v>
      </c>
      <c r="Q3323" s="9" t="s">
        <v>2999</v>
      </c>
      <c r="R3323" s="9" t="s">
        <v>2056</v>
      </c>
    </row>
    <row r="3324" spans="1:18" x14ac:dyDescent="0.25">
      <c r="A3324" s="4" t="s">
        <v>4837</v>
      </c>
      <c r="D3324" s="4" t="s">
        <v>1392</v>
      </c>
      <c r="G3324" s="4" t="s">
        <v>2881</v>
      </c>
      <c r="P3324" s="9" t="s">
        <v>4837</v>
      </c>
      <c r="Q3324" s="9" t="s">
        <v>1392</v>
      </c>
      <c r="R3324" s="9" t="s">
        <v>2961</v>
      </c>
    </row>
    <row r="3325" spans="1:18" x14ac:dyDescent="0.25">
      <c r="A3325" s="4" t="s">
        <v>5609</v>
      </c>
      <c r="D3325" s="4" t="s">
        <v>1402</v>
      </c>
      <c r="G3325" s="4" t="s">
        <v>7169</v>
      </c>
      <c r="P3325" s="9" t="s">
        <v>5609</v>
      </c>
      <c r="Q3325" s="9" t="s">
        <v>1402</v>
      </c>
      <c r="R3325" s="9" t="s">
        <v>5377</v>
      </c>
    </row>
    <row r="3326" spans="1:18" x14ac:dyDescent="0.25">
      <c r="A3326" s="4" t="s">
        <v>7361</v>
      </c>
      <c r="D3326" s="4" t="s">
        <v>3026</v>
      </c>
      <c r="G3326" s="4" t="s">
        <v>6611</v>
      </c>
      <c r="P3326" s="9" t="s">
        <v>7361</v>
      </c>
      <c r="Q3326" s="9" t="s">
        <v>3026</v>
      </c>
      <c r="R3326" s="9" t="s">
        <v>5605</v>
      </c>
    </row>
    <row r="3327" spans="1:18" x14ac:dyDescent="0.25">
      <c r="A3327" s="4" t="s">
        <v>2428</v>
      </c>
      <c r="D3327" s="4" t="s">
        <v>6617</v>
      </c>
      <c r="G3327" s="4" t="s">
        <v>2337</v>
      </c>
      <c r="P3327" s="9" t="s">
        <v>2428</v>
      </c>
      <c r="Q3327" s="9" t="s">
        <v>6617</v>
      </c>
      <c r="R3327" s="9" t="s">
        <v>6105</v>
      </c>
    </row>
    <row r="3328" spans="1:18" x14ac:dyDescent="0.25">
      <c r="A3328" s="4" t="s">
        <v>1850</v>
      </c>
      <c r="D3328" s="4" t="s">
        <v>1626</v>
      </c>
      <c r="G3328" s="4" t="s">
        <v>1704</v>
      </c>
      <c r="P3328" s="9" t="s">
        <v>1850</v>
      </c>
      <c r="Q3328" s="9" t="s">
        <v>1626</v>
      </c>
      <c r="R3328" s="9" t="s">
        <v>5378</v>
      </c>
    </row>
    <row r="3329" spans="1:18" x14ac:dyDescent="0.25">
      <c r="A3329" s="4" t="s">
        <v>4886</v>
      </c>
      <c r="D3329" s="4" t="s">
        <v>1581</v>
      </c>
      <c r="G3329" s="4" t="s">
        <v>2056</v>
      </c>
      <c r="P3329" s="9" t="s">
        <v>4886</v>
      </c>
      <c r="Q3329" s="9" t="s">
        <v>1581</v>
      </c>
      <c r="R3329" s="9" t="s">
        <v>3746</v>
      </c>
    </row>
    <row r="3330" spans="1:18" x14ac:dyDescent="0.25">
      <c r="A3330" s="4" t="s">
        <v>1363</v>
      </c>
      <c r="D3330" s="4" t="s">
        <v>3051</v>
      </c>
      <c r="G3330" s="4" t="s">
        <v>2961</v>
      </c>
      <c r="P3330" s="9" t="s">
        <v>1363</v>
      </c>
      <c r="Q3330" s="9" t="s">
        <v>3051</v>
      </c>
      <c r="R3330" s="9" t="s">
        <v>3955</v>
      </c>
    </row>
    <row r="3331" spans="1:18" x14ac:dyDescent="0.25">
      <c r="A3331" s="4" t="s">
        <v>4157</v>
      </c>
      <c r="D3331" s="4" t="s">
        <v>3082</v>
      </c>
      <c r="G3331" s="4" t="s">
        <v>5377</v>
      </c>
      <c r="P3331" s="9" t="s">
        <v>4157</v>
      </c>
      <c r="Q3331" s="9" t="s">
        <v>3082</v>
      </c>
      <c r="R3331" s="9" t="s">
        <v>2469</v>
      </c>
    </row>
    <row r="3332" spans="1:18" x14ac:dyDescent="0.25">
      <c r="A3332" s="4" t="s">
        <v>4161</v>
      </c>
      <c r="D3332" s="4" t="s">
        <v>1673</v>
      </c>
      <c r="G3332" s="4" t="s">
        <v>5605</v>
      </c>
      <c r="P3332" s="9" t="s">
        <v>4161</v>
      </c>
      <c r="Q3332" s="9" t="s">
        <v>1673</v>
      </c>
      <c r="R3332" s="9" t="s">
        <v>4036</v>
      </c>
    </row>
    <row r="3333" spans="1:18" x14ac:dyDescent="0.25">
      <c r="A3333" s="4" t="s">
        <v>1505</v>
      </c>
      <c r="D3333" s="4" t="s">
        <v>3110</v>
      </c>
      <c r="G3333" s="4" t="s">
        <v>6105</v>
      </c>
      <c r="P3333" s="9" t="s">
        <v>1505</v>
      </c>
      <c r="Q3333" s="9" t="s">
        <v>3110</v>
      </c>
      <c r="R3333" s="9" t="s">
        <v>4114</v>
      </c>
    </row>
    <row r="3334" spans="1:18" x14ac:dyDescent="0.25">
      <c r="A3334" s="4" t="s">
        <v>4179</v>
      </c>
      <c r="D3334" s="4" t="s">
        <v>3139</v>
      </c>
      <c r="G3334" s="4" t="s">
        <v>5378</v>
      </c>
      <c r="P3334" s="9" t="s">
        <v>4179</v>
      </c>
      <c r="Q3334" s="9" t="s">
        <v>3139</v>
      </c>
      <c r="R3334" s="9" t="s">
        <v>5438</v>
      </c>
    </row>
    <row r="3335" spans="1:18" x14ac:dyDescent="0.25">
      <c r="A3335" s="4" t="s">
        <v>1651</v>
      </c>
      <c r="D3335" s="4" t="s">
        <v>3196</v>
      </c>
      <c r="G3335" s="4" t="s">
        <v>3746</v>
      </c>
      <c r="P3335" s="9" t="s">
        <v>1651</v>
      </c>
      <c r="Q3335" s="9" t="s">
        <v>3196</v>
      </c>
      <c r="R3335" s="9" t="s">
        <v>6612</v>
      </c>
    </row>
    <row r="3336" spans="1:18" x14ac:dyDescent="0.25">
      <c r="A3336" s="4" t="s">
        <v>4205</v>
      </c>
      <c r="D3336" s="4" t="s">
        <v>3202</v>
      </c>
      <c r="G3336" s="4" t="s">
        <v>3955</v>
      </c>
      <c r="P3336" s="9" t="s">
        <v>4205</v>
      </c>
      <c r="Q3336" s="9" t="s">
        <v>3202</v>
      </c>
      <c r="R3336" s="9" t="s">
        <v>7353</v>
      </c>
    </row>
    <row r="3337" spans="1:18" x14ac:dyDescent="0.25">
      <c r="A3337" s="4" t="s">
        <v>4243</v>
      </c>
      <c r="D3337" s="4" t="s">
        <v>3238</v>
      </c>
      <c r="G3337" s="4" t="s">
        <v>2469</v>
      </c>
      <c r="P3337" s="9" t="s">
        <v>4243</v>
      </c>
      <c r="Q3337" s="9" t="s">
        <v>3238</v>
      </c>
      <c r="R3337" s="9" t="s">
        <v>5990</v>
      </c>
    </row>
    <row r="3338" spans="1:18" x14ac:dyDescent="0.25">
      <c r="A3338" s="4" t="s">
        <v>4272</v>
      </c>
      <c r="D3338" s="4" t="s">
        <v>3301</v>
      </c>
      <c r="G3338" s="4" t="s">
        <v>4036</v>
      </c>
      <c r="P3338" s="9" t="s">
        <v>4272</v>
      </c>
      <c r="Q3338" s="9" t="s">
        <v>3301</v>
      </c>
      <c r="R3338" s="9" t="s">
        <v>4246</v>
      </c>
    </row>
    <row r="3339" spans="1:18" x14ac:dyDescent="0.25">
      <c r="A3339" s="4" t="s">
        <v>4313</v>
      </c>
      <c r="D3339" s="4" t="s">
        <v>3311</v>
      </c>
      <c r="G3339" s="4" t="s">
        <v>4114</v>
      </c>
      <c r="P3339" s="9" t="s">
        <v>4313</v>
      </c>
      <c r="Q3339" s="9" t="s">
        <v>3311</v>
      </c>
      <c r="R3339" s="9" t="s">
        <v>5606</v>
      </c>
    </row>
    <row r="3340" spans="1:18" x14ac:dyDescent="0.25">
      <c r="A3340" s="4" t="s">
        <v>4312</v>
      </c>
      <c r="D3340" s="4" t="s">
        <v>3330</v>
      </c>
      <c r="G3340" s="4" t="s">
        <v>5438</v>
      </c>
      <c r="P3340" s="9" t="s">
        <v>4312</v>
      </c>
      <c r="Q3340" s="9" t="s">
        <v>3330</v>
      </c>
      <c r="R3340" s="9" t="s">
        <v>4288</v>
      </c>
    </row>
    <row r="3341" spans="1:18" x14ac:dyDescent="0.25">
      <c r="A3341" s="4" t="s">
        <v>4328</v>
      </c>
      <c r="D3341" s="4" t="s">
        <v>3362</v>
      </c>
      <c r="G3341" s="4" t="s">
        <v>6612</v>
      </c>
      <c r="P3341" s="9" t="s">
        <v>4328</v>
      </c>
      <c r="Q3341" s="9" t="s">
        <v>3362</v>
      </c>
      <c r="R3341" s="9" t="s">
        <v>7550</v>
      </c>
    </row>
    <row r="3342" spans="1:18" x14ac:dyDescent="0.25">
      <c r="A3342" s="4" t="s">
        <v>6107</v>
      </c>
      <c r="D3342" s="4" t="s">
        <v>2620</v>
      </c>
      <c r="G3342" s="4" t="s">
        <v>7353</v>
      </c>
      <c r="P3342" s="9" t="s">
        <v>6107</v>
      </c>
      <c r="Q3342" s="9" t="s">
        <v>2620</v>
      </c>
      <c r="R3342" s="9" t="s">
        <v>4996</v>
      </c>
    </row>
    <row r="3343" spans="1:18" x14ac:dyDescent="0.25">
      <c r="A3343" s="4" t="s">
        <v>4352</v>
      </c>
      <c r="D3343" s="4" t="s">
        <v>5379</v>
      </c>
      <c r="G3343" s="4" t="s">
        <v>5990</v>
      </c>
      <c r="P3343" s="9" t="s">
        <v>4352</v>
      </c>
      <c r="Q3343" s="9" t="s">
        <v>5379</v>
      </c>
      <c r="R3343" s="9" t="s">
        <v>6613</v>
      </c>
    </row>
    <row r="3344" spans="1:18" x14ac:dyDescent="0.25">
      <c r="A3344" s="4" t="s">
        <v>6619</v>
      </c>
      <c r="D3344" s="4" t="s">
        <v>2203</v>
      </c>
      <c r="G3344" s="4" t="s">
        <v>4246</v>
      </c>
      <c r="P3344" s="9" t="s">
        <v>6619</v>
      </c>
      <c r="Q3344" s="9" t="s">
        <v>2203</v>
      </c>
      <c r="R3344" s="9" t="s">
        <v>4143</v>
      </c>
    </row>
    <row r="3345" spans="1:18" x14ac:dyDescent="0.25">
      <c r="A3345" s="4" t="s">
        <v>6620</v>
      </c>
      <c r="D3345" s="4" t="s">
        <v>2212</v>
      </c>
      <c r="G3345" s="4" t="s">
        <v>5606</v>
      </c>
      <c r="P3345" s="9" t="s">
        <v>6620</v>
      </c>
      <c r="Q3345" s="9" t="s">
        <v>2212</v>
      </c>
      <c r="R3345" s="9" t="s">
        <v>6280</v>
      </c>
    </row>
    <row r="3346" spans="1:18" x14ac:dyDescent="0.25">
      <c r="A3346" s="4" t="s">
        <v>6164</v>
      </c>
      <c r="D3346" s="4" t="s">
        <v>1756</v>
      </c>
      <c r="G3346" s="4" t="s">
        <v>4288</v>
      </c>
      <c r="P3346" s="9" t="s">
        <v>6164</v>
      </c>
      <c r="Q3346" s="9" t="s">
        <v>1756</v>
      </c>
      <c r="R3346" s="9" t="s">
        <v>6935</v>
      </c>
    </row>
    <row r="3347" spans="1:18" x14ac:dyDescent="0.25">
      <c r="A3347" s="4" t="s">
        <v>6940</v>
      </c>
      <c r="D3347" s="4" t="s">
        <v>1953</v>
      </c>
      <c r="G3347" s="4" t="s">
        <v>7550</v>
      </c>
      <c r="P3347" s="9" t="s">
        <v>6940</v>
      </c>
      <c r="Q3347" s="9" t="s">
        <v>1953</v>
      </c>
      <c r="R3347" s="9" t="s">
        <v>4171</v>
      </c>
    </row>
    <row r="3348" spans="1:18" x14ac:dyDescent="0.25">
      <c r="A3348" s="4" t="s">
        <v>2326</v>
      </c>
      <c r="D3348" s="4" t="s">
        <v>2111</v>
      </c>
      <c r="G3348" s="4" t="s">
        <v>4996</v>
      </c>
      <c r="P3348" s="9" t="s">
        <v>2326</v>
      </c>
      <c r="Q3348" s="9" t="s">
        <v>2111</v>
      </c>
      <c r="R3348" s="9" t="s">
        <v>4202</v>
      </c>
    </row>
    <row r="3349" spans="1:18" x14ac:dyDescent="0.25">
      <c r="A3349" s="4" t="s">
        <v>2320</v>
      </c>
      <c r="D3349" s="4" t="s">
        <v>3456</v>
      </c>
      <c r="G3349" s="4" t="s">
        <v>6613</v>
      </c>
      <c r="P3349" s="9" t="s">
        <v>2320</v>
      </c>
      <c r="Q3349" s="9" t="s">
        <v>3456</v>
      </c>
      <c r="R3349" s="9" t="s">
        <v>6281</v>
      </c>
    </row>
    <row r="3350" spans="1:18" x14ac:dyDescent="0.25">
      <c r="A3350" s="4" t="s">
        <v>2305</v>
      </c>
      <c r="D3350" s="4" t="s">
        <v>3412</v>
      </c>
      <c r="G3350" s="4" t="s">
        <v>4143</v>
      </c>
      <c r="P3350" s="9" t="s">
        <v>2305</v>
      </c>
      <c r="Q3350" s="9" t="s">
        <v>3412</v>
      </c>
      <c r="R3350" s="9" t="s">
        <v>4252</v>
      </c>
    </row>
    <row r="3351" spans="1:18" x14ac:dyDescent="0.25">
      <c r="A3351" s="4" t="s">
        <v>2296</v>
      </c>
      <c r="D3351" s="4" t="s">
        <v>3490</v>
      </c>
      <c r="G3351" s="4" t="s">
        <v>6280</v>
      </c>
      <c r="P3351" s="9" t="s">
        <v>2296</v>
      </c>
      <c r="Q3351" s="9" t="s">
        <v>3490</v>
      </c>
      <c r="R3351" s="9" t="s">
        <v>6614</v>
      </c>
    </row>
    <row r="3352" spans="1:18" x14ac:dyDescent="0.25">
      <c r="A3352" s="4" t="s">
        <v>2297</v>
      </c>
      <c r="D3352" s="4" t="s">
        <v>4465</v>
      </c>
      <c r="G3352" s="4" t="s">
        <v>6935</v>
      </c>
      <c r="P3352" s="9" t="s">
        <v>2297</v>
      </c>
      <c r="Q3352" s="9" t="s">
        <v>4465</v>
      </c>
      <c r="R3352" s="9" t="s">
        <v>6936</v>
      </c>
    </row>
    <row r="3353" spans="1:18" x14ac:dyDescent="0.25">
      <c r="A3353" s="4" t="s">
        <v>5610</v>
      </c>
      <c r="D3353" s="4" t="s">
        <v>4490</v>
      </c>
      <c r="G3353" s="4" t="s">
        <v>4171</v>
      </c>
      <c r="P3353" s="9" t="s">
        <v>5610</v>
      </c>
      <c r="Q3353" s="9" t="s">
        <v>4490</v>
      </c>
      <c r="R3353" s="9" t="s">
        <v>4299</v>
      </c>
    </row>
    <row r="3354" spans="1:18" x14ac:dyDescent="0.25">
      <c r="A3354" s="4" t="s">
        <v>4185</v>
      </c>
      <c r="D3354" s="4" t="s">
        <v>4539</v>
      </c>
      <c r="G3354" s="4" t="s">
        <v>4202</v>
      </c>
      <c r="P3354" s="9" t="s">
        <v>4185</v>
      </c>
      <c r="Q3354" s="9" t="s">
        <v>4539</v>
      </c>
      <c r="R3354" s="9" t="s">
        <v>6282</v>
      </c>
    </row>
    <row r="3355" spans="1:18" x14ac:dyDescent="0.25">
      <c r="A3355" s="4" t="s">
        <v>4223</v>
      </c>
      <c r="D3355" s="4" t="s">
        <v>4562</v>
      </c>
      <c r="G3355" s="4" t="s">
        <v>6281</v>
      </c>
      <c r="P3355" s="9" t="s">
        <v>4223</v>
      </c>
      <c r="Q3355" s="9" t="s">
        <v>4562</v>
      </c>
      <c r="R3355" s="9" t="s">
        <v>6283</v>
      </c>
    </row>
    <row r="3356" spans="1:18" x14ac:dyDescent="0.25">
      <c r="A3356" s="4" t="s">
        <v>4260</v>
      </c>
      <c r="D3356" s="4" t="s">
        <v>7357</v>
      </c>
      <c r="G3356" s="4" t="s">
        <v>4252</v>
      </c>
      <c r="P3356" s="9" t="s">
        <v>4260</v>
      </c>
      <c r="Q3356" s="9" t="s">
        <v>7357</v>
      </c>
      <c r="R3356" s="9" t="s">
        <v>6284</v>
      </c>
    </row>
    <row r="3357" spans="1:18" x14ac:dyDescent="0.25">
      <c r="A3357" s="4" t="s">
        <v>4325</v>
      </c>
      <c r="D3357" s="4" t="s">
        <v>4595</v>
      </c>
      <c r="G3357" s="4" t="s">
        <v>6614</v>
      </c>
      <c r="P3357" s="9" t="s">
        <v>4325</v>
      </c>
      <c r="Q3357" s="9" t="s">
        <v>4595</v>
      </c>
      <c r="R3357" s="9" t="s">
        <v>5487</v>
      </c>
    </row>
    <row r="3358" spans="1:18" x14ac:dyDescent="0.25">
      <c r="A3358" s="4" t="s">
        <v>4334</v>
      </c>
      <c r="D3358" s="4" t="s">
        <v>4641</v>
      </c>
      <c r="G3358" s="4" t="s">
        <v>6936</v>
      </c>
      <c r="P3358" s="9" t="s">
        <v>4334</v>
      </c>
      <c r="Q3358" s="9" t="s">
        <v>4641</v>
      </c>
      <c r="R3358" s="9" t="s">
        <v>6937</v>
      </c>
    </row>
    <row r="3359" spans="1:18" x14ac:dyDescent="0.25">
      <c r="A3359" s="4" t="s">
        <v>4354</v>
      </c>
      <c r="D3359" s="4" t="s">
        <v>6285</v>
      </c>
      <c r="G3359" s="4" t="s">
        <v>4299</v>
      </c>
      <c r="P3359" s="9" t="s">
        <v>4354</v>
      </c>
      <c r="Q3359" s="9" t="s">
        <v>6285</v>
      </c>
      <c r="R3359" s="9" t="s">
        <v>6938</v>
      </c>
    </row>
    <row r="3360" spans="1:18" x14ac:dyDescent="0.25">
      <c r="A3360" s="4" t="s">
        <v>4399</v>
      </c>
      <c r="D3360" s="4" t="s">
        <v>4738</v>
      </c>
      <c r="G3360" s="4" t="s">
        <v>6282</v>
      </c>
      <c r="P3360" s="9" t="s">
        <v>4399</v>
      </c>
      <c r="Q3360" s="9" t="s">
        <v>4738</v>
      </c>
      <c r="R3360" s="9" t="s">
        <v>5991</v>
      </c>
    </row>
    <row r="3361" spans="1:18" x14ac:dyDescent="0.25">
      <c r="A3361" s="4" t="s">
        <v>6941</v>
      </c>
      <c r="D3361" s="4" t="s">
        <v>4745</v>
      </c>
      <c r="G3361" s="4" t="s">
        <v>6283</v>
      </c>
      <c r="P3361" s="9" t="s">
        <v>6941</v>
      </c>
      <c r="Q3361" s="9" t="s">
        <v>4745</v>
      </c>
      <c r="R3361" s="9" t="s">
        <v>6615</v>
      </c>
    </row>
    <row r="3362" spans="1:18" x14ac:dyDescent="0.25">
      <c r="A3362" s="4" t="s">
        <v>2252</v>
      </c>
      <c r="D3362" s="4" t="s">
        <v>4779</v>
      </c>
      <c r="G3362" s="4" t="s">
        <v>6284</v>
      </c>
      <c r="P3362" s="9" t="s">
        <v>2252</v>
      </c>
      <c r="Q3362" s="9" t="s">
        <v>4779</v>
      </c>
      <c r="R3362" s="9" t="s">
        <v>2270</v>
      </c>
    </row>
    <row r="3363" spans="1:18" x14ac:dyDescent="0.25">
      <c r="A3363" s="4" t="s">
        <v>5439</v>
      </c>
      <c r="D3363" s="4" t="s">
        <v>5607</v>
      </c>
      <c r="G3363" s="4" t="s">
        <v>5487</v>
      </c>
      <c r="P3363" s="9" t="s">
        <v>5439</v>
      </c>
      <c r="Q3363" s="9" t="s">
        <v>5607</v>
      </c>
      <c r="R3363" s="9" t="s">
        <v>2298</v>
      </c>
    </row>
    <row r="3364" spans="1:18" x14ac:dyDescent="0.25">
      <c r="A3364" s="4" t="s">
        <v>7362</v>
      </c>
      <c r="D3364" s="4" t="s">
        <v>4849</v>
      </c>
      <c r="G3364" s="4" t="s">
        <v>6937</v>
      </c>
      <c r="P3364" s="9" t="s">
        <v>7362</v>
      </c>
      <c r="Q3364" s="9" t="s">
        <v>4849</v>
      </c>
      <c r="R3364" s="9" t="s">
        <v>2302</v>
      </c>
    </row>
    <row r="3365" spans="1:18" x14ac:dyDescent="0.25">
      <c r="A3365" s="4" t="s">
        <v>6817</v>
      </c>
      <c r="D3365" s="4" t="s">
        <v>4855</v>
      </c>
      <c r="G3365" s="4" t="s">
        <v>6938</v>
      </c>
      <c r="P3365" s="9" t="s">
        <v>6817</v>
      </c>
      <c r="Q3365" s="9" t="s">
        <v>4855</v>
      </c>
      <c r="R3365" s="9" t="s">
        <v>5992</v>
      </c>
    </row>
    <row r="3366" spans="1:18" x14ac:dyDescent="0.25">
      <c r="A3366" s="4" t="s">
        <v>5995</v>
      </c>
      <c r="D3366" s="4" t="s">
        <v>4873</v>
      </c>
      <c r="G3366" s="4" t="s">
        <v>5991</v>
      </c>
      <c r="P3366" s="9" t="s">
        <v>5995</v>
      </c>
      <c r="Q3366" s="9" t="s">
        <v>4873</v>
      </c>
      <c r="R3366" s="9" t="s">
        <v>7354</v>
      </c>
    </row>
    <row r="3367" spans="1:18" x14ac:dyDescent="0.25">
      <c r="A3367" s="4" t="s">
        <v>5682</v>
      </c>
      <c r="D3367" s="4" t="s">
        <v>5012</v>
      </c>
      <c r="G3367" s="4" t="s">
        <v>6615</v>
      </c>
      <c r="P3367" s="9" t="s">
        <v>5682</v>
      </c>
      <c r="Q3367" s="9" t="s">
        <v>5012</v>
      </c>
      <c r="R3367" s="9" t="s">
        <v>1302</v>
      </c>
    </row>
    <row r="3368" spans="1:18" x14ac:dyDescent="0.25">
      <c r="A3368" s="4" t="s">
        <v>6621</v>
      </c>
      <c r="D3368" s="4" t="s">
        <v>2444</v>
      </c>
      <c r="G3368" s="4" t="s">
        <v>2270</v>
      </c>
      <c r="P3368" s="9" t="s">
        <v>6621</v>
      </c>
      <c r="Q3368" s="9" t="s">
        <v>2444</v>
      </c>
      <c r="R3368" s="9" t="s">
        <v>5993</v>
      </c>
    </row>
    <row r="3369" spans="1:18" x14ac:dyDescent="0.25">
      <c r="A3369" s="4" t="s">
        <v>2472</v>
      </c>
      <c r="D3369" s="4" t="s">
        <v>2018</v>
      </c>
      <c r="G3369" s="4" t="s">
        <v>2298</v>
      </c>
      <c r="P3369" s="9" t="s">
        <v>2472</v>
      </c>
      <c r="Q3369" s="9" t="s">
        <v>2018</v>
      </c>
      <c r="R3369" s="9" t="s">
        <v>1460</v>
      </c>
    </row>
    <row r="3370" spans="1:18" x14ac:dyDescent="0.25">
      <c r="A3370" s="4" t="s">
        <v>7363</v>
      </c>
      <c r="D3370" s="4" t="s">
        <v>2163</v>
      </c>
      <c r="G3370" s="4" t="s">
        <v>2302</v>
      </c>
      <c r="P3370" s="9" t="s">
        <v>7363</v>
      </c>
      <c r="Q3370" s="9" t="s">
        <v>2163</v>
      </c>
      <c r="R3370" s="9" t="s">
        <v>4504</v>
      </c>
    </row>
    <row r="3371" spans="1:18" x14ac:dyDescent="0.25">
      <c r="A3371" s="4" t="s">
        <v>7170</v>
      </c>
      <c r="D3371" s="4" t="s">
        <v>4970</v>
      </c>
      <c r="G3371" s="4" t="s">
        <v>5992</v>
      </c>
      <c r="P3371" s="9" t="s">
        <v>7170</v>
      </c>
      <c r="Q3371" s="9" t="s">
        <v>4970</v>
      </c>
      <c r="R3371" s="9" t="s">
        <v>1547</v>
      </c>
    </row>
    <row r="3372" spans="1:18" x14ac:dyDescent="0.25">
      <c r="A3372" s="4" t="s">
        <v>4073</v>
      </c>
      <c r="D3372" s="4" t="s">
        <v>7359</v>
      </c>
      <c r="G3372" s="4" t="s">
        <v>7354</v>
      </c>
      <c r="P3372" s="9" t="s">
        <v>4073</v>
      </c>
      <c r="Q3372" s="9" t="s">
        <v>7359</v>
      </c>
      <c r="R3372" s="9" t="s">
        <v>1614</v>
      </c>
    </row>
    <row r="3373" spans="1:18" x14ac:dyDescent="0.25">
      <c r="A3373" s="4" t="s">
        <v>5996</v>
      </c>
      <c r="D3373" s="4" t="s">
        <v>1296</v>
      </c>
      <c r="G3373" s="4" t="s">
        <v>1302</v>
      </c>
      <c r="P3373" s="9" t="s">
        <v>5996</v>
      </c>
      <c r="Q3373" s="9" t="s">
        <v>1296</v>
      </c>
      <c r="R3373" s="9" t="s">
        <v>4558</v>
      </c>
    </row>
    <row r="3374" spans="1:18" x14ac:dyDescent="0.25">
      <c r="A3374" s="4" t="s">
        <v>7364</v>
      </c>
      <c r="D3374" s="4" t="s">
        <v>4448</v>
      </c>
      <c r="G3374" s="4" t="s">
        <v>5993</v>
      </c>
      <c r="P3374" s="9" t="s">
        <v>7364</v>
      </c>
      <c r="Q3374" s="9" t="s">
        <v>4448</v>
      </c>
      <c r="R3374" s="9" t="s">
        <v>1688</v>
      </c>
    </row>
    <row r="3375" spans="1:18" x14ac:dyDescent="0.25">
      <c r="A3375" s="4" t="s">
        <v>2540</v>
      </c>
      <c r="D3375" s="4" t="s">
        <v>7360</v>
      </c>
      <c r="G3375" s="4" t="s">
        <v>1460</v>
      </c>
      <c r="P3375" s="9" t="s">
        <v>2540</v>
      </c>
      <c r="Q3375" s="9" t="s">
        <v>7360</v>
      </c>
      <c r="R3375" s="9" t="s">
        <v>4606</v>
      </c>
    </row>
    <row r="3376" spans="1:18" x14ac:dyDescent="0.25">
      <c r="A3376" s="4" t="s">
        <v>1881</v>
      </c>
      <c r="D3376" s="4" t="s">
        <v>1455</v>
      </c>
      <c r="G3376" s="4" t="s">
        <v>4504</v>
      </c>
      <c r="P3376" s="9" t="s">
        <v>1881</v>
      </c>
      <c r="Q3376" s="9" t="s">
        <v>1455</v>
      </c>
      <c r="R3376" s="9" t="s">
        <v>4654</v>
      </c>
    </row>
    <row r="3377" spans="1:18" x14ac:dyDescent="0.25">
      <c r="A3377" s="4" t="s">
        <v>2951</v>
      </c>
      <c r="D3377" s="4" t="s">
        <v>1552</v>
      </c>
      <c r="G3377" s="4" t="s">
        <v>1547</v>
      </c>
      <c r="P3377" s="9" t="s">
        <v>2951</v>
      </c>
      <c r="Q3377" s="9" t="s">
        <v>1552</v>
      </c>
      <c r="R3377" s="9" t="s">
        <v>4662</v>
      </c>
    </row>
    <row r="3378" spans="1:18" x14ac:dyDescent="0.25">
      <c r="A3378" s="4" t="s">
        <v>7365</v>
      </c>
      <c r="D3378" s="4" t="s">
        <v>4537</v>
      </c>
      <c r="G3378" s="4" t="s">
        <v>1614</v>
      </c>
      <c r="P3378" s="9" t="s">
        <v>7365</v>
      </c>
      <c r="Q3378" s="9" t="s">
        <v>4537</v>
      </c>
      <c r="R3378" s="9" t="s">
        <v>4703</v>
      </c>
    </row>
    <row r="3379" spans="1:18" x14ac:dyDescent="0.25">
      <c r="A3379" s="4" t="s">
        <v>5997</v>
      </c>
      <c r="D3379" s="4" t="s">
        <v>5608</v>
      </c>
      <c r="G3379" s="4" t="s">
        <v>4558</v>
      </c>
      <c r="P3379" s="9" t="s">
        <v>5997</v>
      </c>
      <c r="Q3379" s="9" t="s">
        <v>5608</v>
      </c>
      <c r="R3379" s="9" t="s">
        <v>7355</v>
      </c>
    </row>
    <row r="3380" spans="1:18" x14ac:dyDescent="0.25">
      <c r="A3380" s="4" t="s">
        <v>6288</v>
      </c>
      <c r="D3380" s="4" t="s">
        <v>4576</v>
      </c>
      <c r="G3380" s="4" t="s">
        <v>1688</v>
      </c>
      <c r="P3380" s="9" t="s">
        <v>6288</v>
      </c>
      <c r="Q3380" s="9" t="s">
        <v>4576</v>
      </c>
      <c r="R3380" s="9" t="s">
        <v>7356</v>
      </c>
    </row>
    <row r="3381" spans="1:18" x14ac:dyDescent="0.25">
      <c r="A3381" s="4" t="s">
        <v>7171</v>
      </c>
      <c r="D3381" s="4" t="s">
        <v>4645</v>
      </c>
      <c r="G3381" s="4" t="s">
        <v>4606</v>
      </c>
      <c r="P3381" s="9" t="s">
        <v>7171</v>
      </c>
      <c r="Q3381" s="9" t="s">
        <v>4645</v>
      </c>
      <c r="R3381" s="9" t="s">
        <v>7677</v>
      </c>
    </row>
    <row r="3382" spans="1:18" x14ac:dyDescent="0.25">
      <c r="A3382" s="4" t="s">
        <v>4423</v>
      </c>
      <c r="D3382" s="4" t="s">
        <v>4639</v>
      </c>
      <c r="G3382" s="4" t="s">
        <v>4654</v>
      </c>
      <c r="P3382" s="9" t="s">
        <v>4423</v>
      </c>
      <c r="Q3382" s="9" t="s">
        <v>4639</v>
      </c>
      <c r="R3382" s="9" t="s">
        <v>6616</v>
      </c>
    </row>
    <row r="3383" spans="1:18" x14ac:dyDescent="0.25">
      <c r="A3383" s="4" t="s">
        <v>5611</v>
      </c>
      <c r="D3383" s="4" t="s">
        <v>6618</v>
      </c>
      <c r="G3383" s="4" t="s">
        <v>4662</v>
      </c>
      <c r="P3383" s="9" t="s">
        <v>5611</v>
      </c>
      <c r="Q3383" s="9" t="s">
        <v>6618</v>
      </c>
      <c r="R3383" s="9" t="s">
        <v>6816</v>
      </c>
    </row>
    <row r="3384" spans="1:18" x14ac:dyDescent="0.25">
      <c r="A3384" s="4" t="s">
        <v>1276</v>
      </c>
      <c r="D3384" s="4" t="s">
        <v>6939</v>
      </c>
      <c r="G3384" s="4" t="s">
        <v>4703</v>
      </c>
      <c r="P3384" s="9" t="s">
        <v>1276</v>
      </c>
      <c r="Q3384" s="9" t="s">
        <v>6939</v>
      </c>
      <c r="R3384" s="9" t="s">
        <v>4872</v>
      </c>
    </row>
    <row r="3385" spans="1:18" x14ac:dyDescent="0.25">
      <c r="A3385" s="4" t="s">
        <v>1400</v>
      </c>
      <c r="D3385" s="4" t="s">
        <v>4697</v>
      </c>
      <c r="G3385" s="4" t="s">
        <v>7355</v>
      </c>
      <c r="P3385" s="9" t="s">
        <v>1400</v>
      </c>
      <c r="Q3385" s="9" t="s">
        <v>4697</v>
      </c>
      <c r="R3385" s="9" t="s">
        <v>2442</v>
      </c>
    </row>
    <row r="3386" spans="1:18" x14ac:dyDescent="0.25">
      <c r="A3386" s="4" t="s">
        <v>6289</v>
      </c>
      <c r="D3386" s="4" t="s">
        <v>4705</v>
      </c>
      <c r="G3386" s="4" t="s">
        <v>7356</v>
      </c>
      <c r="P3386" s="9" t="s">
        <v>6289</v>
      </c>
      <c r="Q3386" s="9" t="s">
        <v>4705</v>
      </c>
      <c r="R3386" s="9" t="s">
        <v>1715</v>
      </c>
    </row>
    <row r="3387" spans="1:18" x14ac:dyDescent="0.25">
      <c r="A3387" s="4" t="s">
        <v>1537</v>
      </c>
      <c r="D3387" s="4" t="s">
        <v>4756</v>
      </c>
      <c r="G3387" s="4" t="s">
        <v>7677</v>
      </c>
      <c r="P3387" s="9" t="s">
        <v>1537</v>
      </c>
      <c r="Q3387" s="9" t="s">
        <v>4756</v>
      </c>
      <c r="R3387" s="9" t="s">
        <v>1844</v>
      </c>
    </row>
    <row r="3388" spans="1:18" x14ac:dyDescent="0.25">
      <c r="A3388" s="4" t="s">
        <v>6622</v>
      </c>
      <c r="D3388" s="4" t="s">
        <v>4762</v>
      </c>
      <c r="G3388" s="4" t="s">
        <v>6616</v>
      </c>
      <c r="P3388" s="9" t="s">
        <v>6622</v>
      </c>
      <c r="Q3388" s="9" t="s">
        <v>4762</v>
      </c>
      <c r="R3388" s="9" t="s">
        <v>2014</v>
      </c>
    </row>
    <row r="3389" spans="1:18" x14ac:dyDescent="0.25">
      <c r="A3389" s="4" t="s">
        <v>6942</v>
      </c>
      <c r="D3389" s="4" t="s">
        <v>5994</v>
      </c>
      <c r="G3389" s="4" t="s">
        <v>6816</v>
      </c>
      <c r="P3389" s="9" t="s">
        <v>6942</v>
      </c>
      <c r="Q3389" s="9" t="s">
        <v>5994</v>
      </c>
      <c r="R3389" s="9" t="s">
        <v>4900</v>
      </c>
    </row>
    <row r="3390" spans="1:18" x14ac:dyDescent="0.25">
      <c r="A3390" s="4" t="s">
        <v>3103</v>
      </c>
      <c r="D3390" s="4" t="s">
        <v>6286</v>
      </c>
      <c r="G3390" s="4" t="s">
        <v>4872</v>
      </c>
      <c r="P3390" s="9" t="s">
        <v>3103</v>
      </c>
      <c r="Q3390" s="9" t="s">
        <v>6286</v>
      </c>
      <c r="R3390" s="9" t="s">
        <v>1324</v>
      </c>
    </row>
    <row r="3391" spans="1:18" x14ac:dyDescent="0.25">
      <c r="A3391" s="4" t="s">
        <v>3187</v>
      </c>
      <c r="D3391" s="4" t="s">
        <v>6287</v>
      </c>
      <c r="G3391" s="4" t="s">
        <v>2442</v>
      </c>
      <c r="P3391" s="9" t="s">
        <v>3187</v>
      </c>
      <c r="Q3391" s="9" t="s">
        <v>6287</v>
      </c>
      <c r="R3391" s="9" t="s">
        <v>1197</v>
      </c>
    </row>
    <row r="3392" spans="1:18" x14ac:dyDescent="0.25">
      <c r="A3392" s="4" t="s">
        <v>6818</v>
      </c>
      <c r="D3392" s="4" t="s">
        <v>7551</v>
      </c>
      <c r="G3392" s="4" t="s">
        <v>1715</v>
      </c>
      <c r="P3392" s="9" t="s">
        <v>6818</v>
      </c>
      <c r="Q3392" s="9" t="s">
        <v>7551</v>
      </c>
      <c r="R3392" s="9" t="s">
        <v>2977</v>
      </c>
    </row>
    <row r="3393" spans="1:18" x14ac:dyDescent="0.25">
      <c r="A3393" s="4" t="s">
        <v>3266</v>
      </c>
      <c r="D3393" s="4" t="s">
        <v>4808</v>
      </c>
      <c r="G3393" s="4" t="s">
        <v>1844</v>
      </c>
      <c r="P3393" s="9" t="s">
        <v>3266</v>
      </c>
      <c r="Q3393" s="9" t="s">
        <v>4808</v>
      </c>
      <c r="R3393" s="9" t="s">
        <v>2991</v>
      </c>
    </row>
    <row r="3394" spans="1:18" x14ac:dyDescent="0.25">
      <c r="A3394" s="4" t="s">
        <v>3251</v>
      </c>
      <c r="D3394" s="4" t="s">
        <v>4837</v>
      </c>
      <c r="G3394" s="4" t="s">
        <v>2014</v>
      </c>
      <c r="P3394" s="9" t="s">
        <v>3251</v>
      </c>
      <c r="Q3394" s="9" t="s">
        <v>4837</v>
      </c>
      <c r="R3394" s="9" t="s">
        <v>2999</v>
      </c>
    </row>
    <row r="3395" spans="1:18" x14ac:dyDescent="0.25">
      <c r="A3395" s="4" t="s">
        <v>6108</v>
      </c>
      <c r="D3395" s="4" t="s">
        <v>5609</v>
      </c>
      <c r="G3395" s="4" t="s">
        <v>4900</v>
      </c>
      <c r="P3395" s="9" t="s">
        <v>6108</v>
      </c>
      <c r="Q3395" s="9" t="s">
        <v>5609</v>
      </c>
      <c r="R3395" s="9" t="s">
        <v>1392</v>
      </c>
    </row>
    <row r="3396" spans="1:18" x14ac:dyDescent="0.25">
      <c r="A3396" s="4" t="s">
        <v>3349</v>
      </c>
      <c r="D3396" s="4" t="s">
        <v>7361</v>
      </c>
      <c r="G3396" s="4" t="s">
        <v>1324</v>
      </c>
      <c r="P3396" s="9" t="s">
        <v>3349</v>
      </c>
      <c r="Q3396" s="9" t="s">
        <v>7361</v>
      </c>
      <c r="R3396" s="9" t="s">
        <v>1402</v>
      </c>
    </row>
    <row r="3397" spans="1:18" x14ac:dyDescent="0.25">
      <c r="A3397" s="4" t="s">
        <v>5380</v>
      </c>
      <c r="D3397" s="4" t="s">
        <v>2428</v>
      </c>
      <c r="G3397" s="4" t="s">
        <v>1197</v>
      </c>
      <c r="P3397" s="9" t="s">
        <v>5380</v>
      </c>
      <c r="Q3397" s="9" t="s">
        <v>2428</v>
      </c>
      <c r="R3397" s="9" t="s">
        <v>3026</v>
      </c>
    </row>
    <row r="3398" spans="1:18" x14ac:dyDescent="0.25">
      <c r="A3398" s="4" t="s">
        <v>7366</v>
      </c>
      <c r="D3398" s="4" t="s">
        <v>1850</v>
      </c>
      <c r="G3398" s="4" t="s">
        <v>2977</v>
      </c>
      <c r="P3398" s="9" t="s">
        <v>7366</v>
      </c>
      <c r="Q3398" s="9" t="s">
        <v>1850</v>
      </c>
      <c r="R3398" s="9" t="s">
        <v>6617</v>
      </c>
    </row>
    <row r="3399" spans="1:18" x14ac:dyDescent="0.25">
      <c r="A3399" s="4" t="s">
        <v>2632</v>
      </c>
      <c r="D3399" s="4" t="s">
        <v>4886</v>
      </c>
      <c r="G3399" s="4" t="s">
        <v>2991</v>
      </c>
      <c r="P3399" s="9" t="s">
        <v>2632</v>
      </c>
      <c r="Q3399" s="9" t="s">
        <v>4886</v>
      </c>
      <c r="R3399" s="9" t="s">
        <v>1626</v>
      </c>
    </row>
    <row r="3400" spans="1:18" x14ac:dyDescent="0.25">
      <c r="A3400" s="4" t="s">
        <v>1745</v>
      </c>
      <c r="D3400" s="4" t="s">
        <v>1363</v>
      </c>
      <c r="G3400" s="4" t="s">
        <v>2999</v>
      </c>
      <c r="P3400" s="9" t="s">
        <v>1745</v>
      </c>
      <c r="Q3400" s="9" t="s">
        <v>1363</v>
      </c>
      <c r="R3400" s="9" t="s">
        <v>1581</v>
      </c>
    </row>
    <row r="3401" spans="1:18" x14ac:dyDescent="0.25">
      <c r="A3401" s="4" t="s">
        <v>1758</v>
      </c>
      <c r="D3401" s="4" t="s">
        <v>4157</v>
      </c>
      <c r="G3401" s="4" t="s">
        <v>1392</v>
      </c>
      <c r="P3401" s="9" t="s">
        <v>1758</v>
      </c>
      <c r="Q3401" s="9" t="s">
        <v>4157</v>
      </c>
      <c r="R3401" s="9" t="s">
        <v>3051</v>
      </c>
    </row>
    <row r="3402" spans="1:18" x14ac:dyDescent="0.25">
      <c r="A3402" s="4" t="s">
        <v>2112</v>
      </c>
      <c r="D3402" s="4" t="s">
        <v>4161</v>
      </c>
      <c r="G3402" s="4" t="s">
        <v>1402</v>
      </c>
      <c r="P3402" s="9" t="s">
        <v>2112</v>
      </c>
      <c r="Q3402" s="9" t="s">
        <v>4161</v>
      </c>
      <c r="R3402" s="9" t="s">
        <v>3082</v>
      </c>
    </row>
    <row r="3403" spans="1:18" x14ac:dyDescent="0.25">
      <c r="A3403" s="4" t="s">
        <v>3410</v>
      </c>
      <c r="D3403" s="4" t="s">
        <v>1505</v>
      </c>
      <c r="G3403" s="4" t="s">
        <v>3026</v>
      </c>
      <c r="P3403" s="9" t="s">
        <v>3410</v>
      </c>
      <c r="Q3403" s="9" t="s">
        <v>1505</v>
      </c>
      <c r="R3403" s="9" t="s">
        <v>1673</v>
      </c>
    </row>
    <row r="3404" spans="1:18" x14ac:dyDescent="0.25">
      <c r="A3404" s="4" t="s">
        <v>3413</v>
      </c>
      <c r="D3404" s="4" t="s">
        <v>4179</v>
      </c>
      <c r="G3404" s="4" t="s">
        <v>6617</v>
      </c>
      <c r="P3404" s="9" t="s">
        <v>3413</v>
      </c>
      <c r="Q3404" s="9" t="s">
        <v>4179</v>
      </c>
      <c r="R3404" s="9" t="s">
        <v>3110</v>
      </c>
    </row>
    <row r="3405" spans="1:18" x14ac:dyDescent="0.25">
      <c r="A3405" s="4" t="s">
        <v>4463</v>
      </c>
      <c r="D3405" s="4" t="s">
        <v>1651</v>
      </c>
      <c r="G3405" s="4" t="s">
        <v>1626</v>
      </c>
      <c r="P3405" s="9" t="s">
        <v>4463</v>
      </c>
      <c r="Q3405" s="9" t="s">
        <v>1651</v>
      </c>
      <c r="R3405" s="9" t="s">
        <v>3139</v>
      </c>
    </row>
    <row r="3406" spans="1:18" x14ac:dyDescent="0.25">
      <c r="A3406" s="4" t="s">
        <v>5998</v>
      </c>
      <c r="D3406" s="4" t="s">
        <v>4205</v>
      </c>
      <c r="G3406" s="4" t="s">
        <v>1581</v>
      </c>
      <c r="P3406" s="9" t="s">
        <v>5998</v>
      </c>
      <c r="Q3406" s="9" t="s">
        <v>4205</v>
      </c>
      <c r="R3406" s="9" t="s">
        <v>3196</v>
      </c>
    </row>
    <row r="3407" spans="1:18" x14ac:dyDescent="0.25">
      <c r="A3407" s="4" t="s">
        <v>4499</v>
      </c>
      <c r="D3407" s="4" t="s">
        <v>4243</v>
      </c>
      <c r="G3407" s="4" t="s">
        <v>3051</v>
      </c>
      <c r="P3407" s="9" t="s">
        <v>4499</v>
      </c>
      <c r="Q3407" s="9" t="s">
        <v>4243</v>
      </c>
      <c r="R3407" s="9" t="s">
        <v>3202</v>
      </c>
    </row>
    <row r="3408" spans="1:18" x14ac:dyDescent="0.25">
      <c r="A3408" s="4" t="s">
        <v>6623</v>
      </c>
      <c r="D3408" s="4" t="s">
        <v>4272</v>
      </c>
      <c r="G3408" s="4" t="s">
        <v>3082</v>
      </c>
      <c r="P3408" s="9" t="s">
        <v>6623</v>
      </c>
      <c r="Q3408" s="9" t="s">
        <v>4272</v>
      </c>
      <c r="R3408" s="9" t="s">
        <v>3238</v>
      </c>
    </row>
    <row r="3409" spans="1:18" x14ac:dyDescent="0.25">
      <c r="A3409" s="4" t="s">
        <v>4529</v>
      </c>
      <c r="D3409" s="4" t="s">
        <v>4313</v>
      </c>
      <c r="G3409" s="4" t="s">
        <v>1673</v>
      </c>
      <c r="P3409" s="9" t="s">
        <v>4529</v>
      </c>
      <c r="Q3409" s="9" t="s">
        <v>4313</v>
      </c>
      <c r="R3409" s="9" t="s">
        <v>3301</v>
      </c>
    </row>
    <row r="3410" spans="1:18" x14ac:dyDescent="0.25">
      <c r="A3410" s="4" t="s">
        <v>5999</v>
      </c>
      <c r="D3410" s="4" t="s">
        <v>4312</v>
      </c>
      <c r="G3410" s="4" t="s">
        <v>3110</v>
      </c>
      <c r="P3410" s="9" t="s">
        <v>5999</v>
      </c>
      <c r="Q3410" s="9" t="s">
        <v>4312</v>
      </c>
      <c r="R3410" s="9" t="s">
        <v>3311</v>
      </c>
    </row>
    <row r="3411" spans="1:18" x14ac:dyDescent="0.25">
      <c r="A3411" s="4" t="s">
        <v>5290</v>
      </c>
      <c r="D3411" s="4" t="s">
        <v>4328</v>
      </c>
      <c r="G3411" s="4" t="s">
        <v>3139</v>
      </c>
      <c r="P3411" s="9" t="s">
        <v>5290</v>
      </c>
      <c r="Q3411" s="9" t="s">
        <v>4328</v>
      </c>
      <c r="R3411" s="9" t="s">
        <v>7678</v>
      </c>
    </row>
    <row r="3412" spans="1:18" x14ac:dyDescent="0.25">
      <c r="A3412" s="4" t="s">
        <v>5381</v>
      </c>
      <c r="D3412" s="4" t="s">
        <v>6107</v>
      </c>
      <c r="G3412" s="4" t="s">
        <v>3196</v>
      </c>
      <c r="P3412" s="9" t="s">
        <v>5381</v>
      </c>
      <c r="Q3412" s="9" t="s">
        <v>6107</v>
      </c>
      <c r="R3412" s="9" t="s">
        <v>3330</v>
      </c>
    </row>
    <row r="3413" spans="1:18" x14ac:dyDescent="0.25">
      <c r="A3413" s="4" t="s">
        <v>4781</v>
      </c>
      <c r="D3413" s="4" t="s">
        <v>4352</v>
      </c>
      <c r="G3413" s="4" t="s">
        <v>3202</v>
      </c>
      <c r="P3413" s="9" t="s">
        <v>4781</v>
      </c>
      <c r="Q3413" s="9" t="s">
        <v>4352</v>
      </c>
      <c r="R3413" s="9" t="s">
        <v>2620</v>
      </c>
    </row>
    <row r="3414" spans="1:18" x14ac:dyDescent="0.25">
      <c r="A3414" s="4" t="s">
        <v>6624</v>
      </c>
      <c r="D3414" s="4" t="s">
        <v>6619</v>
      </c>
      <c r="G3414" s="4" t="s">
        <v>3238</v>
      </c>
      <c r="P3414" s="9" t="s">
        <v>6624</v>
      </c>
      <c r="Q3414" s="9" t="s">
        <v>6619</v>
      </c>
      <c r="R3414" s="9" t="s">
        <v>5379</v>
      </c>
    </row>
    <row r="3415" spans="1:18" x14ac:dyDescent="0.25">
      <c r="A3415" s="4" t="s">
        <v>2525</v>
      </c>
      <c r="D3415" s="4" t="s">
        <v>6620</v>
      </c>
      <c r="G3415" s="4" t="s">
        <v>3301</v>
      </c>
      <c r="P3415" s="9" t="s">
        <v>2525</v>
      </c>
      <c r="Q3415" s="9" t="s">
        <v>6620</v>
      </c>
      <c r="R3415" s="9" t="s">
        <v>2203</v>
      </c>
    </row>
    <row r="3416" spans="1:18" x14ac:dyDescent="0.25">
      <c r="A3416" s="4" t="s">
        <v>2165</v>
      </c>
      <c r="D3416" s="4" t="s">
        <v>6164</v>
      </c>
      <c r="G3416" s="4" t="s">
        <v>3311</v>
      </c>
      <c r="P3416" s="9" t="s">
        <v>2165</v>
      </c>
      <c r="Q3416" s="9" t="s">
        <v>6164</v>
      </c>
      <c r="R3416" s="9" t="s">
        <v>2212</v>
      </c>
    </row>
    <row r="3417" spans="1:18" x14ac:dyDescent="0.25">
      <c r="A3417" s="4" t="s">
        <v>4975</v>
      </c>
      <c r="D3417" s="4" t="s">
        <v>6940</v>
      </c>
      <c r="G3417" s="4" t="s">
        <v>7678</v>
      </c>
      <c r="P3417" s="9" t="s">
        <v>4975</v>
      </c>
      <c r="Q3417" s="9" t="s">
        <v>6940</v>
      </c>
      <c r="R3417" s="9" t="s">
        <v>1756</v>
      </c>
    </row>
    <row r="3418" spans="1:18" x14ac:dyDescent="0.25">
      <c r="A3418" s="4" t="s">
        <v>7367</v>
      </c>
      <c r="D3418" s="4" t="s">
        <v>2326</v>
      </c>
      <c r="G3418" s="4" t="s">
        <v>3330</v>
      </c>
      <c r="P3418" s="9" t="s">
        <v>7367</v>
      </c>
      <c r="Q3418" s="9" t="s">
        <v>2326</v>
      </c>
      <c r="R3418" s="9" t="s">
        <v>1953</v>
      </c>
    </row>
    <row r="3419" spans="1:18" x14ac:dyDescent="0.25">
      <c r="A3419" s="4" t="s">
        <v>1351</v>
      </c>
      <c r="D3419" s="4" t="s">
        <v>2320</v>
      </c>
      <c r="G3419" s="4" t="s">
        <v>2620</v>
      </c>
      <c r="P3419" s="9" t="s">
        <v>1351</v>
      </c>
      <c r="Q3419" s="9" t="s">
        <v>2320</v>
      </c>
      <c r="R3419" s="9" t="s">
        <v>2111</v>
      </c>
    </row>
    <row r="3420" spans="1:18" x14ac:dyDescent="0.25">
      <c r="A3420" s="4" t="s">
        <v>1293</v>
      </c>
      <c r="D3420" s="4" t="s">
        <v>2305</v>
      </c>
      <c r="G3420" s="4" t="s">
        <v>5379</v>
      </c>
      <c r="P3420" s="9" t="s">
        <v>1293</v>
      </c>
      <c r="Q3420" s="9" t="s">
        <v>2305</v>
      </c>
      <c r="R3420" s="9" t="s">
        <v>3456</v>
      </c>
    </row>
    <row r="3421" spans="1:18" x14ac:dyDescent="0.25">
      <c r="A3421" s="4" t="s">
        <v>7368</v>
      </c>
      <c r="D3421" s="4" t="s">
        <v>2296</v>
      </c>
      <c r="G3421" s="4" t="s">
        <v>2203</v>
      </c>
      <c r="P3421" s="9" t="s">
        <v>7368</v>
      </c>
      <c r="Q3421" s="9" t="s">
        <v>2296</v>
      </c>
      <c r="R3421" s="9" t="s">
        <v>3412</v>
      </c>
    </row>
    <row r="3422" spans="1:18" x14ac:dyDescent="0.25">
      <c r="A3422" s="4" t="s">
        <v>1499</v>
      </c>
      <c r="D3422" s="4" t="s">
        <v>2297</v>
      </c>
      <c r="G3422" s="4" t="s">
        <v>2212</v>
      </c>
      <c r="P3422" s="9" t="s">
        <v>1499</v>
      </c>
      <c r="Q3422" s="9" t="s">
        <v>2297</v>
      </c>
      <c r="R3422" s="9" t="s">
        <v>3490</v>
      </c>
    </row>
    <row r="3423" spans="1:18" x14ac:dyDescent="0.25">
      <c r="A3423" s="4" t="s">
        <v>1413</v>
      </c>
      <c r="D3423" s="4" t="s">
        <v>5610</v>
      </c>
      <c r="G3423" s="4" t="s">
        <v>1756</v>
      </c>
      <c r="P3423" s="9" t="s">
        <v>1413</v>
      </c>
      <c r="Q3423" s="9" t="s">
        <v>5610</v>
      </c>
      <c r="R3423" s="9" t="s">
        <v>4465</v>
      </c>
    </row>
    <row r="3424" spans="1:18" x14ac:dyDescent="0.25">
      <c r="A3424" s="4" t="s">
        <v>5612</v>
      </c>
      <c r="D3424" s="4" t="s">
        <v>4185</v>
      </c>
      <c r="G3424" s="4" t="s">
        <v>1953</v>
      </c>
      <c r="P3424" s="9" t="s">
        <v>5612</v>
      </c>
      <c r="Q3424" s="9" t="s">
        <v>4185</v>
      </c>
      <c r="R3424" s="9" t="s">
        <v>4490</v>
      </c>
    </row>
    <row r="3425" spans="1:18" x14ac:dyDescent="0.25">
      <c r="A3425" s="4" t="s">
        <v>1543</v>
      </c>
      <c r="D3425" s="4" t="s">
        <v>4223</v>
      </c>
      <c r="G3425" s="4" t="s">
        <v>2111</v>
      </c>
      <c r="P3425" s="9" t="s">
        <v>1543</v>
      </c>
      <c r="Q3425" s="9" t="s">
        <v>4223</v>
      </c>
      <c r="R3425" s="9" t="s">
        <v>4539</v>
      </c>
    </row>
    <row r="3426" spans="1:18" x14ac:dyDescent="0.25">
      <c r="A3426" s="4" t="s">
        <v>3057</v>
      </c>
      <c r="D3426" s="4" t="s">
        <v>4260</v>
      </c>
      <c r="G3426" s="4" t="s">
        <v>3456</v>
      </c>
      <c r="P3426" s="9" t="s">
        <v>3057</v>
      </c>
      <c r="Q3426" s="9" t="s">
        <v>4260</v>
      </c>
      <c r="R3426" s="9" t="s">
        <v>4562</v>
      </c>
    </row>
    <row r="3427" spans="1:18" x14ac:dyDescent="0.25">
      <c r="A3427" s="4" t="s">
        <v>3092</v>
      </c>
      <c r="D3427" s="4" t="s">
        <v>4325</v>
      </c>
      <c r="G3427" s="4" t="s">
        <v>3412</v>
      </c>
      <c r="P3427" s="9" t="s">
        <v>3092</v>
      </c>
      <c r="Q3427" s="9" t="s">
        <v>4325</v>
      </c>
      <c r="R3427" s="9" t="s">
        <v>7357</v>
      </c>
    </row>
    <row r="3428" spans="1:18" x14ac:dyDescent="0.25">
      <c r="A3428" s="4" t="s">
        <v>6290</v>
      </c>
      <c r="D3428" s="4" t="s">
        <v>4334</v>
      </c>
      <c r="G3428" s="4" t="s">
        <v>3490</v>
      </c>
      <c r="P3428" s="9" t="s">
        <v>6290</v>
      </c>
      <c r="Q3428" s="9" t="s">
        <v>4334</v>
      </c>
      <c r="R3428" s="9" t="s">
        <v>4595</v>
      </c>
    </row>
    <row r="3429" spans="1:18" x14ac:dyDescent="0.25">
      <c r="A3429" s="4" t="s">
        <v>1682</v>
      </c>
      <c r="D3429" s="4" t="s">
        <v>4354</v>
      </c>
      <c r="G3429" s="4" t="s">
        <v>4465</v>
      </c>
      <c r="P3429" s="9" t="s">
        <v>1682</v>
      </c>
      <c r="Q3429" s="9" t="s">
        <v>4354</v>
      </c>
      <c r="R3429" s="9" t="s">
        <v>4641</v>
      </c>
    </row>
    <row r="3430" spans="1:18" x14ac:dyDescent="0.25">
      <c r="A3430" s="4" t="s">
        <v>3149</v>
      </c>
      <c r="D3430" s="4" t="s">
        <v>4399</v>
      </c>
      <c r="G3430" s="4" t="s">
        <v>4490</v>
      </c>
      <c r="P3430" s="9" t="s">
        <v>3149</v>
      </c>
      <c r="Q3430" s="9" t="s">
        <v>4399</v>
      </c>
      <c r="R3430" s="9" t="s">
        <v>6285</v>
      </c>
    </row>
    <row r="3431" spans="1:18" x14ac:dyDescent="0.25">
      <c r="A3431" s="4" t="s">
        <v>3180</v>
      </c>
      <c r="D3431" s="4" t="s">
        <v>6941</v>
      </c>
      <c r="G3431" s="4" t="s">
        <v>4539</v>
      </c>
      <c r="P3431" s="9" t="s">
        <v>3180</v>
      </c>
      <c r="Q3431" s="9" t="s">
        <v>6941</v>
      </c>
      <c r="R3431" s="9" t="s">
        <v>4738</v>
      </c>
    </row>
    <row r="3432" spans="1:18" x14ac:dyDescent="0.25">
      <c r="A3432" s="4" t="s">
        <v>6291</v>
      </c>
      <c r="D3432" s="4" t="s">
        <v>2252</v>
      </c>
      <c r="G3432" s="4" t="s">
        <v>4562</v>
      </c>
      <c r="P3432" s="9" t="s">
        <v>6291</v>
      </c>
      <c r="Q3432" s="9" t="s">
        <v>2252</v>
      </c>
      <c r="R3432" s="9" t="s">
        <v>4745</v>
      </c>
    </row>
    <row r="3433" spans="1:18" x14ac:dyDescent="0.25">
      <c r="A3433" s="4" t="s">
        <v>3216</v>
      </c>
      <c r="D3433" s="4" t="s">
        <v>5439</v>
      </c>
      <c r="G3433" s="4" t="s">
        <v>7357</v>
      </c>
      <c r="P3433" s="9" t="s">
        <v>3216</v>
      </c>
      <c r="Q3433" s="9" t="s">
        <v>5439</v>
      </c>
      <c r="R3433" s="9" t="s">
        <v>4779</v>
      </c>
    </row>
    <row r="3434" spans="1:18" x14ac:dyDescent="0.25">
      <c r="A3434" s="4" t="s">
        <v>3229</v>
      </c>
      <c r="D3434" s="4" t="s">
        <v>7362</v>
      </c>
      <c r="G3434" s="4" t="s">
        <v>4595</v>
      </c>
      <c r="P3434" s="9" t="s">
        <v>3229</v>
      </c>
      <c r="Q3434" s="9" t="s">
        <v>7362</v>
      </c>
      <c r="R3434" s="9" t="s">
        <v>5607</v>
      </c>
    </row>
    <row r="3435" spans="1:18" x14ac:dyDescent="0.25">
      <c r="A3435" s="4" t="s">
        <v>3264</v>
      </c>
      <c r="D3435" s="4" t="s">
        <v>6817</v>
      </c>
      <c r="G3435" s="4" t="s">
        <v>4641</v>
      </c>
      <c r="P3435" s="9" t="s">
        <v>3264</v>
      </c>
      <c r="Q3435" s="9" t="s">
        <v>6817</v>
      </c>
      <c r="R3435" s="9" t="s">
        <v>4849</v>
      </c>
    </row>
    <row r="3436" spans="1:18" x14ac:dyDescent="0.25">
      <c r="A3436" s="4" t="s">
        <v>3319</v>
      </c>
      <c r="D3436" s="4" t="s">
        <v>5995</v>
      </c>
      <c r="G3436" s="4" t="s">
        <v>6285</v>
      </c>
      <c r="P3436" s="9" t="s">
        <v>3319</v>
      </c>
      <c r="Q3436" s="9" t="s">
        <v>5995</v>
      </c>
      <c r="R3436" s="9" t="s">
        <v>4855</v>
      </c>
    </row>
    <row r="3437" spans="1:18" x14ac:dyDescent="0.25">
      <c r="A3437" s="4" t="s">
        <v>5613</v>
      </c>
      <c r="D3437" s="4" t="s">
        <v>5682</v>
      </c>
      <c r="G3437" s="4" t="s">
        <v>4738</v>
      </c>
      <c r="P3437" s="9" t="s">
        <v>5613</v>
      </c>
      <c r="Q3437" s="9" t="s">
        <v>5682</v>
      </c>
      <c r="R3437" s="9" t="s">
        <v>4873</v>
      </c>
    </row>
    <row r="3438" spans="1:18" x14ac:dyDescent="0.25">
      <c r="A3438" s="4" t="s">
        <v>6625</v>
      </c>
      <c r="D3438" s="4" t="s">
        <v>6621</v>
      </c>
      <c r="G3438" s="4" t="s">
        <v>4745</v>
      </c>
      <c r="P3438" s="9" t="s">
        <v>6625</v>
      </c>
      <c r="Q3438" s="9" t="s">
        <v>6621</v>
      </c>
      <c r="R3438" s="9" t="s">
        <v>5012</v>
      </c>
    </row>
    <row r="3439" spans="1:18" x14ac:dyDescent="0.25">
      <c r="A3439" s="4" t="s">
        <v>6943</v>
      </c>
      <c r="D3439" s="4" t="s">
        <v>2472</v>
      </c>
      <c r="G3439" s="4" t="s">
        <v>4779</v>
      </c>
      <c r="P3439" s="9" t="s">
        <v>6943</v>
      </c>
      <c r="Q3439" s="9" t="s">
        <v>2472</v>
      </c>
      <c r="R3439" s="9" t="s">
        <v>2444</v>
      </c>
    </row>
    <row r="3440" spans="1:18" x14ac:dyDescent="0.25">
      <c r="A3440" s="4" t="s">
        <v>3340</v>
      </c>
      <c r="D3440" s="4" t="s">
        <v>7363</v>
      </c>
      <c r="G3440" s="4" t="s">
        <v>5607</v>
      </c>
      <c r="P3440" s="9" t="s">
        <v>3340</v>
      </c>
      <c r="Q3440" s="9" t="s">
        <v>7363</v>
      </c>
      <c r="R3440" s="9" t="s">
        <v>2018</v>
      </c>
    </row>
    <row r="3441" spans="1:18" x14ac:dyDescent="0.25">
      <c r="A3441" s="4" t="s">
        <v>3377</v>
      </c>
      <c r="D3441" s="4" t="s">
        <v>7170</v>
      </c>
      <c r="G3441" s="4" t="s">
        <v>4849</v>
      </c>
      <c r="P3441" s="9" t="s">
        <v>3377</v>
      </c>
      <c r="Q3441" s="9" t="s">
        <v>7170</v>
      </c>
      <c r="R3441" s="9" t="s">
        <v>2163</v>
      </c>
    </row>
    <row r="3442" spans="1:18" x14ac:dyDescent="0.25">
      <c r="A3442" s="4" t="s">
        <v>5834</v>
      </c>
      <c r="D3442" s="4" t="s">
        <v>4073</v>
      </c>
      <c r="G3442" s="4" t="s">
        <v>4855</v>
      </c>
      <c r="P3442" s="9" t="s">
        <v>5834</v>
      </c>
      <c r="Q3442" s="9" t="s">
        <v>4073</v>
      </c>
      <c r="R3442" s="9" t="s">
        <v>4970</v>
      </c>
    </row>
    <row r="3443" spans="1:18" x14ac:dyDescent="0.25">
      <c r="A3443" s="4" t="s">
        <v>6000</v>
      </c>
      <c r="D3443" s="4" t="s">
        <v>7364</v>
      </c>
      <c r="G3443" s="4" t="s">
        <v>4873</v>
      </c>
      <c r="P3443" s="9" t="s">
        <v>6000</v>
      </c>
      <c r="Q3443" s="9" t="s">
        <v>7364</v>
      </c>
      <c r="R3443" s="9" t="s">
        <v>7359</v>
      </c>
    </row>
    <row r="3444" spans="1:18" x14ac:dyDescent="0.25">
      <c r="A3444" s="4" t="s">
        <v>7172</v>
      </c>
      <c r="D3444" s="4" t="s">
        <v>2540</v>
      </c>
      <c r="G3444" s="4" t="s">
        <v>5012</v>
      </c>
      <c r="P3444" s="9" t="s">
        <v>7172</v>
      </c>
      <c r="Q3444" s="9" t="s">
        <v>2540</v>
      </c>
      <c r="R3444" s="9" t="s">
        <v>1296</v>
      </c>
    </row>
    <row r="3445" spans="1:18" x14ac:dyDescent="0.25">
      <c r="A3445" s="4" t="s">
        <v>2605</v>
      </c>
      <c r="D3445" s="4" t="s">
        <v>1881</v>
      </c>
      <c r="G3445" s="4" t="s">
        <v>2444</v>
      </c>
      <c r="P3445" s="9" t="s">
        <v>2605</v>
      </c>
      <c r="Q3445" s="9" t="s">
        <v>1881</v>
      </c>
      <c r="R3445" s="9" t="s">
        <v>4448</v>
      </c>
    </row>
    <row r="3446" spans="1:18" x14ac:dyDescent="0.25">
      <c r="A3446" s="4" t="s">
        <v>2188</v>
      </c>
      <c r="D3446" s="4" t="s">
        <v>2951</v>
      </c>
      <c r="G3446" s="4" t="s">
        <v>2018</v>
      </c>
      <c r="P3446" s="9" t="s">
        <v>2188</v>
      </c>
      <c r="Q3446" s="9" t="s">
        <v>2951</v>
      </c>
      <c r="R3446" s="9" t="s">
        <v>7360</v>
      </c>
    </row>
    <row r="3447" spans="1:18" x14ac:dyDescent="0.25">
      <c r="A3447" s="4" t="s">
        <v>2227</v>
      </c>
      <c r="D3447" s="4" t="s">
        <v>7365</v>
      </c>
      <c r="G3447" s="4" t="s">
        <v>2163</v>
      </c>
      <c r="P3447" s="9" t="s">
        <v>2227</v>
      </c>
      <c r="Q3447" s="9" t="s">
        <v>7365</v>
      </c>
      <c r="R3447" s="9" t="s">
        <v>1455</v>
      </c>
    </row>
    <row r="3448" spans="1:18" x14ac:dyDescent="0.25">
      <c r="A3448" s="4" t="s">
        <v>1838</v>
      </c>
      <c r="D3448" s="4" t="s">
        <v>5997</v>
      </c>
      <c r="G3448" s="4" t="s">
        <v>4970</v>
      </c>
      <c r="P3448" s="9" t="s">
        <v>1838</v>
      </c>
      <c r="Q3448" s="9" t="s">
        <v>5997</v>
      </c>
      <c r="R3448" s="9" t="s">
        <v>1552</v>
      </c>
    </row>
    <row r="3449" spans="1:18" x14ac:dyDescent="0.25">
      <c r="A3449" s="4" t="s">
        <v>1997</v>
      </c>
      <c r="D3449" s="4" t="s">
        <v>6288</v>
      </c>
      <c r="G3449" s="4" t="s">
        <v>7359</v>
      </c>
      <c r="P3449" s="9" t="s">
        <v>1997</v>
      </c>
      <c r="Q3449" s="9" t="s">
        <v>6288</v>
      </c>
      <c r="R3449" s="9" t="s">
        <v>4537</v>
      </c>
    </row>
    <row r="3450" spans="1:18" x14ac:dyDescent="0.25">
      <c r="A3450" s="4" t="s">
        <v>2149</v>
      </c>
      <c r="D3450" s="4" t="s">
        <v>4423</v>
      </c>
      <c r="G3450" s="4" t="s">
        <v>1296</v>
      </c>
      <c r="P3450" s="9" t="s">
        <v>2149</v>
      </c>
      <c r="Q3450" s="9" t="s">
        <v>4423</v>
      </c>
      <c r="R3450" s="9" t="s">
        <v>5608</v>
      </c>
    </row>
    <row r="3451" spans="1:18" x14ac:dyDescent="0.25">
      <c r="A3451" s="4" t="s">
        <v>3434</v>
      </c>
      <c r="D3451" s="4" t="s">
        <v>5611</v>
      </c>
      <c r="G3451" s="4" t="s">
        <v>4448</v>
      </c>
      <c r="P3451" s="9" t="s">
        <v>3434</v>
      </c>
      <c r="Q3451" s="9" t="s">
        <v>5611</v>
      </c>
      <c r="R3451" s="9" t="s">
        <v>4576</v>
      </c>
    </row>
    <row r="3452" spans="1:18" x14ac:dyDescent="0.25">
      <c r="A3452" s="4" t="s">
        <v>6626</v>
      </c>
      <c r="D3452" s="4" t="s">
        <v>1400</v>
      </c>
      <c r="G3452" s="4" t="s">
        <v>7360</v>
      </c>
      <c r="P3452" s="9" t="s">
        <v>6626</v>
      </c>
      <c r="Q3452" s="9" t="s">
        <v>1400</v>
      </c>
      <c r="R3452" s="9" t="s">
        <v>4645</v>
      </c>
    </row>
    <row r="3453" spans="1:18" x14ac:dyDescent="0.25">
      <c r="A3453" s="4" t="s">
        <v>1333</v>
      </c>
      <c r="D3453" s="4" t="s">
        <v>6289</v>
      </c>
      <c r="G3453" s="4" t="s">
        <v>1455</v>
      </c>
      <c r="P3453" s="9" t="s">
        <v>1333</v>
      </c>
      <c r="Q3453" s="9" t="s">
        <v>6289</v>
      </c>
      <c r="R3453" s="9" t="s">
        <v>4639</v>
      </c>
    </row>
    <row r="3454" spans="1:18" x14ac:dyDescent="0.25">
      <c r="A3454" s="4" t="s">
        <v>1252</v>
      </c>
      <c r="D3454" s="4" t="s">
        <v>1537</v>
      </c>
      <c r="G3454" s="4" t="s">
        <v>1552</v>
      </c>
      <c r="P3454" s="9" t="s">
        <v>1252</v>
      </c>
      <c r="Q3454" s="9" t="s">
        <v>1537</v>
      </c>
      <c r="R3454" s="9" t="s">
        <v>6618</v>
      </c>
    </row>
    <row r="3455" spans="1:18" x14ac:dyDescent="0.25">
      <c r="A3455" s="4" t="s">
        <v>5614</v>
      </c>
      <c r="D3455" s="4" t="s">
        <v>6622</v>
      </c>
      <c r="G3455" s="4" t="s">
        <v>4537</v>
      </c>
      <c r="P3455" s="9" t="s">
        <v>5614</v>
      </c>
      <c r="Q3455" s="9" t="s">
        <v>6622</v>
      </c>
      <c r="R3455" s="9" t="s">
        <v>6939</v>
      </c>
    </row>
    <row r="3456" spans="1:18" x14ac:dyDescent="0.25">
      <c r="A3456" s="4" t="s">
        <v>1378</v>
      </c>
      <c r="D3456" s="4" t="s">
        <v>6942</v>
      </c>
      <c r="G3456" s="4" t="s">
        <v>5608</v>
      </c>
      <c r="P3456" s="9" t="s">
        <v>1378</v>
      </c>
      <c r="Q3456" s="9" t="s">
        <v>6942</v>
      </c>
      <c r="R3456" s="9" t="s">
        <v>4697</v>
      </c>
    </row>
    <row r="3457" spans="1:18" x14ac:dyDescent="0.25">
      <c r="A3457" s="4" t="s">
        <v>3553</v>
      </c>
      <c r="D3457" s="4" t="s">
        <v>3103</v>
      </c>
      <c r="G3457" s="4" t="s">
        <v>4576</v>
      </c>
      <c r="P3457" s="9" t="s">
        <v>3553</v>
      </c>
      <c r="Q3457" s="9" t="s">
        <v>3103</v>
      </c>
      <c r="R3457" s="9" t="s">
        <v>7679</v>
      </c>
    </row>
    <row r="3458" spans="1:18" x14ac:dyDescent="0.25">
      <c r="A3458" s="4" t="s">
        <v>1619</v>
      </c>
      <c r="D3458" s="4" t="s">
        <v>3187</v>
      </c>
      <c r="G3458" s="4" t="s">
        <v>4645</v>
      </c>
      <c r="P3458" s="9" t="s">
        <v>1619</v>
      </c>
      <c r="Q3458" s="9" t="s">
        <v>3187</v>
      </c>
      <c r="R3458" s="9" t="s">
        <v>4705</v>
      </c>
    </row>
    <row r="3459" spans="1:18" x14ac:dyDescent="0.25">
      <c r="A3459" s="4" t="s">
        <v>1517</v>
      </c>
      <c r="D3459" s="4" t="s">
        <v>6818</v>
      </c>
      <c r="G3459" s="4" t="s">
        <v>4639</v>
      </c>
      <c r="P3459" s="9" t="s">
        <v>1517</v>
      </c>
      <c r="Q3459" s="9" t="s">
        <v>6818</v>
      </c>
      <c r="R3459" s="9" t="s">
        <v>4756</v>
      </c>
    </row>
    <row r="3460" spans="1:18" x14ac:dyDescent="0.25">
      <c r="A3460" s="4" t="s">
        <v>1667</v>
      </c>
      <c r="D3460" s="4" t="s">
        <v>3266</v>
      </c>
      <c r="G3460" s="4" t="s">
        <v>6618</v>
      </c>
      <c r="P3460" s="9" t="s">
        <v>1667</v>
      </c>
      <c r="Q3460" s="9" t="s">
        <v>3266</v>
      </c>
      <c r="R3460" s="9" t="s">
        <v>4762</v>
      </c>
    </row>
    <row r="3461" spans="1:18" x14ac:dyDescent="0.25">
      <c r="A3461" s="4" t="s">
        <v>3717</v>
      </c>
      <c r="D3461" s="4" t="s">
        <v>3251</v>
      </c>
      <c r="G3461" s="4" t="s">
        <v>6939</v>
      </c>
      <c r="P3461" s="9" t="s">
        <v>3717</v>
      </c>
      <c r="Q3461" s="9" t="s">
        <v>3251</v>
      </c>
      <c r="R3461" s="9" t="s">
        <v>5994</v>
      </c>
    </row>
    <row r="3462" spans="1:18" x14ac:dyDescent="0.25">
      <c r="A3462" s="4" t="s">
        <v>3752</v>
      </c>
      <c r="D3462" s="4" t="s">
        <v>6108</v>
      </c>
      <c r="G3462" s="4" t="s">
        <v>4697</v>
      </c>
      <c r="P3462" s="9" t="s">
        <v>3752</v>
      </c>
      <c r="Q3462" s="9" t="s">
        <v>6108</v>
      </c>
      <c r="R3462" s="9" t="s">
        <v>6286</v>
      </c>
    </row>
    <row r="3463" spans="1:18" x14ac:dyDescent="0.25">
      <c r="A3463" s="4" t="s">
        <v>3775</v>
      </c>
      <c r="D3463" s="4" t="s">
        <v>3349</v>
      </c>
      <c r="G3463" s="4" t="s">
        <v>7679</v>
      </c>
      <c r="P3463" s="9" t="s">
        <v>3775</v>
      </c>
      <c r="Q3463" s="9" t="s">
        <v>3349</v>
      </c>
      <c r="R3463" s="9" t="s">
        <v>6287</v>
      </c>
    </row>
    <row r="3464" spans="1:18" x14ac:dyDescent="0.25">
      <c r="A3464" s="4" t="s">
        <v>3782</v>
      </c>
      <c r="D3464" s="4" t="s">
        <v>5380</v>
      </c>
      <c r="G3464" s="4" t="s">
        <v>4705</v>
      </c>
      <c r="P3464" s="9" t="s">
        <v>3782</v>
      </c>
      <c r="Q3464" s="9" t="s">
        <v>5380</v>
      </c>
      <c r="R3464" s="9" t="s">
        <v>7551</v>
      </c>
    </row>
    <row r="3465" spans="1:18" x14ac:dyDescent="0.25">
      <c r="A3465" s="4" t="s">
        <v>3917</v>
      </c>
      <c r="D3465" s="4" t="s">
        <v>7366</v>
      </c>
      <c r="G3465" s="4" t="s">
        <v>4756</v>
      </c>
      <c r="P3465" s="9" t="s">
        <v>3917</v>
      </c>
      <c r="Q3465" s="9" t="s">
        <v>7366</v>
      </c>
      <c r="R3465" s="9" t="s">
        <v>7680</v>
      </c>
    </row>
    <row r="3466" spans="1:18" x14ac:dyDescent="0.25">
      <c r="A3466" s="4" t="s">
        <v>3971</v>
      </c>
      <c r="D3466" s="4" t="s">
        <v>2632</v>
      </c>
      <c r="G3466" s="4" t="s">
        <v>4762</v>
      </c>
      <c r="P3466" s="9" t="s">
        <v>3971</v>
      </c>
      <c r="Q3466" s="9" t="s">
        <v>2632</v>
      </c>
      <c r="R3466" s="9" t="s">
        <v>4808</v>
      </c>
    </row>
    <row r="3467" spans="1:18" x14ac:dyDescent="0.25">
      <c r="A3467" s="4" t="s">
        <v>3980</v>
      </c>
      <c r="D3467" s="4" t="s">
        <v>1745</v>
      </c>
      <c r="G3467" s="4" t="s">
        <v>5994</v>
      </c>
      <c r="P3467" s="9" t="s">
        <v>3980</v>
      </c>
      <c r="Q3467" s="9" t="s">
        <v>1745</v>
      </c>
      <c r="R3467" s="9" t="s">
        <v>4837</v>
      </c>
    </row>
    <row r="3468" spans="1:18" x14ac:dyDescent="0.25">
      <c r="A3468" s="4" t="s">
        <v>2648</v>
      </c>
      <c r="D3468" s="4" t="s">
        <v>1758</v>
      </c>
      <c r="G3468" s="4" t="s">
        <v>6286</v>
      </c>
      <c r="P3468" s="9" t="s">
        <v>2648</v>
      </c>
      <c r="Q3468" s="9" t="s">
        <v>1758</v>
      </c>
      <c r="R3468" s="9" t="s">
        <v>5609</v>
      </c>
    </row>
    <row r="3469" spans="1:18" x14ac:dyDescent="0.25">
      <c r="A3469" s="4" t="s">
        <v>1725</v>
      </c>
      <c r="D3469" s="4" t="s">
        <v>2112</v>
      </c>
      <c r="G3469" s="4" t="s">
        <v>6287</v>
      </c>
      <c r="P3469" s="9" t="s">
        <v>1725</v>
      </c>
      <c r="Q3469" s="9" t="s">
        <v>2112</v>
      </c>
      <c r="R3469" s="9" t="s">
        <v>7361</v>
      </c>
    </row>
    <row r="3470" spans="1:18" x14ac:dyDescent="0.25">
      <c r="A3470" s="4" t="s">
        <v>1918</v>
      </c>
      <c r="D3470" s="4" t="s">
        <v>3410</v>
      </c>
      <c r="G3470" s="4" t="s">
        <v>7551</v>
      </c>
      <c r="P3470" s="9" t="s">
        <v>1918</v>
      </c>
      <c r="Q3470" s="9" t="s">
        <v>3410</v>
      </c>
      <c r="R3470" s="9" t="s">
        <v>2428</v>
      </c>
    </row>
    <row r="3471" spans="1:18" x14ac:dyDescent="0.25">
      <c r="A3471" s="4" t="s">
        <v>2081</v>
      </c>
      <c r="D3471" s="4" t="s">
        <v>3413</v>
      </c>
      <c r="G3471" s="4" t="s">
        <v>7680</v>
      </c>
      <c r="P3471" s="9" t="s">
        <v>2081</v>
      </c>
      <c r="Q3471" s="9" t="s">
        <v>3413</v>
      </c>
      <c r="R3471" s="9" t="s">
        <v>1850</v>
      </c>
    </row>
    <row r="3472" spans="1:18" x14ac:dyDescent="0.25">
      <c r="A3472" s="4" t="s">
        <v>4078</v>
      </c>
      <c r="D3472" s="4" t="s">
        <v>4463</v>
      </c>
      <c r="G3472" s="4" t="s">
        <v>4808</v>
      </c>
      <c r="P3472" s="9" t="s">
        <v>4078</v>
      </c>
      <c r="Q3472" s="9" t="s">
        <v>4463</v>
      </c>
      <c r="R3472" s="9" t="s">
        <v>4886</v>
      </c>
    </row>
    <row r="3473" spans="1:18" x14ac:dyDescent="0.25">
      <c r="A3473" s="4" t="s">
        <v>6627</v>
      </c>
      <c r="D3473" s="4" t="s">
        <v>5998</v>
      </c>
      <c r="G3473" s="4" t="s">
        <v>4837</v>
      </c>
      <c r="P3473" s="9" t="s">
        <v>6627</v>
      </c>
      <c r="Q3473" s="9" t="s">
        <v>5998</v>
      </c>
      <c r="R3473" s="9" t="s">
        <v>1363</v>
      </c>
    </row>
    <row r="3474" spans="1:18" x14ac:dyDescent="0.25">
      <c r="A3474" s="4" t="s">
        <v>1319</v>
      </c>
      <c r="D3474" s="4" t="s">
        <v>4499</v>
      </c>
      <c r="G3474" s="4" t="s">
        <v>5609</v>
      </c>
      <c r="P3474" s="9" t="s">
        <v>1319</v>
      </c>
      <c r="Q3474" s="9" t="s">
        <v>4499</v>
      </c>
      <c r="R3474" s="9" t="s">
        <v>4157</v>
      </c>
    </row>
    <row r="3475" spans="1:18" x14ac:dyDescent="0.25">
      <c r="A3475" s="4" t="s">
        <v>1179</v>
      </c>
      <c r="D3475" s="4" t="s">
        <v>6623</v>
      </c>
      <c r="G3475" s="4" t="s">
        <v>7361</v>
      </c>
      <c r="P3475" s="9" t="s">
        <v>1179</v>
      </c>
      <c r="Q3475" s="9" t="s">
        <v>6623</v>
      </c>
      <c r="R3475" s="9" t="s">
        <v>1505</v>
      </c>
    </row>
    <row r="3476" spans="1:18" x14ac:dyDescent="0.25">
      <c r="A3476" s="4" t="s">
        <v>2665</v>
      </c>
      <c r="D3476" s="4" t="s">
        <v>4529</v>
      </c>
      <c r="G3476" s="4" t="s">
        <v>2428</v>
      </c>
      <c r="P3476" s="9" t="s">
        <v>2665</v>
      </c>
      <c r="Q3476" s="9" t="s">
        <v>4529</v>
      </c>
      <c r="R3476" s="9" t="s">
        <v>4179</v>
      </c>
    </row>
    <row r="3477" spans="1:18" x14ac:dyDescent="0.25">
      <c r="A3477" s="4" t="s">
        <v>1372</v>
      </c>
      <c r="D3477" s="4" t="s">
        <v>5999</v>
      </c>
      <c r="G3477" s="4" t="s">
        <v>1850</v>
      </c>
      <c r="P3477" s="9" t="s">
        <v>1372</v>
      </c>
      <c r="Q3477" s="9" t="s">
        <v>5999</v>
      </c>
      <c r="R3477" s="9" t="s">
        <v>1651</v>
      </c>
    </row>
    <row r="3478" spans="1:18" x14ac:dyDescent="0.25">
      <c r="A3478" s="4" t="s">
        <v>2678</v>
      </c>
      <c r="D3478" s="4" t="s">
        <v>5290</v>
      </c>
      <c r="G3478" s="4" t="s">
        <v>4886</v>
      </c>
      <c r="P3478" s="9" t="s">
        <v>2678</v>
      </c>
      <c r="Q3478" s="9" t="s">
        <v>5290</v>
      </c>
      <c r="R3478" s="9" t="s">
        <v>4205</v>
      </c>
    </row>
    <row r="3479" spans="1:18" x14ac:dyDescent="0.25">
      <c r="A3479" s="4" t="s">
        <v>1509</v>
      </c>
      <c r="D3479" s="4" t="s">
        <v>5381</v>
      </c>
      <c r="G3479" s="4" t="s">
        <v>1363</v>
      </c>
      <c r="P3479" s="9" t="s">
        <v>1509</v>
      </c>
      <c r="Q3479" s="9" t="s">
        <v>5381</v>
      </c>
      <c r="R3479" s="9" t="s">
        <v>4243</v>
      </c>
    </row>
    <row r="3480" spans="1:18" x14ac:dyDescent="0.25">
      <c r="A3480" s="4" t="s">
        <v>2700</v>
      </c>
      <c r="D3480" s="4" t="s">
        <v>4781</v>
      </c>
      <c r="G3480" s="4" t="s">
        <v>4157</v>
      </c>
      <c r="P3480" s="9" t="s">
        <v>2700</v>
      </c>
      <c r="Q3480" s="9" t="s">
        <v>4781</v>
      </c>
      <c r="R3480" s="9" t="s">
        <v>4272</v>
      </c>
    </row>
    <row r="3481" spans="1:18" x14ac:dyDescent="0.25">
      <c r="A3481" s="4" t="s">
        <v>1660</v>
      </c>
      <c r="D3481" s="4" t="s">
        <v>6624</v>
      </c>
      <c r="G3481" s="4" t="s">
        <v>1505</v>
      </c>
      <c r="P3481" s="9" t="s">
        <v>1660</v>
      </c>
      <c r="Q3481" s="9" t="s">
        <v>6624</v>
      </c>
      <c r="R3481" s="9" t="s">
        <v>4313</v>
      </c>
    </row>
    <row r="3482" spans="1:18" x14ac:dyDescent="0.25">
      <c r="A3482" s="4" t="s">
        <v>2751</v>
      </c>
      <c r="D3482" s="4" t="s">
        <v>2525</v>
      </c>
      <c r="G3482" s="4" t="s">
        <v>4179</v>
      </c>
      <c r="P3482" s="9" t="s">
        <v>2751</v>
      </c>
      <c r="Q3482" s="9" t="s">
        <v>2525</v>
      </c>
      <c r="R3482" s="9" t="s">
        <v>4312</v>
      </c>
    </row>
    <row r="3483" spans="1:18" x14ac:dyDescent="0.25">
      <c r="A3483" s="4" t="s">
        <v>2792</v>
      </c>
      <c r="D3483" s="4" t="s">
        <v>2165</v>
      </c>
      <c r="G3483" s="4" t="s">
        <v>1651</v>
      </c>
      <c r="P3483" s="9" t="s">
        <v>2792</v>
      </c>
      <c r="Q3483" s="9" t="s">
        <v>2165</v>
      </c>
      <c r="R3483" s="9" t="s">
        <v>4328</v>
      </c>
    </row>
    <row r="3484" spans="1:18" x14ac:dyDescent="0.25">
      <c r="A3484" s="4" t="s">
        <v>2799</v>
      </c>
      <c r="D3484" s="4" t="s">
        <v>7367</v>
      </c>
      <c r="G3484" s="4" t="s">
        <v>4205</v>
      </c>
      <c r="P3484" s="9" t="s">
        <v>2799</v>
      </c>
      <c r="Q3484" s="9" t="s">
        <v>7367</v>
      </c>
      <c r="R3484" s="9" t="s">
        <v>6107</v>
      </c>
    </row>
    <row r="3485" spans="1:18" x14ac:dyDescent="0.25">
      <c r="A3485" s="4" t="s">
        <v>2832</v>
      </c>
      <c r="D3485" s="4" t="s">
        <v>1351</v>
      </c>
      <c r="G3485" s="4" t="s">
        <v>4243</v>
      </c>
      <c r="P3485" s="9" t="s">
        <v>2832</v>
      </c>
      <c r="Q3485" s="9" t="s">
        <v>1351</v>
      </c>
      <c r="R3485" s="9" t="s">
        <v>4352</v>
      </c>
    </row>
    <row r="3486" spans="1:18" x14ac:dyDescent="0.25">
      <c r="A3486" s="4" t="s">
        <v>2859</v>
      </c>
      <c r="D3486" s="4" t="s">
        <v>1293</v>
      </c>
      <c r="G3486" s="4" t="s">
        <v>4272</v>
      </c>
      <c r="P3486" s="9" t="s">
        <v>2859</v>
      </c>
      <c r="Q3486" s="9" t="s">
        <v>1293</v>
      </c>
      <c r="R3486" s="9" t="s">
        <v>6619</v>
      </c>
    </row>
    <row r="3487" spans="1:18" x14ac:dyDescent="0.25">
      <c r="A3487" s="4" t="s">
        <v>2872</v>
      </c>
      <c r="D3487" s="4" t="s">
        <v>7368</v>
      </c>
      <c r="G3487" s="4" t="s">
        <v>4313</v>
      </c>
      <c r="P3487" s="9" t="s">
        <v>2872</v>
      </c>
      <c r="Q3487" s="9" t="s">
        <v>7368</v>
      </c>
      <c r="R3487" s="9" t="s">
        <v>6620</v>
      </c>
    </row>
    <row r="3488" spans="1:18" x14ac:dyDescent="0.25">
      <c r="A3488" s="4" t="s">
        <v>2907</v>
      </c>
      <c r="D3488" s="4" t="s">
        <v>1499</v>
      </c>
      <c r="G3488" s="4" t="s">
        <v>4312</v>
      </c>
      <c r="P3488" s="9" t="s">
        <v>2907</v>
      </c>
      <c r="Q3488" s="9" t="s">
        <v>1499</v>
      </c>
      <c r="R3488" s="9" t="s">
        <v>6164</v>
      </c>
    </row>
    <row r="3489" spans="1:18" x14ac:dyDescent="0.25">
      <c r="A3489" s="4" t="s">
        <v>2621</v>
      </c>
      <c r="D3489" s="4" t="s">
        <v>1413</v>
      </c>
      <c r="G3489" s="4" t="s">
        <v>4328</v>
      </c>
      <c r="P3489" s="9" t="s">
        <v>2621</v>
      </c>
      <c r="Q3489" s="9" t="s">
        <v>1413</v>
      </c>
      <c r="R3489" s="9" t="s">
        <v>6940</v>
      </c>
    </row>
    <row r="3490" spans="1:18" x14ac:dyDescent="0.25">
      <c r="A3490" s="4" t="s">
        <v>2207</v>
      </c>
      <c r="D3490" s="4" t="s">
        <v>5612</v>
      </c>
      <c r="G3490" s="4" t="s">
        <v>6107</v>
      </c>
      <c r="P3490" s="9" t="s">
        <v>2207</v>
      </c>
      <c r="Q3490" s="9" t="s">
        <v>5612</v>
      </c>
      <c r="R3490" s="9" t="s">
        <v>2326</v>
      </c>
    </row>
    <row r="3491" spans="1:18" x14ac:dyDescent="0.25">
      <c r="A3491" s="4" t="s">
        <v>1767</v>
      </c>
      <c r="D3491" s="4" t="s">
        <v>1543</v>
      </c>
      <c r="G3491" s="4" t="s">
        <v>4352</v>
      </c>
      <c r="P3491" s="9" t="s">
        <v>1767</v>
      </c>
      <c r="Q3491" s="9" t="s">
        <v>1543</v>
      </c>
      <c r="R3491" s="9" t="s">
        <v>2320</v>
      </c>
    </row>
    <row r="3492" spans="1:18" x14ac:dyDescent="0.25">
      <c r="A3492" s="4" t="s">
        <v>2062</v>
      </c>
      <c r="D3492" s="4" t="s">
        <v>3057</v>
      </c>
      <c r="G3492" s="4" t="s">
        <v>6619</v>
      </c>
      <c r="P3492" s="9" t="s">
        <v>2062</v>
      </c>
      <c r="Q3492" s="9" t="s">
        <v>3057</v>
      </c>
      <c r="R3492" s="9" t="s">
        <v>2305</v>
      </c>
    </row>
    <row r="3493" spans="1:18" x14ac:dyDescent="0.25">
      <c r="A3493" s="4" t="s">
        <v>2956</v>
      </c>
      <c r="D3493" s="4" t="s">
        <v>3092</v>
      </c>
      <c r="G3493" s="4" t="s">
        <v>6620</v>
      </c>
      <c r="P3493" s="9" t="s">
        <v>2956</v>
      </c>
      <c r="Q3493" s="9" t="s">
        <v>3092</v>
      </c>
      <c r="R3493" s="9" t="s">
        <v>2296</v>
      </c>
    </row>
    <row r="3494" spans="1:18" x14ac:dyDescent="0.25">
      <c r="A3494" s="4" t="s">
        <v>5382</v>
      </c>
      <c r="D3494" s="4" t="s">
        <v>6290</v>
      </c>
      <c r="G3494" s="4" t="s">
        <v>6164</v>
      </c>
      <c r="P3494" s="9" t="s">
        <v>5382</v>
      </c>
      <c r="Q3494" s="9" t="s">
        <v>6290</v>
      </c>
      <c r="R3494" s="9" t="s">
        <v>2297</v>
      </c>
    </row>
    <row r="3495" spans="1:18" x14ac:dyDescent="0.25">
      <c r="A3495" s="4" t="s">
        <v>6001</v>
      </c>
      <c r="D3495" s="4" t="s">
        <v>1682</v>
      </c>
      <c r="G3495" s="4" t="s">
        <v>6940</v>
      </c>
      <c r="P3495" s="9" t="s">
        <v>6001</v>
      </c>
      <c r="Q3495" s="9" t="s">
        <v>1682</v>
      </c>
      <c r="R3495" s="9" t="s">
        <v>5610</v>
      </c>
    </row>
    <row r="3496" spans="1:18" x14ac:dyDescent="0.25">
      <c r="A3496" s="4" t="s">
        <v>2729</v>
      </c>
      <c r="D3496" s="4" t="s">
        <v>3149</v>
      </c>
      <c r="G3496" s="4" t="s">
        <v>2326</v>
      </c>
      <c r="P3496" s="9" t="s">
        <v>2729</v>
      </c>
      <c r="Q3496" s="9" t="s">
        <v>3149</v>
      </c>
      <c r="R3496" s="9" t="s">
        <v>4185</v>
      </c>
    </row>
    <row r="3497" spans="1:18" x14ac:dyDescent="0.25">
      <c r="A3497" s="4" t="s">
        <v>5383</v>
      </c>
      <c r="D3497" s="4" t="s">
        <v>3180</v>
      </c>
      <c r="G3497" s="4" t="s">
        <v>2320</v>
      </c>
      <c r="P3497" s="9" t="s">
        <v>5383</v>
      </c>
      <c r="Q3497" s="9" t="s">
        <v>3180</v>
      </c>
      <c r="R3497" s="9" t="s">
        <v>4223</v>
      </c>
    </row>
    <row r="3498" spans="1:18" x14ac:dyDescent="0.25">
      <c r="A3498" s="4" t="s">
        <v>6628</v>
      </c>
      <c r="D3498" s="4" t="s">
        <v>6291</v>
      </c>
      <c r="G3498" s="4" t="s">
        <v>2305</v>
      </c>
      <c r="P3498" s="9" t="s">
        <v>6628</v>
      </c>
      <c r="Q3498" s="9" t="s">
        <v>6291</v>
      </c>
      <c r="R3498" s="9" t="s">
        <v>4260</v>
      </c>
    </row>
    <row r="3499" spans="1:18" x14ac:dyDescent="0.25">
      <c r="A3499" s="4" t="s">
        <v>6629</v>
      </c>
      <c r="D3499" s="4" t="s">
        <v>3216</v>
      </c>
      <c r="G3499" s="4" t="s">
        <v>2296</v>
      </c>
      <c r="P3499" s="9" t="s">
        <v>6629</v>
      </c>
      <c r="Q3499" s="9" t="s">
        <v>3216</v>
      </c>
      <c r="R3499" s="9" t="s">
        <v>4325</v>
      </c>
    </row>
    <row r="3500" spans="1:18" x14ac:dyDescent="0.25">
      <c r="A3500" s="4" t="s">
        <v>2453</v>
      </c>
      <c r="D3500" s="4" t="s">
        <v>3229</v>
      </c>
      <c r="G3500" s="4" t="s">
        <v>2297</v>
      </c>
      <c r="P3500" s="9" t="s">
        <v>2453</v>
      </c>
      <c r="Q3500" s="9" t="s">
        <v>3229</v>
      </c>
      <c r="R3500" s="9" t="s">
        <v>4334</v>
      </c>
    </row>
    <row r="3501" spans="1:18" x14ac:dyDescent="0.25">
      <c r="A3501" s="4" t="s">
        <v>1766</v>
      </c>
      <c r="D3501" s="4" t="s">
        <v>3264</v>
      </c>
      <c r="G3501" s="4" t="s">
        <v>5610</v>
      </c>
      <c r="P3501" s="9" t="s">
        <v>1766</v>
      </c>
      <c r="Q3501" s="9" t="s">
        <v>3264</v>
      </c>
      <c r="R3501" s="9" t="s">
        <v>4354</v>
      </c>
    </row>
    <row r="3502" spans="1:18" x14ac:dyDescent="0.25">
      <c r="A3502" s="4" t="s">
        <v>6819</v>
      </c>
      <c r="D3502" s="4" t="s">
        <v>3319</v>
      </c>
      <c r="G3502" s="4" t="s">
        <v>4185</v>
      </c>
      <c r="P3502" s="9" t="s">
        <v>6819</v>
      </c>
      <c r="Q3502" s="9" t="s">
        <v>3319</v>
      </c>
      <c r="R3502" s="9" t="s">
        <v>4399</v>
      </c>
    </row>
    <row r="3503" spans="1:18" x14ac:dyDescent="0.25">
      <c r="A3503" s="4" t="s">
        <v>6292</v>
      </c>
      <c r="D3503" s="4" t="s">
        <v>5613</v>
      </c>
      <c r="G3503" s="4" t="s">
        <v>4223</v>
      </c>
      <c r="P3503" s="9" t="s">
        <v>6292</v>
      </c>
      <c r="Q3503" s="9" t="s">
        <v>5613</v>
      </c>
      <c r="R3503" s="9" t="s">
        <v>6941</v>
      </c>
    </row>
    <row r="3504" spans="1:18" x14ac:dyDescent="0.25">
      <c r="A3504" s="4" t="s">
        <v>2710</v>
      </c>
      <c r="D3504" s="4" t="s">
        <v>6625</v>
      </c>
      <c r="G3504" s="4" t="s">
        <v>4260</v>
      </c>
      <c r="P3504" s="9" t="s">
        <v>2710</v>
      </c>
      <c r="Q3504" s="9" t="s">
        <v>6625</v>
      </c>
      <c r="R3504" s="9" t="s">
        <v>2252</v>
      </c>
    </row>
    <row r="3505" spans="1:18" x14ac:dyDescent="0.25">
      <c r="A3505" s="4" t="s">
        <v>5384</v>
      </c>
      <c r="D3505" s="4" t="s">
        <v>6943</v>
      </c>
      <c r="G3505" s="4" t="s">
        <v>4325</v>
      </c>
      <c r="P3505" s="9" t="s">
        <v>5384</v>
      </c>
      <c r="Q3505" s="9" t="s">
        <v>6943</v>
      </c>
      <c r="R3505" s="9" t="s">
        <v>5439</v>
      </c>
    </row>
    <row r="3506" spans="1:18" x14ac:dyDescent="0.25">
      <c r="A3506" s="4" t="s">
        <v>2545</v>
      </c>
      <c r="D3506" s="4" t="s">
        <v>3340</v>
      </c>
      <c r="G3506" s="4" t="s">
        <v>4334</v>
      </c>
      <c r="P3506" s="9" t="s">
        <v>2545</v>
      </c>
      <c r="Q3506" s="9" t="s">
        <v>3340</v>
      </c>
      <c r="R3506" s="9" t="s">
        <v>7362</v>
      </c>
    </row>
    <row r="3507" spans="1:18" x14ac:dyDescent="0.25">
      <c r="A3507" s="4" t="s">
        <v>5255</v>
      </c>
      <c r="D3507" s="4" t="s">
        <v>3377</v>
      </c>
      <c r="G3507" s="4" t="s">
        <v>4354</v>
      </c>
      <c r="P3507" s="9" t="s">
        <v>5255</v>
      </c>
      <c r="Q3507" s="9" t="s">
        <v>3377</v>
      </c>
      <c r="R3507" s="9" t="s">
        <v>6817</v>
      </c>
    </row>
    <row r="3508" spans="1:18" x14ac:dyDescent="0.25">
      <c r="A3508" s="4" t="s">
        <v>6630</v>
      </c>
      <c r="D3508" s="4" t="s">
        <v>5834</v>
      </c>
      <c r="G3508" s="4" t="s">
        <v>4399</v>
      </c>
      <c r="P3508" s="9" t="s">
        <v>6630</v>
      </c>
      <c r="Q3508" s="9" t="s">
        <v>5834</v>
      </c>
      <c r="R3508" s="9" t="s">
        <v>5995</v>
      </c>
    </row>
    <row r="3509" spans="1:18" x14ac:dyDescent="0.25">
      <c r="A3509" s="4" t="s">
        <v>5256</v>
      </c>
      <c r="D3509" s="4" t="s">
        <v>6000</v>
      </c>
      <c r="G3509" s="4" t="s">
        <v>6941</v>
      </c>
      <c r="P3509" s="9" t="s">
        <v>5256</v>
      </c>
      <c r="Q3509" s="9" t="s">
        <v>6000</v>
      </c>
      <c r="R3509" s="9" t="s">
        <v>5682</v>
      </c>
    </row>
    <row r="3510" spans="1:18" x14ac:dyDescent="0.25">
      <c r="A3510" s="4" t="s">
        <v>6944</v>
      </c>
      <c r="D3510" s="4" t="s">
        <v>7172</v>
      </c>
      <c r="G3510" s="4" t="s">
        <v>2252</v>
      </c>
      <c r="P3510" s="9" t="s">
        <v>6944</v>
      </c>
      <c r="Q3510" s="9" t="s">
        <v>7172</v>
      </c>
      <c r="R3510" s="9" t="s">
        <v>7681</v>
      </c>
    </row>
    <row r="3511" spans="1:18" x14ac:dyDescent="0.25">
      <c r="A3511" s="4" t="s">
        <v>6945</v>
      </c>
      <c r="D3511" s="4" t="s">
        <v>2605</v>
      </c>
      <c r="G3511" s="4" t="s">
        <v>5439</v>
      </c>
      <c r="P3511" s="9" t="s">
        <v>6945</v>
      </c>
      <c r="Q3511" s="9" t="s">
        <v>2605</v>
      </c>
      <c r="R3511" s="9" t="s">
        <v>6621</v>
      </c>
    </row>
    <row r="3512" spans="1:18" x14ac:dyDescent="0.25">
      <c r="A3512" s="4" t="s">
        <v>7174</v>
      </c>
      <c r="D3512" s="4" t="s">
        <v>2188</v>
      </c>
      <c r="G3512" s="4" t="s">
        <v>7362</v>
      </c>
      <c r="P3512" s="9" t="s">
        <v>7174</v>
      </c>
      <c r="Q3512" s="9" t="s">
        <v>2188</v>
      </c>
      <c r="R3512" s="9" t="s">
        <v>2472</v>
      </c>
    </row>
    <row r="3513" spans="1:18" x14ac:dyDescent="0.25">
      <c r="A3513" s="4" t="s">
        <v>6293</v>
      </c>
      <c r="D3513" s="4" t="s">
        <v>2227</v>
      </c>
      <c r="G3513" s="4" t="s">
        <v>6817</v>
      </c>
      <c r="P3513" s="9" t="s">
        <v>6293</v>
      </c>
      <c r="Q3513" s="9" t="s">
        <v>2227</v>
      </c>
      <c r="R3513" s="9" t="s">
        <v>7363</v>
      </c>
    </row>
    <row r="3514" spans="1:18" x14ac:dyDescent="0.25">
      <c r="A3514" s="4" t="s">
        <v>5488</v>
      </c>
      <c r="D3514" s="4" t="s">
        <v>1838</v>
      </c>
      <c r="G3514" s="4" t="s">
        <v>5995</v>
      </c>
      <c r="P3514" s="9" t="s">
        <v>5488</v>
      </c>
      <c r="Q3514" s="9" t="s">
        <v>1838</v>
      </c>
      <c r="R3514" s="9" t="s">
        <v>7170</v>
      </c>
    </row>
    <row r="3515" spans="1:18" x14ac:dyDescent="0.25">
      <c r="A3515" s="4" t="s">
        <v>2917</v>
      </c>
      <c r="D3515" s="4" t="s">
        <v>1997</v>
      </c>
      <c r="G3515" s="4" t="s">
        <v>5682</v>
      </c>
      <c r="P3515" s="9" t="s">
        <v>2917</v>
      </c>
      <c r="Q3515" s="9" t="s">
        <v>1997</v>
      </c>
      <c r="R3515" s="9" t="s">
        <v>4073</v>
      </c>
    </row>
    <row r="3516" spans="1:18" x14ac:dyDescent="0.25">
      <c r="A3516" s="4" t="s">
        <v>2945</v>
      </c>
      <c r="D3516" s="4" t="s">
        <v>2149</v>
      </c>
      <c r="G3516" s="4" t="s">
        <v>7681</v>
      </c>
      <c r="P3516" s="9" t="s">
        <v>2945</v>
      </c>
      <c r="Q3516" s="9" t="s">
        <v>2149</v>
      </c>
      <c r="R3516" s="9" t="s">
        <v>7364</v>
      </c>
    </row>
    <row r="3517" spans="1:18" x14ac:dyDescent="0.25">
      <c r="A3517" s="4" t="s">
        <v>6631</v>
      </c>
      <c r="D3517" s="4" t="s">
        <v>3434</v>
      </c>
      <c r="G3517" s="4" t="s">
        <v>6621</v>
      </c>
      <c r="P3517" s="9" t="s">
        <v>6631</v>
      </c>
      <c r="Q3517" s="9" t="s">
        <v>3434</v>
      </c>
      <c r="R3517" s="9" t="s">
        <v>2540</v>
      </c>
    </row>
    <row r="3518" spans="1:18" x14ac:dyDescent="0.25">
      <c r="A3518" s="4" t="s">
        <v>6002</v>
      </c>
      <c r="D3518" s="4" t="s">
        <v>6626</v>
      </c>
      <c r="G3518" s="4" t="s">
        <v>2472</v>
      </c>
      <c r="P3518" s="9" t="s">
        <v>6002</v>
      </c>
      <c r="Q3518" s="9" t="s">
        <v>6626</v>
      </c>
      <c r="R3518" s="9" t="s">
        <v>1881</v>
      </c>
    </row>
    <row r="3519" spans="1:18" x14ac:dyDescent="0.25">
      <c r="A3519" s="4" t="s">
        <v>6294</v>
      </c>
      <c r="D3519" s="4" t="s">
        <v>1333</v>
      </c>
      <c r="G3519" s="4" t="s">
        <v>7363</v>
      </c>
      <c r="P3519" s="9" t="s">
        <v>6294</v>
      </c>
      <c r="Q3519" s="9" t="s">
        <v>1333</v>
      </c>
      <c r="R3519" s="9" t="s">
        <v>2951</v>
      </c>
    </row>
    <row r="3520" spans="1:18" x14ac:dyDescent="0.25">
      <c r="A3520" s="4" t="s">
        <v>2756</v>
      </c>
      <c r="D3520" s="4" t="s">
        <v>1252</v>
      </c>
      <c r="G3520" s="4" t="s">
        <v>7170</v>
      </c>
      <c r="P3520" s="9" t="s">
        <v>2756</v>
      </c>
      <c r="Q3520" s="9" t="s">
        <v>1252</v>
      </c>
      <c r="R3520" s="9" t="s">
        <v>7365</v>
      </c>
    </row>
    <row r="3521" spans="1:18" x14ac:dyDescent="0.25">
      <c r="A3521" s="4" t="s">
        <v>2836</v>
      </c>
      <c r="D3521" s="4" t="s">
        <v>5614</v>
      </c>
      <c r="G3521" s="4" t="s">
        <v>4073</v>
      </c>
      <c r="P3521" s="9" t="s">
        <v>2836</v>
      </c>
      <c r="Q3521" s="9" t="s">
        <v>5614</v>
      </c>
      <c r="R3521" s="9" t="s">
        <v>5997</v>
      </c>
    </row>
    <row r="3522" spans="1:18" x14ac:dyDescent="0.25">
      <c r="A3522" s="4" t="s">
        <v>2825</v>
      </c>
      <c r="D3522" s="4" t="s">
        <v>1378</v>
      </c>
      <c r="G3522" s="4" t="s">
        <v>7364</v>
      </c>
      <c r="P3522" s="9" t="s">
        <v>2825</v>
      </c>
      <c r="Q3522" s="9" t="s">
        <v>1378</v>
      </c>
      <c r="R3522" s="9" t="s">
        <v>6288</v>
      </c>
    </row>
    <row r="3523" spans="1:18" x14ac:dyDescent="0.25">
      <c r="A3523" s="4" t="s">
        <v>6946</v>
      </c>
      <c r="D3523" s="4" t="s">
        <v>3553</v>
      </c>
      <c r="G3523" s="4" t="s">
        <v>2540</v>
      </c>
      <c r="P3523" s="9" t="s">
        <v>6946</v>
      </c>
      <c r="Q3523" s="9" t="s">
        <v>3553</v>
      </c>
      <c r="R3523" s="9" t="s">
        <v>7171</v>
      </c>
    </row>
    <row r="3524" spans="1:18" x14ac:dyDescent="0.25">
      <c r="A3524" s="4" t="s">
        <v>7369</v>
      </c>
      <c r="D3524" s="4" t="s">
        <v>1619</v>
      </c>
      <c r="G3524" s="4" t="s">
        <v>1881</v>
      </c>
      <c r="P3524" s="9" t="s">
        <v>7369</v>
      </c>
      <c r="Q3524" s="9" t="s">
        <v>1619</v>
      </c>
      <c r="R3524" s="9" t="s">
        <v>4423</v>
      </c>
    </row>
    <row r="3525" spans="1:18" x14ac:dyDescent="0.25">
      <c r="A3525" s="4" t="s">
        <v>2871</v>
      </c>
      <c r="D3525" s="4" t="s">
        <v>1517</v>
      </c>
      <c r="G3525" s="4" t="s">
        <v>2951</v>
      </c>
      <c r="P3525" s="9" t="s">
        <v>2871</v>
      </c>
      <c r="Q3525" s="9" t="s">
        <v>1517</v>
      </c>
      <c r="R3525" s="9" t="s">
        <v>5611</v>
      </c>
    </row>
    <row r="3526" spans="1:18" x14ac:dyDescent="0.25">
      <c r="A3526" s="4" t="s">
        <v>2460</v>
      </c>
      <c r="D3526" s="4" t="s">
        <v>1667</v>
      </c>
      <c r="G3526" s="4" t="s">
        <v>7365</v>
      </c>
      <c r="P3526" s="9" t="s">
        <v>2460</v>
      </c>
      <c r="Q3526" s="9" t="s">
        <v>1667</v>
      </c>
      <c r="R3526" s="9" t="s">
        <v>1400</v>
      </c>
    </row>
    <row r="3527" spans="1:18" x14ac:dyDescent="0.25">
      <c r="A3527" s="4" t="s">
        <v>1894</v>
      </c>
      <c r="D3527" s="4" t="s">
        <v>3717</v>
      </c>
      <c r="G3527" s="4" t="s">
        <v>5997</v>
      </c>
      <c r="P3527" s="9" t="s">
        <v>1894</v>
      </c>
      <c r="Q3527" s="9" t="s">
        <v>3717</v>
      </c>
      <c r="R3527" s="9" t="s">
        <v>6289</v>
      </c>
    </row>
    <row r="3528" spans="1:18" x14ac:dyDescent="0.25">
      <c r="A3528" s="4" t="s">
        <v>2058</v>
      </c>
      <c r="D3528" s="4" t="s">
        <v>3752</v>
      </c>
      <c r="G3528" s="4" t="s">
        <v>6288</v>
      </c>
      <c r="P3528" s="9" t="s">
        <v>2058</v>
      </c>
      <c r="Q3528" s="9" t="s">
        <v>3752</v>
      </c>
      <c r="R3528" s="9" t="s">
        <v>1537</v>
      </c>
    </row>
    <row r="3529" spans="1:18" x14ac:dyDescent="0.25">
      <c r="A3529" s="4" t="s">
        <v>2963</v>
      </c>
      <c r="D3529" s="4" t="s">
        <v>3775</v>
      </c>
      <c r="G3529" s="4" t="s">
        <v>7171</v>
      </c>
      <c r="P3529" s="9" t="s">
        <v>2963</v>
      </c>
      <c r="Q3529" s="9" t="s">
        <v>3775</v>
      </c>
      <c r="R3529" s="9" t="s">
        <v>6622</v>
      </c>
    </row>
    <row r="3530" spans="1:18" x14ac:dyDescent="0.25">
      <c r="A3530" s="4" t="s">
        <v>6947</v>
      </c>
      <c r="D3530" s="4" t="s">
        <v>3782</v>
      </c>
      <c r="G3530" s="4" t="s">
        <v>4423</v>
      </c>
      <c r="P3530" s="9" t="s">
        <v>6947</v>
      </c>
      <c r="Q3530" s="9" t="s">
        <v>3782</v>
      </c>
      <c r="R3530" s="9" t="s">
        <v>6942</v>
      </c>
    </row>
    <row r="3531" spans="1:18" x14ac:dyDescent="0.25">
      <c r="A3531" s="4" t="s">
        <v>6295</v>
      </c>
      <c r="D3531" s="4" t="s">
        <v>3917</v>
      </c>
      <c r="G3531" s="4" t="s">
        <v>5611</v>
      </c>
      <c r="P3531" s="9" t="s">
        <v>6295</v>
      </c>
      <c r="Q3531" s="9" t="s">
        <v>3917</v>
      </c>
      <c r="R3531" s="9" t="s">
        <v>3103</v>
      </c>
    </row>
    <row r="3532" spans="1:18" x14ac:dyDescent="0.25">
      <c r="A3532" s="4" t="s">
        <v>4278</v>
      </c>
      <c r="D3532" s="4" t="s">
        <v>3971</v>
      </c>
      <c r="G3532" s="4" t="s">
        <v>1400</v>
      </c>
      <c r="P3532" s="9" t="s">
        <v>4278</v>
      </c>
      <c r="Q3532" s="9" t="s">
        <v>3971</v>
      </c>
      <c r="R3532" s="9" t="s">
        <v>3187</v>
      </c>
    </row>
    <row r="3533" spans="1:18" x14ac:dyDescent="0.25">
      <c r="A3533" s="4" t="s">
        <v>6003</v>
      </c>
      <c r="D3533" s="4" t="s">
        <v>3980</v>
      </c>
      <c r="G3533" s="4" t="s">
        <v>6289</v>
      </c>
      <c r="P3533" s="9" t="s">
        <v>6003</v>
      </c>
      <c r="Q3533" s="9" t="s">
        <v>3980</v>
      </c>
      <c r="R3533" s="9" t="s">
        <v>6818</v>
      </c>
    </row>
    <row r="3534" spans="1:18" x14ac:dyDescent="0.25">
      <c r="A3534" s="4" t="s">
        <v>7370</v>
      </c>
      <c r="D3534" s="4" t="s">
        <v>2648</v>
      </c>
      <c r="G3534" s="4" t="s">
        <v>1537</v>
      </c>
      <c r="P3534" s="9" t="s">
        <v>7370</v>
      </c>
      <c r="Q3534" s="9" t="s">
        <v>2648</v>
      </c>
      <c r="R3534" s="9" t="s">
        <v>3266</v>
      </c>
    </row>
    <row r="3535" spans="1:18" x14ac:dyDescent="0.25">
      <c r="A3535" s="4" t="s">
        <v>6004</v>
      </c>
      <c r="D3535" s="4" t="s">
        <v>1725</v>
      </c>
      <c r="G3535" s="4" t="s">
        <v>6622</v>
      </c>
      <c r="P3535" s="9" t="s">
        <v>6004</v>
      </c>
      <c r="Q3535" s="9" t="s">
        <v>1725</v>
      </c>
      <c r="R3535" s="9" t="s">
        <v>3251</v>
      </c>
    </row>
    <row r="3536" spans="1:18" x14ac:dyDescent="0.25">
      <c r="A3536" s="4" t="s">
        <v>6632</v>
      </c>
      <c r="D3536" s="4" t="s">
        <v>1918</v>
      </c>
      <c r="G3536" s="4" t="s">
        <v>6942</v>
      </c>
      <c r="P3536" s="9" t="s">
        <v>6632</v>
      </c>
      <c r="Q3536" s="9" t="s">
        <v>1918</v>
      </c>
      <c r="R3536" s="9" t="s">
        <v>6108</v>
      </c>
    </row>
    <row r="3537" spans="1:18" x14ac:dyDescent="0.25">
      <c r="A3537" s="4" t="s">
        <v>4373</v>
      </c>
      <c r="D3537" s="4" t="s">
        <v>2081</v>
      </c>
      <c r="G3537" s="4" t="s">
        <v>3103</v>
      </c>
      <c r="P3537" s="9" t="s">
        <v>4373</v>
      </c>
      <c r="Q3537" s="9" t="s">
        <v>2081</v>
      </c>
      <c r="R3537" s="9" t="s">
        <v>3349</v>
      </c>
    </row>
    <row r="3538" spans="1:18" x14ac:dyDescent="0.25">
      <c r="A3538" s="4" t="s">
        <v>2244</v>
      </c>
      <c r="D3538" s="4" t="s">
        <v>4078</v>
      </c>
      <c r="G3538" s="4" t="s">
        <v>3187</v>
      </c>
      <c r="P3538" s="9" t="s">
        <v>2244</v>
      </c>
      <c r="Q3538" s="9" t="s">
        <v>4078</v>
      </c>
      <c r="R3538" s="9" t="s">
        <v>5380</v>
      </c>
    </row>
    <row r="3539" spans="1:18" x14ac:dyDescent="0.25">
      <c r="A3539" s="4" t="s">
        <v>4453</v>
      </c>
      <c r="D3539" s="4" t="s">
        <v>6627</v>
      </c>
      <c r="G3539" s="4" t="s">
        <v>6818</v>
      </c>
      <c r="P3539" s="9" t="s">
        <v>4453</v>
      </c>
      <c r="Q3539" s="9" t="s">
        <v>6627</v>
      </c>
      <c r="R3539" s="9" t="s">
        <v>7366</v>
      </c>
    </row>
    <row r="3540" spans="1:18" x14ac:dyDescent="0.25">
      <c r="A3540" s="4" t="s">
        <v>1466</v>
      </c>
      <c r="D3540" s="4" t="s">
        <v>1319</v>
      </c>
      <c r="G3540" s="4" t="s">
        <v>3266</v>
      </c>
      <c r="P3540" s="9" t="s">
        <v>1466</v>
      </c>
      <c r="Q3540" s="9" t="s">
        <v>1319</v>
      </c>
      <c r="R3540" s="9" t="s">
        <v>2632</v>
      </c>
    </row>
    <row r="3541" spans="1:18" x14ac:dyDescent="0.25">
      <c r="A3541" s="4" t="s">
        <v>4530</v>
      </c>
      <c r="D3541" s="4" t="s">
        <v>1179</v>
      </c>
      <c r="G3541" s="4" t="s">
        <v>3251</v>
      </c>
      <c r="P3541" s="9" t="s">
        <v>4530</v>
      </c>
      <c r="Q3541" s="9" t="s">
        <v>1179</v>
      </c>
      <c r="R3541" s="9" t="s">
        <v>1745</v>
      </c>
    </row>
    <row r="3542" spans="1:18" x14ac:dyDescent="0.25">
      <c r="A3542" s="4" t="s">
        <v>4633</v>
      </c>
      <c r="D3542" s="4" t="s">
        <v>2665</v>
      </c>
      <c r="G3542" s="4" t="s">
        <v>6108</v>
      </c>
      <c r="P3542" s="9" t="s">
        <v>4633</v>
      </c>
      <c r="Q3542" s="9" t="s">
        <v>2665</v>
      </c>
      <c r="R3542" s="9" t="s">
        <v>1758</v>
      </c>
    </row>
    <row r="3543" spans="1:18" x14ac:dyDescent="0.25">
      <c r="A3543" s="4" t="s">
        <v>4783</v>
      </c>
      <c r="D3543" s="4" t="s">
        <v>1372</v>
      </c>
      <c r="G3543" s="4" t="s">
        <v>3349</v>
      </c>
      <c r="P3543" s="9" t="s">
        <v>4783</v>
      </c>
      <c r="Q3543" s="9" t="s">
        <v>1372</v>
      </c>
      <c r="R3543" s="9" t="s">
        <v>2112</v>
      </c>
    </row>
    <row r="3544" spans="1:18" x14ac:dyDescent="0.25">
      <c r="A3544" s="4" t="s">
        <v>5615</v>
      </c>
      <c r="D3544" s="4" t="s">
        <v>2678</v>
      </c>
      <c r="G3544" s="4" t="s">
        <v>5380</v>
      </c>
      <c r="P3544" s="9" t="s">
        <v>5615</v>
      </c>
      <c r="Q3544" s="9" t="s">
        <v>2678</v>
      </c>
      <c r="R3544" s="9" t="s">
        <v>3410</v>
      </c>
    </row>
    <row r="3545" spans="1:18" x14ac:dyDescent="0.25">
      <c r="A3545" s="4" t="s">
        <v>6633</v>
      </c>
      <c r="D3545" s="4" t="s">
        <v>1509</v>
      </c>
      <c r="G3545" s="4" t="s">
        <v>7366</v>
      </c>
      <c r="P3545" s="9" t="s">
        <v>6633</v>
      </c>
      <c r="Q3545" s="9" t="s">
        <v>1509</v>
      </c>
      <c r="R3545" s="9" t="s">
        <v>3413</v>
      </c>
    </row>
    <row r="3546" spans="1:18" x14ac:dyDescent="0.25">
      <c r="A3546" s="4" t="s">
        <v>2588</v>
      </c>
      <c r="D3546" s="4" t="s">
        <v>2700</v>
      </c>
      <c r="G3546" s="4" t="s">
        <v>2632</v>
      </c>
      <c r="P3546" s="9" t="s">
        <v>2588</v>
      </c>
      <c r="Q3546" s="9" t="s">
        <v>2700</v>
      </c>
      <c r="R3546" s="9" t="s">
        <v>4463</v>
      </c>
    </row>
    <row r="3547" spans="1:18" x14ac:dyDescent="0.25">
      <c r="A3547" s="4" t="s">
        <v>4948</v>
      </c>
      <c r="D3547" s="4" t="s">
        <v>1660</v>
      </c>
      <c r="G3547" s="4" t="s">
        <v>1745</v>
      </c>
      <c r="P3547" s="9" t="s">
        <v>4948</v>
      </c>
      <c r="Q3547" s="9" t="s">
        <v>1660</v>
      </c>
      <c r="R3547" s="9" t="s">
        <v>5998</v>
      </c>
    </row>
    <row r="3548" spans="1:18" x14ac:dyDescent="0.25">
      <c r="A3548" s="4" t="s">
        <v>5431</v>
      </c>
      <c r="D3548" s="4" t="s">
        <v>2751</v>
      </c>
      <c r="G3548" s="4" t="s">
        <v>1758</v>
      </c>
      <c r="P3548" s="9" t="s">
        <v>5431</v>
      </c>
      <c r="Q3548" s="9" t="s">
        <v>2751</v>
      </c>
      <c r="R3548" s="9" t="s">
        <v>4499</v>
      </c>
    </row>
    <row r="3549" spans="1:18" x14ac:dyDescent="0.25">
      <c r="A3549" s="4" t="s">
        <v>2986</v>
      </c>
      <c r="D3549" s="4" t="s">
        <v>7552</v>
      </c>
      <c r="G3549" s="4" t="s">
        <v>2112</v>
      </c>
      <c r="P3549" s="9" t="s">
        <v>2986</v>
      </c>
      <c r="Q3549" s="9" t="s">
        <v>7552</v>
      </c>
      <c r="R3549" s="9" t="s">
        <v>6623</v>
      </c>
    </row>
    <row r="3550" spans="1:18" x14ac:dyDescent="0.25">
      <c r="A3550" s="4" t="s">
        <v>3024</v>
      </c>
      <c r="D3550" s="4" t="s">
        <v>2792</v>
      </c>
      <c r="G3550" s="4" t="s">
        <v>3410</v>
      </c>
      <c r="P3550" s="9" t="s">
        <v>3024</v>
      </c>
      <c r="Q3550" s="9" t="s">
        <v>2792</v>
      </c>
      <c r="R3550" s="9" t="s">
        <v>4529</v>
      </c>
    </row>
    <row r="3551" spans="1:18" x14ac:dyDescent="0.25">
      <c r="A3551" s="4" t="s">
        <v>3062</v>
      </c>
      <c r="D3551" s="4" t="s">
        <v>2799</v>
      </c>
      <c r="G3551" s="4" t="s">
        <v>3413</v>
      </c>
      <c r="P3551" s="9" t="s">
        <v>3062</v>
      </c>
      <c r="Q3551" s="9" t="s">
        <v>2799</v>
      </c>
      <c r="R3551" s="9" t="s">
        <v>5999</v>
      </c>
    </row>
    <row r="3552" spans="1:18" x14ac:dyDescent="0.25">
      <c r="A3552" s="4" t="s">
        <v>7371</v>
      </c>
      <c r="D3552" s="4" t="s">
        <v>2832</v>
      </c>
      <c r="G3552" s="4" t="s">
        <v>4463</v>
      </c>
      <c r="P3552" s="9" t="s">
        <v>7371</v>
      </c>
      <c r="Q3552" s="9" t="s">
        <v>2832</v>
      </c>
      <c r="R3552" s="9" t="s">
        <v>5290</v>
      </c>
    </row>
    <row r="3553" spans="1:18" x14ac:dyDescent="0.25">
      <c r="A3553" s="4" t="s">
        <v>3305</v>
      </c>
      <c r="D3553" s="4" t="s">
        <v>2859</v>
      </c>
      <c r="G3553" s="4" t="s">
        <v>5998</v>
      </c>
      <c r="P3553" s="9" t="s">
        <v>3305</v>
      </c>
      <c r="Q3553" s="9" t="s">
        <v>2859</v>
      </c>
      <c r="R3553" s="9" t="s">
        <v>5381</v>
      </c>
    </row>
    <row r="3554" spans="1:18" x14ac:dyDescent="0.25">
      <c r="A3554" s="4" t="s">
        <v>6634</v>
      </c>
      <c r="D3554" s="4" t="s">
        <v>2872</v>
      </c>
      <c r="G3554" s="4" t="s">
        <v>4499</v>
      </c>
      <c r="P3554" s="9" t="s">
        <v>6634</v>
      </c>
      <c r="Q3554" s="9" t="s">
        <v>2872</v>
      </c>
      <c r="R3554" s="9" t="s">
        <v>4781</v>
      </c>
    </row>
    <row r="3555" spans="1:18" x14ac:dyDescent="0.25">
      <c r="A3555" s="4" t="s">
        <v>7372</v>
      </c>
      <c r="D3555" s="4" t="s">
        <v>7553</v>
      </c>
      <c r="G3555" s="4" t="s">
        <v>6623</v>
      </c>
      <c r="P3555" s="9" t="s">
        <v>7372</v>
      </c>
      <c r="Q3555" s="9" t="s">
        <v>7553</v>
      </c>
      <c r="R3555" s="9" t="s">
        <v>6624</v>
      </c>
    </row>
    <row r="3556" spans="1:18" x14ac:dyDescent="0.25">
      <c r="A3556" s="4" t="s">
        <v>3358</v>
      </c>
      <c r="D3556" s="4" t="s">
        <v>2907</v>
      </c>
      <c r="G3556" s="4" t="s">
        <v>4529</v>
      </c>
      <c r="P3556" s="9" t="s">
        <v>3358</v>
      </c>
      <c r="Q3556" s="9" t="s">
        <v>2907</v>
      </c>
      <c r="R3556" s="9" t="s">
        <v>2525</v>
      </c>
    </row>
    <row r="3557" spans="1:18" x14ac:dyDescent="0.25">
      <c r="A3557" s="4" t="s">
        <v>6948</v>
      </c>
      <c r="D3557" s="4" t="s">
        <v>2621</v>
      </c>
      <c r="G3557" s="4" t="s">
        <v>5999</v>
      </c>
      <c r="P3557" s="9" t="s">
        <v>6948</v>
      </c>
      <c r="Q3557" s="9" t="s">
        <v>2621</v>
      </c>
      <c r="R3557" s="9" t="s">
        <v>2165</v>
      </c>
    </row>
    <row r="3558" spans="1:18" x14ac:dyDescent="0.25">
      <c r="A3558" s="4" t="s">
        <v>6635</v>
      </c>
      <c r="D3558" s="4" t="s">
        <v>2207</v>
      </c>
      <c r="G3558" s="4" t="s">
        <v>5290</v>
      </c>
      <c r="P3558" s="9" t="s">
        <v>6635</v>
      </c>
      <c r="Q3558" s="9" t="s">
        <v>2207</v>
      </c>
      <c r="R3558" s="9" t="s">
        <v>4975</v>
      </c>
    </row>
    <row r="3559" spans="1:18" x14ac:dyDescent="0.25">
      <c r="A3559" s="4" t="s">
        <v>2440</v>
      </c>
      <c r="D3559" s="4" t="s">
        <v>1767</v>
      </c>
      <c r="G3559" s="4" t="s">
        <v>5381</v>
      </c>
      <c r="P3559" s="9" t="s">
        <v>2440</v>
      </c>
      <c r="Q3559" s="9" t="s">
        <v>1767</v>
      </c>
      <c r="R3559" s="9" t="s">
        <v>1351</v>
      </c>
    </row>
    <row r="3560" spans="1:18" x14ac:dyDescent="0.25">
      <c r="A3560" s="4" t="s">
        <v>1988</v>
      </c>
      <c r="D3560" s="4" t="s">
        <v>2062</v>
      </c>
      <c r="G3560" s="4" t="s">
        <v>4781</v>
      </c>
      <c r="P3560" s="9" t="s">
        <v>1988</v>
      </c>
      <c r="Q3560" s="9" t="s">
        <v>2062</v>
      </c>
      <c r="R3560" s="9" t="s">
        <v>1293</v>
      </c>
    </row>
    <row r="3561" spans="1:18" x14ac:dyDescent="0.25">
      <c r="A3561" s="4" t="s">
        <v>3416</v>
      </c>
      <c r="D3561" s="4" t="s">
        <v>2956</v>
      </c>
      <c r="G3561" s="4" t="s">
        <v>6624</v>
      </c>
      <c r="P3561" s="9" t="s">
        <v>3416</v>
      </c>
      <c r="Q3561" s="9" t="s">
        <v>2956</v>
      </c>
      <c r="R3561" s="9" t="s">
        <v>7368</v>
      </c>
    </row>
    <row r="3562" spans="1:18" x14ac:dyDescent="0.25">
      <c r="A3562" s="4" t="s">
        <v>1222</v>
      </c>
      <c r="D3562" s="4" t="s">
        <v>5382</v>
      </c>
      <c r="G3562" s="4" t="s">
        <v>2525</v>
      </c>
      <c r="P3562" s="9" t="s">
        <v>1222</v>
      </c>
      <c r="Q3562" s="9" t="s">
        <v>5382</v>
      </c>
      <c r="R3562" s="9" t="s">
        <v>1499</v>
      </c>
    </row>
    <row r="3563" spans="1:18" x14ac:dyDescent="0.25">
      <c r="A3563" s="4" t="s">
        <v>1418</v>
      </c>
      <c r="D3563" s="4" t="s">
        <v>6001</v>
      </c>
      <c r="G3563" s="4" t="s">
        <v>2165</v>
      </c>
      <c r="P3563" s="9" t="s">
        <v>1418</v>
      </c>
      <c r="Q3563" s="9" t="s">
        <v>6001</v>
      </c>
      <c r="R3563" s="9" t="s">
        <v>1413</v>
      </c>
    </row>
    <row r="3564" spans="1:18" x14ac:dyDescent="0.25">
      <c r="A3564" s="4" t="s">
        <v>1467</v>
      </c>
      <c r="D3564" s="4" t="s">
        <v>2729</v>
      </c>
      <c r="G3564" s="4" t="s">
        <v>4975</v>
      </c>
      <c r="P3564" s="9" t="s">
        <v>1467</v>
      </c>
      <c r="Q3564" s="9" t="s">
        <v>2729</v>
      </c>
      <c r="R3564" s="9" t="s">
        <v>5612</v>
      </c>
    </row>
    <row r="3565" spans="1:18" x14ac:dyDescent="0.25">
      <c r="A3565" s="4" t="s">
        <v>1562</v>
      </c>
      <c r="D3565" s="4" t="s">
        <v>5383</v>
      </c>
      <c r="G3565" s="4" t="s">
        <v>1351</v>
      </c>
      <c r="P3565" s="9" t="s">
        <v>1562</v>
      </c>
      <c r="Q3565" s="9" t="s">
        <v>5383</v>
      </c>
      <c r="R3565" s="9" t="s">
        <v>1543</v>
      </c>
    </row>
    <row r="3566" spans="1:18" x14ac:dyDescent="0.25">
      <c r="A3566" s="4" t="s">
        <v>4512</v>
      </c>
      <c r="D3566" s="4" t="s">
        <v>6628</v>
      </c>
      <c r="G3566" s="4" t="s">
        <v>1293</v>
      </c>
      <c r="P3566" s="9" t="s">
        <v>4512</v>
      </c>
      <c r="Q3566" s="9" t="s">
        <v>6628</v>
      </c>
      <c r="R3566" s="9" t="s">
        <v>3057</v>
      </c>
    </row>
    <row r="3567" spans="1:18" x14ac:dyDescent="0.25">
      <c r="A3567" s="4" t="s">
        <v>1685</v>
      </c>
      <c r="D3567" s="4" t="s">
        <v>6629</v>
      </c>
      <c r="G3567" s="4" t="s">
        <v>7368</v>
      </c>
      <c r="P3567" s="9" t="s">
        <v>1685</v>
      </c>
      <c r="Q3567" s="9" t="s">
        <v>6629</v>
      </c>
      <c r="R3567" s="9" t="s">
        <v>3092</v>
      </c>
    </row>
    <row r="3568" spans="1:18" x14ac:dyDescent="0.25">
      <c r="A3568" s="4" t="s">
        <v>4575</v>
      </c>
      <c r="D3568" s="4" t="s">
        <v>2453</v>
      </c>
      <c r="G3568" s="4" t="s">
        <v>1499</v>
      </c>
      <c r="P3568" s="9" t="s">
        <v>4575</v>
      </c>
      <c r="Q3568" s="9" t="s">
        <v>2453</v>
      </c>
      <c r="R3568" s="9" t="s">
        <v>6290</v>
      </c>
    </row>
    <row r="3569" spans="1:18" x14ac:dyDescent="0.25">
      <c r="A3569" s="4" t="s">
        <v>6296</v>
      </c>
      <c r="D3569" s="4" t="s">
        <v>1766</v>
      </c>
      <c r="G3569" s="4" t="s">
        <v>1413</v>
      </c>
      <c r="P3569" s="9" t="s">
        <v>6296</v>
      </c>
      <c r="Q3569" s="9" t="s">
        <v>1766</v>
      </c>
      <c r="R3569" s="9" t="s">
        <v>1682</v>
      </c>
    </row>
    <row r="3570" spans="1:18" x14ac:dyDescent="0.25">
      <c r="A3570" s="4" t="s">
        <v>4655</v>
      </c>
      <c r="D3570" s="4" t="s">
        <v>6819</v>
      </c>
      <c r="G3570" s="4" t="s">
        <v>5612</v>
      </c>
      <c r="P3570" s="9" t="s">
        <v>4655</v>
      </c>
      <c r="Q3570" s="9" t="s">
        <v>6819</v>
      </c>
      <c r="R3570" s="9" t="s">
        <v>3149</v>
      </c>
    </row>
    <row r="3571" spans="1:18" x14ac:dyDescent="0.25">
      <c r="A3571" s="4" t="s">
        <v>4663</v>
      </c>
      <c r="D3571" s="4" t="s">
        <v>6292</v>
      </c>
      <c r="G3571" s="4" t="s">
        <v>1543</v>
      </c>
      <c r="P3571" s="9" t="s">
        <v>4663</v>
      </c>
      <c r="Q3571" s="9" t="s">
        <v>6292</v>
      </c>
      <c r="R3571" s="9" t="s">
        <v>3180</v>
      </c>
    </row>
    <row r="3572" spans="1:18" x14ac:dyDescent="0.25">
      <c r="A3572" s="4" t="s">
        <v>4700</v>
      </c>
      <c r="D3572" s="4" t="s">
        <v>2710</v>
      </c>
      <c r="G3572" s="4" t="s">
        <v>3057</v>
      </c>
      <c r="P3572" s="9" t="s">
        <v>4700</v>
      </c>
      <c r="Q3572" s="9" t="s">
        <v>2710</v>
      </c>
      <c r="R3572" s="9" t="s">
        <v>6291</v>
      </c>
    </row>
    <row r="3573" spans="1:18" x14ac:dyDescent="0.25">
      <c r="A3573" s="4" t="s">
        <v>4785</v>
      </c>
      <c r="D3573" s="4" t="s">
        <v>5384</v>
      </c>
      <c r="G3573" s="4" t="s">
        <v>3092</v>
      </c>
      <c r="P3573" s="9" t="s">
        <v>4785</v>
      </c>
      <c r="Q3573" s="9" t="s">
        <v>5384</v>
      </c>
      <c r="R3573" s="9" t="s">
        <v>3216</v>
      </c>
    </row>
    <row r="3574" spans="1:18" x14ac:dyDescent="0.25">
      <c r="A3574" s="4" t="s">
        <v>4843</v>
      </c>
      <c r="D3574" s="4" t="s">
        <v>2545</v>
      </c>
      <c r="G3574" s="4" t="s">
        <v>6290</v>
      </c>
      <c r="P3574" s="9" t="s">
        <v>4843</v>
      </c>
      <c r="Q3574" s="9" t="s">
        <v>2545</v>
      </c>
      <c r="R3574" s="9" t="s">
        <v>3229</v>
      </c>
    </row>
    <row r="3575" spans="1:18" x14ac:dyDescent="0.25">
      <c r="A3575" s="4" t="s">
        <v>2427</v>
      </c>
      <c r="D3575" s="4" t="s">
        <v>5255</v>
      </c>
      <c r="G3575" s="4" t="s">
        <v>1682</v>
      </c>
      <c r="P3575" s="9" t="s">
        <v>2427</v>
      </c>
      <c r="Q3575" s="9" t="s">
        <v>5255</v>
      </c>
      <c r="R3575" s="9" t="s">
        <v>3264</v>
      </c>
    </row>
    <row r="3576" spans="1:18" x14ac:dyDescent="0.25">
      <c r="A3576" s="4" t="s">
        <v>1847</v>
      </c>
      <c r="D3576" s="4" t="s">
        <v>6630</v>
      </c>
      <c r="G3576" s="4" t="s">
        <v>3149</v>
      </c>
      <c r="P3576" s="9" t="s">
        <v>1847</v>
      </c>
      <c r="Q3576" s="9" t="s">
        <v>6630</v>
      </c>
      <c r="R3576" s="9" t="s">
        <v>3319</v>
      </c>
    </row>
    <row r="3577" spans="1:18" x14ac:dyDescent="0.25">
      <c r="A3577" s="4" t="s">
        <v>1834</v>
      </c>
      <c r="D3577" s="4" t="s">
        <v>5256</v>
      </c>
      <c r="G3577" s="4" t="s">
        <v>3180</v>
      </c>
      <c r="P3577" s="9" t="s">
        <v>1834</v>
      </c>
      <c r="Q3577" s="9" t="s">
        <v>5256</v>
      </c>
      <c r="R3577" s="9" t="s">
        <v>5613</v>
      </c>
    </row>
    <row r="3578" spans="1:18" x14ac:dyDescent="0.25">
      <c r="A3578" s="4" t="s">
        <v>4903</v>
      </c>
      <c r="D3578" s="4" t="s">
        <v>6944</v>
      </c>
      <c r="G3578" s="4" t="s">
        <v>6291</v>
      </c>
      <c r="P3578" s="9" t="s">
        <v>4903</v>
      </c>
      <c r="Q3578" s="9" t="s">
        <v>6944</v>
      </c>
      <c r="R3578" s="9" t="s">
        <v>6625</v>
      </c>
    </row>
    <row r="3579" spans="1:18" x14ac:dyDescent="0.25">
      <c r="A3579" s="4" t="s">
        <v>4930</v>
      </c>
      <c r="D3579" s="4" t="s">
        <v>6945</v>
      </c>
      <c r="G3579" s="4" t="s">
        <v>3216</v>
      </c>
      <c r="P3579" s="9" t="s">
        <v>4930</v>
      </c>
      <c r="Q3579" s="9" t="s">
        <v>6945</v>
      </c>
      <c r="R3579" s="9" t="s">
        <v>6943</v>
      </c>
    </row>
    <row r="3580" spans="1:18" x14ac:dyDescent="0.25">
      <c r="A3580" s="4" t="s">
        <v>6165</v>
      </c>
      <c r="D3580" s="4" t="s">
        <v>7174</v>
      </c>
      <c r="G3580" s="4" t="s">
        <v>3229</v>
      </c>
      <c r="P3580" s="9" t="s">
        <v>6165</v>
      </c>
      <c r="Q3580" s="9" t="s">
        <v>7174</v>
      </c>
      <c r="R3580" s="9" t="s">
        <v>3340</v>
      </c>
    </row>
    <row r="3581" spans="1:18" x14ac:dyDescent="0.25">
      <c r="A3581" s="4" t="s">
        <v>7373</v>
      </c>
      <c r="D3581" s="4" t="s">
        <v>6293</v>
      </c>
      <c r="G3581" s="4" t="s">
        <v>3264</v>
      </c>
      <c r="P3581" s="9" t="s">
        <v>7373</v>
      </c>
      <c r="Q3581" s="9" t="s">
        <v>6293</v>
      </c>
      <c r="R3581" s="9" t="s">
        <v>3377</v>
      </c>
    </row>
    <row r="3582" spans="1:18" x14ac:dyDescent="0.25">
      <c r="A3582" s="4" t="s">
        <v>2597</v>
      </c>
      <c r="D3582" s="4" t="s">
        <v>7375</v>
      </c>
      <c r="G3582" s="4" t="s">
        <v>3319</v>
      </c>
      <c r="P3582" s="9" t="s">
        <v>2597</v>
      </c>
      <c r="Q3582" s="9" t="s">
        <v>7375</v>
      </c>
      <c r="R3582" s="9" t="s">
        <v>5834</v>
      </c>
    </row>
    <row r="3583" spans="1:18" x14ac:dyDescent="0.25">
      <c r="A3583" s="4" t="s">
        <v>1290</v>
      </c>
      <c r="D3583" s="4" t="s">
        <v>5488</v>
      </c>
      <c r="G3583" s="4" t="s">
        <v>5613</v>
      </c>
      <c r="P3583" s="9" t="s">
        <v>1290</v>
      </c>
      <c r="Q3583" s="9" t="s">
        <v>5488</v>
      </c>
      <c r="R3583" s="9" t="s">
        <v>6000</v>
      </c>
    </row>
    <row r="3584" spans="1:18" x14ac:dyDescent="0.25">
      <c r="A3584" s="4" t="s">
        <v>5385</v>
      </c>
      <c r="D3584" s="4" t="s">
        <v>2917</v>
      </c>
      <c r="G3584" s="4" t="s">
        <v>6625</v>
      </c>
      <c r="P3584" s="9" t="s">
        <v>5385</v>
      </c>
      <c r="Q3584" s="9" t="s">
        <v>2917</v>
      </c>
      <c r="R3584" s="9" t="s">
        <v>7172</v>
      </c>
    </row>
    <row r="3585" spans="1:18" x14ac:dyDescent="0.25">
      <c r="A3585" s="4" t="s">
        <v>3014</v>
      </c>
      <c r="D3585" s="4" t="s">
        <v>2945</v>
      </c>
      <c r="G3585" s="4" t="s">
        <v>6943</v>
      </c>
      <c r="P3585" s="9" t="s">
        <v>3014</v>
      </c>
      <c r="Q3585" s="9" t="s">
        <v>2945</v>
      </c>
      <c r="R3585" s="9" t="s">
        <v>7173</v>
      </c>
    </row>
    <row r="3586" spans="1:18" x14ac:dyDescent="0.25">
      <c r="A3586" s="4" t="s">
        <v>3032</v>
      </c>
      <c r="D3586" s="4" t="s">
        <v>6631</v>
      </c>
      <c r="G3586" s="4" t="s">
        <v>3340</v>
      </c>
      <c r="P3586" s="9" t="s">
        <v>3032</v>
      </c>
      <c r="Q3586" s="9" t="s">
        <v>6631</v>
      </c>
      <c r="R3586" s="9" t="s">
        <v>2605</v>
      </c>
    </row>
    <row r="3587" spans="1:18" x14ac:dyDescent="0.25">
      <c r="A3587" s="4" t="s">
        <v>3038</v>
      </c>
      <c r="D3587" s="4" t="s">
        <v>6002</v>
      </c>
      <c r="G3587" s="4" t="s">
        <v>3377</v>
      </c>
      <c r="P3587" s="9" t="s">
        <v>3038</v>
      </c>
      <c r="Q3587" s="9" t="s">
        <v>6002</v>
      </c>
      <c r="R3587" s="9" t="s">
        <v>2188</v>
      </c>
    </row>
    <row r="3588" spans="1:18" x14ac:dyDescent="0.25">
      <c r="A3588" s="4" t="s">
        <v>3061</v>
      </c>
      <c r="D3588" s="4" t="s">
        <v>6294</v>
      </c>
      <c r="G3588" s="4" t="s">
        <v>5834</v>
      </c>
      <c r="P3588" s="9" t="s">
        <v>3061</v>
      </c>
      <c r="Q3588" s="9" t="s">
        <v>6294</v>
      </c>
      <c r="R3588" s="9" t="s">
        <v>2227</v>
      </c>
    </row>
    <row r="3589" spans="1:18" x14ac:dyDescent="0.25">
      <c r="A3589" s="4" t="s">
        <v>3084</v>
      </c>
      <c r="D3589" s="4" t="s">
        <v>2756</v>
      </c>
      <c r="G3589" s="4" t="s">
        <v>6000</v>
      </c>
      <c r="P3589" s="9" t="s">
        <v>3084</v>
      </c>
      <c r="Q3589" s="9" t="s">
        <v>2756</v>
      </c>
      <c r="R3589" s="9" t="s">
        <v>1838</v>
      </c>
    </row>
    <row r="3590" spans="1:18" x14ac:dyDescent="0.25">
      <c r="A3590" s="4" t="s">
        <v>5386</v>
      </c>
      <c r="D3590" s="4" t="s">
        <v>2836</v>
      </c>
      <c r="G3590" s="4" t="s">
        <v>7172</v>
      </c>
      <c r="P3590" s="9" t="s">
        <v>5386</v>
      </c>
      <c r="Q3590" s="9" t="s">
        <v>2836</v>
      </c>
      <c r="R3590" s="9" t="s">
        <v>1997</v>
      </c>
    </row>
    <row r="3591" spans="1:18" x14ac:dyDescent="0.25">
      <c r="A3591" s="4" t="s">
        <v>3128</v>
      </c>
      <c r="D3591" s="4" t="s">
        <v>2825</v>
      </c>
      <c r="G3591" s="4" t="s">
        <v>7173</v>
      </c>
      <c r="P3591" s="9" t="s">
        <v>3128</v>
      </c>
      <c r="Q3591" s="9" t="s">
        <v>2825</v>
      </c>
      <c r="R3591" s="9" t="s">
        <v>2149</v>
      </c>
    </row>
    <row r="3592" spans="1:18" x14ac:dyDescent="0.25">
      <c r="A3592" s="4" t="s">
        <v>3173</v>
      </c>
      <c r="D3592" s="4" t="s">
        <v>6946</v>
      </c>
      <c r="G3592" s="4" t="s">
        <v>2605</v>
      </c>
      <c r="P3592" s="9" t="s">
        <v>3173</v>
      </c>
      <c r="Q3592" s="9" t="s">
        <v>6946</v>
      </c>
      <c r="R3592" s="9" t="s">
        <v>3434</v>
      </c>
    </row>
    <row r="3593" spans="1:18" x14ac:dyDescent="0.25">
      <c r="A3593" s="4" t="s">
        <v>3184</v>
      </c>
      <c r="D3593" s="4" t="s">
        <v>7369</v>
      </c>
      <c r="G3593" s="4" t="s">
        <v>2188</v>
      </c>
      <c r="P3593" s="9" t="s">
        <v>3184</v>
      </c>
      <c r="Q3593" s="9" t="s">
        <v>7369</v>
      </c>
      <c r="R3593" s="9" t="s">
        <v>6626</v>
      </c>
    </row>
    <row r="3594" spans="1:18" x14ac:dyDescent="0.25">
      <c r="A3594" s="4" t="s">
        <v>3269</v>
      </c>
      <c r="D3594" s="4" t="s">
        <v>2871</v>
      </c>
      <c r="G3594" s="4" t="s">
        <v>2227</v>
      </c>
      <c r="P3594" s="9" t="s">
        <v>3269</v>
      </c>
      <c r="Q3594" s="9" t="s">
        <v>2871</v>
      </c>
      <c r="R3594" s="9" t="s">
        <v>1333</v>
      </c>
    </row>
    <row r="3595" spans="1:18" x14ac:dyDescent="0.25">
      <c r="A3595" s="4" t="s">
        <v>3294</v>
      </c>
      <c r="D3595" s="4" t="s">
        <v>2460</v>
      </c>
      <c r="G3595" s="4" t="s">
        <v>1838</v>
      </c>
      <c r="P3595" s="9" t="s">
        <v>3294</v>
      </c>
      <c r="Q3595" s="9" t="s">
        <v>2460</v>
      </c>
      <c r="R3595" s="9" t="s">
        <v>1252</v>
      </c>
    </row>
    <row r="3596" spans="1:18" x14ac:dyDescent="0.25">
      <c r="A3596" s="4" t="s">
        <v>3288</v>
      </c>
      <c r="D3596" s="4" t="s">
        <v>1894</v>
      </c>
      <c r="G3596" s="4" t="s">
        <v>1997</v>
      </c>
      <c r="P3596" s="9" t="s">
        <v>3288</v>
      </c>
      <c r="Q3596" s="9" t="s">
        <v>1894</v>
      </c>
      <c r="R3596" s="9" t="s">
        <v>5614</v>
      </c>
    </row>
    <row r="3597" spans="1:18" x14ac:dyDescent="0.25">
      <c r="A3597" s="4" t="s">
        <v>3353</v>
      </c>
      <c r="D3597" s="4" t="s">
        <v>2058</v>
      </c>
      <c r="G3597" s="4" t="s">
        <v>2149</v>
      </c>
      <c r="P3597" s="9" t="s">
        <v>3353</v>
      </c>
      <c r="Q3597" s="9" t="s">
        <v>2058</v>
      </c>
      <c r="R3597" s="9" t="s">
        <v>1378</v>
      </c>
    </row>
    <row r="3598" spans="1:18" x14ac:dyDescent="0.25">
      <c r="A3598" s="4" t="s">
        <v>3380</v>
      </c>
      <c r="D3598" s="4" t="s">
        <v>2963</v>
      </c>
      <c r="G3598" s="4" t="s">
        <v>3434</v>
      </c>
      <c r="P3598" s="9" t="s">
        <v>3380</v>
      </c>
      <c r="Q3598" s="9" t="s">
        <v>2963</v>
      </c>
      <c r="R3598" s="9" t="s">
        <v>3553</v>
      </c>
    </row>
    <row r="3599" spans="1:18" x14ac:dyDescent="0.25">
      <c r="A3599" s="4" t="s">
        <v>2512</v>
      </c>
      <c r="D3599" s="4" t="s">
        <v>6947</v>
      </c>
      <c r="G3599" s="4" t="s">
        <v>6626</v>
      </c>
      <c r="P3599" s="9" t="s">
        <v>2512</v>
      </c>
      <c r="Q3599" s="9" t="s">
        <v>6947</v>
      </c>
      <c r="R3599" s="9" t="s">
        <v>1619</v>
      </c>
    </row>
    <row r="3600" spans="1:18" x14ac:dyDescent="0.25">
      <c r="A3600" s="4" t="s">
        <v>1832</v>
      </c>
      <c r="D3600" s="4" t="s">
        <v>6295</v>
      </c>
      <c r="G3600" s="4" t="s">
        <v>1333</v>
      </c>
      <c r="P3600" s="9" t="s">
        <v>1832</v>
      </c>
      <c r="Q3600" s="9" t="s">
        <v>6295</v>
      </c>
      <c r="R3600" s="9" t="s">
        <v>1517</v>
      </c>
    </row>
    <row r="3601" spans="1:18" x14ac:dyDescent="0.25">
      <c r="A3601" s="4" t="s">
        <v>2130</v>
      </c>
      <c r="D3601" s="4" t="s">
        <v>4278</v>
      </c>
      <c r="G3601" s="4" t="s">
        <v>1252</v>
      </c>
      <c r="P3601" s="9" t="s">
        <v>2130</v>
      </c>
      <c r="Q3601" s="9" t="s">
        <v>4278</v>
      </c>
      <c r="R3601" s="9" t="s">
        <v>1667</v>
      </c>
    </row>
    <row r="3602" spans="1:18" x14ac:dyDescent="0.25">
      <c r="A3602" s="4" t="s">
        <v>2123</v>
      </c>
      <c r="D3602" s="4" t="s">
        <v>6003</v>
      </c>
      <c r="G3602" s="4" t="s">
        <v>5614</v>
      </c>
      <c r="P3602" s="9" t="s">
        <v>2123</v>
      </c>
      <c r="Q3602" s="9" t="s">
        <v>6003</v>
      </c>
      <c r="R3602" s="9" t="s">
        <v>3717</v>
      </c>
    </row>
    <row r="3603" spans="1:18" x14ac:dyDescent="0.25">
      <c r="A3603" s="4" t="s">
        <v>6636</v>
      </c>
      <c r="D3603" s="4" t="s">
        <v>7370</v>
      </c>
      <c r="G3603" s="4" t="s">
        <v>1378</v>
      </c>
      <c r="P3603" s="9" t="s">
        <v>6636</v>
      </c>
      <c r="Q3603" s="9" t="s">
        <v>7370</v>
      </c>
      <c r="R3603" s="9" t="s">
        <v>3752</v>
      </c>
    </row>
    <row r="3604" spans="1:18" x14ac:dyDescent="0.25">
      <c r="A3604" s="4" t="s">
        <v>6637</v>
      </c>
      <c r="D3604" s="4" t="s">
        <v>6004</v>
      </c>
      <c r="G3604" s="4" t="s">
        <v>3553</v>
      </c>
      <c r="P3604" s="9" t="s">
        <v>6637</v>
      </c>
      <c r="Q3604" s="9" t="s">
        <v>6004</v>
      </c>
      <c r="R3604" s="9" t="s">
        <v>3775</v>
      </c>
    </row>
    <row r="3605" spans="1:18" x14ac:dyDescent="0.25">
      <c r="A3605" s="4" t="s">
        <v>6109</v>
      </c>
      <c r="D3605" s="4" t="s">
        <v>6632</v>
      </c>
      <c r="G3605" s="4" t="s">
        <v>1619</v>
      </c>
      <c r="P3605" s="9" t="s">
        <v>6109</v>
      </c>
      <c r="Q3605" s="9" t="s">
        <v>6632</v>
      </c>
      <c r="R3605" s="9" t="s">
        <v>3782</v>
      </c>
    </row>
    <row r="3606" spans="1:18" x14ac:dyDescent="0.25">
      <c r="A3606" s="4" t="s">
        <v>4405</v>
      </c>
      <c r="D3606" s="4" t="s">
        <v>4373</v>
      </c>
      <c r="G3606" s="4" t="s">
        <v>1517</v>
      </c>
      <c r="P3606" s="9" t="s">
        <v>4405</v>
      </c>
      <c r="Q3606" s="9" t="s">
        <v>4373</v>
      </c>
      <c r="R3606" s="9" t="s">
        <v>3917</v>
      </c>
    </row>
    <row r="3607" spans="1:18" x14ac:dyDescent="0.25">
      <c r="A3607" s="4" t="s">
        <v>1347</v>
      </c>
      <c r="D3607" s="4" t="s">
        <v>2244</v>
      </c>
      <c r="G3607" s="4" t="s">
        <v>1667</v>
      </c>
      <c r="P3607" s="9" t="s">
        <v>1347</v>
      </c>
      <c r="Q3607" s="9" t="s">
        <v>2244</v>
      </c>
      <c r="R3607" s="9" t="s">
        <v>3971</v>
      </c>
    </row>
    <row r="3608" spans="1:18" x14ac:dyDescent="0.25">
      <c r="A3608" s="4" t="s">
        <v>2973</v>
      </c>
      <c r="D3608" s="4" t="s">
        <v>4453</v>
      </c>
      <c r="G3608" s="4" t="s">
        <v>3717</v>
      </c>
      <c r="P3608" s="9" t="s">
        <v>2973</v>
      </c>
      <c r="Q3608" s="9" t="s">
        <v>4453</v>
      </c>
      <c r="R3608" s="9" t="s">
        <v>3980</v>
      </c>
    </row>
    <row r="3609" spans="1:18" x14ac:dyDescent="0.25">
      <c r="A3609" s="4" t="s">
        <v>1500</v>
      </c>
      <c r="D3609" s="4" t="s">
        <v>1466</v>
      </c>
      <c r="G3609" s="4" t="s">
        <v>3752</v>
      </c>
      <c r="P3609" s="9" t="s">
        <v>1500</v>
      </c>
      <c r="Q3609" s="9" t="s">
        <v>1466</v>
      </c>
      <c r="R3609" s="9" t="s">
        <v>2648</v>
      </c>
    </row>
    <row r="3610" spans="1:18" x14ac:dyDescent="0.25">
      <c r="A3610" s="4" t="s">
        <v>1636</v>
      </c>
      <c r="D3610" s="4" t="s">
        <v>4530</v>
      </c>
      <c r="G3610" s="4" t="s">
        <v>3775</v>
      </c>
      <c r="P3610" s="9" t="s">
        <v>1636</v>
      </c>
      <c r="Q3610" s="9" t="s">
        <v>4530</v>
      </c>
      <c r="R3610" s="9" t="s">
        <v>1725</v>
      </c>
    </row>
    <row r="3611" spans="1:18" x14ac:dyDescent="0.25">
      <c r="A3611" s="4" t="s">
        <v>1542</v>
      </c>
      <c r="D3611" s="4" t="s">
        <v>4633</v>
      </c>
      <c r="G3611" s="4" t="s">
        <v>3782</v>
      </c>
      <c r="P3611" s="9" t="s">
        <v>1542</v>
      </c>
      <c r="Q3611" s="9" t="s">
        <v>4633</v>
      </c>
      <c r="R3611" s="9" t="s">
        <v>1918</v>
      </c>
    </row>
    <row r="3612" spans="1:18" x14ac:dyDescent="0.25">
      <c r="A3612" s="4" t="s">
        <v>6638</v>
      </c>
      <c r="D3612" s="4" t="s">
        <v>4783</v>
      </c>
      <c r="G3612" s="4" t="s">
        <v>3917</v>
      </c>
      <c r="P3612" s="9" t="s">
        <v>6638</v>
      </c>
      <c r="Q3612" s="9" t="s">
        <v>4783</v>
      </c>
      <c r="R3612" s="9" t="s">
        <v>2081</v>
      </c>
    </row>
    <row r="3613" spans="1:18" x14ac:dyDescent="0.25">
      <c r="A3613" s="4" t="s">
        <v>3095</v>
      </c>
      <c r="D3613" s="4" t="s">
        <v>5615</v>
      </c>
      <c r="G3613" s="4" t="s">
        <v>3971</v>
      </c>
      <c r="P3613" s="9" t="s">
        <v>3095</v>
      </c>
      <c r="Q3613" s="9" t="s">
        <v>5615</v>
      </c>
      <c r="R3613" s="9" t="s">
        <v>4078</v>
      </c>
    </row>
    <row r="3614" spans="1:18" x14ac:dyDescent="0.25">
      <c r="A3614" s="4" t="s">
        <v>3161</v>
      </c>
      <c r="D3614" s="4" t="s">
        <v>6633</v>
      </c>
      <c r="G3614" s="4" t="s">
        <v>3980</v>
      </c>
      <c r="P3614" s="9" t="s">
        <v>3161</v>
      </c>
      <c r="Q3614" s="9" t="s">
        <v>6633</v>
      </c>
      <c r="R3614" s="9" t="s">
        <v>6627</v>
      </c>
    </row>
    <row r="3615" spans="1:18" x14ac:dyDescent="0.25">
      <c r="A3615" s="4" t="s">
        <v>3193</v>
      </c>
      <c r="D3615" s="4" t="s">
        <v>2588</v>
      </c>
      <c r="G3615" s="4" t="s">
        <v>2648</v>
      </c>
      <c r="P3615" s="9" t="s">
        <v>3193</v>
      </c>
      <c r="Q3615" s="9" t="s">
        <v>2588</v>
      </c>
      <c r="R3615" s="9" t="s">
        <v>1319</v>
      </c>
    </row>
    <row r="3616" spans="1:18" x14ac:dyDescent="0.25">
      <c r="A3616" s="4" t="s">
        <v>3232</v>
      </c>
      <c r="D3616" s="4" t="s">
        <v>4948</v>
      </c>
      <c r="G3616" s="4" t="s">
        <v>1725</v>
      </c>
      <c r="P3616" s="9" t="s">
        <v>3232</v>
      </c>
      <c r="Q3616" s="9" t="s">
        <v>4948</v>
      </c>
      <c r="R3616" s="9" t="s">
        <v>1179</v>
      </c>
    </row>
    <row r="3617" spans="1:18" x14ac:dyDescent="0.25">
      <c r="A3617" s="4" t="s">
        <v>3246</v>
      </c>
      <c r="D3617" s="4" t="s">
        <v>5431</v>
      </c>
      <c r="G3617" s="4" t="s">
        <v>1918</v>
      </c>
      <c r="P3617" s="9" t="s">
        <v>3246</v>
      </c>
      <c r="Q3617" s="9" t="s">
        <v>5431</v>
      </c>
      <c r="R3617" s="9" t="s">
        <v>2665</v>
      </c>
    </row>
    <row r="3618" spans="1:18" x14ac:dyDescent="0.25">
      <c r="A3618" s="4" t="s">
        <v>3341</v>
      </c>
      <c r="D3618" s="4" t="s">
        <v>2986</v>
      </c>
      <c r="G3618" s="4" t="s">
        <v>2081</v>
      </c>
      <c r="P3618" s="9" t="s">
        <v>3341</v>
      </c>
      <c r="Q3618" s="9" t="s">
        <v>2986</v>
      </c>
      <c r="R3618" s="9" t="s">
        <v>1372</v>
      </c>
    </row>
    <row r="3619" spans="1:18" x14ac:dyDescent="0.25">
      <c r="A3619" s="4" t="s">
        <v>6639</v>
      </c>
      <c r="D3619" s="4" t="s">
        <v>3024</v>
      </c>
      <c r="G3619" s="4" t="s">
        <v>4078</v>
      </c>
      <c r="P3619" s="9" t="s">
        <v>6639</v>
      </c>
      <c r="Q3619" s="9" t="s">
        <v>3024</v>
      </c>
      <c r="R3619" s="9" t="s">
        <v>2678</v>
      </c>
    </row>
    <row r="3620" spans="1:18" x14ac:dyDescent="0.25">
      <c r="A3620" s="4" t="s">
        <v>2654</v>
      </c>
      <c r="D3620" s="4" t="s">
        <v>3062</v>
      </c>
      <c r="G3620" s="4" t="s">
        <v>6627</v>
      </c>
      <c r="P3620" s="9" t="s">
        <v>2654</v>
      </c>
      <c r="Q3620" s="9" t="s">
        <v>3062</v>
      </c>
      <c r="R3620" s="9" t="s">
        <v>1509</v>
      </c>
    </row>
    <row r="3621" spans="1:18" x14ac:dyDescent="0.25">
      <c r="A3621" s="4" t="s">
        <v>2236</v>
      </c>
      <c r="D3621" s="4" t="s">
        <v>7371</v>
      </c>
      <c r="G3621" s="4" t="s">
        <v>1319</v>
      </c>
      <c r="P3621" s="9" t="s">
        <v>2236</v>
      </c>
      <c r="Q3621" s="9" t="s">
        <v>7371</v>
      </c>
      <c r="R3621" s="9" t="s">
        <v>2700</v>
      </c>
    </row>
    <row r="3622" spans="1:18" x14ac:dyDescent="0.25">
      <c r="A3622" s="4" t="s">
        <v>1985</v>
      </c>
      <c r="D3622" s="4" t="s">
        <v>3305</v>
      </c>
      <c r="G3622" s="4" t="s">
        <v>1179</v>
      </c>
      <c r="P3622" s="9" t="s">
        <v>1985</v>
      </c>
      <c r="Q3622" s="9" t="s">
        <v>3305</v>
      </c>
      <c r="R3622" s="9" t="s">
        <v>1660</v>
      </c>
    </row>
    <row r="3623" spans="1:18" x14ac:dyDescent="0.25">
      <c r="A3623" s="4" t="s">
        <v>3439</v>
      </c>
      <c r="D3623" s="4" t="s">
        <v>6634</v>
      </c>
      <c r="G3623" s="4" t="s">
        <v>2665</v>
      </c>
      <c r="P3623" s="9" t="s">
        <v>3439</v>
      </c>
      <c r="Q3623" s="9" t="s">
        <v>6634</v>
      </c>
      <c r="R3623" s="9" t="s">
        <v>2751</v>
      </c>
    </row>
    <row r="3624" spans="1:18" x14ac:dyDescent="0.25">
      <c r="A3624" s="4" t="s">
        <v>3432</v>
      </c>
      <c r="D3624" s="4" t="s">
        <v>7372</v>
      </c>
      <c r="G3624" s="4" t="s">
        <v>1372</v>
      </c>
      <c r="P3624" s="9" t="s">
        <v>3432</v>
      </c>
      <c r="Q3624" s="9" t="s">
        <v>7372</v>
      </c>
      <c r="R3624" s="9" t="s">
        <v>7552</v>
      </c>
    </row>
    <row r="3625" spans="1:18" x14ac:dyDescent="0.25">
      <c r="A3625" s="4" t="s">
        <v>3478</v>
      </c>
      <c r="D3625" s="4" t="s">
        <v>3358</v>
      </c>
      <c r="G3625" s="4" t="s">
        <v>2678</v>
      </c>
      <c r="P3625" s="9" t="s">
        <v>3478</v>
      </c>
      <c r="Q3625" s="9" t="s">
        <v>3358</v>
      </c>
      <c r="R3625" s="9" t="s">
        <v>2792</v>
      </c>
    </row>
    <row r="3626" spans="1:18" x14ac:dyDescent="0.25">
      <c r="A3626" s="4" t="s">
        <v>1318</v>
      </c>
      <c r="D3626" s="4" t="s">
        <v>6948</v>
      </c>
      <c r="G3626" s="4" t="s">
        <v>1509</v>
      </c>
      <c r="P3626" s="9" t="s">
        <v>1318</v>
      </c>
      <c r="Q3626" s="9" t="s">
        <v>6948</v>
      </c>
      <c r="R3626" s="9" t="s">
        <v>2799</v>
      </c>
    </row>
    <row r="3627" spans="1:18" x14ac:dyDescent="0.25">
      <c r="A3627" s="4" t="s">
        <v>1183</v>
      </c>
      <c r="D3627" s="4" t="s">
        <v>6635</v>
      </c>
      <c r="G3627" s="4" t="s">
        <v>2700</v>
      </c>
      <c r="P3627" s="9" t="s">
        <v>1183</v>
      </c>
      <c r="Q3627" s="9" t="s">
        <v>6635</v>
      </c>
      <c r="R3627" s="9" t="s">
        <v>2832</v>
      </c>
    </row>
    <row r="3628" spans="1:18" x14ac:dyDescent="0.25">
      <c r="A3628" s="4" t="s">
        <v>3515</v>
      </c>
      <c r="D3628" s="4" t="s">
        <v>2440</v>
      </c>
      <c r="G3628" s="4" t="s">
        <v>1660</v>
      </c>
      <c r="P3628" s="9" t="s">
        <v>3515</v>
      </c>
      <c r="Q3628" s="9" t="s">
        <v>2440</v>
      </c>
      <c r="R3628" s="9" t="s">
        <v>2859</v>
      </c>
    </row>
    <row r="3629" spans="1:18" x14ac:dyDescent="0.25">
      <c r="A3629" s="4" t="s">
        <v>1477</v>
      </c>
      <c r="D3629" s="4" t="s">
        <v>1988</v>
      </c>
      <c r="G3629" s="4" t="s">
        <v>2751</v>
      </c>
      <c r="P3629" s="9" t="s">
        <v>1477</v>
      </c>
      <c r="Q3629" s="9" t="s">
        <v>1988</v>
      </c>
      <c r="R3629" s="9" t="s">
        <v>2872</v>
      </c>
    </row>
    <row r="3630" spans="1:18" x14ac:dyDescent="0.25">
      <c r="A3630" s="4" t="s">
        <v>1435</v>
      </c>
      <c r="D3630" s="4" t="s">
        <v>3416</v>
      </c>
      <c r="G3630" s="4" t="s">
        <v>7552</v>
      </c>
      <c r="P3630" s="9" t="s">
        <v>1435</v>
      </c>
      <c r="Q3630" s="9" t="s">
        <v>3416</v>
      </c>
      <c r="R3630" s="9" t="s">
        <v>7553</v>
      </c>
    </row>
    <row r="3631" spans="1:18" x14ac:dyDescent="0.25">
      <c r="A3631" s="4" t="s">
        <v>3572</v>
      </c>
      <c r="D3631" s="4" t="s">
        <v>1222</v>
      </c>
      <c r="G3631" s="4" t="s">
        <v>2792</v>
      </c>
      <c r="P3631" s="9" t="s">
        <v>3572</v>
      </c>
      <c r="Q3631" s="9" t="s">
        <v>1222</v>
      </c>
      <c r="R3631" s="9" t="s">
        <v>7682</v>
      </c>
    </row>
    <row r="3632" spans="1:18" x14ac:dyDescent="0.25">
      <c r="A3632" s="4" t="s">
        <v>6640</v>
      </c>
      <c r="D3632" s="4" t="s">
        <v>1418</v>
      </c>
      <c r="G3632" s="4" t="s">
        <v>2799</v>
      </c>
      <c r="P3632" s="9" t="s">
        <v>6640</v>
      </c>
      <c r="Q3632" s="9" t="s">
        <v>1418</v>
      </c>
      <c r="R3632" s="9" t="s">
        <v>2907</v>
      </c>
    </row>
    <row r="3633" spans="1:18" x14ac:dyDescent="0.25">
      <c r="A3633" s="4" t="s">
        <v>1623</v>
      </c>
      <c r="D3633" s="4" t="s">
        <v>1467</v>
      </c>
      <c r="G3633" s="4" t="s">
        <v>2832</v>
      </c>
      <c r="P3633" s="9" t="s">
        <v>1623</v>
      </c>
      <c r="Q3633" s="9" t="s">
        <v>1467</v>
      </c>
      <c r="R3633" s="9" t="s">
        <v>2621</v>
      </c>
    </row>
    <row r="3634" spans="1:18" x14ac:dyDescent="0.25">
      <c r="A3634" s="4" t="s">
        <v>1586</v>
      </c>
      <c r="D3634" s="4" t="s">
        <v>1562</v>
      </c>
      <c r="G3634" s="4" t="s">
        <v>2859</v>
      </c>
      <c r="P3634" s="9" t="s">
        <v>1586</v>
      </c>
      <c r="Q3634" s="9" t="s">
        <v>1562</v>
      </c>
      <c r="R3634" s="9" t="s">
        <v>2207</v>
      </c>
    </row>
    <row r="3635" spans="1:18" x14ac:dyDescent="0.25">
      <c r="A3635" s="4" t="s">
        <v>3628</v>
      </c>
      <c r="D3635" s="4" t="s">
        <v>4512</v>
      </c>
      <c r="G3635" s="4" t="s">
        <v>2872</v>
      </c>
      <c r="P3635" s="9" t="s">
        <v>3628</v>
      </c>
      <c r="Q3635" s="9" t="s">
        <v>4512</v>
      </c>
      <c r="R3635" s="9" t="s">
        <v>1767</v>
      </c>
    </row>
    <row r="3636" spans="1:18" x14ac:dyDescent="0.25">
      <c r="A3636" s="4" t="s">
        <v>1674</v>
      </c>
      <c r="D3636" s="4" t="s">
        <v>1685</v>
      </c>
      <c r="G3636" s="4" t="s">
        <v>7553</v>
      </c>
      <c r="P3636" s="9" t="s">
        <v>1674</v>
      </c>
      <c r="Q3636" s="9" t="s">
        <v>1685</v>
      </c>
      <c r="R3636" s="9" t="s">
        <v>2062</v>
      </c>
    </row>
    <row r="3637" spans="1:18" x14ac:dyDescent="0.25">
      <c r="A3637" s="4" t="s">
        <v>3685</v>
      </c>
      <c r="D3637" s="4" t="s">
        <v>4575</v>
      </c>
      <c r="G3637" s="4" t="s">
        <v>7682</v>
      </c>
      <c r="P3637" s="9" t="s">
        <v>3685</v>
      </c>
      <c r="Q3637" s="9" t="s">
        <v>4575</v>
      </c>
      <c r="R3637" s="9" t="s">
        <v>2956</v>
      </c>
    </row>
    <row r="3638" spans="1:18" x14ac:dyDescent="0.25">
      <c r="A3638" s="4" t="s">
        <v>3731</v>
      </c>
      <c r="D3638" s="4" t="s">
        <v>6296</v>
      </c>
      <c r="G3638" s="4" t="s">
        <v>2907</v>
      </c>
      <c r="P3638" s="9" t="s">
        <v>3731</v>
      </c>
      <c r="Q3638" s="9" t="s">
        <v>6296</v>
      </c>
      <c r="R3638" s="9" t="s">
        <v>5382</v>
      </c>
    </row>
    <row r="3639" spans="1:18" x14ac:dyDescent="0.25">
      <c r="A3639" s="4" t="s">
        <v>3761</v>
      </c>
      <c r="D3639" s="4" t="s">
        <v>4655</v>
      </c>
      <c r="G3639" s="4" t="s">
        <v>2621</v>
      </c>
      <c r="P3639" s="9" t="s">
        <v>3761</v>
      </c>
      <c r="Q3639" s="9" t="s">
        <v>4655</v>
      </c>
      <c r="R3639" s="9" t="s">
        <v>6001</v>
      </c>
    </row>
    <row r="3640" spans="1:18" x14ac:dyDescent="0.25">
      <c r="A3640" s="4" t="s">
        <v>3792</v>
      </c>
      <c r="D3640" s="4" t="s">
        <v>4663</v>
      </c>
      <c r="G3640" s="4" t="s">
        <v>2207</v>
      </c>
      <c r="P3640" s="9" t="s">
        <v>3792</v>
      </c>
      <c r="Q3640" s="9" t="s">
        <v>4663</v>
      </c>
      <c r="R3640" s="9" t="s">
        <v>2729</v>
      </c>
    </row>
    <row r="3641" spans="1:18" x14ac:dyDescent="0.25">
      <c r="A3641" s="4" t="s">
        <v>3798</v>
      </c>
      <c r="D3641" s="4" t="s">
        <v>4700</v>
      </c>
      <c r="G3641" s="4" t="s">
        <v>1767</v>
      </c>
      <c r="P3641" s="9" t="s">
        <v>3798</v>
      </c>
      <c r="Q3641" s="9" t="s">
        <v>4700</v>
      </c>
      <c r="R3641" s="9" t="s">
        <v>5383</v>
      </c>
    </row>
    <row r="3642" spans="1:18" x14ac:dyDescent="0.25">
      <c r="A3642" s="4" t="s">
        <v>3853</v>
      </c>
      <c r="D3642" s="4" t="s">
        <v>4785</v>
      </c>
      <c r="G3642" s="4" t="s">
        <v>2062</v>
      </c>
      <c r="P3642" s="9" t="s">
        <v>3853</v>
      </c>
      <c r="Q3642" s="9" t="s">
        <v>4785</v>
      </c>
      <c r="R3642" s="9" t="s">
        <v>6628</v>
      </c>
    </row>
    <row r="3643" spans="1:18" x14ac:dyDescent="0.25">
      <c r="A3643" s="4" t="s">
        <v>3819</v>
      </c>
      <c r="D3643" s="4" t="s">
        <v>4843</v>
      </c>
      <c r="G3643" s="4" t="s">
        <v>2956</v>
      </c>
      <c r="P3643" s="9" t="s">
        <v>3819</v>
      </c>
      <c r="Q3643" s="9" t="s">
        <v>4843</v>
      </c>
      <c r="R3643" s="9" t="s">
        <v>7374</v>
      </c>
    </row>
    <row r="3644" spans="1:18" x14ac:dyDescent="0.25">
      <c r="A3644" s="4" t="s">
        <v>3892</v>
      </c>
      <c r="D3644" s="4" t="s">
        <v>4839</v>
      </c>
      <c r="G3644" s="4" t="s">
        <v>5382</v>
      </c>
      <c r="P3644" s="9" t="s">
        <v>3892</v>
      </c>
      <c r="Q3644" s="9" t="s">
        <v>4839</v>
      </c>
      <c r="R3644" s="9" t="s">
        <v>6629</v>
      </c>
    </row>
    <row r="3645" spans="1:18" x14ac:dyDescent="0.25">
      <c r="A3645" s="4" t="s">
        <v>6641</v>
      </c>
      <c r="D3645" s="4" t="s">
        <v>2427</v>
      </c>
      <c r="G3645" s="4" t="s">
        <v>6001</v>
      </c>
      <c r="P3645" s="9" t="s">
        <v>6641</v>
      </c>
      <c r="Q3645" s="9" t="s">
        <v>2427</v>
      </c>
      <c r="R3645" s="9" t="s">
        <v>2453</v>
      </c>
    </row>
    <row r="3646" spans="1:18" x14ac:dyDescent="0.25">
      <c r="A3646" s="4" t="s">
        <v>3918</v>
      </c>
      <c r="D3646" s="4" t="s">
        <v>1847</v>
      </c>
      <c r="G3646" s="4" t="s">
        <v>2729</v>
      </c>
      <c r="P3646" s="9" t="s">
        <v>3918</v>
      </c>
      <c r="Q3646" s="9" t="s">
        <v>1847</v>
      </c>
      <c r="R3646" s="9" t="s">
        <v>1766</v>
      </c>
    </row>
    <row r="3647" spans="1:18" x14ac:dyDescent="0.25">
      <c r="A3647" s="4" t="s">
        <v>3932</v>
      </c>
      <c r="D3647" s="4" t="s">
        <v>1834</v>
      </c>
      <c r="G3647" s="4" t="s">
        <v>5383</v>
      </c>
      <c r="P3647" s="9" t="s">
        <v>3932</v>
      </c>
      <c r="Q3647" s="9" t="s">
        <v>1834</v>
      </c>
      <c r="R3647" s="9" t="s">
        <v>6819</v>
      </c>
    </row>
    <row r="3648" spans="1:18" x14ac:dyDescent="0.25">
      <c r="A3648" s="4" t="s">
        <v>3952</v>
      </c>
      <c r="D3648" s="4" t="s">
        <v>4903</v>
      </c>
      <c r="G3648" s="4" t="s">
        <v>6628</v>
      </c>
      <c r="P3648" s="9" t="s">
        <v>3952</v>
      </c>
      <c r="Q3648" s="9" t="s">
        <v>4903</v>
      </c>
      <c r="R3648" s="9" t="s">
        <v>6292</v>
      </c>
    </row>
    <row r="3649" spans="1:18" x14ac:dyDescent="0.25">
      <c r="A3649" s="4" t="s">
        <v>3999</v>
      </c>
      <c r="D3649" s="4" t="s">
        <v>4930</v>
      </c>
      <c r="G3649" s="4" t="s">
        <v>7374</v>
      </c>
      <c r="P3649" s="9" t="s">
        <v>3999</v>
      </c>
      <c r="Q3649" s="9" t="s">
        <v>4930</v>
      </c>
      <c r="R3649" s="9" t="s">
        <v>2710</v>
      </c>
    </row>
    <row r="3650" spans="1:18" x14ac:dyDescent="0.25">
      <c r="A3650" s="4" t="s">
        <v>2636</v>
      </c>
      <c r="D3650" s="4" t="s">
        <v>6165</v>
      </c>
      <c r="G3650" s="4" t="s">
        <v>6629</v>
      </c>
      <c r="P3650" s="9" t="s">
        <v>2636</v>
      </c>
      <c r="Q3650" s="9" t="s">
        <v>6165</v>
      </c>
      <c r="R3650" s="9" t="s">
        <v>5384</v>
      </c>
    </row>
    <row r="3651" spans="1:18" x14ac:dyDescent="0.25">
      <c r="A3651" s="4" t="s">
        <v>1705</v>
      </c>
      <c r="D3651" s="4" t="s">
        <v>2597</v>
      </c>
      <c r="G3651" s="4" t="s">
        <v>2453</v>
      </c>
      <c r="P3651" s="9" t="s">
        <v>1705</v>
      </c>
      <c r="Q3651" s="9" t="s">
        <v>2597</v>
      </c>
      <c r="R3651" s="9" t="s">
        <v>2545</v>
      </c>
    </row>
    <row r="3652" spans="1:18" x14ac:dyDescent="0.25">
      <c r="A3652" s="4" t="s">
        <v>1717</v>
      </c>
      <c r="D3652" s="4" t="s">
        <v>1290</v>
      </c>
      <c r="G3652" s="4" t="s">
        <v>1766</v>
      </c>
      <c r="P3652" s="9" t="s">
        <v>1717</v>
      </c>
      <c r="Q3652" s="9" t="s">
        <v>1290</v>
      </c>
      <c r="R3652" s="9" t="s">
        <v>5255</v>
      </c>
    </row>
    <row r="3653" spans="1:18" x14ac:dyDescent="0.25">
      <c r="A3653" s="4" t="s">
        <v>1949</v>
      </c>
      <c r="D3653" s="4" t="s">
        <v>5385</v>
      </c>
      <c r="G3653" s="4" t="s">
        <v>6819</v>
      </c>
      <c r="P3653" s="9" t="s">
        <v>1949</v>
      </c>
      <c r="Q3653" s="9" t="s">
        <v>5385</v>
      </c>
      <c r="R3653" s="9" t="s">
        <v>6630</v>
      </c>
    </row>
    <row r="3654" spans="1:18" x14ac:dyDescent="0.25">
      <c r="A3654" s="4" t="s">
        <v>6297</v>
      </c>
      <c r="D3654" s="4" t="s">
        <v>3014</v>
      </c>
      <c r="G3654" s="4" t="s">
        <v>6292</v>
      </c>
      <c r="P3654" s="9" t="s">
        <v>6297</v>
      </c>
      <c r="Q3654" s="9" t="s">
        <v>3014</v>
      </c>
      <c r="R3654" s="9" t="s">
        <v>5256</v>
      </c>
    </row>
    <row r="3655" spans="1:18" x14ac:dyDescent="0.25">
      <c r="A3655" s="4" t="s">
        <v>6005</v>
      </c>
      <c r="D3655" s="4" t="s">
        <v>3032</v>
      </c>
      <c r="G3655" s="4" t="s">
        <v>2710</v>
      </c>
      <c r="P3655" s="9" t="s">
        <v>6005</v>
      </c>
      <c r="Q3655" s="9" t="s">
        <v>3032</v>
      </c>
      <c r="R3655" s="9" t="s">
        <v>6944</v>
      </c>
    </row>
    <row r="3656" spans="1:18" x14ac:dyDescent="0.25">
      <c r="A3656" s="4" t="s">
        <v>1358</v>
      </c>
      <c r="D3656" s="4" t="s">
        <v>3038</v>
      </c>
      <c r="G3656" s="4" t="s">
        <v>5384</v>
      </c>
      <c r="P3656" s="9" t="s">
        <v>1358</v>
      </c>
      <c r="Q3656" s="9" t="s">
        <v>3038</v>
      </c>
      <c r="R3656" s="9" t="s">
        <v>6945</v>
      </c>
    </row>
    <row r="3657" spans="1:18" x14ac:dyDescent="0.25">
      <c r="A3657" s="4" t="s">
        <v>4170</v>
      </c>
      <c r="D3657" s="4" t="s">
        <v>3061</v>
      </c>
      <c r="G3657" s="4" t="s">
        <v>2545</v>
      </c>
      <c r="P3657" s="9" t="s">
        <v>4170</v>
      </c>
      <c r="Q3657" s="9" t="s">
        <v>3061</v>
      </c>
      <c r="R3657" s="9" t="s">
        <v>7174</v>
      </c>
    </row>
    <row r="3658" spans="1:18" x14ac:dyDescent="0.25">
      <c r="A3658" s="4" t="s">
        <v>4193</v>
      </c>
      <c r="D3658" s="4" t="s">
        <v>3084</v>
      </c>
      <c r="G3658" s="4" t="s">
        <v>5255</v>
      </c>
      <c r="P3658" s="9" t="s">
        <v>4193</v>
      </c>
      <c r="Q3658" s="9" t="s">
        <v>3084</v>
      </c>
      <c r="R3658" s="9" t="s">
        <v>6293</v>
      </c>
    </row>
    <row r="3659" spans="1:18" x14ac:dyDescent="0.25">
      <c r="A3659" s="4" t="s">
        <v>5489</v>
      </c>
      <c r="D3659" s="4" t="s">
        <v>5386</v>
      </c>
      <c r="G3659" s="4" t="s">
        <v>6630</v>
      </c>
      <c r="P3659" s="9" t="s">
        <v>5489</v>
      </c>
      <c r="Q3659" s="9" t="s">
        <v>5386</v>
      </c>
      <c r="R3659" s="9" t="s">
        <v>7375</v>
      </c>
    </row>
    <row r="3660" spans="1:18" x14ac:dyDescent="0.25">
      <c r="A3660" s="4" t="s">
        <v>5440</v>
      </c>
      <c r="D3660" s="4" t="s">
        <v>3128</v>
      </c>
      <c r="G3660" s="4" t="s">
        <v>5256</v>
      </c>
      <c r="P3660" s="9" t="s">
        <v>5440</v>
      </c>
      <c r="Q3660" s="9" t="s">
        <v>3128</v>
      </c>
      <c r="R3660" s="9" t="s">
        <v>5488</v>
      </c>
    </row>
    <row r="3661" spans="1:18" x14ac:dyDescent="0.25">
      <c r="A3661" s="4" t="s">
        <v>6006</v>
      </c>
      <c r="D3661" s="4" t="s">
        <v>3173</v>
      </c>
      <c r="G3661" s="4" t="s">
        <v>6944</v>
      </c>
      <c r="P3661" s="9" t="s">
        <v>6006</v>
      </c>
      <c r="Q3661" s="9" t="s">
        <v>3173</v>
      </c>
      <c r="R3661" s="9" t="s">
        <v>2917</v>
      </c>
    </row>
    <row r="3662" spans="1:18" x14ac:dyDescent="0.25">
      <c r="A3662" s="4" t="s">
        <v>4368</v>
      </c>
      <c r="D3662" s="4" t="s">
        <v>3184</v>
      </c>
      <c r="G3662" s="4" t="s">
        <v>6945</v>
      </c>
      <c r="P3662" s="9" t="s">
        <v>4368</v>
      </c>
      <c r="Q3662" s="9" t="s">
        <v>3184</v>
      </c>
      <c r="R3662" s="9" t="s">
        <v>2945</v>
      </c>
    </row>
    <row r="3663" spans="1:18" x14ac:dyDescent="0.25">
      <c r="A3663" s="4" t="s">
        <v>7376</v>
      </c>
      <c r="D3663" s="4" t="s">
        <v>3269</v>
      </c>
      <c r="G3663" s="4" t="s">
        <v>7174</v>
      </c>
      <c r="P3663" s="9" t="s">
        <v>7376</v>
      </c>
      <c r="Q3663" s="9" t="s">
        <v>3269</v>
      </c>
      <c r="R3663" s="9" t="s">
        <v>6631</v>
      </c>
    </row>
    <row r="3664" spans="1:18" x14ac:dyDescent="0.25">
      <c r="A3664" s="4" t="s">
        <v>2269</v>
      </c>
      <c r="D3664" s="4" t="s">
        <v>3294</v>
      </c>
      <c r="G3664" s="4" t="s">
        <v>6293</v>
      </c>
      <c r="P3664" s="9" t="s">
        <v>2269</v>
      </c>
      <c r="Q3664" s="9" t="s">
        <v>3294</v>
      </c>
      <c r="R3664" s="9" t="s">
        <v>6002</v>
      </c>
    </row>
    <row r="3665" spans="1:18" x14ac:dyDescent="0.25">
      <c r="A3665" s="4" t="s">
        <v>2290</v>
      </c>
      <c r="D3665" s="4" t="s">
        <v>3288</v>
      </c>
      <c r="G3665" s="4" t="s">
        <v>7375</v>
      </c>
      <c r="P3665" s="9" t="s">
        <v>2290</v>
      </c>
      <c r="Q3665" s="9" t="s">
        <v>3288</v>
      </c>
      <c r="R3665" s="9" t="s">
        <v>6294</v>
      </c>
    </row>
    <row r="3666" spans="1:18" x14ac:dyDescent="0.25">
      <c r="A3666" s="4" t="s">
        <v>6166</v>
      </c>
      <c r="D3666" s="4" t="s">
        <v>3291</v>
      </c>
      <c r="G3666" s="4" t="s">
        <v>5488</v>
      </c>
      <c r="P3666" s="9" t="s">
        <v>6166</v>
      </c>
      <c r="Q3666" s="9" t="s">
        <v>3291</v>
      </c>
      <c r="R3666" s="9" t="s">
        <v>2756</v>
      </c>
    </row>
    <row r="3667" spans="1:18" x14ac:dyDescent="0.25">
      <c r="A3667" s="4" t="s">
        <v>4149</v>
      </c>
      <c r="D3667" s="4" t="s">
        <v>3353</v>
      </c>
      <c r="G3667" s="4" t="s">
        <v>2917</v>
      </c>
      <c r="P3667" s="9" t="s">
        <v>4149</v>
      </c>
      <c r="Q3667" s="9" t="s">
        <v>3353</v>
      </c>
      <c r="R3667" s="9" t="s">
        <v>2836</v>
      </c>
    </row>
    <row r="3668" spans="1:18" x14ac:dyDescent="0.25">
      <c r="A3668" s="4" t="s">
        <v>5616</v>
      </c>
      <c r="D3668" s="4" t="s">
        <v>3380</v>
      </c>
      <c r="G3668" s="4" t="s">
        <v>2945</v>
      </c>
      <c r="P3668" s="9" t="s">
        <v>5616</v>
      </c>
      <c r="Q3668" s="9" t="s">
        <v>3380</v>
      </c>
      <c r="R3668" s="9" t="s">
        <v>2825</v>
      </c>
    </row>
    <row r="3669" spans="1:18" x14ac:dyDescent="0.25">
      <c r="A3669" s="4" t="s">
        <v>4197</v>
      </c>
      <c r="D3669" s="4" t="s">
        <v>3395</v>
      </c>
      <c r="G3669" s="4" t="s">
        <v>6631</v>
      </c>
      <c r="P3669" s="9" t="s">
        <v>4197</v>
      </c>
      <c r="Q3669" s="9" t="s">
        <v>3395</v>
      </c>
      <c r="R3669" s="9" t="s">
        <v>6946</v>
      </c>
    </row>
    <row r="3670" spans="1:18" x14ac:dyDescent="0.25">
      <c r="A3670" s="4" t="s">
        <v>7377</v>
      </c>
      <c r="D3670" s="4" t="s">
        <v>7554</v>
      </c>
      <c r="G3670" s="4" t="s">
        <v>6002</v>
      </c>
      <c r="P3670" s="9" t="s">
        <v>7377</v>
      </c>
      <c r="Q3670" s="9" t="s">
        <v>7554</v>
      </c>
      <c r="R3670" s="9" t="s">
        <v>7369</v>
      </c>
    </row>
    <row r="3671" spans="1:18" x14ac:dyDescent="0.25">
      <c r="A3671" s="4" t="s">
        <v>4247</v>
      </c>
      <c r="D3671" s="4" t="s">
        <v>2512</v>
      </c>
      <c r="G3671" s="4" t="s">
        <v>6294</v>
      </c>
      <c r="P3671" s="9" t="s">
        <v>4247</v>
      </c>
      <c r="Q3671" s="9" t="s">
        <v>2512</v>
      </c>
      <c r="R3671" s="9" t="s">
        <v>2871</v>
      </c>
    </row>
    <row r="3672" spans="1:18" x14ac:dyDescent="0.25">
      <c r="A3672" s="4" t="s">
        <v>7378</v>
      </c>
      <c r="D3672" s="4" t="s">
        <v>1832</v>
      </c>
      <c r="G3672" s="4" t="s">
        <v>2756</v>
      </c>
      <c r="P3672" s="9" t="s">
        <v>7378</v>
      </c>
      <c r="Q3672" s="9" t="s">
        <v>1832</v>
      </c>
      <c r="R3672" s="9" t="s">
        <v>2460</v>
      </c>
    </row>
    <row r="3673" spans="1:18" x14ac:dyDescent="0.25">
      <c r="A3673" s="4" t="s">
        <v>4369</v>
      </c>
      <c r="D3673" s="4" t="s">
        <v>2130</v>
      </c>
      <c r="G3673" s="4" t="s">
        <v>2836</v>
      </c>
      <c r="P3673" s="9" t="s">
        <v>4369</v>
      </c>
      <c r="Q3673" s="9" t="s">
        <v>2130</v>
      </c>
      <c r="R3673" s="9" t="s">
        <v>1894</v>
      </c>
    </row>
    <row r="3674" spans="1:18" x14ac:dyDescent="0.25">
      <c r="A3674" s="4" t="s">
        <v>2245</v>
      </c>
      <c r="D3674" s="4" t="s">
        <v>2123</v>
      </c>
      <c r="G3674" s="4" t="s">
        <v>2825</v>
      </c>
      <c r="P3674" s="9" t="s">
        <v>2245</v>
      </c>
      <c r="Q3674" s="9" t="s">
        <v>2123</v>
      </c>
      <c r="R3674" s="9" t="s">
        <v>2058</v>
      </c>
    </row>
    <row r="3675" spans="1:18" x14ac:dyDescent="0.25">
      <c r="A3675" s="4" t="s">
        <v>6642</v>
      </c>
      <c r="D3675" s="4" t="s">
        <v>6636</v>
      </c>
      <c r="G3675" s="4" t="s">
        <v>6946</v>
      </c>
      <c r="P3675" s="9" t="s">
        <v>6642</v>
      </c>
      <c r="Q3675" s="9" t="s">
        <v>6636</v>
      </c>
      <c r="R3675" s="9" t="s">
        <v>2963</v>
      </c>
    </row>
    <row r="3676" spans="1:18" x14ac:dyDescent="0.25">
      <c r="A3676" s="4" t="s">
        <v>1231</v>
      </c>
      <c r="D3676" s="4" t="s">
        <v>6637</v>
      </c>
      <c r="G3676" s="4" t="s">
        <v>7369</v>
      </c>
      <c r="P3676" s="9" t="s">
        <v>1231</v>
      </c>
      <c r="Q3676" s="9" t="s">
        <v>6637</v>
      </c>
      <c r="R3676" s="9" t="s">
        <v>6947</v>
      </c>
    </row>
    <row r="3677" spans="1:18" x14ac:dyDescent="0.25">
      <c r="A3677" s="4" t="s">
        <v>4447</v>
      </c>
      <c r="D3677" s="4" t="s">
        <v>4405</v>
      </c>
      <c r="G3677" s="4" t="s">
        <v>2871</v>
      </c>
      <c r="P3677" s="9" t="s">
        <v>4447</v>
      </c>
      <c r="Q3677" s="9" t="s">
        <v>4405</v>
      </c>
      <c r="R3677" s="9" t="s">
        <v>6295</v>
      </c>
    </row>
    <row r="3678" spans="1:18" x14ac:dyDescent="0.25">
      <c r="A3678" s="4" t="s">
        <v>4456</v>
      </c>
      <c r="D3678" s="4" t="s">
        <v>1347</v>
      </c>
      <c r="G3678" s="4" t="s">
        <v>2460</v>
      </c>
      <c r="P3678" s="9" t="s">
        <v>4456</v>
      </c>
      <c r="Q3678" s="9" t="s">
        <v>1347</v>
      </c>
      <c r="R3678" s="9" t="s">
        <v>4278</v>
      </c>
    </row>
    <row r="3679" spans="1:18" x14ac:dyDescent="0.25">
      <c r="A3679" s="4" t="s">
        <v>1426</v>
      </c>
      <c r="D3679" s="4" t="s">
        <v>2973</v>
      </c>
      <c r="G3679" s="4" t="s">
        <v>1894</v>
      </c>
      <c r="P3679" s="9" t="s">
        <v>1426</v>
      </c>
      <c r="Q3679" s="9" t="s">
        <v>2973</v>
      </c>
      <c r="R3679" s="9" t="s">
        <v>6003</v>
      </c>
    </row>
    <row r="3680" spans="1:18" x14ac:dyDescent="0.25">
      <c r="A3680" s="4" t="s">
        <v>4476</v>
      </c>
      <c r="D3680" s="4" t="s">
        <v>1500</v>
      </c>
      <c r="G3680" s="4" t="s">
        <v>2058</v>
      </c>
      <c r="P3680" s="9" t="s">
        <v>4476</v>
      </c>
      <c r="Q3680" s="9" t="s">
        <v>1500</v>
      </c>
      <c r="R3680" s="9" t="s">
        <v>7370</v>
      </c>
    </row>
    <row r="3681" spans="1:18" x14ac:dyDescent="0.25">
      <c r="A3681" s="4" t="s">
        <v>1555</v>
      </c>
      <c r="D3681" s="4" t="s">
        <v>1636</v>
      </c>
      <c r="G3681" s="4" t="s">
        <v>2963</v>
      </c>
      <c r="P3681" s="9" t="s">
        <v>1555</v>
      </c>
      <c r="Q3681" s="9" t="s">
        <v>1636</v>
      </c>
      <c r="R3681" s="9" t="s">
        <v>6004</v>
      </c>
    </row>
    <row r="3682" spans="1:18" x14ac:dyDescent="0.25">
      <c r="A3682" s="4" t="s">
        <v>4511</v>
      </c>
      <c r="D3682" s="4" t="s">
        <v>1542</v>
      </c>
      <c r="G3682" s="4" t="s">
        <v>6947</v>
      </c>
      <c r="P3682" s="9" t="s">
        <v>4511</v>
      </c>
      <c r="Q3682" s="9" t="s">
        <v>1542</v>
      </c>
      <c r="R3682" s="9" t="s">
        <v>6632</v>
      </c>
    </row>
    <row r="3683" spans="1:18" x14ac:dyDescent="0.25">
      <c r="A3683" s="4" t="s">
        <v>4521</v>
      </c>
      <c r="D3683" s="4" t="s">
        <v>6638</v>
      </c>
      <c r="G3683" s="4" t="s">
        <v>6295</v>
      </c>
      <c r="P3683" s="9" t="s">
        <v>4521</v>
      </c>
      <c r="Q3683" s="9" t="s">
        <v>6638</v>
      </c>
      <c r="R3683" s="9" t="s">
        <v>4373</v>
      </c>
    </row>
    <row r="3684" spans="1:18" x14ac:dyDescent="0.25">
      <c r="A3684" s="4" t="s">
        <v>4567</v>
      </c>
      <c r="D3684" s="4" t="s">
        <v>3095</v>
      </c>
      <c r="G3684" s="4" t="s">
        <v>4278</v>
      </c>
      <c r="P3684" s="9" t="s">
        <v>4567</v>
      </c>
      <c r="Q3684" s="9" t="s">
        <v>3095</v>
      </c>
      <c r="R3684" s="9" t="s">
        <v>2244</v>
      </c>
    </row>
    <row r="3685" spans="1:18" x14ac:dyDescent="0.25">
      <c r="A3685" s="4" t="s">
        <v>4583</v>
      </c>
      <c r="D3685" s="4" t="s">
        <v>3161</v>
      </c>
      <c r="G3685" s="4" t="s">
        <v>6003</v>
      </c>
      <c r="P3685" s="9" t="s">
        <v>4583</v>
      </c>
      <c r="Q3685" s="9" t="s">
        <v>3161</v>
      </c>
      <c r="R3685" s="9" t="s">
        <v>4453</v>
      </c>
    </row>
    <row r="3686" spans="1:18" x14ac:dyDescent="0.25">
      <c r="A3686" s="4" t="s">
        <v>4682</v>
      </c>
      <c r="D3686" s="4" t="s">
        <v>3193</v>
      </c>
      <c r="G3686" s="4" t="s">
        <v>7370</v>
      </c>
      <c r="P3686" s="9" t="s">
        <v>4682</v>
      </c>
      <c r="Q3686" s="9" t="s">
        <v>3193</v>
      </c>
      <c r="R3686" s="9" t="s">
        <v>1466</v>
      </c>
    </row>
    <row r="3687" spans="1:18" x14ac:dyDescent="0.25">
      <c r="A3687" s="4" t="s">
        <v>4687</v>
      </c>
      <c r="D3687" s="4" t="s">
        <v>3232</v>
      </c>
      <c r="G3687" s="4" t="s">
        <v>6004</v>
      </c>
      <c r="P3687" s="9" t="s">
        <v>4687</v>
      </c>
      <c r="Q3687" s="9" t="s">
        <v>3232</v>
      </c>
      <c r="R3687" s="9" t="s">
        <v>4530</v>
      </c>
    </row>
    <row r="3688" spans="1:18" x14ac:dyDescent="0.25">
      <c r="A3688" s="4" t="s">
        <v>4798</v>
      </c>
      <c r="D3688" s="4" t="s">
        <v>3246</v>
      </c>
      <c r="G3688" s="4" t="s">
        <v>6632</v>
      </c>
      <c r="P3688" s="9" t="s">
        <v>4798</v>
      </c>
      <c r="Q3688" s="9" t="s">
        <v>3246</v>
      </c>
      <c r="R3688" s="9" t="s">
        <v>4633</v>
      </c>
    </row>
    <row r="3689" spans="1:18" x14ac:dyDescent="0.25">
      <c r="A3689" s="4" t="s">
        <v>4818</v>
      </c>
      <c r="D3689" s="4" t="s">
        <v>3341</v>
      </c>
      <c r="G3689" s="4" t="s">
        <v>4373</v>
      </c>
      <c r="P3689" s="9" t="s">
        <v>4818</v>
      </c>
      <c r="Q3689" s="9" t="s">
        <v>3341</v>
      </c>
      <c r="R3689" s="9" t="s">
        <v>4783</v>
      </c>
    </row>
    <row r="3690" spans="1:18" x14ac:dyDescent="0.25">
      <c r="A3690" s="4" t="s">
        <v>4864</v>
      </c>
      <c r="D3690" s="4" t="s">
        <v>2654</v>
      </c>
      <c r="G3690" s="4" t="s">
        <v>2244</v>
      </c>
      <c r="P3690" s="9" t="s">
        <v>4864</v>
      </c>
      <c r="Q3690" s="9" t="s">
        <v>2654</v>
      </c>
      <c r="R3690" s="9" t="s">
        <v>5615</v>
      </c>
    </row>
    <row r="3691" spans="1:18" x14ac:dyDescent="0.25">
      <c r="A3691" s="4" t="s">
        <v>4880</v>
      </c>
      <c r="D3691" s="4" t="s">
        <v>2236</v>
      </c>
      <c r="G3691" s="4" t="s">
        <v>4453</v>
      </c>
      <c r="P3691" s="9" t="s">
        <v>4880</v>
      </c>
      <c r="Q3691" s="9" t="s">
        <v>2236</v>
      </c>
      <c r="R3691" s="9" t="s">
        <v>6633</v>
      </c>
    </row>
    <row r="3692" spans="1:18" x14ac:dyDescent="0.25">
      <c r="A3692" s="4" t="s">
        <v>5007</v>
      </c>
      <c r="D3692" s="4" t="s">
        <v>1985</v>
      </c>
      <c r="G3692" s="4" t="s">
        <v>1466</v>
      </c>
      <c r="P3692" s="9" t="s">
        <v>5007</v>
      </c>
      <c r="Q3692" s="9" t="s">
        <v>1985</v>
      </c>
      <c r="R3692" s="9" t="s">
        <v>2588</v>
      </c>
    </row>
    <row r="3693" spans="1:18" x14ac:dyDescent="0.25">
      <c r="A3693" s="4" t="s">
        <v>2366</v>
      </c>
      <c r="D3693" s="4" t="s">
        <v>3439</v>
      </c>
      <c r="G3693" s="4" t="s">
        <v>4530</v>
      </c>
      <c r="P3693" s="9" t="s">
        <v>2366</v>
      </c>
      <c r="Q3693" s="9" t="s">
        <v>3439</v>
      </c>
      <c r="R3693" s="9" t="s">
        <v>4948</v>
      </c>
    </row>
    <row r="3694" spans="1:18" x14ac:dyDescent="0.25">
      <c r="A3694" s="4" t="s">
        <v>1872</v>
      </c>
      <c r="D3694" s="4" t="s">
        <v>3432</v>
      </c>
      <c r="G3694" s="4" t="s">
        <v>4633</v>
      </c>
      <c r="P3694" s="9" t="s">
        <v>1872</v>
      </c>
      <c r="Q3694" s="9" t="s">
        <v>3432</v>
      </c>
      <c r="R3694" s="9" t="s">
        <v>5431</v>
      </c>
    </row>
    <row r="3695" spans="1:18" x14ac:dyDescent="0.25">
      <c r="A3695" s="4" t="s">
        <v>1836</v>
      </c>
      <c r="D3695" s="4" t="s">
        <v>3478</v>
      </c>
      <c r="G3695" s="4" t="s">
        <v>4783</v>
      </c>
      <c r="P3695" s="9" t="s">
        <v>1836</v>
      </c>
      <c r="Q3695" s="9" t="s">
        <v>3478</v>
      </c>
      <c r="R3695" s="9" t="s">
        <v>2986</v>
      </c>
    </row>
    <row r="3696" spans="1:18" x14ac:dyDescent="0.25">
      <c r="A3696" s="4" t="s">
        <v>2152</v>
      </c>
      <c r="D3696" s="4" t="s">
        <v>3485</v>
      </c>
      <c r="G3696" s="4" t="s">
        <v>5615</v>
      </c>
      <c r="P3696" s="9" t="s">
        <v>2152</v>
      </c>
      <c r="Q3696" s="9" t="s">
        <v>3485</v>
      </c>
      <c r="R3696" s="9" t="s">
        <v>3024</v>
      </c>
    </row>
    <row r="3697" spans="1:18" x14ac:dyDescent="0.25">
      <c r="A3697" s="4" t="s">
        <v>4884</v>
      </c>
      <c r="D3697" s="4" t="s">
        <v>6949</v>
      </c>
      <c r="G3697" s="4" t="s">
        <v>6633</v>
      </c>
      <c r="P3697" s="9" t="s">
        <v>4884</v>
      </c>
      <c r="Q3697" s="9" t="s">
        <v>6949</v>
      </c>
      <c r="R3697" s="9" t="s">
        <v>3062</v>
      </c>
    </row>
    <row r="3698" spans="1:18" x14ac:dyDescent="0.25">
      <c r="A3698" s="4" t="s">
        <v>4911</v>
      </c>
      <c r="D3698" s="4" t="s">
        <v>1318</v>
      </c>
      <c r="G3698" s="4" t="s">
        <v>2588</v>
      </c>
      <c r="P3698" s="9" t="s">
        <v>4911</v>
      </c>
      <c r="Q3698" s="9" t="s">
        <v>1318</v>
      </c>
      <c r="R3698" s="9" t="s">
        <v>7371</v>
      </c>
    </row>
    <row r="3699" spans="1:18" x14ac:dyDescent="0.25">
      <c r="A3699" s="4" t="s">
        <v>4942</v>
      </c>
      <c r="D3699" s="4" t="s">
        <v>1183</v>
      </c>
      <c r="G3699" s="4" t="s">
        <v>4948</v>
      </c>
      <c r="P3699" s="9" t="s">
        <v>4942</v>
      </c>
      <c r="Q3699" s="9" t="s">
        <v>1183</v>
      </c>
      <c r="R3699" s="9" t="s">
        <v>3305</v>
      </c>
    </row>
    <row r="3700" spans="1:18" x14ac:dyDescent="0.25">
      <c r="A3700" s="4" t="s">
        <v>4932</v>
      </c>
      <c r="D3700" s="4" t="s">
        <v>3515</v>
      </c>
      <c r="G3700" s="4" t="s">
        <v>5431</v>
      </c>
      <c r="P3700" s="9" t="s">
        <v>4932</v>
      </c>
      <c r="Q3700" s="9" t="s">
        <v>3515</v>
      </c>
      <c r="R3700" s="9" t="s">
        <v>6634</v>
      </c>
    </row>
    <row r="3701" spans="1:18" x14ac:dyDescent="0.25">
      <c r="A3701" s="4" t="s">
        <v>1245</v>
      </c>
      <c r="D3701" s="4" t="s">
        <v>1477</v>
      </c>
      <c r="G3701" s="4" t="s">
        <v>2986</v>
      </c>
      <c r="P3701" s="9" t="s">
        <v>1245</v>
      </c>
      <c r="Q3701" s="9" t="s">
        <v>1477</v>
      </c>
      <c r="R3701" s="9" t="s">
        <v>7372</v>
      </c>
    </row>
    <row r="3702" spans="1:18" x14ac:dyDescent="0.25">
      <c r="A3702" s="4" t="s">
        <v>3537</v>
      </c>
      <c r="D3702" s="4" t="s">
        <v>1435</v>
      </c>
      <c r="G3702" s="4" t="s">
        <v>3024</v>
      </c>
      <c r="P3702" s="9" t="s">
        <v>3537</v>
      </c>
      <c r="Q3702" s="9" t="s">
        <v>1435</v>
      </c>
      <c r="R3702" s="9" t="s">
        <v>3358</v>
      </c>
    </row>
    <row r="3703" spans="1:18" x14ac:dyDescent="0.25">
      <c r="A3703" s="4" t="s">
        <v>3540</v>
      </c>
      <c r="D3703" s="4" t="s">
        <v>3572</v>
      </c>
      <c r="G3703" s="4" t="s">
        <v>3062</v>
      </c>
      <c r="P3703" s="9" t="s">
        <v>3540</v>
      </c>
      <c r="Q3703" s="9" t="s">
        <v>3572</v>
      </c>
      <c r="R3703" s="9" t="s">
        <v>6948</v>
      </c>
    </row>
    <row r="3704" spans="1:18" x14ac:dyDescent="0.25">
      <c r="A3704" s="4" t="s">
        <v>1397</v>
      </c>
      <c r="D3704" s="4" t="s">
        <v>6640</v>
      </c>
      <c r="G3704" s="4" t="s">
        <v>7371</v>
      </c>
      <c r="P3704" s="9" t="s">
        <v>1397</v>
      </c>
      <c r="Q3704" s="9" t="s">
        <v>6640</v>
      </c>
      <c r="R3704" s="9" t="s">
        <v>6635</v>
      </c>
    </row>
    <row r="3705" spans="1:18" x14ac:dyDescent="0.25">
      <c r="A3705" s="4" t="s">
        <v>3558</v>
      </c>
      <c r="D3705" s="4" t="s">
        <v>1623</v>
      </c>
      <c r="G3705" s="4" t="s">
        <v>3305</v>
      </c>
      <c r="P3705" s="9" t="s">
        <v>3558</v>
      </c>
      <c r="Q3705" s="9" t="s">
        <v>1623</v>
      </c>
      <c r="R3705" s="9" t="s">
        <v>2440</v>
      </c>
    </row>
    <row r="3706" spans="1:18" x14ac:dyDescent="0.25">
      <c r="A3706" s="4" t="s">
        <v>3583</v>
      </c>
      <c r="D3706" s="4" t="s">
        <v>1586</v>
      </c>
      <c r="G3706" s="4" t="s">
        <v>6634</v>
      </c>
      <c r="P3706" s="9" t="s">
        <v>3583</v>
      </c>
      <c r="Q3706" s="9" t="s">
        <v>1586</v>
      </c>
      <c r="R3706" s="9" t="s">
        <v>1988</v>
      </c>
    </row>
    <row r="3707" spans="1:18" x14ac:dyDescent="0.25">
      <c r="A3707" s="4" t="s">
        <v>6298</v>
      </c>
      <c r="D3707" s="4" t="s">
        <v>3628</v>
      </c>
      <c r="G3707" s="4" t="s">
        <v>7372</v>
      </c>
      <c r="P3707" s="9" t="s">
        <v>6298</v>
      </c>
      <c r="Q3707" s="9" t="s">
        <v>3628</v>
      </c>
      <c r="R3707" s="9" t="s">
        <v>3416</v>
      </c>
    </row>
    <row r="3708" spans="1:18" x14ac:dyDescent="0.25">
      <c r="A3708" s="4" t="s">
        <v>1528</v>
      </c>
      <c r="D3708" s="4" t="s">
        <v>1674</v>
      </c>
      <c r="G3708" s="4" t="s">
        <v>3358</v>
      </c>
      <c r="P3708" s="9" t="s">
        <v>1528</v>
      </c>
      <c r="Q3708" s="9" t="s">
        <v>1674</v>
      </c>
      <c r="R3708" s="9" t="s">
        <v>1222</v>
      </c>
    </row>
    <row r="3709" spans="1:18" x14ac:dyDescent="0.25">
      <c r="A3709" s="4" t="s">
        <v>3631</v>
      </c>
      <c r="D3709" s="4" t="s">
        <v>3685</v>
      </c>
      <c r="G3709" s="4" t="s">
        <v>6948</v>
      </c>
      <c r="P3709" s="9" t="s">
        <v>3631</v>
      </c>
      <c r="Q3709" s="9" t="s">
        <v>3685</v>
      </c>
      <c r="R3709" s="9" t="s">
        <v>1418</v>
      </c>
    </row>
    <row r="3710" spans="1:18" x14ac:dyDescent="0.25">
      <c r="A3710" s="4" t="s">
        <v>3652</v>
      </c>
      <c r="D3710" s="4" t="s">
        <v>3731</v>
      </c>
      <c r="G3710" s="4" t="s">
        <v>6635</v>
      </c>
      <c r="P3710" s="9" t="s">
        <v>3652</v>
      </c>
      <c r="Q3710" s="9" t="s">
        <v>3731</v>
      </c>
      <c r="R3710" s="9" t="s">
        <v>1467</v>
      </c>
    </row>
    <row r="3711" spans="1:18" x14ac:dyDescent="0.25">
      <c r="A3711" s="4" t="s">
        <v>3650</v>
      </c>
      <c r="D3711" s="4" t="s">
        <v>3761</v>
      </c>
      <c r="G3711" s="4" t="s">
        <v>2440</v>
      </c>
      <c r="P3711" s="9" t="s">
        <v>3650</v>
      </c>
      <c r="Q3711" s="9" t="s">
        <v>3761</v>
      </c>
      <c r="R3711" s="9" t="s">
        <v>1562</v>
      </c>
    </row>
    <row r="3712" spans="1:18" x14ac:dyDescent="0.25">
      <c r="A3712" s="4" t="s">
        <v>3690</v>
      </c>
      <c r="D3712" s="4" t="s">
        <v>3792</v>
      </c>
      <c r="G3712" s="4" t="s">
        <v>1988</v>
      </c>
      <c r="P3712" s="9" t="s">
        <v>3690</v>
      </c>
      <c r="Q3712" s="9" t="s">
        <v>3792</v>
      </c>
      <c r="R3712" s="9" t="s">
        <v>4512</v>
      </c>
    </row>
    <row r="3713" spans="1:18" x14ac:dyDescent="0.25">
      <c r="A3713" s="4" t="s">
        <v>3710</v>
      </c>
      <c r="D3713" s="4" t="s">
        <v>3798</v>
      </c>
      <c r="G3713" s="4" t="s">
        <v>3416</v>
      </c>
      <c r="P3713" s="9" t="s">
        <v>3710</v>
      </c>
      <c r="Q3713" s="9" t="s">
        <v>3798</v>
      </c>
      <c r="R3713" s="9" t="s">
        <v>1685</v>
      </c>
    </row>
    <row r="3714" spans="1:18" x14ac:dyDescent="0.25">
      <c r="A3714" s="4" t="s">
        <v>3745</v>
      </c>
      <c r="D3714" s="4" t="s">
        <v>3853</v>
      </c>
      <c r="G3714" s="4" t="s">
        <v>1222</v>
      </c>
      <c r="P3714" s="9" t="s">
        <v>3745</v>
      </c>
      <c r="Q3714" s="9" t="s">
        <v>3853</v>
      </c>
      <c r="R3714" s="9" t="s">
        <v>4575</v>
      </c>
    </row>
    <row r="3715" spans="1:18" x14ac:dyDescent="0.25">
      <c r="A3715" s="4" t="s">
        <v>6007</v>
      </c>
      <c r="D3715" s="4" t="s">
        <v>3819</v>
      </c>
      <c r="G3715" s="4" t="s">
        <v>1418</v>
      </c>
      <c r="P3715" s="9" t="s">
        <v>6007</v>
      </c>
      <c r="Q3715" s="9" t="s">
        <v>3819</v>
      </c>
      <c r="R3715" s="9" t="s">
        <v>6296</v>
      </c>
    </row>
    <row r="3716" spans="1:18" x14ac:dyDescent="0.25">
      <c r="A3716" s="4" t="s">
        <v>3809</v>
      </c>
      <c r="D3716" s="4" t="s">
        <v>3892</v>
      </c>
      <c r="G3716" s="4" t="s">
        <v>1467</v>
      </c>
      <c r="P3716" s="9" t="s">
        <v>3809</v>
      </c>
      <c r="Q3716" s="9" t="s">
        <v>3892</v>
      </c>
      <c r="R3716" s="9" t="s">
        <v>4655</v>
      </c>
    </row>
    <row r="3717" spans="1:18" x14ac:dyDescent="0.25">
      <c r="A3717" s="4" t="s">
        <v>3816</v>
      </c>
      <c r="D3717" s="4" t="s">
        <v>6641</v>
      </c>
      <c r="G3717" s="4" t="s">
        <v>1562</v>
      </c>
      <c r="P3717" s="9" t="s">
        <v>3816</v>
      </c>
      <c r="Q3717" s="9" t="s">
        <v>6641</v>
      </c>
      <c r="R3717" s="9" t="s">
        <v>4663</v>
      </c>
    </row>
    <row r="3718" spans="1:18" x14ac:dyDescent="0.25">
      <c r="A3718" s="4" t="s">
        <v>3883</v>
      </c>
      <c r="D3718" s="4" t="s">
        <v>3918</v>
      </c>
      <c r="G3718" s="4" t="s">
        <v>4512</v>
      </c>
      <c r="P3718" s="9" t="s">
        <v>3883</v>
      </c>
      <c r="Q3718" s="9" t="s">
        <v>3918</v>
      </c>
      <c r="R3718" s="9" t="s">
        <v>4700</v>
      </c>
    </row>
    <row r="3719" spans="1:18" x14ac:dyDescent="0.25">
      <c r="A3719" s="4" t="s">
        <v>3896</v>
      </c>
      <c r="D3719" s="4" t="s">
        <v>3932</v>
      </c>
      <c r="G3719" s="4" t="s">
        <v>1685</v>
      </c>
      <c r="P3719" s="9" t="s">
        <v>3896</v>
      </c>
      <c r="Q3719" s="9" t="s">
        <v>3932</v>
      </c>
      <c r="R3719" s="9" t="s">
        <v>4785</v>
      </c>
    </row>
    <row r="3720" spans="1:18" x14ac:dyDescent="0.25">
      <c r="A3720" s="4" t="s">
        <v>5617</v>
      </c>
      <c r="D3720" s="4" t="s">
        <v>3952</v>
      </c>
      <c r="G3720" s="4" t="s">
        <v>4575</v>
      </c>
      <c r="P3720" s="9" t="s">
        <v>5617</v>
      </c>
      <c r="Q3720" s="9" t="s">
        <v>3952</v>
      </c>
      <c r="R3720" s="9" t="s">
        <v>4843</v>
      </c>
    </row>
    <row r="3721" spans="1:18" x14ac:dyDescent="0.25">
      <c r="A3721" s="4" t="s">
        <v>5618</v>
      </c>
      <c r="D3721" s="4" t="s">
        <v>3999</v>
      </c>
      <c r="G3721" s="4" t="s">
        <v>6296</v>
      </c>
      <c r="P3721" s="9" t="s">
        <v>5618</v>
      </c>
      <c r="Q3721" s="9" t="s">
        <v>3999</v>
      </c>
      <c r="R3721" s="9" t="s">
        <v>4839</v>
      </c>
    </row>
    <row r="3722" spans="1:18" x14ac:dyDescent="0.25">
      <c r="A3722" s="4" t="s">
        <v>3958</v>
      </c>
      <c r="D3722" s="4" t="s">
        <v>2636</v>
      </c>
      <c r="G3722" s="4" t="s">
        <v>4655</v>
      </c>
      <c r="P3722" s="9" t="s">
        <v>3958</v>
      </c>
      <c r="Q3722" s="9" t="s">
        <v>2636</v>
      </c>
      <c r="R3722" s="9" t="s">
        <v>2427</v>
      </c>
    </row>
    <row r="3723" spans="1:18" x14ac:dyDescent="0.25">
      <c r="A3723" s="4" t="s">
        <v>3969</v>
      </c>
      <c r="D3723" s="4" t="s">
        <v>1705</v>
      </c>
      <c r="G3723" s="4" t="s">
        <v>4663</v>
      </c>
      <c r="P3723" s="9" t="s">
        <v>3969</v>
      </c>
      <c r="Q3723" s="9" t="s">
        <v>1705</v>
      </c>
      <c r="R3723" s="9" t="s">
        <v>1847</v>
      </c>
    </row>
    <row r="3724" spans="1:18" x14ac:dyDescent="0.25">
      <c r="A3724" s="4" t="s">
        <v>4010</v>
      </c>
      <c r="D3724" s="4" t="s">
        <v>1717</v>
      </c>
      <c r="G3724" s="4" t="s">
        <v>4700</v>
      </c>
      <c r="P3724" s="9" t="s">
        <v>4010</v>
      </c>
      <c r="Q3724" s="9" t="s">
        <v>1717</v>
      </c>
      <c r="R3724" s="9" t="s">
        <v>1834</v>
      </c>
    </row>
    <row r="3725" spans="1:18" x14ac:dyDescent="0.25">
      <c r="A3725" s="4" t="s">
        <v>6950</v>
      </c>
      <c r="D3725" s="4" t="s">
        <v>1949</v>
      </c>
      <c r="G3725" s="4" t="s">
        <v>4785</v>
      </c>
      <c r="P3725" s="9" t="s">
        <v>6950</v>
      </c>
      <c r="Q3725" s="9" t="s">
        <v>1949</v>
      </c>
      <c r="R3725" s="9" t="s">
        <v>4903</v>
      </c>
    </row>
    <row r="3726" spans="1:18" x14ac:dyDescent="0.25">
      <c r="A3726" s="4" t="s">
        <v>2355</v>
      </c>
      <c r="D3726" s="4" t="s">
        <v>6297</v>
      </c>
      <c r="G3726" s="4" t="s">
        <v>4843</v>
      </c>
      <c r="P3726" s="9" t="s">
        <v>2355</v>
      </c>
      <c r="Q3726" s="9" t="s">
        <v>6297</v>
      </c>
      <c r="R3726" s="9" t="s">
        <v>4930</v>
      </c>
    </row>
    <row r="3727" spans="1:18" x14ac:dyDescent="0.25">
      <c r="A3727" s="4" t="s">
        <v>1796</v>
      </c>
      <c r="D3727" s="4" t="s">
        <v>6005</v>
      </c>
      <c r="G3727" s="4" t="s">
        <v>4839</v>
      </c>
      <c r="P3727" s="9" t="s">
        <v>1796</v>
      </c>
      <c r="Q3727" s="9" t="s">
        <v>6005</v>
      </c>
      <c r="R3727" s="9" t="s">
        <v>2597</v>
      </c>
    </row>
    <row r="3728" spans="1:18" x14ac:dyDescent="0.25">
      <c r="A3728" s="4" t="s">
        <v>1802</v>
      </c>
      <c r="D3728" s="4" t="s">
        <v>1358</v>
      </c>
      <c r="G3728" s="4" t="s">
        <v>2427</v>
      </c>
      <c r="P3728" s="9" t="s">
        <v>1802</v>
      </c>
      <c r="Q3728" s="9" t="s">
        <v>1358</v>
      </c>
      <c r="R3728" s="9" t="s">
        <v>1290</v>
      </c>
    </row>
    <row r="3729" spans="1:18" x14ac:dyDescent="0.25">
      <c r="A3729" s="4" t="s">
        <v>1940</v>
      </c>
      <c r="D3729" s="4" t="s">
        <v>4170</v>
      </c>
      <c r="G3729" s="4" t="s">
        <v>1847</v>
      </c>
      <c r="P3729" s="9" t="s">
        <v>1940</v>
      </c>
      <c r="Q3729" s="9" t="s">
        <v>4170</v>
      </c>
      <c r="R3729" s="9" t="s">
        <v>5385</v>
      </c>
    </row>
    <row r="3730" spans="1:18" x14ac:dyDescent="0.25">
      <c r="A3730" s="4" t="s">
        <v>2118</v>
      </c>
      <c r="D3730" s="4" t="s">
        <v>4193</v>
      </c>
      <c r="G3730" s="4" t="s">
        <v>1834</v>
      </c>
      <c r="P3730" s="9" t="s">
        <v>2118</v>
      </c>
      <c r="Q3730" s="9" t="s">
        <v>4193</v>
      </c>
      <c r="R3730" s="9" t="s">
        <v>3014</v>
      </c>
    </row>
    <row r="3731" spans="1:18" x14ac:dyDescent="0.25">
      <c r="A3731" s="4" t="s">
        <v>4046</v>
      </c>
      <c r="D3731" s="4" t="s">
        <v>5489</v>
      </c>
      <c r="G3731" s="4" t="s">
        <v>4903</v>
      </c>
      <c r="P3731" s="9" t="s">
        <v>4046</v>
      </c>
      <c r="Q3731" s="9" t="s">
        <v>5489</v>
      </c>
      <c r="R3731" s="9" t="s">
        <v>3032</v>
      </c>
    </row>
    <row r="3732" spans="1:18" x14ac:dyDescent="0.25">
      <c r="A3732" s="4" t="s">
        <v>4096</v>
      </c>
      <c r="D3732" s="4" t="s">
        <v>5440</v>
      </c>
      <c r="G3732" s="4" t="s">
        <v>4930</v>
      </c>
      <c r="P3732" s="9" t="s">
        <v>4096</v>
      </c>
      <c r="Q3732" s="9" t="s">
        <v>5440</v>
      </c>
      <c r="R3732" s="9" t="s">
        <v>3038</v>
      </c>
    </row>
    <row r="3733" spans="1:18" x14ac:dyDescent="0.25">
      <c r="A3733" s="4" t="s">
        <v>4098</v>
      </c>
      <c r="D3733" s="4" t="s">
        <v>6006</v>
      </c>
      <c r="G3733" s="4" t="s">
        <v>2597</v>
      </c>
      <c r="P3733" s="9" t="s">
        <v>4098</v>
      </c>
      <c r="Q3733" s="9" t="s">
        <v>6006</v>
      </c>
      <c r="R3733" s="9" t="s">
        <v>3061</v>
      </c>
    </row>
    <row r="3734" spans="1:18" x14ac:dyDescent="0.25">
      <c r="A3734" s="4" t="s">
        <v>4116</v>
      </c>
      <c r="D3734" s="4" t="s">
        <v>7176</v>
      </c>
      <c r="G3734" s="4" t="s">
        <v>1290</v>
      </c>
      <c r="P3734" s="9" t="s">
        <v>4116</v>
      </c>
      <c r="Q3734" s="9" t="s">
        <v>7176</v>
      </c>
      <c r="R3734" s="9" t="s">
        <v>3084</v>
      </c>
    </row>
    <row r="3735" spans="1:18" x14ac:dyDescent="0.25">
      <c r="A3735" s="4" t="s">
        <v>7379</v>
      </c>
      <c r="D3735" s="4" t="s">
        <v>4368</v>
      </c>
      <c r="G3735" s="4" t="s">
        <v>5385</v>
      </c>
      <c r="P3735" s="9" t="s">
        <v>7379</v>
      </c>
      <c r="Q3735" s="9" t="s">
        <v>4368</v>
      </c>
      <c r="R3735" s="9" t="s">
        <v>5386</v>
      </c>
    </row>
    <row r="3736" spans="1:18" x14ac:dyDescent="0.25">
      <c r="A3736" s="4" t="s">
        <v>6643</v>
      </c>
      <c r="D3736" s="4" t="s">
        <v>7376</v>
      </c>
      <c r="G3736" s="4" t="s">
        <v>3014</v>
      </c>
      <c r="P3736" s="9" t="s">
        <v>6643</v>
      </c>
      <c r="Q3736" s="9" t="s">
        <v>7376</v>
      </c>
      <c r="R3736" s="9" t="s">
        <v>3128</v>
      </c>
    </row>
    <row r="3737" spans="1:18" x14ac:dyDescent="0.25">
      <c r="A3737" s="4" t="s">
        <v>6008</v>
      </c>
      <c r="D3737" s="4" t="s">
        <v>2269</v>
      </c>
      <c r="G3737" s="4" t="s">
        <v>3032</v>
      </c>
      <c r="P3737" s="9" t="s">
        <v>6008</v>
      </c>
      <c r="Q3737" s="9" t="s">
        <v>2269</v>
      </c>
      <c r="R3737" s="9" t="s">
        <v>3173</v>
      </c>
    </row>
    <row r="3738" spans="1:18" x14ac:dyDescent="0.25">
      <c r="A3738" s="4" t="s">
        <v>5387</v>
      </c>
      <c r="D3738" s="4" t="s">
        <v>2290</v>
      </c>
      <c r="G3738" s="4" t="s">
        <v>3038</v>
      </c>
      <c r="P3738" s="9" t="s">
        <v>5387</v>
      </c>
      <c r="Q3738" s="9" t="s">
        <v>2290</v>
      </c>
      <c r="R3738" s="9" t="s">
        <v>3184</v>
      </c>
    </row>
    <row r="3739" spans="1:18" x14ac:dyDescent="0.25">
      <c r="A3739" s="4" t="s">
        <v>3722</v>
      </c>
      <c r="D3739" s="4" t="s">
        <v>6166</v>
      </c>
      <c r="G3739" s="4" t="s">
        <v>3061</v>
      </c>
      <c r="P3739" s="9" t="s">
        <v>3722</v>
      </c>
      <c r="Q3739" s="9" t="s">
        <v>6166</v>
      </c>
      <c r="R3739" s="9" t="s">
        <v>3269</v>
      </c>
    </row>
    <row r="3740" spans="1:18" x14ac:dyDescent="0.25">
      <c r="A3740" s="4" t="s">
        <v>3858</v>
      </c>
      <c r="D3740" s="4" t="s">
        <v>4149</v>
      </c>
      <c r="G3740" s="4" t="s">
        <v>3084</v>
      </c>
      <c r="P3740" s="9" t="s">
        <v>3858</v>
      </c>
      <c r="Q3740" s="9" t="s">
        <v>4149</v>
      </c>
      <c r="R3740" s="9" t="s">
        <v>3294</v>
      </c>
    </row>
    <row r="3741" spans="1:18" x14ac:dyDescent="0.25">
      <c r="A3741" s="4" t="s">
        <v>7177</v>
      </c>
      <c r="D3741" s="4" t="s">
        <v>5616</v>
      </c>
      <c r="G3741" s="4" t="s">
        <v>5386</v>
      </c>
      <c r="P3741" s="9" t="s">
        <v>7177</v>
      </c>
      <c r="Q3741" s="9" t="s">
        <v>5616</v>
      </c>
      <c r="R3741" s="9" t="s">
        <v>3288</v>
      </c>
    </row>
    <row r="3742" spans="1:18" x14ac:dyDescent="0.25">
      <c r="A3742" s="4" t="s">
        <v>4365</v>
      </c>
      <c r="D3742" s="4" t="s">
        <v>4197</v>
      </c>
      <c r="G3742" s="4" t="s">
        <v>3128</v>
      </c>
      <c r="P3742" s="9" t="s">
        <v>4365</v>
      </c>
      <c r="Q3742" s="9" t="s">
        <v>4197</v>
      </c>
      <c r="R3742" s="9" t="s">
        <v>3291</v>
      </c>
    </row>
    <row r="3743" spans="1:18" x14ac:dyDescent="0.25">
      <c r="A3743" s="4" t="s">
        <v>6009</v>
      </c>
      <c r="D3743" s="4" t="s">
        <v>7377</v>
      </c>
      <c r="G3743" s="4" t="s">
        <v>3173</v>
      </c>
      <c r="P3743" s="9" t="s">
        <v>6009</v>
      </c>
      <c r="Q3743" s="9" t="s">
        <v>7377</v>
      </c>
      <c r="R3743" s="9" t="s">
        <v>3353</v>
      </c>
    </row>
    <row r="3744" spans="1:18" x14ac:dyDescent="0.25">
      <c r="A3744" s="4" t="s">
        <v>6644</v>
      </c>
      <c r="D3744" s="4" t="s">
        <v>4247</v>
      </c>
      <c r="G3744" s="4" t="s">
        <v>3184</v>
      </c>
      <c r="P3744" s="9" t="s">
        <v>6644</v>
      </c>
      <c r="Q3744" s="9" t="s">
        <v>4247</v>
      </c>
      <c r="R3744" s="9" t="s">
        <v>3380</v>
      </c>
    </row>
    <row r="3745" spans="1:18" x14ac:dyDescent="0.25">
      <c r="A3745" s="4" t="s">
        <v>6010</v>
      </c>
      <c r="D3745" s="4" t="s">
        <v>7378</v>
      </c>
      <c r="G3745" s="4" t="s">
        <v>3269</v>
      </c>
      <c r="P3745" s="9" t="s">
        <v>6010</v>
      </c>
      <c r="Q3745" s="9" t="s">
        <v>7378</v>
      </c>
      <c r="R3745" s="9" t="s">
        <v>3395</v>
      </c>
    </row>
    <row r="3746" spans="1:18" x14ac:dyDescent="0.25">
      <c r="A3746" s="4" t="s">
        <v>5388</v>
      </c>
      <c r="D3746" s="4" t="s">
        <v>2245</v>
      </c>
      <c r="G3746" s="4" t="s">
        <v>3294</v>
      </c>
      <c r="P3746" s="9" t="s">
        <v>5388</v>
      </c>
      <c r="Q3746" s="9" t="s">
        <v>2245</v>
      </c>
      <c r="R3746" s="9" t="s">
        <v>7554</v>
      </c>
    </row>
    <row r="3747" spans="1:18" x14ac:dyDescent="0.25">
      <c r="A3747" s="4" t="s">
        <v>3828</v>
      </c>
      <c r="D3747" s="4" t="s">
        <v>6642</v>
      </c>
      <c r="G3747" s="4" t="s">
        <v>3288</v>
      </c>
      <c r="P3747" s="9" t="s">
        <v>3828</v>
      </c>
      <c r="Q3747" s="9" t="s">
        <v>6642</v>
      </c>
      <c r="R3747" s="9" t="s">
        <v>2512</v>
      </c>
    </row>
    <row r="3748" spans="1:18" x14ac:dyDescent="0.25">
      <c r="A3748" s="4" t="s">
        <v>4013</v>
      </c>
      <c r="D3748" s="4" t="s">
        <v>1231</v>
      </c>
      <c r="G3748" s="4" t="s">
        <v>3291</v>
      </c>
      <c r="P3748" s="9" t="s">
        <v>4013</v>
      </c>
      <c r="Q3748" s="9" t="s">
        <v>1231</v>
      </c>
      <c r="R3748" s="9" t="s">
        <v>1832</v>
      </c>
    </row>
    <row r="3749" spans="1:18" x14ac:dyDescent="0.25">
      <c r="A3749" s="4" t="s">
        <v>4018</v>
      </c>
      <c r="D3749" s="4" t="s">
        <v>4447</v>
      </c>
      <c r="G3749" s="4" t="s">
        <v>3353</v>
      </c>
      <c r="P3749" s="9" t="s">
        <v>4018</v>
      </c>
      <c r="Q3749" s="9" t="s">
        <v>4447</v>
      </c>
      <c r="R3749" s="9" t="s">
        <v>2130</v>
      </c>
    </row>
    <row r="3750" spans="1:18" x14ac:dyDescent="0.25">
      <c r="A3750" s="4" t="s">
        <v>2507</v>
      </c>
      <c r="D3750" s="4" t="s">
        <v>4456</v>
      </c>
      <c r="G3750" s="4" t="s">
        <v>3380</v>
      </c>
      <c r="P3750" s="9" t="s">
        <v>2507</v>
      </c>
      <c r="Q3750" s="9" t="s">
        <v>4456</v>
      </c>
      <c r="R3750" s="9" t="s">
        <v>2123</v>
      </c>
    </row>
    <row r="3751" spans="1:18" x14ac:dyDescent="0.25">
      <c r="A3751" s="4" t="s">
        <v>4060</v>
      </c>
      <c r="D3751" s="4" t="s">
        <v>1426</v>
      </c>
      <c r="G3751" s="4" t="s">
        <v>3395</v>
      </c>
      <c r="P3751" s="9" t="s">
        <v>4060</v>
      </c>
      <c r="Q3751" s="9" t="s">
        <v>1426</v>
      </c>
      <c r="R3751" s="9" t="s">
        <v>6636</v>
      </c>
    </row>
    <row r="3752" spans="1:18" x14ac:dyDescent="0.25">
      <c r="A3752" s="4" t="s">
        <v>4128</v>
      </c>
      <c r="D3752" s="4" t="s">
        <v>4476</v>
      </c>
      <c r="G3752" s="4" t="s">
        <v>7554</v>
      </c>
      <c r="P3752" s="9" t="s">
        <v>4128</v>
      </c>
      <c r="Q3752" s="9" t="s">
        <v>4476</v>
      </c>
      <c r="R3752" s="9" t="s">
        <v>6637</v>
      </c>
    </row>
    <row r="3753" spans="1:18" x14ac:dyDescent="0.25">
      <c r="A3753" s="4" t="s">
        <v>5389</v>
      </c>
      <c r="D3753" s="4" t="s">
        <v>1555</v>
      </c>
      <c r="G3753" s="4" t="s">
        <v>2512</v>
      </c>
      <c r="P3753" s="9" t="s">
        <v>5389</v>
      </c>
      <c r="Q3753" s="9" t="s">
        <v>1555</v>
      </c>
      <c r="R3753" s="9" t="s">
        <v>4405</v>
      </c>
    </row>
    <row r="3754" spans="1:18" x14ac:dyDescent="0.25">
      <c r="A3754" s="4" t="s">
        <v>6951</v>
      </c>
      <c r="D3754" s="4" t="s">
        <v>4511</v>
      </c>
      <c r="G3754" s="4" t="s">
        <v>1832</v>
      </c>
      <c r="P3754" s="9" t="s">
        <v>6951</v>
      </c>
      <c r="Q3754" s="9" t="s">
        <v>4511</v>
      </c>
      <c r="R3754" s="9" t="s">
        <v>1347</v>
      </c>
    </row>
    <row r="3755" spans="1:18" x14ac:dyDescent="0.25">
      <c r="A3755" s="4" t="s">
        <v>6952</v>
      </c>
      <c r="D3755" s="4" t="s">
        <v>4521</v>
      </c>
      <c r="G3755" s="4" t="s">
        <v>2130</v>
      </c>
      <c r="P3755" s="9" t="s">
        <v>6952</v>
      </c>
      <c r="Q3755" s="9" t="s">
        <v>4521</v>
      </c>
      <c r="R3755" s="9" t="s">
        <v>2973</v>
      </c>
    </row>
    <row r="3756" spans="1:18" x14ac:dyDescent="0.25">
      <c r="A3756" s="4" t="s">
        <v>6299</v>
      </c>
      <c r="D3756" s="4" t="s">
        <v>4567</v>
      </c>
      <c r="G3756" s="4" t="s">
        <v>2123</v>
      </c>
      <c r="P3756" s="9" t="s">
        <v>6299</v>
      </c>
      <c r="Q3756" s="9" t="s">
        <v>4567</v>
      </c>
      <c r="R3756" s="9" t="s">
        <v>1500</v>
      </c>
    </row>
    <row r="3757" spans="1:18" x14ac:dyDescent="0.25">
      <c r="A3757" s="4" t="s">
        <v>6645</v>
      </c>
      <c r="D3757" s="4" t="s">
        <v>4583</v>
      </c>
      <c r="G3757" s="4" t="s">
        <v>6636</v>
      </c>
      <c r="P3757" s="9" t="s">
        <v>6645</v>
      </c>
      <c r="Q3757" s="9" t="s">
        <v>4583</v>
      </c>
      <c r="R3757" s="9" t="s">
        <v>1636</v>
      </c>
    </row>
    <row r="3758" spans="1:18" x14ac:dyDescent="0.25">
      <c r="A3758" s="4" t="s">
        <v>6953</v>
      </c>
      <c r="D3758" s="4" t="s">
        <v>4682</v>
      </c>
      <c r="G3758" s="4" t="s">
        <v>6637</v>
      </c>
      <c r="P3758" s="9" t="s">
        <v>6953</v>
      </c>
      <c r="Q3758" s="9" t="s">
        <v>4682</v>
      </c>
      <c r="R3758" s="9" t="s">
        <v>1542</v>
      </c>
    </row>
    <row r="3759" spans="1:18" x14ac:dyDescent="0.25">
      <c r="A3759" s="4" t="s">
        <v>7178</v>
      </c>
      <c r="D3759" s="4" t="s">
        <v>4687</v>
      </c>
      <c r="G3759" s="4" t="s">
        <v>4405</v>
      </c>
      <c r="P3759" s="9" t="s">
        <v>7178</v>
      </c>
      <c r="Q3759" s="9" t="s">
        <v>4687</v>
      </c>
      <c r="R3759" s="9" t="s">
        <v>6638</v>
      </c>
    </row>
    <row r="3760" spans="1:18" x14ac:dyDescent="0.25">
      <c r="A3760" s="4" t="s">
        <v>6954</v>
      </c>
      <c r="D3760" s="4" t="s">
        <v>4798</v>
      </c>
      <c r="G3760" s="4" t="s">
        <v>1347</v>
      </c>
      <c r="P3760" s="9" t="s">
        <v>6954</v>
      </c>
      <c r="Q3760" s="9" t="s">
        <v>4798</v>
      </c>
      <c r="R3760" s="9" t="s">
        <v>3095</v>
      </c>
    </row>
    <row r="3761" spans="1:18" x14ac:dyDescent="0.25">
      <c r="A3761" s="4" t="s">
        <v>2258</v>
      </c>
      <c r="D3761" s="4" t="s">
        <v>4818</v>
      </c>
      <c r="G3761" s="4" t="s">
        <v>2973</v>
      </c>
      <c r="P3761" s="9" t="s">
        <v>2258</v>
      </c>
      <c r="Q3761" s="9" t="s">
        <v>4818</v>
      </c>
      <c r="R3761" s="9" t="s">
        <v>3161</v>
      </c>
    </row>
    <row r="3762" spans="1:18" x14ac:dyDescent="0.25">
      <c r="A3762" s="4" t="s">
        <v>7380</v>
      </c>
      <c r="D3762" s="4" t="s">
        <v>4864</v>
      </c>
      <c r="G3762" s="4" t="s">
        <v>1500</v>
      </c>
      <c r="P3762" s="9" t="s">
        <v>7380</v>
      </c>
      <c r="Q3762" s="9" t="s">
        <v>4864</v>
      </c>
      <c r="R3762" s="9" t="s">
        <v>3193</v>
      </c>
    </row>
    <row r="3763" spans="1:18" x14ac:dyDescent="0.25">
      <c r="A3763" s="4" t="s">
        <v>6011</v>
      </c>
      <c r="D3763" s="4" t="s">
        <v>4880</v>
      </c>
      <c r="G3763" s="4" t="s">
        <v>1636</v>
      </c>
      <c r="P3763" s="9" t="s">
        <v>6011</v>
      </c>
      <c r="Q3763" s="9" t="s">
        <v>4880</v>
      </c>
      <c r="R3763" s="9" t="s">
        <v>3232</v>
      </c>
    </row>
    <row r="3764" spans="1:18" x14ac:dyDescent="0.25">
      <c r="A3764" s="4" t="s">
        <v>5683</v>
      </c>
      <c r="D3764" s="4" t="s">
        <v>2366</v>
      </c>
      <c r="G3764" s="4" t="s">
        <v>1542</v>
      </c>
      <c r="P3764" s="9" t="s">
        <v>5683</v>
      </c>
      <c r="Q3764" s="9" t="s">
        <v>2366</v>
      </c>
      <c r="R3764" s="9" t="s">
        <v>3246</v>
      </c>
    </row>
    <row r="3765" spans="1:18" x14ac:dyDescent="0.25">
      <c r="A3765" s="4" t="s">
        <v>6646</v>
      </c>
      <c r="D3765" s="4" t="s">
        <v>1872</v>
      </c>
      <c r="G3765" s="4" t="s">
        <v>6638</v>
      </c>
      <c r="P3765" s="9" t="s">
        <v>6646</v>
      </c>
      <c r="Q3765" s="9" t="s">
        <v>1872</v>
      </c>
      <c r="R3765" s="9" t="s">
        <v>3341</v>
      </c>
    </row>
    <row r="3766" spans="1:18" x14ac:dyDescent="0.25">
      <c r="A3766" s="4" t="s">
        <v>2910</v>
      </c>
      <c r="D3766" s="4" t="s">
        <v>1836</v>
      </c>
      <c r="G3766" s="4" t="s">
        <v>3095</v>
      </c>
      <c r="P3766" s="9" t="s">
        <v>2910</v>
      </c>
      <c r="Q3766" s="9" t="s">
        <v>1836</v>
      </c>
      <c r="R3766" s="9" t="s">
        <v>2654</v>
      </c>
    </row>
    <row r="3767" spans="1:18" x14ac:dyDescent="0.25">
      <c r="A3767" s="4" t="s">
        <v>2462</v>
      </c>
      <c r="D3767" s="4" t="s">
        <v>2152</v>
      </c>
      <c r="G3767" s="4" t="s">
        <v>3161</v>
      </c>
      <c r="P3767" s="9" t="s">
        <v>2462</v>
      </c>
      <c r="Q3767" s="9" t="s">
        <v>2152</v>
      </c>
      <c r="R3767" s="9" t="s">
        <v>2236</v>
      </c>
    </row>
    <row r="3768" spans="1:18" x14ac:dyDescent="0.25">
      <c r="A3768" s="4" t="s">
        <v>6167</v>
      </c>
      <c r="D3768" s="4" t="s">
        <v>4884</v>
      </c>
      <c r="G3768" s="4" t="s">
        <v>3193</v>
      </c>
      <c r="P3768" s="9" t="s">
        <v>6167</v>
      </c>
      <c r="Q3768" s="9" t="s">
        <v>4884</v>
      </c>
      <c r="R3768" s="9" t="s">
        <v>1985</v>
      </c>
    </row>
    <row r="3769" spans="1:18" x14ac:dyDescent="0.25">
      <c r="A3769" s="4" t="s">
        <v>7381</v>
      </c>
      <c r="D3769" s="4" t="s">
        <v>4911</v>
      </c>
      <c r="G3769" s="4" t="s">
        <v>3232</v>
      </c>
      <c r="P3769" s="9" t="s">
        <v>7381</v>
      </c>
      <c r="Q3769" s="9" t="s">
        <v>4911</v>
      </c>
      <c r="R3769" s="9" t="s">
        <v>3439</v>
      </c>
    </row>
    <row r="3770" spans="1:18" x14ac:dyDescent="0.25">
      <c r="A3770" s="4" t="s">
        <v>6012</v>
      </c>
      <c r="D3770" s="4" t="s">
        <v>4942</v>
      </c>
      <c r="G3770" s="4" t="s">
        <v>3246</v>
      </c>
      <c r="P3770" s="9" t="s">
        <v>6012</v>
      </c>
      <c r="Q3770" s="9" t="s">
        <v>4942</v>
      </c>
      <c r="R3770" s="9" t="s">
        <v>3432</v>
      </c>
    </row>
    <row r="3771" spans="1:18" x14ac:dyDescent="0.25">
      <c r="A3771" s="4" t="s">
        <v>6647</v>
      </c>
      <c r="D3771" s="4" t="s">
        <v>4932</v>
      </c>
      <c r="G3771" s="4" t="s">
        <v>3341</v>
      </c>
      <c r="P3771" s="9" t="s">
        <v>6647</v>
      </c>
      <c r="Q3771" s="9" t="s">
        <v>4932</v>
      </c>
      <c r="R3771" s="9" t="s">
        <v>3478</v>
      </c>
    </row>
    <row r="3772" spans="1:18" x14ac:dyDescent="0.25">
      <c r="A3772" s="4" t="s">
        <v>2900</v>
      </c>
      <c r="D3772" s="4" t="s">
        <v>1245</v>
      </c>
      <c r="G3772" s="4" t="s">
        <v>2654</v>
      </c>
      <c r="P3772" s="9" t="s">
        <v>2900</v>
      </c>
      <c r="Q3772" s="9" t="s">
        <v>1245</v>
      </c>
      <c r="R3772" s="9" t="s">
        <v>3485</v>
      </c>
    </row>
    <row r="3773" spans="1:18" x14ac:dyDescent="0.25">
      <c r="A3773" s="4" t="s">
        <v>2947</v>
      </c>
      <c r="D3773" s="4" t="s">
        <v>3537</v>
      </c>
      <c r="G3773" s="4" t="s">
        <v>2236</v>
      </c>
      <c r="P3773" s="9" t="s">
        <v>2947</v>
      </c>
      <c r="Q3773" s="9" t="s">
        <v>3537</v>
      </c>
      <c r="R3773" s="9" t="s">
        <v>1318</v>
      </c>
    </row>
    <row r="3774" spans="1:18" x14ac:dyDescent="0.25">
      <c r="A3774" s="4" t="s">
        <v>1308</v>
      </c>
      <c r="D3774" s="4" t="s">
        <v>3540</v>
      </c>
      <c r="G3774" s="4" t="s">
        <v>1985</v>
      </c>
      <c r="P3774" s="9" t="s">
        <v>1308</v>
      </c>
      <c r="Q3774" s="9" t="s">
        <v>3540</v>
      </c>
      <c r="R3774" s="9" t="s">
        <v>1183</v>
      </c>
    </row>
    <row r="3775" spans="1:18" x14ac:dyDescent="0.25">
      <c r="A3775" s="4" t="s">
        <v>6300</v>
      </c>
      <c r="D3775" s="4" t="s">
        <v>1397</v>
      </c>
      <c r="G3775" s="4" t="s">
        <v>3439</v>
      </c>
      <c r="P3775" s="9" t="s">
        <v>6300</v>
      </c>
      <c r="Q3775" s="9" t="s">
        <v>1397</v>
      </c>
      <c r="R3775" s="9" t="s">
        <v>3515</v>
      </c>
    </row>
    <row r="3776" spans="1:18" x14ac:dyDescent="0.25">
      <c r="A3776" s="4" t="s">
        <v>4586</v>
      </c>
      <c r="D3776" s="4" t="s">
        <v>3558</v>
      </c>
      <c r="G3776" s="4" t="s">
        <v>3432</v>
      </c>
      <c r="P3776" s="9" t="s">
        <v>4586</v>
      </c>
      <c r="Q3776" s="9" t="s">
        <v>3558</v>
      </c>
      <c r="R3776" s="9" t="s">
        <v>1477</v>
      </c>
    </row>
    <row r="3777" spans="1:18" x14ac:dyDescent="0.25">
      <c r="A3777" s="4" t="s">
        <v>6820</v>
      </c>
      <c r="D3777" s="4" t="s">
        <v>3583</v>
      </c>
      <c r="G3777" s="4" t="s">
        <v>3478</v>
      </c>
      <c r="P3777" s="9" t="s">
        <v>6820</v>
      </c>
      <c r="Q3777" s="9" t="s">
        <v>3583</v>
      </c>
      <c r="R3777" s="9" t="s">
        <v>1435</v>
      </c>
    </row>
    <row r="3778" spans="1:18" x14ac:dyDescent="0.25">
      <c r="A3778" s="4" t="s">
        <v>4722</v>
      </c>
      <c r="D3778" s="4" t="s">
        <v>6298</v>
      </c>
      <c r="G3778" s="4" t="s">
        <v>3485</v>
      </c>
      <c r="P3778" s="9" t="s">
        <v>4722</v>
      </c>
      <c r="Q3778" s="9" t="s">
        <v>6298</v>
      </c>
      <c r="R3778" s="9" t="s">
        <v>3572</v>
      </c>
    </row>
    <row r="3779" spans="1:18" x14ac:dyDescent="0.25">
      <c r="A3779" s="4" t="s">
        <v>6648</v>
      </c>
      <c r="D3779" s="4" t="s">
        <v>1528</v>
      </c>
      <c r="G3779" s="4" t="s">
        <v>1318</v>
      </c>
      <c r="P3779" s="9" t="s">
        <v>6648</v>
      </c>
      <c r="Q3779" s="9" t="s">
        <v>1528</v>
      </c>
      <c r="R3779" s="9" t="s">
        <v>6640</v>
      </c>
    </row>
    <row r="3780" spans="1:18" x14ac:dyDescent="0.25">
      <c r="A3780" s="4" t="s">
        <v>5291</v>
      </c>
      <c r="D3780" s="4" t="s">
        <v>3631</v>
      </c>
      <c r="G3780" s="4" t="s">
        <v>1183</v>
      </c>
      <c r="P3780" s="9" t="s">
        <v>5291</v>
      </c>
      <c r="Q3780" s="9" t="s">
        <v>3631</v>
      </c>
      <c r="R3780" s="9" t="s">
        <v>1623</v>
      </c>
    </row>
    <row r="3781" spans="1:18" x14ac:dyDescent="0.25">
      <c r="A3781" s="4" t="s">
        <v>4865</v>
      </c>
      <c r="D3781" s="4" t="s">
        <v>3652</v>
      </c>
      <c r="G3781" s="4" t="s">
        <v>3515</v>
      </c>
      <c r="P3781" s="9" t="s">
        <v>4865</v>
      </c>
      <c r="Q3781" s="9" t="s">
        <v>3652</v>
      </c>
      <c r="R3781" s="9" t="s">
        <v>1586</v>
      </c>
    </row>
    <row r="3782" spans="1:18" x14ac:dyDescent="0.25">
      <c r="A3782" s="4" t="s">
        <v>7382</v>
      </c>
      <c r="D3782" s="4" t="s">
        <v>3650</v>
      </c>
      <c r="G3782" s="4" t="s">
        <v>1477</v>
      </c>
      <c r="P3782" s="9" t="s">
        <v>7382</v>
      </c>
      <c r="Q3782" s="9" t="s">
        <v>3650</v>
      </c>
      <c r="R3782" s="9" t="s">
        <v>3628</v>
      </c>
    </row>
    <row r="3783" spans="1:18" x14ac:dyDescent="0.25">
      <c r="A3783" s="4" t="s">
        <v>2364</v>
      </c>
      <c r="D3783" s="4" t="s">
        <v>3690</v>
      </c>
      <c r="G3783" s="4" t="s">
        <v>1435</v>
      </c>
      <c r="P3783" s="9" t="s">
        <v>2364</v>
      </c>
      <c r="Q3783" s="9" t="s">
        <v>3690</v>
      </c>
      <c r="R3783" s="9" t="s">
        <v>1674</v>
      </c>
    </row>
    <row r="3784" spans="1:18" x14ac:dyDescent="0.25">
      <c r="A3784" s="4" t="s">
        <v>1821</v>
      </c>
      <c r="D3784" s="4" t="s">
        <v>3710</v>
      </c>
      <c r="G3784" s="4" t="s">
        <v>3572</v>
      </c>
      <c r="P3784" s="9" t="s">
        <v>1821</v>
      </c>
      <c r="Q3784" s="9" t="s">
        <v>3710</v>
      </c>
      <c r="R3784" s="9" t="s">
        <v>3685</v>
      </c>
    </row>
    <row r="3785" spans="1:18" x14ac:dyDescent="0.25">
      <c r="A3785" s="4" t="s">
        <v>4928</v>
      </c>
      <c r="D3785" s="4" t="s">
        <v>3745</v>
      </c>
      <c r="G3785" s="4" t="s">
        <v>6640</v>
      </c>
      <c r="P3785" s="9" t="s">
        <v>4928</v>
      </c>
      <c r="Q3785" s="9" t="s">
        <v>3745</v>
      </c>
      <c r="R3785" s="9" t="s">
        <v>3731</v>
      </c>
    </row>
    <row r="3786" spans="1:18" x14ac:dyDescent="0.25">
      <c r="A3786" s="4" t="s">
        <v>4960</v>
      </c>
      <c r="D3786" s="4" t="s">
        <v>6007</v>
      </c>
      <c r="G3786" s="4" t="s">
        <v>1623</v>
      </c>
      <c r="P3786" s="9" t="s">
        <v>4960</v>
      </c>
      <c r="Q3786" s="9" t="s">
        <v>6007</v>
      </c>
      <c r="R3786" s="9" t="s">
        <v>3761</v>
      </c>
    </row>
    <row r="3787" spans="1:18" x14ac:dyDescent="0.25">
      <c r="A3787" s="4" t="s">
        <v>4976</v>
      </c>
      <c r="D3787" s="4" t="s">
        <v>3809</v>
      </c>
      <c r="G3787" s="4" t="s">
        <v>1586</v>
      </c>
      <c r="P3787" s="9" t="s">
        <v>4976</v>
      </c>
      <c r="Q3787" s="9" t="s">
        <v>3809</v>
      </c>
      <c r="R3787" s="9" t="s">
        <v>3792</v>
      </c>
    </row>
    <row r="3788" spans="1:18" x14ac:dyDescent="0.25">
      <c r="A3788" s="4" t="s">
        <v>6649</v>
      </c>
      <c r="D3788" s="4" t="s">
        <v>3816</v>
      </c>
      <c r="G3788" s="4" t="s">
        <v>3628</v>
      </c>
      <c r="P3788" s="9" t="s">
        <v>6649</v>
      </c>
      <c r="Q3788" s="9" t="s">
        <v>3816</v>
      </c>
      <c r="R3788" s="9" t="s">
        <v>3798</v>
      </c>
    </row>
    <row r="3789" spans="1:18" x14ac:dyDescent="0.25">
      <c r="A3789" s="4" t="s">
        <v>3519</v>
      </c>
      <c r="D3789" s="4" t="s">
        <v>3883</v>
      </c>
      <c r="G3789" s="4" t="s">
        <v>1674</v>
      </c>
      <c r="P3789" s="9" t="s">
        <v>3519</v>
      </c>
      <c r="Q3789" s="9" t="s">
        <v>3883</v>
      </c>
      <c r="R3789" s="9" t="s">
        <v>3853</v>
      </c>
    </row>
    <row r="3790" spans="1:18" x14ac:dyDescent="0.25">
      <c r="A3790" s="4" t="s">
        <v>6650</v>
      </c>
      <c r="D3790" s="4" t="s">
        <v>3896</v>
      </c>
      <c r="G3790" s="4" t="s">
        <v>3685</v>
      </c>
      <c r="P3790" s="9" t="s">
        <v>6650</v>
      </c>
      <c r="Q3790" s="9" t="s">
        <v>3896</v>
      </c>
      <c r="R3790" s="9" t="s">
        <v>3819</v>
      </c>
    </row>
    <row r="3791" spans="1:18" x14ac:dyDescent="0.25">
      <c r="A3791" s="4" t="s">
        <v>5619</v>
      </c>
      <c r="D3791" s="4" t="s">
        <v>5617</v>
      </c>
      <c r="G3791" s="4" t="s">
        <v>3731</v>
      </c>
      <c r="P3791" s="9" t="s">
        <v>5619</v>
      </c>
      <c r="Q3791" s="9" t="s">
        <v>5617</v>
      </c>
      <c r="R3791" s="9" t="s">
        <v>3892</v>
      </c>
    </row>
    <row r="3792" spans="1:18" x14ac:dyDescent="0.25">
      <c r="A3792" s="4" t="s">
        <v>6301</v>
      </c>
      <c r="D3792" s="4" t="s">
        <v>5618</v>
      </c>
      <c r="G3792" s="4" t="s">
        <v>3761</v>
      </c>
      <c r="P3792" s="9" t="s">
        <v>6301</v>
      </c>
      <c r="Q3792" s="9" t="s">
        <v>5618</v>
      </c>
      <c r="R3792" s="9" t="s">
        <v>6641</v>
      </c>
    </row>
    <row r="3793" spans="1:18" x14ac:dyDescent="0.25">
      <c r="A3793" s="4" t="s">
        <v>3620</v>
      </c>
      <c r="D3793" s="4" t="s">
        <v>6110</v>
      </c>
      <c r="G3793" s="4" t="s">
        <v>3792</v>
      </c>
      <c r="P3793" s="9" t="s">
        <v>3620</v>
      </c>
      <c r="Q3793" s="9" t="s">
        <v>6110</v>
      </c>
      <c r="R3793" s="9" t="s">
        <v>3918</v>
      </c>
    </row>
    <row r="3794" spans="1:18" x14ac:dyDescent="0.25">
      <c r="A3794" s="4" t="s">
        <v>6302</v>
      </c>
      <c r="D3794" s="4" t="s">
        <v>3958</v>
      </c>
      <c r="G3794" s="4" t="s">
        <v>3798</v>
      </c>
      <c r="P3794" s="9" t="s">
        <v>6302</v>
      </c>
      <c r="Q3794" s="9" t="s">
        <v>3958</v>
      </c>
      <c r="R3794" s="9" t="s">
        <v>3932</v>
      </c>
    </row>
    <row r="3795" spans="1:18" x14ac:dyDescent="0.25">
      <c r="A3795" s="4" t="s">
        <v>3655</v>
      </c>
      <c r="D3795" s="4" t="s">
        <v>3969</v>
      </c>
      <c r="G3795" s="4" t="s">
        <v>3853</v>
      </c>
      <c r="P3795" s="9" t="s">
        <v>3655</v>
      </c>
      <c r="Q3795" s="9" t="s">
        <v>3969</v>
      </c>
      <c r="R3795" s="9" t="s">
        <v>3952</v>
      </c>
    </row>
    <row r="3796" spans="1:18" x14ac:dyDescent="0.25">
      <c r="A3796" s="4" t="s">
        <v>7383</v>
      </c>
      <c r="D3796" s="4" t="s">
        <v>3965</v>
      </c>
      <c r="G3796" s="4" t="s">
        <v>3819</v>
      </c>
      <c r="P3796" s="9" t="s">
        <v>7383</v>
      </c>
      <c r="Q3796" s="9" t="s">
        <v>3965</v>
      </c>
      <c r="R3796" s="9" t="s">
        <v>3999</v>
      </c>
    </row>
    <row r="3797" spans="1:18" x14ac:dyDescent="0.25">
      <c r="A3797" s="4" t="s">
        <v>3777</v>
      </c>
      <c r="D3797" s="4" t="s">
        <v>4010</v>
      </c>
      <c r="G3797" s="4" t="s">
        <v>3892</v>
      </c>
      <c r="P3797" s="9" t="s">
        <v>3777</v>
      </c>
      <c r="Q3797" s="9" t="s">
        <v>4010</v>
      </c>
      <c r="R3797" s="9" t="s">
        <v>2636</v>
      </c>
    </row>
    <row r="3798" spans="1:18" x14ac:dyDescent="0.25">
      <c r="A3798" s="4" t="s">
        <v>2537</v>
      </c>
      <c r="D3798" s="4" t="s">
        <v>6950</v>
      </c>
      <c r="G3798" s="4" t="s">
        <v>6641</v>
      </c>
      <c r="P3798" s="9" t="s">
        <v>2537</v>
      </c>
      <c r="Q3798" s="9" t="s">
        <v>6950</v>
      </c>
      <c r="R3798" s="9" t="s">
        <v>1705</v>
      </c>
    </row>
    <row r="3799" spans="1:18" x14ac:dyDescent="0.25">
      <c r="A3799" s="4" t="s">
        <v>4104</v>
      </c>
      <c r="D3799" s="4" t="s">
        <v>2355</v>
      </c>
      <c r="G3799" s="4" t="s">
        <v>3918</v>
      </c>
      <c r="P3799" s="9" t="s">
        <v>4104</v>
      </c>
      <c r="Q3799" s="9" t="s">
        <v>2355</v>
      </c>
      <c r="R3799" s="9" t="s">
        <v>1717</v>
      </c>
    </row>
    <row r="3800" spans="1:18" x14ac:dyDescent="0.25">
      <c r="A3800" s="4" t="s">
        <v>4062</v>
      </c>
      <c r="D3800" s="4" t="s">
        <v>1796</v>
      </c>
      <c r="G3800" s="4" t="s">
        <v>3932</v>
      </c>
      <c r="P3800" s="9" t="s">
        <v>4062</v>
      </c>
      <c r="Q3800" s="9" t="s">
        <v>1796</v>
      </c>
      <c r="R3800" s="9" t="s">
        <v>1949</v>
      </c>
    </row>
    <row r="3801" spans="1:18" x14ac:dyDescent="0.25">
      <c r="A3801" s="4" t="s">
        <v>4133</v>
      </c>
      <c r="D3801" s="4" t="s">
        <v>1802</v>
      </c>
      <c r="G3801" s="4" t="s">
        <v>3952</v>
      </c>
      <c r="P3801" s="9" t="s">
        <v>4133</v>
      </c>
      <c r="Q3801" s="9" t="s">
        <v>1802</v>
      </c>
      <c r="R3801" s="9" t="s">
        <v>6297</v>
      </c>
    </row>
    <row r="3802" spans="1:18" x14ac:dyDescent="0.25">
      <c r="A3802" s="4" t="s">
        <v>6651</v>
      </c>
      <c r="D3802" s="4" t="s">
        <v>1940</v>
      </c>
      <c r="G3802" s="4" t="s">
        <v>3999</v>
      </c>
      <c r="P3802" s="9" t="s">
        <v>6651</v>
      </c>
      <c r="Q3802" s="9" t="s">
        <v>1940</v>
      </c>
      <c r="R3802" s="9" t="s">
        <v>7175</v>
      </c>
    </row>
    <row r="3803" spans="1:18" x14ac:dyDescent="0.25">
      <c r="A3803" s="4" t="s">
        <v>4222</v>
      </c>
      <c r="D3803" s="4" t="s">
        <v>2118</v>
      </c>
      <c r="G3803" s="4" t="s">
        <v>2636</v>
      </c>
      <c r="P3803" s="9" t="s">
        <v>4222</v>
      </c>
      <c r="Q3803" s="9" t="s">
        <v>2118</v>
      </c>
      <c r="R3803" s="9" t="s">
        <v>6005</v>
      </c>
    </row>
    <row r="3804" spans="1:18" x14ac:dyDescent="0.25">
      <c r="A3804" s="4" t="s">
        <v>4261</v>
      </c>
      <c r="D3804" s="4" t="s">
        <v>4046</v>
      </c>
      <c r="G3804" s="4" t="s">
        <v>1705</v>
      </c>
      <c r="P3804" s="9" t="s">
        <v>4261</v>
      </c>
      <c r="Q3804" s="9" t="s">
        <v>4046</v>
      </c>
      <c r="R3804" s="9" t="s">
        <v>1358</v>
      </c>
    </row>
    <row r="3805" spans="1:18" x14ac:dyDescent="0.25">
      <c r="A3805" s="4" t="s">
        <v>7384</v>
      </c>
      <c r="D3805" s="4" t="s">
        <v>4096</v>
      </c>
      <c r="G3805" s="4" t="s">
        <v>1717</v>
      </c>
      <c r="P3805" s="9" t="s">
        <v>7384</v>
      </c>
      <c r="Q3805" s="9" t="s">
        <v>4096</v>
      </c>
      <c r="R3805" s="9" t="s">
        <v>4170</v>
      </c>
    </row>
    <row r="3806" spans="1:18" x14ac:dyDescent="0.25">
      <c r="A3806" s="4" t="s">
        <v>6168</v>
      </c>
      <c r="D3806" s="4" t="s">
        <v>4098</v>
      </c>
      <c r="G3806" s="4" t="s">
        <v>1949</v>
      </c>
      <c r="P3806" s="9" t="s">
        <v>6168</v>
      </c>
      <c r="Q3806" s="9" t="s">
        <v>4098</v>
      </c>
      <c r="R3806" s="9" t="s">
        <v>4193</v>
      </c>
    </row>
    <row r="3807" spans="1:18" x14ac:dyDescent="0.25">
      <c r="A3807" s="4" t="s">
        <v>6955</v>
      </c>
      <c r="D3807" s="4" t="s">
        <v>4116</v>
      </c>
      <c r="G3807" s="4" t="s">
        <v>6297</v>
      </c>
      <c r="P3807" s="9" t="s">
        <v>6955</v>
      </c>
      <c r="Q3807" s="9" t="s">
        <v>4116</v>
      </c>
      <c r="R3807" s="9" t="s">
        <v>5489</v>
      </c>
    </row>
    <row r="3808" spans="1:18" x14ac:dyDescent="0.25">
      <c r="A3808" s="4" t="s">
        <v>2259</v>
      </c>
      <c r="D3808" s="4" t="s">
        <v>7379</v>
      </c>
      <c r="G3808" s="4" t="s">
        <v>7175</v>
      </c>
      <c r="P3808" s="9" t="s">
        <v>2259</v>
      </c>
      <c r="Q3808" s="9" t="s">
        <v>7379</v>
      </c>
      <c r="R3808" s="9" t="s">
        <v>5440</v>
      </c>
    </row>
    <row r="3809" spans="1:18" x14ac:dyDescent="0.25">
      <c r="A3809" s="4" t="s">
        <v>6652</v>
      </c>
      <c r="D3809" s="4" t="s">
        <v>6643</v>
      </c>
      <c r="G3809" s="4" t="s">
        <v>6005</v>
      </c>
      <c r="P3809" s="9" t="s">
        <v>6652</v>
      </c>
      <c r="Q3809" s="9" t="s">
        <v>6643</v>
      </c>
      <c r="R3809" s="9" t="s">
        <v>6006</v>
      </c>
    </row>
    <row r="3810" spans="1:18" x14ac:dyDescent="0.25">
      <c r="A3810" s="4" t="s">
        <v>3890</v>
      </c>
      <c r="D3810" s="4" t="s">
        <v>6008</v>
      </c>
      <c r="G3810" s="4" t="s">
        <v>1358</v>
      </c>
      <c r="P3810" s="9" t="s">
        <v>3890</v>
      </c>
      <c r="Q3810" s="9" t="s">
        <v>6008</v>
      </c>
      <c r="R3810" s="9" t="s">
        <v>7176</v>
      </c>
    </row>
    <row r="3811" spans="1:18" x14ac:dyDescent="0.25">
      <c r="A3811" s="4" t="s">
        <v>7179</v>
      </c>
      <c r="D3811" s="4" t="s">
        <v>5387</v>
      </c>
      <c r="G3811" s="4" t="s">
        <v>4170</v>
      </c>
      <c r="P3811" s="9" t="s">
        <v>7179</v>
      </c>
      <c r="Q3811" s="9" t="s">
        <v>5387</v>
      </c>
      <c r="R3811" s="9" t="s">
        <v>4368</v>
      </c>
    </row>
    <row r="3812" spans="1:18" x14ac:dyDescent="0.25">
      <c r="A3812" s="4" t="s">
        <v>6169</v>
      </c>
      <c r="D3812" s="4" t="s">
        <v>3722</v>
      </c>
      <c r="G3812" s="4" t="s">
        <v>4193</v>
      </c>
      <c r="P3812" s="9" t="s">
        <v>6169</v>
      </c>
      <c r="Q3812" s="9" t="s">
        <v>3722</v>
      </c>
      <c r="R3812" s="9" t="s">
        <v>7376</v>
      </c>
    </row>
    <row r="3813" spans="1:18" x14ac:dyDescent="0.25">
      <c r="A3813" s="4" t="s">
        <v>2485</v>
      </c>
      <c r="D3813" s="4" t="s">
        <v>3858</v>
      </c>
      <c r="G3813" s="4" t="s">
        <v>5489</v>
      </c>
      <c r="P3813" s="9" t="s">
        <v>2485</v>
      </c>
      <c r="Q3813" s="9" t="s">
        <v>3858</v>
      </c>
      <c r="R3813" s="9" t="s">
        <v>2269</v>
      </c>
    </row>
    <row r="3814" spans="1:18" x14ac:dyDescent="0.25">
      <c r="A3814" s="4" t="s">
        <v>4041</v>
      </c>
      <c r="D3814" s="4" t="s">
        <v>7177</v>
      </c>
      <c r="G3814" s="4" t="s">
        <v>5440</v>
      </c>
      <c r="P3814" s="9" t="s">
        <v>4041</v>
      </c>
      <c r="Q3814" s="9" t="s">
        <v>7177</v>
      </c>
      <c r="R3814" s="9" t="s">
        <v>2290</v>
      </c>
    </row>
    <row r="3815" spans="1:18" x14ac:dyDescent="0.25">
      <c r="A3815" s="4" t="s">
        <v>4080</v>
      </c>
      <c r="D3815" s="4" t="s">
        <v>4365</v>
      </c>
      <c r="G3815" s="4" t="s">
        <v>6006</v>
      </c>
      <c r="P3815" s="9" t="s">
        <v>4080</v>
      </c>
      <c r="Q3815" s="9" t="s">
        <v>4365</v>
      </c>
      <c r="R3815" s="9" t="s">
        <v>6166</v>
      </c>
    </row>
    <row r="3816" spans="1:18" x14ac:dyDescent="0.25">
      <c r="A3816" s="4" t="s">
        <v>5390</v>
      </c>
      <c r="D3816" s="4" t="s">
        <v>6009</v>
      </c>
      <c r="G3816" s="4" t="s">
        <v>7176</v>
      </c>
      <c r="P3816" s="9" t="s">
        <v>5390</v>
      </c>
      <c r="Q3816" s="9" t="s">
        <v>6009</v>
      </c>
      <c r="R3816" s="9" t="s">
        <v>4149</v>
      </c>
    </row>
    <row r="3817" spans="1:18" x14ac:dyDescent="0.25">
      <c r="A3817" s="4" t="s">
        <v>6653</v>
      </c>
      <c r="D3817" s="4" t="s">
        <v>6644</v>
      </c>
      <c r="G3817" s="4" t="s">
        <v>4368</v>
      </c>
      <c r="P3817" s="9" t="s">
        <v>6653</v>
      </c>
      <c r="Q3817" s="9" t="s">
        <v>6644</v>
      </c>
      <c r="R3817" s="9" t="s">
        <v>5616</v>
      </c>
    </row>
    <row r="3818" spans="1:18" x14ac:dyDescent="0.25">
      <c r="A3818" s="4" t="s">
        <v>6013</v>
      </c>
      <c r="D3818" s="4" t="s">
        <v>6010</v>
      </c>
      <c r="G3818" s="4" t="s">
        <v>7376</v>
      </c>
      <c r="P3818" s="9" t="s">
        <v>6013</v>
      </c>
      <c r="Q3818" s="9" t="s">
        <v>6010</v>
      </c>
      <c r="R3818" s="9" t="s">
        <v>4197</v>
      </c>
    </row>
    <row r="3819" spans="1:18" x14ac:dyDescent="0.25">
      <c r="A3819" s="4" t="s">
        <v>3741</v>
      </c>
      <c r="D3819" s="4" t="s">
        <v>5388</v>
      </c>
      <c r="G3819" s="4" t="s">
        <v>2269</v>
      </c>
      <c r="P3819" s="9" t="s">
        <v>3741</v>
      </c>
      <c r="Q3819" s="9" t="s">
        <v>5388</v>
      </c>
      <c r="R3819" s="9" t="s">
        <v>7377</v>
      </c>
    </row>
    <row r="3820" spans="1:18" x14ac:dyDescent="0.25">
      <c r="A3820" s="4" t="s">
        <v>6821</v>
      </c>
      <c r="D3820" s="4" t="s">
        <v>3828</v>
      </c>
      <c r="G3820" s="4" t="s">
        <v>2290</v>
      </c>
      <c r="P3820" s="9" t="s">
        <v>6821</v>
      </c>
      <c r="Q3820" s="9" t="s">
        <v>3828</v>
      </c>
      <c r="R3820" s="9" t="s">
        <v>4247</v>
      </c>
    </row>
    <row r="3821" spans="1:18" x14ac:dyDescent="0.25">
      <c r="A3821" s="4" t="s">
        <v>2594</v>
      </c>
      <c r="D3821" s="4" t="s">
        <v>4013</v>
      </c>
      <c r="G3821" s="4" t="s">
        <v>6166</v>
      </c>
      <c r="P3821" s="9" t="s">
        <v>2594</v>
      </c>
      <c r="Q3821" s="9" t="s">
        <v>4013</v>
      </c>
      <c r="R3821" s="9" t="s">
        <v>7378</v>
      </c>
    </row>
    <row r="3822" spans="1:18" x14ac:dyDescent="0.25">
      <c r="A3822" s="4" t="s">
        <v>2094</v>
      </c>
      <c r="D3822" s="4" t="s">
        <v>4018</v>
      </c>
      <c r="G3822" s="4" t="s">
        <v>4149</v>
      </c>
      <c r="P3822" s="9" t="s">
        <v>2094</v>
      </c>
      <c r="Q3822" s="9" t="s">
        <v>4018</v>
      </c>
      <c r="R3822" s="9" t="s">
        <v>4369</v>
      </c>
    </row>
    <row r="3823" spans="1:18" x14ac:dyDescent="0.25">
      <c r="A3823" s="4" t="s">
        <v>4100</v>
      </c>
      <c r="D3823" s="4" t="s">
        <v>2507</v>
      </c>
      <c r="G3823" s="4" t="s">
        <v>5616</v>
      </c>
      <c r="P3823" s="9" t="s">
        <v>4100</v>
      </c>
      <c r="Q3823" s="9" t="s">
        <v>2507</v>
      </c>
      <c r="R3823" s="9" t="s">
        <v>2245</v>
      </c>
    </row>
    <row r="3824" spans="1:18" x14ac:dyDescent="0.25">
      <c r="A3824" s="4" t="s">
        <v>2541</v>
      </c>
      <c r="D3824" s="4" t="s">
        <v>4060</v>
      </c>
      <c r="G3824" s="4" t="s">
        <v>4197</v>
      </c>
      <c r="P3824" s="9" t="s">
        <v>2541</v>
      </c>
      <c r="Q3824" s="9" t="s">
        <v>4060</v>
      </c>
      <c r="R3824" s="9" t="s">
        <v>6642</v>
      </c>
    </row>
    <row r="3825" spans="1:18" x14ac:dyDescent="0.25">
      <c r="A3825" s="4" t="s">
        <v>1232</v>
      </c>
      <c r="D3825" s="4" t="s">
        <v>4128</v>
      </c>
      <c r="G3825" s="4" t="s">
        <v>7377</v>
      </c>
      <c r="P3825" s="9" t="s">
        <v>1232</v>
      </c>
      <c r="Q3825" s="9" t="s">
        <v>4128</v>
      </c>
      <c r="R3825" s="9" t="s">
        <v>1231</v>
      </c>
    </row>
    <row r="3826" spans="1:18" x14ac:dyDescent="0.25">
      <c r="A3826" s="4" t="s">
        <v>1373</v>
      </c>
      <c r="D3826" s="4" t="s">
        <v>5389</v>
      </c>
      <c r="G3826" s="4" t="s">
        <v>4247</v>
      </c>
      <c r="P3826" s="9" t="s">
        <v>1373</v>
      </c>
      <c r="Q3826" s="9" t="s">
        <v>5389</v>
      </c>
      <c r="R3826" s="9" t="s">
        <v>4447</v>
      </c>
    </row>
    <row r="3827" spans="1:18" x14ac:dyDescent="0.25">
      <c r="A3827" s="4" t="s">
        <v>1522</v>
      </c>
      <c r="D3827" s="4" t="s">
        <v>6951</v>
      </c>
      <c r="G3827" s="4" t="s">
        <v>7378</v>
      </c>
      <c r="P3827" s="9" t="s">
        <v>1522</v>
      </c>
      <c r="Q3827" s="9" t="s">
        <v>6951</v>
      </c>
      <c r="R3827" s="9" t="s">
        <v>4456</v>
      </c>
    </row>
    <row r="3828" spans="1:18" x14ac:dyDescent="0.25">
      <c r="A3828" s="4" t="s">
        <v>4978</v>
      </c>
      <c r="D3828" s="4" t="s">
        <v>6952</v>
      </c>
      <c r="G3828" s="4" t="s">
        <v>4369</v>
      </c>
      <c r="P3828" s="9" t="s">
        <v>4978</v>
      </c>
      <c r="Q3828" s="9" t="s">
        <v>6952</v>
      </c>
      <c r="R3828" s="9" t="s">
        <v>1426</v>
      </c>
    </row>
    <row r="3829" spans="1:18" x14ac:dyDescent="0.25">
      <c r="A3829" s="4" t="s">
        <v>2754</v>
      </c>
      <c r="D3829" s="4" t="s">
        <v>6299</v>
      </c>
      <c r="G3829" s="4" t="s">
        <v>2245</v>
      </c>
      <c r="P3829" s="9" t="s">
        <v>2754</v>
      </c>
      <c r="Q3829" s="9" t="s">
        <v>6299</v>
      </c>
      <c r="R3829" s="9" t="s">
        <v>4476</v>
      </c>
    </row>
    <row r="3830" spans="1:18" x14ac:dyDescent="0.25">
      <c r="A3830" s="4" t="s">
        <v>2779</v>
      </c>
      <c r="D3830" s="4" t="s">
        <v>6645</v>
      </c>
      <c r="G3830" s="4" t="s">
        <v>6642</v>
      </c>
      <c r="P3830" s="9" t="s">
        <v>2779</v>
      </c>
      <c r="Q3830" s="9" t="s">
        <v>6645</v>
      </c>
      <c r="R3830" s="9" t="s">
        <v>1555</v>
      </c>
    </row>
    <row r="3831" spans="1:18" x14ac:dyDescent="0.25">
      <c r="A3831" s="4" t="s">
        <v>2840</v>
      </c>
      <c r="D3831" s="4" t="s">
        <v>6953</v>
      </c>
      <c r="G3831" s="4" t="s">
        <v>1231</v>
      </c>
      <c r="P3831" s="9" t="s">
        <v>2840</v>
      </c>
      <c r="Q3831" s="9" t="s">
        <v>6953</v>
      </c>
      <c r="R3831" s="9" t="s">
        <v>4511</v>
      </c>
    </row>
    <row r="3832" spans="1:18" x14ac:dyDescent="0.25">
      <c r="A3832" s="4" t="s">
        <v>2822</v>
      </c>
      <c r="D3832" s="4" t="s">
        <v>7178</v>
      </c>
      <c r="G3832" s="4" t="s">
        <v>4447</v>
      </c>
      <c r="P3832" s="9" t="s">
        <v>2822</v>
      </c>
      <c r="Q3832" s="9" t="s">
        <v>7178</v>
      </c>
      <c r="R3832" s="9" t="s">
        <v>4521</v>
      </c>
    </row>
    <row r="3833" spans="1:18" x14ac:dyDescent="0.25">
      <c r="A3833" s="4" t="s">
        <v>2843</v>
      </c>
      <c r="D3833" s="4" t="s">
        <v>6954</v>
      </c>
      <c r="G3833" s="4" t="s">
        <v>4456</v>
      </c>
      <c r="P3833" s="9" t="s">
        <v>2843</v>
      </c>
      <c r="Q3833" s="9" t="s">
        <v>6954</v>
      </c>
      <c r="R3833" s="9" t="s">
        <v>4567</v>
      </c>
    </row>
    <row r="3834" spans="1:18" x14ac:dyDescent="0.25">
      <c r="A3834" s="4" t="s">
        <v>7385</v>
      </c>
      <c r="D3834" s="4" t="s">
        <v>2258</v>
      </c>
      <c r="G3834" s="4" t="s">
        <v>1426</v>
      </c>
      <c r="P3834" s="9" t="s">
        <v>7385</v>
      </c>
      <c r="Q3834" s="9" t="s">
        <v>2258</v>
      </c>
      <c r="R3834" s="9" t="s">
        <v>4583</v>
      </c>
    </row>
    <row r="3835" spans="1:18" x14ac:dyDescent="0.25">
      <c r="A3835" s="4" t="s">
        <v>2340</v>
      </c>
      <c r="D3835" s="4" t="s">
        <v>7380</v>
      </c>
      <c r="G3835" s="4" t="s">
        <v>4476</v>
      </c>
      <c r="P3835" s="9" t="s">
        <v>2340</v>
      </c>
      <c r="Q3835" s="9" t="s">
        <v>7380</v>
      </c>
      <c r="R3835" s="9" t="s">
        <v>4682</v>
      </c>
    </row>
    <row r="3836" spans="1:18" x14ac:dyDescent="0.25">
      <c r="A3836" s="4" t="s">
        <v>1886</v>
      </c>
      <c r="D3836" s="4" t="s">
        <v>6011</v>
      </c>
      <c r="G3836" s="4" t="s">
        <v>1555</v>
      </c>
      <c r="P3836" s="9" t="s">
        <v>1886</v>
      </c>
      <c r="Q3836" s="9" t="s">
        <v>6011</v>
      </c>
      <c r="R3836" s="9" t="s">
        <v>4687</v>
      </c>
    </row>
    <row r="3837" spans="1:18" x14ac:dyDescent="0.25">
      <c r="A3837" s="4" t="s">
        <v>2946</v>
      </c>
      <c r="D3837" s="4" t="s">
        <v>5683</v>
      </c>
      <c r="G3837" s="4" t="s">
        <v>4511</v>
      </c>
      <c r="P3837" s="9" t="s">
        <v>2946</v>
      </c>
      <c r="Q3837" s="9" t="s">
        <v>5683</v>
      </c>
      <c r="R3837" s="9" t="s">
        <v>4798</v>
      </c>
    </row>
    <row r="3838" spans="1:18" x14ac:dyDescent="0.25">
      <c r="A3838" s="4" t="s">
        <v>7180</v>
      </c>
      <c r="D3838" s="4" t="s">
        <v>6646</v>
      </c>
      <c r="G3838" s="4" t="s">
        <v>4521</v>
      </c>
      <c r="P3838" s="9" t="s">
        <v>7180</v>
      </c>
      <c r="Q3838" s="9" t="s">
        <v>6646</v>
      </c>
      <c r="R3838" s="9" t="s">
        <v>4818</v>
      </c>
    </row>
    <row r="3839" spans="1:18" x14ac:dyDescent="0.25">
      <c r="A3839" s="4" t="s">
        <v>7386</v>
      </c>
      <c r="D3839" s="4" t="s">
        <v>2910</v>
      </c>
      <c r="G3839" s="4" t="s">
        <v>4567</v>
      </c>
      <c r="P3839" s="9" t="s">
        <v>7386</v>
      </c>
      <c r="Q3839" s="9" t="s">
        <v>2910</v>
      </c>
      <c r="R3839" s="9" t="s">
        <v>4864</v>
      </c>
    </row>
    <row r="3840" spans="1:18" x14ac:dyDescent="0.25">
      <c r="A3840" s="4" t="s">
        <v>2569</v>
      </c>
      <c r="D3840" s="4" t="s">
        <v>2462</v>
      </c>
      <c r="G3840" s="4" t="s">
        <v>4583</v>
      </c>
      <c r="P3840" s="9" t="s">
        <v>2569</v>
      </c>
      <c r="Q3840" s="9" t="s">
        <v>2462</v>
      </c>
      <c r="R3840" s="9" t="s">
        <v>4880</v>
      </c>
    </row>
    <row r="3841" spans="1:18" x14ac:dyDescent="0.25">
      <c r="A3841" s="4" t="s">
        <v>1337</v>
      </c>
      <c r="D3841" s="4" t="s">
        <v>6167</v>
      </c>
      <c r="G3841" s="4" t="s">
        <v>4682</v>
      </c>
      <c r="P3841" s="9" t="s">
        <v>1337</v>
      </c>
      <c r="Q3841" s="9" t="s">
        <v>6167</v>
      </c>
      <c r="R3841" s="9" t="s">
        <v>5007</v>
      </c>
    </row>
    <row r="3842" spans="1:18" x14ac:dyDescent="0.25">
      <c r="A3842" s="4" t="s">
        <v>1194</v>
      </c>
      <c r="D3842" s="4" t="s">
        <v>7381</v>
      </c>
      <c r="G3842" s="4" t="s">
        <v>4687</v>
      </c>
      <c r="P3842" s="9" t="s">
        <v>1194</v>
      </c>
      <c r="Q3842" s="9" t="s">
        <v>7381</v>
      </c>
      <c r="R3842" s="9" t="s">
        <v>2366</v>
      </c>
    </row>
    <row r="3843" spans="1:18" x14ac:dyDescent="0.25">
      <c r="A3843" s="4" t="s">
        <v>1251</v>
      </c>
      <c r="D3843" s="4" t="s">
        <v>6012</v>
      </c>
      <c r="G3843" s="4" t="s">
        <v>4798</v>
      </c>
      <c r="P3843" s="9" t="s">
        <v>1251</v>
      </c>
      <c r="Q3843" s="9" t="s">
        <v>6012</v>
      </c>
      <c r="R3843" s="9" t="s">
        <v>1872</v>
      </c>
    </row>
    <row r="3844" spans="1:18" x14ac:dyDescent="0.25">
      <c r="A3844" s="4" t="s">
        <v>3528</v>
      </c>
      <c r="D3844" s="4" t="s">
        <v>6647</v>
      </c>
      <c r="G3844" s="4" t="s">
        <v>4818</v>
      </c>
      <c r="P3844" s="9" t="s">
        <v>3528</v>
      </c>
      <c r="Q3844" s="9" t="s">
        <v>6647</v>
      </c>
      <c r="R3844" s="9" t="s">
        <v>1836</v>
      </c>
    </row>
    <row r="3845" spans="1:18" x14ac:dyDescent="0.25">
      <c r="A3845" s="4" t="s">
        <v>1484</v>
      </c>
      <c r="D3845" s="4" t="s">
        <v>2900</v>
      </c>
      <c r="G3845" s="4" t="s">
        <v>4864</v>
      </c>
      <c r="P3845" s="9" t="s">
        <v>1484</v>
      </c>
      <c r="Q3845" s="9" t="s">
        <v>2900</v>
      </c>
      <c r="R3845" s="9" t="s">
        <v>2152</v>
      </c>
    </row>
    <row r="3846" spans="1:18" x14ac:dyDescent="0.25">
      <c r="A3846" s="4" t="s">
        <v>1387</v>
      </c>
      <c r="D3846" s="4" t="s">
        <v>2947</v>
      </c>
      <c r="G3846" s="4" t="s">
        <v>4880</v>
      </c>
      <c r="P3846" s="9" t="s">
        <v>1387</v>
      </c>
      <c r="Q3846" s="9" t="s">
        <v>2947</v>
      </c>
      <c r="R3846" s="9" t="s">
        <v>4884</v>
      </c>
    </row>
    <row r="3847" spans="1:18" x14ac:dyDescent="0.25">
      <c r="A3847" s="4" t="s">
        <v>3565</v>
      </c>
      <c r="D3847" s="4" t="s">
        <v>1308</v>
      </c>
      <c r="G3847" s="4" t="s">
        <v>5007</v>
      </c>
      <c r="P3847" s="9" t="s">
        <v>3565</v>
      </c>
      <c r="Q3847" s="9" t="s">
        <v>1308</v>
      </c>
      <c r="R3847" s="9" t="s">
        <v>4911</v>
      </c>
    </row>
    <row r="3848" spans="1:18" x14ac:dyDescent="0.25">
      <c r="A3848" s="4" t="s">
        <v>3574</v>
      </c>
      <c r="D3848" s="4" t="s">
        <v>4470</v>
      </c>
      <c r="G3848" s="4" t="s">
        <v>2366</v>
      </c>
      <c r="P3848" s="9" t="s">
        <v>3574</v>
      </c>
      <c r="Q3848" s="9" t="s">
        <v>4470</v>
      </c>
      <c r="R3848" s="9" t="s">
        <v>4942</v>
      </c>
    </row>
    <row r="3849" spans="1:18" x14ac:dyDescent="0.25">
      <c r="A3849" s="4" t="s">
        <v>3584</v>
      </c>
      <c r="D3849" s="4" t="s">
        <v>4586</v>
      </c>
      <c r="G3849" s="4" t="s">
        <v>1872</v>
      </c>
      <c r="P3849" s="9" t="s">
        <v>3584</v>
      </c>
      <c r="Q3849" s="9" t="s">
        <v>4586</v>
      </c>
      <c r="R3849" s="9" t="s">
        <v>4932</v>
      </c>
    </row>
    <row r="3850" spans="1:18" x14ac:dyDescent="0.25">
      <c r="A3850" s="4" t="s">
        <v>1526</v>
      </c>
      <c r="D3850" s="4" t="s">
        <v>6820</v>
      </c>
      <c r="G3850" s="4" t="s">
        <v>1836</v>
      </c>
      <c r="P3850" s="9" t="s">
        <v>1526</v>
      </c>
      <c r="Q3850" s="9" t="s">
        <v>6820</v>
      </c>
      <c r="R3850" s="9" t="s">
        <v>1245</v>
      </c>
    </row>
    <row r="3851" spans="1:18" x14ac:dyDescent="0.25">
      <c r="A3851" s="4" t="s">
        <v>1577</v>
      </c>
      <c r="D3851" s="4" t="s">
        <v>4722</v>
      </c>
      <c r="G3851" s="4" t="s">
        <v>2152</v>
      </c>
      <c r="P3851" s="9" t="s">
        <v>1577</v>
      </c>
      <c r="Q3851" s="9" t="s">
        <v>4722</v>
      </c>
      <c r="R3851" s="9" t="s">
        <v>3537</v>
      </c>
    </row>
    <row r="3852" spans="1:18" x14ac:dyDescent="0.25">
      <c r="A3852" s="4" t="s">
        <v>3597</v>
      </c>
      <c r="D3852" s="4" t="s">
        <v>6648</v>
      </c>
      <c r="G3852" s="4" t="s">
        <v>4884</v>
      </c>
      <c r="P3852" s="9" t="s">
        <v>3597</v>
      </c>
      <c r="Q3852" s="9" t="s">
        <v>6648</v>
      </c>
      <c r="R3852" s="9" t="s">
        <v>3540</v>
      </c>
    </row>
    <row r="3853" spans="1:18" x14ac:dyDescent="0.25">
      <c r="A3853" s="4" t="s">
        <v>3647</v>
      </c>
      <c r="D3853" s="4" t="s">
        <v>5291</v>
      </c>
      <c r="G3853" s="4" t="s">
        <v>4911</v>
      </c>
      <c r="P3853" s="9" t="s">
        <v>3647</v>
      </c>
      <c r="Q3853" s="9" t="s">
        <v>5291</v>
      </c>
      <c r="R3853" s="9" t="s">
        <v>1397</v>
      </c>
    </row>
    <row r="3854" spans="1:18" x14ac:dyDescent="0.25">
      <c r="A3854" s="4" t="s">
        <v>3653</v>
      </c>
      <c r="D3854" s="4" t="s">
        <v>4865</v>
      </c>
      <c r="G3854" s="4" t="s">
        <v>4942</v>
      </c>
      <c r="P3854" s="9" t="s">
        <v>3653</v>
      </c>
      <c r="Q3854" s="9" t="s">
        <v>4865</v>
      </c>
      <c r="R3854" s="9" t="s">
        <v>3558</v>
      </c>
    </row>
    <row r="3855" spans="1:18" x14ac:dyDescent="0.25">
      <c r="A3855" s="4" t="s">
        <v>3649</v>
      </c>
      <c r="D3855" s="4" t="s">
        <v>2364</v>
      </c>
      <c r="G3855" s="4" t="s">
        <v>4932</v>
      </c>
      <c r="P3855" s="9" t="s">
        <v>3649</v>
      </c>
      <c r="Q3855" s="9" t="s">
        <v>2364</v>
      </c>
      <c r="R3855" s="9" t="s">
        <v>3583</v>
      </c>
    </row>
    <row r="3856" spans="1:18" x14ac:dyDescent="0.25">
      <c r="A3856" s="4" t="s">
        <v>7387</v>
      </c>
      <c r="D3856" s="4" t="s">
        <v>1821</v>
      </c>
      <c r="G3856" s="4" t="s">
        <v>1245</v>
      </c>
      <c r="P3856" s="9" t="s">
        <v>7387</v>
      </c>
      <c r="Q3856" s="9" t="s">
        <v>1821</v>
      </c>
      <c r="R3856" s="9" t="s">
        <v>6298</v>
      </c>
    </row>
    <row r="3857" spans="1:18" x14ac:dyDescent="0.25">
      <c r="A3857" s="4" t="s">
        <v>1666</v>
      </c>
      <c r="D3857" s="4" t="s">
        <v>4928</v>
      </c>
      <c r="G3857" s="4" t="s">
        <v>3537</v>
      </c>
      <c r="P3857" s="9" t="s">
        <v>1666</v>
      </c>
      <c r="Q3857" s="9" t="s">
        <v>4928</v>
      </c>
      <c r="R3857" s="9" t="s">
        <v>1528</v>
      </c>
    </row>
    <row r="3858" spans="1:18" x14ac:dyDescent="0.25">
      <c r="A3858" s="4" t="s">
        <v>3694</v>
      </c>
      <c r="D3858" s="4" t="s">
        <v>4960</v>
      </c>
      <c r="G3858" s="4" t="s">
        <v>3540</v>
      </c>
      <c r="P3858" s="9" t="s">
        <v>3694</v>
      </c>
      <c r="Q3858" s="9" t="s">
        <v>4960</v>
      </c>
      <c r="R3858" s="9" t="s">
        <v>3631</v>
      </c>
    </row>
    <row r="3859" spans="1:18" x14ac:dyDescent="0.25">
      <c r="A3859" s="4" t="s">
        <v>3725</v>
      </c>
      <c r="D3859" s="4" t="s">
        <v>4976</v>
      </c>
      <c r="G3859" s="4" t="s">
        <v>1397</v>
      </c>
      <c r="P3859" s="9" t="s">
        <v>3725</v>
      </c>
      <c r="Q3859" s="9" t="s">
        <v>4976</v>
      </c>
      <c r="R3859" s="9" t="s">
        <v>3652</v>
      </c>
    </row>
    <row r="3860" spans="1:18" x14ac:dyDescent="0.25">
      <c r="A3860" s="4" t="s">
        <v>3758</v>
      </c>
      <c r="D3860" s="4" t="s">
        <v>6649</v>
      </c>
      <c r="G3860" s="4" t="s">
        <v>3558</v>
      </c>
      <c r="P3860" s="9" t="s">
        <v>3758</v>
      </c>
      <c r="Q3860" s="9" t="s">
        <v>6649</v>
      </c>
      <c r="R3860" s="9" t="s">
        <v>3650</v>
      </c>
    </row>
    <row r="3861" spans="1:18" x14ac:dyDescent="0.25">
      <c r="A3861" s="4" t="s">
        <v>3767</v>
      </c>
      <c r="D3861" s="4" t="s">
        <v>3519</v>
      </c>
      <c r="G3861" s="4" t="s">
        <v>3583</v>
      </c>
      <c r="P3861" s="9" t="s">
        <v>3767</v>
      </c>
      <c r="Q3861" s="9" t="s">
        <v>3519</v>
      </c>
      <c r="R3861" s="9" t="s">
        <v>3690</v>
      </c>
    </row>
    <row r="3862" spans="1:18" x14ac:dyDescent="0.25">
      <c r="A3862" s="4" t="s">
        <v>4979</v>
      </c>
      <c r="D3862" s="4" t="s">
        <v>6650</v>
      </c>
      <c r="G3862" s="4" t="s">
        <v>6298</v>
      </c>
      <c r="P3862" s="9" t="s">
        <v>4979</v>
      </c>
      <c r="Q3862" s="9" t="s">
        <v>6650</v>
      </c>
      <c r="R3862" s="9" t="s">
        <v>3710</v>
      </c>
    </row>
    <row r="3863" spans="1:18" x14ac:dyDescent="0.25">
      <c r="A3863" s="4" t="s">
        <v>3789</v>
      </c>
      <c r="D3863" s="4" t="s">
        <v>5619</v>
      </c>
      <c r="G3863" s="4" t="s">
        <v>1528</v>
      </c>
      <c r="P3863" s="9" t="s">
        <v>3789</v>
      </c>
      <c r="Q3863" s="9" t="s">
        <v>5619</v>
      </c>
      <c r="R3863" s="9" t="s">
        <v>3745</v>
      </c>
    </row>
    <row r="3864" spans="1:18" x14ac:dyDescent="0.25">
      <c r="A3864" s="4" t="s">
        <v>3808</v>
      </c>
      <c r="D3864" s="4" t="s">
        <v>6301</v>
      </c>
      <c r="G3864" s="4" t="s">
        <v>3631</v>
      </c>
      <c r="P3864" s="9" t="s">
        <v>3808</v>
      </c>
      <c r="Q3864" s="9" t="s">
        <v>6301</v>
      </c>
      <c r="R3864" s="9" t="s">
        <v>6007</v>
      </c>
    </row>
    <row r="3865" spans="1:18" x14ac:dyDescent="0.25">
      <c r="A3865" s="4" t="s">
        <v>3870</v>
      </c>
      <c r="D3865" s="4" t="s">
        <v>3620</v>
      </c>
      <c r="G3865" s="4" t="s">
        <v>3652</v>
      </c>
      <c r="P3865" s="9" t="s">
        <v>3870</v>
      </c>
      <c r="Q3865" s="9" t="s">
        <v>3620</v>
      </c>
      <c r="R3865" s="9" t="s">
        <v>3809</v>
      </c>
    </row>
    <row r="3866" spans="1:18" x14ac:dyDescent="0.25">
      <c r="A3866" s="4" t="s">
        <v>3907</v>
      </c>
      <c r="D3866" s="4" t="s">
        <v>6302</v>
      </c>
      <c r="G3866" s="4" t="s">
        <v>3650</v>
      </c>
      <c r="P3866" s="9" t="s">
        <v>3907</v>
      </c>
      <c r="Q3866" s="9" t="s">
        <v>6302</v>
      </c>
      <c r="R3866" s="9" t="s">
        <v>3816</v>
      </c>
    </row>
    <row r="3867" spans="1:18" x14ac:dyDescent="0.25">
      <c r="A3867" s="4" t="s">
        <v>3899</v>
      </c>
      <c r="D3867" s="4" t="s">
        <v>3655</v>
      </c>
      <c r="G3867" s="4" t="s">
        <v>3690</v>
      </c>
      <c r="P3867" s="9" t="s">
        <v>3899</v>
      </c>
      <c r="Q3867" s="9" t="s">
        <v>3655</v>
      </c>
      <c r="R3867" s="9" t="s">
        <v>3883</v>
      </c>
    </row>
    <row r="3868" spans="1:18" x14ac:dyDescent="0.25">
      <c r="A3868" s="4" t="s">
        <v>3897</v>
      </c>
      <c r="D3868" s="4" t="s">
        <v>7383</v>
      </c>
      <c r="G3868" s="4" t="s">
        <v>3710</v>
      </c>
      <c r="P3868" s="9" t="s">
        <v>3897</v>
      </c>
      <c r="Q3868" s="9" t="s">
        <v>7383</v>
      </c>
      <c r="R3868" s="9" t="s">
        <v>3896</v>
      </c>
    </row>
    <row r="3869" spans="1:18" x14ac:dyDescent="0.25">
      <c r="A3869" s="4" t="s">
        <v>3902</v>
      </c>
      <c r="D3869" s="4" t="s">
        <v>3777</v>
      </c>
      <c r="G3869" s="4" t="s">
        <v>3745</v>
      </c>
      <c r="P3869" s="9" t="s">
        <v>3902</v>
      </c>
      <c r="Q3869" s="9" t="s">
        <v>3777</v>
      </c>
      <c r="R3869" s="9" t="s">
        <v>5617</v>
      </c>
    </row>
    <row r="3870" spans="1:18" x14ac:dyDescent="0.25">
      <c r="A3870" s="4" t="s">
        <v>3925</v>
      </c>
      <c r="D3870" s="4" t="s">
        <v>7555</v>
      </c>
      <c r="G3870" s="4" t="s">
        <v>6007</v>
      </c>
      <c r="P3870" s="9" t="s">
        <v>3925</v>
      </c>
      <c r="Q3870" s="9" t="s">
        <v>7555</v>
      </c>
      <c r="R3870" s="9" t="s">
        <v>5618</v>
      </c>
    </row>
    <row r="3871" spans="1:18" x14ac:dyDescent="0.25">
      <c r="A3871" s="4" t="s">
        <v>3947</v>
      </c>
      <c r="D3871" s="4" t="s">
        <v>2537</v>
      </c>
      <c r="G3871" s="4" t="s">
        <v>3809</v>
      </c>
      <c r="P3871" s="9" t="s">
        <v>3947</v>
      </c>
      <c r="Q3871" s="9" t="s">
        <v>2537</v>
      </c>
      <c r="R3871" s="9" t="s">
        <v>6110</v>
      </c>
    </row>
    <row r="3872" spans="1:18" x14ac:dyDescent="0.25">
      <c r="A3872" s="4" t="s">
        <v>3968</v>
      </c>
      <c r="D3872" s="4" t="s">
        <v>4104</v>
      </c>
      <c r="G3872" s="4" t="s">
        <v>3816</v>
      </c>
      <c r="P3872" s="9" t="s">
        <v>3968</v>
      </c>
      <c r="Q3872" s="9" t="s">
        <v>4104</v>
      </c>
      <c r="R3872" s="9" t="s">
        <v>3958</v>
      </c>
    </row>
    <row r="3873" spans="1:18" x14ac:dyDescent="0.25">
      <c r="A3873" s="4" t="s">
        <v>4008</v>
      </c>
      <c r="D3873" s="4" t="s">
        <v>4062</v>
      </c>
      <c r="G3873" s="4" t="s">
        <v>3883</v>
      </c>
      <c r="P3873" s="9" t="s">
        <v>4008</v>
      </c>
      <c r="Q3873" s="9" t="s">
        <v>4062</v>
      </c>
      <c r="R3873" s="9" t="s">
        <v>3969</v>
      </c>
    </row>
    <row r="3874" spans="1:18" x14ac:dyDescent="0.25">
      <c r="A3874" s="4" t="s">
        <v>2616</v>
      </c>
      <c r="D3874" s="4" t="s">
        <v>4133</v>
      </c>
      <c r="G3874" s="4" t="s">
        <v>3896</v>
      </c>
      <c r="P3874" s="9" t="s">
        <v>2616</v>
      </c>
      <c r="Q3874" s="9" t="s">
        <v>4133</v>
      </c>
      <c r="R3874" s="9" t="s">
        <v>3965</v>
      </c>
    </row>
    <row r="3875" spans="1:18" x14ac:dyDescent="0.25">
      <c r="A3875" s="4" t="s">
        <v>2221</v>
      </c>
      <c r="D3875" s="4" t="s">
        <v>7556</v>
      </c>
      <c r="G3875" s="4" t="s">
        <v>5617</v>
      </c>
      <c r="P3875" s="9" t="s">
        <v>2221</v>
      </c>
      <c r="Q3875" s="9" t="s">
        <v>7556</v>
      </c>
      <c r="R3875" s="9" t="s">
        <v>4010</v>
      </c>
    </row>
    <row r="3876" spans="1:18" x14ac:dyDescent="0.25">
      <c r="A3876" s="4" t="s">
        <v>2232</v>
      </c>
      <c r="D3876" s="4" t="s">
        <v>6651</v>
      </c>
      <c r="G3876" s="4" t="s">
        <v>5618</v>
      </c>
      <c r="P3876" s="9" t="s">
        <v>2232</v>
      </c>
      <c r="Q3876" s="9" t="s">
        <v>6651</v>
      </c>
      <c r="R3876" s="9" t="s">
        <v>6950</v>
      </c>
    </row>
    <row r="3877" spans="1:18" x14ac:dyDescent="0.25">
      <c r="A3877" s="4" t="s">
        <v>2080</v>
      </c>
      <c r="D3877" s="4" t="s">
        <v>4222</v>
      </c>
      <c r="G3877" s="4" t="s">
        <v>6110</v>
      </c>
      <c r="P3877" s="9" t="s">
        <v>2080</v>
      </c>
      <c r="Q3877" s="9" t="s">
        <v>4222</v>
      </c>
      <c r="R3877" s="9" t="s">
        <v>2355</v>
      </c>
    </row>
    <row r="3878" spans="1:18" x14ac:dyDescent="0.25">
      <c r="A3878" s="4" t="s">
        <v>4089</v>
      </c>
      <c r="D3878" s="4" t="s">
        <v>4261</v>
      </c>
      <c r="G3878" s="4" t="s">
        <v>3958</v>
      </c>
      <c r="P3878" s="9" t="s">
        <v>4089</v>
      </c>
      <c r="Q3878" s="9" t="s">
        <v>4261</v>
      </c>
      <c r="R3878" s="9" t="s">
        <v>1796</v>
      </c>
    </row>
    <row r="3879" spans="1:18" x14ac:dyDescent="0.25">
      <c r="A3879" s="4" t="s">
        <v>4094</v>
      </c>
      <c r="D3879" s="4" t="s">
        <v>7384</v>
      </c>
      <c r="G3879" s="4" t="s">
        <v>3969</v>
      </c>
      <c r="P3879" s="9" t="s">
        <v>4094</v>
      </c>
      <c r="Q3879" s="9" t="s">
        <v>7384</v>
      </c>
      <c r="R3879" s="9" t="s">
        <v>1802</v>
      </c>
    </row>
    <row r="3880" spans="1:18" x14ac:dyDescent="0.25">
      <c r="A3880" s="4" t="s">
        <v>6654</v>
      </c>
      <c r="D3880" s="4" t="s">
        <v>6168</v>
      </c>
      <c r="G3880" s="4" t="s">
        <v>3965</v>
      </c>
      <c r="P3880" s="9" t="s">
        <v>6654</v>
      </c>
      <c r="Q3880" s="9" t="s">
        <v>6168</v>
      </c>
      <c r="R3880" s="9" t="s">
        <v>1940</v>
      </c>
    </row>
    <row r="3881" spans="1:18" x14ac:dyDescent="0.25">
      <c r="A3881" s="4" t="s">
        <v>4356</v>
      </c>
      <c r="D3881" s="4" t="s">
        <v>6955</v>
      </c>
      <c r="G3881" s="4" t="s">
        <v>4010</v>
      </c>
      <c r="P3881" s="9" t="s">
        <v>4356</v>
      </c>
      <c r="Q3881" s="9" t="s">
        <v>6955</v>
      </c>
      <c r="R3881" s="9" t="s">
        <v>2118</v>
      </c>
    </row>
    <row r="3882" spans="1:18" x14ac:dyDescent="0.25">
      <c r="A3882" s="4" t="s">
        <v>4356</v>
      </c>
      <c r="D3882" s="4" t="s">
        <v>2259</v>
      </c>
      <c r="G3882" s="4" t="s">
        <v>6950</v>
      </c>
      <c r="P3882" s="9" t="s">
        <v>4356</v>
      </c>
      <c r="Q3882" s="9" t="s">
        <v>2259</v>
      </c>
      <c r="R3882" s="9" t="s">
        <v>4046</v>
      </c>
    </row>
    <row r="3883" spans="1:18" x14ac:dyDescent="0.25">
      <c r="A3883" s="4" t="s">
        <v>2563</v>
      </c>
      <c r="D3883" s="4" t="s">
        <v>6652</v>
      </c>
      <c r="G3883" s="4" t="s">
        <v>2355</v>
      </c>
      <c r="P3883" s="9" t="s">
        <v>2563</v>
      </c>
      <c r="Q3883" s="9" t="s">
        <v>6652</v>
      </c>
      <c r="R3883" s="9" t="s">
        <v>4096</v>
      </c>
    </row>
    <row r="3884" spans="1:18" x14ac:dyDescent="0.25">
      <c r="A3884" s="4" t="s">
        <v>4083</v>
      </c>
      <c r="D3884" s="4" t="s">
        <v>3890</v>
      </c>
      <c r="G3884" s="4" t="s">
        <v>1796</v>
      </c>
      <c r="P3884" s="9" t="s">
        <v>4083</v>
      </c>
      <c r="Q3884" s="9" t="s">
        <v>3890</v>
      </c>
      <c r="R3884" s="9" t="s">
        <v>4098</v>
      </c>
    </row>
    <row r="3885" spans="1:18" x14ac:dyDescent="0.25">
      <c r="A3885" s="4" t="s">
        <v>5490</v>
      </c>
      <c r="D3885" s="4" t="s">
        <v>7179</v>
      </c>
      <c r="G3885" s="4" t="s">
        <v>1802</v>
      </c>
      <c r="P3885" s="9" t="s">
        <v>5490</v>
      </c>
      <c r="Q3885" s="9" t="s">
        <v>7179</v>
      </c>
      <c r="R3885" s="9" t="s">
        <v>4116</v>
      </c>
    </row>
    <row r="3886" spans="1:18" x14ac:dyDescent="0.25">
      <c r="A3886" s="4" t="s">
        <v>6303</v>
      </c>
      <c r="D3886" s="4" t="s">
        <v>6169</v>
      </c>
      <c r="G3886" s="4" t="s">
        <v>1940</v>
      </c>
      <c r="P3886" s="9" t="s">
        <v>6303</v>
      </c>
      <c r="Q3886" s="9" t="s">
        <v>6169</v>
      </c>
      <c r="R3886" s="9" t="s">
        <v>6643</v>
      </c>
    </row>
    <row r="3887" spans="1:18" x14ac:dyDescent="0.25">
      <c r="A3887" s="4" t="s">
        <v>4534</v>
      </c>
      <c r="D3887" s="4" t="s">
        <v>2485</v>
      </c>
      <c r="G3887" s="4" t="s">
        <v>2118</v>
      </c>
      <c r="P3887" s="9" t="s">
        <v>4534</v>
      </c>
      <c r="Q3887" s="9" t="s">
        <v>2485</v>
      </c>
      <c r="R3887" s="9" t="s">
        <v>6008</v>
      </c>
    </row>
    <row r="3888" spans="1:18" x14ac:dyDescent="0.25">
      <c r="A3888" s="4" t="s">
        <v>4651</v>
      </c>
      <c r="D3888" s="4" t="s">
        <v>4041</v>
      </c>
      <c r="G3888" s="4" t="s">
        <v>4046</v>
      </c>
      <c r="P3888" s="9" t="s">
        <v>4651</v>
      </c>
      <c r="Q3888" s="9" t="s">
        <v>4041</v>
      </c>
      <c r="R3888" s="9" t="s">
        <v>5387</v>
      </c>
    </row>
    <row r="3889" spans="1:18" x14ac:dyDescent="0.25">
      <c r="A3889" s="4" t="s">
        <v>4731</v>
      </c>
      <c r="D3889" s="4" t="s">
        <v>4080</v>
      </c>
      <c r="G3889" s="4" t="s">
        <v>4096</v>
      </c>
      <c r="P3889" s="9" t="s">
        <v>4731</v>
      </c>
      <c r="Q3889" s="9" t="s">
        <v>4080</v>
      </c>
      <c r="R3889" s="9" t="s">
        <v>3722</v>
      </c>
    </row>
    <row r="3890" spans="1:18" x14ac:dyDescent="0.25">
      <c r="A3890" s="4" t="s">
        <v>7388</v>
      </c>
      <c r="D3890" s="4" t="s">
        <v>5390</v>
      </c>
      <c r="G3890" s="4" t="s">
        <v>4098</v>
      </c>
      <c r="P3890" s="9" t="s">
        <v>7388</v>
      </c>
      <c r="Q3890" s="9" t="s">
        <v>5390</v>
      </c>
      <c r="R3890" s="9" t="s">
        <v>3858</v>
      </c>
    </row>
    <row r="3891" spans="1:18" x14ac:dyDescent="0.25">
      <c r="A3891" s="4" t="s">
        <v>4847</v>
      </c>
      <c r="D3891" s="4" t="s">
        <v>6653</v>
      </c>
      <c r="G3891" s="4" t="s">
        <v>4116</v>
      </c>
      <c r="P3891" s="9" t="s">
        <v>4847</v>
      </c>
      <c r="Q3891" s="9" t="s">
        <v>6653</v>
      </c>
      <c r="R3891" s="9" t="s">
        <v>7177</v>
      </c>
    </row>
    <row r="3892" spans="1:18" x14ac:dyDescent="0.25">
      <c r="A3892" s="4" t="s">
        <v>6956</v>
      </c>
      <c r="D3892" s="4" t="s">
        <v>6013</v>
      </c>
      <c r="G3892" s="4" t="s">
        <v>6643</v>
      </c>
      <c r="P3892" s="9" t="s">
        <v>6956</v>
      </c>
      <c r="Q3892" s="9" t="s">
        <v>6013</v>
      </c>
      <c r="R3892" s="9" t="s">
        <v>4365</v>
      </c>
    </row>
    <row r="3893" spans="1:18" x14ac:dyDescent="0.25">
      <c r="A3893" s="4" t="s">
        <v>2591</v>
      </c>
      <c r="D3893" s="4" t="s">
        <v>3741</v>
      </c>
      <c r="G3893" s="4" t="s">
        <v>6008</v>
      </c>
      <c r="P3893" s="9" t="s">
        <v>2591</v>
      </c>
      <c r="Q3893" s="9" t="s">
        <v>3741</v>
      </c>
      <c r="R3893" s="9" t="s">
        <v>6009</v>
      </c>
    </row>
    <row r="3894" spans="1:18" x14ac:dyDescent="0.25">
      <c r="A3894" s="4" t="s">
        <v>6957</v>
      </c>
      <c r="D3894" s="4" t="s">
        <v>6821</v>
      </c>
      <c r="G3894" s="4" t="s">
        <v>5387</v>
      </c>
      <c r="P3894" s="9" t="s">
        <v>6957</v>
      </c>
      <c r="Q3894" s="9" t="s">
        <v>6821</v>
      </c>
      <c r="R3894" s="9" t="s">
        <v>6644</v>
      </c>
    </row>
    <row r="3895" spans="1:18" x14ac:dyDescent="0.25">
      <c r="A3895" s="4" t="s">
        <v>6304</v>
      </c>
      <c r="D3895" s="4" t="s">
        <v>2594</v>
      </c>
      <c r="G3895" s="4" t="s">
        <v>3722</v>
      </c>
      <c r="P3895" s="9" t="s">
        <v>6304</v>
      </c>
      <c r="Q3895" s="9" t="s">
        <v>2594</v>
      </c>
      <c r="R3895" s="9" t="s">
        <v>6010</v>
      </c>
    </row>
    <row r="3896" spans="1:18" x14ac:dyDescent="0.25">
      <c r="A3896" s="4" t="s">
        <v>3859</v>
      </c>
      <c r="D3896" s="4" t="s">
        <v>2094</v>
      </c>
      <c r="G3896" s="4" t="s">
        <v>3858</v>
      </c>
      <c r="P3896" s="9" t="s">
        <v>3859</v>
      </c>
      <c r="Q3896" s="9" t="s">
        <v>2094</v>
      </c>
      <c r="R3896" s="9" t="s">
        <v>5388</v>
      </c>
    </row>
    <row r="3897" spans="1:18" x14ac:dyDescent="0.25">
      <c r="A3897" s="4" t="s">
        <v>7389</v>
      </c>
      <c r="D3897" s="4" t="s">
        <v>4100</v>
      </c>
      <c r="G3897" s="4" t="s">
        <v>7177</v>
      </c>
      <c r="P3897" s="9" t="s">
        <v>7389</v>
      </c>
      <c r="Q3897" s="9" t="s">
        <v>4100</v>
      </c>
      <c r="R3897" s="9" t="s">
        <v>3828</v>
      </c>
    </row>
    <row r="3898" spans="1:18" x14ac:dyDescent="0.25">
      <c r="A3898" s="4" t="s">
        <v>2707</v>
      </c>
      <c r="D3898" s="4" t="s">
        <v>2541</v>
      </c>
      <c r="G3898" s="4" t="s">
        <v>4365</v>
      </c>
      <c r="P3898" s="9" t="s">
        <v>2707</v>
      </c>
      <c r="Q3898" s="9" t="s">
        <v>2541</v>
      </c>
      <c r="R3898" s="9" t="s">
        <v>4013</v>
      </c>
    </row>
    <row r="3899" spans="1:18" x14ac:dyDescent="0.25">
      <c r="A3899" s="4" t="s">
        <v>2834</v>
      </c>
      <c r="D3899" s="4" t="s">
        <v>1232</v>
      </c>
      <c r="G3899" s="4" t="s">
        <v>6009</v>
      </c>
      <c r="P3899" s="9" t="s">
        <v>2834</v>
      </c>
      <c r="Q3899" s="9" t="s">
        <v>1232</v>
      </c>
      <c r="R3899" s="9" t="s">
        <v>4018</v>
      </c>
    </row>
    <row r="3900" spans="1:18" x14ac:dyDescent="0.25">
      <c r="A3900" s="4" t="s">
        <v>6655</v>
      </c>
      <c r="D3900" s="4" t="s">
        <v>1373</v>
      </c>
      <c r="G3900" s="4" t="s">
        <v>6644</v>
      </c>
      <c r="P3900" s="9" t="s">
        <v>6655</v>
      </c>
      <c r="Q3900" s="9" t="s">
        <v>1373</v>
      </c>
      <c r="R3900" s="9" t="s">
        <v>2507</v>
      </c>
    </row>
    <row r="3901" spans="1:18" x14ac:dyDescent="0.25">
      <c r="A3901" s="4" t="s">
        <v>2885</v>
      </c>
      <c r="D3901" s="4" t="s">
        <v>1522</v>
      </c>
      <c r="G3901" s="4" t="s">
        <v>6010</v>
      </c>
      <c r="P3901" s="9" t="s">
        <v>2885</v>
      </c>
      <c r="Q3901" s="9" t="s">
        <v>1522</v>
      </c>
      <c r="R3901" s="9" t="s">
        <v>4060</v>
      </c>
    </row>
    <row r="3902" spans="1:18" x14ac:dyDescent="0.25">
      <c r="A3902" s="4" t="s">
        <v>2552</v>
      </c>
      <c r="D3902" s="4" t="s">
        <v>4978</v>
      </c>
      <c r="G3902" s="4" t="s">
        <v>5388</v>
      </c>
      <c r="P3902" s="9" t="s">
        <v>2552</v>
      </c>
      <c r="Q3902" s="9" t="s">
        <v>4978</v>
      </c>
      <c r="R3902" s="9" t="s">
        <v>4128</v>
      </c>
    </row>
    <row r="3903" spans="1:18" x14ac:dyDescent="0.25">
      <c r="A3903" s="4" t="s">
        <v>7390</v>
      </c>
      <c r="D3903" s="4" t="s">
        <v>2754</v>
      </c>
      <c r="G3903" s="4" t="s">
        <v>3828</v>
      </c>
      <c r="P3903" s="9" t="s">
        <v>7390</v>
      </c>
      <c r="Q3903" s="9" t="s">
        <v>2754</v>
      </c>
      <c r="R3903" s="9" t="s">
        <v>5389</v>
      </c>
    </row>
    <row r="3904" spans="1:18" x14ac:dyDescent="0.25">
      <c r="A3904" s="4" t="s">
        <v>1191</v>
      </c>
      <c r="D3904" s="4" t="s">
        <v>2779</v>
      </c>
      <c r="G3904" s="4" t="s">
        <v>4013</v>
      </c>
      <c r="P3904" s="9" t="s">
        <v>1191</v>
      </c>
      <c r="Q3904" s="9" t="s">
        <v>2779</v>
      </c>
      <c r="R3904" s="9" t="s">
        <v>6951</v>
      </c>
    </row>
    <row r="3905" spans="1:18" x14ac:dyDescent="0.25">
      <c r="A3905" s="4" t="s">
        <v>3514</v>
      </c>
      <c r="D3905" s="4" t="s">
        <v>2840</v>
      </c>
      <c r="G3905" s="4" t="s">
        <v>4018</v>
      </c>
      <c r="P3905" s="9" t="s">
        <v>3514</v>
      </c>
      <c r="Q3905" s="9" t="s">
        <v>2840</v>
      </c>
      <c r="R3905" s="9" t="s">
        <v>6952</v>
      </c>
    </row>
    <row r="3906" spans="1:18" x14ac:dyDescent="0.25">
      <c r="A3906" s="4" t="s">
        <v>5620</v>
      </c>
      <c r="D3906" s="4" t="s">
        <v>2822</v>
      </c>
      <c r="G3906" s="4" t="s">
        <v>2507</v>
      </c>
      <c r="P3906" s="9" t="s">
        <v>5620</v>
      </c>
      <c r="Q3906" s="9" t="s">
        <v>2822</v>
      </c>
      <c r="R3906" s="9" t="s">
        <v>6299</v>
      </c>
    </row>
    <row r="3907" spans="1:18" x14ac:dyDescent="0.25">
      <c r="A3907" s="4" t="s">
        <v>1412</v>
      </c>
      <c r="D3907" s="4" t="s">
        <v>2843</v>
      </c>
      <c r="G3907" s="4" t="s">
        <v>4060</v>
      </c>
      <c r="P3907" s="9" t="s">
        <v>1412</v>
      </c>
      <c r="Q3907" s="9" t="s">
        <v>2843</v>
      </c>
      <c r="R3907" s="9" t="s">
        <v>6645</v>
      </c>
    </row>
    <row r="3908" spans="1:18" x14ac:dyDescent="0.25">
      <c r="A3908" s="4" t="s">
        <v>3562</v>
      </c>
      <c r="D3908" s="4" t="s">
        <v>7385</v>
      </c>
      <c r="G3908" s="4" t="s">
        <v>4128</v>
      </c>
      <c r="P3908" s="9" t="s">
        <v>3562</v>
      </c>
      <c r="Q3908" s="9" t="s">
        <v>7385</v>
      </c>
      <c r="R3908" s="9" t="s">
        <v>6953</v>
      </c>
    </row>
    <row r="3909" spans="1:18" x14ac:dyDescent="0.25">
      <c r="A3909" s="4" t="s">
        <v>3575</v>
      </c>
      <c r="D3909" s="4" t="s">
        <v>2340</v>
      </c>
      <c r="G3909" s="4" t="s">
        <v>5389</v>
      </c>
      <c r="P3909" s="9" t="s">
        <v>3575</v>
      </c>
      <c r="Q3909" s="9" t="s">
        <v>2340</v>
      </c>
      <c r="R3909" s="9" t="s">
        <v>7178</v>
      </c>
    </row>
    <row r="3910" spans="1:18" x14ac:dyDescent="0.25">
      <c r="A3910" s="4" t="s">
        <v>1525</v>
      </c>
      <c r="D3910" s="4" t="s">
        <v>1886</v>
      </c>
      <c r="G3910" s="4" t="s">
        <v>6951</v>
      </c>
      <c r="P3910" s="9" t="s">
        <v>1525</v>
      </c>
      <c r="Q3910" s="9" t="s">
        <v>1886</v>
      </c>
      <c r="R3910" s="9" t="s">
        <v>6954</v>
      </c>
    </row>
    <row r="3911" spans="1:18" x14ac:dyDescent="0.25">
      <c r="A3911" s="4" t="s">
        <v>3610</v>
      </c>
      <c r="D3911" s="4" t="s">
        <v>2946</v>
      </c>
      <c r="G3911" s="4" t="s">
        <v>6952</v>
      </c>
      <c r="P3911" s="9" t="s">
        <v>3610</v>
      </c>
      <c r="Q3911" s="9" t="s">
        <v>2946</v>
      </c>
      <c r="R3911" s="9" t="s">
        <v>2258</v>
      </c>
    </row>
    <row r="3912" spans="1:18" x14ac:dyDescent="0.25">
      <c r="A3912" s="4" t="s">
        <v>6014</v>
      </c>
      <c r="D3912" s="4" t="s">
        <v>7180</v>
      </c>
      <c r="G3912" s="4" t="s">
        <v>6299</v>
      </c>
      <c r="P3912" s="9" t="s">
        <v>6014</v>
      </c>
      <c r="Q3912" s="9" t="s">
        <v>7180</v>
      </c>
      <c r="R3912" s="9" t="s">
        <v>7380</v>
      </c>
    </row>
    <row r="3913" spans="1:18" x14ac:dyDescent="0.25">
      <c r="A3913" s="4" t="s">
        <v>6305</v>
      </c>
      <c r="D3913" s="4" t="s">
        <v>7386</v>
      </c>
      <c r="G3913" s="4" t="s">
        <v>6645</v>
      </c>
      <c r="P3913" s="9" t="s">
        <v>6305</v>
      </c>
      <c r="Q3913" s="9" t="s">
        <v>7386</v>
      </c>
      <c r="R3913" s="9" t="s">
        <v>6011</v>
      </c>
    </row>
    <row r="3914" spans="1:18" x14ac:dyDescent="0.25">
      <c r="A3914" s="4" t="s">
        <v>3684</v>
      </c>
      <c r="D3914" s="4" t="s">
        <v>2569</v>
      </c>
      <c r="G3914" s="4" t="s">
        <v>6953</v>
      </c>
      <c r="P3914" s="9" t="s">
        <v>3684</v>
      </c>
      <c r="Q3914" s="9" t="s">
        <v>2569</v>
      </c>
      <c r="R3914" s="9" t="s">
        <v>5683</v>
      </c>
    </row>
    <row r="3915" spans="1:18" x14ac:dyDescent="0.25">
      <c r="A3915" s="4" t="s">
        <v>3760</v>
      </c>
      <c r="D3915" s="4" t="s">
        <v>1337</v>
      </c>
      <c r="G3915" s="4" t="s">
        <v>7178</v>
      </c>
      <c r="P3915" s="9" t="s">
        <v>3760</v>
      </c>
      <c r="Q3915" s="9" t="s">
        <v>1337</v>
      </c>
      <c r="R3915" s="9" t="s">
        <v>6646</v>
      </c>
    </row>
    <row r="3916" spans="1:18" x14ac:dyDescent="0.25">
      <c r="A3916" s="4" t="s">
        <v>5621</v>
      </c>
      <c r="D3916" s="4" t="s">
        <v>1194</v>
      </c>
      <c r="G3916" s="4" t="s">
        <v>6954</v>
      </c>
      <c r="P3916" s="9" t="s">
        <v>5621</v>
      </c>
      <c r="Q3916" s="9" t="s">
        <v>1194</v>
      </c>
      <c r="R3916" s="9" t="s">
        <v>2910</v>
      </c>
    </row>
    <row r="3917" spans="1:18" x14ac:dyDescent="0.25">
      <c r="A3917" s="4" t="s">
        <v>5622</v>
      </c>
      <c r="D3917" s="4" t="s">
        <v>1251</v>
      </c>
      <c r="G3917" s="4" t="s">
        <v>2258</v>
      </c>
      <c r="P3917" s="9" t="s">
        <v>5622</v>
      </c>
      <c r="Q3917" s="9" t="s">
        <v>1251</v>
      </c>
      <c r="R3917" s="9" t="s">
        <v>2462</v>
      </c>
    </row>
    <row r="3918" spans="1:18" x14ac:dyDescent="0.25">
      <c r="A3918" s="4" t="s">
        <v>3812</v>
      </c>
      <c r="D3918" s="4" t="s">
        <v>3528</v>
      </c>
      <c r="G3918" s="4" t="s">
        <v>7380</v>
      </c>
      <c r="P3918" s="9" t="s">
        <v>3812</v>
      </c>
      <c r="Q3918" s="9" t="s">
        <v>3528</v>
      </c>
      <c r="R3918" s="9" t="s">
        <v>6167</v>
      </c>
    </row>
    <row r="3919" spans="1:18" x14ac:dyDescent="0.25">
      <c r="A3919" s="4" t="s">
        <v>3823</v>
      </c>
      <c r="D3919" s="4" t="s">
        <v>1484</v>
      </c>
      <c r="G3919" s="4" t="s">
        <v>6011</v>
      </c>
      <c r="P3919" s="9" t="s">
        <v>3823</v>
      </c>
      <c r="Q3919" s="9" t="s">
        <v>1484</v>
      </c>
      <c r="R3919" s="9" t="s">
        <v>7381</v>
      </c>
    </row>
    <row r="3920" spans="1:18" x14ac:dyDescent="0.25">
      <c r="A3920" s="4" t="s">
        <v>3862</v>
      </c>
      <c r="D3920" s="4" t="s">
        <v>1387</v>
      </c>
      <c r="G3920" s="4" t="s">
        <v>5683</v>
      </c>
      <c r="P3920" s="9" t="s">
        <v>3862</v>
      </c>
      <c r="Q3920" s="9" t="s">
        <v>1387</v>
      </c>
      <c r="R3920" s="9" t="s">
        <v>6012</v>
      </c>
    </row>
    <row r="3921" spans="1:18" x14ac:dyDescent="0.25">
      <c r="A3921" s="4" t="s">
        <v>6656</v>
      </c>
      <c r="D3921" s="4" t="s">
        <v>3565</v>
      </c>
      <c r="G3921" s="4" t="s">
        <v>6646</v>
      </c>
      <c r="P3921" s="9" t="s">
        <v>6656</v>
      </c>
      <c r="Q3921" s="9" t="s">
        <v>3565</v>
      </c>
      <c r="R3921" s="9" t="s">
        <v>6647</v>
      </c>
    </row>
    <row r="3922" spans="1:18" x14ac:dyDescent="0.25">
      <c r="A3922" s="4" t="s">
        <v>3950</v>
      </c>
      <c r="D3922" s="4" t="s">
        <v>3574</v>
      </c>
      <c r="G3922" s="4" t="s">
        <v>2910</v>
      </c>
      <c r="P3922" s="9" t="s">
        <v>3950</v>
      </c>
      <c r="Q3922" s="9" t="s">
        <v>3574</v>
      </c>
      <c r="R3922" s="9" t="s">
        <v>2900</v>
      </c>
    </row>
    <row r="3923" spans="1:18" x14ac:dyDescent="0.25">
      <c r="A3923" s="4" t="s">
        <v>2350</v>
      </c>
      <c r="D3923" s="4" t="s">
        <v>3584</v>
      </c>
      <c r="G3923" s="4" t="s">
        <v>2462</v>
      </c>
      <c r="P3923" s="9" t="s">
        <v>2350</v>
      </c>
      <c r="Q3923" s="9" t="s">
        <v>3584</v>
      </c>
      <c r="R3923" s="9" t="s">
        <v>2947</v>
      </c>
    </row>
    <row r="3924" spans="1:18" x14ac:dyDescent="0.25">
      <c r="A3924" s="4" t="s">
        <v>1794</v>
      </c>
      <c r="D3924" s="4" t="s">
        <v>1526</v>
      </c>
      <c r="G3924" s="4" t="s">
        <v>6167</v>
      </c>
      <c r="P3924" s="9" t="s">
        <v>1794</v>
      </c>
      <c r="Q3924" s="9" t="s">
        <v>1526</v>
      </c>
      <c r="R3924" s="9" t="s">
        <v>1308</v>
      </c>
    </row>
    <row r="3925" spans="1:18" x14ac:dyDescent="0.25">
      <c r="A3925" s="4" t="s">
        <v>1948</v>
      </c>
      <c r="D3925" s="4" t="s">
        <v>1577</v>
      </c>
      <c r="G3925" s="4" t="s">
        <v>7381</v>
      </c>
      <c r="P3925" s="9" t="s">
        <v>1948</v>
      </c>
      <c r="Q3925" s="9" t="s">
        <v>1577</v>
      </c>
      <c r="R3925" s="9" t="s">
        <v>4470</v>
      </c>
    </row>
    <row r="3926" spans="1:18" x14ac:dyDescent="0.25">
      <c r="A3926" s="4" t="s">
        <v>2115</v>
      </c>
      <c r="D3926" s="4" t="s">
        <v>3597</v>
      </c>
      <c r="G3926" s="4" t="s">
        <v>6012</v>
      </c>
      <c r="P3926" s="9" t="s">
        <v>2115</v>
      </c>
      <c r="Q3926" s="9" t="s">
        <v>3597</v>
      </c>
      <c r="R3926" s="9" t="s">
        <v>4586</v>
      </c>
    </row>
    <row r="3927" spans="1:18" x14ac:dyDescent="0.25">
      <c r="A3927" s="4" t="s">
        <v>4075</v>
      </c>
      <c r="D3927" s="4" t="s">
        <v>3647</v>
      </c>
      <c r="G3927" s="4" t="s">
        <v>6647</v>
      </c>
      <c r="P3927" s="9" t="s">
        <v>4075</v>
      </c>
      <c r="Q3927" s="9" t="s">
        <v>3647</v>
      </c>
      <c r="R3927" s="9" t="s">
        <v>6820</v>
      </c>
    </row>
    <row r="3928" spans="1:18" x14ac:dyDescent="0.25">
      <c r="A3928" s="4" t="s">
        <v>6015</v>
      </c>
      <c r="D3928" s="4" t="s">
        <v>3653</v>
      </c>
      <c r="G3928" s="4" t="s">
        <v>2900</v>
      </c>
      <c r="P3928" s="9" t="s">
        <v>6015</v>
      </c>
      <c r="Q3928" s="9" t="s">
        <v>3653</v>
      </c>
      <c r="R3928" s="9" t="s">
        <v>4722</v>
      </c>
    </row>
    <row r="3929" spans="1:18" x14ac:dyDescent="0.25">
      <c r="A3929" s="4" t="s">
        <v>5391</v>
      </c>
      <c r="D3929" s="4" t="s">
        <v>3649</v>
      </c>
      <c r="G3929" s="4" t="s">
        <v>2947</v>
      </c>
      <c r="P3929" s="9" t="s">
        <v>5391</v>
      </c>
      <c r="Q3929" s="9" t="s">
        <v>3649</v>
      </c>
      <c r="R3929" s="9" t="s">
        <v>6648</v>
      </c>
    </row>
    <row r="3930" spans="1:18" x14ac:dyDescent="0.25">
      <c r="A3930" s="4" t="s">
        <v>2731</v>
      </c>
      <c r="D3930" s="4" t="s">
        <v>7387</v>
      </c>
      <c r="G3930" s="4" t="s">
        <v>1308</v>
      </c>
      <c r="P3930" s="9" t="s">
        <v>2731</v>
      </c>
      <c r="Q3930" s="9" t="s">
        <v>7387</v>
      </c>
      <c r="R3930" s="9" t="s">
        <v>5291</v>
      </c>
    </row>
    <row r="3931" spans="1:18" x14ac:dyDescent="0.25">
      <c r="A3931" s="4" t="s">
        <v>2739</v>
      </c>
      <c r="D3931" s="4" t="s">
        <v>1666</v>
      </c>
      <c r="G3931" s="4" t="s">
        <v>4470</v>
      </c>
      <c r="P3931" s="9" t="s">
        <v>2739</v>
      </c>
      <c r="Q3931" s="9" t="s">
        <v>1666</v>
      </c>
      <c r="R3931" s="9" t="s">
        <v>4865</v>
      </c>
    </row>
    <row r="3932" spans="1:18" x14ac:dyDescent="0.25">
      <c r="A3932" s="4" t="s">
        <v>6016</v>
      </c>
      <c r="D3932" s="4" t="s">
        <v>3694</v>
      </c>
      <c r="G3932" s="4" t="s">
        <v>4586</v>
      </c>
      <c r="P3932" s="9" t="s">
        <v>6016</v>
      </c>
      <c r="Q3932" s="9" t="s">
        <v>3694</v>
      </c>
      <c r="R3932" s="9" t="s">
        <v>2364</v>
      </c>
    </row>
    <row r="3933" spans="1:18" x14ac:dyDescent="0.25">
      <c r="A3933" s="4" t="s">
        <v>2809</v>
      </c>
      <c r="D3933" s="4" t="s">
        <v>3725</v>
      </c>
      <c r="G3933" s="4" t="s">
        <v>6820</v>
      </c>
      <c r="P3933" s="9" t="s">
        <v>2809</v>
      </c>
      <c r="Q3933" s="9" t="s">
        <v>3725</v>
      </c>
      <c r="R3933" s="9" t="s">
        <v>1821</v>
      </c>
    </row>
    <row r="3934" spans="1:18" x14ac:dyDescent="0.25">
      <c r="A3934" s="4" t="s">
        <v>5491</v>
      </c>
      <c r="D3934" s="4" t="s">
        <v>3758</v>
      </c>
      <c r="G3934" s="4" t="s">
        <v>4722</v>
      </c>
      <c r="P3934" s="9" t="s">
        <v>5491</v>
      </c>
      <c r="Q3934" s="9" t="s">
        <v>3758</v>
      </c>
      <c r="R3934" s="9" t="s">
        <v>4928</v>
      </c>
    </row>
    <row r="3935" spans="1:18" x14ac:dyDescent="0.25">
      <c r="A3935" s="4" t="s">
        <v>5721</v>
      </c>
      <c r="D3935" s="4" t="s">
        <v>3767</v>
      </c>
      <c r="G3935" s="4" t="s">
        <v>6648</v>
      </c>
      <c r="P3935" s="9" t="s">
        <v>5721</v>
      </c>
      <c r="Q3935" s="9" t="s">
        <v>3767</v>
      </c>
      <c r="R3935" s="9" t="s">
        <v>4960</v>
      </c>
    </row>
    <row r="3936" spans="1:18" x14ac:dyDescent="0.25">
      <c r="A3936" s="4" t="s">
        <v>2385</v>
      </c>
      <c r="D3936" s="4" t="s">
        <v>3789</v>
      </c>
      <c r="G3936" s="4" t="s">
        <v>5291</v>
      </c>
      <c r="P3936" s="9" t="s">
        <v>2385</v>
      </c>
      <c r="Q3936" s="9" t="s">
        <v>3789</v>
      </c>
      <c r="R3936" s="9" t="s">
        <v>4976</v>
      </c>
    </row>
    <row r="3937" spans="1:18" x14ac:dyDescent="0.25">
      <c r="A3937" s="4" t="s">
        <v>1772</v>
      </c>
      <c r="D3937" s="4" t="s">
        <v>3808</v>
      </c>
      <c r="G3937" s="4" t="s">
        <v>4865</v>
      </c>
      <c r="P3937" s="9" t="s">
        <v>1772</v>
      </c>
      <c r="Q3937" s="9" t="s">
        <v>3808</v>
      </c>
      <c r="R3937" s="9" t="s">
        <v>6649</v>
      </c>
    </row>
    <row r="3938" spans="1:18" x14ac:dyDescent="0.25">
      <c r="A3938" s="4" t="s">
        <v>5392</v>
      </c>
      <c r="D3938" s="4" t="s">
        <v>3870</v>
      </c>
      <c r="G3938" s="4" t="s">
        <v>2364</v>
      </c>
      <c r="P3938" s="9" t="s">
        <v>5392</v>
      </c>
      <c r="Q3938" s="9" t="s">
        <v>3870</v>
      </c>
      <c r="R3938" s="9" t="s">
        <v>3519</v>
      </c>
    </row>
    <row r="3939" spans="1:18" x14ac:dyDescent="0.25">
      <c r="A3939" s="4" t="s">
        <v>1181</v>
      </c>
      <c r="D3939" s="4" t="s">
        <v>3907</v>
      </c>
      <c r="G3939" s="4" t="s">
        <v>1821</v>
      </c>
      <c r="P3939" s="9" t="s">
        <v>1181</v>
      </c>
      <c r="Q3939" s="9" t="s">
        <v>3907</v>
      </c>
      <c r="R3939" s="9" t="s">
        <v>6650</v>
      </c>
    </row>
    <row r="3940" spans="1:18" x14ac:dyDescent="0.25">
      <c r="A3940" s="4" t="s">
        <v>3507</v>
      </c>
      <c r="D3940" s="4" t="s">
        <v>3899</v>
      </c>
      <c r="G3940" s="4" t="s">
        <v>4928</v>
      </c>
      <c r="P3940" s="9" t="s">
        <v>3507</v>
      </c>
      <c r="Q3940" s="9" t="s">
        <v>3899</v>
      </c>
      <c r="R3940" s="9" t="s">
        <v>5619</v>
      </c>
    </row>
    <row r="3941" spans="1:18" x14ac:dyDescent="0.25">
      <c r="A3941" s="4" t="s">
        <v>1376</v>
      </c>
      <c r="D3941" s="4" t="s">
        <v>3897</v>
      </c>
      <c r="G3941" s="4" t="s">
        <v>4960</v>
      </c>
      <c r="P3941" s="9" t="s">
        <v>1376</v>
      </c>
      <c r="Q3941" s="9" t="s">
        <v>3897</v>
      </c>
      <c r="R3941" s="9" t="s">
        <v>6301</v>
      </c>
    </row>
    <row r="3942" spans="1:18" x14ac:dyDescent="0.25">
      <c r="A3942" s="4" t="s">
        <v>3546</v>
      </c>
      <c r="D3942" s="4" t="s">
        <v>3902</v>
      </c>
      <c r="G3942" s="4" t="s">
        <v>4976</v>
      </c>
      <c r="P3942" s="9" t="s">
        <v>3546</v>
      </c>
      <c r="Q3942" s="9" t="s">
        <v>3902</v>
      </c>
      <c r="R3942" s="9" t="s">
        <v>3620</v>
      </c>
    </row>
    <row r="3943" spans="1:18" x14ac:dyDescent="0.25">
      <c r="A3943" s="4" t="s">
        <v>1521</v>
      </c>
      <c r="D3943" s="4" t="s">
        <v>7557</v>
      </c>
      <c r="G3943" s="4" t="s">
        <v>6649</v>
      </c>
      <c r="P3943" s="9" t="s">
        <v>1521</v>
      </c>
      <c r="Q3943" s="9" t="s">
        <v>7557</v>
      </c>
      <c r="R3943" s="9" t="s">
        <v>6302</v>
      </c>
    </row>
    <row r="3944" spans="1:18" x14ac:dyDescent="0.25">
      <c r="A3944" s="4" t="s">
        <v>3605</v>
      </c>
      <c r="D3944" s="4" t="s">
        <v>3925</v>
      </c>
      <c r="G3944" s="4" t="s">
        <v>3519</v>
      </c>
      <c r="P3944" s="9" t="s">
        <v>3605</v>
      </c>
      <c r="Q3944" s="9" t="s">
        <v>3925</v>
      </c>
      <c r="R3944" s="9" t="s">
        <v>3655</v>
      </c>
    </row>
    <row r="3945" spans="1:18" x14ac:dyDescent="0.25">
      <c r="A3945" s="4" t="s">
        <v>6958</v>
      </c>
      <c r="D3945" s="4" t="s">
        <v>3947</v>
      </c>
      <c r="G3945" s="4" t="s">
        <v>6650</v>
      </c>
      <c r="P3945" s="9" t="s">
        <v>6958</v>
      </c>
      <c r="Q3945" s="9" t="s">
        <v>3947</v>
      </c>
      <c r="R3945" s="9" t="s">
        <v>7383</v>
      </c>
    </row>
    <row r="3946" spans="1:18" x14ac:dyDescent="0.25">
      <c r="A3946" s="4" t="s">
        <v>3670</v>
      </c>
      <c r="D3946" s="4" t="s">
        <v>3968</v>
      </c>
      <c r="G3946" s="4" t="s">
        <v>5619</v>
      </c>
      <c r="P3946" s="9" t="s">
        <v>3670</v>
      </c>
      <c r="Q3946" s="9" t="s">
        <v>3968</v>
      </c>
      <c r="R3946" s="9" t="s">
        <v>3777</v>
      </c>
    </row>
    <row r="3947" spans="1:18" x14ac:dyDescent="0.25">
      <c r="A3947" s="4" t="s">
        <v>3679</v>
      </c>
      <c r="D3947" s="4" t="s">
        <v>7558</v>
      </c>
      <c r="G3947" s="4" t="s">
        <v>6301</v>
      </c>
      <c r="P3947" s="9" t="s">
        <v>3679</v>
      </c>
      <c r="Q3947" s="9" t="s">
        <v>7558</v>
      </c>
      <c r="R3947" s="9" t="s">
        <v>7555</v>
      </c>
    </row>
    <row r="3948" spans="1:18" x14ac:dyDescent="0.25">
      <c r="A3948" s="4" t="s">
        <v>6306</v>
      </c>
      <c r="D3948" s="4" t="s">
        <v>4008</v>
      </c>
      <c r="G3948" s="4" t="s">
        <v>3620</v>
      </c>
      <c r="P3948" s="9" t="s">
        <v>6306</v>
      </c>
      <c r="Q3948" s="9" t="s">
        <v>4008</v>
      </c>
      <c r="R3948" s="9" t="s">
        <v>2537</v>
      </c>
    </row>
    <row r="3949" spans="1:18" x14ac:dyDescent="0.25">
      <c r="A3949" s="4" t="s">
        <v>6657</v>
      </c>
      <c r="D3949" s="4" t="s">
        <v>2616</v>
      </c>
      <c r="G3949" s="4" t="s">
        <v>6302</v>
      </c>
      <c r="P3949" s="9" t="s">
        <v>6657</v>
      </c>
      <c r="Q3949" s="9" t="s">
        <v>2616</v>
      </c>
      <c r="R3949" s="9" t="s">
        <v>4104</v>
      </c>
    </row>
    <row r="3950" spans="1:18" x14ac:dyDescent="0.25">
      <c r="A3950" s="4" t="s">
        <v>3779</v>
      </c>
      <c r="D3950" s="4" t="s">
        <v>2221</v>
      </c>
      <c r="G3950" s="4" t="s">
        <v>3655</v>
      </c>
      <c r="P3950" s="9" t="s">
        <v>3779</v>
      </c>
      <c r="Q3950" s="9" t="s">
        <v>2221</v>
      </c>
      <c r="R3950" s="9" t="s">
        <v>4062</v>
      </c>
    </row>
    <row r="3951" spans="1:18" x14ac:dyDescent="0.25">
      <c r="A3951" s="4" t="s">
        <v>3834</v>
      </c>
      <c r="D3951" s="4" t="s">
        <v>2232</v>
      </c>
      <c r="G3951" s="4" t="s">
        <v>7383</v>
      </c>
      <c r="P3951" s="9" t="s">
        <v>3834</v>
      </c>
      <c r="Q3951" s="9" t="s">
        <v>2232</v>
      </c>
      <c r="R3951" s="9" t="s">
        <v>4133</v>
      </c>
    </row>
    <row r="3952" spans="1:18" x14ac:dyDescent="0.25">
      <c r="A3952" s="4" t="s">
        <v>3852</v>
      </c>
      <c r="D3952" s="4" t="s">
        <v>2080</v>
      </c>
      <c r="G3952" s="4" t="s">
        <v>3777</v>
      </c>
      <c r="P3952" s="9" t="s">
        <v>3852</v>
      </c>
      <c r="Q3952" s="9" t="s">
        <v>2080</v>
      </c>
      <c r="R3952" s="9" t="s">
        <v>7556</v>
      </c>
    </row>
    <row r="3953" spans="1:18" x14ac:dyDescent="0.25">
      <c r="A3953" s="4" t="s">
        <v>6017</v>
      </c>
      <c r="D3953" s="4" t="s">
        <v>4089</v>
      </c>
      <c r="G3953" s="4" t="s">
        <v>7555</v>
      </c>
      <c r="P3953" s="9" t="s">
        <v>6017</v>
      </c>
      <c r="Q3953" s="9" t="s">
        <v>4089</v>
      </c>
      <c r="R3953" s="9" t="s">
        <v>6651</v>
      </c>
    </row>
    <row r="3954" spans="1:18" x14ac:dyDescent="0.25">
      <c r="A3954" s="4" t="s">
        <v>3953</v>
      </c>
      <c r="D3954" s="4" t="s">
        <v>4094</v>
      </c>
      <c r="G3954" s="4" t="s">
        <v>2537</v>
      </c>
      <c r="P3954" s="9" t="s">
        <v>3953</v>
      </c>
      <c r="Q3954" s="9" t="s">
        <v>4094</v>
      </c>
      <c r="R3954" s="9" t="s">
        <v>4222</v>
      </c>
    </row>
    <row r="3955" spans="1:18" x14ac:dyDescent="0.25">
      <c r="A3955" s="4" t="s">
        <v>5393</v>
      </c>
      <c r="D3955" s="4" t="s">
        <v>6654</v>
      </c>
      <c r="G3955" s="4" t="s">
        <v>4104</v>
      </c>
      <c r="P3955" s="9" t="s">
        <v>5393</v>
      </c>
      <c r="Q3955" s="9" t="s">
        <v>6654</v>
      </c>
      <c r="R3955" s="9" t="s">
        <v>4261</v>
      </c>
    </row>
    <row r="3956" spans="1:18" x14ac:dyDescent="0.25">
      <c r="A3956" s="4" t="s">
        <v>7182</v>
      </c>
      <c r="D3956" s="4" t="s">
        <v>4356</v>
      </c>
      <c r="G3956" s="4" t="s">
        <v>4062</v>
      </c>
      <c r="P3956" s="9" t="s">
        <v>7182</v>
      </c>
      <c r="Q3956" s="9" t="s">
        <v>4356</v>
      </c>
      <c r="R3956" s="9" t="s">
        <v>7384</v>
      </c>
    </row>
    <row r="3957" spans="1:18" x14ac:dyDescent="0.25">
      <c r="A3957" s="4" t="s">
        <v>7391</v>
      </c>
      <c r="D3957" s="4" t="s">
        <v>4356</v>
      </c>
      <c r="G3957" s="4" t="s">
        <v>4133</v>
      </c>
      <c r="P3957" s="9" t="s">
        <v>7391</v>
      </c>
      <c r="Q3957" s="9" t="s">
        <v>4356</v>
      </c>
      <c r="R3957" s="9" t="s">
        <v>6168</v>
      </c>
    </row>
    <row r="3958" spans="1:18" x14ac:dyDescent="0.25">
      <c r="A3958" s="4" t="s">
        <v>3991</v>
      </c>
      <c r="D3958" s="4" t="s">
        <v>2563</v>
      </c>
      <c r="G3958" s="4" t="s">
        <v>7556</v>
      </c>
      <c r="P3958" s="9" t="s">
        <v>3991</v>
      </c>
      <c r="Q3958" s="9" t="s">
        <v>2563</v>
      </c>
      <c r="R3958" s="9" t="s">
        <v>6955</v>
      </c>
    </row>
    <row r="3959" spans="1:18" x14ac:dyDescent="0.25">
      <c r="A3959" s="4" t="s">
        <v>2642</v>
      </c>
      <c r="D3959" s="4" t="s">
        <v>4083</v>
      </c>
      <c r="G3959" s="4" t="s">
        <v>6651</v>
      </c>
      <c r="P3959" s="9" t="s">
        <v>2642</v>
      </c>
      <c r="Q3959" s="9" t="s">
        <v>4083</v>
      </c>
      <c r="R3959" s="9" t="s">
        <v>2259</v>
      </c>
    </row>
    <row r="3960" spans="1:18" x14ac:dyDescent="0.25">
      <c r="A3960" s="4" t="s">
        <v>2219</v>
      </c>
      <c r="D3960" s="4" t="s">
        <v>5490</v>
      </c>
      <c r="G3960" s="4" t="s">
        <v>4222</v>
      </c>
      <c r="P3960" s="9" t="s">
        <v>2219</v>
      </c>
      <c r="Q3960" s="9" t="s">
        <v>5490</v>
      </c>
      <c r="R3960" s="9" t="s">
        <v>6652</v>
      </c>
    </row>
    <row r="3961" spans="1:18" x14ac:dyDescent="0.25">
      <c r="A3961" s="4" t="s">
        <v>1903</v>
      </c>
      <c r="D3961" s="4" t="s">
        <v>6303</v>
      </c>
      <c r="G3961" s="4" t="s">
        <v>4261</v>
      </c>
      <c r="P3961" s="9" t="s">
        <v>1903</v>
      </c>
      <c r="Q3961" s="9" t="s">
        <v>6303</v>
      </c>
      <c r="R3961" s="9" t="s">
        <v>3890</v>
      </c>
    </row>
    <row r="3962" spans="1:18" x14ac:dyDescent="0.25">
      <c r="A3962" s="4" t="s">
        <v>4034</v>
      </c>
      <c r="D3962" s="4" t="s">
        <v>4534</v>
      </c>
      <c r="G3962" s="4" t="s">
        <v>7384</v>
      </c>
      <c r="P3962" s="9" t="s">
        <v>4034</v>
      </c>
      <c r="Q3962" s="9" t="s">
        <v>4534</v>
      </c>
      <c r="R3962" s="9" t="s">
        <v>7179</v>
      </c>
    </row>
    <row r="3963" spans="1:18" x14ac:dyDescent="0.25">
      <c r="A3963" s="4" t="s">
        <v>4111</v>
      </c>
      <c r="D3963" s="4" t="s">
        <v>4651</v>
      </c>
      <c r="G3963" s="4" t="s">
        <v>6168</v>
      </c>
      <c r="P3963" s="9" t="s">
        <v>4111</v>
      </c>
      <c r="Q3963" s="9" t="s">
        <v>4651</v>
      </c>
      <c r="R3963" s="9" t="s">
        <v>7683</v>
      </c>
    </row>
    <row r="3964" spans="1:18" x14ac:dyDescent="0.25">
      <c r="A3964" s="4" t="s">
        <v>6959</v>
      </c>
      <c r="D3964" s="4" t="s">
        <v>4731</v>
      </c>
      <c r="G3964" s="4" t="s">
        <v>6955</v>
      </c>
      <c r="P3964" s="9" t="s">
        <v>6959</v>
      </c>
      <c r="Q3964" s="9" t="s">
        <v>4731</v>
      </c>
      <c r="R3964" s="9" t="s">
        <v>6169</v>
      </c>
    </row>
    <row r="3965" spans="1:18" x14ac:dyDescent="0.25">
      <c r="A3965" s="4" t="s">
        <v>2535</v>
      </c>
      <c r="D3965" s="4" t="s">
        <v>4847</v>
      </c>
      <c r="G3965" s="4" t="s">
        <v>2259</v>
      </c>
      <c r="P3965" s="9" t="s">
        <v>2535</v>
      </c>
      <c r="Q3965" s="9" t="s">
        <v>4847</v>
      </c>
      <c r="R3965" s="9" t="s">
        <v>2485</v>
      </c>
    </row>
    <row r="3966" spans="1:18" x14ac:dyDescent="0.25">
      <c r="A3966" s="4" t="s">
        <v>2175</v>
      </c>
      <c r="D3966" s="4" t="s">
        <v>6956</v>
      </c>
      <c r="G3966" s="4" t="s">
        <v>6652</v>
      </c>
      <c r="P3966" s="9" t="s">
        <v>2175</v>
      </c>
      <c r="Q3966" s="9" t="s">
        <v>6956</v>
      </c>
      <c r="R3966" s="9" t="s">
        <v>4041</v>
      </c>
    </row>
    <row r="3967" spans="1:18" x14ac:dyDescent="0.25">
      <c r="A3967" s="4" t="s">
        <v>5623</v>
      </c>
      <c r="D3967" s="4" t="s">
        <v>2591</v>
      </c>
      <c r="G3967" s="4" t="s">
        <v>3890</v>
      </c>
      <c r="P3967" s="9" t="s">
        <v>5623</v>
      </c>
      <c r="Q3967" s="9" t="s">
        <v>2591</v>
      </c>
      <c r="R3967" s="9" t="s">
        <v>4080</v>
      </c>
    </row>
    <row r="3968" spans="1:18" x14ac:dyDescent="0.25">
      <c r="A3968" s="4" t="s">
        <v>6960</v>
      </c>
      <c r="D3968" s="4" t="s">
        <v>6957</v>
      </c>
      <c r="G3968" s="4" t="s">
        <v>7179</v>
      </c>
      <c r="P3968" s="9" t="s">
        <v>6960</v>
      </c>
      <c r="Q3968" s="9" t="s">
        <v>6957</v>
      </c>
      <c r="R3968" s="9" t="s">
        <v>5390</v>
      </c>
    </row>
    <row r="3969" spans="1:18" x14ac:dyDescent="0.25">
      <c r="A3969" s="4" t="s">
        <v>6307</v>
      </c>
      <c r="D3969" s="4" t="s">
        <v>6304</v>
      </c>
      <c r="G3969" s="4" t="s">
        <v>7683</v>
      </c>
      <c r="P3969" s="9" t="s">
        <v>6307</v>
      </c>
      <c r="Q3969" s="9" t="s">
        <v>6304</v>
      </c>
      <c r="R3969" s="9" t="s">
        <v>6653</v>
      </c>
    </row>
    <row r="3970" spans="1:18" x14ac:dyDescent="0.25">
      <c r="A3970" s="4" t="s">
        <v>7392</v>
      </c>
      <c r="D3970" s="4" t="s">
        <v>3859</v>
      </c>
      <c r="G3970" s="4" t="s">
        <v>6169</v>
      </c>
      <c r="P3970" s="9" t="s">
        <v>7392</v>
      </c>
      <c r="Q3970" s="9" t="s">
        <v>3859</v>
      </c>
      <c r="R3970" s="9" t="s">
        <v>6013</v>
      </c>
    </row>
    <row r="3971" spans="1:18" x14ac:dyDescent="0.25">
      <c r="A3971" s="4" t="s">
        <v>1655</v>
      </c>
      <c r="D3971" s="4" t="s">
        <v>7389</v>
      </c>
      <c r="G3971" s="4" t="s">
        <v>2485</v>
      </c>
      <c r="P3971" s="9" t="s">
        <v>1655</v>
      </c>
      <c r="Q3971" s="9" t="s">
        <v>7389</v>
      </c>
      <c r="R3971" s="9" t="s">
        <v>3741</v>
      </c>
    </row>
    <row r="3972" spans="1:18" x14ac:dyDescent="0.25">
      <c r="A3972" s="4" t="s">
        <v>7393</v>
      </c>
      <c r="D3972" s="4" t="s">
        <v>2707</v>
      </c>
      <c r="G3972" s="4" t="s">
        <v>4041</v>
      </c>
      <c r="P3972" s="9" t="s">
        <v>7393</v>
      </c>
      <c r="Q3972" s="9" t="s">
        <v>2707</v>
      </c>
      <c r="R3972" s="9" t="s">
        <v>6821</v>
      </c>
    </row>
    <row r="3973" spans="1:18" x14ac:dyDescent="0.25">
      <c r="A3973" s="4" t="s">
        <v>7394</v>
      </c>
      <c r="D3973" s="4" t="s">
        <v>2834</v>
      </c>
      <c r="G3973" s="4" t="s">
        <v>4080</v>
      </c>
      <c r="P3973" s="9" t="s">
        <v>7394</v>
      </c>
      <c r="Q3973" s="9" t="s">
        <v>2834</v>
      </c>
      <c r="R3973" s="9" t="s">
        <v>2594</v>
      </c>
    </row>
    <row r="3974" spans="1:18" x14ac:dyDescent="0.25">
      <c r="A3974" s="4" t="s">
        <v>4235</v>
      </c>
      <c r="D3974" s="4" t="s">
        <v>6655</v>
      </c>
      <c r="G3974" s="4" t="s">
        <v>5390</v>
      </c>
      <c r="P3974" s="9" t="s">
        <v>4235</v>
      </c>
      <c r="Q3974" s="9" t="s">
        <v>6655</v>
      </c>
      <c r="R3974" s="9" t="s">
        <v>2094</v>
      </c>
    </row>
    <row r="3975" spans="1:18" x14ac:dyDescent="0.25">
      <c r="A3975" s="4" t="s">
        <v>6658</v>
      </c>
      <c r="D3975" s="4" t="s">
        <v>2885</v>
      </c>
      <c r="G3975" s="4" t="s">
        <v>6653</v>
      </c>
      <c r="P3975" s="9" t="s">
        <v>6658</v>
      </c>
      <c r="Q3975" s="9" t="s">
        <v>2885</v>
      </c>
      <c r="R3975" s="9" t="s">
        <v>4100</v>
      </c>
    </row>
    <row r="3976" spans="1:18" x14ac:dyDescent="0.25">
      <c r="A3976" s="4" t="s">
        <v>7395</v>
      </c>
      <c r="D3976" s="4" t="s">
        <v>2552</v>
      </c>
      <c r="G3976" s="4" t="s">
        <v>6013</v>
      </c>
      <c r="P3976" s="9" t="s">
        <v>7395</v>
      </c>
      <c r="Q3976" s="9" t="s">
        <v>2552</v>
      </c>
      <c r="R3976" s="9" t="s">
        <v>2541</v>
      </c>
    </row>
    <row r="3977" spans="1:18" x14ac:dyDescent="0.25">
      <c r="A3977" s="4" t="s">
        <v>4315</v>
      </c>
      <c r="D3977" s="4" t="s">
        <v>7390</v>
      </c>
      <c r="G3977" s="4" t="s">
        <v>3741</v>
      </c>
      <c r="P3977" s="9" t="s">
        <v>4315</v>
      </c>
      <c r="Q3977" s="9" t="s">
        <v>7390</v>
      </c>
      <c r="R3977" s="9" t="s">
        <v>1232</v>
      </c>
    </row>
    <row r="3978" spans="1:18" x14ac:dyDescent="0.25">
      <c r="A3978" s="4" t="s">
        <v>6018</v>
      </c>
      <c r="D3978" s="4" t="s">
        <v>1191</v>
      </c>
      <c r="G3978" s="4" t="s">
        <v>6821</v>
      </c>
      <c r="P3978" s="9" t="s">
        <v>6018</v>
      </c>
      <c r="Q3978" s="9" t="s">
        <v>1191</v>
      </c>
      <c r="R3978" s="9" t="s">
        <v>1373</v>
      </c>
    </row>
    <row r="3979" spans="1:18" x14ac:dyDescent="0.25">
      <c r="A3979" s="4" t="s">
        <v>5441</v>
      </c>
      <c r="D3979" s="4" t="s">
        <v>3514</v>
      </c>
      <c r="G3979" s="4" t="s">
        <v>2594</v>
      </c>
      <c r="P3979" s="9" t="s">
        <v>5441</v>
      </c>
      <c r="Q3979" s="9" t="s">
        <v>3514</v>
      </c>
      <c r="R3979" s="9" t="s">
        <v>1522</v>
      </c>
    </row>
    <row r="3980" spans="1:18" x14ac:dyDescent="0.25">
      <c r="A3980" s="4" t="s">
        <v>7396</v>
      </c>
      <c r="D3980" s="4" t="s">
        <v>1412</v>
      </c>
      <c r="G3980" s="4" t="s">
        <v>2094</v>
      </c>
      <c r="P3980" s="9" t="s">
        <v>7396</v>
      </c>
      <c r="Q3980" s="9" t="s">
        <v>1412</v>
      </c>
      <c r="R3980" s="9" t="s">
        <v>4978</v>
      </c>
    </row>
    <row r="3981" spans="1:18" x14ac:dyDescent="0.25">
      <c r="A3981" s="4" t="s">
        <v>6111</v>
      </c>
      <c r="D3981" s="4" t="s">
        <v>3562</v>
      </c>
      <c r="G3981" s="4" t="s">
        <v>4100</v>
      </c>
      <c r="P3981" s="9" t="s">
        <v>6111</v>
      </c>
      <c r="Q3981" s="9" t="s">
        <v>3562</v>
      </c>
      <c r="R3981" s="9" t="s">
        <v>2754</v>
      </c>
    </row>
    <row r="3982" spans="1:18" x14ac:dyDescent="0.25">
      <c r="A3982" s="4" t="s">
        <v>6112</v>
      </c>
      <c r="D3982" s="4" t="s">
        <v>3575</v>
      </c>
      <c r="G3982" s="4" t="s">
        <v>2541</v>
      </c>
      <c r="P3982" s="9" t="s">
        <v>6112</v>
      </c>
      <c r="Q3982" s="9" t="s">
        <v>3575</v>
      </c>
      <c r="R3982" s="9" t="s">
        <v>2779</v>
      </c>
    </row>
    <row r="3983" spans="1:18" x14ac:dyDescent="0.25">
      <c r="A3983" s="4" t="s">
        <v>7397</v>
      </c>
      <c r="D3983" s="4" t="s">
        <v>1525</v>
      </c>
      <c r="G3983" s="4" t="s">
        <v>1232</v>
      </c>
      <c r="P3983" s="9" t="s">
        <v>7397</v>
      </c>
      <c r="Q3983" s="9" t="s">
        <v>1525</v>
      </c>
      <c r="R3983" s="9" t="s">
        <v>2840</v>
      </c>
    </row>
    <row r="3984" spans="1:18" x14ac:dyDescent="0.25">
      <c r="A3984" s="4" t="s">
        <v>2330</v>
      </c>
      <c r="D3984" s="4" t="s">
        <v>3610</v>
      </c>
      <c r="G3984" s="4" t="s">
        <v>1373</v>
      </c>
      <c r="P3984" s="9" t="s">
        <v>2330</v>
      </c>
      <c r="Q3984" s="9" t="s">
        <v>3610</v>
      </c>
      <c r="R3984" s="9" t="s">
        <v>2822</v>
      </c>
    </row>
    <row r="3985" spans="1:18" x14ac:dyDescent="0.25">
      <c r="A3985" s="4" t="s">
        <v>2324</v>
      </c>
      <c r="D3985" s="4" t="s">
        <v>6014</v>
      </c>
      <c r="G3985" s="4" t="s">
        <v>1522</v>
      </c>
      <c r="P3985" s="9" t="s">
        <v>2324</v>
      </c>
      <c r="Q3985" s="9" t="s">
        <v>6014</v>
      </c>
      <c r="R3985" s="9" t="s">
        <v>2843</v>
      </c>
    </row>
    <row r="3986" spans="1:18" x14ac:dyDescent="0.25">
      <c r="A3986" s="4" t="s">
        <v>4414</v>
      </c>
      <c r="D3986" s="4" t="s">
        <v>6305</v>
      </c>
      <c r="G3986" s="4" t="s">
        <v>4978</v>
      </c>
      <c r="P3986" s="9" t="s">
        <v>4414</v>
      </c>
      <c r="Q3986" s="9" t="s">
        <v>6305</v>
      </c>
      <c r="R3986" s="9" t="s">
        <v>7385</v>
      </c>
    </row>
    <row r="3987" spans="1:18" x14ac:dyDescent="0.25">
      <c r="A3987" s="4" t="s">
        <v>4420</v>
      </c>
      <c r="D3987" s="4" t="s">
        <v>3684</v>
      </c>
      <c r="G3987" s="4" t="s">
        <v>2754</v>
      </c>
      <c r="P3987" s="9" t="s">
        <v>4420</v>
      </c>
      <c r="Q3987" s="9" t="s">
        <v>3684</v>
      </c>
      <c r="R3987" s="9" t="s">
        <v>2340</v>
      </c>
    </row>
    <row r="3988" spans="1:18" x14ac:dyDescent="0.25">
      <c r="A3988" s="4" t="s">
        <v>7398</v>
      </c>
      <c r="D3988" s="4" t="s">
        <v>3760</v>
      </c>
      <c r="G3988" s="4" t="s">
        <v>2779</v>
      </c>
      <c r="P3988" s="9" t="s">
        <v>7398</v>
      </c>
      <c r="Q3988" s="9" t="s">
        <v>3760</v>
      </c>
      <c r="R3988" s="9" t="s">
        <v>1886</v>
      </c>
    </row>
    <row r="3989" spans="1:18" x14ac:dyDescent="0.25">
      <c r="A3989" s="4" t="s">
        <v>1254</v>
      </c>
      <c r="D3989" s="4" t="s">
        <v>5621</v>
      </c>
      <c r="G3989" s="4" t="s">
        <v>2840</v>
      </c>
      <c r="P3989" s="9" t="s">
        <v>1254</v>
      </c>
      <c r="Q3989" s="9" t="s">
        <v>5621</v>
      </c>
      <c r="R3989" s="9" t="s">
        <v>2946</v>
      </c>
    </row>
    <row r="3990" spans="1:18" x14ac:dyDescent="0.25">
      <c r="A3990" s="4" t="s">
        <v>3510</v>
      </c>
      <c r="D3990" s="4" t="s">
        <v>5622</v>
      </c>
      <c r="G3990" s="4" t="s">
        <v>2822</v>
      </c>
      <c r="P3990" s="9" t="s">
        <v>3510</v>
      </c>
      <c r="Q3990" s="9" t="s">
        <v>5622</v>
      </c>
      <c r="R3990" s="9" t="s">
        <v>7180</v>
      </c>
    </row>
    <row r="3991" spans="1:18" x14ac:dyDescent="0.25">
      <c r="A3991" s="4" t="s">
        <v>1395</v>
      </c>
      <c r="D3991" s="4" t="s">
        <v>3812</v>
      </c>
      <c r="G3991" s="4" t="s">
        <v>2843</v>
      </c>
      <c r="P3991" s="9" t="s">
        <v>1395</v>
      </c>
      <c r="Q3991" s="9" t="s">
        <v>3812</v>
      </c>
      <c r="R3991" s="9" t="s">
        <v>2569</v>
      </c>
    </row>
    <row r="3992" spans="1:18" x14ac:dyDescent="0.25">
      <c r="A3992" s="4" t="s">
        <v>3557</v>
      </c>
      <c r="D3992" s="4" t="s">
        <v>3823</v>
      </c>
      <c r="G3992" s="4" t="s">
        <v>7385</v>
      </c>
      <c r="P3992" s="9" t="s">
        <v>3557</v>
      </c>
      <c r="Q3992" s="9" t="s">
        <v>3823</v>
      </c>
      <c r="R3992" s="9" t="s">
        <v>1337</v>
      </c>
    </row>
    <row r="3993" spans="1:18" x14ac:dyDescent="0.25">
      <c r="A3993" s="4" t="s">
        <v>3577</v>
      </c>
      <c r="D3993" s="4" t="s">
        <v>3862</v>
      </c>
      <c r="G3993" s="4" t="s">
        <v>2340</v>
      </c>
      <c r="P3993" s="9" t="s">
        <v>3577</v>
      </c>
      <c r="Q3993" s="9" t="s">
        <v>3862</v>
      </c>
      <c r="R3993" s="9" t="s">
        <v>1194</v>
      </c>
    </row>
    <row r="3994" spans="1:18" x14ac:dyDescent="0.25">
      <c r="A3994" s="4" t="s">
        <v>1624</v>
      </c>
      <c r="D3994" s="4" t="s">
        <v>6656</v>
      </c>
      <c r="G3994" s="4" t="s">
        <v>1886</v>
      </c>
      <c r="P3994" s="9" t="s">
        <v>1624</v>
      </c>
      <c r="Q3994" s="9" t="s">
        <v>6656</v>
      </c>
      <c r="R3994" s="9" t="s">
        <v>1251</v>
      </c>
    </row>
    <row r="3995" spans="1:18" x14ac:dyDescent="0.25">
      <c r="A3995" s="4" t="s">
        <v>3600</v>
      </c>
      <c r="D3995" s="4" t="s">
        <v>7559</v>
      </c>
      <c r="G3995" s="4" t="s">
        <v>2946</v>
      </c>
      <c r="P3995" s="9" t="s">
        <v>3600</v>
      </c>
      <c r="Q3995" s="9" t="s">
        <v>7559</v>
      </c>
      <c r="R3995" s="9" t="s">
        <v>3528</v>
      </c>
    </row>
    <row r="3996" spans="1:18" x14ac:dyDescent="0.25">
      <c r="A3996" s="4" t="s">
        <v>3611</v>
      </c>
      <c r="D3996" s="4" t="s">
        <v>3950</v>
      </c>
      <c r="G3996" s="4" t="s">
        <v>7180</v>
      </c>
      <c r="P3996" s="9" t="s">
        <v>3611</v>
      </c>
      <c r="Q3996" s="9" t="s">
        <v>3950</v>
      </c>
      <c r="R3996" s="9" t="s">
        <v>1484</v>
      </c>
    </row>
    <row r="3997" spans="1:18" x14ac:dyDescent="0.25">
      <c r="A3997" s="4" t="s">
        <v>1665</v>
      </c>
      <c r="D3997" s="4" t="s">
        <v>7181</v>
      </c>
      <c r="G3997" s="4" t="s">
        <v>2569</v>
      </c>
      <c r="P3997" s="9" t="s">
        <v>1665</v>
      </c>
      <c r="Q3997" s="9" t="s">
        <v>7181</v>
      </c>
      <c r="R3997" s="9" t="s">
        <v>1387</v>
      </c>
    </row>
    <row r="3998" spans="1:18" x14ac:dyDescent="0.25">
      <c r="A3998" s="4" t="s">
        <v>3681</v>
      </c>
      <c r="D3998" s="4" t="s">
        <v>2350</v>
      </c>
      <c r="G3998" s="4" t="s">
        <v>1337</v>
      </c>
      <c r="P3998" s="9" t="s">
        <v>3681</v>
      </c>
      <c r="Q3998" s="9" t="s">
        <v>2350</v>
      </c>
      <c r="R3998" s="9" t="s">
        <v>3565</v>
      </c>
    </row>
    <row r="3999" spans="1:18" x14ac:dyDescent="0.25">
      <c r="A3999" s="4" t="s">
        <v>3737</v>
      </c>
      <c r="D3999" s="4" t="s">
        <v>1794</v>
      </c>
      <c r="G3999" s="4" t="s">
        <v>1194</v>
      </c>
      <c r="P3999" s="9" t="s">
        <v>3737</v>
      </c>
      <c r="Q3999" s="9" t="s">
        <v>1794</v>
      </c>
      <c r="R3999" s="9" t="s">
        <v>3574</v>
      </c>
    </row>
    <row r="4000" spans="1:18" x14ac:dyDescent="0.25">
      <c r="A4000" s="4" t="s">
        <v>6822</v>
      </c>
      <c r="D4000" s="4" t="s">
        <v>1948</v>
      </c>
      <c r="G4000" s="4" t="s">
        <v>1251</v>
      </c>
      <c r="P4000" s="9" t="s">
        <v>6822</v>
      </c>
      <c r="Q4000" s="9" t="s">
        <v>1948</v>
      </c>
      <c r="R4000" s="9" t="s">
        <v>3584</v>
      </c>
    </row>
    <row r="4001" spans="1:18" x14ac:dyDescent="0.25">
      <c r="A4001" s="4" t="s">
        <v>3855</v>
      </c>
      <c r="D4001" s="4" t="s">
        <v>2115</v>
      </c>
      <c r="G4001" s="4" t="s">
        <v>3528</v>
      </c>
      <c r="P4001" s="9" t="s">
        <v>3855</v>
      </c>
      <c r="Q4001" s="9" t="s">
        <v>2115</v>
      </c>
      <c r="R4001" s="9" t="s">
        <v>1526</v>
      </c>
    </row>
    <row r="4002" spans="1:18" x14ac:dyDescent="0.25">
      <c r="A4002" s="4" t="s">
        <v>3880</v>
      </c>
      <c r="D4002" s="4" t="s">
        <v>4075</v>
      </c>
      <c r="G4002" s="4" t="s">
        <v>1484</v>
      </c>
      <c r="P4002" s="9" t="s">
        <v>3880</v>
      </c>
      <c r="Q4002" s="9" t="s">
        <v>4075</v>
      </c>
      <c r="R4002" s="9" t="s">
        <v>1577</v>
      </c>
    </row>
    <row r="4003" spans="1:18" x14ac:dyDescent="0.25">
      <c r="A4003" s="4" t="s">
        <v>3879</v>
      </c>
      <c r="D4003" s="4" t="s">
        <v>4099</v>
      </c>
      <c r="G4003" s="4" t="s">
        <v>1387</v>
      </c>
      <c r="P4003" s="9" t="s">
        <v>3879</v>
      </c>
      <c r="Q4003" s="9" t="s">
        <v>4099</v>
      </c>
      <c r="R4003" s="9" t="s">
        <v>3597</v>
      </c>
    </row>
    <row r="4004" spans="1:18" x14ac:dyDescent="0.25">
      <c r="A4004" s="4" t="s">
        <v>6019</v>
      </c>
      <c r="D4004" s="4" t="s">
        <v>6015</v>
      </c>
      <c r="G4004" s="4" t="s">
        <v>3565</v>
      </c>
      <c r="P4004" s="9" t="s">
        <v>6019</v>
      </c>
      <c r="Q4004" s="9" t="s">
        <v>6015</v>
      </c>
      <c r="R4004" s="9" t="s">
        <v>3647</v>
      </c>
    </row>
    <row r="4005" spans="1:18" x14ac:dyDescent="0.25">
      <c r="A4005" s="4" t="s">
        <v>6020</v>
      </c>
      <c r="D4005" s="4" t="s">
        <v>5391</v>
      </c>
      <c r="G4005" s="4" t="s">
        <v>3574</v>
      </c>
      <c r="P4005" s="9" t="s">
        <v>6020</v>
      </c>
      <c r="Q4005" s="9" t="s">
        <v>5391</v>
      </c>
      <c r="R4005" s="9" t="s">
        <v>3653</v>
      </c>
    </row>
    <row r="4006" spans="1:18" x14ac:dyDescent="0.25">
      <c r="A4006" s="4" t="s">
        <v>6113</v>
      </c>
      <c r="D4006" s="4" t="s">
        <v>2731</v>
      </c>
      <c r="G4006" s="4" t="s">
        <v>3584</v>
      </c>
      <c r="P4006" s="9" t="s">
        <v>6113</v>
      </c>
      <c r="Q4006" s="9" t="s">
        <v>2731</v>
      </c>
      <c r="R4006" s="9" t="s">
        <v>3649</v>
      </c>
    </row>
    <row r="4007" spans="1:18" x14ac:dyDescent="0.25">
      <c r="A4007" s="4" t="s">
        <v>3937</v>
      </c>
      <c r="D4007" s="4" t="s">
        <v>2739</v>
      </c>
      <c r="G4007" s="4" t="s">
        <v>1526</v>
      </c>
      <c r="P4007" s="9" t="s">
        <v>3937</v>
      </c>
      <c r="Q4007" s="9" t="s">
        <v>2739</v>
      </c>
      <c r="R4007" s="9" t="s">
        <v>7387</v>
      </c>
    </row>
    <row r="4008" spans="1:18" x14ac:dyDescent="0.25">
      <c r="A4008" s="4" t="s">
        <v>4009</v>
      </c>
      <c r="D4008" s="4" t="s">
        <v>6016</v>
      </c>
      <c r="G4008" s="4" t="s">
        <v>1577</v>
      </c>
      <c r="P4008" s="9" t="s">
        <v>4009</v>
      </c>
      <c r="Q4008" s="9" t="s">
        <v>6016</v>
      </c>
      <c r="R4008" s="9" t="s">
        <v>1666</v>
      </c>
    </row>
    <row r="4009" spans="1:18" x14ac:dyDescent="0.25">
      <c r="A4009" s="4" t="s">
        <v>6021</v>
      </c>
      <c r="D4009" s="4" t="s">
        <v>2809</v>
      </c>
      <c r="G4009" s="4" t="s">
        <v>3597</v>
      </c>
      <c r="P4009" s="9" t="s">
        <v>6021</v>
      </c>
      <c r="Q4009" s="9" t="s">
        <v>2809</v>
      </c>
      <c r="R4009" s="9" t="s">
        <v>3694</v>
      </c>
    </row>
    <row r="4010" spans="1:18" x14ac:dyDescent="0.25">
      <c r="A4010" s="4" t="s">
        <v>2351</v>
      </c>
      <c r="D4010" s="4" t="s">
        <v>5491</v>
      </c>
      <c r="G4010" s="4" t="s">
        <v>3647</v>
      </c>
      <c r="P4010" s="9" t="s">
        <v>2351</v>
      </c>
      <c r="Q4010" s="9" t="s">
        <v>5491</v>
      </c>
      <c r="R4010" s="9" t="s">
        <v>3725</v>
      </c>
    </row>
    <row r="4011" spans="1:18" x14ac:dyDescent="0.25">
      <c r="A4011" s="4" t="s">
        <v>1798</v>
      </c>
      <c r="D4011" s="4" t="s">
        <v>5721</v>
      </c>
      <c r="G4011" s="4" t="s">
        <v>3653</v>
      </c>
      <c r="P4011" s="9" t="s">
        <v>1798</v>
      </c>
      <c r="Q4011" s="9" t="s">
        <v>5721</v>
      </c>
      <c r="R4011" s="9" t="s">
        <v>3758</v>
      </c>
    </row>
    <row r="4012" spans="1:18" x14ac:dyDescent="0.25">
      <c r="A4012" s="4" t="s">
        <v>2083</v>
      </c>
      <c r="D4012" s="4" t="s">
        <v>2385</v>
      </c>
      <c r="G4012" s="4" t="s">
        <v>3649</v>
      </c>
      <c r="P4012" s="9" t="s">
        <v>2083</v>
      </c>
      <c r="Q4012" s="9" t="s">
        <v>2385</v>
      </c>
      <c r="R4012" s="9" t="s">
        <v>3767</v>
      </c>
    </row>
    <row r="4013" spans="1:18" x14ac:dyDescent="0.25">
      <c r="A4013" s="4" t="s">
        <v>4047</v>
      </c>
      <c r="D4013" s="4" t="s">
        <v>1772</v>
      </c>
      <c r="G4013" s="4" t="s">
        <v>7387</v>
      </c>
      <c r="P4013" s="9" t="s">
        <v>4047</v>
      </c>
      <c r="Q4013" s="9" t="s">
        <v>1772</v>
      </c>
      <c r="R4013" s="9" t="s">
        <v>3789</v>
      </c>
    </row>
    <row r="4014" spans="1:18" x14ac:dyDescent="0.25">
      <c r="A4014" s="4" t="s">
        <v>7399</v>
      </c>
      <c r="D4014" s="4" t="s">
        <v>5392</v>
      </c>
      <c r="G4014" s="4" t="s">
        <v>1666</v>
      </c>
      <c r="P4014" s="9" t="s">
        <v>7399</v>
      </c>
      <c r="Q4014" s="9" t="s">
        <v>5392</v>
      </c>
      <c r="R4014" s="9" t="s">
        <v>3808</v>
      </c>
    </row>
    <row r="4015" spans="1:18" x14ac:dyDescent="0.25">
      <c r="A4015" s="4" t="s">
        <v>4151</v>
      </c>
      <c r="D4015" s="4" t="s">
        <v>1181</v>
      </c>
      <c r="G4015" s="4" t="s">
        <v>3694</v>
      </c>
      <c r="P4015" s="9" t="s">
        <v>4151</v>
      </c>
      <c r="Q4015" s="9" t="s">
        <v>1181</v>
      </c>
      <c r="R4015" s="9" t="s">
        <v>3870</v>
      </c>
    </row>
    <row r="4016" spans="1:18" x14ac:dyDescent="0.25">
      <c r="A4016" s="4" t="s">
        <v>4221</v>
      </c>
      <c r="D4016" s="4" t="s">
        <v>3507</v>
      </c>
      <c r="G4016" s="4" t="s">
        <v>3725</v>
      </c>
      <c r="P4016" s="9" t="s">
        <v>4221</v>
      </c>
      <c r="Q4016" s="9" t="s">
        <v>3507</v>
      </c>
      <c r="R4016" s="9" t="s">
        <v>3907</v>
      </c>
    </row>
    <row r="4017" spans="1:18" x14ac:dyDescent="0.25">
      <c r="A4017" s="4" t="s">
        <v>4391</v>
      </c>
      <c r="D4017" s="4" t="s">
        <v>1376</v>
      </c>
      <c r="G4017" s="4" t="s">
        <v>3758</v>
      </c>
      <c r="P4017" s="9" t="s">
        <v>4391</v>
      </c>
      <c r="Q4017" s="9" t="s">
        <v>1376</v>
      </c>
      <c r="R4017" s="9" t="s">
        <v>3899</v>
      </c>
    </row>
    <row r="4018" spans="1:18" x14ac:dyDescent="0.25">
      <c r="A4018" s="4" t="s">
        <v>6961</v>
      </c>
      <c r="D4018" s="4" t="s">
        <v>3546</v>
      </c>
      <c r="G4018" s="4" t="s">
        <v>3767</v>
      </c>
      <c r="P4018" s="9" t="s">
        <v>6961</v>
      </c>
      <c r="Q4018" s="9" t="s">
        <v>3546</v>
      </c>
      <c r="R4018" s="9" t="s">
        <v>3897</v>
      </c>
    </row>
    <row r="4019" spans="1:18" x14ac:dyDescent="0.25">
      <c r="A4019" s="4" t="s">
        <v>2280</v>
      </c>
      <c r="D4019" s="4" t="s">
        <v>1521</v>
      </c>
      <c r="G4019" s="4" t="s">
        <v>3789</v>
      </c>
      <c r="P4019" s="9" t="s">
        <v>2280</v>
      </c>
      <c r="Q4019" s="9" t="s">
        <v>1521</v>
      </c>
      <c r="R4019" s="9" t="s">
        <v>3902</v>
      </c>
    </row>
    <row r="4020" spans="1:18" x14ac:dyDescent="0.25">
      <c r="A4020" s="4" t="s">
        <v>1353</v>
      </c>
      <c r="D4020" s="4" t="s">
        <v>3605</v>
      </c>
      <c r="G4020" s="4" t="s">
        <v>3808</v>
      </c>
      <c r="P4020" s="9" t="s">
        <v>1353</v>
      </c>
      <c r="Q4020" s="9" t="s">
        <v>3605</v>
      </c>
      <c r="R4020" s="9" t="s">
        <v>7557</v>
      </c>
    </row>
    <row r="4021" spans="1:18" x14ac:dyDescent="0.25">
      <c r="A4021" s="4" t="s">
        <v>1309</v>
      </c>
      <c r="D4021" s="4" t="s">
        <v>6958</v>
      </c>
      <c r="G4021" s="4" t="s">
        <v>3870</v>
      </c>
      <c r="P4021" s="9" t="s">
        <v>1309</v>
      </c>
      <c r="Q4021" s="9" t="s">
        <v>6958</v>
      </c>
      <c r="R4021" s="9" t="s">
        <v>3925</v>
      </c>
    </row>
    <row r="4022" spans="1:18" x14ac:dyDescent="0.25">
      <c r="A4022" s="4" t="s">
        <v>1480</v>
      </c>
      <c r="D4022" s="4" t="s">
        <v>7560</v>
      </c>
      <c r="G4022" s="4" t="s">
        <v>3907</v>
      </c>
      <c r="P4022" s="9" t="s">
        <v>1480</v>
      </c>
      <c r="Q4022" s="9" t="s">
        <v>7560</v>
      </c>
      <c r="R4022" s="9" t="s">
        <v>3947</v>
      </c>
    </row>
    <row r="4023" spans="1:18" x14ac:dyDescent="0.25">
      <c r="A4023" s="4" t="s">
        <v>1468</v>
      </c>
      <c r="D4023" s="4" t="s">
        <v>3670</v>
      </c>
      <c r="G4023" s="4" t="s">
        <v>3899</v>
      </c>
      <c r="P4023" s="9" t="s">
        <v>1468</v>
      </c>
      <c r="Q4023" s="9" t="s">
        <v>3670</v>
      </c>
      <c r="R4023" s="9" t="s">
        <v>3968</v>
      </c>
    </row>
    <row r="4024" spans="1:18" x14ac:dyDescent="0.25">
      <c r="A4024" s="4" t="s">
        <v>4500</v>
      </c>
      <c r="D4024" s="4" t="s">
        <v>3679</v>
      </c>
      <c r="G4024" s="4" t="s">
        <v>3897</v>
      </c>
      <c r="P4024" s="9" t="s">
        <v>4500</v>
      </c>
      <c r="Q4024" s="9" t="s">
        <v>3679</v>
      </c>
      <c r="R4024" s="9" t="s">
        <v>7558</v>
      </c>
    </row>
    <row r="4025" spans="1:18" x14ac:dyDescent="0.25">
      <c r="A4025" s="4" t="s">
        <v>6962</v>
      </c>
      <c r="D4025" s="4" t="s">
        <v>6306</v>
      </c>
      <c r="G4025" s="4" t="s">
        <v>3902</v>
      </c>
      <c r="P4025" s="9" t="s">
        <v>6962</v>
      </c>
      <c r="Q4025" s="9" t="s">
        <v>6306</v>
      </c>
      <c r="R4025" s="9" t="s">
        <v>7684</v>
      </c>
    </row>
    <row r="4026" spans="1:18" x14ac:dyDescent="0.25">
      <c r="A4026" s="4" t="s">
        <v>1643</v>
      </c>
      <c r="D4026" s="4" t="s">
        <v>6657</v>
      </c>
      <c r="G4026" s="4" t="s">
        <v>7557</v>
      </c>
      <c r="P4026" s="9" t="s">
        <v>1643</v>
      </c>
      <c r="Q4026" s="9" t="s">
        <v>6657</v>
      </c>
      <c r="R4026" s="9" t="s">
        <v>4008</v>
      </c>
    </row>
    <row r="4027" spans="1:18" x14ac:dyDescent="0.25">
      <c r="A4027" s="4" t="s">
        <v>1568</v>
      </c>
      <c r="D4027" s="4" t="s">
        <v>3779</v>
      </c>
      <c r="G4027" s="4" t="s">
        <v>3925</v>
      </c>
      <c r="P4027" s="9" t="s">
        <v>1568</v>
      </c>
      <c r="Q4027" s="9" t="s">
        <v>3779</v>
      </c>
      <c r="R4027" s="9" t="s">
        <v>2616</v>
      </c>
    </row>
    <row r="4028" spans="1:18" x14ac:dyDescent="0.25">
      <c r="A4028" s="4" t="s">
        <v>4526</v>
      </c>
      <c r="D4028" s="4" t="s">
        <v>3834</v>
      </c>
      <c r="G4028" s="4" t="s">
        <v>3947</v>
      </c>
      <c r="P4028" s="9" t="s">
        <v>4526</v>
      </c>
      <c r="Q4028" s="9" t="s">
        <v>3834</v>
      </c>
      <c r="R4028" s="9" t="s">
        <v>2221</v>
      </c>
    </row>
    <row r="4029" spans="1:18" x14ac:dyDescent="0.25">
      <c r="A4029" s="4" t="s">
        <v>1695</v>
      </c>
      <c r="D4029" s="4" t="s">
        <v>3852</v>
      </c>
      <c r="G4029" s="4" t="s">
        <v>3968</v>
      </c>
      <c r="P4029" s="9" t="s">
        <v>1695</v>
      </c>
      <c r="Q4029" s="9" t="s">
        <v>3852</v>
      </c>
      <c r="R4029" s="9" t="s">
        <v>2232</v>
      </c>
    </row>
    <row r="4030" spans="1:18" x14ac:dyDescent="0.25">
      <c r="A4030" s="4" t="s">
        <v>4577</v>
      </c>
      <c r="D4030" s="4" t="s">
        <v>6017</v>
      </c>
      <c r="G4030" s="4" t="s">
        <v>7558</v>
      </c>
      <c r="P4030" s="9" t="s">
        <v>4577</v>
      </c>
      <c r="Q4030" s="9" t="s">
        <v>6017</v>
      </c>
      <c r="R4030" s="9" t="s">
        <v>2080</v>
      </c>
    </row>
    <row r="4031" spans="1:18" x14ac:dyDescent="0.25">
      <c r="A4031" s="4" t="s">
        <v>4564</v>
      </c>
      <c r="D4031" s="4" t="s">
        <v>3953</v>
      </c>
      <c r="G4031" s="4" t="s">
        <v>7684</v>
      </c>
      <c r="P4031" s="9" t="s">
        <v>4564</v>
      </c>
      <c r="Q4031" s="9" t="s">
        <v>3953</v>
      </c>
      <c r="R4031" s="9" t="s">
        <v>4089</v>
      </c>
    </row>
    <row r="4032" spans="1:18" x14ac:dyDescent="0.25">
      <c r="A4032" s="4" t="s">
        <v>4724</v>
      </c>
      <c r="D4032" s="4" t="s">
        <v>5393</v>
      </c>
      <c r="G4032" s="4" t="s">
        <v>4008</v>
      </c>
      <c r="P4032" s="9" t="s">
        <v>4724</v>
      </c>
      <c r="Q4032" s="9" t="s">
        <v>5393</v>
      </c>
      <c r="R4032" s="9" t="s">
        <v>4094</v>
      </c>
    </row>
    <row r="4033" spans="1:18" x14ac:dyDescent="0.25">
      <c r="A4033" s="4" t="s">
        <v>4734</v>
      </c>
      <c r="D4033" s="4" t="s">
        <v>7182</v>
      </c>
      <c r="G4033" s="4" t="s">
        <v>2616</v>
      </c>
      <c r="P4033" s="9" t="s">
        <v>4734</v>
      </c>
      <c r="Q4033" s="9" t="s">
        <v>7182</v>
      </c>
      <c r="R4033" s="9" t="s">
        <v>6654</v>
      </c>
    </row>
    <row r="4034" spans="1:18" x14ac:dyDescent="0.25">
      <c r="A4034" s="4" t="s">
        <v>4743</v>
      </c>
      <c r="D4034" s="4" t="s">
        <v>7391</v>
      </c>
      <c r="G4034" s="4" t="s">
        <v>2221</v>
      </c>
      <c r="P4034" s="9" t="s">
        <v>4743</v>
      </c>
      <c r="Q4034" s="9" t="s">
        <v>7391</v>
      </c>
      <c r="R4034" s="9" t="s">
        <v>7022</v>
      </c>
    </row>
    <row r="4035" spans="1:18" x14ac:dyDescent="0.25">
      <c r="A4035" s="4" t="s">
        <v>4834</v>
      </c>
      <c r="D4035" s="4" t="s">
        <v>3991</v>
      </c>
      <c r="G4035" s="4" t="s">
        <v>2232</v>
      </c>
      <c r="P4035" s="9" t="s">
        <v>4834</v>
      </c>
      <c r="Q4035" s="9" t="s">
        <v>3991</v>
      </c>
      <c r="R4035" s="9" t="s">
        <v>4356</v>
      </c>
    </row>
    <row r="4036" spans="1:18" x14ac:dyDescent="0.25">
      <c r="A4036" s="4" t="s">
        <v>4850</v>
      </c>
      <c r="D4036" s="4" t="s">
        <v>2642</v>
      </c>
      <c r="G4036" s="4" t="s">
        <v>2080</v>
      </c>
      <c r="P4036" s="9" t="s">
        <v>4850</v>
      </c>
      <c r="Q4036" s="9" t="s">
        <v>2642</v>
      </c>
      <c r="R4036" s="9" t="s">
        <v>2563</v>
      </c>
    </row>
    <row r="4037" spans="1:18" x14ac:dyDescent="0.25">
      <c r="A4037" s="4" t="s">
        <v>5002</v>
      </c>
      <c r="D4037" s="4" t="s">
        <v>2219</v>
      </c>
      <c r="G4037" s="4" t="s">
        <v>4089</v>
      </c>
      <c r="P4037" s="9" t="s">
        <v>5002</v>
      </c>
      <c r="Q4037" s="9" t="s">
        <v>2219</v>
      </c>
      <c r="R4037" s="9" t="s">
        <v>4083</v>
      </c>
    </row>
    <row r="4038" spans="1:18" x14ac:dyDescent="0.25">
      <c r="A4038" s="4" t="s">
        <v>2651</v>
      </c>
      <c r="D4038" s="4" t="s">
        <v>1903</v>
      </c>
      <c r="G4038" s="4" t="s">
        <v>4094</v>
      </c>
      <c r="P4038" s="9" t="s">
        <v>2651</v>
      </c>
      <c r="Q4038" s="9" t="s">
        <v>1903</v>
      </c>
      <c r="R4038" s="9" t="s">
        <v>5490</v>
      </c>
    </row>
    <row r="4039" spans="1:18" x14ac:dyDescent="0.25">
      <c r="A4039" s="4" t="s">
        <v>2235</v>
      </c>
      <c r="D4039" s="4" t="s">
        <v>4034</v>
      </c>
      <c r="G4039" s="4" t="s">
        <v>6654</v>
      </c>
      <c r="P4039" s="9" t="s">
        <v>2235</v>
      </c>
      <c r="Q4039" s="9" t="s">
        <v>4034</v>
      </c>
      <c r="R4039" s="9" t="s">
        <v>6303</v>
      </c>
    </row>
    <row r="4040" spans="1:18" x14ac:dyDescent="0.25">
      <c r="A4040" s="4" t="s">
        <v>1746</v>
      </c>
      <c r="D4040" s="4" t="s">
        <v>4111</v>
      </c>
      <c r="G4040" s="4" t="s">
        <v>7022</v>
      </c>
      <c r="P4040" s="9" t="s">
        <v>1746</v>
      </c>
      <c r="Q4040" s="9" t="s">
        <v>4111</v>
      </c>
      <c r="R4040" s="9" t="s">
        <v>4534</v>
      </c>
    </row>
    <row r="4041" spans="1:18" x14ac:dyDescent="0.25">
      <c r="A4041" s="4" t="s">
        <v>2032</v>
      </c>
      <c r="D4041" s="4" t="s">
        <v>6959</v>
      </c>
      <c r="G4041" s="4" t="s">
        <v>4356</v>
      </c>
      <c r="P4041" s="9" t="s">
        <v>2032</v>
      </c>
      <c r="Q4041" s="9" t="s">
        <v>6959</v>
      </c>
      <c r="R4041" s="9" t="s">
        <v>4651</v>
      </c>
    </row>
    <row r="4042" spans="1:18" x14ac:dyDescent="0.25">
      <c r="A4042" s="4" t="s">
        <v>4961</v>
      </c>
      <c r="D4042" s="4" t="s">
        <v>2535</v>
      </c>
      <c r="G4042" s="4" t="s">
        <v>2563</v>
      </c>
      <c r="P4042" s="9" t="s">
        <v>4961</v>
      </c>
      <c r="Q4042" s="9" t="s">
        <v>2535</v>
      </c>
      <c r="R4042" s="9" t="s">
        <v>4731</v>
      </c>
    </row>
    <row r="4043" spans="1:18" x14ac:dyDescent="0.25">
      <c r="A4043" s="4" t="s">
        <v>4955</v>
      </c>
      <c r="D4043" s="4" t="s">
        <v>2175</v>
      </c>
      <c r="G4043" s="4" t="s">
        <v>4083</v>
      </c>
      <c r="P4043" s="9" t="s">
        <v>4955</v>
      </c>
      <c r="Q4043" s="9" t="s">
        <v>2175</v>
      </c>
      <c r="R4043" s="9" t="s">
        <v>7388</v>
      </c>
    </row>
    <row r="4044" spans="1:18" x14ac:dyDescent="0.25">
      <c r="A4044" s="4" t="s">
        <v>6308</v>
      </c>
      <c r="D4044" s="4" t="s">
        <v>5623</v>
      </c>
      <c r="G4044" s="4" t="s">
        <v>5490</v>
      </c>
      <c r="P4044" s="9" t="s">
        <v>6308</v>
      </c>
      <c r="Q4044" s="9" t="s">
        <v>5623</v>
      </c>
      <c r="R4044" s="9" t="s">
        <v>4847</v>
      </c>
    </row>
    <row r="4045" spans="1:18" x14ac:dyDescent="0.25">
      <c r="A4045" s="4" t="s">
        <v>6659</v>
      </c>
      <c r="D4045" s="4" t="s">
        <v>6960</v>
      </c>
      <c r="G4045" s="4" t="s">
        <v>6303</v>
      </c>
      <c r="P4045" s="9" t="s">
        <v>6659</v>
      </c>
      <c r="Q4045" s="9" t="s">
        <v>6960</v>
      </c>
      <c r="R4045" s="9" t="s">
        <v>6956</v>
      </c>
    </row>
    <row r="4046" spans="1:18" x14ac:dyDescent="0.25">
      <c r="A4046" s="4" t="s">
        <v>2555</v>
      </c>
      <c r="D4046" s="4" t="s">
        <v>6307</v>
      </c>
      <c r="G4046" s="4" t="s">
        <v>4534</v>
      </c>
      <c r="P4046" s="9" t="s">
        <v>2555</v>
      </c>
      <c r="Q4046" s="9" t="s">
        <v>6307</v>
      </c>
      <c r="R4046" s="9" t="s">
        <v>2591</v>
      </c>
    </row>
    <row r="4047" spans="1:18" x14ac:dyDescent="0.25">
      <c r="A4047" s="4" t="s">
        <v>2935</v>
      </c>
      <c r="D4047" s="4" t="s">
        <v>7392</v>
      </c>
      <c r="G4047" s="4" t="s">
        <v>4651</v>
      </c>
      <c r="P4047" s="9" t="s">
        <v>2935</v>
      </c>
      <c r="Q4047" s="9" t="s">
        <v>7392</v>
      </c>
      <c r="R4047" s="9" t="s">
        <v>6957</v>
      </c>
    </row>
    <row r="4048" spans="1:18" x14ac:dyDescent="0.25">
      <c r="A4048" s="4" t="s">
        <v>6022</v>
      </c>
      <c r="D4048" s="4" t="s">
        <v>1655</v>
      </c>
      <c r="G4048" s="4" t="s">
        <v>4731</v>
      </c>
      <c r="P4048" s="9" t="s">
        <v>6022</v>
      </c>
      <c r="Q4048" s="9" t="s">
        <v>1655</v>
      </c>
      <c r="R4048" s="9" t="s">
        <v>6304</v>
      </c>
    </row>
    <row r="4049" spans="1:18" x14ac:dyDescent="0.25">
      <c r="A4049" s="4" t="s">
        <v>6660</v>
      </c>
      <c r="D4049" s="4" t="s">
        <v>7393</v>
      </c>
      <c r="G4049" s="4" t="s">
        <v>7388</v>
      </c>
      <c r="P4049" s="9" t="s">
        <v>6660</v>
      </c>
      <c r="Q4049" s="9" t="s">
        <v>7393</v>
      </c>
      <c r="R4049" s="9" t="s">
        <v>3859</v>
      </c>
    </row>
    <row r="4050" spans="1:18" x14ac:dyDescent="0.25">
      <c r="A4050" s="4" t="s">
        <v>5257</v>
      </c>
      <c r="D4050" s="4" t="s">
        <v>7394</v>
      </c>
      <c r="G4050" s="4" t="s">
        <v>4847</v>
      </c>
      <c r="P4050" s="9" t="s">
        <v>5257</v>
      </c>
      <c r="Q4050" s="9" t="s">
        <v>7394</v>
      </c>
      <c r="R4050" s="9" t="s">
        <v>7389</v>
      </c>
    </row>
    <row r="4051" spans="1:18" x14ac:dyDescent="0.25">
      <c r="A4051" s="4" t="s">
        <v>5624</v>
      </c>
      <c r="D4051" s="4" t="s">
        <v>4235</v>
      </c>
      <c r="G4051" s="4" t="s">
        <v>6956</v>
      </c>
      <c r="P4051" s="9" t="s">
        <v>5624</v>
      </c>
      <c r="Q4051" s="9" t="s">
        <v>4235</v>
      </c>
      <c r="R4051" s="9" t="s">
        <v>2707</v>
      </c>
    </row>
    <row r="4052" spans="1:18" x14ac:dyDescent="0.25">
      <c r="A4052" s="4" t="s">
        <v>2538</v>
      </c>
      <c r="D4052" s="4" t="s">
        <v>6658</v>
      </c>
      <c r="G4052" s="4" t="s">
        <v>2591</v>
      </c>
      <c r="P4052" s="9" t="s">
        <v>2538</v>
      </c>
      <c r="Q4052" s="9" t="s">
        <v>6658</v>
      </c>
      <c r="R4052" s="9" t="s">
        <v>2834</v>
      </c>
    </row>
    <row r="4053" spans="1:18" x14ac:dyDescent="0.25">
      <c r="A4053" s="4" t="s">
        <v>1281</v>
      </c>
      <c r="D4053" s="4" t="s">
        <v>7395</v>
      </c>
      <c r="G4053" s="4" t="s">
        <v>6957</v>
      </c>
      <c r="P4053" s="9" t="s">
        <v>1281</v>
      </c>
      <c r="Q4053" s="9" t="s">
        <v>7395</v>
      </c>
      <c r="R4053" s="9" t="s">
        <v>6655</v>
      </c>
    </row>
    <row r="4054" spans="1:18" x14ac:dyDescent="0.25">
      <c r="A4054" s="4" t="s">
        <v>2972</v>
      </c>
      <c r="D4054" s="4" t="s">
        <v>4315</v>
      </c>
      <c r="G4054" s="4" t="s">
        <v>6304</v>
      </c>
      <c r="P4054" s="9" t="s">
        <v>2972</v>
      </c>
      <c r="Q4054" s="9" t="s">
        <v>4315</v>
      </c>
      <c r="R4054" s="9" t="s">
        <v>2885</v>
      </c>
    </row>
    <row r="4055" spans="1:18" x14ac:dyDescent="0.25">
      <c r="A4055" s="4" t="s">
        <v>3008</v>
      </c>
      <c r="D4055" s="4" t="s">
        <v>6018</v>
      </c>
      <c r="G4055" s="4" t="s">
        <v>3859</v>
      </c>
      <c r="P4055" s="9" t="s">
        <v>3008</v>
      </c>
      <c r="Q4055" s="9" t="s">
        <v>6018</v>
      </c>
      <c r="R4055" s="9" t="s">
        <v>2552</v>
      </c>
    </row>
    <row r="4056" spans="1:18" x14ac:dyDescent="0.25">
      <c r="A4056" s="4" t="s">
        <v>3016</v>
      </c>
      <c r="D4056" s="4" t="s">
        <v>5441</v>
      </c>
      <c r="G4056" s="4" t="s">
        <v>7389</v>
      </c>
      <c r="P4056" s="9" t="s">
        <v>3016</v>
      </c>
      <c r="Q4056" s="9" t="s">
        <v>5441</v>
      </c>
      <c r="R4056" s="9" t="s">
        <v>7390</v>
      </c>
    </row>
    <row r="4057" spans="1:18" x14ac:dyDescent="0.25">
      <c r="A4057" s="4" t="s">
        <v>1539</v>
      </c>
      <c r="D4057" s="4" t="s">
        <v>7396</v>
      </c>
      <c r="G4057" s="4" t="s">
        <v>2707</v>
      </c>
      <c r="P4057" s="9" t="s">
        <v>1539</v>
      </c>
      <c r="Q4057" s="9" t="s">
        <v>7396</v>
      </c>
      <c r="R4057" s="9" t="s">
        <v>1191</v>
      </c>
    </row>
    <row r="4058" spans="1:18" x14ac:dyDescent="0.25">
      <c r="A4058" s="4" t="s">
        <v>1601</v>
      </c>
      <c r="D4058" s="4" t="s">
        <v>6111</v>
      </c>
      <c r="G4058" s="4" t="s">
        <v>2834</v>
      </c>
      <c r="P4058" s="9" t="s">
        <v>1601</v>
      </c>
      <c r="Q4058" s="9" t="s">
        <v>6111</v>
      </c>
      <c r="R4058" s="9" t="s">
        <v>3514</v>
      </c>
    </row>
    <row r="4059" spans="1:18" x14ac:dyDescent="0.25">
      <c r="A4059" s="4" t="s">
        <v>3126</v>
      </c>
      <c r="D4059" s="4" t="s">
        <v>6112</v>
      </c>
      <c r="G4059" s="4" t="s">
        <v>6655</v>
      </c>
      <c r="P4059" s="9" t="s">
        <v>3126</v>
      </c>
      <c r="Q4059" s="9" t="s">
        <v>6112</v>
      </c>
      <c r="R4059" s="9" t="s">
        <v>1412</v>
      </c>
    </row>
    <row r="4060" spans="1:18" x14ac:dyDescent="0.25">
      <c r="A4060" s="4" t="s">
        <v>3171</v>
      </c>
      <c r="D4060" s="4" t="s">
        <v>7397</v>
      </c>
      <c r="G4060" s="4" t="s">
        <v>2885</v>
      </c>
      <c r="P4060" s="9" t="s">
        <v>3171</v>
      </c>
      <c r="Q4060" s="9" t="s">
        <v>7397</v>
      </c>
      <c r="R4060" s="9" t="s">
        <v>3562</v>
      </c>
    </row>
    <row r="4061" spans="1:18" x14ac:dyDescent="0.25">
      <c r="A4061" s="4" t="s">
        <v>3252</v>
      </c>
      <c r="D4061" s="4" t="s">
        <v>2330</v>
      </c>
      <c r="G4061" s="4" t="s">
        <v>2552</v>
      </c>
      <c r="P4061" s="9" t="s">
        <v>3252</v>
      </c>
      <c r="Q4061" s="9" t="s">
        <v>2330</v>
      </c>
      <c r="R4061" s="9" t="s">
        <v>3575</v>
      </c>
    </row>
    <row r="4062" spans="1:18" x14ac:dyDescent="0.25">
      <c r="A4062" s="4" t="s">
        <v>3272</v>
      </c>
      <c r="D4062" s="4" t="s">
        <v>2324</v>
      </c>
      <c r="G4062" s="4" t="s">
        <v>7390</v>
      </c>
      <c r="P4062" s="9" t="s">
        <v>3272</v>
      </c>
      <c r="Q4062" s="9" t="s">
        <v>2324</v>
      </c>
      <c r="R4062" s="9" t="s">
        <v>1525</v>
      </c>
    </row>
    <row r="4063" spans="1:18" x14ac:dyDescent="0.25">
      <c r="A4063" s="4" t="s">
        <v>6661</v>
      </c>
      <c r="D4063" s="4" t="s">
        <v>4414</v>
      </c>
      <c r="G4063" s="4" t="s">
        <v>1191</v>
      </c>
      <c r="P4063" s="9" t="s">
        <v>6661</v>
      </c>
      <c r="Q4063" s="9" t="s">
        <v>4414</v>
      </c>
      <c r="R4063" s="9" t="s">
        <v>3610</v>
      </c>
    </row>
    <row r="4064" spans="1:18" x14ac:dyDescent="0.25">
      <c r="A4064" s="4" t="s">
        <v>3324</v>
      </c>
      <c r="D4064" s="4" t="s">
        <v>4420</v>
      </c>
      <c r="G4064" s="4" t="s">
        <v>3514</v>
      </c>
      <c r="P4064" s="9" t="s">
        <v>3324</v>
      </c>
      <c r="Q4064" s="9" t="s">
        <v>4420</v>
      </c>
      <c r="R4064" s="9" t="s">
        <v>6014</v>
      </c>
    </row>
    <row r="4065" spans="1:18" x14ac:dyDescent="0.25">
      <c r="A4065" s="4" t="s">
        <v>6823</v>
      </c>
      <c r="D4065" s="4" t="s">
        <v>7398</v>
      </c>
      <c r="G4065" s="4" t="s">
        <v>1412</v>
      </c>
      <c r="P4065" s="9" t="s">
        <v>6823</v>
      </c>
      <c r="Q4065" s="9" t="s">
        <v>7398</v>
      </c>
      <c r="R4065" s="9" t="s">
        <v>6305</v>
      </c>
    </row>
    <row r="4066" spans="1:18" x14ac:dyDescent="0.25">
      <c r="A4066" s="4" t="s">
        <v>7400</v>
      </c>
      <c r="D4066" s="4" t="s">
        <v>1254</v>
      </c>
      <c r="G4066" s="4" t="s">
        <v>3562</v>
      </c>
      <c r="P4066" s="9" t="s">
        <v>7400</v>
      </c>
      <c r="Q4066" s="9" t="s">
        <v>1254</v>
      </c>
      <c r="R4066" s="9" t="s">
        <v>3684</v>
      </c>
    </row>
    <row r="4067" spans="1:18" x14ac:dyDescent="0.25">
      <c r="A4067" s="4" t="s">
        <v>4868</v>
      </c>
      <c r="D4067" s="4" t="s">
        <v>3510</v>
      </c>
      <c r="G4067" s="4" t="s">
        <v>3575</v>
      </c>
      <c r="P4067" s="9" t="s">
        <v>4868</v>
      </c>
      <c r="Q4067" s="9" t="s">
        <v>3510</v>
      </c>
      <c r="R4067" s="9" t="s">
        <v>3760</v>
      </c>
    </row>
    <row r="4068" spans="1:18" x14ac:dyDescent="0.25">
      <c r="A4068" s="4" t="s">
        <v>5492</v>
      </c>
      <c r="D4068" s="4" t="s">
        <v>1395</v>
      </c>
      <c r="G4068" s="4" t="s">
        <v>1525</v>
      </c>
      <c r="P4068" s="9" t="s">
        <v>5492</v>
      </c>
      <c r="Q4068" s="9" t="s">
        <v>1395</v>
      </c>
      <c r="R4068" s="9" t="s">
        <v>5621</v>
      </c>
    </row>
    <row r="4069" spans="1:18" x14ac:dyDescent="0.25">
      <c r="A4069" s="4" t="s">
        <v>2436</v>
      </c>
      <c r="D4069" s="4" t="s">
        <v>3557</v>
      </c>
      <c r="G4069" s="4" t="s">
        <v>3610</v>
      </c>
      <c r="P4069" s="9" t="s">
        <v>2436</v>
      </c>
      <c r="Q4069" s="9" t="s">
        <v>3557</v>
      </c>
      <c r="R4069" s="9" t="s">
        <v>5622</v>
      </c>
    </row>
    <row r="4070" spans="1:18" x14ac:dyDescent="0.25">
      <c r="A4070" s="4" t="s">
        <v>1828</v>
      </c>
      <c r="D4070" s="4" t="s">
        <v>3577</v>
      </c>
      <c r="G4070" s="4" t="s">
        <v>6014</v>
      </c>
      <c r="P4070" s="9" t="s">
        <v>1828</v>
      </c>
      <c r="Q4070" s="9" t="s">
        <v>3577</v>
      </c>
      <c r="R4070" s="9" t="s">
        <v>3812</v>
      </c>
    </row>
    <row r="4071" spans="1:18" x14ac:dyDescent="0.25">
      <c r="A4071" s="4" t="s">
        <v>1991</v>
      </c>
      <c r="D4071" s="4" t="s">
        <v>1624</v>
      </c>
      <c r="G4071" s="4" t="s">
        <v>6305</v>
      </c>
      <c r="P4071" s="9" t="s">
        <v>1991</v>
      </c>
      <c r="Q4071" s="9" t="s">
        <v>1624</v>
      </c>
      <c r="R4071" s="9" t="s">
        <v>3823</v>
      </c>
    </row>
    <row r="4072" spans="1:18" x14ac:dyDescent="0.25">
      <c r="A4072" s="4" t="s">
        <v>2136</v>
      </c>
      <c r="D4072" s="4" t="s">
        <v>3600</v>
      </c>
      <c r="G4072" s="4" t="s">
        <v>3684</v>
      </c>
      <c r="P4072" s="9" t="s">
        <v>2136</v>
      </c>
      <c r="Q4072" s="9" t="s">
        <v>3600</v>
      </c>
      <c r="R4072" s="9" t="s">
        <v>3862</v>
      </c>
    </row>
    <row r="4073" spans="1:18" x14ac:dyDescent="0.25">
      <c r="A4073" s="4" t="s">
        <v>3474</v>
      </c>
      <c r="D4073" s="4" t="s">
        <v>3611</v>
      </c>
      <c r="G4073" s="4" t="s">
        <v>3760</v>
      </c>
      <c r="P4073" s="9" t="s">
        <v>3474</v>
      </c>
      <c r="Q4073" s="9" t="s">
        <v>3611</v>
      </c>
      <c r="R4073" s="9" t="s">
        <v>6656</v>
      </c>
    </row>
    <row r="4074" spans="1:18" x14ac:dyDescent="0.25">
      <c r="A4074" s="4" t="s">
        <v>3430</v>
      </c>
      <c r="D4074" s="4" t="s">
        <v>1665</v>
      </c>
      <c r="G4074" s="4" t="s">
        <v>5621</v>
      </c>
      <c r="P4074" s="9" t="s">
        <v>3430</v>
      </c>
      <c r="Q4074" s="9" t="s">
        <v>1665</v>
      </c>
      <c r="R4074" s="9" t="s">
        <v>7559</v>
      </c>
    </row>
    <row r="4075" spans="1:18" x14ac:dyDescent="0.25">
      <c r="A4075" s="4" t="s">
        <v>3418</v>
      </c>
      <c r="D4075" s="4" t="s">
        <v>3681</v>
      </c>
      <c r="G4075" s="4" t="s">
        <v>5622</v>
      </c>
      <c r="P4075" s="9" t="s">
        <v>3418</v>
      </c>
      <c r="Q4075" s="9" t="s">
        <v>3681</v>
      </c>
      <c r="R4075" s="9" t="s">
        <v>7685</v>
      </c>
    </row>
    <row r="4076" spans="1:18" x14ac:dyDescent="0.25">
      <c r="A4076" s="4" t="s">
        <v>3499</v>
      </c>
      <c r="D4076" s="4" t="s">
        <v>3737</v>
      </c>
      <c r="G4076" s="4" t="s">
        <v>3812</v>
      </c>
      <c r="P4076" s="9" t="s">
        <v>3499</v>
      </c>
      <c r="Q4076" s="9" t="s">
        <v>3737</v>
      </c>
      <c r="R4076" s="9" t="s">
        <v>3950</v>
      </c>
    </row>
    <row r="4077" spans="1:18" x14ac:dyDescent="0.25">
      <c r="A4077" s="4" t="s">
        <v>3470</v>
      </c>
      <c r="D4077" s="4" t="s">
        <v>6822</v>
      </c>
      <c r="G4077" s="4" t="s">
        <v>3823</v>
      </c>
      <c r="P4077" s="9" t="s">
        <v>3470</v>
      </c>
      <c r="Q4077" s="9" t="s">
        <v>6822</v>
      </c>
      <c r="R4077" s="9" t="s">
        <v>7181</v>
      </c>
    </row>
    <row r="4078" spans="1:18" x14ac:dyDescent="0.25">
      <c r="A4078" s="4" t="s">
        <v>6023</v>
      </c>
      <c r="D4078" s="4" t="s">
        <v>3855</v>
      </c>
      <c r="G4078" s="4" t="s">
        <v>3862</v>
      </c>
      <c r="P4078" s="9" t="s">
        <v>6023</v>
      </c>
      <c r="Q4078" s="9" t="s">
        <v>3855</v>
      </c>
      <c r="R4078" s="9" t="s">
        <v>2350</v>
      </c>
    </row>
    <row r="4079" spans="1:18" x14ac:dyDescent="0.25">
      <c r="A4079" s="4" t="s">
        <v>6662</v>
      </c>
      <c r="D4079" s="4" t="s">
        <v>3880</v>
      </c>
      <c r="G4079" s="4" t="s">
        <v>6656</v>
      </c>
      <c r="P4079" s="9" t="s">
        <v>6662</v>
      </c>
      <c r="Q4079" s="9" t="s">
        <v>3880</v>
      </c>
      <c r="R4079" s="9" t="s">
        <v>1794</v>
      </c>
    </row>
    <row r="4080" spans="1:18" x14ac:dyDescent="0.25">
      <c r="A4080" s="4" t="s">
        <v>4622</v>
      </c>
      <c r="D4080" s="4" t="s">
        <v>3879</v>
      </c>
      <c r="G4080" s="4" t="s">
        <v>7559</v>
      </c>
      <c r="P4080" s="9" t="s">
        <v>4622</v>
      </c>
      <c r="Q4080" s="9" t="s">
        <v>3879</v>
      </c>
      <c r="R4080" s="9" t="s">
        <v>1948</v>
      </c>
    </row>
    <row r="4081" spans="1:18" x14ac:dyDescent="0.25">
      <c r="A4081" s="4" t="s">
        <v>6824</v>
      </c>
      <c r="D4081" s="4" t="s">
        <v>6019</v>
      </c>
      <c r="G4081" s="4" t="s">
        <v>7685</v>
      </c>
      <c r="P4081" s="9" t="s">
        <v>6824</v>
      </c>
      <c r="Q4081" s="9" t="s">
        <v>6019</v>
      </c>
      <c r="R4081" s="9" t="s">
        <v>2115</v>
      </c>
    </row>
    <row r="4082" spans="1:18" x14ac:dyDescent="0.25">
      <c r="A4082" s="4" t="s">
        <v>4741</v>
      </c>
      <c r="D4082" s="4" t="s">
        <v>6020</v>
      </c>
      <c r="G4082" s="4" t="s">
        <v>3950</v>
      </c>
      <c r="P4082" s="9" t="s">
        <v>4741</v>
      </c>
      <c r="Q4082" s="9" t="s">
        <v>6020</v>
      </c>
      <c r="R4082" s="9" t="s">
        <v>4075</v>
      </c>
    </row>
    <row r="4083" spans="1:18" x14ac:dyDescent="0.25">
      <c r="A4083" s="4" t="s">
        <v>6413</v>
      </c>
      <c r="D4083" s="4" t="s">
        <v>6113</v>
      </c>
      <c r="G4083" s="4" t="s">
        <v>7181</v>
      </c>
      <c r="P4083" s="9" t="s">
        <v>6413</v>
      </c>
      <c r="Q4083" s="9" t="s">
        <v>6113</v>
      </c>
      <c r="R4083" s="9" t="s">
        <v>6015</v>
      </c>
    </row>
    <row r="4084" spans="1:18" x14ac:dyDescent="0.25">
      <c r="A4084" s="4" t="s">
        <v>5394</v>
      </c>
      <c r="D4084" s="4" t="s">
        <v>3937</v>
      </c>
      <c r="G4084" s="4" t="s">
        <v>2350</v>
      </c>
      <c r="P4084" s="9" t="s">
        <v>5394</v>
      </c>
      <c r="Q4084" s="9" t="s">
        <v>3937</v>
      </c>
      <c r="R4084" s="9" t="s">
        <v>5391</v>
      </c>
    </row>
    <row r="4085" spans="1:18" x14ac:dyDescent="0.25">
      <c r="A4085" s="4" t="s">
        <v>2518</v>
      </c>
      <c r="D4085" s="4" t="s">
        <v>3964</v>
      </c>
      <c r="G4085" s="4" t="s">
        <v>1794</v>
      </c>
      <c r="P4085" s="9" t="s">
        <v>2518</v>
      </c>
      <c r="Q4085" s="9" t="s">
        <v>3964</v>
      </c>
      <c r="R4085" s="9" t="s">
        <v>2731</v>
      </c>
    </row>
    <row r="4086" spans="1:18" x14ac:dyDescent="0.25">
      <c r="A4086" s="4" t="s">
        <v>2010</v>
      </c>
      <c r="D4086" s="4" t="s">
        <v>4009</v>
      </c>
      <c r="G4086" s="4" t="s">
        <v>1948</v>
      </c>
      <c r="P4086" s="9" t="s">
        <v>2010</v>
      </c>
      <c r="Q4086" s="9" t="s">
        <v>4009</v>
      </c>
      <c r="R4086" s="9" t="s">
        <v>2739</v>
      </c>
    </row>
    <row r="4087" spans="1:18" x14ac:dyDescent="0.25">
      <c r="A4087" s="4" t="s">
        <v>2156</v>
      </c>
      <c r="D4087" s="4" t="s">
        <v>6021</v>
      </c>
      <c r="G4087" s="4" t="s">
        <v>2115</v>
      </c>
      <c r="P4087" s="9" t="s">
        <v>2156</v>
      </c>
      <c r="Q4087" s="9" t="s">
        <v>6021</v>
      </c>
      <c r="R4087" s="9" t="s">
        <v>6016</v>
      </c>
    </row>
    <row r="4088" spans="1:18" x14ac:dyDescent="0.25">
      <c r="A4088" s="4" t="s">
        <v>1207</v>
      </c>
      <c r="D4088" s="4" t="s">
        <v>2351</v>
      </c>
      <c r="G4088" s="4" t="s">
        <v>4075</v>
      </c>
      <c r="P4088" s="9" t="s">
        <v>1207</v>
      </c>
      <c r="Q4088" s="9" t="s">
        <v>2351</v>
      </c>
      <c r="R4088" s="9" t="s">
        <v>2809</v>
      </c>
    </row>
    <row r="4089" spans="1:18" x14ac:dyDescent="0.25">
      <c r="A4089" s="4" t="s">
        <v>6024</v>
      </c>
      <c r="D4089" s="4" t="s">
        <v>1798</v>
      </c>
      <c r="G4089" s="4" t="s">
        <v>6015</v>
      </c>
      <c r="P4089" s="9" t="s">
        <v>6024</v>
      </c>
      <c r="Q4089" s="9" t="s">
        <v>1798</v>
      </c>
      <c r="R4089" s="9" t="s">
        <v>5491</v>
      </c>
    </row>
    <row r="4090" spans="1:18" x14ac:dyDescent="0.25">
      <c r="A4090" s="4" t="s">
        <v>3015</v>
      </c>
      <c r="D4090" s="4" t="s">
        <v>2083</v>
      </c>
      <c r="G4090" s="4" t="s">
        <v>5391</v>
      </c>
      <c r="P4090" s="9" t="s">
        <v>3015</v>
      </c>
      <c r="Q4090" s="9" t="s">
        <v>2083</v>
      </c>
      <c r="R4090" s="9" t="s">
        <v>5721</v>
      </c>
    </row>
    <row r="4091" spans="1:18" x14ac:dyDescent="0.25">
      <c r="A4091" s="4" t="s">
        <v>5395</v>
      </c>
      <c r="D4091" s="4" t="s">
        <v>4047</v>
      </c>
      <c r="G4091" s="4" t="s">
        <v>2731</v>
      </c>
      <c r="P4091" s="9" t="s">
        <v>5395</v>
      </c>
      <c r="Q4091" s="9" t="s">
        <v>4047</v>
      </c>
      <c r="R4091" s="9" t="s">
        <v>2385</v>
      </c>
    </row>
    <row r="4092" spans="1:18" x14ac:dyDescent="0.25">
      <c r="A4092" s="4" t="s">
        <v>1538</v>
      </c>
      <c r="D4092" s="4" t="s">
        <v>7399</v>
      </c>
      <c r="G4092" s="4" t="s">
        <v>2739</v>
      </c>
      <c r="P4092" s="9" t="s">
        <v>1538</v>
      </c>
      <c r="Q4092" s="9" t="s">
        <v>7399</v>
      </c>
      <c r="R4092" s="9" t="s">
        <v>1772</v>
      </c>
    </row>
    <row r="4093" spans="1:18" x14ac:dyDescent="0.25">
      <c r="A4093" s="4" t="s">
        <v>3059</v>
      </c>
      <c r="D4093" s="4" t="s">
        <v>4151</v>
      </c>
      <c r="G4093" s="4" t="s">
        <v>6016</v>
      </c>
      <c r="P4093" s="9" t="s">
        <v>3059</v>
      </c>
      <c r="Q4093" s="9" t="s">
        <v>4151</v>
      </c>
      <c r="R4093" s="9" t="s">
        <v>5392</v>
      </c>
    </row>
    <row r="4094" spans="1:18" x14ac:dyDescent="0.25">
      <c r="A4094" s="4" t="s">
        <v>3115</v>
      </c>
      <c r="D4094" s="4" t="s">
        <v>4221</v>
      </c>
      <c r="G4094" s="4" t="s">
        <v>2809</v>
      </c>
      <c r="P4094" s="9" t="s">
        <v>3115</v>
      </c>
      <c r="Q4094" s="9" t="s">
        <v>4221</v>
      </c>
      <c r="R4094" s="9" t="s">
        <v>1181</v>
      </c>
    </row>
    <row r="4095" spans="1:18" x14ac:dyDescent="0.25">
      <c r="A4095" s="4" t="s">
        <v>3150</v>
      </c>
      <c r="D4095" s="4" t="s">
        <v>7561</v>
      </c>
      <c r="G4095" s="4" t="s">
        <v>5491</v>
      </c>
      <c r="P4095" s="9" t="s">
        <v>3150</v>
      </c>
      <c r="Q4095" s="9" t="s">
        <v>7561</v>
      </c>
      <c r="R4095" s="9" t="s">
        <v>3507</v>
      </c>
    </row>
    <row r="4096" spans="1:18" x14ac:dyDescent="0.25">
      <c r="A4096" s="4" t="s">
        <v>7401</v>
      </c>
      <c r="D4096" s="4" t="s">
        <v>4391</v>
      </c>
      <c r="G4096" s="4" t="s">
        <v>5721</v>
      </c>
      <c r="P4096" s="9" t="s">
        <v>7401</v>
      </c>
      <c r="Q4096" s="9" t="s">
        <v>4391</v>
      </c>
      <c r="R4096" s="9" t="s">
        <v>1376</v>
      </c>
    </row>
    <row r="4097" spans="1:18" x14ac:dyDescent="0.25">
      <c r="A4097" s="4" t="s">
        <v>3243</v>
      </c>
      <c r="D4097" s="4" t="s">
        <v>6961</v>
      </c>
      <c r="G4097" s="4" t="s">
        <v>2385</v>
      </c>
      <c r="P4097" s="9" t="s">
        <v>3243</v>
      </c>
      <c r="Q4097" s="9" t="s">
        <v>6961</v>
      </c>
      <c r="R4097" s="9" t="s">
        <v>3546</v>
      </c>
    </row>
    <row r="4098" spans="1:18" x14ac:dyDescent="0.25">
      <c r="A4098" s="4" t="s">
        <v>5625</v>
      </c>
      <c r="D4098" s="4" t="s">
        <v>2280</v>
      </c>
      <c r="G4098" s="4" t="s">
        <v>1772</v>
      </c>
      <c r="P4098" s="9" t="s">
        <v>5625</v>
      </c>
      <c r="Q4098" s="9" t="s">
        <v>2280</v>
      </c>
      <c r="R4098" s="9" t="s">
        <v>1521</v>
      </c>
    </row>
    <row r="4099" spans="1:18" x14ac:dyDescent="0.25">
      <c r="A4099" s="4" t="s">
        <v>5626</v>
      </c>
      <c r="D4099" s="4" t="s">
        <v>1353</v>
      </c>
      <c r="G4099" s="4" t="s">
        <v>5392</v>
      </c>
      <c r="P4099" s="9" t="s">
        <v>5626</v>
      </c>
      <c r="Q4099" s="9" t="s">
        <v>1353</v>
      </c>
      <c r="R4099" s="9" t="s">
        <v>3605</v>
      </c>
    </row>
    <row r="4100" spans="1:18" x14ac:dyDescent="0.25">
      <c r="A4100" s="4" t="s">
        <v>6309</v>
      </c>
      <c r="D4100" s="4" t="s">
        <v>1309</v>
      </c>
      <c r="G4100" s="4" t="s">
        <v>1181</v>
      </c>
      <c r="P4100" s="9" t="s">
        <v>6309</v>
      </c>
      <c r="Q4100" s="9" t="s">
        <v>1309</v>
      </c>
      <c r="R4100" s="9" t="s">
        <v>6958</v>
      </c>
    </row>
    <row r="4101" spans="1:18" x14ac:dyDescent="0.25">
      <c r="A4101" s="4" t="s">
        <v>3370</v>
      </c>
      <c r="D4101" s="4" t="s">
        <v>1480</v>
      </c>
      <c r="G4101" s="4" t="s">
        <v>3507</v>
      </c>
      <c r="P4101" s="9" t="s">
        <v>3370</v>
      </c>
      <c r="Q4101" s="9" t="s">
        <v>1480</v>
      </c>
      <c r="R4101" s="9" t="s">
        <v>7560</v>
      </c>
    </row>
    <row r="4102" spans="1:18" x14ac:dyDescent="0.25">
      <c r="A4102" s="4" t="s">
        <v>2379</v>
      </c>
      <c r="D4102" s="4" t="s">
        <v>1468</v>
      </c>
      <c r="G4102" s="4" t="s">
        <v>1376</v>
      </c>
      <c r="P4102" s="9" t="s">
        <v>2379</v>
      </c>
      <c r="Q4102" s="9" t="s">
        <v>1468</v>
      </c>
      <c r="R4102" s="9" t="s">
        <v>3670</v>
      </c>
    </row>
    <row r="4103" spans="1:18" x14ac:dyDescent="0.25">
      <c r="A4103" s="4" t="s">
        <v>1740</v>
      </c>
      <c r="D4103" s="4" t="s">
        <v>4500</v>
      </c>
      <c r="G4103" s="4" t="s">
        <v>3546</v>
      </c>
      <c r="P4103" s="9" t="s">
        <v>1740</v>
      </c>
      <c r="Q4103" s="9" t="s">
        <v>4500</v>
      </c>
      <c r="R4103" s="9" t="s">
        <v>3679</v>
      </c>
    </row>
    <row r="4104" spans="1:18" x14ac:dyDescent="0.25">
      <c r="A4104" s="4" t="s">
        <v>1833</v>
      </c>
      <c r="D4104" s="4" t="s">
        <v>6962</v>
      </c>
      <c r="G4104" s="4" t="s">
        <v>1521</v>
      </c>
      <c r="P4104" s="9" t="s">
        <v>1833</v>
      </c>
      <c r="Q4104" s="9" t="s">
        <v>6962</v>
      </c>
      <c r="R4104" s="9" t="s">
        <v>6306</v>
      </c>
    </row>
    <row r="4105" spans="1:18" x14ac:dyDescent="0.25">
      <c r="A4105" s="4" t="s">
        <v>3441</v>
      </c>
      <c r="D4105" s="4" t="s">
        <v>1643</v>
      </c>
      <c r="G4105" s="4" t="s">
        <v>3605</v>
      </c>
      <c r="P4105" s="9" t="s">
        <v>3441</v>
      </c>
      <c r="Q4105" s="9" t="s">
        <v>1643</v>
      </c>
      <c r="R4105" s="9" t="s">
        <v>6657</v>
      </c>
    </row>
    <row r="4106" spans="1:18" x14ac:dyDescent="0.25">
      <c r="A4106" s="4" t="s">
        <v>3481</v>
      </c>
      <c r="D4106" s="4" t="s">
        <v>1568</v>
      </c>
      <c r="G4106" s="4" t="s">
        <v>6958</v>
      </c>
      <c r="P4106" s="9" t="s">
        <v>3481</v>
      </c>
      <c r="Q4106" s="9" t="s">
        <v>1568</v>
      </c>
      <c r="R4106" s="9" t="s">
        <v>3779</v>
      </c>
    </row>
    <row r="4107" spans="1:18" x14ac:dyDescent="0.25">
      <c r="A4107" s="4" t="s">
        <v>5396</v>
      </c>
      <c r="D4107" s="4" t="s">
        <v>4526</v>
      </c>
      <c r="G4107" s="4" t="s">
        <v>7560</v>
      </c>
      <c r="P4107" s="9" t="s">
        <v>5396</v>
      </c>
      <c r="Q4107" s="9" t="s">
        <v>4526</v>
      </c>
      <c r="R4107" s="9" t="s">
        <v>3834</v>
      </c>
    </row>
    <row r="4108" spans="1:18" x14ac:dyDescent="0.25">
      <c r="A4108" s="4" t="s">
        <v>4141</v>
      </c>
      <c r="D4108" s="4" t="s">
        <v>1695</v>
      </c>
      <c r="G4108" s="4" t="s">
        <v>3670</v>
      </c>
      <c r="P4108" s="9" t="s">
        <v>4141</v>
      </c>
      <c r="Q4108" s="9" t="s">
        <v>1695</v>
      </c>
      <c r="R4108" s="9" t="s">
        <v>3852</v>
      </c>
    </row>
    <row r="4109" spans="1:18" x14ac:dyDescent="0.25">
      <c r="A4109" s="4" t="s">
        <v>6377</v>
      </c>
      <c r="D4109" s="4" t="s">
        <v>4577</v>
      </c>
      <c r="G4109" s="4" t="s">
        <v>3679</v>
      </c>
      <c r="P4109" s="9" t="s">
        <v>6377</v>
      </c>
      <c r="Q4109" s="9" t="s">
        <v>4577</v>
      </c>
      <c r="R4109" s="9" t="s">
        <v>6017</v>
      </c>
    </row>
    <row r="4110" spans="1:18" x14ac:dyDescent="0.25">
      <c r="A4110" s="4" t="s">
        <v>4174</v>
      </c>
      <c r="D4110" s="4" t="s">
        <v>4564</v>
      </c>
      <c r="G4110" s="4" t="s">
        <v>6306</v>
      </c>
      <c r="P4110" s="9" t="s">
        <v>4174</v>
      </c>
      <c r="Q4110" s="9" t="s">
        <v>4564</v>
      </c>
      <c r="R4110" s="9" t="s">
        <v>3953</v>
      </c>
    </row>
    <row r="4111" spans="1:18" x14ac:dyDescent="0.25">
      <c r="A4111" s="4" t="s">
        <v>4201</v>
      </c>
      <c r="D4111" s="4" t="s">
        <v>4724</v>
      </c>
      <c r="G4111" s="4" t="s">
        <v>6657</v>
      </c>
      <c r="P4111" s="9" t="s">
        <v>4201</v>
      </c>
      <c r="Q4111" s="9" t="s">
        <v>4724</v>
      </c>
      <c r="R4111" s="9" t="s">
        <v>5393</v>
      </c>
    </row>
    <row r="4112" spans="1:18" x14ac:dyDescent="0.25">
      <c r="A4112" s="4" t="s">
        <v>4301</v>
      </c>
      <c r="D4112" s="4" t="s">
        <v>4734</v>
      </c>
      <c r="G4112" s="4" t="s">
        <v>3779</v>
      </c>
      <c r="P4112" s="9" t="s">
        <v>4301</v>
      </c>
      <c r="Q4112" s="9" t="s">
        <v>4734</v>
      </c>
      <c r="R4112" s="9" t="s">
        <v>7182</v>
      </c>
    </row>
    <row r="4113" spans="1:18" x14ac:dyDescent="0.25">
      <c r="A4113" s="4" t="s">
        <v>4305</v>
      </c>
      <c r="D4113" s="4" t="s">
        <v>4743</v>
      </c>
      <c r="G4113" s="4" t="s">
        <v>3834</v>
      </c>
      <c r="P4113" s="9" t="s">
        <v>4305</v>
      </c>
      <c r="Q4113" s="9" t="s">
        <v>4743</v>
      </c>
      <c r="R4113" s="9" t="s">
        <v>3991</v>
      </c>
    </row>
    <row r="4114" spans="1:18" x14ac:dyDescent="0.25">
      <c r="A4114" s="4" t="s">
        <v>6378</v>
      </c>
      <c r="D4114" s="4" t="s">
        <v>4778</v>
      </c>
      <c r="G4114" s="4" t="s">
        <v>3852</v>
      </c>
      <c r="P4114" s="9" t="s">
        <v>6378</v>
      </c>
      <c r="Q4114" s="9" t="s">
        <v>4778</v>
      </c>
      <c r="R4114" s="9" t="s">
        <v>2642</v>
      </c>
    </row>
    <row r="4115" spans="1:18" x14ac:dyDescent="0.25">
      <c r="A4115" s="4" t="s">
        <v>7402</v>
      </c>
      <c r="D4115" s="4" t="s">
        <v>4834</v>
      </c>
      <c r="G4115" s="4" t="s">
        <v>6017</v>
      </c>
      <c r="P4115" s="9" t="s">
        <v>7402</v>
      </c>
      <c r="Q4115" s="9" t="s">
        <v>4834</v>
      </c>
      <c r="R4115" s="9" t="s">
        <v>2219</v>
      </c>
    </row>
    <row r="4116" spans="1:18" x14ac:dyDescent="0.25">
      <c r="A4116" s="4" t="s">
        <v>4389</v>
      </c>
      <c r="D4116" s="4" t="s">
        <v>4850</v>
      </c>
      <c r="G4116" s="4" t="s">
        <v>3953</v>
      </c>
      <c r="P4116" s="9" t="s">
        <v>4389</v>
      </c>
      <c r="Q4116" s="9" t="s">
        <v>4850</v>
      </c>
      <c r="R4116" s="9" t="s">
        <v>1903</v>
      </c>
    </row>
    <row r="4117" spans="1:18" x14ac:dyDescent="0.25">
      <c r="A4117" s="4" t="s">
        <v>6379</v>
      </c>
      <c r="D4117" s="4" t="s">
        <v>2651</v>
      </c>
      <c r="G4117" s="4" t="s">
        <v>5393</v>
      </c>
      <c r="P4117" s="9" t="s">
        <v>6379</v>
      </c>
      <c r="Q4117" s="9" t="s">
        <v>2651</v>
      </c>
      <c r="R4117" s="9" t="s">
        <v>4034</v>
      </c>
    </row>
    <row r="4118" spans="1:18" x14ac:dyDescent="0.25">
      <c r="A4118" s="4" t="s">
        <v>6963</v>
      </c>
      <c r="D4118" s="4" t="s">
        <v>2235</v>
      </c>
      <c r="G4118" s="4" t="s">
        <v>7182</v>
      </c>
      <c r="P4118" s="9" t="s">
        <v>6963</v>
      </c>
      <c r="Q4118" s="9" t="s">
        <v>2235</v>
      </c>
      <c r="R4118" s="9" t="s">
        <v>4111</v>
      </c>
    </row>
    <row r="4119" spans="1:18" x14ac:dyDescent="0.25">
      <c r="A4119" s="4" t="s">
        <v>2253</v>
      </c>
      <c r="D4119" s="4" t="s">
        <v>1746</v>
      </c>
      <c r="G4119" s="4" t="s">
        <v>3991</v>
      </c>
      <c r="P4119" s="9" t="s">
        <v>2253</v>
      </c>
      <c r="Q4119" s="9" t="s">
        <v>1746</v>
      </c>
      <c r="R4119" s="9" t="s">
        <v>6959</v>
      </c>
    </row>
    <row r="4120" spans="1:18" x14ac:dyDescent="0.25">
      <c r="A4120" s="4" t="s">
        <v>4424</v>
      </c>
      <c r="D4120" s="4" t="s">
        <v>2032</v>
      </c>
      <c r="G4120" s="4" t="s">
        <v>2642</v>
      </c>
      <c r="P4120" s="9" t="s">
        <v>4424</v>
      </c>
      <c r="Q4120" s="9" t="s">
        <v>2032</v>
      </c>
      <c r="R4120" s="9" t="s">
        <v>2535</v>
      </c>
    </row>
    <row r="4121" spans="1:18" x14ac:dyDescent="0.25">
      <c r="A4121" s="4" t="s">
        <v>6380</v>
      </c>
      <c r="D4121" s="4" t="s">
        <v>4961</v>
      </c>
      <c r="G4121" s="4" t="s">
        <v>2219</v>
      </c>
      <c r="P4121" s="9" t="s">
        <v>6380</v>
      </c>
      <c r="Q4121" s="9" t="s">
        <v>4961</v>
      </c>
      <c r="R4121" s="9" t="s">
        <v>2175</v>
      </c>
    </row>
    <row r="4122" spans="1:18" x14ac:dyDescent="0.25">
      <c r="A4122" s="4" t="s">
        <v>1342</v>
      </c>
      <c r="D4122" s="4" t="s">
        <v>4955</v>
      </c>
      <c r="G4122" s="4" t="s">
        <v>1903</v>
      </c>
      <c r="P4122" s="9" t="s">
        <v>1342</v>
      </c>
      <c r="Q4122" s="9" t="s">
        <v>4955</v>
      </c>
      <c r="R4122" s="9" t="s">
        <v>5623</v>
      </c>
    </row>
    <row r="4123" spans="1:18" x14ac:dyDescent="0.25">
      <c r="A4123" s="4" t="s">
        <v>1263</v>
      </c>
      <c r="D4123" s="4" t="s">
        <v>6308</v>
      </c>
      <c r="G4123" s="4" t="s">
        <v>4034</v>
      </c>
      <c r="P4123" s="9" t="s">
        <v>1263</v>
      </c>
      <c r="Q4123" s="9" t="s">
        <v>6308</v>
      </c>
      <c r="R4123" s="9" t="s">
        <v>6960</v>
      </c>
    </row>
    <row r="4124" spans="1:18" x14ac:dyDescent="0.25">
      <c r="A4124" s="4" t="s">
        <v>3517</v>
      </c>
      <c r="D4124" s="4" t="s">
        <v>6659</v>
      </c>
      <c r="G4124" s="4" t="s">
        <v>4111</v>
      </c>
      <c r="P4124" s="9" t="s">
        <v>3517</v>
      </c>
      <c r="Q4124" s="9" t="s">
        <v>6659</v>
      </c>
      <c r="R4124" s="9" t="s">
        <v>6307</v>
      </c>
    </row>
    <row r="4125" spans="1:18" x14ac:dyDescent="0.25">
      <c r="A4125" s="4" t="s">
        <v>1396</v>
      </c>
      <c r="D4125" s="4" t="s">
        <v>2555</v>
      </c>
      <c r="G4125" s="4" t="s">
        <v>6959</v>
      </c>
      <c r="P4125" s="9" t="s">
        <v>1396</v>
      </c>
      <c r="Q4125" s="9" t="s">
        <v>2555</v>
      </c>
      <c r="R4125" s="9" t="s">
        <v>7392</v>
      </c>
    </row>
    <row r="4126" spans="1:18" x14ac:dyDescent="0.25">
      <c r="A4126" s="4" t="s">
        <v>3554</v>
      </c>
      <c r="D4126" s="4" t="s">
        <v>2935</v>
      </c>
      <c r="G4126" s="4" t="s">
        <v>2535</v>
      </c>
      <c r="P4126" s="9" t="s">
        <v>3554</v>
      </c>
      <c r="Q4126" s="9" t="s">
        <v>2935</v>
      </c>
      <c r="R4126" s="9" t="s">
        <v>1655</v>
      </c>
    </row>
    <row r="4127" spans="1:18" x14ac:dyDescent="0.25">
      <c r="A4127" s="4" t="s">
        <v>1560</v>
      </c>
      <c r="D4127" s="4" t="s">
        <v>6022</v>
      </c>
      <c r="G4127" s="4" t="s">
        <v>2175</v>
      </c>
      <c r="P4127" s="9" t="s">
        <v>1560</v>
      </c>
      <c r="Q4127" s="9" t="s">
        <v>6022</v>
      </c>
      <c r="R4127" s="9" t="s">
        <v>7393</v>
      </c>
    </row>
    <row r="4128" spans="1:18" x14ac:dyDescent="0.25">
      <c r="A4128" s="4" t="s">
        <v>3615</v>
      </c>
      <c r="D4128" s="4" t="s">
        <v>6660</v>
      </c>
      <c r="G4128" s="4" t="s">
        <v>5623</v>
      </c>
      <c r="P4128" s="9" t="s">
        <v>3615</v>
      </c>
      <c r="Q4128" s="9" t="s">
        <v>6660</v>
      </c>
      <c r="R4128" s="9" t="s">
        <v>7394</v>
      </c>
    </row>
    <row r="4129" spans="1:18" x14ac:dyDescent="0.25">
      <c r="A4129" s="4" t="s">
        <v>6310</v>
      </c>
      <c r="D4129" s="4" t="s">
        <v>5257</v>
      </c>
      <c r="G4129" s="4" t="s">
        <v>6960</v>
      </c>
      <c r="P4129" s="9" t="s">
        <v>6310</v>
      </c>
      <c r="Q4129" s="9" t="s">
        <v>5257</v>
      </c>
      <c r="R4129" s="9" t="s">
        <v>4235</v>
      </c>
    </row>
    <row r="4130" spans="1:18" x14ac:dyDescent="0.25">
      <c r="A4130" s="4" t="s">
        <v>3693</v>
      </c>
      <c r="D4130" s="4" t="s">
        <v>5624</v>
      </c>
      <c r="G4130" s="4" t="s">
        <v>6307</v>
      </c>
      <c r="P4130" s="9" t="s">
        <v>3693</v>
      </c>
      <c r="Q4130" s="9" t="s">
        <v>5624</v>
      </c>
      <c r="R4130" s="9" t="s">
        <v>6658</v>
      </c>
    </row>
    <row r="4131" spans="1:18" x14ac:dyDescent="0.25">
      <c r="A4131" s="4" t="s">
        <v>3704</v>
      </c>
      <c r="D4131" s="4" t="s">
        <v>6412</v>
      </c>
      <c r="G4131" s="4" t="s">
        <v>7392</v>
      </c>
      <c r="P4131" s="9" t="s">
        <v>3704</v>
      </c>
      <c r="Q4131" s="9" t="s">
        <v>6412</v>
      </c>
      <c r="R4131" s="9" t="s">
        <v>7395</v>
      </c>
    </row>
    <row r="4132" spans="1:18" x14ac:dyDescent="0.25">
      <c r="A4132" s="4" t="s">
        <v>3740</v>
      </c>
      <c r="D4132" s="4" t="s">
        <v>2538</v>
      </c>
      <c r="G4132" s="4" t="s">
        <v>1655</v>
      </c>
      <c r="P4132" s="9" t="s">
        <v>3740</v>
      </c>
      <c r="Q4132" s="9" t="s">
        <v>2538</v>
      </c>
      <c r="R4132" s="9" t="s">
        <v>4315</v>
      </c>
    </row>
    <row r="4133" spans="1:18" x14ac:dyDescent="0.25">
      <c r="A4133" s="4" t="s">
        <v>7403</v>
      </c>
      <c r="D4133" s="4" t="s">
        <v>1281</v>
      </c>
      <c r="G4133" s="4" t="s">
        <v>7393</v>
      </c>
      <c r="P4133" s="9" t="s">
        <v>7403</v>
      </c>
      <c r="Q4133" s="9" t="s">
        <v>1281</v>
      </c>
      <c r="R4133" s="9" t="s">
        <v>6018</v>
      </c>
    </row>
    <row r="4134" spans="1:18" x14ac:dyDescent="0.25">
      <c r="A4134" s="4" t="s">
        <v>3811</v>
      </c>
      <c r="D4134" s="4" t="s">
        <v>2972</v>
      </c>
      <c r="G4134" s="4" t="s">
        <v>7394</v>
      </c>
      <c r="P4134" s="9" t="s">
        <v>3811</v>
      </c>
      <c r="Q4134" s="9" t="s">
        <v>2972</v>
      </c>
      <c r="R4134" s="9" t="s">
        <v>5441</v>
      </c>
    </row>
    <row r="4135" spans="1:18" x14ac:dyDescent="0.25">
      <c r="A4135" s="4" t="s">
        <v>3826</v>
      </c>
      <c r="D4135" s="4" t="s">
        <v>3008</v>
      </c>
      <c r="G4135" s="4" t="s">
        <v>4235</v>
      </c>
      <c r="P4135" s="9" t="s">
        <v>3826</v>
      </c>
      <c r="Q4135" s="9" t="s">
        <v>3008</v>
      </c>
      <c r="R4135" s="9" t="s">
        <v>7396</v>
      </c>
    </row>
    <row r="4136" spans="1:18" x14ac:dyDescent="0.25">
      <c r="A4136" s="4" t="s">
        <v>3888</v>
      </c>
      <c r="D4136" s="4" t="s">
        <v>3016</v>
      </c>
      <c r="G4136" s="4" t="s">
        <v>6658</v>
      </c>
      <c r="P4136" s="9" t="s">
        <v>3888</v>
      </c>
      <c r="Q4136" s="9" t="s">
        <v>3016</v>
      </c>
      <c r="R4136" s="9" t="s">
        <v>6111</v>
      </c>
    </row>
    <row r="4137" spans="1:18" x14ac:dyDescent="0.25">
      <c r="A4137" s="4" t="s">
        <v>6311</v>
      </c>
      <c r="D4137" s="4" t="s">
        <v>1539</v>
      </c>
      <c r="G4137" s="4" t="s">
        <v>7395</v>
      </c>
      <c r="P4137" s="9" t="s">
        <v>6311</v>
      </c>
      <c r="Q4137" s="9" t="s">
        <v>1539</v>
      </c>
      <c r="R4137" s="9" t="s">
        <v>6112</v>
      </c>
    </row>
    <row r="4138" spans="1:18" x14ac:dyDescent="0.25">
      <c r="A4138" s="4" t="s">
        <v>3921</v>
      </c>
      <c r="D4138" s="4" t="s">
        <v>1601</v>
      </c>
      <c r="G4138" s="4" t="s">
        <v>4315</v>
      </c>
      <c r="P4138" s="9" t="s">
        <v>3921</v>
      </c>
      <c r="Q4138" s="9" t="s">
        <v>1601</v>
      </c>
      <c r="R4138" s="9" t="s">
        <v>7397</v>
      </c>
    </row>
    <row r="4139" spans="1:18" x14ac:dyDescent="0.25">
      <c r="A4139" s="4" t="s">
        <v>6964</v>
      </c>
      <c r="D4139" s="4" t="s">
        <v>3126</v>
      </c>
      <c r="G4139" s="4" t="s">
        <v>6018</v>
      </c>
      <c r="P4139" s="9" t="s">
        <v>6964</v>
      </c>
      <c r="Q4139" s="9" t="s">
        <v>3126</v>
      </c>
      <c r="R4139" s="9" t="s">
        <v>2330</v>
      </c>
    </row>
    <row r="4140" spans="1:18" x14ac:dyDescent="0.25">
      <c r="A4140" s="4" t="s">
        <v>4020</v>
      </c>
      <c r="D4140" s="4" t="s">
        <v>3171</v>
      </c>
      <c r="G4140" s="4" t="s">
        <v>5441</v>
      </c>
      <c r="P4140" s="9" t="s">
        <v>4020</v>
      </c>
      <c r="Q4140" s="9" t="s">
        <v>3171</v>
      </c>
      <c r="R4140" s="9" t="s">
        <v>2324</v>
      </c>
    </row>
    <row r="4141" spans="1:18" x14ac:dyDescent="0.25">
      <c r="A4141" s="4" t="s">
        <v>4011</v>
      </c>
      <c r="D4141" s="4" t="s">
        <v>3252</v>
      </c>
      <c r="G4141" s="4" t="s">
        <v>7396</v>
      </c>
      <c r="P4141" s="9" t="s">
        <v>4011</v>
      </c>
      <c r="Q4141" s="9" t="s">
        <v>3252</v>
      </c>
      <c r="R4141" s="9" t="s">
        <v>4414</v>
      </c>
    </row>
    <row r="4142" spans="1:18" x14ac:dyDescent="0.25">
      <c r="A4142" s="4" t="s">
        <v>2658</v>
      </c>
      <c r="D4142" s="4" t="s">
        <v>3272</v>
      </c>
      <c r="G4142" s="4" t="s">
        <v>6111</v>
      </c>
      <c r="P4142" s="9" t="s">
        <v>2658</v>
      </c>
      <c r="Q4142" s="9" t="s">
        <v>3272</v>
      </c>
      <c r="R4142" s="9" t="s">
        <v>4420</v>
      </c>
    </row>
    <row r="4143" spans="1:18" x14ac:dyDescent="0.25">
      <c r="A4143" s="4" t="s">
        <v>2240</v>
      </c>
      <c r="D4143" s="4" t="s">
        <v>6661</v>
      </c>
      <c r="G4143" s="4" t="s">
        <v>6112</v>
      </c>
      <c r="P4143" s="9" t="s">
        <v>2240</v>
      </c>
      <c r="Q4143" s="9" t="s">
        <v>6661</v>
      </c>
      <c r="R4143" s="9" t="s">
        <v>7398</v>
      </c>
    </row>
    <row r="4144" spans="1:18" x14ac:dyDescent="0.25">
      <c r="A4144" s="4" t="s">
        <v>1951</v>
      </c>
      <c r="D4144" s="4" t="s">
        <v>3324</v>
      </c>
      <c r="G4144" s="4" t="s">
        <v>7397</v>
      </c>
      <c r="P4144" s="9" t="s">
        <v>1951</v>
      </c>
      <c r="Q4144" s="9" t="s">
        <v>3324</v>
      </c>
      <c r="R4144" s="9" t="s">
        <v>1254</v>
      </c>
    </row>
    <row r="4145" spans="1:18" x14ac:dyDescent="0.25">
      <c r="A4145" s="4" t="s">
        <v>4095</v>
      </c>
      <c r="D4145" s="4" t="s">
        <v>6823</v>
      </c>
      <c r="G4145" s="4" t="s">
        <v>2330</v>
      </c>
      <c r="P4145" s="9" t="s">
        <v>4095</v>
      </c>
      <c r="Q4145" s="9" t="s">
        <v>6823</v>
      </c>
      <c r="R4145" s="9" t="s">
        <v>3510</v>
      </c>
    </row>
    <row r="4146" spans="1:18" x14ac:dyDescent="0.25">
      <c r="A4146" s="4" t="s">
        <v>5397</v>
      </c>
      <c r="D4146" s="4" t="s">
        <v>7400</v>
      </c>
      <c r="G4146" s="4" t="s">
        <v>2324</v>
      </c>
      <c r="P4146" s="9" t="s">
        <v>5397</v>
      </c>
      <c r="Q4146" s="9" t="s">
        <v>7400</v>
      </c>
      <c r="R4146" s="9" t="s">
        <v>1395</v>
      </c>
    </row>
    <row r="4147" spans="1:18" x14ac:dyDescent="0.25">
      <c r="A4147" s="4" t="s">
        <v>7404</v>
      </c>
      <c r="D4147" s="4" t="s">
        <v>4868</v>
      </c>
      <c r="G4147" s="4" t="s">
        <v>4414</v>
      </c>
      <c r="P4147" s="9" t="s">
        <v>7404</v>
      </c>
      <c r="Q4147" s="9" t="s">
        <v>4868</v>
      </c>
      <c r="R4147" s="9" t="s">
        <v>3557</v>
      </c>
    </row>
    <row r="4148" spans="1:18" x14ac:dyDescent="0.25">
      <c r="A4148" s="4" t="s">
        <v>6665</v>
      </c>
      <c r="D4148" s="4" t="s">
        <v>5492</v>
      </c>
      <c r="G4148" s="4" t="s">
        <v>4420</v>
      </c>
      <c r="P4148" s="9" t="s">
        <v>6665</v>
      </c>
      <c r="Q4148" s="9" t="s">
        <v>5492</v>
      </c>
      <c r="R4148" s="9" t="s">
        <v>3577</v>
      </c>
    </row>
    <row r="4149" spans="1:18" x14ac:dyDescent="0.25">
      <c r="A4149" s="4" t="s">
        <v>6825</v>
      </c>
      <c r="D4149" s="4" t="s">
        <v>2436</v>
      </c>
      <c r="G4149" s="4" t="s">
        <v>7398</v>
      </c>
      <c r="P4149" s="9" t="s">
        <v>6825</v>
      </c>
      <c r="Q4149" s="9" t="s">
        <v>2436</v>
      </c>
      <c r="R4149" s="9" t="s">
        <v>1624</v>
      </c>
    </row>
    <row r="4150" spans="1:18" x14ac:dyDescent="0.25">
      <c r="A4150" s="4" t="s">
        <v>1384</v>
      </c>
      <c r="D4150" s="4" t="s">
        <v>1828</v>
      </c>
      <c r="G4150" s="4" t="s">
        <v>1254</v>
      </c>
      <c r="P4150" s="9" t="s">
        <v>1384</v>
      </c>
      <c r="Q4150" s="9" t="s">
        <v>1828</v>
      </c>
      <c r="R4150" s="9" t="s">
        <v>3600</v>
      </c>
    </row>
    <row r="4151" spans="1:18" x14ac:dyDescent="0.25">
      <c r="A4151" s="4" t="s">
        <v>3598</v>
      </c>
      <c r="D4151" s="4" t="s">
        <v>1991</v>
      </c>
      <c r="G4151" s="4" t="s">
        <v>3510</v>
      </c>
      <c r="P4151" s="9" t="s">
        <v>3598</v>
      </c>
      <c r="Q4151" s="9" t="s">
        <v>1991</v>
      </c>
      <c r="R4151" s="9" t="s">
        <v>3611</v>
      </c>
    </row>
    <row r="4152" spans="1:18" x14ac:dyDescent="0.25">
      <c r="A4152" s="4" t="s">
        <v>3702</v>
      </c>
      <c r="D4152" s="4" t="s">
        <v>2136</v>
      </c>
      <c r="G4152" s="4" t="s">
        <v>1395</v>
      </c>
      <c r="P4152" s="9" t="s">
        <v>3702</v>
      </c>
      <c r="Q4152" s="9" t="s">
        <v>2136</v>
      </c>
      <c r="R4152" s="9" t="s">
        <v>1665</v>
      </c>
    </row>
    <row r="4153" spans="1:18" x14ac:dyDescent="0.25">
      <c r="A4153" s="4" t="s">
        <v>3820</v>
      </c>
      <c r="D4153" s="4" t="s">
        <v>3474</v>
      </c>
      <c r="G4153" s="4" t="s">
        <v>3557</v>
      </c>
      <c r="P4153" s="9" t="s">
        <v>3820</v>
      </c>
      <c r="Q4153" s="9" t="s">
        <v>3474</v>
      </c>
      <c r="R4153" s="9" t="s">
        <v>3681</v>
      </c>
    </row>
    <row r="4154" spans="1:18" x14ac:dyDescent="0.25">
      <c r="A4154" s="4" t="s">
        <v>7184</v>
      </c>
      <c r="D4154" s="4" t="s">
        <v>3430</v>
      </c>
      <c r="G4154" s="4" t="s">
        <v>3577</v>
      </c>
      <c r="P4154" s="9" t="s">
        <v>7184</v>
      </c>
      <c r="Q4154" s="9" t="s">
        <v>3430</v>
      </c>
      <c r="R4154" s="9" t="s">
        <v>3737</v>
      </c>
    </row>
    <row r="4155" spans="1:18" x14ac:dyDescent="0.25">
      <c r="A4155" s="4" t="s">
        <v>6666</v>
      </c>
      <c r="D4155" s="4" t="s">
        <v>3418</v>
      </c>
      <c r="G4155" s="4" t="s">
        <v>1624</v>
      </c>
      <c r="P4155" s="9" t="s">
        <v>6666</v>
      </c>
      <c r="Q4155" s="9" t="s">
        <v>3418</v>
      </c>
      <c r="R4155" s="9" t="s">
        <v>6822</v>
      </c>
    </row>
    <row r="4156" spans="1:18" x14ac:dyDescent="0.25">
      <c r="A4156" s="4" t="s">
        <v>2431</v>
      </c>
      <c r="D4156" s="4" t="s">
        <v>3499</v>
      </c>
      <c r="G4156" s="4" t="s">
        <v>3600</v>
      </c>
      <c r="P4156" s="9" t="s">
        <v>2431</v>
      </c>
      <c r="Q4156" s="9" t="s">
        <v>3499</v>
      </c>
      <c r="R4156" s="9" t="s">
        <v>3855</v>
      </c>
    </row>
    <row r="4157" spans="1:18" x14ac:dyDescent="0.25">
      <c r="A4157" s="4" t="s">
        <v>1853</v>
      </c>
      <c r="D4157" s="4" t="s">
        <v>3470</v>
      </c>
      <c r="G4157" s="4" t="s">
        <v>3611</v>
      </c>
      <c r="P4157" s="9" t="s">
        <v>1853</v>
      </c>
      <c r="Q4157" s="9" t="s">
        <v>3470</v>
      </c>
      <c r="R4157" s="9" t="s">
        <v>3880</v>
      </c>
    </row>
    <row r="4158" spans="1:18" x14ac:dyDescent="0.25">
      <c r="A4158" s="4" t="s">
        <v>4055</v>
      </c>
      <c r="D4158" s="4" t="s">
        <v>6023</v>
      </c>
      <c r="G4158" s="4" t="s">
        <v>1665</v>
      </c>
      <c r="P4158" s="9" t="s">
        <v>4055</v>
      </c>
      <c r="Q4158" s="9" t="s">
        <v>6023</v>
      </c>
      <c r="R4158" s="9" t="s">
        <v>3879</v>
      </c>
    </row>
    <row r="4159" spans="1:18" x14ac:dyDescent="0.25">
      <c r="A4159" s="4" t="s">
        <v>6170</v>
      </c>
      <c r="D4159" s="4" t="s">
        <v>6662</v>
      </c>
      <c r="G4159" s="4" t="s">
        <v>3681</v>
      </c>
      <c r="P4159" s="9" t="s">
        <v>6170</v>
      </c>
      <c r="Q4159" s="9" t="s">
        <v>6662</v>
      </c>
      <c r="R4159" s="9" t="s">
        <v>6019</v>
      </c>
    </row>
    <row r="4160" spans="1:18" x14ac:dyDescent="0.25">
      <c r="A4160" s="4" t="s">
        <v>5627</v>
      </c>
      <c r="D4160" s="4" t="s">
        <v>4622</v>
      </c>
      <c r="G4160" s="4" t="s">
        <v>3737</v>
      </c>
      <c r="P4160" s="9" t="s">
        <v>5627</v>
      </c>
      <c r="Q4160" s="9" t="s">
        <v>4622</v>
      </c>
      <c r="R4160" s="9" t="s">
        <v>6020</v>
      </c>
    </row>
    <row r="4161" spans="1:18" x14ac:dyDescent="0.25">
      <c r="A4161" s="4" t="s">
        <v>6025</v>
      </c>
      <c r="D4161" s="4" t="s">
        <v>6824</v>
      </c>
      <c r="G4161" s="4" t="s">
        <v>6822</v>
      </c>
      <c r="P4161" s="9" t="s">
        <v>6025</v>
      </c>
      <c r="Q4161" s="9" t="s">
        <v>6824</v>
      </c>
      <c r="R4161" s="9" t="s">
        <v>6113</v>
      </c>
    </row>
    <row r="4162" spans="1:18" x14ac:dyDescent="0.25">
      <c r="A4162" s="4" t="s">
        <v>3637</v>
      </c>
      <c r="D4162" s="4" t="s">
        <v>4741</v>
      </c>
      <c r="G4162" s="4" t="s">
        <v>3855</v>
      </c>
      <c r="P4162" s="9" t="s">
        <v>3637</v>
      </c>
      <c r="Q4162" s="9" t="s">
        <v>4741</v>
      </c>
      <c r="R4162" s="9" t="s">
        <v>7686</v>
      </c>
    </row>
    <row r="4163" spans="1:18" x14ac:dyDescent="0.25">
      <c r="A4163" s="4" t="s">
        <v>3764</v>
      </c>
      <c r="D4163" s="4" t="s">
        <v>6413</v>
      </c>
      <c r="G4163" s="4" t="s">
        <v>3880</v>
      </c>
      <c r="P4163" s="9" t="s">
        <v>3764</v>
      </c>
      <c r="Q4163" s="9" t="s">
        <v>6413</v>
      </c>
      <c r="R4163" s="9" t="s">
        <v>3937</v>
      </c>
    </row>
    <row r="4164" spans="1:18" x14ac:dyDescent="0.25">
      <c r="A4164" s="4" t="s">
        <v>5628</v>
      </c>
      <c r="D4164" s="4" t="s">
        <v>7183</v>
      </c>
      <c r="G4164" s="4" t="s">
        <v>3879</v>
      </c>
      <c r="P4164" s="9" t="s">
        <v>5628</v>
      </c>
      <c r="Q4164" s="9" t="s">
        <v>7183</v>
      </c>
      <c r="R4164" s="9" t="s">
        <v>3964</v>
      </c>
    </row>
    <row r="4165" spans="1:18" x14ac:dyDescent="0.25">
      <c r="A4165" s="4" t="s">
        <v>4985</v>
      </c>
      <c r="D4165" s="4" t="s">
        <v>5394</v>
      </c>
      <c r="G4165" s="4" t="s">
        <v>6019</v>
      </c>
      <c r="P4165" s="9" t="s">
        <v>4985</v>
      </c>
      <c r="Q4165" s="9" t="s">
        <v>5394</v>
      </c>
      <c r="R4165" s="9" t="s">
        <v>7687</v>
      </c>
    </row>
    <row r="4166" spans="1:18" x14ac:dyDescent="0.25">
      <c r="A4166" s="4" t="s">
        <v>4012</v>
      </c>
      <c r="D4166" s="4" t="s">
        <v>2518</v>
      </c>
      <c r="G4166" s="4" t="s">
        <v>6020</v>
      </c>
      <c r="P4166" s="9" t="s">
        <v>4012</v>
      </c>
      <c r="Q4166" s="9" t="s">
        <v>2518</v>
      </c>
      <c r="R4166" s="9" t="s">
        <v>4009</v>
      </c>
    </row>
    <row r="4167" spans="1:18" x14ac:dyDescent="0.25">
      <c r="A4167" s="4" t="s">
        <v>2495</v>
      </c>
      <c r="D4167" s="4" t="s">
        <v>2010</v>
      </c>
      <c r="G4167" s="4" t="s">
        <v>6113</v>
      </c>
      <c r="P4167" s="9" t="s">
        <v>2495</v>
      </c>
      <c r="Q4167" s="9" t="s">
        <v>2010</v>
      </c>
      <c r="R4167" s="9" t="s">
        <v>6021</v>
      </c>
    </row>
    <row r="4168" spans="1:18" x14ac:dyDescent="0.25">
      <c r="A4168" s="4" t="s">
        <v>1976</v>
      </c>
      <c r="D4168" s="4" t="s">
        <v>1207</v>
      </c>
      <c r="G4168" s="4" t="s">
        <v>7686</v>
      </c>
      <c r="P4168" s="9" t="s">
        <v>1976</v>
      </c>
      <c r="Q4168" s="9" t="s">
        <v>1207</v>
      </c>
      <c r="R4168" s="9" t="s">
        <v>2351</v>
      </c>
    </row>
    <row r="4169" spans="1:18" x14ac:dyDescent="0.25">
      <c r="A4169" s="4" t="s">
        <v>2974</v>
      </c>
      <c r="D4169" s="4" t="s">
        <v>6024</v>
      </c>
      <c r="G4169" s="4" t="s">
        <v>3937</v>
      </c>
      <c r="P4169" s="9" t="s">
        <v>2974</v>
      </c>
      <c r="Q4169" s="9" t="s">
        <v>6024</v>
      </c>
      <c r="R4169" s="9" t="s">
        <v>1798</v>
      </c>
    </row>
    <row r="4170" spans="1:18" x14ac:dyDescent="0.25">
      <c r="A4170" s="4" t="s">
        <v>6667</v>
      </c>
      <c r="D4170" s="4" t="s">
        <v>3015</v>
      </c>
      <c r="G4170" s="4" t="s">
        <v>3964</v>
      </c>
      <c r="P4170" s="9" t="s">
        <v>6667</v>
      </c>
      <c r="Q4170" s="9" t="s">
        <v>3015</v>
      </c>
      <c r="R4170" s="9" t="s">
        <v>2083</v>
      </c>
    </row>
    <row r="4171" spans="1:18" x14ac:dyDescent="0.25">
      <c r="A4171" s="4" t="s">
        <v>3078</v>
      </c>
      <c r="D4171" s="4" t="s">
        <v>5395</v>
      </c>
      <c r="G4171" s="4" t="s">
        <v>7687</v>
      </c>
      <c r="P4171" s="9" t="s">
        <v>3078</v>
      </c>
      <c r="Q4171" s="9" t="s">
        <v>5395</v>
      </c>
      <c r="R4171" s="9" t="s">
        <v>4047</v>
      </c>
    </row>
    <row r="4172" spans="1:18" x14ac:dyDescent="0.25">
      <c r="A4172" s="4" t="s">
        <v>3129</v>
      </c>
      <c r="D4172" s="4" t="s">
        <v>1538</v>
      </c>
      <c r="G4172" s="4" t="s">
        <v>4009</v>
      </c>
      <c r="P4172" s="9" t="s">
        <v>3129</v>
      </c>
      <c r="Q4172" s="9" t="s">
        <v>1538</v>
      </c>
      <c r="R4172" s="9" t="s">
        <v>7399</v>
      </c>
    </row>
    <row r="4173" spans="1:18" x14ac:dyDescent="0.25">
      <c r="A4173" s="4" t="s">
        <v>6965</v>
      </c>
      <c r="D4173" s="4" t="s">
        <v>3059</v>
      </c>
      <c r="G4173" s="4" t="s">
        <v>6021</v>
      </c>
      <c r="P4173" s="9" t="s">
        <v>6965</v>
      </c>
      <c r="Q4173" s="9" t="s">
        <v>3059</v>
      </c>
      <c r="R4173" s="9" t="s">
        <v>4151</v>
      </c>
    </row>
    <row r="4174" spans="1:18" x14ac:dyDescent="0.25">
      <c r="A4174" s="4" t="s">
        <v>6966</v>
      </c>
      <c r="D4174" s="4" t="s">
        <v>3115</v>
      </c>
      <c r="G4174" s="4" t="s">
        <v>2351</v>
      </c>
      <c r="P4174" s="9" t="s">
        <v>6966</v>
      </c>
      <c r="Q4174" s="9" t="s">
        <v>3115</v>
      </c>
      <c r="R4174" s="9" t="s">
        <v>4221</v>
      </c>
    </row>
    <row r="4175" spans="1:18" x14ac:dyDescent="0.25">
      <c r="A4175" s="4" t="s">
        <v>3257</v>
      </c>
      <c r="D4175" s="4" t="s">
        <v>3150</v>
      </c>
      <c r="G4175" s="4" t="s">
        <v>1798</v>
      </c>
      <c r="P4175" s="9" t="s">
        <v>3257</v>
      </c>
      <c r="Q4175" s="9" t="s">
        <v>3150</v>
      </c>
      <c r="R4175" s="9" t="s">
        <v>7561</v>
      </c>
    </row>
    <row r="4176" spans="1:18" x14ac:dyDescent="0.25">
      <c r="A4176" s="4" t="s">
        <v>6313</v>
      </c>
      <c r="D4176" s="4" t="s">
        <v>7401</v>
      </c>
      <c r="G4176" s="4" t="s">
        <v>2083</v>
      </c>
      <c r="P4176" s="9" t="s">
        <v>6313</v>
      </c>
      <c r="Q4176" s="9" t="s">
        <v>7401</v>
      </c>
      <c r="R4176" s="9" t="s">
        <v>4391</v>
      </c>
    </row>
    <row r="4177" spans="1:18" x14ac:dyDescent="0.25">
      <c r="A4177" s="4" t="s">
        <v>3356</v>
      </c>
      <c r="D4177" s="4" t="s">
        <v>3243</v>
      </c>
      <c r="G4177" s="4" t="s">
        <v>4047</v>
      </c>
      <c r="P4177" s="9" t="s">
        <v>3356</v>
      </c>
      <c r="Q4177" s="9" t="s">
        <v>3243</v>
      </c>
      <c r="R4177" s="9" t="s">
        <v>6961</v>
      </c>
    </row>
    <row r="4178" spans="1:18" x14ac:dyDescent="0.25">
      <c r="A4178" s="4" t="s">
        <v>5630</v>
      </c>
      <c r="D4178" s="4" t="s">
        <v>5625</v>
      </c>
      <c r="G4178" s="4" t="s">
        <v>7399</v>
      </c>
      <c r="P4178" s="9" t="s">
        <v>5630</v>
      </c>
      <c r="Q4178" s="9" t="s">
        <v>5625</v>
      </c>
      <c r="R4178" s="9" t="s">
        <v>2280</v>
      </c>
    </row>
    <row r="4179" spans="1:18" x14ac:dyDescent="0.25">
      <c r="A4179" s="4" t="s">
        <v>6026</v>
      </c>
      <c r="D4179" s="4" t="s">
        <v>5626</v>
      </c>
      <c r="G4179" s="4" t="s">
        <v>4151</v>
      </c>
      <c r="P4179" s="9" t="s">
        <v>6026</v>
      </c>
      <c r="Q4179" s="9" t="s">
        <v>5626</v>
      </c>
      <c r="R4179" s="9" t="s">
        <v>1353</v>
      </c>
    </row>
    <row r="4180" spans="1:18" x14ac:dyDescent="0.25">
      <c r="A4180" s="4" t="s">
        <v>2502</v>
      </c>
      <c r="D4180" s="4" t="s">
        <v>6309</v>
      </c>
      <c r="G4180" s="4" t="s">
        <v>4221</v>
      </c>
      <c r="P4180" s="9" t="s">
        <v>2502</v>
      </c>
      <c r="Q4180" s="9" t="s">
        <v>6309</v>
      </c>
      <c r="R4180" s="9" t="s">
        <v>1309</v>
      </c>
    </row>
    <row r="4181" spans="1:18" x14ac:dyDescent="0.25">
      <c r="A4181" s="4" t="s">
        <v>2131</v>
      </c>
      <c r="D4181" s="4" t="s">
        <v>7562</v>
      </c>
      <c r="G4181" s="4" t="s">
        <v>7561</v>
      </c>
      <c r="P4181" s="9" t="s">
        <v>2131</v>
      </c>
      <c r="Q4181" s="9" t="s">
        <v>7562</v>
      </c>
      <c r="R4181" s="9" t="s">
        <v>1480</v>
      </c>
    </row>
    <row r="4182" spans="1:18" x14ac:dyDescent="0.25">
      <c r="A4182" s="4" t="s">
        <v>2128</v>
      </c>
      <c r="D4182" s="4" t="s">
        <v>3370</v>
      </c>
      <c r="G4182" s="4" t="s">
        <v>4391</v>
      </c>
      <c r="P4182" s="9" t="s">
        <v>2128</v>
      </c>
      <c r="Q4182" s="9" t="s">
        <v>3370</v>
      </c>
      <c r="R4182" s="9" t="s">
        <v>1468</v>
      </c>
    </row>
    <row r="4183" spans="1:18" x14ac:dyDescent="0.25">
      <c r="A4183" s="4" t="s">
        <v>5631</v>
      </c>
      <c r="D4183" s="4" t="s">
        <v>6663</v>
      </c>
      <c r="G4183" s="4" t="s">
        <v>6961</v>
      </c>
      <c r="P4183" s="9" t="s">
        <v>5631</v>
      </c>
      <c r="Q4183" s="9" t="s">
        <v>6663</v>
      </c>
      <c r="R4183" s="9" t="s">
        <v>4500</v>
      </c>
    </row>
    <row r="4184" spans="1:18" x14ac:dyDescent="0.25">
      <c r="A4184" s="4" t="s">
        <v>5632</v>
      </c>
      <c r="D4184" s="4" t="s">
        <v>2379</v>
      </c>
      <c r="G4184" s="4" t="s">
        <v>2280</v>
      </c>
      <c r="P4184" s="9" t="s">
        <v>5632</v>
      </c>
      <c r="Q4184" s="9" t="s">
        <v>2379</v>
      </c>
      <c r="R4184" s="9" t="s">
        <v>6962</v>
      </c>
    </row>
    <row r="4185" spans="1:18" x14ac:dyDescent="0.25">
      <c r="A4185" s="4" t="s">
        <v>4169</v>
      </c>
      <c r="D4185" s="4" t="s">
        <v>1740</v>
      </c>
      <c r="G4185" s="4" t="s">
        <v>1353</v>
      </c>
      <c r="P4185" s="9" t="s">
        <v>4169</v>
      </c>
      <c r="Q4185" s="9" t="s">
        <v>1740</v>
      </c>
      <c r="R4185" s="9" t="s">
        <v>1643</v>
      </c>
    </row>
    <row r="4186" spans="1:18" x14ac:dyDescent="0.25">
      <c r="A4186" s="4" t="s">
        <v>6027</v>
      </c>
      <c r="D4186" s="4" t="s">
        <v>1833</v>
      </c>
      <c r="G4186" s="4" t="s">
        <v>1309</v>
      </c>
      <c r="P4186" s="9" t="s">
        <v>6027</v>
      </c>
      <c r="Q4186" s="9" t="s">
        <v>1833</v>
      </c>
      <c r="R4186" s="9" t="s">
        <v>1568</v>
      </c>
    </row>
    <row r="4187" spans="1:18" x14ac:dyDescent="0.25">
      <c r="A4187" s="4" t="s">
        <v>4192</v>
      </c>
      <c r="D4187" s="4" t="s">
        <v>3441</v>
      </c>
      <c r="G4187" s="4" t="s">
        <v>1480</v>
      </c>
      <c r="P4187" s="9" t="s">
        <v>4192</v>
      </c>
      <c r="Q4187" s="9" t="s">
        <v>3441</v>
      </c>
      <c r="R4187" s="9" t="s">
        <v>4526</v>
      </c>
    </row>
    <row r="4188" spans="1:18" x14ac:dyDescent="0.25">
      <c r="A4188" s="4" t="s">
        <v>6668</v>
      </c>
      <c r="D4188" s="4" t="s">
        <v>3481</v>
      </c>
      <c r="G4188" s="4" t="s">
        <v>1468</v>
      </c>
      <c r="P4188" s="9" t="s">
        <v>6668</v>
      </c>
      <c r="Q4188" s="9" t="s">
        <v>3481</v>
      </c>
      <c r="R4188" s="9" t="s">
        <v>1695</v>
      </c>
    </row>
    <row r="4189" spans="1:18" x14ac:dyDescent="0.25">
      <c r="A4189" s="4" t="s">
        <v>7185</v>
      </c>
      <c r="D4189" s="4" t="s">
        <v>5396</v>
      </c>
      <c r="G4189" s="4" t="s">
        <v>4500</v>
      </c>
      <c r="P4189" s="9" t="s">
        <v>7185</v>
      </c>
      <c r="Q4189" s="9" t="s">
        <v>5396</v>
      </c>
      <c r="R4189" s="9" t="s">
        <v>4577</v>
      </c>
    </row>
    <row r="4190" spans="1:18" x14ac:dyDescent="0.25">
      <c r="A4190" s="4" t="s">
        <v>4237</v>
      </c>
      <c r="D4190" s="4" t="s">
        <v>4141</v>
      </c>
      <c r="G4190" s="4" t="s">
        <v>6962</v>
      </c>
      <c r="P4190" s="9" t="s">
        <v>4237</v>
      </c>
      <c r="Q4190" s="9" t="s">
        <v>4141</v>
      </c>
      <c r="R4190" s="9" t="s">
        <v>4564</v>
      </c>
    </row>
    <row r="4191" spans="1:18" x14ac:dyDescent="0.25">
      <c r="A4191" s="4" t="s">
        <v>5442</v>
      </c>
      <c r="D4191" s="4" t="s">
        <v>6377</v>
      </c>
      <c r="G4191" s="4" t="s">
        <v>1643</v>
      </c>
      <c r="P4191" s="9" t="s">
        <v>5442</v>
      </c>
      <c r="Q4191" s="9" t="s">
        <v>6377</v>
      </c>
      <c r="R4191" s="9" t="s">
        <v>4724</v>
      </c>
    </row>
    <row r="4192" spans="1:18" x14ac:dyDescent="0.25">
      <c r="A4192" s="4" t="s">
        <v>7405</v>
      </c>
      <c r="D4192" s="4" t="s">
        <v>4174</v>
      </c>
      <c r="G4192" s="4" t="s">
        <v>1568</v>
      </c>
      <c r="P4192" s="9" t="s">
        <v>7405</v>
      </c>
      <c r="Q4192" s="9" t="s">
        <v>4174</v>
      </c>
      <c r="R4192" s="9" t="s">
        <v>4734</v>
      </c>
    </row>
    <row r="4193" spans="1:18" x14ac:dyDescent="0.25">
      <c r="A4193" s="4" t="s">
        <v>4316</v>
      </c>
      <c r="D4193" s="4" t="s">
        <v>4201</v>
      </c>
      <c r="G4193" s="4" t="s">
        <v>4526</v>
      </c>
      <c r="P4193" s="9" t="s">
        <v>4316</v>
      </c>
      <c r="Q4193" s="9" t="s">
        <v>4201</v>
      </c>
      <c r="R4193" s="9" t="s">
        <v>4743</v>
      </c>
    </row>
    <row r="4194" spans="1:18" x14ac:dyDescent="0.25">
      <c r="A4194" s="4" t="s">
        <v>5633</v>
      </c>
      <c r="D4194" s="4" t="s">
        <v>4249</v>
      </c>
      <c r="G4194" s="4" t="s">
        <v>1695</v>
      </c>
      <c r="P4194" s="9" t="s">
        <v>5633</v>
      </c>
      <c r="Q4194" s="9" t="s">
        <v>4249</v>
      </c>
      <c r="R4194" s="9" t="s">
        <v>4778</v>
      </c>
    </row>
    <row r="4195" spans="1:18" x14ac:dyDescent="0.25">
      <c r="A4195" s="4" t="s">
        <v>4353</v>
      </c>
      <c r="D4195" s="4" t="s">
        <v>4301</v>
      </c>
      <c r="G4195" s="4" t="s">
        <v>4577</v>
      </c>
      <c r="P4195" s="9" t="s">
        <v>4353</v>
      </c>
      <c r="Q4195" s="9" t="s">
        <v>4301</v>
      </c>
      <c r="R4195" s="9" t="s">
        <v>4834</v>
      </c>
    </row>
    <row r="4196" spans="1:18" x14ac:dyDescent="0.25">
      <c r="A4196" s="4" t="s">
        <v>7186</v>
      </c>
      <c r="D4196" s="4" t="s">
        <v>4305</v>
      </c>
      <c r="G4196" s="4" t="s">
        <v>4564</v>
      </c>
      <c r="P4196" s="9" t="s">
        <v>7186</v>
      </c>
      <c r="Q4196" s="9" t="s">
        <v>4305</v>
      </c>
      <c r="R4196" s="9" t="s">
        <v>4850</v>
      </c>
    </row>
    <row r="4197" spans="1:18" x14ac:dyDescent="0.25">
      <c r="A4197" s="4" t="s">
        <v>4363</v>
      </c>
      <c r="D4197" s="4" t="s">
        <v>6664</v>
      </c>
      <c r="G4197" s="4" t="s">
        <v>4724</v>
      </c>
      <c r="P4197" s="9" t="s">
        <v>4363</v>
      </c>
      <c r="Q4197" s="9" t="s">
        <v>6664</v>
      </c>
      <c r="R4197" s="9" t="s">
        <v>7688</v>
      </c>
    </row>
    <row r="4198" spans="1:18" x14ac:dyDescent="0.25">
      <c r="A4198" s="4" t="s">
        <v>6967</v>
      </c>
      <c r="D4198" s="4" t="s">
        <v>4389</v>
      </c>
      <c r="G4198" s="4" t="s">
        <v>4734</v>
      </c>
      <c r="P4198" s="9" t="s">
        <v>6967</v>
      </c>
      <c r="Q4198" s="9" t="s">
        <v>4389</v>
      </c>
      <c r="R4198" s="9" t="s">
        <v>5002</v>
      </c>
    </row>
    <row r="4199" spans="1:18" x14ac:dyDescent="0.25">
      <c r="A4199" s="4" t="s">
        <v>7406</v>
      </c>
      <c r="D4199" s="4" t="s">
        <v>2253</v>
      </c>
      <c r="G4199" s="4" t="s">
        <v>4743</v>
      </c>
      <c r="P4199" s="9" t="s">
        <v>7406</v>
      </c>
      <c r="Q4199" s="9" t="s">
        <v>2253</v>
      </c>
      <c r="R4199" s="9" t="s">
        <v>2651</v>
      </c>
    </row>
    <row r="4200" spans="1:18" x14ac:dyDescent="0.25">
      <c r="A4200" s="4" t="s">
        <v>2242</v>
      </c>
      <c r="D4200" s="4" t="s">
        <v>4424</v>
      </c>
      <c r="G4200" s="4" t="s">
        <v>4778</v>
      </c>
      <c r="P4200" s="9" t="s">
        <v>2242</v>
      </c>
      <c r="Q4200" s="9" t="s">
        <v>4424</v>
      </c>
      <c r="R4200" s="9" t="s">
        <v>2235</v>
      </c>
    </row>
    <row r="4201" spans="1:18" x14ac:dyDescent="0.25">
      <c r="A4201" s="4" t="s">
        <v>6669</v>
      </c>
      <c r="D4201" s="4" t="s">
        <v>6380</v>
      </c>
      <c r="G4201" s="4" t="s">
        <v>4834</v>
      </c>
      <c r="P4201" s="9" t="s">
        <v>6669</v>
      </c>
      <c r="Q4201" s="9" t="s">
        <v>6380</v>
      </c>
      <c r="R4201" s="9" t="s">
        <v>1746</v>
      </c>
    </row>
    <row r="4202" spans="1:18" x14ac:dyDescent="0.25">
      <c r="A4202" s="4" t="s">
        <v>7407</v>
      </c>
      <c r="D4202" s="4" t="s">
        <v>1342</v>
      </c>
      <c r="G4202" s="4" t="s">
        <v>4850</v>
      </c>
      <c r="P4202" s="9" t="s">
        <v>7407</v>
      </c>
      <c r="Q4202" s="9" t="s">
        <v>1342</v>
      </c>
      <c r="R4202" s="9" t="s">
        <v>2032</v>
      </c>
    </row>
    <row r="4203" spans="1:18" x14ac:dyDescent="0.25">
      <c r="A4203" s="4" t="s">
        <v>7408</v>
      </c>
      <c r="D4203" s="4" t="s">
        <v>1263</v>
      </c>
      <c r="G4203" s="4" t="s">
        <v>7688</v>
      </c>
      <c r="P4203" s="9" t="s">
        <v>7408</v>
      </c>
      <c r="Q4203" s="9" t="s">
        <v>1263</v>
      </c>
      <c r="R4203" s="9" t="s">
        <v>4961</v>
      </c>
    </row>
    <row r="4204" spans="1:18" x14ac:dyDescent="0.25">
      <c r="A4204" s="4" t="s">
        <v>7409</v>
      </c>
      <c r="D4204" s="4" t="s">
        <v>3517</v>
      </c>
      <c r="G4204" s="4" t="s">
        <v>5002</v>
      </c>
      <c r="P4204" s="9" t="s">
        <v>7409</v>
      </c>
      <c r="Q4204" s="9" t="s">
        <v>3517</v>
      </c>
      <c r="R4204" s="9" t="s">
        <v>4955</v>
      </c>
    </row>
    <row r="4205" spans="1:18" x14ac:dyDescent="0.25">
      <c r="A4205" s="4" t="s">
        <v>2660</v>
      </c>
      <c r="D4205" s="4" t="s">
        <v>1396</v>
      </c>
      <c r="G4205" s="4" t="s">
        <v>2651</v>
      </c>
      <c r="P4205" s="9" t="s">
        <v>2660</v>
      </c>
      <c r="Q4205" s="9" t="s">
        <v>1396</v>
      </c>
      <c r="R4205" s="9" t="s">
        <v>6308</v>
      </c>
    </row>
    <row r="4206" spans="1:18" x14ac:dyDescent="0.25">
      <c r="A4206" s="4" t="s">
        <v>2689</v>
      </c>
      <c r="D4206" s="4" t="s">
        <v>3554</v>
      </c>
      <c r="G4206" s="4" t="s">
        <v>2235</v>
      </c>
      <c r="P4206" s="9" t="s">
        <v>2689</v>
      </c>
      <c r="Q4206" s="9" t="s">
        <v>3554</v>
      </c>
      <c r="R4206" s="9" t="s">
        <v>7689</v>
      </c>
    </row>
    <row r="4207" spans="1:18" x14ac:dyDescent="0.25">
      <c r="A4207" s="4" t="s">
        <v>2768</v>
      </c>
      <c r="D4207" s="4" t="s">
        <v>1560</v>
      </c>
      <c r="G4207" s="4" t="s">
        <v>1746</v>
      </c>
      <c r="P4207" s="9" t="s">
        <v>2768</v>
      </c>
      <c r="Q4207" s="9" t="s">
        <v>1560</v>
      </c>
      <c r="R4207" s="9" t="s">
        <v>6659</v>
      </c>
    </row>
    <row r="4208" spans="1:18" x14ac:dyDescent="0.25">
      <c r="A4208" s="4" t="s">
        <v>6968</v>
      </c>
      <c r="D4208" s="4" t="s">
        <v>3615</v>
      </c>
      <c r="G4208" s="4" t="s">
        <v>2032</v>
      </c>
      <c r="P4208" s="9" t="s">
        <v>6968</v>
      </c>
      <c r="Q4208" s="9" t="s">
        <v>3615</v>
      </c>
      <c r="R4208" s="9" t="s">
        <v>2555</v>
      </c>
    </row>
    <row r="4209" spans="1:18" x14ac:dyDescent="0.25">
      <c r="A4209" s="4" t="s">
        <v>6171</v>
      </c>
      <c r="D4209" s="4" t="s">
        <v>6310</v>
      </c>
      <c r="G4209" s="4" t="s">
        <v>4961</v>
      </c>
      <c r="P4209" s="9" t="s">
        <v>6171</v>
      </c>
      <c r="Q4209" s="9" t="s">
        <v>6310</v>
      </c>
      <c r="R4209" s="9" t="s">
        <v>2935</v>
      </c>
    </row>
    <row r="4210" spans="1:18" x14ac:dyDescent="0.25">
      <c r="A4210" s="4" t="s">
        <v>2384</v>
      </c>
      <c r="D4210" s="4" t="s">
        <v>3693</v>
      </c>
      <c r="G4210" s="4" t="s">
        <v>4955</v>
      </c>
      <c r="P4210" s="9" t="s">
        <v>2384</v>
      </c>
      <c r="Q4210" s="9" t="s">
        <v>3693</v>
      </c>
      <c r="R4210" s="9" t="s">
        <v>6022</v>
      </c>
    </row>
    <row r="4211" spans="1:18" x14ac:dyDescent="0.25">
      <c r="A4211" s="4" t="s">
        <v>1888</v>
      </c>
      <c r="D4211" s="4" t="s">
        <v>3704</v>
      </c>
      <c r="G4211" s="4" t="s">
        <v>6308</v>
      </c>
      <c r="P4211" s="9" t="s">
        <v>1888</v>
      </c>
      <c r="Q4211" s="9" t="s">
        <v>3704</v>
      </c>
      <c r="R4211" s="9" t="s">
        <v>6660</v>
      </c>
    </row>
    <row r="4212" spans="1:18" x14ac:dyDescent="0.25">
      <c r="A4212" s="4" t="s">
        <v>2950</v>
      </c>
      <c r="D4212" s="4" t="s">
        <v>3740</v>
      </c>
      <c r="G4212" s="4" t="s">
        <v>7689</v>
      </c>
      <c r="P4212" s="9" t="s">
        <v>2950</v>
      </c>
      <c r="Q4212" s="9" t="s">
        <v>3740</v>
      </c>
      <c r="R4212" s="9" t="s">
        <v>5257</v>
      </c>
    </row>
    <row r="4213" spans="1:18" x14ac:dyDescent="0.25">
      <c r="A4213" s="4" t="s">
        <v>7410</v>
      </c>
      <c r="D4213" s="4" t="s">
        <v>7403</v>
      </c>
      <c r="G4213" s="4" t="s">
        <v>6659</v>
      </c>
      <c r="P4213" s="9" t="s">
        <v>7410</v>
      </c>
      <c r="Q4213" s="9" t="s">
        <v>7403</v>
      </c>
      <c r="R4213" s="9" t="s">
        <v>5624</v>
      </c>
    </row>
    <row r="4214" spans="1:18" x14ac:dyDescent="0.25">
      <c r="A4214" s="4" t="s">
        <v>1225</v>
      </c>
      <c r="D4214" s="4" t="s">
        <v>3811</v>
      </c>
      <c r="G4214" s="4" t="s">
        <v>2555</v>
      </c>
      <c r="P4214" s="9" t="s">
        <v>1225</v>
      </c>
      <c r="Q4214" s="9" t="s">
        <v>3811</v>
      </c>
      <c r="R4214" s="9" t="s">
        <v>6412</v>
      </c>
    </row>
    <row r="4215" spans="1:18" x14ac:dyDescent="0.25">
      <c r="A4215" s="4" t="s">
        <v>1295</v>
      </c>
      <c r="D4215" s="4" t="s">
        <v>3826</v>
      </c>
      <c r="G4215" s="4" t="s">
        <v>2935</v>
      </c>
      <c r="P4215" s="9" t="s">
        <v>1295</v>
      </c>
      <c r="Q4215" s="9" t="s">
        <v>3826</v>
      </c>
      <c r="R4215" s="9" t="s">
        <v>2538</v>
      </c>
    </row>
    <row r="4216" spans="1:18" x14ac:dyDescent="0.25">
      <c r="A4216" s="4" t="s">
        <v>1422</v>
      </c>
      <c r="D4216" s="4" t="s">
        <v>3888</v>
      </c>
      <c r="G4216" s="4" t="s">
        <v>6022</v>
      </c>
      <c r="P4216" s="9" t="s">
        <v>1422</v>
      </c>
      <c r="Q4216" s="9" t="s">
        <v>3888</v>
      </c>
      <c r="R4216" s="9" t="s">
        <v>1281</v>
      </c>
    </row>
    <row r="4217" spans="1:18" x14ac:dyDescent="0.25">
      <c r="A4217" s="4" t="s">
        <v>1471</v>
      </c>
      <c r="D4217" s="4" t="s">
        <v>6311</v>
      </c>
      <c r="G4217" s="4" t="s">
        <v>6660</v>
      </c>
      <c r="P4217" s="9" t="s">
        <v>1471</v>
      </c>
      <c r="Q4217" s="9" t="s">
        <v>6311</v>
      </c>
      <c r="R4217" s="9" t="s">
        <v>2972</v>
      </c>
    </row>
    <row r="4218" spans="1:18" x14ac:dyDescent="0.25">
      <c r="A4218" s="4" t="s">
        <v>1563</v>
      </c>
      <c r="D4218" s="4" t="s">
        <v>3921</v>
      </c>
      <c r="G4218" s="4" t="s">
        <v>5257</v>
      </c>
      <c r="P4218" s="9" t="s">
        <v>1563</v>
      </c>
      <c r="Q4218" s="9" t="s">
        <v>3921</v>
      </c>
      <c r="R4218" s="9" t="s">
        <v>3008</v>
      </c>
    </row>
    <row r="4219" spans="1:18" x14ac:dyDescent="0.25">
      <c r="A4219" s="4" t="s">
        <v>4517</v>
      </c>
      <c r="D4219" s="4" t="s">
        <v>6114</v>
      </c>
      <c r="G4219" s="4" t="s">
        <v>5624</v>
      </c>
      <c r="P4219" s="9" t="s">
        <v>4517</v>
      </c>
      <c r="Q4219" s="9" t="s">
        <v>6114</v>
      </c>
      <c r="R4219" s="9" t="s">
        <v>3016</v>
      </c>
    </row>
    <row r="4220" spans="1:18" x14ac:dyDescent="0.25">
      <c r="A4220" s="4" t="s">
        <v>6670</v>
      </c>
      <c r="D4220" s="4" t="s">
        <v>6964</v>
      </c>
      <c r="G4220" s="4" t="s">
        <v>6412</v>
      </c>
      <c r="P4220" s="9" t="s">
        <v>6670</v>
      </c>
      <c r="Q4220" s="9" t="s">
        <v>6964</v>
      </c>
      <c r="R4220" s="9" t="s">
        <v>1539</v>
      </c>
    </row>
    <row r="4221" spans="1:18" x14ac:dyDescent="0.25">
      <c r="A4221" s="4" t="s">
        <v>1693</v>
      </c>
      <c r="D4221" s="4" t="s">
        <v>4020</v>
      </c>
      <c r="G4221" s="4" t="s">
        <v>2538</v>
      </c>
      <c r="P4221" s="9" t="s">
        <v>1693</v>
      </c>
      <c r="Q4221" s="9" t="s">
        <v>4020</v>
      </c>
      <c r="R4221" s="9" t="s">
        <v>1601</v>
      </c>
    </row>
    <row r="4222" spans="1:18" x14ac:dyDescent="0.25">
      <c r="A4222" s="4" t="s">
        <v>4588</v>
      </c>
      <c r="D4222" s="4" t="s">
        <v>4011</v>
      </c>
      <c r="G4222" s="4" t="s">
        <v>1281</v>
      </c>
      <c r="P4222" s="9" t="s">
        <v>4588</v>
      </c>
      <c r="Q4222" s="9" t="s">
        <v>4011</v>
      </c>
      <c r="R4222" s="9" t="s">
        <v>3126</v>
      </c>
    </row>
    <row r="4223" spans="1:18" x14ac:dyDescent="0.25">
      <c r="A4223" s="4" t="s">
        <v>4666</v>
      </c>
      <c r="D4223" s="4" t="s">
        <v>2658</v>
      </c>
      <c r="G4223" s="4" t="s">
        <v>2972</v>
      </c>
      <c r="P4223" s="9" t="s">
        <v>4666</v>
      </c>
      <c r="Q4223" s="9" t="s">
        <v>2658</v>
      </c>
      <c r="R4223" s="9" t="s">
        <v>3171</v>
      </c>
    </row>
    <row r="4224" spans="1:18" x14ac:dyDescent="0.25">
      <c r="A4224" s="4" t="s">
        <v>4661</v>
      </c>
      <c r="D4224" s="4" t="s">
        <v>2240</v>
      </c>
      <c r="G4224" s="4" t="s">
        <v>3008</v>
      </c>
      <c r="P4224" s="9" t="s">
        <v>4661</v>
      </c>
      <c r="Q4224" s="9" t="s">
        <v>2240</v>
      </c>
      <c r="R4224" s="9" t="s">
        <v>7690</v>
      </c>
    </row>
    <row r="4225" spans="1:18" x14ac:dyDescent="0.25">
      <c r="A4225" s="4" t="s">
        <v>4711</v>
      </c>
      <c r="D4225" s="4" t="s">
        <v>1951</v>
      </c>
      <c r="G4225" s="4" t="s">
        <v>3016</v>
      </c>
      <c r="P4225" s="9" t="s">
        <v>4711</v>
      </c>
      <c r="Q4225" s="9" t="s">
        <v>1951</v>
      </c>
      <c r="R4225" s="9" t="s">
        <v>3252</v>
      </c>
    </row>
    <row r="4226" spans="1:18" x14ac:dyDescent="0.25">
      <c r="A4226" s="4" t="s">
        <v>4792</v>
      </c>
      <c r="D4226" s="4" t="s">
        <v>4095</v>
      </c>
      <c r="G4226" s="4" t="s">
        <v>1539</v>
      </c>
      <c r="P4226" s="9" t="s">
        <v>4792</v>
      </c>
      <c r="Q4226" s="9" t="s">
        <v>4095</v>
      </c>
      <c r="R4226" s="9" t="s">
        <v>3272</v>
      </c>
    </row>
    <row r="4227" spans="1:18" x14ac:dyDescent="0.25">
      <c r="A4227" s="4" t="s">
        <v>6028</v>
      </c>
      <c r="D4227" s="4" t="s">
        <v>5397</v>
      </c>
      <c r="G4227" s="4" t="s">
        <v>1601</v>
      </c>
      <c r="P4227" s="9" t="s">
        <v>6028</v>
      </c>
      <c r="Q4227" s="9" t="s">
        <v>5397</v>
      </c>
      <c r="R4227" s="9" t="s">
        <v>6661</v>
      </c>
    </row>
    <row r="4228" spans="1:18" x14ac:dyDescent="0.25">
      <c r="A4228" s="4" t="s">
        <v>4871</v>
      </c>
      <c r="D4228" s="4" t="s">
        <v>7404</v>
      </c>
      <c r="G4228" s="4" t="s">
        <v>3126</v>
      </c>
      <c r="P4228" s="9" t="s">
        <v>4871</v>
      </c>
      <c r="Q4228" s="9" t="s">
        <v>7404</v>
      </c>
      <c r="R4228" s="9" t="s">
        <v>3324</v>
      </c>
    </row>
    <row r="4229" spans="1:18" x14ac:dyDescent="0.25">
      <c r="A4229" s="4" t="s">
        <v>4882</v>
      </c>
      <c r="D4229" s="4" t="s">
        <v>6665</v>
      </c>
      <c r="G4229" s="4" t="s">
        <v>3171</v>
      </c>
      <c r="P4229" s="9" t="s">
        <v>4882</v>
      </c>
      <c r="Q4229" s="9" t="s">
        <v>6665</v>
      </c>
      <c r="R4229" s="9" t="s">
        <v>6823</v>
      </c>
    </row>
    <row r="4230" spans="1:18" x14ac:dyDescent="0.25">
      <c r="A4230" s="4" t="s">
        <v>6172</v>
      </c>
      <c r="D4230" s="4" t="s">
        <v>1384</v>
      </c>
      <c r="G4230" s="4" t="s">
        <v>7690</v>
      </c>
      <c r="P4230" s="9" t="s">
        <v>6172</v>
      </c>
      <c r="Q4230" s="9" t="s">
        <v>1384</v>
      </c>
      <c r="R4230" s="9" t="s">
        <v>7400</v>
      </c>
    </row>
    <row r="4231" spans="1:18" x14ac:dyDescent="0.25">
      <c r="A4231" s="4" t="s">
        <v>2377</v>
      </c>
      <c r="D4231" s="4" t="s">
        <v>3598</v>
      </c>
      <c r="G4231" s="4" t="s">
        <v>3252</v>
      </c>
      <c r="P4231" s="9" t="s">
        <v>2377</v>
      </c>
      <c r="Q4231" s="9" t="s">
        <v>3598</v>
      </c>
      <c r="R4231" s="9" t="s">
        <v>4868</v>
      </c>
    </row>
    <row r="4232" spans="1:18" x14ac:dyDescent="0.25">
      <c r="A4232" s="4" t="s">
        <v>1743</v>
      </c>
      <c r="D4232" s="4" t="s">
        <v>3702</v>
      </c>
      <c r="G4232" s="4" t="s">
        <v>3272</v>
      </c>
      <c r="P4232" s="9" t="s">
        <v>1743</v>
      </c>
      <c r="Q4232" s="9" t="s">
        <v>3702</v>
      </c>
      <c r="R4232" s="9" t="s">
        <v>5492</v>
      </c>
    </row>
    <row r="4233" spans="1:18" x14ac:dyDescent="0.25">
      <c r="A4233" s="4" t="s">
        <v>1876</v>
      </c>
      <c r="D4233" s="4" t="s">
        <v>3820</v>
      </c>
      <c r="G4233" s="4" t="s">
        <v>6661</v>
      </c>
      <c r="P4233" s="9" t="s">
        <v>1876</v>
      </c>
      <c r="Q4233" s="9" t="s">
        <v>3820</v>
      </c>
      <c r="R4233" s="9" t="s">
        <v>2436</v>
      </c>
    </row>
    <row r="4234" spans="1:18" x14ac:dyDescent="0.25">
      <c r="A4234" s="4" t="s">
        <v>2031</v>
      </c>
      <c r="D4234" s="4" t="s">
        <v>7184</v>
      </c>
      <c r="G4234" s="4" t="s">
        <v>3324</v>
      </c>
      <c r="P4234" s="9" t="s">
        <v>2031</v>
      </c>
      <c r="Q4234" s="9" t="s">
        <v>7184</v>
      </c>
      <c r="R4234" s="9" t="s">
        <v>1828</v>
      </c>
    </row>
    <row r="4235" spans="1:18" x14ac:dyDescent="0.25">
      <c r="A4235" s="4" t="s">
        <v>4920</v>
      </c>
      <c r="D4235" s="4" t="s">
        <v>6666</v>
      </c>
      <c r="G4235" s="4" t="s">
        <v>6823</v>
      </c>
      <c r="P4235" s="9" t="s">
        <v>4920</v>
      </c>
      <c r="Q4235" s="9" t="s">
        <v>6666</v>
      </c>
      <c r="R4235" s="9" t="s">
        <v>1991</v>
      </c>
    </row>
    <row r="4236" spans="1:18" x14ac:dyDescent="0.25">
      <c r="A4236" s="4" t="s">
        <v>6969</v>
      </c>
      <c r="D4236" s="4" t="s">
        <v>2431</v>
      </c>
      <c r="G4236" s="4" t="s">
        <v>7400</v>
      </c>
      <c r="P4236" s="9" t="s">
        <v>6969</v>
      </c>
      <c r="Q4236" s="9" t="s">
        <v>2431</v>
      </c>
      <c r="R4236" s="9" t="s">
        <v>2136</v>
      </c>
    </row>
    <row r="4237" spans="1:18" x14ac:dyDescent="0.25">
      <c r="A4237" s="4" t="s">
        <v>6970</v>
      </c>
      <c r="D4237" s="4" t="s">
        <v>1853</v>
      </c>
      <c r="G4237" s="4" t="s">
        <v>4868</v>
      </c>
      <c r="P4237" s="9" t="s">
        <v>6970</v>
      </c>
      <c r="Q4237" s="9" t="s">
        <v>1853</v>
      </c>
      <c r="R4237" s="9" t="s">
        <v>3474</v>
      </c>
    </row>
    <row r="4238" spans="1:18" x14ac:dyDescent="0.25">
      <c r="A4238" s="4" t="s">
        <v>6971</v>
      </c>
      <c r="D4238" s="4" t="s">
        <v>4055</v>
      </c>
      <c r="G4238" s="4" t="s">
        <v>5492</v>
      </c>
      <c r="P4238" s="9" t="s">
        <v>6971</v>
      </c>
      <c r="Q4238" s="9" t="s">
        <v>4055</v>
      </c>
      <c r="R4238" s="9" t="s">
        <v>3430</v>
      </c>
    </row>
    <row r="4239" spans="1:18" x14ac:dyDescent="0.25">
      <c r="A4239" s="4" t="s">
        <v>2905</v>
      </c>
      <c r="D4239" s="4" t="s">
        <v>6170</v>
      </c>
      <c r="G4239" s="4" t="s">
        <v>2436</v>
      </c>
      <c r="P4239" s="9" t="s">
        <v>2905</v>
      </c>
      <c r="Q4239" s="9" t="s">
        <v>6170</v>
      </c>
      <c r="R4239" s="9" t="s">
        <v>3418</v>
      </c>
    </row>
    <row r="4240" spans="1:18" x14ac:dyDescent="0.25">
      <c r="A4240" s="4" t="s">
        <v>6116</v>
      </c>
      <c r="D4240" s="4" t="s">
        <v>5627</v>
      </c>
      <c r="G4240" s="4" t="s">
        <v>1828</v>
      </c>
      <c r="P4240" s="9" t="s">
        <v>6116</v>
      </c>
      <c r="Q4240" s="9" t="s">
        <v>5627</v>
      </c>
      <c r="R4240" s="9" t="s">
        <v>3499</v>
      </c>
    </row>
    <row r="4241" spans="1:18" x14ac:dyDescent="0.25">
      <c r="A4241" s="4" t="s">
        <v>2346</v>
      </c>
      <c r="D4241" s="4" t="s">
        <v>6025</v>
      </c>
      <c r="G4241" s="4" t="s">
        <v>1991</v>
      </c>
      <c r="P4241" s="9" t="s">
        <v>2346</v>
      </c>
      <c r="Q4241" s="9" t="s">
        <v>6025</v>
      </c>
      <c r="R4241" s="9" t="s">
        <v>3470</v>
      </c>
    </row>
    <row r="4242" spans="1:18" x14ac:dyDescent="0.25">
      <c r="A4242" s="4" t="s">
        <v>2573</v>
      </c>
      <c r="D4242" s="4" t="s">
        <v>3637</v>
      </c>
      <c r="G4242" s="4" t="s">
        <v>2136</v>
      </c>
      <c r="P4242" s="9" t="s">
        <v>2573</v>
      </c>
      <c r="Q4242" s="9" t="s">
        <v>3637</v>
      </c>
      <c r="R4242" s="9" t="s">
        <v>6023</v>
      </c>
    </row>
    <row r="4243" spans="1:18" x14ac:dyDescent="0.25">
      <c r="A4243" s="4" t="s">
        <v>3422</v>
      </c>
      <c r="D4243" s="4" t="s">
        <v>3764</v>
      </c>
      <c r="G4243" s="4" t="s">
        <v>3474</v>
      </c>
      <c r="P4243" s="9" t="s">
        <v>3422</v>
      </c>
      <c r="Q4243" s="9" t="s">
        <v>3764</v>
      </c>
      <c r="R4243" s="9" t="s">
        <v>6662</v>
      </c>
    </row>
    <row r="4244" spans="1:18" x14ac:dyDescent="0.25">
      <c r="A4244" s="4" t="s">
        <v>3428</v>
      </c>
      <c r="D4244" s="4" t="s">
        <v>5628</v>
      </c>
      <c r="G4244" s="4" t="s">
        <v>3430</v>
      </c>
      <c r="P4244" s="9" t="s">
        <v>3428</v>
      </c>
      <c r="Q4244" s="9" t="s">
        <v>5628</v>
      </c>
      <c r="R4244" s="9" t="s">
        <v>4622</v>
      </c>
    </row>
    <row r="4245" spans="1:18" x14ac:dyDescent="0.25">
      <c r="A4245" s="4" t="s">
        <v>5634</v>
      </c>
      <c r="D4245" s="4" t="s">
        <v>5629</v>
      </c>
      <c r="G4245" s="4" t="s">
        <v>3418</v>
      </c>
      <c r="P4245" s="9" t="s">
        <v>5634</v>
      </c>
      <c r="Q4245" s="9" t="s">
        <v>5629</v>
      </c>
      <c r="R4245" s="9" t="s">
        <v>6824</v>
      </c>
    </row>
    <row r="4246" spans="1:18" x14ac:dyDescent="0.25">
      <c r="A4246" s="4" t="s">
        <v>6414</v>
      </c>
      <c r="D4246" s="4" t="s">
        <v>4985</v>
      </c>
      <c r="G4246" s="4" t="s">
        <v>3499</v>
      </c>
      <c r="P4246" s="9" t="s">
        <v>6414</v>
      </c>
      <c r="Q4246" s="9" t="s">
        <v>4985</v>
      </c>
      <c r="R4246" s="9" t="s">
        <v>4741</v>
      </c>
    </row>
    <row r="4247" spans="1:18" x14ac:dyDescent="0.25">
      <c r="A4247" s="4" t="s">
        <v>5835</v>
      </c>
      <c r="D4247" s="4" t="s">
        <v>4012</v>
      </c>
      <c r="G4247" s="4" t="s">
        <v>3470</v>
      </c>
      <c r="P4247" s="9" t="s">
        <v>5835</v>
      </c>
      <c r="Q4247" s="9" t="s">
        <v>4012</v>
      </c>
      <c r="R4247" s="9" t="s">
        <v>6413</v>
      </c>
    </row>
    <row r="4248" spans="1:18" x14ac:dyDescent="0.25">
      <c r="A4248" s="4" t="s">
        <v>6671</v>
      </c>
      <c r="D4248" s="4" t="s">
        <v>7563</v>
      </c>
      <c r="G4248" s="4" t="s">
        <v>6023</v>
      </c>
      <c r="P4248" s="9" t="s">
        <v>6671</v>
      </c>
      <c r="Q4248" s="9" t="s">
        <v>7563</v>
      </c>
      <c r="R4248" s="9" t="s">
        <v>7183</v>
      </c>
    </row>
    <row r="4249" spans="1:18" x14ac:dyDescent="0.25">
      <c r="A4249" s="4" t="s">
        <v>2715</v>
      </c>
      <c r="D4249" s="4" t="s">
        <v>2495</v>
      </c>
      <c r="G4249" s="4" t="s">
        <v>6662</v>
      </c>
      <c r="P4249" s="9" t="s">
        <v>2715</v>
      </c>
      <c r="Q4249" s="9" t="s">
        <v>2495</v>
      </c>
      <c r="R4249" s="9" t="s">
        <v>5394</v>
      </c>
    </row>
    <row r="4250" spans="1:18" x14ac:dyDescent="0.25">
      <c r="A4250" s="4" t="s">
        <v>2744</v>
      </c>
      <c r="D4250" s="4" t="s">
        <v>1976</v>
      </c>
      <c r="G4250" s="4" t="s">
        <v>4622</v>
      </c>
      <c r="P4250" s="9" t="s">
        <v>2744</v>
      </c>
      <c r="Q4250" s="9" t="s">
        <v>1976</v>
      </c>
      <c r="R4250" s="9" t="s">
        <v>2518</v>
      </c>
    </row>
    <row r="4251" spans="1:18" x14ac:dyDescent="0.25">
      <c r="A4251" s="4" t="s">
        <v>2805</v>
      </c>
      <c r="D4251" s="4" t="s">
        <v>2974</v>
      </c>
      <c r="G4251" s="4" t="s">
        <v>6824</v>
      </c>
      <c r="P4251" s="9" t="s">
        <v>2805</v>
      </c>
      <c r="Q4251" s="9" t="s">
        <v>2974</v>
      </c>
      <c r="R4251" s="9" t="s">
        <v>2010</v>
      </c>
    </row>
    <row r="4252" spans="1:18" x14ac:dyDescent="0.25">
      <c r="A4252" s="4" t="s">
        <v>2865</v>
      </c>
      <c r="D4252" s="4" t="s">
        <v>6667</v>
      </c>
      <c r="G4252" s="4" t="s">
        <v>4741</v>
      </c>
      <c r="P4252" s="9" t="s">
        <v>2865</v>
      </c>
      <c r="Q4252" s="9" t="s">
        <v>6667</v>
      </c>
      <c r="R4252" s="9" t="s">
        <v>1207</v>
      </c>
    </row>
    <row r="4253" spans="1:18" x14ac:dyDescent="0.25">
      <c r="A4253" s="4" t="s">
        <v>6029</v>
      </c>
      <c r="D4253" s="4" t="s">
        <v>3078</v>
      </c>
      <c r="G4253" s="4" t="s">
        <v>6413</v>
      </c>
      <c r="P4253" s="9" t="s">
        <v>6029</v>
      </c>
      <c r="Q4253" s="9" t="s">
        <v>3078</v>
      </c>
      <c r="R4253" s="9" t="s">
        <v>6024</v>
      </c>
    </row>
    <row r="4254" spans="1:18" x14ac:dyDescent="0.25">
      <c r="A4254" s="4" t="s">
        <v>2463</v>
      </c>
      <c r="D4254" s="4" t="s">
        <v>3129</v>
      </c>
      <c r="G4254" s="4" t="s">
        <v>7183</v>
      </c>
      <c r="P4254" s="9" t="s">
        <v>2463</v>
      </c>
      <c r="Q4254" s="9" t="s">
        <v>3129</v>
      </c>
      <c r="R4254" s="9" t="s">
        <v>3015</v>
      </c>
    </row>
    <row r="4255" spans="1:18" x14ac:dyDescent="0.25">
      <c r="A4255" s="4" t="s">
        <v>1769</v>
      </c>
      <c r="D4255" s="4" t="s">
        <v>6965</v>
      </c>
      <c r="G4255" s="4" t="s">
        <v>5394</v>
      </c>
      <c r="P4255" s="9" t="s">
        <v>1769</v>
      </c>
      <c r="Q4255" s="9" t="s">
        <v>6965</v>
      </c>
      <c r="R4255" s="9" t="s">
        <v>5395</v>
      </c>
    </row>
    <row r="4256" spans="1:18" x14ac:dyDescent="0.25">
      <c r="A4256" s="4" t="s">
        <v>6115</v>
      </c>
      <c r="D4256" s="4" t="s">
        <v>6966</v>
      </c>
      <c r="G4256" s="4" t="s">
        <v>2518</v>
      </c>
      <c r="P4256" s="9" t="s">
        <v>6115</v>
      </c>
      <c r="Q4256" s="9" t="s">
        <v>6966</v>
      </c>
      <c r="R4256" s="9" t="s">
        <v>1538</v>
      </c>
    </row>
    <row r="4257" spans="1:18" x14ac:dyDescent="0.25">
      <c r="A4257" s="4" t="s">
        <v>5635</v>
      </c>
      <c r="D4257" s="4" t="s">
        <v>3257</v>
      </c>
      <c r="G4257" s="4" t="s">
        <v>2010</v>
      </c>
      <c r="P4257" s="9" t="s">
        <v>5635</v>
      </c>
      <c r="Q4257" s="9" t="s">
        <v>3257</v>
      </c>
      <c r="R4257" s="9" t="s">
        <v>3059</v>
      </c>
    </row>
    <row r="4258" spans="1:18" x14ac:dyDescent="0.25">
      <c r="A4258" s="4" t="s">
        <v>5398</v>
      </c>
      <c r="D4258" s="4" t="s">
        <v>6313</v>
      </c>
      <c r="G4258" s="4" t="s">
        <v>1207</v>
      </c>
      <c r="P4258" s="9" t="s">
        <v>5398</v>
      </c>
      <c r="Q4258" s="9" t="s">
        <v>6313</v>
      </c>
      <c r="R4258" s="9" t="s">
        <v>3115</v>
      </c>
    </row>
    <row r="4259" spans="1:18" x14ac:dyDescent="0.25">
      <c r="A4259" s="4" t="s">
        <v>4629</v>
      </c>
      <c r="D4259" s="4" t="s">
        <v>3356</v>
      </c>
      <c r="G4259" s="4" t="s">
        <v>6024</v>
      </c>
      <c r="P4259" s="9" t="s">
        <v>4629</v>
      </c>
      <c r="Q4259" s="9" t="s">
        <v>3356</v>
      </c>
      <c r="R4259" s="9" t="s">
        <v>3150</v>
      </c>
    </row>
    <row r="4260" spans="1:18" x14ac:dyDescent="0.25">
      <c r="A4260" s="4" t="s">
        <v>4696</v>
      </c>
      <c r="D4260" s="4" t="s">
        <v>5630</v>
      </c>
      <c r="G4260" s="4" t="s">
        <v>3015</v>
      </c>
      <c r="P4260" s="9" t="s">
        <v>4696</v>
      </c>
      <c r="Q4260" s="9" t="s">
        <v>5630</v>
      </c>
      <c r="R4260" s="9" t="s">
        <v>7401</v>
      </c>
    </row>
    <row r="4261" spans="1:18" x14ac:dyDescent="0.25">
      <c r="A4261" s="4" t="s">
        <v>2587</v>
      </c>
      <c r="D4261" s="4" t="s">
        <v>6026</v>
      </c>
      <c r="G4261" s="4" t="s">
        <v>5395</v>
      </c>
      <c r="P4261" s="9" t="s">
        <v>2587</v>
      </c>
      <c r="Q4261" s="9" t="s">
        <v>6026</v>
      </c>
      <c r="R4261" s="9" t="s">
        <v>3243</v>
      </c>
    </row>
    <row r="4262" spans="1:18" x14ac:dyDescent="0.25">
      <c r="A4262" s="4" t="s">
        <v>6972</v>
      </c>
      <c r="D4262" s="4" t="s">
        <v>2502</v>
      </c>
      <c r="G4262" s="4" t="s">
        <v>1538</v>
      </c>
      <c r="P4262" s="9" t="s">
        <v>6972</v>
      </c>
      <c r="Q4262" s="9" t="s">
        <v>2502</v>
      </c>
      <c r="R4262" s="9" t="s">
        <v>5625</v>
      </c>
    </row>
    <row r="4263" spans="1:18" x14ac:dyDescent="0.25">
      <c r="A4263" s="4" t="s">
        <v>4563</v>
      </c>
      <c r="D4263" s="4" t="s">
        <v>2131</v>
      </c>
      <c r="G4263" s="4" t="s">
        <v>3059</v>
      </c>
      <c r="P4263" s="9" t="s">
        <v>4563</v>
      </c>
      <c r="Q4263" s="9" t="s">
        <v>2131</v>
      </c>
      <c r="R4263" s="9" t="s">
        <v>5626</v>
      </c>
    </row>
    <row r="4264" spans="1:18" x14ac:dyDescent="0.25">
      <c r="A4264" s="4" t="s">
        <v>7187</v>
      </c>
      <c r="D4264" s="4" t="s">
        <v>2128</v>
      </c>
      <c r="G4264" s="4" t="s">
        <v>3115</v>
      </c>
      <c r="P4264" s="9" t="s">
        <v>7187</v>
      </c>
      <c r="Q4264" s="9" t="s">
        <v>2128</v>
      </c>
      <c r="R4264" s="9" t="s">
        <v>6309</v>
      </c>
    </row>
    <row r="4265" spans="1:18" x14ac:dyDescent="0.25">
      <c r="A4265" s="4" t="s">
        <v>2593</v>
      </c>
      <c r="D4265" s="4" t="s">
        <v>5631</v>
      </c>
      <c r="G4265" s="4" t="s">
        <v>3150</v>
      </c>
      <c r="P4265" s="9" t="s">
        <v>2593</v>
      </c>
      <c r="Q4265" s="9" t="s">
        <v>5631</v>
      </c>
      <c r="R4265" s="9" t="s">
        <v>7562</v>
      </c>
    </row>
    <row r="4266" spans="1:18" x14ac:dyDescent="0.25">
      <c r="A4266" s="4" t="s">
        <v>2155</v>
      </c>
      <c r="D4266" s="4" t="s">
        <v>5632</v>
      </c>
      <c r="G4266" s="4" t="s">
        <v>7401</v>
      </c>
      <c r="P4266" s="9" t="s">
        <v>2155</v>
      </c>
      <c r="Q4266" s="9" t="s">
        <v>5632</v>
      </c>
      <c r="R4266" s="9" t="s">
        <v>3370</v>
      </c>
    </row>
    <row r="4267" spans="1:18" x14ac:dyDescent="0.25">
      <c r="A4267" s="4" t="s">
        <v>6973</v>
      </c>
      <c r="D4267" s="4" t="s">
        <v>4169</v>
      </c>
      <c r="G4267" s="4" t="s">
        <v>3243</v>
      </c>
      <c r="P4267" s="9" t="s">
        <v>6973</v>
      </c>
      <c r="Q4267" s="9" t="s">
        <v>4169</v>
      </c>
      <c r="R4267" s="9" t="s">
        <v>6663</v>
      </c>
    </row>
    <row r="4268" spans="1:18" x14ac:dyDescent="0.25">
      <c r="A4268" s="4" t="s">
        <v>1288</v>
      </c>
      <c r="D4268" s="4" t="s">
        <v>6027</v>
      </c>
      <c r="G4268" s="4" t="s">
        <v>5625</v>
      </c>
      <c r="P4268" s="9" t="s">
        <v>1288</v>
      </c>
      <c r="Q4268" s="9" t="s">
        <v>6027</v>
      </c>
      <c r="R4268" s="9" t="s">
        <v>2379</v>
      </c>
    </row>
    <row r="4269" spans="1:18" x14ac:dyDescent="0.25">
      <c r="A4269" s="4" t="s">
        <v>4457</v>
      </c>
      <c r="D4269" s="4" t="s">
        <v>4192</v>
      </c>
      <c r="G4269" s="4" t="s">
        <v>5626</v>
      </c>
      <c r="P4269" s="9" t="s">
        <v>4457</v>
      </c>
      <c r="Q4269" s="9" t="s">
        <v>4192</v>
      </c>
      <c r="R4269" s="9" t="s">
        <v>1740</v>
      </c>
    </row>
    <row r="4270" spans="1:18" x14ac:dyDescent="0.25">
      <c r="A4270" s="4" t="s">
        <v>1493</v>
      </c>
      <c r="D4270" s="4" t="s">
        <v>6668</v>
      </c>
      <c r="G4270" s="4" t="s">
        <v>6309</v>
      </c>
      <c r="P4270" s="9" t="s">
        <v>1493</v>
      </c>
      <c r="Q4270" s="9" t="s">
        <v>6668</v>
      </c>
      <c r="R4270" s="9" t="s">
        <v>1833</v>
      </c>
    </row>
    <row r="4271" spans="1:18" x14ac:dyDescent="0.25">
      <c r="A4271" s="4" t="s">
        <v>4492</v>
      </c>
      <c r="D4271" s="4" t="s">
        <v>7185</v>
      </c>
      <c r="G4271" s="4" t="s">
        <v>7562</v>
      </c>
      <c r="P4271" s="9" t="s">
        <v>4492</v>
      </c>
      <c r="Q4271" s="9" t="s">
        <v>7185</v>
      </c>
      <c r="R4271" s="9" t="s">
        <v>3441</v>
      </c>
    </row>
    <row r="4272" spans="1:18" x14ac:dyDescent="0.25">
      <c r="A4272" s="4" t="s">
        <v>1647</v>
      </c>
      <c r="D4272" s="4" t="s">
        <v>4237</v>
      </c>
      <c r="G4272" s="4" t="s">
        <v>3370</v>
      </c>
      <c r="P4272" s="9" t="s">
        <v>1647</v>
      </c>
      <c r="Q4272" s="9" t="s">
        <v>4237</v>
      </c>
      <c r="R4272" s="9" t="s">
        <v>3481</v>
      </c>
    </row>
    <row r="4273" spans="1:18" x14ac:dyDescent="0.25">
      <c r="A4273" s="4" t="s">
        <v>4572</v>
      </c>
      <c r="D4273" s="4" t="s">
        <v>5442</v>
      </c>
      <c r="G4273" s="4" t="s">
        <v>6663</v>
      </c>
      <c r="P4273" s="9" t="s">
        <v>4572</v>
      </c>
      <c r="Q4273" s="9" t="s">
        <v>5442</v>
      </c>
      <c r="R4273" s="9" t="s">
        <v>5396</v>
      </c>
    </row>
    <row r="4274" spans="1:18" x14ac:dyDescent="0.25">
      <c r="A4274" s="4" t="s">
        <v>4605</v>
      </c>
      <c r="D4274" s="4" t="s">
        <v>7405</v>
      </c>
      <c r="G4274" s="4" t="s">
        <v>2379</v>
      </c>
      <c r="P4274" s="9" t="s">
        <v>4605</v>
      </c>
      <c r="Q4274" s="9" t="s">
        <v>7405</v>
      </c>
      <c r="R4274" s="9" t="s">
        <v>4141</v>
      </c>
    </row>
    <row r="4275" spans="1:18" x14ac:dyDescent="0.25">
      <c r="A4275" s="4" t="s">
        <v>4657</v>
      </c>
      <c r="D4275" s="4" t="s">
        <v>4316</v>
      </c>
      <c r="G4275" s="4" t="s">
        <v>1740</v>
      </c>
      <c r="P4275" s="9" t="s">
        <v>4657</v>
      </c>
      <c r="Q4275" s="9" t="s">
        <v>4316</v>
      </c>
      <c r="R4275" s="9" t="s">
        <v>6377</v>
      </c>
    </row>
    <row r="4276" spans="1:18" x14ac:dyDescent="0.25">
      <c r="A4276" s="4" t="s">
        <v>4664</v>
      </c>
      <c r="D4276" s="4" t="s">
        <v>5633</v>
      </c>
      <c r="G4276" s="4" t="s">
        <v>1833</v>
      </c>
      <c r="P4276" s="9" t="s">
        <v>4664</v>
      </c>
      <c r="Q4276" s="9" t="s">
        <v>5633</v>
      </c>
      <c r="R4276" s="9" t="s">
        <v>4174</v>
      </c>
    </row>
    <row r="4277" spans="1:18" x14ac:dyDescent="0.25">
      <c r="A4277" s="4" t="s">
        <v>6672</v>
      </c>
      <c r="D4277" s="4" t="s">
        <v>4353</v>
      </c>
      <c r="G4277" s="4" t="s">
        <v>3441</v>
      </c>
      <c r="P4277" s="9" t="s">
        <v>6672</v>
      </c>
      <c r="Q4277" s="9" t="s">
        <v>4353</v>
      </c>
      <c r="R4277" s="9" t="s">
        <v>4201</v>
      </c>
    </row>
    <row r="4278" spans="1:18" x14ac:dyDescent="0.25">
      <c r="A4278" s="4" t="s">
        <v>4838</v>
      </c>
      <c r="D4278" s="4" t="s">
        <v>4363</v>
      </c>
      <c r="G4278" s="4" t="s">
        <v>3481</v>
      </c>
      <c r="P4278" s="9" t="s">
        <v>4838</v>
      </c>
      <c r="Q4278" s="9" t="s">
        <v>4363</v>
      </c>
      <c r="R4278" s="9" t="s">
        <v>4249</v>
      </c>
    </row>
    <row r="4279" spans="1:18" x14ac:dyDescent="0.25">
      <c r="A4279" s="4" t="s">
        <v>4879</v>
      </c>
      <c r="D4279" s="4" t="s">
        <v>6967</v>
      </c>
      <c r="G4279" s="4" t="s">
        <v>5396</v>
      </c>
      <c r="P4279" s="9" t="s">
        <v>4879</v>
      </c>
      <c r="Q4279" s="9" t="s">
        <v>6967</v>
      </c>
      <c r="R4279" s="9" t="s">
        <v>4301</v>
      </c>
    </row>
    <row r="4280" spans="1:18" x14ac:dyDescent="0.25">
      <c r="A4280" s="4" t="s">
        <v>6173</v>
      </c>
      <c r="D4280" s="4" t="s">
        <v>7406</v>
      </c>
      <c r="G4280" s="4" t="s">
        <v>4141</v>
      </c>
      <c r="P4280" s="9" t="s">
        <v>6173</v>
      </c>
      <c r="Q4280" s="9" t="s">
        <v>7406</v>
      </c>
      <c r="R4280" s="9" t="s">
        <v>4305</v>
      </c>
    </row>
    <row r="4281" spans="1:18" x14ac:dyDescent="0.25">
      <c r="A4281" s="4" t="s">
        <v>2445</v>
      </c>
      <c r="D4281" s="4" t="s">
        <v>2242</v>
      </c>
      <c r="G4281" s="4" t="s">
        <v>6377</v>
      </c>
      <c r="P4281" s="9" t="s">
        <v>2445</v>
      </c>
      <c r="Q4281" s="9" t="s">
        <v>2242</v>
      </c>
      <c r="R4281" s="9" t="s">
        <v>6664</v>
      </c>
    </row>
    <row r="4282" spans="1:18" x14ac:dyDescent="0.25">
      <c r="A4282" s="4" t="s">
        <v>2013</v>
      </c>
      <c r="D4282" s="4" t="s">
        <v>6669</v>
      </c>
      <c r="G4282" s="4" t="s">
        <v>4174</v>
      </c>
      <c r="P4282" s="9" t="s">
        <v>2013</v>
      </c>
      <c r="Q4282" s="9" t="s">
        <v>6669</v>
      </c>
      <c r="R4282" s="9" t="s">
        <v>4389</v>
      </c>
    </row>
    <row r="4283" spans="1:18" x14ac:dyDescent="0.25">
      <c r="A4283" s="4" t="s">
        <v>2154</v>
      </c>
      <c r="D4283" s="4" t="s">
        <v>7407</v>
      </c>
      <c r="G4283" s="4" t="s">
        <v>4201</v>
      </c>
      <c r="P4283" s="9" t="s">
        <v>2154</v>
      </c>
      <c r="Q4283" s="9" t="s">
        <v>7407</v>
      </c>
      <c r="R4283" s="9" t="s">
        <v>6379</v>
      </c>
    </row>
    <row r="4284" spans="1:18" x14ac:dyDescent="0.25">
      <c r="A4284" s="4" t="s">
        <v>1227</v>
      </c>
      <c r="D4284" s="4" t="s">
        <v>7408</v>
      </c>
      <c r="G4284" s="4" t="s">
        <v>4249</v>
      </c>
      <c r="P4284" s="9" t="s">
        <v>1227</v>
      </c>
      <c r="Q4284" s="9" t="s">
        <v>7408</v>
      </c>
      <c r="R4284" s="9" t="s">
        <v>6963</v>
      </c>
    </row>
    <row r="4285" spans="1:18" x14ac:dyDescent="0.25">
      <c r="A4285" s="4" t="s">
        <v>6030</v>
      </c>
      <c r="D4285" s="4" t="s">
        <v>7409</v>
      </c>
      <c r="G4285" s="4" t="s">
        <v>4301</v>
      </c>
      <c r="P4285" s="9" t="s">
        <v>6030</v>
      </c>
      <c r="Q4285" s="9" t="s">
        <v>7409</v>
      </c>
      <c r="R4285" s="9" t="s">
        <v>2253</v>
      </c>
    </row>
    <row r="4286" spans="1:18" x14ac:dyDescent="0.25">
      <c r="A4286" s="4" t="s">
        <v>1419</v>
      </c>
      <c r="D4286" s="4" t="s">
        <v>2660</v>
      </c>
      <c r="G4286" s="4" t="s">
        <v>4305</v>
      </c>
      <c r="P4286" s="9" t="s">
        <v>1419</v>
      </c>
      <c r="Q4286" s="9" t="s">
        <v>2660</v>
      </c>
      <c r="R4286" s="9" t="s">
        <v>4424</v>
      </c>
    </row>
    <row r="4287" spans="1:18" x14ac:dyDescent="0.25">
      <c r="A4287" s="4" t="s">
        <v>4485</v>
      </c>
      <c r="D4287" s="4" t="s">
        <v>2689</v>
      </c>
      <c r="G4287" s="4" t="s">
        <v>6664</v>
      </c>
      <c r="P4287" s="9" t="s">
        <v>4485</v>
      </c>
      <c r="Q4287" s="9" t="s">
        <v>2689</v>
      </c>
      <c r="R4287" s="9" t="s">
        <v>6380</v>
      </c>
    </row>
    <row r="4288" spans="1:18" x14ac:dyDescent="0.25">
      <c r="A4288" s="4" t="s">
        <v>1557</v>
      </c>
      <c r="D4288" s="4" t="s">
        <v>2768</v>
      </c>
      <c r="G4288" s="4" t="s">
        <v>4389</v>
      </c>
      <c r="P4288" s="9" t="s">
        <v>1557</v>
      </c>
      <c r="Q4288" s="9" t="s">
        <v>2768</v>
      </c>
      <c r="R4288" s="9" t="s">
        <v>1342</v>
      </c>
    </row>
    <row r="4289" spans="1:18" x14ac:dyDescent="0.25">
      <c r="A4289" s="4" t="s">
        <v>4540</v>
      </c>
      <c r="D4289" s="4" t="s">
        <v>6968</v>
      </c>
      <c r="G4289" s="4" t="s">
        <v>6379</v>
      </c>
      <c r="P4289" s="9" t="s">
        <v>4540</v>
      </c>
      <c r="Q4289" s="9" t="s">
        <v>6968</v>
      </c>
      <c r="R4289" s="9" t="s">
        <v>1263</v>
      </c>
    </row>
    <row r="4290" spans="1:18" x14ac:dyDescent="0.25">
      <c r="A4290" s="4" t="s">
        <v>6673</v>
      </c>
      <c r="D4290" s="4" t="s">
        <v>6171</v>
      </c>
      <c r="G4290" s="4" t="s">
        <v>6963</v>
      </c>
      <c r="P4290" s="9" t="s">
        <v>6673</v>
      </c>
      <c r="Q4290" s="9" t="s">
        <v>6171</v>
      </c>
      <c r="R4290" s="9" t="s">
        <v>3517</v>
      </c>
    </row>
    <row r="4291" spans="1:18" x14ac:dyDescent="0.25">
      <c r="A4291" s="4" t="s">
        <v>1690</v>
      </c>
      <c r="D4291" s="4" t="s">
        <v>2384</v>
      </c>
      <c r="G4291" s="4" t="s">
        <v>2253</v>
      </c>
      <c r="P4291" s="9" t="s">
        <v>1690</v>
      </c>
      <c r="Q4291" s="9" t="s">
        <v>2384</v>
      </c>
      <c r="R4291" s="9" t="s">
        <v>1396</v>
      </c>
    </row>
    <row r="4292" spans="1:18" x14ac:dyDescent="0.25">
      <c r="A4292" s="4" t="s">
        <v>4587</v>
      </c>
      <c r="D4292" s="4" t="s">
        <v>1888</v>
      </c>
      <c r="G4292" s="4" t="s">
        <v>4424</v>
      </c>
      <c r="P4292" s="9" t="s">
        <v>4587</v>
      </c>
      <c r="Q4292" s="9" t="s">
        <v>1888</v>
      </c>
      <c r="R4292" s="9" t="s">
        <v>3554</v>
      </c>
    </row>
    <row r="4293" spans="1:18" x14ac:dyDescent="0.25">
      <c r="A4293" s="4" t="s">
        <v>4609</v>
      </c>
      <c r="D4293" s="4" t="s">
        <v>2950</v>
      </c>
      <c r="G4293" s="4" t="s">
        <v>6380</v>
      </c>
      <c r="P4293" s="9" t="s">
        <v>4609</v>
      </c>
      <c r="Q4293" s="9" t="s">
        <v>2950</v>
      </c>
      <c r="R4293" s="9" t="s">
        <v>1560</v>
      </c>
    </row>
    <row r="4294" spans="1:18" x14ac:dyDescent="0.25">
      <c r="A4294" s="4" t="s">
        <v>4679</v>
      </c>
      <c r="D4294" s="4" t="s">
        <v>7410</v>
      </c>
      <c r="G4294" s="4" t="s">
        <v>1342</v>
      </c>
      <c r="P4294" s="9" t="s">
        <v>4679</v>
      </c>
      <c r="Q4294" s="9" t="s">
        <v>7410</v>
      </c>
      <c r="R4294" s="9" t="s">
        <v>3615</v>
      </c>
    </row>
    <row r="4295" spans="1:18" x14ac:dyDescent="0.25">
      <c r="A4295" s="4" t="s">
        <v>4685</v>
      </c>
      <c r="D4295" s="4" t="s">
        <v>1225</v>
      </c>
      <c r="G4295" s="4" t="s">
        <v>1263</v>
      </c>
      <c r="P4295" s="9" t="s">
        <v>4685</v>
      </c>
      <c r="Q4295" s="9" t="s">
        <v>1225</v>
      </c>
      <c r="R4295" s="9" t="s">
        <v>6310</v>
      </c>
    </row>
    <row r="4296" spans="1:18" x14ac:dyDescent="0.25">
      <c r="A4296" s="4" t="s">
        <v>4718</v>
      </c>
      <c r="D4296" s="4" t="s">
        <v>1295</v>
      </c>
      <c r="G4296" s="4" t="s">
        <v>3517</v>
      </c>
      <c r="P4296" s="9" t="s">
        <v>4718</v>
      </c>
      <c r="Q4296" s="9" t="s">
        <v>1295</v>
      </c>
      <c r="R4296" s="9" t="s">
        <v>3693</v>
      </c>
    </row>
    <row r="4297" spans="1:18" x14ac:dyDescent="0.25">
      <c r="A4297" s="4" t="s">
        <v>4723</v>
      </c>
      <c r="D4297" s="4" t="s">
        <v>1422</v>
      </c>
      <c r="G4297" s="4" t="s">
        <v>1396</v>
      </c>
      <c r="P4297" s="9" t="s">
        <v>4723</v>
      </c>
      <c r="Q4297" s="9" t="s">
        <v>1422</v>
      </c>
      <c r="R4297" s="9" t="s">
        <v>3704</v>
      </c>
    </row>
    <row r="4298" spans="1:18" x14ac:dyDescent="0.25">
      <c r="A4298" s="4" t="s">
        <v>4796</v>
      </c>
      <c r="D4298" s="4" t="s">
        <v>1471</v>
      </c>
      <c r="G4298" s="4" t="s">
        <v>3554</v>
      </c>
      <c r="P4298" s="9" t="s">
        <v>4796</v>
      </c>
      <c r="Q4298" s="9" t="s">
        <v>1471</v>
      </c>
      <c r="R4298" s="9" t="s">
        <v>3740</v>
      </c>
    </row>
    <row r="4299" spans="1:18" x14ac:dyDescent="0.25">
      <c r="A4299" s="4" t="s">
        <v>4816</v>
      </c>
      <c r="D4299" s="4" t="s">
        <v>1563</v>
      </c>
      <c r="G4299" s="4" t="s">
        <v>1560</v>
      </c>
      <c r="P4299" s="9" t="s">
        <v>4816</v>
      </c>
      <c r="Q4299" s="9" t="s">
        <v>1563</v>
      </c>
      <c r="R4299" s="9" t="s">
        <v>7403</v>
      </c>
    </row>
    <row r="4300" spans="1:18" x14ac:dyDescent="0.25">
      <c r="A4300" s="4" t="s">
        <v>4822</v>
      </c>
      <c r="D4300" s="4" t="s">
        <v>4517</v>
      </c>
      <c r="G4300" s="4" t="s">
        <v>3615</v>
      </c>
      <c r="P4300" s="9" t="s">
        <v>4822</v>
      </c>
      <c r="Q4300" s="9" t="s">
        <v>4517</v>
      </c>
      <c r="R4300" s="9" t="s">
        <v>3811</v>
      </c>
    </row>
    <row r="4301" spans="1:18" x14ac:dyDescent="0.25">
      <c r="A4301" s="4" t="s">
        <v>4846</v>
      </c>
      <c r="D4301" s="4" t="s">
        <v>6670</v>
      </c>
      <c r="G4301" s="4" t="s">
        <v>6310</v>
      </c>
      <c r="P4301" s="9" t="s">
        <v>4846</v>
      </c>
      <c r="Q4301" s="9" t="s">
        <v>6670</v>
      </c>
      <c r="R4301" s="9" t="s">
        <v>3826</v>
      </c>
    </row>
    <row r="4302" spans="1:18" x14ac:dyDescent="0.25">
      <c r="A4302" s="4" t="s">
        <v>7411</v>
      </c>
      <c r="D4302" s="4" t="s">
        <v>1693</v>
      </c>
      <c r="G4302" s="4" t="s">
        <v>3693</v>
      </c>
      <c r="P4302" s="9" t="s">
        <v>7411</v>
      </c>
      <c r="Q4302" s="9" t="s">
        <v>1693</v>
      </c>
      <c r="R4302" s="9" t="s">
        <v>3888</v>
      </c>
    </row>
    <row r="4303" spans="1:18" x14ac:dyDescent="0.25">
      <c r="A4303" s="4" t="s">
        <v>5003</v>
      </c>
      <c r="D4303" s="4" t="s">
        <v>4588</v>
      </c>
      <c r="G4303" s="4" t="s">
        <v>3704</v>
      </c>
      <c r="P4303" s="9" t="s">
        <v>5003</v>
      </c>
      <c r="Q4303" s="9" t="s">
        <v>4588</v>
      </c>
      <c r="R4303" s="9" t="s">
        <v>6311</v>
      </c>
    </row>
    <row r="4304" spans="1:18" x14ac:dyDescent="0.25">
      <c r="A4304" s="4" t="s">
        <v>5005</v>
      </c>
      <c r="D4304" s="4" t="s">
        <v>4666</v>
      </c>
      <c r="G4304" s="4" t="s">
        <v>3740</v>
      </c>
      <c r="P4304" s="9" t="s">
        <v>5005</v>
      </c>
      <c r="Q4304" s="9" t="s">
        <v>4666</v>
      </c>
      <c r="R4304" s="9" t="s">
        <v>6312</v>
      </c>
    </row>
    <row r="4305" spans="1:18" x14ac:dyDescent="0.25">
      <c r="A4305" s="4" t="s">
        <v>6974</v>
      </c>
      <c r="D4305" s="4" t="s">
        <v>4661</v>
      </c>
      <c r="G4305" s="4" t="s">
        <v>7403</v>
      </c>
      <c r="P4305" s="9" t="s">
        <v>6974</v>
      </c>
      <c r="Q4305" s="9" t="s">
        <v>4661</v>
      </c>
      <c r="R4305" s="9" t="s">
        <v>3921</v>
      </c>
    </row>
    <row r="4306" spans="1:18" x14ac:dyDescent="0.25">
      <c r="A4306" s="4" t="s">
        <v>2373</v>
      </c>
      <c r="D4306" s="4" t="s">
        <v>4711</v>
      </c>
      <c r="G4306" s="4" t="s">
        <v>3811</v>
      </c>
      <c r="P4306" s="9" t="s">
        <v>2373</v>
      </c>
      <c r="Q4306" s="9" t="s">
        <v>4711</v>
      </c>
      <c r="R4306" s="9" t="s">
        <v>6114</v>
      </c>
    </row>
    <row r="4307" spans="1:18" x14ac:dyDescent="0.25">
      <c r="A4307" s="4" t="s">
        <v>1741</v>
      </c>
      <c r="D4307" s="4" t="s">
        <v>4792</v>
      </c>
      <c r="G4307" s="4" t="s">
        <v>3826</v>
      </c>
      <c r="P4307" s="9" t="s">
        <v>1741</v>
      </c>
      <c r="Q4307" s="9" t="s">
        <v>4792</v>
      </c>
      <c r="R4307" s="9" t="s">
        <v>6964</v>
      </c>
    </row>
    <row r="4308" spans="1:18" x14ac:dyDescent="0.25">
      <c r="A4308" s="4" t="s">
        <v>1877</v>
      </c>
      <c r="D4308" s="4" t="s">
        <v>6028</v>
      </c>
      <c r="G4308" s="4" t="s">
        <v>3888</v>
      </c>
      <c r="P4308" s="9" t="s">
        <v>1877</v>
      </c>
      <c r="Q4308" s="9" t="s">
        <v>6028</v>
      </c>
      <c r="R4308" s="9" t="s">
        <v>4020</v>
      </c>
    </row>
    <row r="4309" spans="1:18" x14ac:dyDescent="0.25">
      <c r="A4309" s="4" t="s">
        <v>5399</v>
      </c>
      <c r="D4309" s="4" t="s">
        <v>7564</v>
      </c>
      <c r="G4309" s="4" t="s">
        <v>6311</v>
      </c>
      <c r="P4309" s="9" t="s">
        <v>5399</v>
      </c>
      <c r="Q4309" s="9" t="s">
        <v>7564</v>
      </c>
      <c r="R4309" s="9" t="s">
        <v>4011</v>
      </c>
    </row>
    <row r="4310" spans="1:18" x14ac:dyDescent="0.25">
      <c r="A4310" s="4" t="s">
        <v>6381</v>
      </c>
      <c r="D4310" s="4" t="s">
        <v>4871</v>
      </c>
      <c r="G4310" s="4" t="s">
        <v>6312</v>
      </c>
      <c r="P4310" s="9" t="s">
        <v>6381</v>
      </c>
      <c r="Q4310" s="9" t="s">
        <v>4871</v>
      </c>
      <c r="R4310" s="9" t="s">
        <v>2658</v>
      </c>
    </row>
    <row r="4311" spans="1:18" x14ac:dyDescent="0.25">
      <c r="A4311" s="4" t="s">
        <v>6382</v>
      </c>
      <c r="D4311" s="4" t="s">
        <v>4882</v>
      </c>
      <c r="G4311" s="4" t="s">
        <v>3921</v>
      </c>
      <c r="P4311" s="9" t="s">
        <v>6382</v>
      </c>
      <c r="Q4311" s="9" t="s">
        <v>4882</v>
      </c>
      <c r="R4311" s="9" t="s">
        <v>2240</v>
      </c>
    </row>
    <row r="4312" spans="1:18" x14ac:dyDescent="0.25">
      <c r="A4312" s="4" t="s">
        <v>2688</v>
      </c>
      <c r="D4312" s="4" t="s">
        <v>6172</v>
      </c>
      <c r="G4312" s="4" t="s">
        <v>6114</v>
      </c>
      <c r="P4312" s="9" t="s">
        <v>2688</v>
      </c>
      <c r="Q4312" s="9" t="s">
        <v>6172</v>
      </c>
      <c r="R4312" s="9" t="s">
        <v>1951</v>
      </c>
    </row>
    <row r="4313" spans="1:18" x14ac:dyDescent="0.25">
      <c r="A4313" s="4" t="s">
        <v>5400</v>
      </c>
      <c r="D4313" s="4" t="s">
        <v>2377</v>
      </c>
      <c r="G4313" s="4" t="s">
        <v>6964</v>
      </c>
      <c r="P4313" s="9" t="s">
        <v>5400</v>
      </c>
      <c r="Q4313" s="9" t="s">
        <v>2377</v>
      </c>
      <c r="R4313" s="9" t="s">
        <v>4095</v>
      </c>
    </row>
    <row r="4314" spans="1:18" x14ac:dyDescent="0.25">
      <c r="A4314" s="4" t="s">
        <v>6031</v>
      </c>
      <c r="D4314" s="4" t="s">
        <v>1743</v>
      </c>
      <c r="G4314" s="4" t="s">
        <v>4020</v>
      </c>
      <c r="P4314" s="9" t="s">
        <v>6031</v>
      </c>
      <c r="Q4314" s="9" t="s">
        <v>1743</v>
      </c>
      <c r="R4314" s="9" t="s">
        <v>5397</v>
      </c>
    </row>
    <row r="4315" spans="1:18" x14ac:dyDescent="0.25">
      <c r="A4315" s="4" t="s">
        <v>6674</v>
      </c>
      <c r="D4315" s="4" t="s">
        <v>1876</v>
      </c>
      <c r="G4315" s="4" t="s">
        <v>4011</v>
      </c>
      <c r="P4315" s="9" t="s">
        <v>6674</v>
      </c>
      <c r="Q4315" s="9" t="s">
        <v>1876</v>
      </c>
      <c r="R4315" s="9" t="s">
        <v>7404</v>
      </c>
    </row>
    <row r="4316" spans="1:18" x14ac:dyDescent="0.25">
      <c r="A4316" s="4" t="s">
        <v>5493</v>
      </c>
      <c r="D4316" s="4" t="s">
        <v>2031</v>
      </c>
      <c r="G4316" s="4" t="s">
        <v>2658</v>
      </c>
      <c r="P4316" s="9" t="s">
        <v>5493</v>
      </c>
      <c r="Q4316" s="9" t="s">
        <v>2031</v>
      </c>
      <c r="R4316" s="9" t="s">
        <v>7691</v>
      </c>
    </row>
    <row r="4317" spans="1:18" x14ac:dyDescent="0.25">
      <c r="A4317" s="4" t="s">
        <v>6314</v>
      </c>
      <c r="D4317" s="4" t="s">
        <v>4920</v>
      </c>
      <c r="G4317" s="4" t="s">
        <v>2240</v>
      </c>
      <c r="P4317" s="9" t="s">
        <v>6314</v>
      </c>
      <c r="Q4317" s="9" t="s">
        <v>4920</v>
      </c>
      <c r="R4317" s="9" t="s">
        <v>6665</v>
      </c>
    </row>
    <row r="4318" spans="1:18" x14ac:dyDescent="0.25">
      <c r="A4318" s="4" t="s">
        <v>6032</v>
      </c>
      <c r="D4318" s="4" t="s">
        <v>6969</v>
      </c>
      <c r="G4318" s="4" t="s">
        <v>1951</v>
      </c>
      <c r="P4318" s="9" t="s">
        <v>6032</v>
      </c>
      <c r="Q4318" s="9" t="s">
        <v>6969</v>
      </c>
      <c r="R4318" s="9" t="s">
        <v>1384</v>
      </c>
    </row>
    <row r="4319" spans="1:18" x14ac:dyDescent="0.25">
      <c r="A4319" s="4" t="s">
        <v>2454</v>
      </c>
      <c r="D4319" s="4" t="s">
        <v>6970</v>
      </c>
      <c r="G4319" s="4" t="s">
        <v>4095</v>
      </c>
      <c r="P4319" s="9" t="s">
        <v>2454</v>
      </c>
      <c r="Q4319" s="9" t="s">
        <v>6970</v>
      </c>
      <c r="R4319" s="9" t="s">
        <v>3598</v>
      </c>
    </row>
    <row r="4320" spans="1:18" x14ac:dyDescent="0.25">
      <c r="A4320" s="4" t="s">
        <v>1883</v>
      </c>
      <c r="D4320" s="4" t="s">
        <v>2905</v>
      </c>
      <c r="G4320" s="4" t="s">
        <v>5397</v>
      </c>
      <c r="P4320" s="9" t="s">
        <v>1883</v>
      </c>
      <c r="Q4320" s="9" t="s">
        <v>2905</v>
      </c>
      <c r="R4320" s="9" t="s">
        <v>3702</v>
      </c>
    </row>
    <row r="4321" spans="1:18" x14ac:dyDescent="0.25">
      <c r="A4321" s="4" t="s">
        <v>6174</v>
      </c>
      <c r="D4321" s="4" t="s">
        <v>6116</v>
      </c>
      <c r="G4321" s="4" t="s">
        <v>7404</v>
      </c>
      <c r="P4321" s="9" t="s">
        <v>6174</v>
      </c>
      <c r="Q4321" s="9" t="s">
        <v>6116</v>
      </c>
      <c r="R4321" s="9" t="s">
        <v>7692</v>
      </c>
    </row>
    <row r="4322" spans="1:18" x14ac:dyDescent="0.25">
      <c r="A4322" s="4" t="s">
        <v>6675</v>
      </c>
      <c r="D4322" s="4" t="s">
        <v>2346</v>
      </c>
      <c r="G4322" s="4" t="s">
        <v>7691</v>
      </c>
      <c r="P4322" s="9" t="s">
        <v>6675</v>
      </c>
      <c r="Q4322" s="9" t="s">
        <v>2346</v>
      </c>
      <c r="R4322" s="9" t="s">
        <v>3820</v>
      </c>
    </row>
    <row r="4323" spans="1:18" x14ac:dyDescent="0.25">
      <c r="A4323" s="4" t="s">
        <v>1285</v>
      </c>
      <c r="D4323" s="4" t="s">
        <v>2573</v>
      </c>
      <c r="G4323" s="4" t="s">
        <v>6665</v>
      </c>
      <c r="P4323" s="9" t="s">
        <v>1285</v>
      </c>
      <c r="Q4323" s="9" t="s">
        <v>2573</v>
      </c>
      <c r="R4323" s="9" t="s">
        <v>6666</v>
      </c>
    </row>
    <row r="4324" spans="1:18" x14ac:dyDescent="0.25">
      <c r="A4324" s="4" t="s">
        <v>3004</v>
      </c>
      <c r="D4324" s="4" t="s">
        <v>3422</v>
      </c>
      <c r="G4324" s="4" t="s">
        <v>1384</v>
      </c>
      <c r="P4324" s="9" t="s">
        <v>3004</v>
      </c>
      <c r="Q4324" s="9" t="s">
        <v>3422</v>
      </c>
      <c r="R4324" s="9" t="s">
        <v>2431</v>
      </c>
    </row>
    <row r="4325" spans="1:18" x14ac:dyDescent="0.25">
      <c r="A4325" s="4" t="s">
        <v>7412</v>
      </c>
      <c r="D4325" s="4" t="s">
        <v>3428</v>
      </c>
      <c r="G4325" s="4" t="s">
        <v>3598</v>
      </c>
      <c r="P4325" s="9" t="s">
        <v>7412</v>
      </c>
      <c r="Q4325" s="9" t="s">
        <v>3428</v>
      </c>
      <c r="R4325" s="9" t="s">
        <v>1853</v>
      </c>
    </row>
    <row r="4326" spans="1:18" x14ac:dyDescent="0.25">
      <c r="A4326" s="4" t="s">
        <v>3052</v>
      </c>
      <c r="D4326" s="4" t="s">
        <v>5634</v>
      </c>
      <c r="G4326" s="4" t="s">
        <v>3702</v>
      </c>
      <c r="P4326" s="9" t="s">
        <v>3052</v>
      </c>
      <c r="Q4326" s="9" t="s">
        <v>5634</v>
      </c>
      <c r="R4326" s="9" t="s">
        <v>4055</v>
      </c>
    </row>
    <row r="4327" spans="1:18" x14ac:dyDescent="0.25">
      <c r="A4327" s="4" t="s">
        <v>3153</v>
      </c>
      <c r="D4327" s="4" t="s">
        <v>6414</v>
      </c>
      <c r="G4327" s="4" t="s">
        <v>7692</v>
      </c>
      <c r="P4327" s="9" t="s">
        <v>3153</v>
      </c>
      <c r="Q4327" s="9" t="s">
        <v>6414</v>
      </c>
      <c r="R4327" s="9" t="s">
        <v>6170</v>
      </c>
    </row>
    <row r="4328" spans="1:18" x14ac:dyDescent="0.25">
      <c r="A4328" s="4" t="s">
        <v>3331</v>
      </c>
      <c r="D4328" s="4" t="s">
        <v>5835</v>
      </c>
      <c r="G4328" s="4" t="s">
        <v>3820</v>
      </c>
      <c r="P4328" s="9" t="s">
        <v>3331</v>
      </c>
      <c r="Q4328" s="9" t="s">
        <v>5835</v>
      </c>
      <c r="R4328" s="9" t="s">
        <v>5627</v>
      </c>
    </row>
    <row r="4329" spans="1:18" x14ac:dyDescent="0.25">
      <c r="A4329" s="4" t="s">
        <v>7413</v>
      </c>
      <c r="D4329" s="4" t="s">
        <v>6671</v>
      </c>
      <c r="G4329" s="4" t="s">
        <v>6666</v>
      </c>
      <c r="P4329" s="9" t="s">
        <v>7413</v>
      </c>
      <c r="Q4329" s="9" t="s">
        <v>6671</v>
      </c>
      <c r="R4329" s="9" t="s">
        <v>6025</v>
      </c>
    </row>
    <row r="4330" spans="1:18" x14ac:dyDescent="0.25">
      <c r="A4330" s="4" t="s">
        <v>2438</v>
      </c>
      <c r="D4330" s="4" t="s">
        <v>2715</v>
      </c>
      <c r="G4330" s="4" t="s">
        <v>2431</v>
      </c>
      <c r="P4330" s="9" t="s">
        <v>2438</v>
      </c>
      <c r="Q4330" s="9" t="s">
        <v>2715</v>
      </c>
      <c r="R4330" s="9" t="s">
        <v>3637</v>
      </c>
    </row>
    <row r="4331" spans="1:18" x14ac:dyDescent="0.25">
      <c r="A4331" s="4" t="s">
        <v>2129</v>
      </c>
      <c r="D4331" s="4" t="s">
        <v>2744</v>
      </c>
      <c r="G4331" s="4" t="s">
        <v>1853</v>
      </c>
      <c r="P4331" s="9" t="s">
        <v>2129</v>
      </c>
      <c r="Q4331" s="9" t="s">
        <v>2744</v>
      </c>
      <c r="R4331" s="9" t="s">
        <v>3764</v>
      </c>
    </row>
    <row r="4332" spans="1:18" x14ac:dyDescent="0.25">
      <c r="A4332" s="4" t="s">
        <v>6676</v>
      </c>
      <c r="D4332" s="4" t="s">
        <v>2805</v>
      </c>
      <c r="G4332" s="4" t="s">
        <v>4055</v>
      </c>
      <c r="P4332" s="9" t="s">
        <v>6676</v>
      </c>
      <c r="Q4332" s="9" t="s">
        <v>2805</v>
      </c>
      <c r="R4332" s="9" t="s">
        <v>5628</v>
      </c>
    </row>
    <row r="4333" spans="1:18" x14ac:dyDescent="0.25">
      <c r="A4333" s="4" t="s">
        <v>6315</v>
      </c>
      <c r="D4333" s="4" t="s">
        <v>2865</v>
      </c>
      <c r="G4333" s="4" t="s">
        <v>6170</v>
      </c>
      <c r="P4333" s="9" t="s">
        <v>6315</v>
      </c>
      <c r="Q4333" s="9" t="s">
        <v>2865</v>
      </c>
      <c r="R4333" s="9" t="s">
        <v>5629</v>
      </c>
    </row>
    <row r="4334" spans="1:18" x14ac:dyDescent="0.25">
      <c r="A4334" s="4" t="s">
        <v>6677</v>
      </c>
      <c r="D4334" s="4" t="s">
        <v>6029</v>
      </c>
      <c r="G4334" s="4" t="s">
        <v>5627</v>
      </c>
      <c r="P4334" s="9" t="s">
        <v>6677</v>
      </c>
      <c r="Q4334" s="9" t="s">
        <v>6029</v>
      </c>
      <c r="R4334" s="9" t="s">
        <v>4985</v>
      </c>
    </row>
    <row r="4335" spans="1:18" x14ac:dyDescent="0.25">
      <c r="A4335" s="4" t="s">
        <v>6975</v>
      </c>
      <c r="D4335" s="4" t="s">
        <v>2463</v>
      </c>
      <c r="G4335" s="4" t="s">
        <v>6025</v>
      </c>
      <c r="P4335" s="9" t="s">
        <v>6975</v>
      </c>
      <c r="Q4335" s="9" t="s">
        <v>2463</v>
      </c>
      <c r="R4335" s="9" t="s">
        <v>4012</v>
      </c>
    </row>
    <row r="4336" spans="1:18" x14ac:dyDescent="0.25">
      <c r="A4336" s="4" t="s">
        <v>6033</v>
      </c>
      <c r="D4336" s="4" t="s">
        <v>1769</v>
      </c>
      <c r="G4336" s="4" t="s">
        <v>3637</v>
      </c>
      <c r="P4336" s="9" t="s">
        <v>6033</v>
      </c>
      <c r="Q4336" s="9" t="s">
        <v>1769</v>
      </c>
      <c r="R4336" s="9" t="s">
        <v>2495</v>
      </c>
    </row>
    <row r="4337" spans="1:18" x14ac:dyDescent="0.25">
      <c r="A4337" s="4" t="s">
        <v>6316</v>
      </c>
      <c r="D4337" s="4" t="s">
        <v>6115</v>
      </c>
      <c r="G4337" s="4" t="s">
        <v>3764</v>
      </c>
      <c r="P4337" s="9" t="s">
        <v>6316</v>
      </c>
      <c r="Q4337" s="9" t="s">
        <v>6115</v>
      </c>
      <c r="R4337" s="9" t="s">
        <v>1976</v>
      </c>
    </row>
    <row r="4338" spans="1:18" x14ac:dyDescent="0.25">
      <c r="A4338" s="4" t="s">
        <v>6317</v>
      </c>
      <c r="D4338" s="4" t="s">
        <v>3400</v>
      </c>
      <c r="G4338" s="4" t="s">
        <v>5628</v>
      </c>
      <c r="P4338" s="9" t="s">
        <v>6317</v>
      </c>
      <c r="Q4338" s="9" t="s">
        <v>3400</v>
      </c>
      <c r="R4338" s="9" t="s">
        <v>2974</v>
      </c>
    </row>
    <row r="4339" spans="1:18" x14ac:dyDescent="0.25">
      <c r="A4339" s="4" t="s">
        <v>5636</v>
      </c>
      <c r="D4339" s="4" t="s">
        <v>5635</v>
      </c>
      <c r="G4339" s="4" t="s">
        <v>5629</v>
      </c>
      <c r="P4339" s="9" t="s">
        <v>5636</v>
      </c>
      <c r="Q4339" s="9" t="s">
        <v>5635</v>
      </c>
      <c r="R4339" s="9" t="s">
        <v>6667</v>
      </c>
    </row>
    <row r="4340" spans="1:18" x14ac:dyDescent="0.25">
      <c r="A4340" s="4" t="s">
        <v>5401</v>
      </c>
      <c r="D4340" s="4" t="s">
        <v>5398</v>
      </c>
      <c r="G4340" s="4" t="s">
        <v>4985</v>
      </c>
      <c r="P4340" s="9" t="s">
        <v>5401</v>
      </c>
      <c r="Q4340" s="9" t="s">
        <v>5398</v>
      </c>
      <c r="R4340" s="9" t="s">
        <v>3078</v>
      </c>
    </row>
    <row r="4341" spans="1:18" x14ac:dyDescent="0.25">
      <c r="A4341" s="4" t="s">
        <v>2387</v>
      </c>
      <c r="D4341" s="4" t="s">
        <v>4629</v>
      </c>
      <c r="G4341" s="4" t="s">
        <v>4012</v>
      </c>
      <c r="P4341" s="9" t="s">
        <v>2387</v>
      </c>
      <c r="Q4341" s="9" t="s">
        <v>4629</v>
      </c>
      <c r="R4341" s="9" t="s">
        <v>3129</v>
      </c>
    </row>
    <row r="4342" spans="1:18" x14ac:dyDescent="0.25">
      <c r="A4342" s="4" t="s">
        <v>1900</v>
      </c>
      <c r="D4342" s="4" t="s">
        <v>4696</v>
      </c>
      <c r="G4342" s="4" t="s">
        <v>2495</v>
      </c>
      <c r="P4342" s="9" t="s">
        <v>1900</v>
      </c>
      <c r="Q4342" s="9" t="s">
        <v>4696</v>
      </c>
      <c r="R4342" s="9" t="s">
        <v>6965</v>
      </c>
    </row>
    <row r="4343" spans="1:18" x14ac:dyDescent="0.25">
      <c r="A4343" s="4" t="s">
        <v>6826</v>
      </c>
      <c r="D4343" s="4" t="s">
        <v>2587</v>
      </c>
      <c r="G4343" s="4" t="s">
        <v>1976</v>
      </c>
      <c r="P4343" s="9" t="s">
        <v>6826</v>
      </c>
      <c r="Q4343" s="9" t="s">
        <v>2587</v>
      </c>
      <c r="R4343" s="9" t="s">
        <v>6966</v>
      </c>
    </row>
    <row r="4344" spans="1:18" x14ac:dyDescent="0.25">
      <c r="A4344" s="4" t="s">
        <v>6034</v>
      </c>
      <c r="D4344" s="4" t="s">
        <v>6972</v>
      </c>
      <c r="G4344" s="4" t="s">
        <v>2974</v>
      </c>
      <c r="P4344" s="9" t="s">
        <v>6034</v>
      </c>
      <c r="Q4344" s="9" t="s">
        <v>6972</v>
      </c>
      <c r="R4344" s="9" t="s">
        <v>3257</v>
      </c>
    </row>
    <row r="4345" spans="1:18" x14ac:dyDescent="0.25">
      <c r="A4345" s="4" t="s">
        <v>6678</v>
      </c>
      <c r="D4345" s="4" t="s">
        <v>4563</v>
      </c>
      <c r="G4345" s="4" t="s">
        <v>6667</v>
      </c>
      <c r="P4345" s="9" t="s">
        <v>6678</v>
      </c>
      <c r="Q4345" s="9" t="s">
        <v>4563</v>
      </c>
      <c r="R4345" s="9" t="s">
        <v>6313</v>
      </c>
    </row>
    <row r="4346" spans="1:18" x14ac:dyDescent="0.25">
      <c r="A4346" s="4" t="s">
        <v>6035</v>
      </c>
      <c r="D4346" s="4" t="s">
        <v>7187</v>
      </c>
      <c r="G4346" s="4" t="s">
        <v>3078</v>
      </c>
      <c r="P4346" s="9" t="s">
        <v>6035</v>
      </c>
      <c r="Q4346" s="9" t="s">
        <v>7187</v>
      </c>
      <c r="R4346" s="9" t="s">
        <v>3356</v>
      </c>
    </row>
    <row r="4347" spans="1:18" x14ac:dyDescent="0.25">
      <c r="A4347" s="4" t="s">
        <v>2580</v>
      </c>
      <c r="D4347" s="4" t="s">
        <v>2593</v>
      </c>
      <c r="G4347" s="4" t="s">
        <v>3129</v>
      </c>
      <c r="P4347" s="9" t="s">
        <v>2580</v>
      </c>
      <c r="Q4347" s="9" t="s">
        <v>2593</v>
      </c>
      <c r="R4347" s="9" t="s">
        <v>5630</v>
      </c>
    </row>
    <row r="4348" spans="1:18" x14ac:dyDescent="0.25">
      <c r="A4348" s="4" t="s">
        <v>3399</v>
      </c>
      <c r="D4348" s="4" t="s">
        <v>2155</v>
      </c>
      <c r="G4348" s="4" t="s">
        <v>6965</v>
      </c>
      <c r="P4348" s="9" t="s">
        <v>3399</v>
      </c>
      <c r="Q4348" s="9" t="s">
        <v>2155</v>
      </c>
      <c r="R4348" s="9" t="s">
        <v>6026</v>
      </c>
    </row>
    <row r="4349" spans="1:18" x14ac:dyDescent="0.25">
      <c r="A4349" s="4" t="s">
        <v>3455</v>
      </c>
      <c r="D4349" s="4" t="s">
        <v>1288</v>
      </c>
      <c r="G4349" s="4" t="s">
        <v>6966</v>
      </c>
      <c r="P4349" s="9" t="s">
        <v>3455</v>
      </c>
      <c r="Q4349" s="9" t="s">
        <v>1288</v>
      </c>
      <c r="R4349" s="9" t="s">
        <v>2502</v>
      </c>
    </row>
    <row r="4350" spans="1:18" x14ac:dyDescent="0.25">
      <c r="A4350" s="4" t="s">
        <v>7414</v>
      </c>
      <c r="D4350" s="4" t="s">
        <v>4457</v>
      </c>
      <c r="G4350" s="4" t="s">
        <v>3257</v>
      </c>
      <c r="P4350" s="9" t="s">
        <v>7414</v>
      </c>
      <c r="Q4350" s="9" t="s">
        <v>4457</v>
      </c>
      <c r="R4350" s="9" t="s">
        <v>2131</v>
      </c>
    </row>
    <row r="4351" spans="1:18" x14ac:dyDescent="0.25">
      <c r="A4351" s="4" t="s">
        <v>7415</v>
      </c>
      <c r="D4351" s="4" t="s">
        <v>1493</v>
      </c>
      <c r="G4351" s="4" t="s">
        <v>6313</v>
      </c>
      <c r="P4351" s="9" t="s">
        <v>7415</v>
      </c>
      <c r="Q4351" s="9" t="s">
        <v>1493</v>
      </c>
      <c r="R4351" s="9" t="s">
        <v>2128</v>
      </c>
    </row>
    <row r="4352" spans="1:18" x14ac:dyDescent="0.25">
      <c r="A4352" s="4" t="s">
        <v>2954</v>
      </c>
      <c r="D4352" s="4" t="s">
        <v>4492</v>
      </c>
      <c r="G4352" s="4" t="s">
        <v>3356</v>
      </c>
      <c r="P4352" s="9" t="s">
        <v>2954</v>
      </c>
      <c r="Q4352" s="9" t="s">
        <v>4492</v>
      </c>
      <c r="R4352" s="9" t="s">
        <v>5631</v>
      </c>
    </row>
    <row r="4353" spans="1:18" x14ac:dyDescent="0.25">
      <c r="A4353" s="4" t="s">
        <v>1348</v>
      </c>
      <c r="D4353" s="4" t="s">
        <v>1647</v>
      </c>
      <c r="G4353" s="4" t="s">
        <v>5630</v>
      </c>
      <c r="P4353" s="9" t="s">
        <v>1348</v>
      </c>
      <c r="Q4353" s="9" t="s">
        <v>1647</v>
      </c>
      <c r="R4353" s="9" t="s">
        <v>5632</v>
      </c>
    </row>
    <row r="4354" spans="1:18" x14ac:dyDescent="0.25">
      <c r="A4354" s="4" t="s">
        <v>1300</v>
      </c>
      <c r="D4354" s="4" t="s">
        <v>4572</v>
      </c>
      <c r="G4354" s="4" t="s">
        <v>6026</v>
      </c>
      <c r="P4354" s="9" t="s">
        <v>1300</v>
      </c>
      <c r="Q4354" s="9" t="s">
        <v>4572</v>
      </c>
      <c r="R4354" s="9" t="s">
        <v>4169</v>
      </c>
    </row>
    <row r="4355" spans="1:18" x14ac:dyDescent="0.25">
      <c r="A4355" s="4" t="s">
        <v>1406</v>
      </c>
      <c r="D4355" s="4" t="s">
        <v>4605</v>
      </c>
      <c r="G4355" s="4" t="s">
        <v>2502</v>
      </c>
      <c r="P4355" s="9" t="s">
        <v>1406</v>
      </c>
      <c r="Q4355" s="9" t="s">
        <v>4605</v>
      </c>
      <c r="R4355" s="9" t="s">
        <v>6027</v>
      </c>
    </row>
    <row r="4356" spans="1:18" x14ac:dyDescent="0.25">
      <c r="A4356" s="4" t="s">
        <v>1463</v>
      </c>
      <c r="D4356" s="4" t="s">
        <v>4657</v>
      </c>
      <c r="G4356" s="4" t="s">
        <v>2131</v>
      </c>
      <c r="P4356" s="9" t="s">
        <v>1463</v>
      </c>
      <c r="Q4356" s="9" t="s">
        <v>4657</v>
      </c>
      <c r="R4356" s="9" t="s">
        <v>4192</v>
      </c>
    </row>
    <row r="4357" spans="1:18" x14ac:dyDescent="0.25">
      <c r="A4357" s="4" t="s">
        <v>1541</v>
      </c>
      <c r="D4357" s="4" t="s">
        <v>4664</v>
      </c>
      <c r="G4357" s="4" t="s">
        <v>2128</v>
      </c>
      <c r="P4357" s="9" t="s">
        <v>1541</v>
      </c>
      <c r="Q4357" s="9" t="s">
        <v>4664</v>
      </c>
      <c r="R4357" s="9" t="s">
        <v>6668</v>
      </c>
    </row>
    <row r="4358" spans="1:18" x14ac:dyDescent="0.25">
      <c r="A4358" s="4" t="s">
        <v>3043</v>
      </c>
      <c r="D4358" s="4" t="s">
        <v>6672</v>
      </c>
      <c r="G4358" s="4" t="s">
        <v>5631</v>
      </c>
      <c r="P4358" s="9" t="s">
        <v>3043</v>
      </c>
      <c r="Q4358" s="9" t="s">
        <v>6672</v>
      </c>
      <c r="R4358" s="9" t="s">
        <v>7185</v>
      </c>
    </row>
    <row r="4359" spans="1:18" x14ac:dyDescent="0.25">
      <c r="A4359" s="4" t="s">
        <v>3154</v>
      </c>
      <c r="D4359" s="4" t="s">
        <v>4838</v>
      </c>
      <c r="G4359" s="4" t="s">
        <v>5632</v>
      </c>
      <c r="P4359" s="9" t="s">
        <v>3154</v>
      </c>
      <c r="Q4359" s="9" t="s">
        <v>4838</v>
      </c>
      <c r="R4359" s="9" t="s">
        <v>4237</v>
      </c>
    </row>
    <row r="4360" spans="1:18" x14ac:dyDescent="0.25">
      <c r="A4360" s="4" t="s">
        <v>3185</v>
      </c>
      <c r="D4360" s="4" t="s">
        <v>7565</v>
      </c>
      <c r="G4360" s="4" t="s">
        <v>4169</v>
      </c>
      <c r="P4360" s="9" t="s">
        <v>3185</v>
      </c>
      <c r="Q4360" s="9" t="s">
        <v>7565</v>
      </c>
      <c r="R4360" s="9" t="s">
        <v>5442</v>
      </c>
    </row>
    <row r="4361" spans="1:18" x14ac:dyDescent="0.25">
      <c r="A4361" s="4" t="s">
        <v>3228</v>
      </c>
      <c r="D4361" s="4" t="s">
        <v>4879</v>
      </c>
      <c r="G4361" s="4" t="s">
        <v>6027</v>
      </c>
      <c r="P4361" s="9" t="s">
        <v>3228</v>
      </c>
      <c r="Q4361" s="9" t="s">
        <v>4879</v>
      </c>
      <c r="R4361" s="9" t="s">
        <v>7405</v>
      </c>
    </row>
    <row r="4362" spans="1:18" x14ac:dyDescent="0.25">
      <c r="A4362" s="4" t="s">
        <v>3278</v>
      </c>
      <c r="D4362" s="4" t="s">
        <v>2445</v>
      </c>
      <c r="G4362" s="4" t="s">
        <v>4192</v>
      </c>
      <c r="P4362" s="9" t="s">
        <v>3278</v>
      </c>
      <c r="Q4362" s="9" t="s">
        <v>2445</v>
      </c>
      <c r="R4362" s="9" t="s">
        <v>4316</v>
      </c>
    </row>
    <row r="4363" spans="1:18" x14ac:dyDescent="0.25">
      <c r="A4363" s="4" t="s">
        <v>3308</v>
      </c>
      <c r="D4363" s="4" t="s">
        <v>2013</v>
      </c>
      <c r="G4363" s="4" t="s">
        <v>6668</v>
      </c>
      <c r="P4363" s="9" t="s">
        <v>3308</v>
      </c>
      <c r="Q4363" s="9" t="s">
        <v>2013</v>
      </c>
      <c r="R4363" s="9" t="s">
        <v>5633</v>
      </c>
    </row>
    <row r="4364" spans="1:18" x14ac:dyDescent="0.25">
      <c r="A4364" s="4" t="s">
        <v>3366</v>
      </c>
      <c r="D4364" s="4" t="s">
        <v>2154</v>
      </c>
      <c r="G4364" s="4" t="s">
        <v>7185</v>
      </c>
      <c r="P4364" s="9" t="s">
        <v>3366</v>
      </c>
      <c r="Q4364" s="9" t="s">
        <v>2154</v>
      </c>
      <c r="R4364" s="9" t="s">
        <v>4353</v>
      </c>
    </row>
    <row r="4365" spans="1:18" x14ac:dyDescent="0.25">
      <c r="A4365" s="4" t="s">
        <v>5494</v>
      </c>
      <c r="D4365" s="4" t="s">
        <v>2160</v>
      </c>
      <c r="G4365" s="4" t="s">
        <v>4237</v>
      </c>
      <c r="P4365" s="9" t="s">
        <v>5494</v>
      </c>
      <c r="Q4365" s="9" t="s">
        <v>2160</v>
      </c>
      <c r="R4365" s="9" t="s">
        <v>4363</v>
      </c>
    </row>
    <row r="4366" spans="1:18" x14ac:dyDescent="0.25">
      <c r="A4366" s="4" t="s">
        <v>2433</v>
      </c>
      <c r="D4366" s="4" t="s">
        <v>1227</v>
      </c>
      <c r="G4366" s="4" t="s">
        <v>5442</v>
      </c>
      <c r="P4366" s="9" t="s">
        <v>2433</v>
      </c>
      <c r="Q4366" s="9" t="s">
        <v>1227</v>
      </c>
      <c r="R4366" s="9" t="s">
        <v>6967</v>
      </c>
    </row>
    <row r="4367" spans="1:18" x14ac:dyDescent="0.25">
      <c r="A4367" s="4" t="s">
        <v>1993</v>
      </c>
      <c r="D4367" s="4" t="s">
        <v>6030</v>
      </c>
      <c r="G4367" s="4" t="s">
        <v>7405</v>
      </c>
      <c r="P4367" s="9" t="s">
        <v>1993</v>
      </c>
      <c r="Q4367" s="9" t="s">
        <v>6030</v>
      </c>
      <c r="R4367" s="9" t="s">
        <v>7406</v>
      </c>
    </row>
    <row r="4368" spans="1:18" x14ac:dyDescent="0.25">
      <c r="A4368" s="4" t="s">
        <v>2145</v>
      </c>
      <c r="D4368" s="4" t="s">
        <v>1419</v>
      </c>
      <c r="G4368" s="4" t="s">
        <v>4316</v>
      </c>
      <c r="P4368" s="9" t="s">
        <v>2145</v>
      </c>
      <c r="Q4368" s="9" t="s">
        <v>1419</v>
      </c>
      <c r="R4368" s="9" t="s">
        <v>2242</v>
      </c>
    </row>
    <row r="4369" spans="1:18" x14ac:dyDescent="0.25">
      <c r="A4369" s="4" t="s">
        <v>3435</v>
      </c>
      <c r="D4369" s="4" t="s">
        <v>4485</v>
      </c>
      <c r="G4369" s="4" t="s">
        <v>5633</v>
      </c>
      <c r="P4369" s="9" t="s">
        <v>3435</v>
      </c>
      <c r="Q4369" s="9" t="s">
        <v>4485</v>
      </c>
      <c r="R4369" s="9" t="s">
        <v>6669</v>
      </c>
    </row>
    <row r="4370" spans="1:18" x14ac:dyDescent="0.25">
      <c r="A4370" s="4" t="s">
        <v>3484</v>
      </c>
      <c r="D4370" s="4" t="s">
        <v>1557</v>
      </c>
      <c r="G4370" s="4" t="s">
        <v>4353</v>
      </c>
      <c r="P4370" s="9" t="s">
        <v>3484</v>
      </c>
      <c r="Q4370" s="9" t="s">
        <v>1557</v>
      </c>
      <c r="R4370" s="9" t="s">
        <v>7407</v>
      </c>
    </row>
    <row r="4371" spans="1:18" x14ac:dyDescent="0.25">
      <c r="A4371" s="4" t="s">
        <v>6679</v>
      </c>
      <c r="D4371" s="4" t="s">
        <v>4540</v>
      </c>
      <c r="G4371" s="4" t="s">
        <v>4363</v>
      </c>
      <c r="P4371" s="9" t="s">
        <v>6679</v>
      </c>
      <c r="Q4371" s="9" t="s">
        <v>4540</v>
      </c>
      <c r="R4371" s="9" t="s">
        <v>7408</v>
      </c>
    </row>
    <row r="4372" spans="1:18" x14ac:dyDescent="0.25">
      <c r="A4372" s="4" t="s">
        <v>5402</v>
      </c>
      <c r="D4372" s="4" t="s">
        <v>6673</v>
      </c>
      <c r="G4372" s="4" t="s">
        <v>6967</v>
      </c>
      <c r="P4372" s="9" t="s">
        <v>5402</v>
      </c>
      <c r="Q4372" s="9" t="s">
        <v>6673</v>
      </c>
      <c r="R4372" s="9" t="s">
        <v>7409</v>
      </c>
    </row>
    <row r="4373" spans="1:18" x14ac:dyDescent="0.25">
      <c r="A4373" s="4" t="s">
        <v>7416</v>
      </c>
      <c r="D4373" s="4" t="s">
        <v>1690</v>
      </c>
      <c r="G4373" s="4" t="s">
        <v>7406</v>
      </c>
      <c r="P4373" s="9" t="s">
        <v>7416</v>
      </c>
      <c r="Q4373" s="9" t="s">
        <v>1690</v>
      </c>
      <c r="R4373" s="9" t="s">
        <v>2660</v>
      </c>
    </row>
    <row r="4374" spans="1:18" x14ac:dyDescent="0.25">
      <c r="A4374" s="4" t="s">
        <v>6036</v>
      </c>
      <c r="D4374" s="4" t="s">
        <v>4587</v>
      </c>
      <c r="G4374" s="4" t="s">
        <v>2242</v>
      </c>
      <c r="P4374" s="9" t="s">
        <v>6036</v>
      </c>
      <c r="Q4374" s="9" t="s">
        <v>4587</v>
      </c>
      <c r="R4374" s="9" t="s">
        <v>2689</v>
      </c>
    </row>
    <row r="4375" spans="1:18" x14ac:dyDescent="0.25">
      <c r="A4375" s="4" t="s">
        <v>3994</v>
      </c>
      <c r="D4375" s="4" t="s">
        <v>4609</v>
      </c>
      <c r="G4375" s="4" t="s">
        <v>6669</v>
      </c>
      <c r="P4375" s="9" t="s">
        <v>3994</v>
      </c>
      <c r="Q4375" s="9" t="s">
        <v>4609</v>
      </c>
      <c r="R4375" s="9" t="s">
        <v>2768</v>
      </c>
    </row>
    <row r="4376" spans="1:18" x14ac:dyDescent="0.25">
      <c r="A4376" s="4" t="s">
        <v>2560</v>
      </c>
      <c r="D4376" s="4" t="s">
        <v>4679</v>
      </c>
      <c r="G4376" s="4" t="s">
        <v>7407</v>
      </c>
      <c r="P4376" s="9" t="s">
        <v>2560</v>
      </c>
      <c r="Q4376" s="9" t="s">
        <v>4679</v>
      </c>
      <c r="R4376" s="9" t="s">
        <v>6968</v>
      </c>
    </row>
    <row r="4377" spans="1:18" x14ac:dyDescent="0.25">
      <c r="A4377" s="4" t="s">
        <v>6976</v>
      </c>
      <c r="D4377" s="4" t="s">
        <v>4685</v>
      </c>
      <c r="G4377" s="4" t="s">
        <v>7408</v>
      </c>
      <c r="P4377" s="9" t="s">
        <v>6976</v>
      </c>
      <c r="Q4377" s="9" t="s">
        <v>4685</v>
      </c>
      <c r="R4377" s="9" t="s">
        <v>6171</v>
      </c>
    </row>
    <row r="4378" spans="1:18" x14ac:dyDescent="0.25">
      <c r="A4378" s="4" t="s">
        <v>2668</v>
      </c>
      <c r="D4378" s="4" t="s">
        <v>4718</v>
      </c>
      <c r="G4378" s="4" t="s">
        <v>7409</v>
      </c>
      <c r="P4378" s="9" t="s">
        <v>2668</v>
      </c>
      <c r="Q4378" s="9" t="s">
        <v>4718</v>
      </c>
      <c r="R4378" s="9" t="s">
        <v>2384</v>
      </c>
    </row>
    <row r="4379" spans="1:18" x14ac:dyDescent="0.25">
      <c r="A4379" s="4" t="s">
        <v>2698</v>
      </c>
      <c r="D4379" s="4" t="s">
        <v>4723</v>
      </c>
      <c r="G4379" s="4" t="s">
        <v>2660</v>
      </c>
      <c r="P4379" s="9" t="s">
        <v>2698</v>
      </c>
      <c r="Q4379" s="9" t="s">
        <v>4723</v>
      </c>
      <c r="R4379" s="9" t="s">
        <v>1888</v>
      </c>
    </row>
    <row r="4380" spans="1:18" x14ac:dyDescent="0.25">
      <c r="A4380" s="4" t="s">
        <v>2737</v>
      </c>
      <c r="D4380" s="4" t="s">
        <v>4796</v>
      </c>
      <c r="G4380" s="4" t="s">
        <v>2689</v>
      </c>
      <c r="P4380" s="9" t="s">
        <v>2737</v>
      </c>
      <c r="Q4380" s="9" t="s">
        <v>4796</v>
      </c>
      <c r="R4380" s="9" t="s">
        <v>2950</v>
      </c>
    </row>
    <row r="4381" spans="1:18" x14ac:dyDescent="0.25">
      <c r="A4381" s="4" t="s">
        <v>2781</v>
      </c>
      <c r="D4381" s="4" t="s">
        <v>4816</v>
      </c>
      <c r="G4381" s="4" t="s">
        <v>2768</v>
      </c>
      <c r="P4381" s="9" t="s">
        <v>2781</v>
      </c>
      <c r="Q4381" s="9" t="s">
        <v>4816</v>
      </c>
      <c r="R4381" s="9" t="s">
        <v>7410</v>
      </c>
    </row>
    <row r="4382" spans="1:18" x14ac:dyDescent="0.25">
      <c r="A4382" s="4" t="s">
        <v>2844</v>
      </c>
      <c r="D4382" s="4" t="s">
        <v>4822</v>
      </c>
      <c r="G4382" s="4" t="s">
        <v>6968</v>
      </c>
      <c r="P4382" s="9" t="s">
        <v>2844</v>
      </c>
      <c r="Q4382" s="9" t="s">
        <v>4822</v>
      </c>
      <c r="R4382" s="9" t="s">
        <v>1225</v>
      </c>
    </row>
    <row r="4383" spans="1:18" x14ac:dyDescent="0.25">
      <c r="A4383" s="4" t="s">
        <v>6037</v>
      </c>
      <c r="D4383" s="4" t="s">
        <v>4846</v>
      </c>
      <c r="G4383" s="4" t="s">
        <v>6171</v>
      </c>
      <c r="P4383" s="9" t="s">
        <v>6037</v>
      </c>
      <c r="Q4383" s="9" t="s">
        <v>4846</v>
      </c>
      <c r="R4383" s="9" t="s">
        <v>1295</v>
      </c>
    </row>
    <row r="4384" spans="1:18" x14ac:dyDescent="0.25">
      <c r="A4384" s="4" t="s">
        <v>2870</v>
      </c>
      <c r="D4384" s="4" t="s">
        <v>7411</v>
      </c>
      <c r="G4384" s="4" t="s">
        <v>2384</v>
      </c>
      <c r="P4384" s="9" t="s">
        <v>2870</v>
      </c>
      <c r="Q4384" s="9" t="s">
        <v>7411</v>
      </c>
      <c r="R4384" s="9" t="s">
        <v>1422</v>
      </c>
    </row>
    <row r="4385" spans="1:18" x14ac:dyDescent="0.25">
      <c r="A4385" s="4" t="s">
        <v>2458</v>
      </c>
      <c r="D4385" s="4" t="s">
        <v>2373</v>
      </c>
      <c r="G4385" s="4" t="s">
        <v>1888</v>
      </c>
      <c r="P4385" s="9" t="s">
        <v>2458</v>
      </c>
      <c r="Q4385" s="9" t="s">
        <v>2373</v>
      </c>
      <c r="R4385" s="9" t="s">
        <v>1471</v>
      </c>
    </row>
    <row r="4386" spans="1:18" x14ac:dyDescent="0.25">
      <c r="A4386" s="4" t="s">
        <v>2922</v>
      </c>
      <c r="D4386" s="4" t="s">
        <v>1741</v>
      </c>
      <c r="G4386" s="4" t="s">
        <v>2950</v>
      </c>
      <c r="P4386" s="9" t="s">
        <v>2922</v>
      </c>
      <c r="Q4386" s="9" t="s">
        <v>1741</v>
      </c>
      <c r="R4386" s="9" t="s">
        <v>1563</v>
      </c>
    </row>
    <row r="4387" spans="1:18" x14ac:dyDescent="0.25">
      <c r="A4387" s="4" t="s">
        <v>6680</v>
      </c>
      <c r="D4387" s="4" t="s">
        <v>1877</v>
      </c>
      <c r="G4387" s="4" t="s">
        <v>7410</v>
      </c>
      <c r="P4387" s="9" t="s">
        <v>6680</v>
      </c>
      <c r="Q4387" s="9" t="s">
        <v>1877</v>
      </c>
      <c r="R4387" s="9" t="s">
        <v>4517</v>
      </c>
    </row>
    <row r="4388" spans="1:18" x14ac:dyDescent="0.25">
      <c r="A4388" s="4" t="s">
        <v>6038</v>
      </c>
      <c r="D4388" s="4" t="s">
        <v>5399</v>
      </c>
      <c r="G4388" s="4" t="s">
        <v>1225</v>
      </c>
      <c r="P4388" s="9" t="s">
        <v>6038</v>
      </c>
      <c r="Q4388" s="9" t="s">
        <v>5399</v>
      </c>
      <c r="R4388" s="9" t="s">
        <v>6670</v>
      </c>
    </row>
    <row r="4389" spans="1:18" x14ac:dyDescent="0.25">
      <c r="A4389" s="4" t="s">
        <v>6319</v>
      </c>
      <c r="D4389" s="4" t="s">
        <v>6381</v>
      </c>
      <c r="G4389" s="4" t="s">
        <v>1295</v>
      </c>
      <c r="P4389" s="9" t="s">
        <v>6319</v>
      </c>
      <c r="Q4389" s="9" t="s">
        <v>6381</v>
      </c>
      <c r="R4389" s="9" t="s">
        <v>1693</v>
      </c>
    </row>
    <row r="4390" spans="1:18" x14ac:dyDescent="0.25">
      <c r="A4390" s="4" t="s">
        <v>5403</v>
      </c>
      <c r="D4390" s="4" t="s">
        <v>2688</v>
      </c>
      <c r="G4390" s="4" t="s">
        <v>1422</v>
      </c>
      <c r="P4390" s="9" t="s">
        <v>5403</v>
      </c>
      <c r="Q4390" s="9" t="s">
        <v>2688</v>
      </c>
      <c r="R4390" s="9" t="s">
        <v>4588</v>
      </c>
    </row>
    <row r="4391" spans="1:18" x14ac:dyDescent="0.25">
      <c r="A4391" s="4" t="s">
        <v>5258</v>
      </c>
      <c r="D4391" s="4" t="s">
        <v>5400</v>
      </c>
      <c r="G4391" s="4" t="s">
        <v>1471</v>
      </c>
      <c r="P4391" s="9" t="s">
        <v>5258</v>
      </c>
      <c r="Q4391" s="9" t="s">
        <v>5400</v>
      </c>
      <c r="R4391" s="9" t="s">
        <v>4666</v>
      </c>
    </row>
    <row r="4392" spans="1:18" x14ac:dyDescent="0.25">
      <c r="A4392" s="4" t="s">
        <v>7189</v>
      </c>
      <c r="D4392" s="4" t="s">
        <v>6031</v>
      </c>
      <c r="G4392" s="4" t="s">
        <v>1563</v>
      </c>
      <c r="P4392" s="9" t="s">
        <v>7189</v>
      </c>
      <c r="Q4392" s="9" t="s">
        <v>6031</v>
      </c>
      <c r="R4392" s="9" t="s">
        <v>4661</v>
      </c>
    </row>
    <row r="4393" spans="1:18" x14ac:dyDescent="0.25">
      <c r="A4393" s="4" t="s">
        <v>7417</v>
      </c>
      <c r="D4393" s="4" t="s">
        <v>6674</v>
      </c>
      <c r="G4393" s="4" t="s">
        <v>4517</v>
      </c>
      <c r="P4393" s="9" t="s">
        <v>7417</v>
      </c>
      <c r="Q4393" s="9" t="s">
        <v>6674</v>
      </c>
      <c r="R4393" s="9" t="s">
        <v>4711</v>
      </c>
    </row>
    <row r="4394" spans="1:18" x14ac:dyDescent="0.25">
      <c r="A4394" s="4" t="s">
        <v>6977</v>
      </c>
      <c r="D4394" s="4" t="s">
        <v>5493</v>
      </c>
      <c r="G4394" s="4" t="s">
        <v>6670</v>
      </c>
      <c r="P4394" s="9" t="s">
        <v>6977</v>
      </c>
      <c r="Q4394" s="9" t="s">
        <v>5493</v>
      </c>
      <c r="R4394" s="9" t="s">
        <v>4792</v>
      </c>
    </row>
    <row r="4395" spans="1:18" x14ac:dyDescent="0.25">
      <c r="A4395" s="4" t="s">
        <v>5259</v>
      </c>
      <c r="D4395" s="4" t="s">
        <v>6314</v>
      </c>
      <c r="G4395" s="4" t="s">
        <v>1693</v>
      </c>
      <c r="P4395" s="9" t="s">
        <v>5259</v>
      </c>
      <c r="Q4395" s="9" t="s">
        <v>6314</v>
      </c>
      <c r="R4395" s="9" t="s">
        <v>6028</v>
      </c>
    </row>
    <row r="4396" spans="1:18" x14ac:dyDescent="0.25">
      <c r="A4396" s="4" t="s">
        <v>5260</v>
      </c>
      <c r="D4396" s="4" t="s">
        <v>6032</v>
      </c>
      <c r="G4396" s="4" t="s">
        <v>4588</v>
      </c>
      <c r="P4396" s="9" t="s">
        <v>5260</v>
      </c>
      <c r="Q4396" s="9" t="s">
        <v>6032</v>
      </c>
      <c r="R4396" s="9" t="s">
        <v>7564</v>
      </c>
    </row>
    <row r="4397" spans="1:18" x14ac:dyDescent="0.25">
      <c r="A4397" s="4" t="s">
        <v>6979</v>
      </c>
      <c r="D4397" s="4" t="s">
        <v>2454</v>
      </c>
      <c r="G4397" s="4" t="s">
        <v>4666</v>
      </c>
      <c r="P4397" s="9" t="s">
        <v>6979</v>
      </c>
      <c r="Q4397" s="9" t="s">
        <v>2454</v>
      </c>
      <c r="R4397" s="9" t="s">
        <v>7693</v>
      </c>
    </row>
    <row r="4398" spans="1:18" x14ac:dyDescent="0.25">
      <c r="A4398" s="4" t="s">
        <v>1240</v>
      </c>
      <c r="D4398" s="4" t="s">
        <v>1883</v>
      </c>
      <c r="G4398" s="4" t="s">
        <v>4661</v>
      </c>
      <c r="P4398" s="9" t="s">
        <v>1240</v>
      </c>
      <c r="Q4398" s="9" t="s">
        <v>1883</v>
      </c>
      <c r="R4398" s="9" t="s">
        <v>4871</v>
      </c>
    </row>
    <row r="4399" spans="1:18" x14ac:dyDescent="0.25">
      <c r="A4399" s="4" t="s">
        <v>6681</v>
      </c>
      <c r="D4399" s="4" t="s">
        <v>6174</v>
      </c>
      <c r="G4399" s="4" t="s">
        <v>4711</v>
      </c>
      <c r="P4399" s="9" t="s">
        <v>6681</v>
      </c>
      <c r="Q4399" s="9" t="s">
        <v>6174</v>
      </c>
      <c r="R4399" s="9" t="s">
        <v>4882</v>
      </c>
    </row>
    <row r="4400" spans="1:18" x14ac:dyDescent="0.25">
      <c r="A4400" s="4" t="s">
        <v>6682</v>
      </c>
      <c r="D4400" s="4" t="s">
        <v>6675</v>
      </c>
      <c r="G4400" s="4" t="s">
        <v>4792</v>
      </c>
      <c r="P4400" s="9" t="s">
        <v>6682</v>
      </c>
      <c r="Q4400" s="9" t="s">
        <v>6675</v>
      </c>
      <c r="R4400" s="9" t="s">
        <v>6172</v>
      </c>
    </row>
    <row r="4401" spans="1:18" x14ac:dyDescent="0.25">
      <c r="A4401" s="4" t="s">
        <v>7418</v>
      </c>
      <c r="D4401" s="4" t="s">
        <v>1285</v>
      </c>
      <c r="G4401" s="4" t="s">
        <v>6028</v>
      </c>
      <c r="P4401" s="9" t="s">
        <v>7418</v>
      </c>
      <c r="Q4401" s="9" t="s">
        <v>1285</v>
      </c>
      <c r="R4401" s="9" t="s">
        <v>2377</v>
      </c>
    </row>
    <row r="4402" spans="1:18" x14ac:dyDescent="0.25">
      <c r="A4402" s="4" t="s">
        <v>2738</v>
      </c>
      <c r="D4402" s="4" t="s">
        <v>3004</v>
      </c>
      <c r="G4402" s="4" t="s">
        <v>7564</v>
      </c>
      <c r="P4402" s="9" t="s">
        <v>2738</v>
      </c>
      <c r="Q4402" s="9" t="s">
        <v>3004</v>
      </c>
      <c r="R4402" s="9" t="s">
        <v>1743</v>
      </c>
    </row>
    <row r="4403" spans="1:18" x14ac:dyDescent="0.25">
      <c r="A4403" s="4" t="s">
        <v>7419</v>
      </c>
      <c r="D4403" s="4" t="s">
        <v>7412</v>
      </c>
      <c r="G4403" s="4" t="s">
        <v>7693</v>
      </c>
      <c r="P4403" s="9" t="s">
        <v>7419</v>
      </c>
      <c r="Q4403" s="9" t="s">
        <v>7412</v>
      </c>
      <c r="R4403" s="9" t="s">
        <v>1876</v>
      </c>
    </row>
    <row r="4404" spans="1:18" x14ac:dyDescent="0.25">
      <c r="A4404" s="4" t="s">
        <v>7420</v>
      </c>
      <c r="D4404" s="4" t="s">
        <v>3052</v>
      </c>
      <c r="G4404" s="4" t="s">
        <v>4871</v>
      </c>
      <c r="P4404" s="9" t="s">
        <v>7420</v>
      </c>
      <c r="Q4404" s="9" t="s">
        <v>3052</v>
      </c>
      <c r="R4404" s="9" t="s">
        <v>2031</v>
      </c>
    </row>
    <row r="4405" spans="1:18" x14ac:dyDescent="0.25">
      <c r="A4405" s="4" t="s">
        <v>6320</v>
      </c>
      <c r="D4405" s="4" t="s">
        <v>3153</v>
      </c>
      <c r="G4405" s="4" t="s">
        <v>4882</v>
      </c>
      <c r="P4405" s="9" t="s">
        <v>6320</v>
      </c>
      <c r="Q4405" s="9" t="s">
        <v>3153</v>
      </c>
      <c r="R4405" s="9" t="s">
        <v>4920</v>
      </c>
    </row>
    <row r="4406" spans="1:18" x14ac:dyDescent="0.25">
      <c r="A4406" s="4" t="s">
        <v>6040</v>
      </c>
      <c r="D4406" s="4" t="s">
        <v>3331</v>
      </c>
      <c r="G4406" s="4" t="s">
        <v>6172</v>
      </c>
      <c r="P4406" s="9" t="s">
        <v>6040</v>
      </c>
      <c r="Q4406" s="9" t="s">
        <v>3331</v>
      </c>
      <c r="R4406" s="9" t="s">
        <v>6969</v>
      </c>
    </row>
    <row r="4407" spans="1:18" x14ac:dyDescent="0.25">
      <c r="A4407" s="4" t="s">
        <v>2895</v>
      </c>
      <c r="D4407" s="4" t="s">
        <v>7413</v>
      </c>
      <c r="G4407" s="4" t="s">
        <v>2377</v>
      </c>
      <c r="P4407" s="9" t="s">
        <v>2895</v>
      </c>
      <c r="Q4407" s="9" t="s">
        <v>7413</v>
      </c>
      <c r="R4407" s="9" t="s">
        <v>6970</v>
      </c>
    </row>
    <row r="4408" spans="1:18" x14ac:dyDescent="0.25">
      <c r="A4408" s="4" t="s">
        <v>2380</v>
      </c>
      <c r="D4408" s="4" t="s">
        <v>2438</v>
      </c>
      <c r="G4408" s="4" t="s">
        <v>1743</v>
      </c>
      <c r="P4408" s="9" t="s">
        <v>2380</v>
      </c>
      <c r="Q4408" s="9" t="s">
        <v>2438</v>
      </c>
      <c r="R4408" s="9" t="s">
        <v>2905</v>
      </c>
    </row>
    <row r="4409" spans="1:18" x14ac:dyDescent="0.25">
      <c r="A4409" s="4" t="s">
        <v>1763</v>
      </c>
      <c r="D4409" s="4" t="s">
        <v>2129</v>
      </c>
      <c r="G4409" s="4" t="s">
        <v>1876</v>
      </c>
      <c r="P4409" s="9" t="s">
        <v>1763</v>
      </c>
      <c r="Q4409" s="9" t="s">
        <v>2129</v>
      </c>
      <c r="R4409" s="9" t="s">
        <v>6116</v>
      </c>
    </row>
    <row r="4410" spans="1:18" x14ac:dyDescent="0.25">
      <c r="A4410" s="4" t="s">
        <v>1879</v>
      </c>
      <c r="D4410" s="4" t="s">
        <v>6676</v>
      </c>
      <c r="G4410" s="4" t="s">
        <v>2031</v>
      </c>
      <c r="P4410" s="9" t="s">
        <v>1879</v>
      </c>
      <c r="Q4410" s="9" t="s">
        <v>6676</v>
      </c>
      <c r="R4410" s="9" t="s">
        <v>2346</v>
      </c>
    </row>
    <row r="4411" spans="1:18" x14ac:dyDescent="0.25">
      <c r="A4411" s="4" t="s">
        <v>2065</v>
      </c>
      <c r="D4411" s="4" t="s">
        <v>6315</v>
      </c>
      <c r="G4411" s="4" t="s">
        <v>4920</v>
      </c>
      <c r="P4411" s="9" t="s">
        <v>2065</v>
      </c>
      <c r="Q4411" s="9" t="s">
        <v>6315</v>
      </c>
      <c r="R4411" s="9" t="s">
        <v>2573</v>
      </c>
    </row>
    <row r="4412" spans="1:18" x14ac:dyDescent="0.25">
      <c r="A4412" s="4" t="s">
        <v>2955</v>
      </c>
      <c r="D4412" s="4" t="s">
        <v>6677</v>
      </c>
      <c r="G4412" s="4" t="s">
        <v>6969</v>
      </c>
      <c r="P4412" s="9" t="s">
        <v>2955</v>
      </c>
      <c r="Q4412" s="9" t="s">
        <v>6677</v>
      </c>
      <c r="R4412" s="9" t="s">
        <v>3422</v>
      </c>
    </row>
    <row r="4413" spans="1:18" x14ac:dyDescent="0.25">
      <c r="A4413" s="4" t="s">
        <v>2948</v>
      </c>
      <c r="D4413" s="4" t="s">
        <v>6975</v>
      </c>
      <c r="G4413" s="4" t="s">
        <v>6970</v>
      </c>
      <c r="P4413" s="9" t="s">
        <v>2948</v>
      </c>
      <c r="Q4413" s="9" t="s">
        <v>6975</v>
      </c>
      <c r="R4413" s="9" t="s">
        <v>3428</v>
      </c>
    </row>
    <row r="4414" spans="1:18" x14ac:dyDescent="0.25">
      <c r="A4414" s="4" t="s">
        <v>5684</v>
      </c>
      <c r="D4414" s="4" t="s">
        <v>6033</v>
      </c>
      <c r="G4414" s="4" t="s">
        <v>2905</v>
      </c>
      <c r="P4414" s="9" t="s">
        <v>5684</v>
      </c>
      <c r="Q4414" s="9" t="s">
        <v>6033</v>
      </c>
      <c r="R4414" s="9" t="s">
        <v>5634</v>
      </c>
    </row>
    <row r="4415" spans="1:18" x14ac:dyDescent="0.25">
      <c r="A4415" s="4" t="s">
        <v>6683</v>
      </c>
      <c r="D4415" s="4" t="s">
        <v>6316</v>
      </c>
      <c r="G4415" s="4" t="s">
        <v>6116</v>
      </c>
      <c r="P4415" s="9" t="s">
        <v>6683</v>
      </c>
      <c r="Q4415" s="9" t="s">
        <v>6316</v>
      </c>
      <c r="R4415" s="9" t="s">
        <v>6414</v>
      </c>
    </row>
    <row r="4416" spans="1:18" x14ac:dyDescent="0.25">
      <c r="A4416" s="4" t="s">
        <v>7421</v>
      </c>
      <c r="D4416" s="4" t="s">
        <v>6317</v>
      </c>
      <c r="G4416" s="4" t="s">
        <v>2346</v>
      </c>
      <c r="P4416" s="9" t="s">
        <v>7421</v>
      </c>
      <c r="Q4416" s="9" t="s">
        <v>6317</v>
      </c>
      <c r="R4416" s="9" t="s">
        <v>5835</v>
      </c>
    </row>
    <row r="4417" spans="1:18" x14ac:dyDescent="0.25">
      <c r="A4417" s="4" t="s">
        <v>2742</v>
      </c>
      <c r="D4417" s="4" t="s">
        <v>5636</v>
      </c>
      <c r="G4417" s="4" t="s">
        <v>2573</v>
      </c>
      <c r="P4417" s="9" t="s">
        <v>2742</v>
      </c>
      <c r="Q4417" s="9" t="s">
        <v>5636</v>
      </c>
      <c r="R4417" s="9" t="s">
        <v>6671</v>
      </c>
    </row>
    <row r="4418" spans="1:18" x14ac:dyDescent="0.25">
      <c r="A4418" s="4" t="s">
        <v>6041</v>
      </c>
      <c r="D4418" s="4" t="s">
        <v>5401</v>
      </c>
      <c r="G4418" s="4" t="s">
        <v>3422</v>
      </c>
      <c r="P4418" s="9" t="s">
        <v>6041</v>
      </c>
      <c r="Q4418" s="9" t="s">
        <v>5401</v>
      </c>
      <c r="R4418" s="9" t="s">
        <v>2715</v>
      </c>
    </row>
    <row r="4419" spans="1:18" x14ac:dyDescent="0.25">
      <c r="A4419" s="4" t="s">
        <v>7422</v>
      </c>
      <c r="D4419" s="4" t="s">
        <v>2387</v>
      </c>
      <c r="G4419" s="4" t="s">
        <v>3428</v>
      </c>
      <c r="P4419" s="9" t="s">
        <v>7422</v>
      </c>
      <c r="Q4419" s="9" t="s">
        <v>2387</v>
      </c>
      <c r="R4419" s="9" t="s">
        <v>2744</v>
      </c>
    </row>
    <row r="4420" spans="1:18" x14ac:dyDescent="0.25">
      <c r="A4420" s="4" t="s">
        <v>5637</v>
      </c>
      <c r="D4420" s="4" t="s">
        <v>1900</v>
      </c>
      <c r="G4420" s="4" t="s">
        <v>5634</v>
      </c>
      <c r="P4420" s="9" t="s">
        <v>5637</v>
      </c>
      <c r="Q4420" s="9" t="s">
        <v>1900</v>
      </c>
      <c r="R4420" s="9" t="s">
        <v>5836</v>
      </c>
    </row>
    <row r="4421" spans="1:18" x14ac:dyDescent="0.25">
      <c r="A4421" s="4" t="s">
        <v>2547</v>
      </c>
      <c r="D4421" s="4" t="s">
        <v>6826</v>
      </c>
      <c r="G4421" s="4" t="s">
        <v>6414</v>
      </c>
      <c r="P4421" s="9" t="s">
        <v>2547</v>
      </c>
      <c r="Q4421" s="9" t="s">
        <v>6826</v>
      </c>
      <c r="R4421" s="9" t="s">
        <v>2865</v>
      </c>
    </row>
    <row r="4422" spans="1:18" x14ac:dyDescent="0.25">
      <c r="A4422" s="4" t="s">
        <v>2937</v>
      </c>
      <c r="D4422" s="4" t="s">
        <v>6034</v>
      </c>
      <c r="G4422" s="4" t="s">
        <v>5835</v>
      </c>
      <c r="P4422" s="9" t="s">
        <v>2937</v>
      </c>
      <c r="Q4422" s="9" t="s">
        <v>6034</v>
      </c>
      <c r="R4422" s="9" t="s">
        <v>7694</v>
      </c>
    </row>
    <row r="4423" spans="1:18" x14ac:dyDescent="0.25">
      <c r="A4423" s="4" t="s">
        <v>6042</v>
      </c>
      <c r="D4423" s="4" t="s">
        <v>6678</v>
      </c>
      <c r="G4423" s="4" t="s">
        <v>6671</v>
      </c>
      <c r="P4423" s="9" t="s">
        <v>6042</v>
      </c>
      <c r="Q4423" s="9" t="s">
        <v>6678</v>
      </c>
      <c r="R4423" s="9" t="s">
        <v>6029</v>
      </c>
    </row>
    <row r="4424" spans="1:18" x14ac:dyDescent="0.25">
      <c r="A4424" s="4" t="s">
        <v>6980</v>
      </c>
      <c r="D4424" s="4" t="s">
        <v>6035</v>
      </c>
      <c r="G4424" s="4" t="s">
        <v>2715</v>
      </c>
      <c r="P4424" s="9" t="s">
        <v>6980</v>
      </c>
      <c r="Q4424" s="9" t="s">
        <v>6035</v>
      </c>
      <c r="R4424" s="9" t="s">
        <v>2463</v>
      </c>
    </row>
    <row r="4425" spans="1:18" x14ac:dyDescent="0.25">
      <c r="A4425" s="4" t="s">
        <v>2561</v>
      </c>
      <c r="D4425" s="4" t="s">
        <v>2580</v>
      </c>
      <c r="G4425" s="4" t="s">
        <v>2744</v>
      </c>
      <c r="P4425" s="9" t="s">
        <v>2561</v>
      </c>
      <c r="Q4425" s="9" t="s">
        <v>2580</v>
      </c>
      <c r="R4425" s="9" t="s">
        <v>1769</v>
      </c>
    </row>
    <row r="4426" spans="1:18" x14ac:dyDescent="0.25">
      <c r="A4426" s="4" t="s">
        <v>4154</v>
      </c>
      <c r="D4426" s="4" t="s">
        <v>3399</v>
      </c>
      <c r="G4426" s="4" t="s">
        <v>5836</v>
      </c>
      <c r="P4426" s="9" t="s">
        <v>4154</v>
      </c>
      <c r="Q4426" s="9" t="s">
        <v>3399</v>
      </c>
      <c r="R4426" s="9" t="s">
        <v>6115</v>
      </c>
    </row>
    <row r="4427" spans="1:18" x14ac:dyDescent="0.25">
      <c r="A4427" s="4" t="s">
        <v>6383</v>
      </c>
      <c r="D4427" s="4" t="s">
        <v>3455</v>
      </c>
      <c r="G4427" s="4" t="s">
        <v>2865</v>
      </c>
      <c r="P4427" s="9" t="s">
        <v>6383</v>
      </c>
      <c r="Q4427" s="9" t="s">
        <v>3455</v>
      </c>
      <c r="R4427" s="9" t="s">
        <v>5635</v>
      </c>
    </row>
    <row r="4428" spans="1:18" x14ac:dyDescent="0.25">
      <c r="A4428" s="4" t="s">
        <v>5443</v>
      </c>
      <c r="D4428" s="4" t="s">
        <v>7414</v>
      </c>
      <c r="G4428" s="4" t="s">
        <v>7694</v>
      </c>
      <c r="P4428" s="9" t="s">
        <v>5443</v>
      </c>
      <c r="Q4428" s="9" t="s">
        <v>7414</v>
      </c>
      <c r="R4428" s="9" t="s">
        <v>5398</v>
      </c>
    </row>
    <row r="4429" spans="1:18" x14ac:dyDescent="0.25">
      <c r="A4429" s="4" t="s">
        <v>4199</v>
      </c>
      <c r="D4429" s="4" t="s">
        <v>7415</v>
      </c>
      <c r="G4429" s="4" t="s">
        <v>6029</v>
      </c>
      <c r="P4429" s="9" t="s">
        <v>4199</v>
      </c>
      <c r="Q4429" s="9" t="s">
        <v>7415</v>
      </c>
      <c r="R4429" s="9" t="s">
        <v>4629</v>
      </c>
    </row>
    <row r="4430" spans="1:18" x14ac:dyDescent="0.25">
      <c r="A4430" s="4" t="s">
        <v>6043</v>
      </c>
      <c r="D4430" s="4" t="s">
        <v>2954</v>
      </c>
      <c r="G4430" s="4" t="s">
        <v>2463</v>
      </c>
      <c r="P4430" s="9" t="s">
        <v>6043</v>
      </c>
      <c r="Q4430" s="9" t="s">
        <v>2954</v>
      </c>
      <c r="R4430" s="9" t="s">
        <v>4696</v>
      </c>
    </row>
    <row r="4431" spans="1:18" x14ac:dyDescent="0.25">
      <c r="A4431" s="4" t="s">
        <v>6044</v>
      </c>
      <c r="D4431" s="4" t="s">
        <v>1348</v>
      </c>
      <c r="G4431" s="4" t="s">
        <v>1769</v>
      </c>
      <c r="P4431" s="9" t="s">
        <v>6044</v>
      </c>
      <c r="Q4431" s="9" t="s">
        <v>1348</v>
      </c>
      <c r="R4431" s="9" t="s">
        <v>2587</v>
      </c>
    </row>
    <row r="4432" spans="1:18" x14ac:dyDescent="0.25">
      <c r="A4432" s="4" t="s">
        <v>6384</v>
      </c>
      <c r="D4432" s="4" t="s">
        <v>1300</v>
      </c>
      <c r="G4432" s="4" t="s">
        <v>6115</v>
      </c>
      <c r="P4432" s="9" t="s">
        <v>6384</v>
      </c>
      <c r="Q4432" s="9" t="s">
        <v>1300</v>
      </c>
      <c r="R4432" s="9" t="s">
        <v>6972</v>
      </c>
    </row>
    <row r="4433" spans="1:18" x14ac:dyDescent="0.25">
      <c r="A4433" s="4" t="s">
        <v>7423</v>
      </c>
      <c r="D4433" s="4" t="s">
        <v>1406</v>
      </c>
      <c r="G4433" s="4" t="s">
        <v>5635</v>
      </c>
      <c r="P4433" s="9" t="s">
        <v>7423</v>
      </c>
      <c r="Q4433" s="9" t="s">
        <v>1406</v>
      </c>
      <c r="R4433" s="9" t="s">
        <v>4563</v>
      </c>
    </row>
    <row r="4434" spans="1:18" x14ac:dyDescent="0.25">
      <c r="A4434" s="4" t="s">
        <v>6385</v>
      </c>
      <c r="D4434" s="4" t="s">
        <v>1463</v>
      </c>
      <c r="G4434" s="4" t="s">
        <v>5398</v>
      </c>
      <c r="P4434" s="9" t="s">
        <v>6385</v>
      </c>
      <c r="Q4434" s="9" t="s">
        <v>1463</v>
      </c>
      <c r="R4434" s="9" t="s">
        <v>7187</v>
      </c>
    </row>
    <row r="4435" spans="1:18" x14ac:dyDescent="0.25">
      <c r="A4435" s="4" t="s">
        <v>6386</v>
      </c>
      <c r="D4435" s="4" t="s">
        <v>1541</v>
      </c>
      <c r="G4435" s="4" t="s">
        <v>4629</v>
      </c>
      <c r="P4435" s="9" t="s">
        <v>6386</v>
      </c>
      <c r="Q4435" s="9" t="s">
        <v>1541</v>
      </c>
      <c r="R4435" s="9" t="s">
        <v>2593</v>
      </c>
    </row>
    <row r="4436" spans="1:18" x14ac:dyDescent="0.25">
      <c r="A4436" s="4" t="s">
        <v>6981</v>
      </c>
      <c r="D4436" s="4" t="s">
        <v>3043</v>
      </c>
      <c r="G4436" s="4" t="s">
        <v>4696</v>
      </c>
      <c r="P4436" s="9" t="s">
        <v>6981</v>
      </c>
      <c r="Q4436" s="9" t="s">
        <v>3043</v>
      </c>
      <c r="R4436" s="9" t="s">
        <v>2155</v>
      </c>
    </row>
    <row r="4437" spans="1:18" x14ac:dyDescent="0.25">
      <c r="A4437" s="4" t="s">
        <v>4431</v>
      </c>
      <c r="D4437" s="4" t="s">
        <v>3154</v>
      </c>
      <c r="G4437" s="4" t="s">
        <v>2587</v>
      </c>
      <c r="P4437" s="9" t="s">
        <v>4431</v>
      </c>
      <c r="Q4437" s="9" t="s">
        <v>3154</v>
      </c>
      <c r="R4437" s="9" t="s">
        <v>6973</v>
      </c>
    </row>
    <row r="4438" spans="1:18" x14ac:dyDescent="0.25">
      <c r="A4438" s="4" t="s">
        <v>6387</v>
      </c>
      <c r="D4438" s="4" t="s">
        <v>3185</v>
      </c>
      <c r="G4438" s="4" t="s">
        <v>6972</v>
      </c>
      <c r="P4438" s="9" t="s">
        <v>6387</v>
      </c>
      <c r="Q4438" s="9" t="s">
        <v>3185</v>
      </c>
      <c r="R4438" s="9" t="s">
        <v>1288</v>
      </c>
    </row>
    <row r="4439" spans="1:18" x14ac:dyDescent="0.25">
      <c r="A4439" s="4" t="s">
        <v>6388</v>
      </c>
      <c r="D4439" s="4" t="s">
        <v>3228</v>
      </c>
      <c r="G4439" s="4" t="s">
        <v>4563</v>
      </c>
      <c r="P4439" s="9" t="s">
        <v>6388</v>
      </c>
      <c r="Q4439" s="9" t="s">
        <v>3228</v>
      </c>
      <c r="R4439" s="9" t="s">
        <v>4457</v>
      </c>
    </row>
    <row r="4440" spans="1:18" x14ac:dyDescent="0.25">
      <c r="A4440" s="4" t="s">
        <v>6982</v>
      </c>
      <c r="D4440" s="4" t="s">
        <v>3278</v>
      </c>
      <c r="G4440" s="4" t="s">
        <v>7187</v>
      </c>
      <c r="P4440" s="9" t="s">
        <v>6982</v>
      </c>
      <c r="Q4440" s="9" t="s">
        <v>3278</v>
      </c>
      <c r="R4440" s="9" t="s">
        <v>1493</v>
      </c>
    </row>
    <row r="4441" spans="1:18" x14ac:dyDescent="0.25">
      <c r="A4441" s="4" t="s">
        <v>4608</v>
      </c>
      <c r="D4441" s="4" t="s">
        <v>3308</v>
      </c>
      <c r="G4441" s="4" t="s">
        <v>2593</v>
      </c>
      <c r="P4441" s="9" t="s">
        <v>4608</v>
      </c>
      <c r="Q4441" s="9" t="s">
        <v>3308</v>
      </c>
      <c r="R4441" s="9" t="s">
        <v>4492</v>
      </c>
    </row>
    <row r="4442" spans="1:18" x14ac:dyDescent="0.25">
      <c r="A4442" s="4" t="s">
        <v>4665</v>
      </c>
      <c r="D4442" s="4" t="s">
        <v>7188</v>
      </c>
      <c r="G4442" s="4" t="s">
        <v>2155</v>
      </c>
      <c r="P4442" s="9" t="s">
        <v>4665</v>
      </c>
      <c r="Q4442" s="9" t="s">
        <v>7188</v>
      </c>
      <c r="R4442" s="9" t="s">
        <v>1647</v>
      </c>
    </row>
    <row r="4443" spans="1:18" x14ac:dyDescent="0.25">
      <c r="A4443" s="4" t="s">
        <v>4807</v>
      </c>
      <c r="D4443" s="4" t="s">
        <v>3366</v>
      </c>
      <c r="G4443" s="4" t="s">
        <v>6973</v>
      </c>
      <c r="P4443" s="9" t="s">
        <v>4807</v>
      </c>
      <c r="Q4443" s="9" t="s">
        <v>3366</v>
      </c>
      <c r="R4443" s="9" t="s">
        <v>4572</v>
      </c>
    </row>
    <row r="4444" spans="1:18" x14ac:dyDescent="0.25">
      <c r="A4444" s="4" t="s">
        <v>4866</v>
      </c>
      <c r="D4444" s="4" t="s">
        <v>5494</v>
      </c>
      <c r="G4444" s="4" t="s">
        <v>1288</v>
      </c>
      <c r="P4444" s="9" t="s">
        <v>4866</v>
      </c>
      <c r="Q4444" s="9" t="s">
        <v>5494</v>
      </c>
      <c r="R4444" s="9" t="s">
        <v>4605</v>
      </c>
    </row>
    <row r="4445" spans="1:18" x14ac:dyDescent="0.25">
      <c r="A4445" s="4" t="s">
        <v>4878</v>
      </c>
      <c r="D4445" s="4" t="s">
        <v>7566</v>
      </c>
      <c r="G4445" s="4" t="s">
        <v>4457</v>
      </c>
      <c r="P4445" s="9" t="s">
        <v>4878</v>
      </c>
      <c r="Q4445" s="9" t="s">
        <v>7566</v>
      </c>
      <c r="R4445" s="9" t="s">
        <v>4657</v>
      </c>
    </row>
    <row r="4446" spans="1:18" x14ac:dyDescent="0.25">
      <c r="A4446" s="4" t="s">
        <v>2378</v>
      </c>
      <c r="D4446" s="4" t="s">
        <v>2433</v>
      </c>
      <c r="G4446" s="4" t="s">
        <v>1493</v>
      </c>
      <c r="P4446" s="9" t="s">
        <v>2378</v>
      </c>
      <c r="Q4446" s="9" t="s">
        <v>2433</v>
      </c>
      <c r="R4446" s="9" t="s">
        <v>4664</v>
      </c>
    </row>
    <row r="4447" spans="1:18" x14ac:dyDescent="0.25">
      <c r="A4447" s="4" t="s">
        <v>1744</v>
      </c>
      <c r="D4447" s="4" t="s">
        <v>1993</v>
      </c>
      <c r="G4447" s="4" t="s">
        <v>4492</v>
      </c>
      <c r="P4447" s="9" t="s">
        <v>1744</v>
      </c>
      <c r="Q4447" s="9" t="s">
        <v>1993</v>
      </c>
      <c r="R4447" s="9" t="s">
        <v>6672</v>
      </c>
    </row>
    <row r="4448" spans="1:18" x14ac:dyDescent="0.25">
      <c r="A4448" s="4" t="s">
        <v>1835</v>
      </c>
      <c r="D4448" s="4" t="s">
        <v>2145</v>
      </c>
      <c r="G4448" s="4" t="s">
        <v>1647</v>
      </c>
      <c r="P4448" s="9" t="s">
        <v>1835</v>
      </c>
      <c r="Q4448" s="9" t="s">
        <v>2145</v>
      </c>
      <c r="R4448" s="9" t="s">
        <v>4838</v>
      </c>
    </row>
    <row r="4449" spans="1:18" x14ac:dyDescent="0.25">
      <c r="A4449" s="4" t="s">
        <v>2036</v>
      </c>
      <c r="D4449" s="4" t="s">
        <v>3435</v>
      </c>
      <c r="G4449" s="4" t="s">
        <v>4572</v>
      </c>
      <c r="P4449" s="9" t="s">
        <v>2036</v>
      </c>
      <c r="Q4449" s="9" t="s">
        <v>3435</v>
      </c>
      <c r="R4449" s="9" t="s">
        <v>7565</v>
      </c>
    </row>
    <row r="4450" spans="1:18" x14ac:dyDescent="0.25">
      <c r="A4450" s="4" t="s">
        <v>4927</v>
      </c>
      <c r="D4450" s="4" t="s">
        <v>3484</v>
      </c>
      <c r="G4450" s="4" t="s">
        <v>4605</v>
      </c>
      <c r="P4450" s="9" t="s">
        <v>4927</v>
      </c>
      <c r="Q4450" s="9" t="s">
        <v>3484</v>
      </c>
      <c r="R4450" s="9" t="s">
        <v>4879</v>
      </c>
    </row>
    <row r="4451" spans="1:18" x14ac:dyDescent="0.25">
      <c r="A4451" s="4" t="s">
        <v>4958</v>
      </c>
      <c r="D4451" s="4" t="s">
        <v>6679</v>
      </c>
      <c r="G4451" s="4" t="s">
        <v>4657</v>
      </c>
      <c r="P4451" s="9" t="s">
        <v>4958</v>
      </c>
      <c r="Q4451" s="9" t="s">
        <v>6679</v>
      </c>
      <c r="R4451" s="9" t="s">
        <v>6173</v>
      </c>
    </row>
    <row r="4452" spans="1:18" x14ac:dyDescent="0.25">
      <c r="A4452" s="4" t="s">
        <v>1257</v>
      </c>
      <c r="D4452" s="4" t="s">
        <v>5402</v>
      </c>
      <c r="G4452" s="4" t="s">
        <v>4664</v>
      </c>
      <c r="P4452" s="9" t="s">
        <v>1257</v>
      </c>
      <c r="Q4452" s="9" t="s">
        <v>5402</v>
      </c>
      <c r="R4452" s="9" t="s">
        <v>2445</v>
      </c>
    </row>
    <row r="4453" spans="1:18" x14ac:dyDescent="0.25">
      <c r="A4453" s="4" t="s">
        <v>6983</v>
      </c>
      <c r="D4453" s="4" t="s">
        <v>7416</v>
      </c>
      <c r="G4453" s="4" t="s">
        <v>6672</v>
      </c>
      <c r="P4453" s="9" t="s">
        <v>6983</v>
      </c>
      <c r="Q4453" s="9" t="s">
        <v>7416</v>
      </c>
      <c r="R4453" s="9" t="s">
        <v>2013</v>
      </c>
    </row>
    <row r="4454" spans="1:18" x14ac:dyDescent="0.25">
      <c r="A4454" s="4" t="s">
        <v>1380</v>
      </c>
      <c r="D4454" s="4" t="s">
        <v>6036</v>
      </c>
      <c r="G4454" s="4" t="s">
        <v>4838</v>
      </c>
      <c r="P4454" s="9" t="s">
        <v>1380</v>
      </c>
      <c r="Q4454" s="9" t="s">
        <v>6036</v>
      </c>
      <c r="R4454" s="9" t="s">
        <v>2154</v>
      </c>
    </row>
    <row r="4455" spans="1:18" x14ac:dyDescent="0.25">
      <c r="A4455" s="4" t="s">
        <v>1580</v>
      </c>
      <c r="D4455" s="4" t="s">
        <v>3994</v>
      </c>
      <c r="G4455" s="4" t="s">
        <v>7565</v>
      </c>
      <c r="P4455" s="9" t="s">
        <v>1580</v>
      </c>
      <c r="Q4455" s="9" t="s">
        <v>3994</v>
      </c>
      <c r="R4455" s="9" t="s">
        <v>1227</v>
      </c>
    </row>
    <row r="4456" spans="1:18" x14ac:dyDescent="0.25">
      <c r="A4456" s="4" t="s">
        <v>3645</v>
      </c>
      <c r="D4456" s="4" t="s">
        <v>2560</v>
      </c>
      <c r="G4456" s="4" t="s">
        <v>4879</v>
      </c>
      <c r="P4456" s="9" t="s">
        <v>3645</v>
      </c>
      <c r="Q4456" s="9" t="s">
        <v>2560</v>
      </c>
      <c r="R4456" s="9" t="s">
        <v>6030</v>
      </c>
    </row>
    <row r="4457" spans="1:18" x14ac:dyDescent="0.25">
      <c r="A4457" s="4" t="s">
        <v>7424</v>
      </c>
      <c r="D4457" s="4" t="s">
        <v>6976</v>
      </c>
      <c r="G4457" s="4" t="s">
        <v>6173</v>
      </c>
      <c r="P4457" s="9" t="s">
        <v>7424</v>
      </c>
      <c r="Q4457" s="9" t="s">
        <v>6976</v>
      </c>
      <c r="R4457" s="9" t="s">
        <v>1419</v>
      </c>
    </row>
    <row r="4458" spans="1:18" x14ac:dyDescent="0.25">
      <c r="A4458" s="4" t="s">
        <v>3672</v>
      </c>
      <c r="D4458" s="4" t="s">
        <v>2668</v>
      </c>
      <c r="G4458" s="4" t="s">
        <v>2445</v>
      </c>
      <c r="P4458" s="9" t="s">
        <v>3672</v>
      </c>
      <c r="Q4458" s="9" t="s">
        <v>2668</v>
      </c>
      <c r="R4458" s="9" t="s">
        <v>4485</v>
      </c>
    </row>
    <row r="4459" spans="1:18" x14ac:dyDescent="0.25">
      <c r="A4459" s="4" t="s">
        <v>6321</v>
      </c>
      <c r="D4459" s="4" t="s">
        <v>2698</v>
      </c>
      <c r="G4459" s="4" t="s">
        <v>2013</v>
      </c>
      <c r="P4459" s="9" t="s">
        <v>6321</v>
      </c>
      <c r="Q4459" s="9" t="s">
        <v>2698</v>
      </c>
      <c r="R4459" s="9" t="s">
        <v>1557</v>
      </c>
    </row>
    <row r="4460" spans="1:18" x14ac:dyDescent="0.25">
      <c r="A4460" s="4" t="s">
        <v>6322</v>
      </c>
      <c r="D4460" s="4" t="s">
        <v>2737</v>
      </c>
      <c r="G4460" s="4" t="s">
        <v>2154</v>
      </c>
      <c r="P4460" s="9" t="s">
        <v>6322</v>
      </c>
      <c r="Q4460" s="9" t="s">
        <v>2737</v>
      </c>
      <c r="R4460" s="9" t="s">
        <v>4540</v>
      </c>
    </row>
    <row r="4461" spans="1:18" x14ac:dyDescent="0.25">
      <c r="A4461" s="4" t="s">
        <v>3785</v>
      </c>
      <c r="D4461" s="4" t="s">
        <v>2781</v>
      </c>
      <c r="G4461" s="4" t="s">
        <v>1227</v>
      </c>
      <c r="P4461" s="9" t="s">
        <v>3785</v>
      </c>
      <c r="Q4461" s="9" t="s">
        <v>2781</v>
      </c>
      <c r="R4461" s="9" t="s">
        <v>6673</v>
      </c>
    </row>
    <row r="4462" spans="1:18" x14ac:dyDescent="0.25">
      <c r="A4462" s="4" t="s">
        <v>3849</v>
      </c>
      <c r="D4462" s="4" t="s">
        <v>2844</v>
      </c>
      <c r="G4462" s="4" t="s">
        <v>6030</v>
      </c>
      <c r="P4462" s="9" t="s">
        <v>3849</v>
      </c>
      <c r="Q4462" s="9" t="s">
        <v>2844</v>
      </c>
      <c r="R4462" s="9" t="s">
        <v>1690</v>
      </c>
    </row>
    <row r="4463" spans="1:18" x14ac:dyDescent="0.25">
      <c r="A4463" s="4" t="s">
        <v>5404</v>
      </c>
      <c r="D4463" s="4" t="s">
        <v>6037</v>
      </c>
      <c r="G4463" s="4" t="s">
        <v>1419</v>
      </c>
      <c r="P4463" s="9" t="s">
        <v>5404</v>
      </c>
      <c r="Q4463" s="9" t="s">
        <v>6037</v>
      </c>
      <c r="R4463" s="9" t="s">
        <v>4587</v>
      </c>
    </row>
    <row r="4464" spans="1:18" x14ac:dyDescent="0.25">
      <c r="A4464" s="4" t="s">
        <v>6685</v>
      </c>
      <c r="D4464" s="4" t="s">
        <v>2870</v>
      </c>
      <c r="G4464" s="4" t="s">
        <v>4485</v>
      </c>
      <c r="P4464" s="9" t="s">
        <v>6685</v>
      </c>
      <c r="Q4464" s="9" t="s">
        <v>2870</v>
      </c>
      <c r="R4464" s="9" t="s">
        <v>4609</v>
      </c>
    </row>
    <row r="4465" spans="1:18" x14ac:dyDescent="0.25">
      <c r="A4465" s="4" t="s">
        <v>5015</v>
      </c>
      <c r="D4465" s="4" t="s">
        <v>2458</v>
      </c>
      <c r="G4465" s="4" t="s">
        <v>1557</v>
      </c>
      <c r="P4465" s="9" t="s">
        <v>5015</v>
      </c>
      <c r="Q4465" s="9" t="s">
        <v>2458</v>
      </c>
      <c r="R4465" s="9" t="s">
        <v>4679</v>
      </c>
    </row>
    <row r="4466" spans="1:18" x14ac:dyDescent="0.25">
      <c r="A4466" s="4" t="s">
        <v>2349</v>
      </c>
      <c r="D4466" s="4" t="s">
        <v>2922</v>
      </c>
      <c r="G4466" s="4" t="s">
        <v>4540</v>
      </c>
      <c r="P4466" s="9" t="s">
        <v>2349</v>
      </c>
      <c r="Q4466" s="9" t="s">
        <v>2922</v>
      </c>
      <c r="R4466" s="9" t="s">
        <v>4685</v>
      </c>
    </row>
    <row r="4467" spans="1:18" x14ac:dyDescent="0.25">
      <c r="A4467" s="4" t="s">
        <v>1797</v>
      </c>
      <c r="D4467" s="4" t="s">
        <v>6680</v>
      </c>
      <c r="G4467" s="4" t="s">
        <v>6673</v>
      </c>
      <c r="P4467" s="9" t="s">
        <v>1797</v>
      </c>
      <c r="Q4467" s="9" t="s">
        <v>6680</v>
      </c>
      <c r="R4467" s="9" t="s">
        <v>4718</v>
      </c>
    </row>
    <row r="4468" spans="1:18" x14ac:dyDescent="0.25">
      <c r="A4468" s="4" t="s">
        <v>1791</v>
      </c>
      <c r="D4468" s="4" t="s">
        <v>6038</v>
      </c>
      <c r="G4468" s="4" t="s">
        <v>1690</v>
      </c>
      <c r="P4468" s="9" t="s">
        <v>1791</v>
      </c>
      <c r="Q4468" s="9" t="s">
        <v>6038</v>
      </c>
      <c r="R4468" s="9" t="s">
        <v>4723</v>
      </c>
    </row>
    <row r="4469" spans="1:18" x14ac:dyDescent="0.25">
      <c r="A4469" s="4" t="s">
        <v>4033</v>
      </c>
      <c r="D4469" s="4" t="s">
        <v>6319</v>
      </c>
      <c r="G4469" s="4" t="s">
        <v>4587</v>
      </c>
      <c r="P4469" s="9" t="s">
        <v>4033</v>
      </c>
      <c r="Q4469" s="9" t="s">
        <v>6319</v>
      </c>
      <c r="R4469" s="9" t="s">
        <v>4796</v>
      </c>
    </row>
    <row r="4470" spans="1:18" x14ac:dyDescent="0.25">
      <c r="A4470" s="4" t="s">
        <v>6984</v>
      </c>
      <c r="D4470" s="4" t="s">
        <v>5403</v>
      </c>
      <c r="G4470" s="4" t="s">
        <v>4609</v>
      </c>
      <c r="P4470" s="9" t="s">
        <v>6984</v>
      </c>
      <c r="Q4470" s="9" t="s">
        <v>5403</v>
      </c>
      <c r="R4470" s="9" t="s">
        <v>4816</v>
      </c>
    </row>
    <row r="4471" spans="1:18" x14ac:dyDescent="0.25">
      <c r="A4471" s="4" t="s">
        <v>6045</v>
      </c>
      <c r="D4471" s="4" t="s">
        <v>5258</v>
      </c>
      <c r="G4471" s="4" t="s">
        <v>4679</v>
      </c>
      <c r="P4471" s="9" t="s">
        <v>6045</v>
      </c>
      <c r="Q4471" s="9" t="s">
        <v>5258</v>
      </c>
      <c r="R4471" s="9" t="s">
        <v>4822</v>
      </c>
    </row>
    <row r="4472" spans="1:18" x14ac:dyDescent="0.25">
      <c r="A4472" s="4" t="s">
        <v>6686</v>
      </c>
      <c r="D4472" s="4" t="s">
        <v>7189</v>
      </c>
      <c r="G4472" s="4" t="s">
        <v>4685</v>
      </c>
      <c r="P4472" s="9" t="s">
        <v>6686</v>
      </c>
      <c r="Q4472" s="9" t="s">
        <v>7189</v>
      </c>
      <c r="R4472" s="9" t="s">
        <v>4846</v>
      </c>
    </row>
    <row r="4473" spans="1:18" x14ac:dyDescent="0.25">
      <c r="A4473" s="4" t="s">
        <v>1585</v>
      </c>
      <c r="D4473" s="4" t="s">
        <v>7417</v>
      </c>
      <c r="G4473" s="4" t="s">
        <v>4718</v>
      </c>
      <c r="P4473" s="9" t="s">
        <v>1585</v>
      </c>
      <c r="Q4473" s="9" t="s">
        <v>7417</v>
      </c>
      <c r="R4473" s="9" t="s">
        <v>7411</v>
      </c>
    </row>
    <row r="4474" spans="1:18" x14ac:dyDescent="0.25">
      <c r="A4474" s="4" t="s">
        <v>3683</v>
      </c>
      <c r="D4474" s="4" t="s">
        <v>6977</v>
      </c>
      <c r="G4474" s="4" t="s">
        <v>4723</v>
      </c>
      <c r="P4474" s="9" t="s">
        <v>3683</v>
      </c>
      <c r="Q4474" s="9" t="s">
        <v>6977</v>
      </c>
      <c r="R4474" s="9" t="s">
        <v>7695</v>
      </c>
    </row>
    <row r="4475" spans="1:18" x14ac:dyDescent="0.25">
      <c r="A4475" s="4" t="s">
        <v>5638</v>
      </c>
      <c r="D4475" s="4" t="s">
        <v>6978</v>
      </c>
      <c r="G4475" s="4" t="s">
        <v>4796</v>
      </c>
      <c r="P4475" s="9" t="s">
        <v>5638</v>
      </c>
      <c r="Q4475" s="9" t="s">
        <v>6978</v>
      </c>
      <c r="R4475" s="9" t="s">
        <v>5003</v>
      </c>
    </row>
    <row r="4476" spans="1:18" x14ac:dyDescent="0.25">
      <c r="A4476" s="4" t="s">
        <v>6118</v>
      </c>
      <c r="D4476" s="4" t="s">
        <v>5259</v>
      </c>
      <c r="G4476" s="4" t="s">
        <v>4816</v>
      </c>
      <c r="P4476" s="9" t="s">
        <v>6118</v>
      </c>
      <c r="Q4476" s="9" t="s">
        <v>5259</v>
      </c>
      <c r="R4476" s="9" t="s">
        <v>5005</v>
      </c>
    </row>
    <row r="4477" spans="1:18" x14ac:dyDescent="0.25">
      <c r="A4477" s="4" t="s">
        <v>2567</v>
      </c>
      <c r="D4477" s="4" t="s">
        <v>5260</v>
      </c>
      <c r="G4477" s="4" t="s">
        <v>4822</v>
      </c>
      <c r="P4477" s="9" t="s">
        <v>2567</v>
      </c>
      <c r="Q4477" s="9" t="s">
        <v>5260</v>
      </c>
      <c r="R4477" s="9" t="s">
        <v>6974</v>
      </c>
    </row>
    <row r="4478" spans="1:18" x14ac:dyDescent="0.25">
      <c r="A4478" s="4" t="s">
        <v>5697</v>
      </c>
      <c r="D4478" s="4" t="s">
        <v>6979</v>
      </c>
      <c r="G4478" s="4" t="s">
        <v>4846</v>
      </c>
      <c r="P4478" s="9" t="s">
        <v>5697</v>
      </c>
      <c r="Q4478" s="9" t="s">
        <v>6979</v>
      </c>
      <c r="R4478" s="9" t="s">
        <v>2373</v>
      </c>
    </row>
    <row r="4479" spans="1:18" x14ac:dyDescent="0.25">
      <c r="A4479" s="4" t="s">
        <v>6688</v>
      </c>
      <c r="D4479" s="4" t="s">
        <v>1240</v>
      </c>
      <c r="G4479" s="4" t="s">
        <v>7411</v>
      </c>
      <c r="P4479" s="9" t="s">
        <v>6688</v>
      </c>
      <c r="Q4479" s="9" t="s">
        <v>1240</v>
      </c>
      <c r="R4479" s="9" t="s">
        <v>1741</v>
      </c>
    </row>
    <row r="4480" spans="1:18" x14ac:dyDescent="0.25">
      <c r="A4480" s="4" t="s">
        <v>2682</v>
      </c>
      <c r="D4480" s="4" t="s">
        <v>6681</v>
      </c>
      <c r="G4480" s="4" t="s">
        <v>7695</v>
      </c>
      <c r="P4480" s="9" t="s">
        <v>2682</v>
      </c>
      <c r="Q4480" s="9" t="s">
        <v>6681</v>
      </c>
      <c r="R4480" s="9" t="s">
        <v>1877</v>
      </c>
    </row>
    <row r="4481" spans="1:18" x14ac:dyDescent="0.25">
      <c r="A4481" s="4" t="s">
        <v>2735</v>
      </c>
      <c r="D4481" s="4" t="s">
        <v>6682</v>
      </c>
      <c r="G4481" s="4" t="s">
        <v>5003</v>
      </c>
      <c r="P4481" s="9" t="s">
        <v>2735</v>
      </c>
      <c r="Q4481" s="9" t="s">
        <v>6682</v>
      </c>
      <c r="R4481" s="9" t="s">
        <v>5399</v>
      </c>
    </row>
    <row r="4482" spans="1:18" x14ac:dyDescent="0.25">
      <c r="A4482" s="4" t="s">
        <v>2757</v>
      </c>
      <c r="D4482" s="4" t="s">
        <v>7418</v>
      </c>
      <c r="G4482" s="4" t="s">
        <v>5005</v>
      </c>
      <c r="P4482" s="9" t="s">
        <v>2757</v>
      </c>
      <c r="Q4482" s="9" t="s">
        <v>7418</v>
      </c>
      <c r="R4482" s="9" t="s">
        <v>6381</v>
      </c>
    </row>
    <row r="4483" spans="1:18" x14ac:dyDescent="0.25">
      <c r="A4483" s="4" t="s">
        <v>2801</v>
      </c>
      <c r="D4483" s="4" t="s">
        <v>2738</v>
      </c>
      <c r="G4483" s="4" t="s">
        <v>6974</v>
      </c>
      <c r="P4483" s="9" t="s">
        <v>2801</v>
      </c>
      <c r="Q4483" s="9" t="s">
        <v>2738</v>
      </c>
      <c r="R4483" s="9" t="s">
        <v>2688</v>
      </c>
    </row>
    <row r="4484" spans="1:18" x14ac:dyDescent="0.25">
      <c r="A4484" s="4" t="s">
        <v>7425</v>
      </c>
      <c r="D4484" s="4" t="s">
        <v>7419</v>
      </c>
      <c r="G4484" s="4" t="s">
        <v>2373</v>
      </c>
      <c r="P4484" s="9" t="s">
        <v>7425</v>
      </c>
      <c r="Q4484" s="9" t="s">
        <v>7419</v>
      </c>
      <c r="R4484" s="9" t="s">
        <v>5400</v>
      </c>
    </row>
    <row r="4485" spans="1:18" x14ac:dyDescent="0.25">
      <c r="A4485" s="4" t="s">
        <v>2886</v>
      </c>
      <c r="D4485" s="4" t="s">
        <v>7420</v>
      </c>
      <c r="G4485" s="4" t="s">
        <v>1741</v>
      </c>
      <c r="P4485" s="9" t="s">
        <v>2886</v>
      </c>
      <c r="Q4485" s="9" t="s">
        <v>7420</v>
      </c>
      <c r="R4485" s="9" t="s">
        <v>6031</v>
      </c>
    </row>
    <row r="4486" spans="1:18" x14ac:dyDescent="0.25">
      <c r="A4486" s="4" t="s">
        <v>2382</v>
      </c>
      <c r="D4486" s="4" t="s">
        <v>6320</v>
      </c>
      <c r="G4486" s="4" t="s">
        <v>1877</v>
      </c>
      <c r="P4486" s="9" t="s">
        <v>2382</v>
      </c>
      <c r="Q4486" s="9" t="s">
        <v>6320</v>
      </c>
      <c r="R4486" s="9" t="s">
        <v>6674</v>
      </c>
    </row>
    <row r="4487" spans="1:18" x14ac:dyDescent="0.25">
      <c r="A4487" s="4" t="s">
        <v>1247</v>
      </c>
      <c r="D4487" s="4" t="s">
        <v>6040</v>
      </c>
      <c r="G4487" s="4" t="s">
        <v>5399</v>
      </c>
      <c r="P4487" s="9" t="s">
        <v>1247</v>
      </c>
      <c r="Q4487" s="9" t="s">
        <v>6040</v>
      </c>
      <c r="R4487" s="9" t="s">
        <v>5493</v>
      </c>
    </row>
    <row r="4488" spans="1:18" x14ac:dyDescent="0.25">
      <c r="A4488" s="4" t="s">
        <v>6689</v>
      </c>
      <c r="D4488" s="4" t="s">
        <v>7567</v>
      </c>
      <c r="G4488" s="4" t="s">
        <v>6381</v>
      </c>
      <c r="P4488" s="9" t="s">
        <v>6689</v>
      </c>
      <c r="Q4488" s="9" t="s">
        <v>7567</v>
      </c>
      <c r="R4488" s="9" t="s">
        <v>6314</v>
      </c>
    </row>
    <row r="4489" spans="1:18" x14ac:dyDescent="0.25">
      <c r="A4489" s="4" t="s">
        <v>1385</v>
      </c>
      <c r="D4489" s="4" t="s">
        <v>2895</v>
      </c>
      <c r="G4489" s="4" t="s">
        <v>2688</v>
      </c>
      <c r="P4489" s="9" t="s">
        <v>1385</v>
      </c>
      <c r="Q4489" s="9" t="s">
        <v>2895</v>
      </c>
      <c r="R4489" s="9" t="s">
        <v>6032</v>
      </c>
    </row>
    <row r="4490" spans="1:18" x14ac:dyDescent="0.25">
      <c r="A4490" s="4" t="s">
        <v>6046</v>
      </c>
      <c r="D4490" s="4" t="s">
        <v>2380</v>
      </c>
      <c r="G4490" s="4" t="s">
        <v>5400</v>
      </c>
      <c r="P4490" s="9" t="s">
        <v>6046</v>
      </c>
      <c r="Q4490" s="9" t="s">
        <v>2380</v>
      </c>
      <c r="R4490" s="9" t="s">
        <v>7696</v>
      </c>
    </row>
    <row r="4491" spans="1:18" x14ac:dyDescent="0.25">
      <c r="A4491" s="4" t="s">
        <v>1588</v>
      </c>
      <c r="D4491" s="4" t="s">
        <v>1763</v>
      </c>
      <c r="G4491" s="4" t="s">
        <v>6031</v>
      </c>
      <c r="P4491" s="9" t="s">
        <v>1588</v>
      </c>
      <c r="Q4491" s="9" t="s">
        <v>1763</v>
      </c>
      <c r="R4491" s="9" t="s">
        <v>2454</v>
      </c>
    </row>
    <row r="4492" spans="1:18" x14ac:dyDescent="0.25">
      <c r="A4492" s="4" t="s">
        <v>5639</v>
      </c>
      <c r="D4492" s="4" t="s">
        <v>1879</v>
      </c>
      <c r="G4492" s="4" t="s">
        <v>6674</v>
      </c>
      <c r="P4492" s="9" t="s">
        <v>5639</v>
      </c>
      <c r="Q4492" s="9" t="s">
        <v>1879</v>
      </c>
      <c r="R4492" s="9" t="s">
        <v>1883</v>
      </c>
    </row>
    <row r="4493" spans="1:18" x14ac:dyDescent="0.25">
      <c r="A4493" s="4" t="s">
        <v>6047</v>
      </c>
      <c r="D4493" s="4" t="s">
        <v>2065</v>
      </c>
      <c r="G4493" s="4" t="s">
        <v>5493</v>
      </c>
      <c r="P4493" s="9" t="s">
        <v>6047</v>
      </c>
      <c r="Q4493" s="9" t="s">
        <v>2065</v>
      </c>
      <c r="R4493" s="9" t="s">
        <v>6174</v>
      </c>
    </row>
    <row r="4494" spans="1:18" x14ac:dyDescent="0.25">
      <c r="A4494" s="4" t="s">
        <v>1663</v>
      </c>
      <c r="D4494" s="4" t="s">
        <v>2955</v>
      </c>
      <c r="G4494" s="4" t="s">
        <v>6314</v>
      </c>
      <c r="P4494" s="9" t="s">
        <v>1663</v>
      </c>
      <c r="Q4494" s="9" t="s">
        <v>2955</v>
      </c>
      <c r="R4494" s="9" t="s">
        <v>6675</v>
      </c>
    </row>
    <row r="4495" spans="1:18" x14ac:dyDescent="0.25">
      <c r="A4495" s="4" t="s">
        <v>3763</v>
      </c>
      <c r="D4495" s="4" t="s">
        <v>2948</v>
      </c>
      <c r="G4495" s="4" t="s">
        <v>6032</v>
      </c>
      <c r="P4495" s="9" t="s">
        <v>3763</v>
      </c>
      <c r="Q4495" s="9" t="s">
        <v>2948</v>
      </c>
      <c r="R4495" s="9" t="s">
        <v>1285</v>
      </c>
    </row>
    <row r="4496" spans="1:18" x14ac:dyDescent="0.25">
      <c r="A4496" s="4" t="s">
        <v>6323</v>
      </c>
      <c r="D4496" s="4" t="s">
        <v>5684</v>
      </c>
      <c r="G4496" s="4" t="s">
        <v>7696</v>
      </c>
      <c r="P4496" s="9" t="s">
        <v>6323</v>
      </c>
      <c r="Q4496" s="9" t="s">
        <v>5684</v>
      </c>
      <c r="R4496" s="9" t="s">
        <v>3004</v>
      </c>
    </row>
    <row r="4497" spans="1:18" x14ac:dyDescent="0.25">
      <c r="A4497" s="4" t="s">
        <v>3804</v>
      </c>
      <c r="D4497" s="4" t="s">
        <v>6683</v>
      </c>
      <c r="G4497" s="4" t="s">
        <v>2454</v>
      </c>
      <c r="P4497" s="9" t="s">
        <v>3804</v>
      </c>
      <c r="Q4497" s="9" t="s">
        <v>6683</v>
      </c>
      <c r="R4497" s="9" t="s">
        <v>7412</v>
      </c>
    </row>
    <row r="4498" spans="1:18" x14ac:dyDescent="0.25">
      <c r="A4498" s="4" t="s">
        <v>3822</v>
      </c>
      <c r="D4498" s="4" t="s">
        <v>7421</v>
      </c>
      <c r="G4498" s="4" t="s">
        <v>1883</v>
      </c>
      <c r="P4498" s="9" t="s">
        <v>3822</v>
      </c>
      <c r="Q4498" s="9" t="s">
        <v>7421</v>
      </c>
      <c r="R4498" s="9" t="s">
        <v>3052</v>
      </c>
    </row>
    <row r="4499" spans="1:18" x14ac:dyDescent="0.25">
      <c r="A4499" s="4" t="s">
        <v>3884</v>
      </c>
      <c r="D4499" s="4" t="s">
        <v>2742</v>
      </c>
      <c r="G4499" s="4" t="s">
        <v>6174</v>
      </c>
      <c r="P4499" s="9" t="s">
        <v>3884</v>
      </c>
      <c r="Q4499" s="9" t="s">
        <v>2742</v>
      </c>
      <c r="R4499" s="9" t="s">
        <v>3153</v>
      </c>
    </row>
    <row r="4500" spans="1:18" x14ac:dyDescent="0.25">
      <c r="A4500" s="4" t="s">
        <v>3904</v>
      </c>
      <c r="D4500" s="4" t="s">
        <v>6041</v>
      </c>
      <c r="G4500" s="4" t="s">
        <v>6675</v>
      </c>
      <c r="P4500" s="9" t="s">
        <v>3904</v>
      </c>
      <c r="Q4500" s="9" t="s">
        <v>6041</v>
      </c>
      <c r="R4500" s="9" t="s">
        <v>3331</v>
      </c>
    </row>
    <row r="4501" spans="1:18" x14ac:dyDescent="0.25">
      <c r="A4501" s="4" t="s">
        <v>6117</v>
      </c>
      <c r="D4501" s="4" t="s">
        <v>7422</v>
      </c>
      <c r="G4501" s="4" t="s">
        <v>1285</v>
      </c>
      <c r="P4501" s="9" t="s">
        <v>6117</v>
      </c>
      <c r="Q4501" s="9" t="s">
        <v>7422</v>
      </c>
      <c r="R4501" s="9" t="s">
        <v>7413</v>
      </c>
    </row>
    <row r="4502" spans="1:18" x14ac:dyDescent="0.25">
      <c r="A4502" s="4" t="s">
        <v>6415</v>
      </c>
      <c r="D4502" s="4" t="s">
        <v>5637</v>
      </c>
      <c r="G4502" s="4" t="s">
        <v>3004</v>
      </c>
      <c r="P4502" s="9" t="s">
        <v>6415</v>
      </c>
      <c r="Q4502" s="9" t="s">
        <v>5637</v>
      </c>
      <c r="R4502" s="9" t="s">
        <v>2438</v>
      </c>
    </row>
    <row r="4503" spans="1:18" x14ac:dyDescent="0.25">
      <c r="A4503" s="4" t="s">
        <v>7426</v>
      </c>
      <c r="D4503" s="4" t="s">
        <v>2547</v>
      </c>
      <c r="G4503" s="4" t="s">
        <v>7412</v>
      </c>
      <c r="P4503" s="9" t="s">
        <v>7426</v>
      </c>
      <c r="Q4503" s="9" t="s">
        <v>2547</v>
      </c>
      <c r="R4503" s="9" t="s">
        <v>2129</v>
      </c>
    </row>
    <row r="4504" spans="1:18" x14ac:dyDescent="0.25">
      <c r="A4504" s="4" t="s">
        <v>3959</v>
      </c>
      <c r="D4504" s="4" t="s">
        <v>2937</v>
      </c>
      <c r="G4504" s="4" t="s">
        <v>3052</v>
      </c>
      <c r="P4504" s="9" t="s">
        <v>3959</v>
      </c>
      <c r="Q4504" s="9" t="s">
        <v>2937</v>
      </c>
      <c r="R4504" s="9" t="s">
        <v>2122</v>
      </c>
    </row>
    <row r="4505" spans="1:18" x14ac:dyDescent="0.25">
      <c r="A4505" s="4" t="s">
        <v>5837</v>
      </c>
      <c r="D4505" s="4" t="s">
        <v>6980</v>
      </c>
      <c r="G4505" s="4" t="s">
        <v>3153</v>
      </c>
      <c r="P4505" s="9" t="s">
        <v>5837</v>
      </c>
      <c r="Q4505" s="9" t="s">
        <v>6980</v>
      </c>
      <c r="R4505" s="9" t="s">
        <v>6676</v>
      </c>
    </row>
    <row r="4506" spans="1:18" x14ac:dyDescent="0.25">
      <c r="A4506" s="4" t="s">
        <v>5640</v>
      </c>
      <c r="D4506" s="4" t="s">
        <v>7568</v>
      </c>
      <c r="G4506" s="4" t="s">
        <v>3331</v>
      </c>
      <c r="P4506" s="9" t="s">
        <v>5640</v>
      </c>
      <c r="Q4506" s="9" t="s">
        <v>7568</v>
      </c>
      <c r="R4506" s="9" t="s">
        <v>6315</v>
      </c>
    </row>
    <row r="4507" spans="1:18" x14ac:dyDescent="0.25">
      <c r="A4507" s="4" t="s">
        <v>2479</v>
      </c>
      <c r="D4507" s="4" t="s">
        <v>2561</v>
      </c>
      <c r="G4507" s="4" t="s">
        <v>7413</v>
      </c>
      <c r="P4507" s="9" t="s">
        <v>2479</v>
      </c>
      <c r="Q4507" s="9" t="s">
        <v>2561</v>
      </c>
      <c r="R4507" s="9" t="s">
        <v>6677</v>
      </c>
    </row>
    <row r="4508" spans="1:18" x14ac:dyDescent="0.25">
      <c r="A4508" s="4" t="s">
        <v>1921</v>
      </c>
      <c r="D4508" s="4" t="s">
        <v>4154</v>
      </c>
      <c r="G4508" s="4" t="s">
        <v>2438</v>
      </c>
      <c r="P4508" s="9" t="s">
        <v>1921</v>
      </c>
      <c r="Q4508" s="9" t="s">
        <v>4154</v>
      </c>
      <c r="R4508" s="9" t="s">
        <v>6975</v>
      </c>
    </row>
    <row r="4509" spans="1:18" x14ac:dyDescent="0.25">
      <c r="A4509" s="4" t="s">
        <v>2090</v>
      </c>
      <c r="D4509" s="4" t="s">
        <v>6383</v>
      </c>
      <c r="G4509" s="4" t="s">
        <v>2129</v>
      </c>
      <c r="P4509" s="9" t="s">
        <v>2090</v>
      </c>
      <c r="Q4509" s="9" t="s">
        <v>6383</v>
      </c>
      <c r="R4509" s="9" t="s">
        <v>6033</v>
      </c>
    </row>
    <row r="4510" spans="1:18" x14ac:dyDescent="0.25">
      <c r="A4510" s="4" t="s">
        <v>4050</v>
      </c>
      <c r="D4510" s="4" t="s">
        <v>5443</v>
      </c>
      <c r="G4510" s="4" t="s">
        <v>2122</v>
      </c>
      <c r="P4510" s="9" t="s">
        <v>4050</v>
      </c>
      <c r="Q4510" s="9" t="s">
        <v>5443</v>
      </c>
      <c r="R4510" s="9" t="s">
        <v>6316</v>
      </c>
    </row>
    <row r="4511" spans="1:18" x14ac:dyDescent="0.25">
      <c r="A4511" s="4" t="s">
        <v>6691</v>
      </c>
      <c r="D4511" s="4" t="s">
        <v>4199</v>
      </c>
      <c r="G4511" s="4" t="s">
        <v>6676</v>
      </c>
      <c r="P4511" s="9" t="s">
        <v>6691</v>
      </c>
      <c r="Q4511" s="9" t="s">
        <v>4199</v>
      </c>
      <c r="R4511" s="9" t="s">
        <v>6317</v>
      </c>
    </row>
    <row r="4512" spans="1:18" x14ac:dyDescent="0.25">
      <c r="A4512" s="4" t="s">
        <v>2733</v>
      </c>
      <c r="D4512" s="4" t="s">
        <v>4271</v>
      </c>
      <c r="G4512" s="4" t="s">
        <v>6315</v>
      </c>
      <c r="P4512" s="9" t="s">
        <v>2733</v>
      </c>
      <c r="Q4512" s="9" t="s">
        <v>4271</v>
      </c>
      <c r="R4512" s="9" t="s">
        <v>7697</v>
      </c>
    </row>
    <row r="4513" spans="1:18" x14ac:dyDescent="0.25">
      <c r="A4513" s="4" t="s">
        <v>2791</v>
      </c>
      <c r="D4513" s="4" t="s">
        <v>6043</v>
      </c>
      <c r="G4513" s="4" t="s">
        <v>6677</v>
      </c>
      <c r="P4513" s="9" t="s">
        <v>2791</v>
      </c>
      <c r="Q4513" s="9" t="s">
        <v>6043</v>
      </c>
      <c r="R4513" s="9" t="s">
        <v>5636</v>
      </c>
    </row>
    <row r="4514" spans="1:18" x14ac:dyDescent="0.25">
      <c r="A4514" s="4" t="s">
        <v>6692</v>
      </c>
      <c r="D4514" s="4" t="s">
        <v>6044</v>
      </c>
      <c r="G4514" s="4" t="s">
        <v>6975</v>
      </c>
      <c r="P4514" s="9" t="s">
        <v>6692</v>
      </c>
      <c r="Q4514" s="9" t="s">
        <v>6044</v>
      </c>
      <c r="R4514" s="9" t="s">
        <v>5401</v>
      </c>
    </row>
    <row r="4515" spans="1:18" x14ac:dyDescent="0.25">
      <c r="A4515" s="4" t="s">
        <v>5685</v>
      </c>
      <c r="D4515" s="4" t="s">
        <v>6684</v>
      </c>
      <c r="G4515" s="4" t="s">
        <v>6033</v>
      </c>
      <c r="P4515" s="9" t="s">
        <v>5685</v>
      </c>
      <c r="Q4515" s="9" t="s">
        <v>6684</v>
      </c>
      <c r="R4515" s="9" t="s">
        <v>2387</v>
      </c>
    </row>
    <row r="4516" spans="1:18" x14ac:dyDescent="0.25">
      <c r="A4516" s="4" t="s">
        <v>2386</v>
      </c>
      <c r="D4516" s="4" t="s">
        <v>6385</v>
      </c>
      <c r="G4516" s="4" t="s">
        <v>6316</v>
      </c>
      <c r="P4516" s="9" t="s">
        <v>2386</v>
      </c>
      <c r="Q4516" s="9" t="s">
        <v>6385</v>
      </c>
      <c r="R4516" s="9" t="s">
        <v>1900</v>
      </c>
    </row>
    <row r="4517" spans="1:18" x14ac:dyDescent="0.25">
      <c r="A4517" s="4" t="s">
        <v>1885</v>
      </c>
      <c r="D4517" s="4" t="s">
        <v>4431</v>
      </c>
      <c r="G4517" s="4" t="s">
        <v>6317</v>
      </c>
      <c r="P4517" s="9" t="s">
        <v>1885</v>
      </c>
      <c r="Q4517" s="9" t="s">
        <v>4431</v>
      </c>
      <c r="R4517" s="9" t="s">
        <v>6826</v>
      </c>
    </row>
    <row r="4518" spans="1:18" x14ac:dyDescent="0.25">
      <c r="A4518" s="4" t="s">
        <v>2059</v>
      </c>
      <c r="D4518" s="4" t="s">
        <v>6387</v>
      </c>
      <c r="G4518" s="4" t="s">
        <v>7697</v>
      </c>
      <c r="P4518" s="9" t="s">
        <v>2059</v>
      </c>
      <c r="Q4518" s="9" t="s">
        <v>6387</v>
      </c>
      <c r="R4518" s="9" t="s">
        <v>6034</v>
      </c>
    </row>
    <row r="4519" spans="1:18" x14ac:dyDescent="0.25">
      <c r="A4519" s="4" t="s">
        <v>2959</v>
      </c>
      <c r="D4519" s="4" t="s">
        <v>6388</v>
      </c>
      <c r="G4519" s="4" t="s">
        <v>5636</v>
      </c>
      <c r="P4519" s="9" t="s">
        <v>2959</v>
      </c>
      <c r="Q4519" s="9" t="s">
        <v>6388</v>
      </c>
      <c r="R4519" s="9" t="s">
        <v>6678</v>
      </c>
    </row>
    <row r="4520" spans="1:18" x14ac:dyDescent="0.25">
      <c r="A4520" s="4" t="s">
        <v>7427</v>
      </c>
      <c r="D4520" s="4" t="s">
        <v>6982</v>
      </c>
      <c r="G4520" s="4" t="s">
        <v>5401</v>
      </c>
      <c r="P4520" s="9" t="s">
        <v>7427</v>
      </c>
      <c r="Q4520" s="9" t="s">
        <v>6982</v>
      </c>
      <c r="R4520" s="9" t="s">
        <v>6035</v>
      </c>
    </row>
    <row r="4521" spans="1:18" x14ac:dyDescent="0.25">
      <c r="A4521" s="4" t="s">
        <v>5405</v>
      </c>
      <c r="D4521" s="4" t="s">
        <v>4608</v>
      </c>
      <c r="G4521" s="4" t="s">
        <v>2387</v>
      </c>
      <c r="P4521" s="9" t="s">
        <v>5405</v>
      </c>
      <c r="Q4521" s="9" t="s">
        <v>4608</v>
      </c>
      <c r="R4521" s="9" t="s">
        <v>2580</v>
      </c>
    </row>
    <row r="4522" spans="1:18" x14ac:dyDescent="0.25">
      <c r="A4522" s="4" t="s">
        <v>6693</v>
      </c>
      <c r="D4522" s="4" t="s">
        <v>4665</v>
      </c>
      <c r="G4522" s="4" t="s">
        <v>1900</v>
      </c>
      <c r="P4522" s="9" t="s">
        <v>6693</v>
      </c>
      <c r="Q4522" s="9" t="s">
        <v>4665</v>
      </c>
      <c r="R4522" s="9" t="s">
        <v>3399</v>
      </c>
    </row>
    <row r="4523" spans="1:18" x14ac:dyDescent="0.25">
      <c r="A4523" s="4" t="s">
        <v>6048</v>
      </c>
      <c r="D4523" s="4" t="s">
        <v>4807</v>
      </c>
      <c r="G4523" s="4" t="s">
        <v>6826</v>
      </c>
      <c r="P4523" s="9" t="s">
        <v>6048</v>
      </c>
      <c r="Q4523" s="9" t="s">
        <v>4807</v>
      </c>
      <c r="R4523" s="9" t="s">
        <v>3455</v>
      </c>
    </row>
    <row r="4524" spans="1:18" x14ac:dyDescent="0.25">
      <c r="A4524" s="4" t="s">
        <v>5686</v>
      </c>
      <c r="D4524" s="4" t="s">
        <v>4866</v>
      </c>
      <c r="G4524" s="4" t="s">
        <v>6034</v>
      </c>
      <c r="P4524" s="9" t="s">
        <v>5686</v>
      </c>
      <c r="Q4524" s="9" t="s">
        <v>4866</v>
      </c>
      <c r="R4524" s="9" t="s">
        <v>7414</v>
      </c>
    </row>
    <row r="4525" spans="1:18" x14ac:dyDescent="0.25">
      <c r="A4525" s="4" t="s">
        <v>2470</v>
      </c>
      <c r="D4525" s="4" t="s">
        <v>4878</v>
      </c>
      <c r="G4525" s="4" t="s">
        <v>6678</v>
      </c>
      <c r="P4525" s="9" t="s">
        <v>2470</v>
      </c>
      <c r="Q4525" s="9" t="s">
        <v>4878</v>
      </c>
      <c r="R4525" s="9" t="s">
        <v>6318</v>
      </c>
    </row>
    <row r="4526" spans="1:18" x14ac:dyDescent="0.25">
      <c r="A4526" s="4" t="s">
        <v>2048</v>
      </c>
      <c r="D4526" s="4" t="s">
        <v>2378</v>
      </c>
      <c r="G4526" s="4" t="s">
        <v>6035</v>
      </c>
      <c r="P4526" s="9" t="s">
        <v>2048</v>
      </c>
      <c r="Q4526" s="9" t="s">
        <v>2378</v>
      </c>
      <c r="R4526" s="9" t="s">
        <v>2954</v>
      </c>
    </row>
    <row r="4527" spans="1:18" x14ac:dyDescent="0.25">
      <c r="A4527" s="4" t="s">
        <v>2940</v>
      </c>
      <c r="D4527" s="4" t="s">
        <v>1744</v>
      </c>
      <c r="G4527" s="4" t="s">
        <v>2580</v>
      </c>
      <c r="P4527" s="9" t="s">
        <v>2940</v>
      </c>
      <c r="Q4527" s="9" t="s">
        <v>1744</v>
      </c>
      <c r="R4527" s="9" t="s">
        <v>1348</v>
      </c>
    </row>
    <row r="4528" spans="1:18" x14ac:dyDescent="0.25">
      <c r="A4528" s="4" t="s">
        <v>2743</v>
      </c>
      <c r="D4528" s="4" t="s">
        <v>1835</v>
      </c>
      <c r="G4528" s="4" t="s">
        <v>3399</v>
      </c>
      <c r="P4528" s="9" t="s">
        <v>2743</v>
      </c>
      <c r="Q4528" s="9" t="s">
        <v>1835</v>
      </c>
      <c r="R4528" s="9" t="s">
        <v>1300</v>
      </c>
    </row>
    <row r="4529" spans="1:18" x14ac:dyDescent="0.25">
      <c r="A4529" s="4" t="s">
        <v>2855</v>
      </c>
      <c r="D4529" s="4" t="s">
        <v>2036</v>
      </c>
      <c r="G4529" s="4" t="s">
        <v>3455</v>
      </c>
      <c r="P4529" s="9" t="s">
        <v>2855</v>
      </c>
      <c r="Q4529" s="9" t="s">
        <v>2036</v>
      </c>
      <c r="R4529" s="9" t="s">
        <v>1406</v>
      </c>
    </row>
    <row r="4530" spans="1:18" x14ac:dyDescent="0.25">
      <c r="A4530" s="4" t="s">
        <v>6324</v>
      </c>
      <c r="D4530" s="4" t="s">
        <v>4927</v>
      </c>
      <c r="G4530" s="4" t="s">
        <v>7414</v>
      </c>
      <c r="P4530" s="9" t="s">
        <v>6324</v>
      </c>
      <c r="Q4530" s="9" t="s">
        <v>4927</v>
      </c>
      <c r="R4530" s="9" t="s">
        <v>1463</v>
      </c>
    </row>
    <row r="4531" spans="1:18" x14ac:dyDescent="0.25">
      <c r="A4531" s="4" t="s">
        <v>6049</v>
      </c>
      <c r="D4531" s="4" t="s">
        <v>4958</v>
      </c>
      <c r="G4531" s="4" t="s">
        <v>6318</v>
      </c>
      <c r="P4531" s="9" t="s">
        <v>6049</v>
      </c>
      <c r="Q4531" s="9" t="s">
        <v>4958</v>
      </c>
      <c r="R4531" s="9" t="s">
        <v>1541</v>
      </c>
    </row>
    <row r="4532" spans="1:18" x14ac:dyDescent="0.25">
      <c r="A4532" s="4" t="s">
        <v>3390</v>
      </c>
      <c r="D4532" s="4" t="s">
        <v>1257</v>
      </c>
      <c r="G4532" s="4" t="s">
        <v>2954</v>
      </c>
      <c r="P4532" s="9" t="s">
        <v>3390</v>
      </c>
      <c r="Q4532" s="9" t="s">
        <v>1257</v>
      </c>
      <c r="R4532" s="9" t="s">
        <v>3043</v>
      </c>
    </row>
    <row r="4533" spans="1:18" x14ac:dyDescent="0.25">
      <c r="A4533" s="4" t="s">
        <v>2582</v>
      </c>
      <c r="D4533" s="4" t="s">
        <v>6983</v>
      </c>
      <c r="G4533" s="4" t="s">
        <v>1348</v>
      </c>
      <c r="P4533" s="9" t="s">
        <v>2582</v>
      </c>
      <c r="Q4533" s="9" t="s">
        <v>6983</v>
      </c>
      <c r="R4533" s="9" t="s">
        <v>3154</v>
      </c>
    </row>
    <row r="4534" spans="1:18" x14ac:dyDescent="0.25">
      <c r="A4534" s="4" t="s">
        <v>3458</v>
      </c>
      <c r="D4534" s="4" t="s">
        <v>1380</v>
      </c>
      <c r="G4534" s="4" t="s">
        <v>1300</v>
      </c>
      <c r="P4534" s="9" t="s">
        <v>3458</v>
      </c>
      <c r="Q4534" s="9" t="s">
        <v>1380</v>
      </c>
      <c r="R4534" s="9" t="s">
        <v>3185</v>
      </c>
    </row>
    <row r="4535" spans="1:18" x14ac:dyDescent="0.25">
      <c r="A4535" s="4" t="s">
        <v>1213</v>
      </c>
      <c r="D4535" s="4" t="s">
        <v>1580</v>
      </c>
      <c r="G4535" s="4" t="s">
        <v>1406</v>
      </c>
      <c r="P4535" s="9" t="s">
        <v>1213</v>
      </c>
      <c r="Q4535" s="9" t="s">
        <v>1580</v>
      </c>
      <c r="R4535" s="9" t="s">
        <v>3228</v>
      </c>
    </row>
    <row r="4536" spans="1:18" x14ac:dyDescent="0.25">
      <c r="A4536" s="4" t="s">
        <v>1305</v>
      </c>
      <c r="D4536" s="4" t="s">
        <v>3645</v>
      </c>
      <c r="G4536" s="4" t="s">
        <v>1463</v>
      </c>
      <c r="P4536" s="9" t="s">
        <v>1305</v>
      </c>
      <c r="Q4536" s="9" t="s">
        <v>3645</v>
      </c>
      <c r="R4536" s="9" t="s">
        <v>3278</v>
      </c>
    </row>
    <row r="4537" spans="1:18" x14ac:dyDescent="0.25">
      <c r="A4537" s="4" t="s">
        <v>7428</v>
      </c>
      <c r="D4537" s="4" t="s">
        <v>7424</v>
      </c>
      <c r="G4537" s="4" t="s">
        <v>1541</v>
      </c>
      <c r="P4537" s="9" t="s">
        <v>7428</v>
      </c>
      <c r="Q4537" s="9" t="s">
        <v>7424</v>
      </c>
      <c r="R4537" s="9" t="s">
        <v>3308</v>
      </c>
    </row>
    <row r="4538" spans="1:18" x14ac:dyDescent="0.25">
      <c r="A4538" s="4" t="s">
        <v>1453</v>
      </c>
      <c r="D4538" s="4" t="s">
        <v>3672</v>
      </c>
      <c r="G4538" s="4" t="s">
        <v>3043</v>
      </c>
      <c r="P4538" s="9" t="s">
        <v>1453</v>
      </c>
      <c r="Q4538" s="9" t="s">
        <v>3672</v>
      </c>
      <c r="R4538" s="9" t="s">
        <v>7188</v>
      </c>
    </row>
    <row r="4539" spans="1:18" x14ac:dyDescent="0.25">
      <c r="A4539" s="4" t="s">
        <v>1550</v>
      </c>
      <c r="D4539" s="4" t="s">
        <v>6321</v>
      </c>
      <c r="G4539" s="4" t="s">
        <v>3154</v>
      </c>
      <c r="P4539" s="9" t="s">
        <v>1550</v>
      </c>
      <c r="Q4539" s="9" t="s">
        <v>6321</v>
      </c>
      <c r="R4539" s="9" t="s">
        <v>3366</v>
      </c>
    </row>
    <row r="4540" spans="1:18" x14ac:dyDescent="0.25">
      <c r="A4540" s="4" t="s">
        <v>4557</v>
      </c>
      <c r="D4540" s="4" t="s">
        <v>6322</v>
      </c>
      <c r="G4540" s="4" t="s">
        <v>3185</v>
      </c>
      <c r="P4540" s="9" t="s">
        <v>4557</v>
      </c>
      <c r="Q4540" s="9" t="s">
        <v>6322</v>
      </c>
      <c r="R4540" s="9" t="s">
        <v>5494</v>
      </c>
    </row>
    <row r="4541" spans="1:18" x14ac:dyDescent="0.25">
      <c r="A4541" s="4" t="s">
        <v>5406</v>
      </c>
      <c r="D4541" s="4" t="s">
        <v>3785</v>
      </c>
      <c r="G4541" s="4" t="s">
        <v>3228</v>
      </c>
      <c r="P4541" s="9" t="s">
        <v>5406</v>
      </c>
      <c r="Q4541" s="9" t="s">
        <v>3785</v>
      </c>
      <c r="R4541" s="9" t="s">
        <v>7566</v>
      </c>
    </row>
    <row r="4542" spans="1:18" x14ac:dyDescent="0.25">
      <c r="A4542" s="4" t="s">
        <v>4571</v>
      </c>
      <c r="D4542" s="4" t="s">
        <v>3849</v>
      </c>
      <c r="G4542" s="4" t="s">
        <v>3278</v>
      </c>
      <c r="P4542" s="9" t="s">
        <v>4571</v>
      </c>
      <c r="Q4542" s="9" t="s">
        <v>3849</v>
      </c>
      <c r="R4542" s="9" t="s">
        <v>2433</v>
      </c>
    </row>
    <row r="4543" spans="1:18" x14ac:dyDescent="0.25">
      <c r="A4543" s="4" t="s">
        <v>4581</v>
      </c>
      <c r="D4543" s="4" t="s">
        <v>5404</v>
      </c>
      <c r="G4543" s="4" t="s">
        <v>3308</v>
      </c>
      <c r="P4543" s="9" t="s">
        <v>4581</v>
      </c>
      <c r="Q4543" s="9" t="s">
        <v>5404</v>
      </c>
      <c r="R4543" s="9" t="s">
        <v>1993</v>
      </c>
    </row>
    <row r="4544" spans="1:18" x14ac:dyDescent="0.25">
      <c r="A4544" s="4" t="s">
        <v>4653</v>
      </c>
      <c r="D4544" s="4" t="s">
        <v>6685</v>
      </c>
      <c r="G4544" s="4" t="s">
        <v>7188</v>
      </c>
      <c r="P4544" s="9" t="s">
        <v>4653</v>
      </c>
      <c r="Q4544" s="9" t="s">
        <v>6685</v>
      </c>
      <c r="R4544" s="9" t="s">
        <v>2145</v>
      </c>
    </row>
    <row r="4545" spans="1:18" x14ac:dyDescent="0.25">
      <c r="A4545" s="4" t="s">
        <v>4659</v>
      </c>
      <c r="D4545" s="4" t="s">
        <v>7569</v>
      </c>
      <c r="G4545" s="4" t="s">
        <v>3366</v>
      </c>
      <c r="P4545" s="9" t="s">
        <v>4659</v>
      </c>
      <c r="Q4545" s="9" t="s">
        <v>7569</v>
      </c>
      <c r="R4545" s="9" t="s">
        <v>3435</v>
      </c>
    </row>
    <row r="4546" spans="1:18" x14ac:dyDescent="0.25">
      <c r="A4546" s="4" t="s">
        <v>4699</v>
      </c>
      <c r="D4546" s="4" t="s">
        <v>2349</v>
      </c>
      <c r="G4546" s="4" t="s">
        <v>5494</v>
      </c>
      <c r="P4546" s="9" t="s">
        <v>4699</v>
      </c>
      <c r="Q4546" s="9" t="s">
        <v>2349</v>
      </c>
      <c r="R4546" s="9" t="s">
        <v>3484</v>
      </c>
    </row>
    <row r="4547" spans="1:18" x14ac:dyDescent="0.25">
      <c r="A4547" s="4" t="s">
        <v>4877</v>
      </c>
      <c r="D4547" s="4" t="s">
        <v>1797</v>
      </c>
      <c r="G4547" s="4" t="s">
        <v>7566</v>
      </c>
      <c r="P4547" s="9" t="s">
        <v>4877</v>
      </c>
      <c r="Q4547" s="9" t="s">
        <v>1797</v>
      </c>
      <c r="R4547" s="9" t="s">
        <v>6679</v>
      </c>
    </row>
    <row r="4548" spans="1:18" x14ac:dyDescent="0.25">
      <c r="A4548" s="4" t="s">
        <v>5641</v>
      </c>
      <c r="D4548" s="4" t="s">
        <v>1791</v>
      </c>
      <c r="G4548" s="4" t="s">
        <v>2433</v>
      </c>
      <c r="P4548" s="9" t="s">
        <v>5641</v>
      </c>
      <c r="Q4548" s="9" t="s">
        <v>1791</v>
      </c>
      <c r="R4548" s="9" t="s">
        <v>5402</v>
      </c>
    </row>
    <row r="4549" spans="1:18" x14ac:dyDescent="0.25">
      <c r="A4549" s="4" t="s">
        <v>2375</v>
      </c>
      <c r="D4549" s="4" t="s">
        <v>4033</v>
      </c>
      <c r="G4549" s="4" t="s">
        <v>1993</v>
      </c>
      <c r="P4549" s="9" t="s">
        <v>2375</v>
      </c>
      <c r="Q4549" s="9" t="s">
        <v>4033</v>
      </c>
      <c r="R4549" s="9" t="s">
        <v>7416</v>
      </c>
    </row>
    <row r="4550" spans="1:18" x14ac:dyDescent="0.25">
      <c r="A4550" s="4" t="s">
        <v>1739</v>
      </c>
      <c r="D4550" s="4" t="s">
        <v>6984</v>
      </c>
      <c r="G4550" s="4" t="s">
        <v>2145</v>
      </c>
      <c r="P4550" s="9" t="s">
        <v>1739</v>
      </c>
      <c r="Q4550" s="9" t="s">
        <v>6984</v>
      </c>
      <c r="R4550" s="9" t="s">
        <v>6036</v>
      </c>
    </row>
    <row r="4551" spans="1:18" x14ac:dyDescent="0.25">
      <c r="A4551" s="4" t="s">
        <v>1837</v>
      </c>
      <c r="D4551" s="4" t="s">
        <v>6045</v>
      </c>
      <c r="G4551" s="4" t="s">
        <v>3435</v>
      </c>
      <c r="P4551" s="9" t="s">
        <v>1837</v>
      </c>
      <c r="Q4551" s="9" t="s">
        <v>6045</v>
      </c>
      <c r="R4551" s="9" t="s">
        <v>3994</v>
      </c>
    </row>
    <row r="4552" spans="1:18" x14ac:dyDescent="0.25">
      <c r="A4552" s="4" t="s">
        <v>2161</v>
      </c>
      <c r="D4552" s="4" t="s">
        <v>6686</v>
      </c>
      <c r="G4552" s="4" t="s">
        <v>3484</v>
      </c>
      <c r="P4552" s="9" t="s">
        <v>2161</v>
      </c>
      <c r="Q4552" s="9" t="s">
        <v>6686</v>
      </c>
      <c r="R4552" s="9" t="s">
        <v>2560</v>
      </c>
    </row>
    <row r="4553" spans="1:18" x14ac:dyDescent="0.25">
      <c r="A4553" s="4" t="s">
        <v>4935</v>
      </c>
      <c r="D4553" s="4" t="s">
        <v>1585</v>
      </c>
      <c r="G4553" s="4" t="s">
        <v>6679</v>
      </c>
      <c r="P4553" s="9" t="s">
        <v>4935</v>
      </c>
      <c r="Q4553" s="9" t="s">
        <v>1585</v>
      </c>
      <c r="R4553" s="9" t="s">
        <v>6976</v>
      </c>
    </row>
    <row r="4554" spans="1:18" x14ac:dyDescent="0.25">
      <c r="A4554" s="4" t="s">
        <v>6694</v>
      </c>
      <c r="D4554" s="4" t="s">
        <v>3683</v>
      </c>
      <c r="G4554" s="4" t="s">
        <v>5402</v>
      </c>
      <c r="P4554" s="9" t="s">
        <v>6694</v>
      </c>
      <c r="Q4554" s="9" t="s">
        <v>3683</v>
      </c>
      <c r="R4554" s="9" t="s">
        <v>2668</v>
      </c>
    </row>
    <row r="4555" spans="1:18" x14ac:dyDescent="0.25">
      <c r="A4555" s="4" t="s">
        <v>7192</v>
      </c>
      <c r="D4555" s="4" t="s">
        <v>5638</v>
      </c>
      <c r="G4555" s="4" t="s">
        <v>7416</v>
      </c>
      <c r="P4555" s="9" t="s">
        <v>7192</v>
      </c>
      <c r="Q4555" s="9" t="s">
        <v>5638</v>
      </c>
      <c r="R4555" s="9" t="s">
        <v>2698</v>
      </c>
    </row>
    <row r="4556" spans="1:18" x14ac:dyDescent="0.25">
      <c r="A4556" s="4" t="s">
        <v>6695</v>
      </c>
      <c r="D4556" s="4" t="s">
        <v>6118</v>
      </c>
      <c r="G4556" s="4" t="s">
        <v>6036</v>
      </c>
      <c r="P4556" s="9" t="s">
        <v>6695</v>
      </c>
      <c r="Q4556" s="9" t="s">
        <v>6118</v>
      </c>
      <c r="R4556" s="9" t="s">
        <v>2737</v>
      </c>
    </row>
    <row r="4557" spans="1:18" x14ac:dyDescent="0.25">
      <c r="A4557" s="4" t="s">
        <v>6325</v>
      </c>
      <c r="D4557" s="4" t="s">
        <v>2567</v>
      </c>
      <c r="G4557" s="4" t="s">
        <v>3994</v>
      </c>
      <c r="P4557" s="9" t="s">
        <v>6325</v>
      </c>
      <c r="Q4557" s="9" t="s">
        <v>2567</v>
      </c>
      <c r="R4557" s="9" t="s">
        <v>2781</v>
      </c>
    </row>
    <row r="4558" spans="1:18" x14ac:dyDescent="0.25">
      <c r="A4558" s="4" t="s">
        <v>7429</v>
      </c>
      <c r="D4558" s="4" t="s">
        <v>5697</v>
      </c>
      <c r="G4558" s="4" t="s">
        <v>2560</v>
      </c>
      <c r="P4558" s="9" t="s">
        <v>7429</v>
      </c>
      <c r="Q4558" s="9" t="s">
        <v>5697</v>
      </c>
      <c r="R4558" s="9" t="s">
        <v>2844</v>
      </c>
    </row>
    <row r="4559" spans="1:18" x14ac:dyDescent="0.25">
      <c r="A4559" s="4" t="s">
        <v>2521</v>
      </c>
      <c r="D4559" s="4" t="s">
        <v>6688</v>
      </c>
      <c r="G4559" s="4" t="s">
        <v>6976</v>
      </c>
      <c r="P4559" s="9" t="s">
        <v>2521</v>
      </c>
      <c r="Q4559" s="9" t="s">
        <v>6688</v>
      </c>
      <c r="R4559" s="9" t="s">
        <v>6037</v>
      </c>
    </row>
    <row r="4560" spans="1:18" x14ac:dyDescent="0.25">
      <c r="A4560" s="4" t="s">
        <v>4949</v>
      </c>
      <c r="D4560" s="4" t="s">
        <v>2682</v>
      </c>
      <c r="G4560" s="4" t="s">
        <v>2668</v>
      </c>
      <c r="P4560" s="9" t="s">
        <v>4949</v>
      </c>
      <c r="Q4560" s="9" t="s">
        <v>2682</v>
      </c>
      <c r="R4560" s="9" t="s">
        <v>7698</v>
      </c>
    </row>
    <row r="4561" spans="1:18" x14ac:dyDescent="0.25">
      <c r="A4561" s="4" t="s">
        <v>5722</v>
      </c>
      <c r="D4561" s="4" t="s">
        <v>2735</v>
      </c>
      <c r="G4561" s="4" t="s">
        <v>2698</v>
      </c>
      <c r="P4561" s="9" t="s">
        <v>5722</v>
      </c>
      <c r="Q4561" s="9" t="s">
        <v>2735</v>
      </c>
      <c r="R4561" s="9" t="s">
        <v>2870</v>
      </c>
    </row>
    <row r="4562" spans="1:18" x14ac:dyDescent="0.25">
      <c r="A4562" s="4" t="s">
        <v>6827</v>
      </c>
      <c r="D4562" s="4" t="s">
        <v>2757</v>
      </c>
      <c r="G4562" s="4" t="s">
        <v>2737</v>
      </c>
      <c r="P4562" s="9" t="s">
        <v>6827</v>
      </c>
      <c r="Q4562" s="9" t="s">
        <v>2757</v>
      </c>
      <c r="R4562" s="9" t="s">
        <v>2458</v>
      </c>
    </row>
    <row r="4563" spans="1:18" x14ac:dyDescent="0.25">
      <c r="A4563" s="4" t="s">
        <v>2581</v>
      </c>
      <c r="D4563" s="4" t="s">
        <v>2801</v>
      </c>
      <c r="G4563" s="4" t="s">
        <v>2781</v>
      </c>
      <c r="P4563" s="9" t="s">
        <v>2581</v>
      </c>
      <c r="Q4563" s="9" t="s">
        <v>2801</v>
      </c>
      <c r="R4563" s="9" t="s">
        <v>2922</v>
      </c>
    </row>
    <row r="4564" spans="1:18" x14ac:dyDescent="0.25">
      <c r="A4564" s="4" t="s">
        <v>3489</v>
      </c>
      <c r="D4564" s="4" t="s">
        <v>7425</v>
      </c>
      <c r="G4564" s="4" t="s">
        <v>2844</v>
      </c>
      <c r="P4564" s="9" t="s">
        <v>3489</v>
      </c>
      <c r="Q4564" s="9" t="s">
        <v>7425</v>
      </c>
      <c r="R4564" s="9" t="s">
        <v>6680</v>
      </c>
    </row>
    <row r="4565" spans="1:18" x14ac:dyDescent="0.25">
      <c r="A4565" s="4" t="s">
        <v>3509</v>
      </c>
      <c r="D4565" s="4" t="s">
        <v>2886</v>
      </c>
      <c r="G4565" s="4" t="s">
        <v>6037</v>
      </c>
      <c r="P4565" s="9" t="s">
        <v>3509</v>
      </c>
      <c r="Q4565" s="9" t="s">
        <v>2886</v>
      </c>
      <c r="R4565" s="9" t="s">
        <v>6038</v>
      </c>
    </row>
    <row r="4566" spans="1:18" x14ac:dyDescent="0.25">
      <c r="A4566" s="4" t="s">
        <v>3599</v>
      </c>
      <c r="D4566" s="4" t="s">
        <v>2382</v>
      </c>
      <c r="G4566" s="4" t="s">
        <v>7698</v>
      </c>
      <c r="P4566" s="9" t="s">
        <v>3599</v>
      </c>
      <c r="Q4566" s="9" t="s">
        <v>2382</v>
      </c>
      <c r="R4566" s="9" t="s">
        <v>6319</v>
      </c>
    </row>
    <row r="4567" spans="1:18" x14ac:dyDescent="0.25">
      <c r="A4567" s="4" t="s">
        <v>7430</v>
      </c>
      <c r="D4567" s="4" t="s">
        <v>1247</v>
      </c>
      <c r="G4567" s="4" t="s">
        <v>2870</v>
      </c>
      <c r="P4567" s="9" t="s">
        <v>7430</v>
      </c>
      <c r="Q4567" s="9" t="s">
        <v>1247</v>
      </c>
      <c r="R4567" s="9" t="s">
        <v>5403</v>
      </c>
    </row>
    <row r="4568" spans="1:18" x14ac:dyDescent="0.25">
      <c r="A4568" s="4" t="s">
        <v>3995</v>
      </c>
      <c r="D4568" s="4" t="s">
        <v>6689</v>
      </c>
      <c r="G4568" s="4" t="s">
        <v>2458</v>
      </c>
      <c r="P4568" s="9" t="s">
        <v>3995</v>
      </c>
      <c r="Q4568" s="9" t="s">
        <v>6689</v>
      </c>
      <c r="R4568" s="9" t="s">
        <v>5258</v>
      </c>
    </row>
    <row r="4569" spans="1:18" x14ac:dyDescent="0.25">
      <c r="A4569" s="4" t="s">
        <v>4119</v>
      </c>
      <c r="D4569" s="4" t="s">
        <v>1385</v>
      </c>
      <c r="G4569" s="4" t="s">
        <v>2922</v>
      </c>
      <c r="P4569" s="9" t="s">
        <v>4119</v>
      </c>
      <c r="Q4569" s="9" t="s">
        <v>1385</v>
      </c>
      <c r="R4569" s="9" t="s">
        <v>7189</v>
      </c>
    </row>
    <row r="4570" spans="1:18" x14ac:dyDescent="0.25">
      <c r="A4570" s="4" t="s">
        <v>6050</v>
      </c>
      <c r="D4570" s="4" t="s">
        <v>6046</v>
      </c>
      <c r="G4570" s="4" t="s">
        <v>6680</v>
      </c>
      <c r="P4570" s="9" t="s">
        <v>6050</v>
      </c>
      <c r="Q4570" s="9" t="s">
        <v>6046</v>
      </c>
      <c r="R4570" s="9" t="s">
        <v>6977</v>
      </c>
    </row>
    <row r="4571" spans="1:18" x14ac:dyDescent="0.25">
      <c r="A4571" s="4" t="s">
        <v>6828</v>
      </c>
      <c r="D4571" s="4" t="s">
        <v>1588</v>
      </c>
      <c r="G4571" s="4" t="s">
        <v>6038</v>
      </c>
      <c r="P4571" s="9" t="s">
        <v>6828</v>
      </c>
      <c r="Q4571" s="9" t="s">
        <v>1588</v>
      </c>
      <c r="R4571" s="9" t="s">
        <v>6978</v>
      </c>
    </row>
    <row r="4572" spans="1:18" x14ac:dyDescent="0.25">
      <c r="A4572" s="4" t="s">
        <v>7431</v>
      </c>
      <c r="D4572" s="4" t="s">
        <v>5639</v>
      </c>
      <c r="G4572" s="4" t="s">
        <v>6319</v>
      </c>
      <c r="P4572" s="9" t="s">
        <v>7431</v>
      </c>
      <c r="Q4572" s="9" t="s">
        <v>5639</v>
      </c>
      <c r="R4572" s="9" t="s">
        <v>5259</v>
      </c>
    </row>
    <row r="4573" spans="1:18" x14ac:dyDescent="0.25">
      <c r="A4573" s="4" t="s">
        <v>6326</v>
      </c>
      <c r="D4573" s="4" t="s">
        <v>6047</v>
      </c>
      <c r="G4573" s="4" t="s">
        <v>5403</v>
      </c>
      <c r="P4573" s="9" t="s">
        <v>6326</v>
      </c>
      <c r="Q4573" s="9" t="s">
        <v>6047</v>
      </c>
      <c r="R4573" s="9" t="s">
        <v>5260</v>
      </c>
    </row>
    <row r="4574" spans="1:18" x14ac:dyDescent="0.25">
      <c r="A4574" s="4" t="s">
        <v>6327</v>
      </c>
      <c r="D4574" s="4" t="s">
        <v>1663</v>
      </c>
      <c r="G4574" s="4" t="s">
        <v>5258</v>
      </c>
      <c r="P4574" s="9" t="s">
        <v>6327</v>
      </c>
      <c r="Q4574" s="9" t="s">
        <v>1663</v>
      </c>
      <c r="R4574" s="9" t="s">
        <v>6979</v>
      </c>
    </row>
    <row r="4575" spans="1:18" x14ac:dyDescent="0.25">
      <c r="A4575" s="4" t="s">
        <v>2760</v>
      </c>
      <c r="D4575" s="4" t="s">
        <v>3763</v>
      </c>
      <c r="G4575" s="4" t="s">
        <v>7189</v>
      </c>
      <c r="P4575" s="9" t="s">
        <v>2760</v>
      </c>
      <c r="Q4575" s="9" t="s">
        <v>3763</v>
      </c>
      <c r="R4575" s="9" t="s">
        <v>1240</v>
      </c>
    </row>
    <row r="4576" spans="1:18" x14ac:dyDescent="0.25">
      <c r="A4576" s="4" t="s">
        <v>6696</v>
      </c>
      <c r="D4576" s="4" t="s">
        <v>6323</v>
      </c>
      <c r="G4576" s="4" t="s">
        <v>6977</v>
      </c>
      <c r="P4576" s="9" t="s">
        <v>6696</v>
      </c>
      <c r="Q4576" s="9" t="s">
        <v>6323</v>
      </c>
      <c r="R4576" s="9" t="s">
        <v>6681</v>
      </c>
    </row>
    <row r="4577" spans="1:18" x14ac:dyDescent="0.25">
      <c r="A4577" s="4" t="s">
        <v>5292</v>
      </c>
      <c r="D4577" s="4" t="s">
        <v>3804</v>
      </c>
      <c r="G4577" s="4" t="s">
        <v>6978</v>
      </c>
      <c r="P4577" s="9" t="s">
        <v>5292</v>
      </c>
      <c r="Q4577" s="9" t="s">
        <v>3804</v>
      </c>
      <c r="R4577" s="9" t="s">
        <v>6682</v>
      </c>
    </row>
    <row r="4578" spans="1:18" x14ac:dyDescent="0.25">
      <c r="A4578" s="4" t="s">
        <v>2880</v>
      </c>
      <c r="D4578" s="4" t="s">
        <v>3822</v>
      </c>
      <c r="G4578" s="4" t="s">
        <v>5259</v>
      </c>
      <c r="P4578" s="9" t="s">
        <v>2880</v>
      </c>
      <c r="Q4578" s="9" t="s">
        <v>3822</v>
      </c>
      <c r="R4578" s="9" t="s">
        <v>6039</v>
      </c>
    </row>
    <row r="4579" spans="1:18" x14ac:dyDescent="0.25">
      <c r="A4579" s="4" t="s">
        <v>6119</v>
      </c>
      <c r="D4579" s="4" t="s">
        <v>3884</v>
      </c>
      <c r="G4579" s="4" t="s">
        <v>5260</v>
      </c>
      <c r="P4579" s="9" t="s">
        <v>6119</v>
      </c>
      <c r="Q4579" s="9" t="s">
        <v>3884</v>
      </c>
      <c r="R4579" s="9" t="s">
        <v>2738</v>
      </c>
    </row>
    <row r="4580" spans="1:18" x14ac:dyDescent="0.25">
      <c r="A4580" s="4" t="s">
        <v>2916</v>
      </c>
      <c r="D4580" s="4" t="s">
        <v>3904</v>
      </c>
      <c r="G4580" s="4" t="s">
        <v>6979</v>
      </c>
      <c r="P4580" s="9" t="s">
        <v>2916</v>
      </c>
      <c r="Q4580" s="9" t="s">
        <v>3904</v>
      </c>
      <c r="R4580" s="9" t="s">
        <v>7419</v>
      </c>
    </row>
    <row r="4581" spans="1:18" x14ac:dyDescent="0.25">
      <c r="A4581" s="4" t="s">
        <v>2339</v>
      </c>
      <c r="D4581" s="4" t="s">
        <v>6117</v>
      </c>
      <c r="G4581" s="4" t="s">
        <v>1240</v>
      </c>
      <c r="P4581" s="9" t="s">
        <v>2339</v>
      </c>
      <c r="Q4581" s="9" t="s">
        <v>6117</v>
      </c>
      <c r="R4581" s="9" t="s">
        <v>7420</v>
      </c>
    </row>
    <row r="4582" spans="1:18" x14ac:dyDescent="0.25">
      <c r="A4582" s="4" t="s">
        <v>1760</v>
      </c>
      <c r="D4582" s="4" t="s">
        <v>6415</v>
      </c>
      <c r="G4582" s="4" t="s">
        <v>6681</v>
      </c>
      <c r="P4582" s="9" t="s">
        <v>1760</v>
      </c>
      <c r="Q4582" s="9" t="s">
        <v>6415</v>
      </c>
      <c r="R4582" s="9" t="s">
        <v>6320</v>
      </c>
    </row>
    <row r="4583" spans="1:18" x14ac:dyDescent="0.25">
      <c r="A4583" s="4" t="s">
        <v>1784</v>
      </c>
      <c r="D4583" s="4" t="s">
        <v>7426</v>
      </c>
      <c r="G4583" s="4" t="s">
        <v>6682</v>
      </c>
      <c r="P4583" s="9" t="s">
        <v>1784</v>
      </c>
      <c r="Q4583" s="9" t="s">
        <v>7426</v>
      </c>
      <c r="R4583" s="9" t="s">
        <v>6040</v>
      </c>
    </row>
    <row r="4584" spans="1:18" x14ac:dyDescent="0.25">
      <c r="A4584" s="4" t="s">
        <v>2060</v>
      </c>
      <c r="D4584" s="4" t="s">
        <v>3959</v>
      </c>
      <c r="G4584" s="4" t="s">
        <v>6039</v>
      </c>
      <c r="P4584" s="9" t="s">
        <v>2060</v>
      </c>
      <c r="Q4584" s="9" t="s">
        <v>3959</v>
      </c>
      <c r="R4584" s="9" t="s">
        <v>7567</v>
      </c>
    </row>
    <row r="4585" spans="1:18" x14ac:dyDescent="0.25">
      <c r="A4585" s="4" t="s">
        <v>1275</v>
      </c>
      <c r="D4585" s="4" t="s">
        <v>5837</v>
      </c>
      <c r="G4585" s="4" t="s">
        <v>2738</v>
      </c>
      <c r="P4585" s="9" t="s">
        <v>1275</v>
      </c>
      <c r="Q4585" s="9" t="s">
        <v>5837</v>
      </c>
      <c r="R4585" s="9" t="s">
        <v>2895</v>
      </c>
    </row>
    <row r="4586" spans="1:18" x14ac:dyDescent="0.25">
      <c r="A4586" s="4" t="s">
        <v>2971</v>
      </c>
      <c r="D4586" s="4" t="s">
        <v>5640</v>
      </c>
      <c r="G4586" s="4" t="s">
        <v>7419</v>
      </c>
      <c r="P4586" s="9" t="s">
        <v>2971</v>
      </c>
      <c r="Q4586" s="9" t="s">
        <v>5640</v>
      </c>
      <c r="R4586" s="9" t="s">
        <v>2380</v>
      </c>
    </row>
    <row r="4587" spans="1:18" x14ac:dyDescent="0.25">
      <c r="A4587" s="4" t="s">
        <v>5642</v>
      </c>
      <c r="D4587" s="4" t="s">
        <v>2479</v>
      </c>
      <c r="G4587" s="4" t="s">
        <v>7420</v>
      </c>
      <c r="P4587" s="9" t="s">
        <v>5642</v>
      </c>
      <c r="Q4587" s="9" t="s">
        <v>2479</v>
      </c>
      <c r="R4587" s="9" t="s">
        <v>1763</v>
      </c>
    </row>
    <row r="4588" spans="1:18" x14ac:dyDescent="0.25">
      <c r="A4588" s="4" t="s">
        <v>1403</v>
      </c>
      <c r="D4588" s="4" t="s">
        <v>1921</v>
      </c>
      <c r="G4588" s="4" t="s">
        <v>6320</v>
      </c>
      <c r="P4588" s="9" t="s">
        <v>1403</v>
      </c>
      <c r="Q4588" s="9" t="s">
        <v>1921</v>
      </c>
      <c r="R4588" s="9" t="s">
        <v>1879</v>
      </c>
    </row>
    <row r="4589" spans="1:18" x14ac:dyDescent="0.25">
      <c r="A4589" s="4" t="s">
        <v>3034</v>
      </c>
      <c r="D4589" s="4" t="s">
        <v>2090</v>
      </c>
      <c r="G4589" s="4" t="s">
        <v>6040</v>
      </c>
      <c r="P4589" s="9" t="s">
        <v>3034</v>
      </c>
      <c r="Q4589" s="9" t="s">
        <v>2090</v>
      </c>
      <c r="R4589" s="9" t="s">
        <v>2065</v>
      </c>
    </row>
    <row r="4590" spans="1:18" x14ac:dyDescent="0.25">
      <c r="A4590" s="4" t="s">
        <v>1536</v>
      </c>
      <c r="D4590" s="4" t="s">
        <v>4050</v>
      </c>
      <c r="G4590" s="4" t="s">
        <v>7567</v>
      </c>
      <c r="P4590" s="9" t="s">
        <v>1536</v>
      </c>
      <c r="Q4590" s="9" t="s">
        <v>4050</v>
      </c>
      <c r="R4590" s="9" t="s">
        <v>2955</v>
      </c>
    </row>
    <row r="4591" spans="1:18" x14ac:dyDescent="0.25">
      <c r="A4591" s="4" t="s">
        <v>3113</v>
      </c>
      <c r="D4591" s="4" t="s">
        <v>6691</v>
      </c>
      <c r="G4591" s="4" t="s">
        <v>2895</v>
      </c>
      <c r="P4591" s="9" t="s">
        <v>3113</v>
      </c>
      <c r="Q4591" s="9" t="s">
        <v>6691</v>
      </c>
      <c r="R4591" s="9" t="s">
        <v>2948</v>
      </c>
    </row>
    <row r="4592" spans="1:18" x14ac:dyDescent="0.25">
      <c r="A4592" s="4" t="s">
        <v>3236</v>
      </c>
      <c r="D4592" s="4" t="s">
        <v>2733</v>
      </c>
      <c r="G4592" s="4" t="s">
        <v>2380</v>
      </c>
      <c r="P4592" s="9" t="s">
        <v>3236</v>
      </c>
      <c r="Q4592" s="9" t="s">
        <v>2733</v>
      </c>
      <c r="R4592" s="9" t="s">
        <v>5684</v>
      </c>
    </row>
    <row r="4593" spans="1:18" x14ac:dyDescent="0.25">
      <c r="A4593" s="4" t="s">
        <v>6175</v>
      </c>
      <c r="D4593" s="4" t="s">
        <v>2791</v>
      </c>
      <c r="G4593" s="4" t="s">
        <v>1763</v>
      </c>
      <c r="P4593" s="9" t="s">
        <v>6175</v>
      </c>
      <c r="Q4593" s="9" t="s">
        <v>2791</v>
      </c>
      <c r="R4593" s="9" t="s">
        <v>6683</v>
      </c>
    </row>
    <row r="4594" spans="1:18" x14ac:dyDescent="0.25">
      <c r="A4594" s="4" t="s">
        <v>2439</v>
      </c>
      <c r="D4594" s="4" t="s">
        <v>6692</v>
      </c>
      <c r="G4594" s="4" t="s">
        <v>1879</v>
      </c>
      <c r="P4594" s="9" t="s">
        <v>2439</v>
      </c>
      <c r="Q4594" s="9" t="s">
        <v>6692</v>
      </c>
      <c r="R4594" s="9" t="s">
        <v>7421</v>
      </c>
    </row>
    <row r="4595" spans="1:18" x14ac:dyDescent="0.25">
      <c r="A4595" s="4" t="s">
        <v>1831</v>
      </c>
      <c r="D4595" s="4" t="s">
        <v>5685</v>
      </c>
      <c r="G4595" s="4" t="s">
        <v>2065</v>
      </c>
      <c r="P4595" s="9" t="s">
        <v>1831</v>
      </c>
      <c r="Q4595" s="9" t="s">
        <v>5685</v>
      </c>
      <c r="R4595" s="9" t="s">
        <v>2742</v>
      </c>
    </row>
    <row r="4596" spans="1:18" x14ac:dyDescent="0.25">
      <c r="A4596" s="4" t="s">
        <v>1984</v>
      </c>
      <c r="D4596" s="4" t="s">
        <v>5461</v>
      </c>
      <c r="G4596" s="4" t="s">
        <v>2955</v>
      </c>
      <c r="P4596" s="9" t="s">
        <v>1984</v>
      </c>
      <c r="Q4596" s="9" t="s">
        <v>5461</v>
      </c>
      <c r="R4596" s="9" t="s">
        <v>6041</v>
      </c>
    </row>
    <row r="4597" spans="1:18" x14ac:dyDescent="0.25">
      <c r="A4597" s="4" t="s">
        <v>2113</v>
      </c>
      <c r="D4597" s="4" t="s">
        <v>2386</v>
      </c>
      <c r="G4597" s="4" t="s">
        <v>2948</v>
      </c>
      <c r="P4597" s="9" t="s">
        <v>2113</v>
      </c>
      <c r="Q4597" s="9" t="s">
        <v>2386</v>
      </c>
      <c r="R4597" s="9" t="s">
        <v>7699</v>
      </c>
    </row>
    <row r="4598" spans="1:18" x14ac:dyDescent="0.25">
      <c r="A4598" s="4" t="s">
        <v>1196</v>
      </c>
      <c r="D4598" s="4" t="s">
        <v>1885</v>
      </c>
      <c r="G4598" s="4" t="s">
        <v>5684</v>
      </c>
      <c r="P4598" s="9" t="s">
        <v>1196</v>
      </c>
      <c r="Q4598" s="9" t="s">
        <v>1885</v>
      </c>
      <c r="R4598" s="9" t="s">
        <v>7422</v>
      </c>
    </row>
    <row r="4599" spans="1:18" x14ac:dyDescent="0.25">
      <c r="A4599" s="4" t="s">
        <v>2990</v>
      </c>
      <c r="D4599" s="4" t="s">
        <v>2059</v>
      </c>
      <c r="G4599" s="4" t="s">
        <v>6683</v>
      </c>
      <c r="P4599" s="9" t="s">
        <v>2990</v>
      </c>
      <c r="Q4599" s="9" t="s">
        <v>2059</v>
      </c>
      <c r="R4599" s="9" t="s">
        <v>5637</v>
      </c>
    </row>
    <row r="4600" spans="1:18" x14ac:dyDescent="0.25">
      <c r="A4600" s="4" t="s">
        <v>7432</v>
      </c>
      <c r="D4600" s="4" t="s">
        <v>2959</v>
      </c>
      <c r="G4600" s="4" t="s">
        <v>7421</v>
      </c>
      <c r="P4600" s="9" t="s">
        <v>7432</v>
      </c>
      <c r="Q4600" s="9" t="s">
        <v>2959</v>
      </c>
      <c r="R4600" s="9" t="s">
        <v>2547</v>
      </c>
    </row>
    <row r="4601" spans="1:18" x14ac:dyDescent="0.25">
      <c r="A4601" s="4" t="s">
        <v>1496</v>
      </c>
      <c r="D4601" s="4" t="s">
        <v>7427</v>
      </c>
      <c r="G4601" s="4" t="s">
        <v>2742</v>
      </c>
      <c r="P4601" s="9" t="s">
        <v>1496</v>
      </c>
      <c r="Q4601" s="9" t="s">
        <v>7427</v>
      </c>
      <c r="R4601" s="9" t="s">
        <v>2937</v>
      </c>
    </row>
    <row r="4602" spans="1:18" x14ac:dyDescent="0.25">
      <c r="A4602" s="4" t="s">
        <v>1450</v>
      </c>
      <c r="D4602" s="4" t="s">
        <v>5405</v>
      </c>
      <c r="G4602" s="4" t="s">
        <v>6041</v>
      </c>
      <c r="P4602" s="9" t="s">
        <v>1450</v>
      </c>
      <c r="Q4602" s="9" t="s">
        <v>5405</v>
      </c>
      <c r="R4602" s="9" t="s">
        <v>6980</v>
      </c>
    </row>
    <row r="4603" spans="1:18" x14ac:dyDescent="0.25">
      <c r="A4603" s="4" t="s">
        <v>1625</v>
      </c>
      <c r="D4603" s="4" t="s">
        <v>6693</v>
      </c>
      <c r="G4603" s="4" t="s">
        <v>7699</v>
      </c>
      <c r="P4603" s="9" t="s">
        <v>1625</v>
      </c>
      <c r="Q4603" s="9" t="s">
        <v>6693</v>
      </c>
      <c r="R4603" s="9" t="s">
        <v>7568</v>
      </c>
    </row>
    <row r="4604" spans="1:18" x14ac:dyDescent="0.25">
      <c r="A4604" s="4" t="s">
        <v>3123</v>
      </c>
      <c r="D4604" s="4" t="s">
        <v>6048</v>
      </c>
      <c r="G4604" s="4" t="s">
        <v>7422</v>
      </c>
      <c r="P4604" s="9" t="s">
        <v>3123</v>
      </c>
      <c r="Q4604" s="9" t="s">
        <v>6048</v>
      </c>
      <c r="R4604" s="9" t="s">
        <v>7700</v>
      </c>
    </row>
    <row r="4605" spans="1:18" x14ac:dyDescent="0.25">
      <c r="A4605" s="4" t="s">
        <v>3235</v>
      </c>
      <c r="D4605" s="4" t="s">
        <v>5686</v>
      </c>
      <c r="G4605" s="4" t="s">
        <v>5637</v>
      </c>
      <c r="P4605" s="9" t="s">
        <v>3235</v>
      </c>
      <c r="Q4605" s="9" t="s">
        <v>5686</v>
      </c>
      <c r="R4605" s="9" t="s">
        <v>2561</v>
      </c>
    </row>
    <row r="4606" spans="1:18" x14ac:dyDescent="0.25">
      <c r="A4606" s="4" t="s">
        <v>7433</v>
      </c>
      <c r="D4606" s="4" t="s">
        <v>7190</v>
      </c>
      <c r="G4606" s="4" t="s">
        <v>2547</v>
      </c>
      <c r="P4606" s="9" t="s">
        <v>7433</v>
      </c>
      <c r="Q4606" s="9" t="s">
        <v>7190</v>
      </c>
      <c r="R4606" s="9" t="s">
        <v>4154</v>
      </c>
    </row>
    <row r="4607" spans="1:18" x14ac:dyDescent="0.25">
      <c r="A4607" s="4" t="s">
        <v>3389</v>
      </c>
      <c r="D4607" s="4" t="s">
        <v>2470</v>
      </c>
      <c r="G4607" s="4" t="s">
        <v>2937</v>
      </c>
      <c r="P4607" s="9" t="s">
        <v>3389</v>
      </c>
      <c r="Q4607" s="9" t="s">
        <v>2470</v>
      </c>
      <c r="R4607" s="9" t="s">
        <v>6383</v>
      </c>
    </row>
    <row r="4608" spans="1:18" x14ac:dyDescent="0.25">
      <c r="A4608" s="4" t="s">
        <v>2631</v>
      </c>
      <c r="D4608" s="4" t="s">
        <v>2048</v>
      </c>
      <c r="G4608" s="4" t="s">
        <v>6980</v>
      </c>
      <c r="P4608" s="9" t="s">
        <v>2631</v>
      </c>
      <c r="Q4608" s="9" t="s">
        <v>2048</v>
      </c>
      <c r="R4608" s="9" t="s">
        <v>5443</v>
      </c>
    </row>
    <row r="4609" spans="1:18" x14ac:dyDescent="0.25">
      <c r="A4609" s="4" t="s">
        <v>2215</v>
      </c>
      <c r="D4609" s="4" t="s">
        <v>2940</v>
      </c>
      <c r="G4609" s="4" t="s">
        <v>7568</v>
      </c>
      <c r="P4609" s="9" t="s">
        <v>2215</v>
      </c>
      <c r="Q4609" s="9" t="s">
        <v>2940</v>
      </c>
      <c r="R4609" s="9" t="s">
        <v>4199</v>
      </c>
    </row>
    <row r="4610" spans="1:18" x14ac:dyDescent="0.25">
      <c r="A4610" s="4" t="s">
        <v>1960</v>
      </c>
      <c r="D4610" s="4" t="s">
        <v>2743</v>
      </c>
      <c r="G4610" s="4" t="s">
        <v>7700</v>
      </c>
      <c r="P4610" s="9" t="s">
        <v>1960</v>
      </c>
      <c r="Q4610" s="9" t="s">
        <v>2743</v>
      </c>
      <c r="R4610" s="9" t="s">
        <v>4271</v>
      </c>
    </row>
    <row r="4611" spans="1:18" x14ac:dyDescent="0.25">
      <c r="A4611" s="4" t="s">
        <v>1959</v>
      </c>
      <c r="D4611" s="4" t="s">
        <v>2855</v>
      </c>
      <c r="G4611" s="4" t="s">
        <v>2561</v>
      </c>
      <c r="P4611" s="9" t="s">
        <v>1959</v>
      </c>
      <c r="Q4611" s="9" t="s">
        <v>2855</v>
      </c>
      <c r="R4611" s="9" t="s">
        <v>6043</v>
      </c>
    </row>
    <row r="4612" spans="1:18" x14ac:dyDescent="0.25">
      <c r="A4612" s="4" t="s">
        <v>6697</v>
      </c>
      <c r="D4612" s="4" t="s">
        <v>6324</v>
      </c>
      <c r="G4612" s="4" t="s">
        <v>4154</v>
      </c>
      <c r="P4612" s="9" t="s">
        <v>6697</v>
      </c>
      <c r="Q4612" s="9" t="s">
        <v>6324</v>
      </c>
      <c r="R4612" s="9" t="s">
        <v>6044</v>
      </c>
    </row>
    <row r="4613" spans="1:18" x14ac:dyDescent="0.25">
      <c r="A4613" s="4" t="s">
        <v>7434</v>
      </c>
      <c r="D4613" s="4" t="s">
        <v>6049</v>
      </c>
      <c r="G4613" s="4" t="s">
        <v>6383</v>
      </c>
      <c r="P4613" s="9" t="s">
        <v>7434</v>
      </c>
      <c r="Q4613" s="9" t="s">
        <v>6049</v>
      </c>
      <c r="R4613" s="9" t="s">
        <v>6684</v>
      </c>
    </row>
    <row r="4614" spans="1:18" x14ac:dyDescent="0.25">
      <c r="A4614" s="4" t="s">
        <v>6328</v>
      </c>
      <c r="D4614" s="4" t="s">
        <v>3390</v>
      </c>
      <c r="G4614" s="4" t="s">
        <v>5443</v>
      </c>
      <c r="P4614" s="9" t="s">
        <v>6328</v>
      </c>
      <c r="Q4614" s="9" t="s">
        <v>3390</v>
      </c>
      <c r="R4614" s="9" t="s">
        <v>6385</v>
      </c>
    </row>
    <row r="4615" spans="1:18" x14ac:dyDescent="0.25">
      <c r="A4615" s="4" t="s">
        <v>5462</v>
      </c>
      <c r="D4615" s="4" t="s">
        <v>2582</v>
      </c>
      <c r="G4615" s="4" t="s">
        <v>4199</v>
      </c>
      <c r="P4615" s="9" t="s">
        <v>5462</v>
      </c>
      <c r="Q4615" s="9" t="s">
        <v>2582</v>
      </c>
      <c r="R4615" s="9" t="s">
        <v>6386</v>
      </c>
    </row>
    <row r="4616" spans="1:18" x14ac:dyDescent="0.25">
      <c r="A4616" s="4" t="s">
        <v>6329</v>
      </c>
      <c r="D4616" s="4" t="s">
        <v>3458</v>
      </c>
      <c r="G4616" s="4" t="s">
        <v>4271</v>
      </c>
      <c r="P4616" s="9" t="s">
        <v>6329</v>
      </c>
      <c r="Q4616" s="9" t="s">
        <v>3458</v>
      </c>
      <c r="R4616" s="9" t="s">
        <v>6981</v>
      </c>
    </row>
    <row r="4617" spans="1:18" x14ac:dyDescent="0.25">
      <c r="A4617" s="4" t="s">
        <v>6985</v>
      </c>
      <c r="D4617" s="4" t="s">
        <v>1213</v>
      </c>
      <c r="G4617" s="4" t="s">
        <v>6043</v>
      </c>
      <c r="P4617" s="9" t="s">
        <v>6985</v>
      </c>
      <c r="Q4617" s="9" t="s">
        <v>1213</v>
      </c>
      <c r="R4617" s="9" t="s">
        <v>4431</v>
      </c>
    </row>
    <row r="4618" spans="1:18" x14ac:dyDescent="0.25">
      <c r="A4618" s="4" t="s">
        <v>2589</v>
      </c>
      <c r="D4618" s="4" t="s">
        <v>1305</v>
      </c>
      <c r="G4618" s="4" t="s">
        <v>6044</v>
      </c>
      <c r="P4618" s="9" t="s">
        <v>2589</v>
      </c>
      <c r="Q4618" s="9" t="s">
        <v>1305</v>
      </c>
      <c r="R4618" s="9" t="s">
        <v>6387</v>
      </c>
    </row>
    <row r="4619" spans="1:18" x14ac:dyDescent="0.25">
      <c r="A4619" s="4" t="s">
        <v>4967</v>
      </c>
      <c r="D4619" s="4" t="s">
        <v>7428</v>
      </c>
      <c r="G4619" s="4" t="s">
        <v>6684</v>
      </c>
      <c r="P4619" s="9" t="s">
        <v>4967</v>
      </c>
      <c r="Q4619" s="9" t="s">
        <v>7428</v>
      </c>
      <c r="R4619" s="9" t="s">
        <v>6388</v>
      </c>
    </row>
    <row r="4620" spans="1:18" x14ac:dyDescent="0.25">
      <c r="A4620" s="4" t="s">
        <v>4971</v>
      </c>
      <c r="D4620" s="4" t="s">
        <v>1453</v>
      </c>
      <c r="G4620" s="4" t="s">
        <v>6385</v>
      </c>
      <c r="P4620" s="9" t="s">
        <v>4971</v>
      </c>
      <c r="Q4620" s="9" t="s">
        <v>1453</v>
      </c>
      <c r="R4620" s="9" t="s">
        <v>6982</v>
      </c>
    </row>
    <row r="4621" spans="1:18" x14ac:dyDescent="0.25">
      <c r="A4621" s="4" t="s">
        <v>4158</v>
      </c>
      <c r="D4621" s="4" t="s">
        <v>1550</v>
      </c>
      <c r="G4621" s="4" t="s">
        <v>6386</v>
      </c>
      <c r="P4621" s="9" t="s">
        <v>4158</v>
      </c>
      <c r="Q4621" s="9" t="s">
        <v>1550</v>
      </c>
      <c r="R4621" s="9" t="s">
        <v>4608</v>
      </c>
    </row>
    <row r="4622" spans="1:18" x14ac:dyDescent="0.25">
      <c r="A4622" s="4" t="s">
        <v>6698</v>
      </c>
      <c r="D4622" s="4" t="s">
        <v>4557</v>
      </c>
      <c r="G4622" s="4" t="s">
        <v>6981</v>
      </c>
      <c r="P4622" s="9" t="s">
        <v>6698</v>
      </c>
      <c r="Q4622" s="9" t="s">
        <v>4557</v>
      </c>
      <c r="R4622" s="9" t="s">
        <v>4665</v>
      </c>
    </row>
    <row r="4623" spans="1:18" x14ac:dyDescent="0.25">
      <c r="A4623" s="4" t="s">
        <v>4212</v>
      </c>
      <c r="D4623" s="4" t="s">
        <v>5406</v>
      </c>
      <c r="G4623" s="4" t="s">
        <v>4431</v>
      </c>
      <c r="P4623" s="9" t="s">
        <v>4212</v>
      </c>
      <c r="Q4623" s="9" t="s">
        <v>5406</v>
      </c>
      <c r="R4623" s="9" t="s">
        <v>4807</v>
      </c>
    </row>
    <row r="4624" spans="1:18" x14ac:dyDescent="0.25">
      <c r="A4624" s="4" t="s">
        <v>4267</v>
      </c>
      <c r="D4624" s="4" t="s">
        <v>4571</v>
      </c>
      <c r="G4624" s="4" t="s">
        <v>6387</v>
      </c>
      <c r="P4624" s="9" t="s">
        <v>4267</v>
      </c>
      <c r="Q4624" s="9" t="s">
        <v>4571</v>
      </c>
      <c r="R4624" s="9" t="s">
        <v>4866</v>
      </c>
    </row>
    <row r="4625" spans="1:18" x14ac:dyDescent="0.25">
      <c r="A4625" s="4" t="s">
        <v>7435</v>
      </c>
      <c r="D4625" s="4" t="s">
        <v>4581</v>
      </c>
      <c r="G4625" s="4" t="s">
        <v>6388</v>
      </c>
      <c r="P4625" s="9" t="s">
        <v>7435</v>
      </c>
      <c r="Q4625" s="9" t="s">
        <v>4581</v>
      </c>
      <c r="R4625" s="9" t="s">
        <v>4878</v>
      </c>
    </row>
    <row r="4626" spans="1:18" x14ac:dyDescent="0.25">
      <c r="A4626" s="4" t="s">
        <v>5444</v>
      </c>
      <c r="D4626" s="4" t="s">
        <v>4603</v>
      </c>
      <c r="G4626" s="4" t="s">
        <v>6982</v>
      </c>
      <c r="P4626" s="9" t="s">
        <v>5444</v>
      </c>
      <c r="Q4626" s="9" t="s">
        <v>4603</v>
      </c>
      <c r="R4626" s="9" t="s">
        <v>2378</v>
      </c>
    </row>
    <row r="4627" spans="1:18" x14ac:dyDescent="0.25">
      <c r="A4627" s="4" t="s">
        <v>5687</v>
      </c>
      <c r="D4627" s="4" t="s">
        <v>4653</v>
      </c>
      <c r="G4627" s="4" t="s">
        <v>4608</v>
      </c>
      <c r="P4627" s="9" t="s">
        <v>5687</v>
      </c>
      <c r="Q4627" s="9" t="s">
        <v>4653</v>
      </c>
      <c r="R4627" s="9" t="s">
        <v>1744</v>
      </c>
    </row>
    <row r="4628" spans="1:18" x14ac:dyDescent="0.25">
      <c r="A4628" s="4" t="s">
        <v>5261</v>
      </c>
      <c r="D4628" s="4" t="s">
        <v>4659</v>
      </c>
      <c r="G4628" s="4" t="s">
        <v>4665</v>
      </c>
      <c r="P4628" s="9" t="s">
        <v>5261</v>
      </c>
      <c r="Q4628" s="9" t="s">
        <v>4659</v>
      </c>
      <c r="R4628" s="9" t="s">
        <v>1835</v>
      </c>
    </row>
    <row r="4629" spans="1:18" x14ac:dyDescent="0.25">
      <c r="A4629" s="4" t="s">
        <v>5262</v>
      </c>
      <c r="D4629" s="4" t="s">
        <v>4699</v>
      </c>
      <c r="G4629" s="4" t="s">
        <v>4807</v>
      </c>
      <c r="P4629" s="9" t="s">
        <v>5262</v>
      </c>
      <c r="Q4629" s="9" t="s">
        <v>4699</v>
      </c>
      <c r="R4629" s="9" t="s">
        <v>2036</v>
      </c>
    </row>
    <row r="4630" spans="1:18" x14ac:dyDescent="0.25">
      <c r="A4630" s="4" t="s">
        <v>2669</v>
      </c>
      <c r="D4630" s="4" t="s">
        <v>7570</v>
      </c>
      <c r="G4630" s="4" t="s">
        <v>4866</v>
      </c>
      <c r="P4630" s="9" t="s">
        <v>2669</v>
      </c>
      <c r="Q4630" s="9" t="s">
        <v>7570</v>
      </c>
      <c r="R4630" s="9" t="s">
        <v>4927</v>
      </c>
    </row>
    <row r="4631" spans="1:18" x14ac:dyDescent="0.25">
      <c r="A4631" s="4" t="s">
        <v>2732</v>
      </c>
      <c r="D4631" s="4" t="s">
        <v>4789</v>
      </c>
      <c r="G4631" s="4" t="s">
        <v>4878</v>
      </c>
      <c r="P4631" s="9" t="s">
        <v>2732</v>
      </c>
      <c r="Q4631" s="9" t="s">
        <v>4789</v>
      </c>
      <c r="R4631" s="9" t="s">
        <v>4958</v>
      </c>
    </row>
    <row r="4632" spans="1:18" x14ac:dyDescent="0.25">
      <c r="A4632" s="4" t="s">
        <v>6330</v>
      </c>
      <c r="D4632" s="4" t="s">
        <v>4877</v>
      </c>
      <c r="G4632" s="4" t="s">
        <v>2378</v>
      </c>
      <c r="P4632" s="9" t="s">
        <v>6330</v>
      </c>
      <c r="Q4632" s="9" t="s">
        <v>4877</v>
      </c>
      <c r="R4632" s="9" t="s">
        <v>1257</v>
      </c>
    </row>
    <row r="4633" spans="1:18" x14ac:dyDescent="0.25">
      <c r="A4633" s="4" t="s">
        <v>2856</v>
      </c>
      <c r="D4633" s="4" t="s">
        <v>2375</v>
      </c>
      <c r="G4633" s="4" t="s">
        <v>1744</v>
      </c>
      <c r="P4633" s="9" t="s">
        <v>2856</v>
      </c>
      <c r="Q4633" s="9" t="s">
        <v>2375</v>
      </c>
      <c r="R4633" s="9" t="s">
        <v>6983</v>
      </c>
    </row>
    <row r="4634" spans="1:18" x14ac:dyDescent="0.25">
      <c r="A4634" s="4" t="s">
        <v>6120</v>
      </c>
      <c r="D4634" s="4" t="s">
        <v>1739</v>
      </c>
      <c r="G4634" s="4" t="s">
        <v>1835</v>
      </c>
      <c r="P4634" s="9" t="s">
        <v>6120</v>
      </c>
      <c r="Q4634" s="9" t="s">
        <v>1739</v>
      </c>
      <c r="R4634" s="9" t="s">
        <v>1380</v>
      </c>
    </row>
    <row r="4635" spans="1:18" x14ac:dyDescent="0.25">
      <c r="A4635" s="4" t="s">
        <v>2913</v>
      </c>
      <c r="D4635" s="4" t="s">
        <v>1837</v>
      </c>
      <c r="G4635" s="4" t="s">
        <v>2036</v>
      </c>
      <c r="P4635" s="9" t="s">
        <v>2913</v>
      </c>
      <c r="Q4635" s="9" t="s">
        <v>1837</v>
      </c>
      <c r="R4635" s="9" t="s">
        <v>1580</v>
      </c>
    </row>
    <row r="4636" spans="1:18" x14ac:dyDescent="0.25">
      <c r="A4636" s="4" t="s">
        <v>2548</v>
      </c>
      <c r="D4636" s="4" t="s">
        <v>2161</v>
      </c>
      <c r="G4636" s="4" t="s">
        <v>4927</v>
      </c>
      <c r="P4636" s="9" t="s">
        <v>2548</v>
      </c>
      <c r="Q4636" s="9" t="s">
        <v>2161</v>
      </c>
      <c r="R4636" s="9" t="s">
        <v>3645</v>
      </c>
    </row>
    <row r="4637" spans="1:18" x14ac:dyDescent="0.25">
      <c r="A4637" s="4" t="s">
        <v>6699</v>
      </c>
      <c r="D4637" s="4" t="s">
        <v>4935</v>
      </c>
      <c r="G4637" s="4" t="s">
        <v>4958</v>
      </c>
      <c r="P4637" s="9" t="s">
        <v>6699</v>
      </c>
      <c r="Q4637" s="9" t="s">
        <v>4935</v>
      </c>
      <c r="R4637" s="9" t="s">
        <v>7424</v>
      </c>
    </row>
    <row r="4638" spans="1:18" x14ac:dyDescent="0.25">
      <c r="A4638" s="4" t="s">
        <v>7436</v>
      </c>
      <c r="D4638" s="4" t="s">
        <v>6694</v>
      </c>
      <c r="G4638" s="4" t="s">
        <v>1257</v>
      </c>
      <c r="P4638" s="9" t="s">
        <v>7436</v>
      </c>
      <c r="Q4638" s="9" t="s">
        <v>6694</v>
      </c>
      <c r="R4638" s="9" t="s">
        <v>3672</v>
      </c>
    </row>
    <row r="4639" spans="1:18" x14ac:dyDescent="0.25">
      <c r="A4639" s="4" t="s">
        <v>6331</v>
      </c>
      <c r="D4639" s="4" t="s">
        <v>7192</v>
      </c>
      <c r="G4639" s="4" t="s">
        <v>6983</v>
      </c>
      <c r="P4639" s="9" t="s">
        <v>6331</v>
      </c>
      <c r="Q4639" s="9" t="s">
        <v>7192</v>
      </c>
      <c r="R4639" s="9" t="s">
        <v>6321</v>
      </c>
    </row>
    <row r="4640" spans="1:18" x14ac:dyDescent="0.25">
      <c r="A4640" s="4" t="s">
        <v>3591</v>
      </c>
      <c r="D4640" s="4" t="s">
        <v>6695</v>
      </c>
      <c r="G4640" s="4" t="s">
        <v>1380</v>
      </c>
      <c r="P4640" s="9" t="s">
        <v>3591</v>
      </c>
      <c r="Q4640" s="9" t="s">
        <v>6695</v>
      </c>
      <c r="R4640" s="9" t="s">
        <v>6322</v>
      </c>
    </row>
    <row r="4641" spans="1:18" x14ac:dyDescent="0.25">
      <c r="A4641" s="4" t="s">
        <v>3840</v>
      </c>
      <c r="D4641" s="4" t="s">
        <v>6325</v>
      </c>
      <c r="G4641" s="4" t="s">
        <v>1580</v>
      </c>
      <c r="P4641" s="9" t="s">
        <v>3840</v>
      </c>
      <c r="Q4641" s="9" t="s">
        <v>6325</v>
      </c>
      <c r="R4641" s="9" t="s">
        <v>3785</v>
      </c>
    </row>
    <row r="4642" spans="1:18" x14ac:dyDescent="0.25">
      <c r="A4642" s="4" t="s">
        <v>7437</v>
      </c>
      <c r="D4642" s="4" t="s">
        <v>7429</v>
      </c>
      <c r="G4642" s="4" t="s">
        <v>3645</v>
      </c>
      <c r="P4642" s="9" t="s">
        <v>7437</v>
      </c>
      <c r="Q4642" s="9" t="s">
        <v>7429</v>
      </c>
      <c r="R4642" s="9" t="s">
        <v>3849</v>
      </c>
    </row>
    <row r="4643" spans="1:18" x14ac:dyDescent="0.25">
      <c r="A4643" s="4" t="s">
        <v>3981</v>
      </c>
      <c r="D4643" s="4" t="s">
        <v>2521</v>
      </c>
      <c r="G4643" s="4" t="s">
        <v>7424</v>
      </c>
      <c r="P4643" s="9" t="s">
        <v>3981</v>
      </c>
      <c r="Q4643" s="9" t="s">
        <v>2521</v>
      </c>
      <c r="R4643" s="9" t="s">
        <v>5404</v>
      </c>
    </row>
    <row r="4644" spans="1:18" x14ac:dyDescent="0.25">
      <c r="A4644" s="4" t="s">
        <v>2405</v>
      </c>
      <c r="D4644" s="4" t="s">
        <v>4949</v>
      </c>
      <c r="G4644" s="4" t="s">
        <v>3672</v>
      </c>
      <c r="P4644" s="9" t="s">
        <v>2405</v>
      </c>
      <c r="Q4644" s="9" t="s">
        <v>4949</v>
      </c>
      <c r="R4644" s="9" t="s">
        <v>6685</v>
      </c>
    </row>
    <row r="4645" spans="1:18" x14ac:dyDescent="0.25">
      <c r="A4645" s="4" t="s">
        <v>2071</v>
      </c>
      <c r="D4645" s="4" t="s">
        <v>6827</v>
      </c>
      <c r="G4645" s="4" t="s">
        <v>6321</v>
      </c>
      <c r="P4645" s="9" t="s">
        <v>2071</v>
      </c>
      <c r="Q4645" s="9" t="s">
        <v>6827</v>
      </c>
      <c r="R4645" s="9" t="s">
        <v>7569</v>
      </c>
    </row>
    <row r="4646" spans="1:18" x14ac:dyDescent="0.25">
      <c r="A4646" s="4" t="s">
        <v>4067</v>
      </c>
      <c r="D4646" s="4" t="s">
        <v>2581</v>
      </c>
      <c r="G4646" s="4" t="s">
        <v>6322</v>
      </c>
      <c r="P4646" s="9" t="s">
        <v>4067</v>
      </c>
      <c r="Q4646" s="9" t="s">
        <v>2581</v>
      </c>
      <c r="R4646" s="9" t="s">
        <v>5015</v>
      </c>
    </row>
    <row r="4647" spans="1:18" x14ac:dyDescent="0.25">
      <c r="A4647" s="4" t="s">
        <v>5643</v>
      </c>
      <c r="D4647" s="4" t="s">
        <v>3489</v>
      </c>
      <c r="G4647" s="4" t="s">
        <v>3785</v>
      </c>
      <c r="P4647" s="9" t="s">
        <v>5643</v>
      </c>
      <c r="Q4647" s="9" t="s">
        <v>3489</v>
      </c>
      <c r="R4647" s="9" t="s">
        <v>2349</v>
      </c>
    </row>
    <row r="4648" spans="1:18" x14ac:dyDescent="0.25">
      <c r="A4648" s="4" t="s">
        <v>6051</v>
      </c>
      <c r="D4648" s="4" t="s">
        <v>3509</v>
      </c>
      <c r="G4648" s="4" t="s">
        <v>3849</v>
      </c>
      <c r="P4648" s="9" t="s">
        <v>6051</v>
      </c>
      <c r="Q4648" s="9" t="s">
        <v>3509</v>
      </c>
      <c r="R4648" s="9" t="s">
        <v>1797</v>
      </c>
    </row>
    <row r="4649" spans="1:18" x14ac:dyDescent="0.25">
      <c r="A4649" s="4" t="s">
        <v>3581</v>
      </c>
      <c r="D4649" s="4" t="s">
        <v>3599</v>
      </c>
      <c r="G4649" s="4" t="s">
        <v>5404</v>
      </c>
      <c r="P4649" s="9" t="s">
        <v>3581</v>
      </c>
      <c r="Q4649" s="9" t="s">
        <v>3599</v>
      </c>
      <c r="R4649" s="9" t="s">
        <v>1791</v>
      </c>
    </row>
    <row r="4650" spans="1:18" x14ac:dyDescent="0.25">
      <c r="A4650" s="4" t="s">
        <v>5407</v>
      </c>
      <c r="D4650" s="4" t="s">
        <v>7430</v>
      </c>
      <c r="G4650" s="4" t="s">
        <v>6685</v>
      </c>
      <c r="P4650" s="9" t="s">
        <v>5407</v>
      </c>
      <c r="Q4650" s="9" t="s">
        <v>7430</v>
      </c>
      <c r="R4650" s="9" t="s">
        <v>4033</v>
      </c>
    </row>
    <row r="4651" spans="1:18" x14ac:dyDescent="0.25">
      <c r="A4651" s="4" t="s">
        <v>3621</v>
      </c>
      <c r="D4651" s="4" t="s">
        <v>7571</v>
      </c>
      <c r="G4651" s="4" t="s">
        <v>7569</v>
      </c>
      <c r="P4651" s="9" t="s">
        <v>3621</v>
      </c>
      <c r="Q4651" s="9" t="s">
        <v>7571</v>
      </c>
      <c r="R4651" s="9" t="s">
        <v>6984</v>
      </c>
    </row>
    <row r="4652" spans="1:18" x14ac:dyDescent="0.25">
      <c r="A4652" s="4" t="s">
        <v>3713</v>
      </c>
      <c r="D4652" s="4" t="s">
        <v>3995</v>
      </c>
      <c r="G4652" s="4" t="s">
        <v>5015</v>
      </c>
      <c r="P4652" s="9" t="s">
        <v>3713</v>
      </c>
      <c r="Q4652" s="9" t="s">
        <v>3995</v>
      </c>
      <c r="R4652" s="9" t="s">
        <v>6045</v>
      </c>
    </row>
    <row r="4653" spans="1:18" x14ac:dyDescent="0.25">
      <c r="A4653" s="4" t="s">
        <v>3831</v>
      </c>
      <c r="D4653" s="4" t="s">
        <v>4119</v>
      </c>
      <c r="G4653" s="4" t="s">
        <v>2349</v>
      </c>
      <c r="P4653" s="9" t="s">
        <v>3831</v>
      </c>
      <c r="Q4653" s="9" t="s">
        <v>4119</v>
      </c>
      <c r="R4653" s="9" t="s">
        <v>6686</v>
      </c>
    </row>
    <row r="4654" spans="1:18" x14ac:dyDescent="0.25">
      <c r="A4654" s="4" t="s">
        <v>3977</v>
      </c>
      <c r="D4654" s="4" t="s">
        <v>6050</v>
      </c>
      <c r="G4654" s="4" t="s">
        <v>1797</v>
      </c>
      <c r="P4654" s="9" t="s">
        <v>3977</v>
      </c>
      <c r="Q4654" s="9" t="s">
        <v>6050</v>
      </c>
      <c r="R4654" s="9" t="s">
        <v>1585</v>
      </c>
    </row>
    <row r="4655" spans="1:18" x14ac:dyDescent="0.25">
      <c r="A4655" s="4" t="s">
        <v>2473</v>
      </c>
      <c r="D4655" s="4" t="s">
        <v>4385</v>
      </c>
      <c r="G4655" s="4" t="s">
        <v>1791</v>
      </c>
      <c r="P4655" s="9" t="s">
        <v>2473</v>
      </c>
      <c r="Q4655" s="9" t="s">
        <v>4385</v>
      </c>
      <c r="R4655" s="9" t="s">
        <v>3683</v>
      </c>
    </row>
    <row r="4656" spans="1:18" x14ac:dyDescent="0.25">
      <c r="A4656" s="4" t="s">
        <v>1933</v>
      </c>
      <c r="D4656" s="4" t="s">
        <v>6828</v>
      </c>
      <c r="G4656" s="4" t="s">
        <v>4033</v>
      </c>
      <c r="P4656" s="9" t="s">
        <v>1933</v>
      </c>
      <c r="Q4656" s="9" t="s">
        <v>6828</v>
      </c>
      <c r="R4656" s="9" t="s">
        <v>5638</v>
      </c>
    </row>
    <row r="4657" spans="1:18" x14ac:dyDescent="0.25">
      <c r="A4657" s="4" t="s">
        <v>2070</v>
      </c>
      <c r="D4657" s="4" t="s">
        <v>7431</v>
      </c>
      <c r="G4657" s="4" t="s">
        <v>6984</v>
      </c>
      <c r="P4657" s="9" t="s">
        <v>2070</v>
      </c>
      <c r="Q4657" s="9" t="s">
        <v>7431</v>
      </c>
      <c r="R4657" s="9" t="s">
        <v>6118</v>
      </c>
    </row>
    <row r="4658" spans="1:18" x14ac:dyDescent="0.25">
      <c r="A4658" s="4" t="s">
        <v>4131</v>
      </c>
      <c r="D4658" s="4" t="s">
        <v>6326</v>
      </c>
      <c r="G4658" s="4" t="s">
        <v>6045</v>
      </c>
      <c r="P4658" s="9" t="s">
        <v>4131</v>
      </c>
      <c r="Q4658" s="9" t="s">
        <v>6326</v>
      </c>
      <c r="R4658" s="9" t="s">
        <v>7701</v>
      </c>
    </row>
    <row r="4659" spans="1:18" x14ac:dyDescent="0.25">
      <c r="A4659" s="4" t="s">
        <v>7438</v>
      </c>
      <c r="D4659" s="4" t="s">
        <v>6327</v>
      </c>
      <c r="G4659" s="4" t="s">
        <v>6686</v>
      </c>
      <c r="P4659" s="9" t="s">
        <v>7438</v>
      </c>
      <c r="Q4659" s="9" t="s">
        <v>6327</v>
      </c>
      <c r="R4659" s="9" t="s">
        <v>2567</v>
      </c>
    </row>
    <row r="4660" spans="1:18" x14ac:dyDescent="0.25">
      <c r="A4660" s="4" t="s">
        <v>6829</v>
      </c>
      <c r="D4660" s="4" t="s">
        <v>2760</v>
      </c>
      <c r="G4660" s="4" t="s">
        <v>1585</v>
      </c>
      <c r="P4660" s="9" t="s">
        <v>6829</v>
      </c>
      <c r="Q4660" s="9" t="s">
        <v>2760</v>
      </c>
      <c r="R4660" s="9" t="s">
        <v>6687</v>
      </c>
    </row>
    <row r="4661" spans="1:18" x14ac:dyDescent="0.25">
      <c r="A4661" s="4" t="s">
        <v>6052</v>
      </c>
      <c r="D4661" s="4" t="s">
        <v>6696</v>
      </c>
      <c r="G4661" s="4" t="s">
        <v>3683</v>
      </c>
      <c r="P4661" s="9" t="s">
        <v>6052</v>
      </c>
      <c r="Q4661" s="9" t="s">
        <v>6696</v>
      </c>
      <c r="R4661" s="9" t="s">
        <v>5697</v>
      </c>
    </row>
    <row r="4662" spans="1:18" x14ac:dyDescent="0.25">
      <c r="A4662" s="4" t="s">
        <v>4623</v>
      </c>
      <c r="D4662" s="4" t="s">
        <v>5292</v>
      </c>
      <c r="G4662" s="4" t="s">
        <v>5638</v>
      </c>
      <c r="P4662" s="9" t="s">
        <v>4623</v>
      </c>
      <c r="Q4662" s="9" t="s">
        <v>5292</v>
      </c>
      <c r="R4662" s="9" t="s">
        <v>6688</v>
      </c>
    </row>
    <row r="4663" spans="1:18" x14ac:dyDescent="0.25">
      <c r="A4663" s="4" t="s">
        <v>4728</v>
      </c>
      <c r="D4663" s="4" t="s">
        <v>2880</v>
      </c>
      <c r="G4663" s="4" t="s">
        <v>6118</v>
      </c>
      <c r="P4663" s="9" t="s">
        <v>4728</v>
      </c>
      <c r="Q4663" s="9" t="s">
        <v>2880</v>
      </c>
      <c r="R4663" s="9" t="s">
        <v>2682</v>
      </c>
    </row>
    <row r="4664" spans="1:18" x14ac:dyDescent="0.25">
      <c r="A4664" s="4" t="s">
        <v>5698</v>
      </c>
      <c r="D4664" s="4" t="s">
        <v>6119</v>
      </c>
      <c r="G4664" s="4" t="s">
        <v>7701</v>
      </c>
      <c r="P4664" s="9" t="s">
        <v>5698</v>
      </c>
      <c r="Q4664" s="9" t="s">
        <v>6119</v>
      </c>
      <c r="R4664" s="9" t="s">
        <v>2735</v>
      </c>
    </row>
    <row r="4665" spans="1:18" x14ac:dyDescent="0.25">
      <c r="A4665" s="4" t="s">
        <v>2531</v>
      </c>
      <c r="D4665" s="4" t="s">
        <v>2916</v>
      </c>
      <c r="G4665" s="4" t="s">
        <v>2567</v>
      </c>
      <c r="P4665" s="9" t="s">
        <v>2531</v>
      </c>
      <c r="Q4665" s="9" t="s">
        <v>2916</v>
      </c>
      <c r="R4665" s="9" t="s">
        <v>2757</v>
      </c>
    </row>
    <row r="4666" spans="1:18" x14ac:dyDescent="0.25">
      <c r="A4666" s="4" t="s">
        <v>2177</v>
      </c>
      <c r="D4666" s="4" t="s">
        <v>2339</v>
      </c>
      <c r="G4666" s="4" t="s">
        <v>6687</v>
      </c>
      <c r="P4666" s="9" t="s">
        <v>2177</v>
      </c>
      <c r="Q4666" s="9" t="s">
        <v>2339</v>
      </c>
      <c r="R4666" s="9" t="s">
        <v>2801</v>
      </c>
    </row>
    <row r="4667" spans="1:18" x14ac:dyDescent="0.25">
      <c r="A4667" s="4" t="s">
        <v>4962</v>
      </c>
      <c r="D4667" s="4" t="s">
        <v>1760</v>
      </c>
      <c r="G4667" s="4" t="s">
        <v>5697</v>
      </c>
      <c r="P4667" s="9" t="s">
        <v>4962</v>
      </c>
      <c r="Q4667" s="9" t="s">
        <v>1760</v>
      </c>
      <c r="R4667" s="9" t="s">
        <v>7425</v>
      </c>
    </row>
    <row r="4668" spans="1:18" x14ac:dyDescent="0.25">
      <c r="A4668" s="4" t="s">
        <v>4867</v>
      </c>
      <c r="D4668" s="4" t="s">
        <v>1784</v>
      </c>
      <c r="G4668" s="4" t="s">
        <v>6688</v>
      </c>
      <c r="P4668" s="9" t="s">
        <v>4867</v>
      </c>
      <c r="Q4668" s="9" t="s">
        <v>1784</v>
      </c>
      <c r="R4668" s="9" t="s">
        <v>2886</v>
      </c>
    </row>
    <row r="4669" spans="1:18" x14ac:dyDescent="0.25">
      <c r="A4669" s="4" t="s">
        <v>2646</v>
      </c>
      <c r="D4669" s="4" t="s">
        <v>2060</v>
      </c>
      <c r="G4669" s="4" t="s">
        <v>2682</v>
      </c>
      <c r="P4669" s="9" t="s">
        <v>2646</v>
      </c>
      <c r="Q4669" s="9" t="s">
        <v>2060</v>
      </c>
      <c r="R4669" s="9" t="s">
        <v>2382</v>
      </c>
    </row>
    <row r="4670" spans="1:18" x14ac:dyDescent="0.25">
      <c r="A4670" s="4" t="s">
        <v>1721</v>
      </c>
      <c r="D4670" s="4" t="s">
        <v>1275</v>
      </c>
      <c r="G4670" s="4" t="s">
        <v>2735</v>
      </c>
      <c r="P4670" s="9" t="s">
        <v>1721</v>
      </c>
      <c r="Q4670" s="9" t="s">
        <v>1275</v>
      </c>
      <c r="R4670" s="9" t="s">
        <v>1247</v>
      </c>
    </row>
    <row r="4671" spans="1:18" x14ac:dyDescent="0.25">
      <c r="A4671" s="4" t="s">
        <v>1967</v>
      </c>
      <c r="D4671" s="4" t="s">
        <v>2971</v>
      </c>
      <c r="G4671" s="4" t="s">
        <v>2757</v>
      </c>
      <c r="P4671" s="9" t="s">
        <v>1967</v>
      </c>
      <c r="Q4671" s="9" t="s">
        <v>2971</v>
      </c>
      <c r="R4671" s="9" t="s">
        <v>6689</v>
      </c>
    </row>
    <row r="4672" spans="1:18" x14ac:dyDescent="0.25">
      <c r="A4672" s="4" t="s">
        <v>3451</v>
      </c>
      <c r="D4672" s="4" t="s">
        <v>5642</v>
      </c>
      <c r="G4672" s="4" t="s">
        <v>2801</v>
      </c>
      <c r="P4672" s="9" t="s">
        <v>3451</v>
      </c>
      <c r="Q4672" s="9" t="s">
        <v>5642</v>
      </c>
      <c r="R4672" s="9" t="s">
        <v>1385</v>
      </c>
    </row>
    <row r="4673" spans="1:18" x14ac:dyDescent="0.25">
      <c r="A4673" s="4" t="s">
        <v>1282</v>
      </c>
      <c r="D4673" s="4" t="s">
        <v>1403</v>
      </c>
      <c r="G4673" s="4" t="s">
        <v>7425</v>
      </c>
      <c r="P4673" s="9" t="s">
        <v>1282</v>
      </c>
      <c r="Q4673" s="9" t="s">
        <v>1403</v>
      </c>
      <c r="R4673" s="9" t="s">
        <v>6046</v>
      </c>
    </row>
    <row r="4674" spans="1:18" x14ac:dyDescent="0.25">
      <c r="A4674" s="4" t="s">
        <v>2998</v>
      </c>
      <c r="D4674" s="4" t="s">
        <v>3034</v>
      </c>
      <c r="G4674" s="4" t="s">
        <v>2886</v>
      </c>
      <c r="P4674" s="9" t="s">
        <v>2998</v>
      </c>
      <c r="Q4674" s="9" t="s">
        <v>3034</v>
      </c>
      <c r="R4674" s="9" t="s">
        <v>1588</v>
      </c>
    </row>
    <row r="4675" spans="1:18" x14ac:dyDescent="0.25">
      <c r="A4675" s="4" t="s">
        <v>3049</v>
      </c>
      <c r="D4675" s="4" t="s">
        <v>1536</v>
      </c>
      <c r="G4675" s="4" t="s">
        <v>2382</v>
      </c>
      <c r="P4675" s="9" t="s">
        <v>3049</v>
      </c>
      <c r="Q4675" s="9" t="s">
        <v>1536</v>
      </c>
      <c r="R4675" s="9" t="s">
        <v>5639</v>
      </c>
    </row>
    <row r="4676" spans="1:18" x14ac:dyDescent="0.25">
      <c r="A4676" s="4" t="s">
        <v>3112</v>
      </c>
      <c r="D4676" s="4" t="s">
        <v>3113</v>
      </c>
      <c r="G4676" s="4" t="s">
        <v>1247</v>
      </c>
      <c r="P4676" s="9" t="s">
        <v>3112</v>
      </c>
      <c r="Q4676" s="9" t="s">
        <v>3113</v>
      </c>
      <c r="R4676" s="9" t="s">
        <v>6047</v>
      </c>
    </row>
    <row r="4677" spans="1:18" x14ac:dyDescent="0.25">
      <c r="A4677" s="4" t="s">
        <v>7439</v>
      </c>
      <c r="D4677" s="4" t="s">
        <v>7572</v>
      </c>
      <c r="G4677" s="4" t="s">
        <v>6689</v>
      </c>
      <c r="P4677" s="9" t="s">
        <v>7439</v>
      </c>
      <c r="Q4677" s="9" t="s">
        <v>7572</v>
      </c>
      <c r="R4677" s="9" t="s">
        <v>1663</v>
      </c>
    </row>
    <row r="4678" spans="1:18" x14ac:dyDescent="0.25">
      <c r="A4678" s="4" t="s">
        <v>3307</v>
      </c>
      <c r="D4678" s="4" t="s">
        <v>3236</v>
      </c>
      <c r="G4678" s="4" t="s">
        <v>1385</v>
      </c>
      <c r="P4678" s="9" t="s">
        <v>3307</v>
      </c>
      <c r="Q4678" s="9" t="s">
        <v>3236</v>
      </c>
      <c r="R4678" s="9" t="s">
        <v>3763</v>
      </c>
    </row>
    <row r="4679" spans="1:18" x14ac:dyDescent="0.25">
      <c r="A4679" s="4" t="s">
        <v>6700</v>
      </c>
      <c r="D4679" s="4" t="s">
        <v>7573</v>
      </c>
      <c r="G4679" s="4" t="s">
        <v>6046</v>
      </c>
      <c r="P4679" s="9" t="s">
        <v>6700</v>
      </c>
      <c r="Q4679" s="9" t="s">
        <v>7573</v>
      </c>
      <c r="R4679" s="9" t="s">
        <v>6323</v>
      </c>
    </row>
    <row r="4680" spans="1:18" x14ac:dyDescent="0.25">
      <c r="A4680" s="4" t="s">
        <v>2422</v>
      </c>
      <c r="D4680" s="4" t="s">
        <v>6175</v>
      </c>
      <c r="G4680" s="4" t="s">
        <v>1588</v>
      </c>
      <c r="P4680" s="9" t="s">
        <v>2422</v>
      </c>
      <c r="Q4680" s="9" t="s">
        <v>6175</v>
      </c>
      <c r="R4680" s="9" t="s">
        <v>3804</v>
      </c>
    </row>
    <row r="4681" spans="1:18" x14ac:dyDescent="0.25">
      <c r="A4681" s="4" t="s">
        <v>1963</v>
      </c>
      <c r="D4681" s="4" t="s">
        <v>2439</v>
      </c>
      <c r="G4681" s="4" t="s">
        <v>5639</v>
      </c>
      <c r="P4681" s="9" t="s">
        <v>1963</v>
      </c>
      <c r="Q4681" s="9" t="s">
        <v>2439</v>
      </c>
      <c r="R4681" s="9" t="s">
        <v>3822</v>
      </c>
    </row>
    <row r="4682" spans="1:18" x14ac:dyDescent="0.25">
      <c r="A4682" s="4" t="s">
        <v>2103</v>
      </c>
      <c r="D4682" s="4" t="s">
        <v>1831</v>
      </c>
      <c r="G4682" s="4" t="s">
        <v>6047</v>
      </c>
      <c r="P4682" s="9" t="s">
        <v>2103</v>
      </c>
      <c r="Q4682" s="9" t="s">
        <v>1831</v>
      </c>
      <c r="R4682" s="9" t="s">
        <v>3884</v>
      </c>
    </row>
    <row r="4683" spans="1:18" x14ac:dyDescent="0.25">
      <c r="A4683" s="4" t="s">
        <v>3446</v>
      </c>
      <c r="D4683" s="4" t="s">
        <v>1984</v>
      </c>
      <c r="G4683" s="4" t="s">
        <v>1663</v>
      </c>
      <c r="P4683" s="9" t="s">
        <v>3446</v>
      </c>
      <c r="Q4683" s="9" t="s">
        <v>1984</v>
      </c>
      <c r="R4683" s="9" t="s">
        <v>3904</v>
      </c>
    </row>
    <row r="4684" spans="1:18" x14ac:dyDescent="0.25">
      <c r="A4684" s="4" t="s">
        <v>3494</v>
      </c>
      <c r="D4684" s="4" t="s">
        <v>2113</v>
      </c>
      <c r="G4684" s="4" t="s">
        <v>3763</v>
      </c>
      <c r="P4684" s="9" t="s">
        <v>3494</v>
      </c>
      <c r="Q4684" s="9" t="s">
        <v>2113</v>
      </c>
      <c r="R4684" s="9" t="s">
        <v>6117</v>
      </c>
    </row>
    <row r="4685" spans="1:18" x14ac:dyDescent="0.25">
      <c r="A4685" s="4" t="s">
        <v>5408</v>
      </c>
      <c r="D4685" s="4" t="s">
        <v>1196</v>
      </c>
      <c r="G4685" s="4" t="s">
        <v>6323</v>
      </c>
      <c r="P4685" s="9" t="s">
        <v>5408</v>
      </c>
      <c r="Q4685" s="9" t="s">
        <v>1196</v>
      </c>
      <c r="R4685" s="9" t="s">
        <v>6415</v>
      </c>
    </row>
    <row r="4686" spans="1:18" x14ac:dyDescent="0.25">
      <c r="A4686" s="4" t="s">
        <v>4467</v>
      </c>
      <c r="D4686" s="4" t="s">
        <v>2990</v>
      </c>
      <c r="G4686" s="4" t="s">
        <v>3804</v>
      </c>
      <c r="P4686" s="9" t="s">
        <v>4467</v>
      </c>
      <c r="Q4686" s="9" t="s">
        <v>2990</v>
      </c>
      <c r="R4686" s="9" t="s">
        <v>7426</v>
      </c>
    </row>
    <row r="4687" spans="1:18" x14ac:dyDescent="0.25">
      <c r="A4687" s="4" t="s">
        <v>4497</v>
      </c>
      <c r="D4687" s="4" t="s">
        <v>7432</v>
      </c>
      <c r="G4687" s="4" t="s">
        <v>3822</v>
      </c>
      <c r="P4687" s="9" t="s">
        <v>4497</v>
      </c>
      <c r="Q4687" s="9" t="s">
        <v>7432</v>
      </c>
      <c r="R4687" s="9" t="s">
        <v>3959</v>
      </c>
    </row>
    <row r="4688" spans="1:18" x14ac:dyDescent="0.25">
      <c r="A4688" s="4" t="s">
        <v>4561</v>
      </c>
      <c r="D4688" s="4" t="s">
        <v>1496</v>
      </c>
      <c r="G4688" s="4" t="s">
        <v>3884</v>
      </c>
      <c r="P4688" s="9" t="s">
        <v>4561</v>
      </c>
      <c r="Q4688" s="9" t="s">
        <v>1496</v>
      </c>
      <c r="R4688" s="9" t="s">
        <v>5837</v>
      </c>
    </row>
    <row r="4689" spans="1:18" x14ac:dyDescent="0.25">
      <c r="A4689" s="4" t="s">
        <v>4561</v>
      </c>
      <c r="D4689" s="4" t="s">
        <v>1450</v>
      </c>
      <c r="G4689" s="4" t="s">
        <v>3904</v>
      </c>
      <c r="P4689" s="9" t="s">
        <v>4561</v>
      </c>
      <c r="Q4689" s="9" t="s">
        <v>1450</v>
      </c>
      <c r="R4689" s="9" t="s">
        <v>6690</v>
      </c>
    </row>
    <row r="4690" spans="1:18" x14ac:dyDescent="0.25">
      <c r="A4690" s="4" t="s">
        <v>4619</v>
      </c>
      <c r="D4690" s="4" t="s">
        <v>1625</v>
      </c>
      <c r="G4690" s="4" t="s">
        <v>6117</v>
      </c>
      <c r="P4690" s="9" t="s">
        <v>4619</v>
      </c>
      <c r="Q4690" s="9" t="s">
        <v>1625</v>
      </c>
      <c r="R4690" s="9" t="s">
        <v>5640</v>
      </c>
    </row>
    <row r="4691" spans="1:18" x14ac:dyDescent="0.25">
      <c r="A4691" s="4" t="s">
        <v>6053</v>
      </c>
      <c r="D4691" s="4" t="s">
        <v>3123</v>
      </c>
      <c r="G4691" s="4" t="s">
        <v>6415</v>
      </c>
      <c r="P4691" s="9" t="s">
        <v>6053</v>
      </c>
      <c r="Q4691" s="9" t="s">
        <v>3123</v>
      </c>
      <c r="R4691" s="9" t="s">
        <v>2479</v>
      </c>
    </row>
    <row r="4692" spans="1:18" x14ac:dyDescent="0.25">
      <c r="A4692" s="4" t="s">
        <v>4766</v>
      </c>
      <c r="D4692" s="4" t="s">
        <v>3235</v>
      </c>
      <c r="G4692" s="4" t="s">
        <v>7426</v>
      </c>
      <c r="P4692" s="9" t="s">
        <v>4766</v>
      </c>
      <c r="Q4692" s="9" t="s">
        <v>3235</v>
      </c>
      <c r="R4692" s="9" t="s">
        <v>1921</v>
      </c>
    </row>
    <row r="4693" spans="1:18" x14ac:dyDescent="0.25">
      <c r="A4693" s="4" t="s">
        <v>5495</v>
      </c>
      <c r="D4693" s="4" t="s">
        <v>7433</v>
      </c>
      <c r="G4693" s="4" t="s">
        <v>3959</v>
      </c>
      <c r="P4693" s="9" t="s">
        <v>5495</v>
      </c>
      <c r="Q4693" s="9" t="s">
        <v>7433</v>
      </c>
      <c r="R4693" s="9" t="s">
        <v>2090</v>
      </c>
    </row>
    <row r="4694" spans="1:18" x14ac:dyDescent="0.25">
      <c r="A4694" s="4" t="s">
        <v>7441</v>
      </c>
      <c r="D4694" s="4" t="s">
        <v>3389</v>
      </c>
      <c r="G4694" s="4" t="s">
        <v>5837</v>
      </c>
      <c r="P4694" s="9" t="s">
        <v>7441</v>
      </c>
      <c r="Q4694" s="9" t="s">
        <v>3389</v>
      </c>
      <c r="R4694" s="9" t="s">
        <v>4050</v>
      </c>
    </row>
    <row r="4695" spans="1:18" x14ac:dyDescent="0.25">
      <c r="A4695" s="4" t="s">
        <v>7442</v>
      </c>
      <c r="D4695" s="4" t="s">
        <v>2631</v>
      </c>
      <c r="G4695" s="4" t="s">
        <v>6690</v>
      </c>
      <c r="P4695" s="9" t="s">
        <v>7442</v>
      </c>
      <c r="Q4695" s="9" t="s">
        <v>2631</v>
      </c>
      <c r="R4695" s="9" t="s">
        <v>6691</v>
      </c>
    </row>
    <row r="4696" spans="1:18" x14ac:dyDescent="0.25">
      <c r="A4696" s="4" t="s">
        <v>2595</v>
      </c>
      <c r="D4696" s="4" t="s">
        <v>2215</v>
      </c>
      <c r="G4696" s="4" t="s">
        <v>5640</v>
      </c>
      <c r="P4696" s="9" t="s">
        <v>2595</v>
      </c>
      <c r="Q4696" s="9" t="s">
        <v>2215</v>
      </c>
      <c r="R4696" s="9" t="s">
        <v>2733</v>
      </c>
    </row>
    <row r="4697" spans="1:18" x14ac:dyDescent="0.25">
      <c r="A4697" s="4" t="s">
        <v>2595</v>
      </c>
      <c r="D4697" s="4" t="s">
        <v>1960</v>
      </c>
      <c r="G4697" s="4" t="s">
        <v>2479</v>
      </c>
      <c r="P4697" s="9" t="s">
        <v>2595</v>
      </c>
      <c r="Q4697" s="9" t="s">
        <v>1960</v>
      </c>
      <c r="R4697" s="9" t="s">
        <v>7702</v>
      </c>
    </row>
    <row r="4698" spans="1:18" x14ac:dyDescent="0.25">
      <c r="A4698" s="4" t="s">
        <v>7443</v>
      </c>
      <c r="D4698" s="4" t="s">
        <v>1959</v>
      </c>
      <c r="G4698" s="4" t="s">
        <v>1921</v>
      </c>
      <c r="P4698" s="9" t="s">
        <v>7443</v>
      </c>
      <c r="Q4698" s="9" t="s">
        <v>1959</v>
      </c>
      <c r="R4698" s="9" t="s">
        <v>2791</v>
      </c>
    </row>
    <row r="4699" spans="1:18" x14ac:dyDescent="0.25">
      <c r="A4699" s="4" t="s">
        <v>5688</v>
      </c>
      <c r="D4699" s="4" t="s">
        <v>6697</v>
      </c>
      <c r="G4699" s="4" t="s">
        <v>2090</v>
      </c>
      <c r="P4699" s="9" t="s">
        <v>5688</v>
      </c>
      <c r="Q4699" s="9" t="s">
        <v>6697</v>
      </c>
      <c r="R4699" s="9" t="s">
        <v>6692</v>
      </c>
    </row>
    <row r="4700" spans="1:18" x14ac:dyDescent="0.25">
      <c r="A4700" s="4" t="s">
        <v>6701</v>
      </c>
      <c r="D4700" s="4" t="s">
        <v>7434</v>
      </c>
      <c r="G4700" s="4" t="s">
        <v>4050</v>
      </c>
      <c r="P4700" s="9" t="s">
        <v>6701</v>
      </c>
      <c r="Q4700" s="9" t="s">
        <v>7434</v>
      </c>
      <c r="R4700" s="9" t="s">
        <v>5461</v>
      </c>
    </row>
    <row r="4701" spans="1:18" x14ac:dyDescent="0.25">
      <c r="A4701" s="4" t="s">
        <v>2918</v>
      </c>
      <c r="D4701" s="4" t="s">
        <v>6328</v>
      </c>
      <c r="G4701" s="4" t="s">
        <v>6691</v>
      </c>
      <c r="P4701" s="9" t="s">
        <v>2918</v>
      </c>
      <c r="Q4701" s="9" t="s">
        <v>6328</v>
      </c>
      <c r="R4701" s="9" t="s">
        <v>2386</v>
      </c>
    </row>
    <row r="4702" spans="1:18" x14ac:dyDescent="0.25">
      <c r="A4702" s="4" t="s">
        <v>6702</v>
      </c>
      <c r="D4702" s="4" t="s">
        <v>5462</v>
      </c>
      <c r="G4702" s="4" t="s">
        <v>2733</v>
      </c>
      <c r="P4702" s="9" t="s">
        <v>6702</v>
      </c>
      <c r="Q4702" s="9" t="s">
        <v>5462</v>
      </c>
      <c r="R4702" s="9" t="s">
        <v>1885</v>
      </c>
    </row>
    <row r="4703" spans="1:18" x14ac:dyDescent="0.25">
      <c r="A4703" s="4" t="s">
        <v>7444</v>
      </c>
      <c r="D4703" s="4" t="s">
        <v>6329</v>
      </c>
      <c r="G4703" s="4" t="s">
        <v>7702</v>
      </c>
      <c r="P4703" s="9" t="s">
        <v>7444</v>
      </c>
      <c r="Q4703" s="9" t="s">
        <v>6329</v>
      </c>
      <c r="R4703" s="9" t="s">
        <v>2059</v>
      </c>
    </row>
    <row r="4704" spans="1:18" x14ac:dyDescent="0.25">
      <c r="A4704" s="4" t="s">
        <v>3511</v>
      </c>
      <c r="D4704" s="4" t="s">
        <v>6985</v>
      </c>
      <c r="G4704" s="4" t="s">
        <v>2791</v>
      </c>
      <c r="P4704" s="9" t="s">
        <v>3511</v>
      </c>
      <c r="Q4704" s="9" t="s">
        <v>6985</v>
      </c>
      <c r="R4704" s="9" t="s">
        <v>2959</v>
      </c>
    </row>
    <row r="4705" spans="1:18" x14ac:dyDescent="0.25">
      <c r="A4705" s="4" t="s">
        <v>5644</v>
      </c>
      <c r="D4705" s="4" t="s">
        <v>2589</v>
      </c>
      <c r="G4705" s="4" t="s">
        <v>6692</v>
      </c>
      <c r="P4705" s="9" t="s">
        <v>5644</v>
      </c>
      <c r="Q4705" s="9" t="s">
        <v>2589</v>
      </c>
      <c r="R4705" s="9" t="s">
        <v>7427</v>
      </c>
    </row>
    <row r="4706" spans="1:18" x14ac:dyDescent="0.25">
      <c r="A4706" s="4" t="s">
        <v>3551</v>
      </c>
      <c r="D4706" s="4" t="s">
        <v>4967</v>
      </c>
      <c r="G4706" s="4" t="s">
        <v>5461</v>
      </c>
      <c r="P4706" s="9" t="s">
        <v>3551</v>
      </c>
      <c r="Q4706" s="9" t="s">
        <v>4967</v>
      </c>
      <c r="R4706" s="9" t="s">
        <v>5405</v>
      </c>
    </row>
    <row r="4707" spans="1:18" x14ac:dyDescent="0.25">
      <c r="A4707" s="4" t="s">
        <v>3593</v>
      </c>
      <c r="D4707" s="4" t="s">
        <v>4971</v>
      </c>
      <c r="G4707" s="4" t="s">
        <v>2386</v>
      </c>
      <c r="P4707" s="9" t="s">
        <v>3593</v>
      </c>
      <c r="Q4707" s="9" t="s">
        <v>4971</v>
      </c>
      <c r="R4707" s="9" t="s">
        <v>6693</v>
      </c>
    </row>
    <row r="4708" spans="1:18" x14ac:dyDescent="0.25">
      <c r="A4708" s="4" t="s">
        <v>3643</v>
      </c>
      <c r="D4708" s="4" t="s">
        <v>4158</v>
      </c>
      <c r="G4708" s="4" t="s">
        <v>1885</v>
      </c>
      <c r="P4708" s="9" t="s">
        <v>3643</v>
      </c>
      <c r="Q4708" s="9" t="s">
        <v>4158</v>
      </c>
      <c r="R4708" s="9" t="s">
        <v>6048</v>
      </c>
    </row>
    <row r="4709" spans="1:18" x14ac:dyDescent="0.25">
      <c r="A4709" s="4" t="s">
        <v>3673</v>
      </c>
      <c r="D4709" s="4" t="s">
        <v>6698</v>
      </c>
      <c r="G4709" s="4" t="s">
        <v>2059</v>
      </c>
      <c r="P4709" s="9" t="s">
        <v>3673</v>
      </c>
      <c r="Q4709" s="9" t="s">
        <v>6698</v>
      </c>
      <c r="R4709" s="9" t="s">
        <v>5686</v>
      </c>
    </row>
    <row r="4710" spans="1:18" x14ac:dyDescent="0.25">
      <c r="A4710" s="4" t="s">
        <v>3754</v>
      </c>
      <c r="D4710" s="4" t="s">
        <v>4212</v>
      </c>
      <c r="G4710" s="4" t="s">
        <v>2959</v>
      </c>
      <c r="P4710" s="9" t="s">
        <v>3754</v>
      </c>
      <c r="Q4710" s="9" t="s">
        <v>4212</v>
      </c>
      <c r="R4710" s="9" t="s">
        <v>7190</v>
      </c>
    </row>
    <row r="4711" spans="1:18" x14ac:dyDescent="0.25">
      <c r="A4711" s="4" t="s">
        <v>3844</v>
      </c>
      <c r="D4711" s="4" t="s">
        <v>4267</v>
      </c>
      <c r="G4711" s="4" t="s">
        <v>7427</v>
      </c>
      <c r="P4711" s="9" t="s">
        <v>3844</v>
      </c>
      <c r="Q4711" s="9" t="s">
        <v>4267</v>
      </c>
      <c r="R4711" s="9" t="s">
        <v>2470</v>
      </c>
    </row>
    <row r="4712" spans="1:18" x14ac:dyDescent="0.25">
      <c r="A4712" s="4" t="s">
        <v>3889</v>
      </c>
      <c r="D4712" s="4" t="s">
        <v>7435</v>
      </c>
      <c r="G4712" s="4" t="s">
        <v>5405</v>
      </c>
      <c r="P4712" s="9" t="s">
        <v>3889</v>
      </c>
      <c r="Q4712" s="9" t="s">
        <v>7435</v>
      </c>
      <c r="R4712" s="9" t="s">
        <v>2048</v>
      </c>
    </row>
    <row r="4713" spans="1:18" x14ac:dyDescent="0.25">
      <c r="A4713" s="4" t="s">
        <v>3915</v>
      </c>
      <c r="D4713" s="4" t="s">
        <v>5444</v>
      </c>
      <c r="G4713" s="4" t="s">
        <v>6693</v>
      </c>
      <c r="P4713" s="9" t="s">
        <v>3915</v>
      </c>
      <c r="Q4713" s="9" t="s">
        <v>5444</v>
      </c>
      <c r="R4713" s="9" t="s">
        <v>2940</v>
      </c>
    </row>
    <row r="4714" spans="1:18" x14ac:dyDescent="0.25">
      <c r="A4714" s="4" t="s">
        <v>5689</v>
      </c>
      <c r="D4714" s="4" t="s">
        <v>5687</v>
      </c>
      <c r="G4714" s="4" t="s">
        <v>6048</v>
      </c>
      <c r="P4714" s="9" t="s">
        <v>5689</v>
      </c>
      <c r="Q4714" s="9" t="s">
        <v>5687</v>
      </c>
      <c r="R4714" s="9" t="s">
        <v>2743</v>
      </c>
    </row>
    <row r="4715" spans="1:18" x14ac:dyDescent="0.25">
      <c r="A4715" s="4" t="s">
        <v>5690</v>
      </c>
      <c r="D4715" s="4" t="s">
        <v>7193</v>
      </c>
      <c r="G4715" s="4" t="s">
        <v>5686</v>
      </c>
      <c r="P4715" s="9" t="s">
        <v>5690</v>
      </c>
      <c r="Q4715" s="9" t="s">
        <v>7193</v>
      </c>
      <c r="R4715" s="9" t="s">
        <v>2855</v>
      </c>
    </row>
    <row r="4716" spans="1:18" x14ac:dyDescent="0.25">
      <c r="A4716" s="4" t="s">
        <v>2406</v>
      </c>
      <c r="D4716" s="4" t="s">
        <v>5261</v>
      </c>
      <c r="G4716" s="4" t="s">
        <v>7190</v>
      </c>
      <c r="P4716" s="9" t="s">
        <v>2406</v>
      </c>
      <c r="Q4716" s="9" t="s">
        <v>5261</v>
      </c>
      <c r="R4716" s="9" t="s">
        <v>6324</v>
      </c>
    </row>
    <row r="4717" spans="1:18" x14ac:dyDescent="0.25">
      <c r="A4717" s="4" t="s">
        <v>1785</v>
      </c>
      <c r="D4717" s="4" t="s">
        <v>5262</v>
      </c>
      <c r="G4717" s="4" t="s">
        <v>2470</v>
      </c>
      <c r="P4717" s="9" t="s">
        <v>1785</v>
      </c>
      <c r="Q4717" s="9" t="s">
        <v>5262</v>
      </c>
      <c r="R4717" s="9" t="s">
        <v>6049</v>
      </c>
    </row>
    <row r="4718" spans="1:18" x14ac:dyDescent="0.25">
      <c r="A4718" s="4" t="s">
        <v>2072</v>
      </c>
      <c r="D4718" s="4" t="s">
        <v>2669</v>
      </c>
      <c r="G4718" s="4" t="s">
        <v>2048</v>
      </c>
      <c r="P4718" s="9" t="s">
        <v>2072</v>
      </c>
      <c r="Q4718" s="9" t="s">
        <v>2669</v>
      </c>
      <c r="R4718" s="9" t="s">
        <v>3390</v>
      </c>
    </row>
    <row r="4719" spans="1:18" x14ac:dyDescent="0.25">
      <c r="A4719" s="4" t="s">
        <v>5024</v>
      </c>
      <c r="D4719" s="4" t="s">
        <v>2732</v>
      </c>
      <c r="G4719" s="4" t="s">
        <v>2940</v>
      </c>
      <c r="P4719" s="9" t="s">
        <v>5024</v>
      </c>
      <c r="Q4719" s="9" t="s">
        <v>2732</v>
      </c>
      <c r="R4719" s="9" t="s">
        <v>2582</v>
      </c>
    </row>
    <row r="4720" spans="1:18" x14ac:dyDescent="0.25">
      <c r="A4720" s="4" t="s">
        <v>5645</v>
      </c>
      <c r="D4720" s="4" t="s">
        <v>6330</v>
      </c>
      <c r="G4720" s="4" t="s">
        <v>2743</v>
      </c>
      <c r="P4720" s="9" t="s">
        <v>5645</v>
      </c>
      <c r="Q4720" s="9" t="s">
        <v>6330</v>
      </c>
      <c r="R4720" s="9" t="s">
        <v>3458</v>
      </c>
    </row>
    <row r="4721" spans="1:18" x14ac:dyDescent="0.25">
      <c r="A4721" s="4" t="s">
        <v>5723</v>
      </c>
      <c r="D4721" s="4" t="s">
        <v>2856</v>
      </c>
      <c r="G4721" s="4" t="s">
        <v>2855</v>
      </c>
      <c r="P4721" s="9" t="s">
        <v>5723</v>
      </c>
      <c r="Q4721" s="9" t="s">
        <v>2856</v>
      </c>
      <c r="R4721" s="9" t="s">
        <v>1213</v>
      </c>
    </row>
    <row r="4722" spans="1:18" x14ac:dyDescent="0.25">
      <c r="A4722" s="4" t="s">
        <v>4153</v>
      </c>
      <c r="D4722" s="4" t="s">
        <v>6120</v>
      </c>
      <c r="G4722" s="4" t="s">
        <v>6324</v>
      </c>
      <c r="P4722" s="9" t="s">
        <v>4153</v>
      </c>
      <c r="Q4722" s="9" t="s">
        <v>6120</v>
      </c>
      <c r="R4722" s="9" t="s">
        <v>1305</v>
      </c>
    </row>
    <row r="4723" spans="1:18" x14ac:dyDescent="0.25">
      <c r="A4723" s="4" t="s">
        <v>6054</v>
      </c>
      <c r="D4723" s="4" t="s">
        <v>2548</v>
      </c>
      <c r="G4723" s="4" t="s">
        <v>6049</v>
      </c>
      <c r="P4723" s="9" t="s">
        <v>6054</v>
      </c>
      <c r="Q4723" s="9" t="s">
        <v>2548</v>
      </c>
      <c r="R4723" s="9" t="s">
        <v>7428</v>
      </c>
    </row>
    <row r="4724" spans="1:18" x14ac:dyDescent="0.25">
      <c r="A4724" s="4" t="s">
        <v>6332</v>
      </c>
      <c r="D4724" s="4" t="s">
        <v>6699</v>
      </c>
      <c r="G4724" s="4" t="s">
        <v>3390</v>
      </c>
      <c r="P4724" s="9" t="s">
        <v>6332</v>
      </c>
      <c r="Q4724" s="9" t="s">
        <v>6699</v>
      </c>
      <c r="R4724" s="9" t="s">
        <v>1453</v>
      </c>
    </row>
    <row r="4725" spans="1:18" x14ac:dyDescent="0.25">
      <c r="A4725" s="4" t="s">
        <v>4254</v>
      </c>
      <c r="D4725" s="4" t="s">
        <v>7436</v>
      </c>
      <c r="G4725" s="4" t="s">
        <v>2582</v>
      </c>
      <c r="P4725" s="9" t="s">
        <v>4254</v>
      </c>
      <c r="Q4725" s="9" t="s">
        <v>7436</v>
      </c>
      <c r="R4725" s="9" t="s">
        <v>1550</v>
      </c>
    </row>
    <row r="4726" spans="1:18" x14ac:dyDescent="0.25">
      <c r="A4726" s="4" t="s">
        <v>4323</v>
      </c>
      <c r="D4726" s="4" t="s">
        <v>6331</v>
      </c>
      <c r="G4726" s="4" t="s">
        <v>3458</v>
      </c>
      <c r="P4726" s="9" t="s">
        <v>4323</v>
      </c>
      <c r="Q4726" s="9" t="s">
        <v>6331</v>
      </c>
      <c r="R4726" s="9" t="s">
        <v>4557</v>
      </c>
    </row>
    <row r="4727" spans="1:18" x14ac:dyDescent="0.25">
      <c r="A4727" s="4" t="s">
        <v>4339</v>
      </c>
      <c r="D4727" s="4" t="s">
        <v>3591</v>
      </c>
      <c r="G4727" s="4" t="s">
        <v>1213</v>
      </c>
      <c r="P4727" s="9" t="s">
        <v>4339</v>
      </c>
      <c r="Q4727" s="9" t="s">
        <v>3591</v>
      </c>
      <c r="R4727" s="9" t="s">
        <v>5406</v>
      </c>
    </row>
    <row r="4728" spans="1:18" x14ac:dyDescent="0.25">
      <c r="A4728" s="4" t="s">
        <v>4384</v>
      </c>
      <c r="D4728" s="4" t="s">
        <v>3840</v>
      </c>
      <c r="G4728" s="4" t="s">
        <v>1305</v>
      </c>
      <c r="P4728" s="9" t="s">
        <v>4384</v>
      </c>
      <c r="Q4728" s="9" t="s">
        <v>3840</v>
      </c>
      <c r="R4728" s="9" t="s">
        <v>4571</v>
      </c>
    </row>
    <row r="4729" spans="1:18" x14ac:dyDescent="0.25">
      <c r="A4729" s="4" t="s">
        <v>2260</v>
      </c>
      <c r="D4729" s="4" t="s">
        <v>7437</v>
      </c>
      <c r="G4729" s="4" t="s">
        <v>7428</v>
      </c>
      <c r="P4729" s="9" t="s">
        <v>2260</v>
      </c>
      <c r="Q4729" s="9" t="s">
        <v>7437</v>
      </c>
      <c r="R4729" s="9" t="s">
        <v>4581</v>
      </c>
    </row>
    <row r="4730" spans="1:18" x14ac:dyDescent="0.25">
      <c r="A4730" s="4" t="s">
        <v>2312</v>
      </c>
      <c r="D4730" s="4" t="s">
        <v>3981</v>
      </c>
      <c r="G4730" s="4" t="s">
        <v>1453</v>
      </c>
      <c r="P4730" s="9" t="s">
        <v>2312</v>
      </c>
      <c r="Q4730" s="9" t="s">
        <v>3981</v>
      </c>
      <c r="R4730" s="9" t="s">
        <v>4603</v>
      </c>
    </row>
    <row r="4731" spans="1:18" x14ac:dyDescent="0.25">
      <c r="A4731" s="4" t="s">
        <v>4426</v>
      </c>
      <c r="D4731" s="4" t="s">
        <v>2405</v>
      </c>
      <c r="G4731" s="4" t="s">
        <v>1550</v>
      </c>
      <c r="P4731" s="9" t="s">
        <v>4426</v>
      </c>
      <c r="Q4731" s="9" t="s">
        <v>2405</v>
      </c>
      <c r="R4731" s="9" t="s">
        <v>4653</v>
      </c>
    </row>
    <row r="4732" spans="1:18" x14ac:dyDescent="0.25">
      <c r="A4732" s="4" t="s">
        <v>4422</v>
      </c>
      <c r="D4732" s="4" t="s">
        <v>2071</v>
      </c>
      <c r="G4732" s="4" t="s">
        <v>4557</v>
      </c>
      <c r="P4732" s="9" t="s">
        <v>4422</v>
      </c>
      <c r="Q4732" s="9" t="s">
        <v>2071</v>
      </c>
      <c r="R4732" s="9" t="s">
        <v>4659</v>
      </c>
    </row>
    <row r="4733" spans="1:18" x14ac:dyDescent="0.25">
      <c r="A4733" s="4" t="s">
        <v>6830</v>
      </c>
      <c r="D4733" s="4" t="s">
        <v>4067</v>
      </c>
      <c r="G4733" s="4" t="s">
        <v>5406</v>
      </c>
      <c r="P4733" s="9" t="s">
        <v>6830</v>
      </c>
      <c r="Q4733" s="9" t="s">
        <v>4067</v>
      </c>
      <c r="R4733" s="9" t="s">
        <v>4699</v>
      </c>
    </row>
    <row r="4734" spans="1:18" x14ac:dyDescent="0.25">
      <c r="A4734" s="4" t="s">
        <v>6333</v>
      </c>
      <c r="D4734" s="4" t="s">
        <v>5643</v>
      </c>
      <c r="G4734" s="4" t="s">
        <v>4571</v>
      </c>
      <c r="P4734" s="9" t="s">
        <v>6333</v>
      </c>
      <c r="Q4734" s="9" t="s">
        <v>5643</v>
      </c>
      <c r="R4734" s="9" t="s">
        <v>7570</v>
      </c>
    </row>
    <row r="4735" spans="1:18" x14ac:dyDescent="0.25">
      <c r="A4735" s="4" t="s">
        <v>5646</v>
      </c>
      <c r="D4735" s="4" t="s">
        <v>6051</v>
      </c>
      <c r="G4735" s="4" t="s">
        <v>4581</v>
      </c>
      <c r="P4735" s="9" t="s">
        <v>5646</v>
      </c>
      <c r="Q4735" s="9" t="s">
        <v>6051</v>
      </c>
      <c r="R4735" s="9" t="s">
        <v>4789</v>
      </c>
    </row>
    <row r="4736" spans="1:18" x14ac:dyDescent="0.25">
      <c r="A4736" s="4" t="s">
        <v>2578</v>
      </c>
      <c r="D4736" s="4" t="s">
        <v>3581</v>
      </c>
      <c r="G4736" s="4" t="s">
        <v>4603</v>
      </c>
      <c r="P4736" s="9" t="s">
        <v>2578</v>
      </c>
      <c r="Q4736" s="9" t="s">
        <v>3581</v>
      </c>
      <c r="R4736" s="9" t="s">
        <v>7191</v>
      </c>
    </row>
    <row r="4737" spans="1:18" x14ac:dyDescent="0.25">
      <c r="A4737" s="4" t="s">
        <v>3488</v>
      </c>
      <c r="D4737" s="4" t="s">
        <v>5407</v>
      </c>
      <c r="G4737" s="4" t="s">
        <v>4653</v>
      </c>
      <c r="P4737" s="9" t="s">
        <v>3488</v>
      </c>
      <c r="Q4737" s="9" t="s">
        <v>5407</v>
      </c>
      <c r="R4737" s="9" t="s">
        <v>4877</v>
      </c>
    </row>
    <row r="4738" spans="1:18" x14ac:dyDescent="0.25">
      <c r="A4738" s="4" t="s">
        <v>3492</v>
      </c>
      <c r="D4738" s="4" t="s">
        <v>3621</v>
      </c>
      <c r="G4738" s="4" t="s">
        <v>4659</v>
      </c>
      <c r="P4738" s="9" t="s">
        <v>3492</v>
      </c>
      <c r="Q4738" s="9" t="s">
        <v>3621</v>
      </c>
      <c r="R4738" s="9" t="s">
        <v>5641</v>
      </c>
    </row>
    <row r="4739" spans="1:18" x14ac:dyDescent="0.25">
      <c r="A4739" s="4" t="s">
        <v>6055</v>
      </c>
      <c r="D4739" s="4" t="s">
        <v>3713</v>
      </c>
      <c r="G4739" s="4" t="s">
        <v>4699</v>
      </c>
      <c r="P4739" s="9" t="s">
        <v>6055</v>
      </c>
      <c r="Q4739" s="9" t="s">
        <v>3713</v>
      </c>
      <c r="R4739" s="9" t="s">
        <v>2375</v>
      </c>
    </row>
    <row r="4740" spans="1:18" x14ac:dyDescent="0.25">
      <c r="A4740" s="4" t="s">
        <v>4627</v>
      </c>
      <c r="D4740" s="4" t="s">
        <v>3831</v>
      </c>
      <c r="G4740" s="4" t="s">
        <v>7570</v>
      </c>
      <c r="P4740" s="9" t="s">
        <v>4627</v>
      </c>
      <c r="Q4740" s="9" t="s">
        <v>3831</v>
      </c>
      <c r="R4740" s="9" t="s">
        <v>1739</v>
      </c>
    </row>
    <row r="4741" spans="1:18" x14ac:dyDescent="0.25">
      <c r="A4741" s="4" t="s">
        <v>4784</v>
      </c>
      <c r="D4741" s="4" t="s">
        <v>3977</v>
      </c>
      <c r="G4741" s="4" t="s">
        <v>4789</v>
      </c>
      <c r="P4741" s="9" t="s">
        <v>4784</v>
      </c>
      <c r="Q4741" s="9" t="s">
        <v>3977</v>
      </c>
      <c r="R4741" s="9" t="s">
        <v>1837</v>
      </c>
    </row>
    <row r="4742" spans="1:18" x14ac:dyDescent="0.25">
      <c r="A4742" s="4" t="s">
        <v>6703</v>
      </c>
      <c r="D4742" s="4" t="s">
        <v>2473</v>
      </c>
      <c r="G4742" s="4" t="s">
        <v>7191</v>
      </c>
      <c r="P4742" s="9" t="s">
        <v>6703</v>
      </c>
      <c r="Q4742" s="9" t="s">
        <v>2473</v>
      </c>
      <c r="R4742" s="9" t="s">
        <v>2161</v>
      </c>
    </row>
    <row r="4743" spans="1:18" x14ac:dyDescent="0.25">
      <c r="A4743" s="4" t="s">
        <v>2446</v>
      </c>
      <c r="D4743" s="4" t="s">
        <v>1933</v>
      </c>
      <c r="G4743" s="4" t="s">
        <v>4877</v>
      </c>
      <c r="P4743" s="9" t="s">
        <v>2446</v>
      </c>
      <c r="Q4743" s="9" t="s">
        <v>1933</v>
      </c>
      <c r="R4743" s="9" t="s">
        <v>4935</v>
      </c>
    </row>
    <row r="4744" spans="1:18" x14ac:dyDescent="0.25">
      <c r="A4744" s="4" t="s">
        <v>7445</v>
      </c>
      <c r="D4744" s="4" t="s">
        <v>2070</v>
      </c>
      <c r="G4744" s="4" t="s">
        <v>5641</v>
      </c>
      <c r="P4744" s="9" t="s">
        <v>7445</v>
      </c>
      <c r="Q4744" s="9" t="s">
        <v>2070</v>
      </c>
      <c r="R4744" s="9" t="s">
        <v>6694</v>
      </c>
    </row>
    <row r="4745" spans="1:18" x14ac:dyDescent="0.25">
      <c r="A4745" s="4" t="s">
        <v>3186</v>
      </c>
      <c r="D4745" s="4" t="s">
        <v>4131</v>
      </c>
      <c r="G4745" s="4" t="s">
        <v>2375</v>
      </c>
      <c r="P4745" s="9" t="s">
        <v>3186</v>
      </c>
      <c r="Q4745" s="9" t="s">
        <v>4131</v>
      </c>
      <c r="R4745" s="9" t="s">
        <v>7192</v>
      </c>
    </row>
    <row r="4746" spans="1:18" x14ac:dyDescent="0.25">
      <c r="A4746" s="4" t="s">
        <v>6831</v>
      </c>
      <c r="D4746" s="4" t="s">
        <v>7438</v>
      </c>
      <c r="G4746" s="4" t="s">
        <v>1739</v>
      </c>
      <c r="P4746" s="9" t="s">
        <v>6831</v>
      </c>
      <c r="Q4746" s="9" t="s">
        <v>7438</v>
      </c>
      <c r="R4746" s="9" t="s">
        <v>6695</v>
      </c>
    </row>
    <row r="4747" spans="1:18" x14ac:dyDescent="0.25">
      <c r="A4747" s="4" t="s">
        <v>3460</v>
      </c>
      <c r="D4747" s="4" t="s">
        <v>6829</v>
      </c>
      <c r="G4747" s="4" t="s">
        <v>1837</v>
      </c>
      <c r="P4747" s="9" t="s">
        <v>3460</v>
      </c>
      <c r="Q4747" s="9" t="s">
        <v>6829</v>
      </c>
      <c r="R4747" s="9" t="s">
        <v>6325</v>
      </c>
    </row>
    <row r="4748" spans="1:18" x14ac:dyDescent="0.25">
      <c r="A4748" s="4" t="s">
        <v>4137</v>
      </c>
      <c r="D4748" s="4" t="s">
        <v>6052</v>
      </c>
      <c r="G4748" s="4" t="s">
        <v>2161</v>
      </c>
      <c r="P4748" s="9" t="s">
        <v>4137</v>
      </c>
      <c r="Q4748" s="9" t="s">
        <v>6052</v>
      </c>
      <c r="R4748" s="9" t="s">
        <v>7429</v>
      </c>
    </row>
    <row r="4749" spans="1:18" x14ac:dyDescent="0.25">
      <c r="A4749" s="4" t="s">
        <v>5647</v>
      </c>
      <c r="D4749" s="4" t="s">
        <v>4623</v>
      </c>
      <c r="G4749" s="4" t="s">
        <v>4935</v>
      </c>
      <c r="P4749" s="9" t="s">
        <v>5647</v>
      </c>
      <c r="Q4749" s="9" t="s">
        <v>4623</v>
      </c>
      <c r="R4749" s="9" t="s">
        <v>2521</v>
      </c>
    </row>
    <row r="4750" spans="1:18" x14ac:dyDescent="0.25">
      <c r="A4750" s="4" t="s">
        <v>4182</v>
      </c>
      <c r="D4750" s="4" t="s">
        <v>4728</v>
      </c>
      <c r="G4750" s="4" t="s">
        <v>6694</v>
      </c>
      <c r="P4750" s="9" t="s">
        <v>4182</v>
      </c>
      <c r="Q4750" s="9" t="s">
        <v>4728</v>
      </c>
      <c r="R4750" s="9" t="s">
        <v>4949</v>
      </c>
    </row>
    <row r="4751" spans="1:18" x14ac:dyDescent="0.25">
      <c r="A4751" s="4" t="s">
        <v>4209</v>
      </c>
      <c r="D4751" s="4" t="s">
        <v>2531</v>
      </c>
      <c r="G4751" s="4" t="s">
        <v>7192</v>
      </c>
      <c r="P4751" s="9" t="s">
        <v>4209</v>
      </c>
      <c r="Q4751" s="9" t="s">
        <v>2531</v>
      </c>
      <c r="R4751" s="9" t="s">
        <v>6827</v>
      </c>
    </row>
    <row r="4752" spans="1:18" x14ac:dyDescent="0.25">
      <c r="A4752" s="4" t="s">
        <v>4240</v>
      </c>
      <c r="D4752" s="4" t="s">
        <v>2177</v>
      </c>
      <c r="G4752" s="4" t="s">
        <v>6695</v>
      </c>
      <c r="P4752" s="9" t="s">
        <v>4240</v>
      </c>
      <c r="Q4752" s="9" t="s">
        <v>2177</v>
      </c>
      <c r="R4752" s="9" t="s">
        <v>2581</v>
      </c>
    </row>
    <row r="4753" spans="1:18" x14ac:dyDescent="0.25">
      <c r="A4753" s="4" t="s">
        <v>7446</v>
      </c>
      <c r="D4753" s="4" t="s">
        <v>4962</v>
      </c>
      <c r="G4753" s="4" t="s">
        <v>6325</v>
      </c>
      <c r="P4753" s="9" t="s">
        <v>7446</v>
      </c>
      <c r="Q4753" s="9" t="s">
        <v>4962</v>
      </c>
      <c r="R4753" s="9" t="s">
        <v>3489</v>
      </c>
    </row>
    <row r="4754" spans="1:18" x14ac:dyDescent="0.25">
      <c r="A4754" s="4" t="s">
        <v>4298</v>
      </c>
      <c r="D4754" s="4" t="s">
        <v>4867</v>
      </c>
      <c r="G4754" s="4" t="s">
        <v>7429</v>
      </c>
      <c r="P4754" s="9" t="s">
        <v>4298</v>
      </c>
      <c r="Q4754" s="9" t="s">
        <v>4867</v>
      </c>
      <c r="R4754" s="9" t="s">
        <v>3509</v>
      </c>
    </row>
    <row r="4755" spans="1:18" x14ac:dyDescent="0.25">
      <c r="A4755" s="4" t="s">
        <v>2246</v>
      </c>
      <c r="D4755" s="4" t="s">
        <v>2646</v>
      </c>
      <c r="G4755" s="4" t="s">
        <v>2521</v>
      </c>
      <c r="P4755" s="9" t="s">
        <v>2246</v>
      </c>
      <c r="Q4755" s="9" t="s">
        <v>2646</v>
      </c>
      <c r="R4755" s="9" t="s">
        <v>3599</v>
      </c>
    </row>
    <row r="4756" spans="1:18" x14ac:dyDescent="0.25">
      <c r="A4756" s="4" t="s">
        <v>4411</v>
      </c>
      <c r="D4756" s="4" t="s">
        <v>1721</v>
      </c>
      <c r="G4756" s="4" t="s">
        <v>4949</v>
      </c>
      <c r="P4756" s="9" t="s">
        <v>4411</v>
      </c>
      <c r="Q4756" s="9" t="s">
        <v>1721</v>
      </c>
      <c r="R4756" s="9" t="s">
        <v>7703</v>
      </c>
    </row>
    <row r="4757" spans="1:18" x14ac:dyDescent="0.25">
      <c r="A4757" s="4" t="s">
        <v>6176</v>
      </c>
      <c r="D4757" s="4" t="s">
        <v>1967</v>
      </c>
      <c r="G4757" s="4" t="s">
        <v>6827</v>
      </c>
      <c r="P4757" s="9" t="s">
        <v>6176</v>
      </c>
      <c r="Q4757" s="9" t="s">
        <v>1967</v>
      </c>
      <c r="R4757" s="9" t="s">
        <v>7430</v>
      </c>
    </row>
    <row r="4758" spans="1:18" x14ac:dyDescent="0.25">
      <c r="A4758" s="4" t="s">
        <v>7447</v>
      </c>
      <c r="D4758" s="4" t="s">
        <v>3451</v>
      </c>
      <c r="G4758" s="4" t="s">
        <v>2581</v>
      </c>
      <c r="P4758" s="9" t="s">
        <v>7447</v>
      </c>
      <c r="Q4758" s="9" t="s">
        <v>3451</v>
      </c>
      <c r="R4758" s="9" t="s">
        <v>3995</v>
      </c>
    </row>
    <row r="4759" spans="1:18" x14ac:dyDescent="0.25">
      <c r="A4759" s="4" t="s">
        <v>5648</v>
      </c>
      <c r="D4759" s="4" t="s">
        <v>1282</v>
      </c>
      <c r="G4759" s="4" t="s">
        <v>3489</v>
      </c>
      <c r="P4759" s="9" t="s">
        <v>5648</v>
      </c>
      <c r="Q4759" s="9" t="s">
        <v>1282</v>
      </c>
      <c r="R4759" s="9" t="s">
        <v>4119</v>
      </c>
    </row>
    <row r="4760" spans="1:18" x14ac:dyDescent="0.25">
      <c r="A4760" s="4" t="s">
        <v>6704</v>
      </c>
      <c r="D4760" s="4" t="s">
        <v>2998</v>
      </c>
      <c r="G4760" s="4" t="s">
        <v>3509</v>
      </c>
      <c r="P4760" s="9" t="s">
        <v>6704</v>
      </c>
      <c r="Q4760" s="9" t="s">
        <v>2998</v>
      </c>
      <c r="R4760" s="9" t="s">
        <v>6050</v>
      </c>
    </row>
    <row r="4761" spans="1:18" x14ac:dyDescent="0.25">
      <c r="A4761" s="4" t="s">
        <v>4168</v>
      </c>
      <c r="D4761" s="4" t="s">
        <v>3049</v>
      </c>
      <c r="G4761" s="4" t="s">
        <v>3599</v>
      </c>
      <c r="P4761" s="9" t="s">
        <v>4168</v>
      </c>
      <c r="Q4761" s="9" t="s">
        <v>3049</v>
      </c>
      <c r="R4761" s="9" t="s">
        <v>6828</v>
      </c>
    </row>
    <row r="4762" spans="1:18" x14ac:dyDescent="0.25">
      <c r="A4762" s="4" t="s">
        <v>6056</v>
      </c>
      <c r="D4762" s="4" t="s">
        <v>3112</v>
      </c>
      <c r="G4762" s="4" t="s">
        <v>7703</v>
      </c>
      <c r="P4762" s="9" t="s">
        <v>6056</v>
      </c>
      <c r="Q4762" s="9" t="s">
        <v>3112</v>
      </c>
      <c r="R4762" s="9" t="s">
        <v>7431</v>
      </c>
    </row>
    <row r="4763" spans="1:18" x14ac:dyDescent="0.25">
      <c r="A4763" s="4" t="s">
        <v>5445</v>
      </c>
      <c r="D4763" s="4" t="s">
        <v>7439</v>
      </c>
      <c r="G4763" s="4" t="s">
        <v>7430</v>
      </c>
      <c r="P4763" s="9" t="s">
        <v>5445</v>
      </c>
      <c r="Q4763" s="9" t="s">
        <v>7439</v>
      </c>
      <c r="R4763" s="9" t="s">
        <v>6326</v>
      </c>
    </row>
    <row r="4764" spans="1:18" x14ac:dyDescent="0.25">
      <c r="A4764" s="4" t="s">
        <v>6705</v>
      </c>
      <c r="D4764" s="4" t="s">
        <v>3307</v>
      </c>
      <c r="G4764" s="4" t="s">
        <v>3995</v>
      </c>
      <c r="P4764" s="9" t="s">
        <v>6705</v>
      </c>
      <c r="Q4764" s="9" t="s">
        <v>3307</v>
      </c>
      <c r="R4764" s="9" t="s">
        <v>6327</v>
      </c>
    </row>
    <row r="4765" spans="1:18" x14ac:dyDescent="0.25">
      <c r="A4765" s="4" t="s">
        <v>4245</v>
      </c>
      <c r="D4765" s="4" t="s">
        <v>6700</v>
      </c>
      <c r="G4765" s="4" t="s">
        <v>4119</v>
      </c>
      <c r="P4765" s="9" t="s">
        <v>4245</v>
      </c>
      <c r="Q4765" s="9" t="s">
        <v>6700</v>
      </c>
      <c r="R4765" s="9" t="s">
        <v>2760</v>
      </c>
    </row>
    <row r="4766" spans="1:18" x14ac:dyDescent="0.25">
      <c r="A4766" s="4" t="s">
        <v>6057</v>
      </c>
      <c r="D4766" s="4" t="s">
        <v>2422</v>
      </c>
      <c r="G4766" s="4" t="s">
        <v>6050</v>
      </c>
      <c r="P4766" s="9" t="s">
        <v>6057</v>
      </c>
      <c r="Q4766" s="9" t="s">
        <v>2422</v>
      </c>
      <c r="R4766" s="9" t="s">
        <v>6696</v>
      </c>
    </row>
    <row r="4767" spans="1:18" x14ac:dyDescent="0.25">
      <c r="A4767" s="4" t="s">
        <v>6058</v>
      </c>
      <c r="D4767" s="4" t="s">
        <v>1963</v>
      </c>
      <c r="G4767" s="4" t="s">
        <v>6828</v>
      </c>
      <c r="P4767" s="9" t="s">
        <v>6058</v>
      </c>
      <c r="Q4767" s="9" t="s">
        <v>1963</v>
      </c>
      <c r="R4767" s="9" t="s">
        <v>5292</v>
      </c>
    </row>
    <row r="4768" spans="1:18" x14ac:dyDescent="0.25">
      <c r="A4768" s="4" t="s">
        <v>4367</v>
      </c>
      <c r="D4768" s="4" t="s">
        <v>2103</v>
      </c>
      <c r="G4768" s="4" t="s">
        <v>7431</v>
      </c>
      <c r="P4768" s="9" t="s">
        <v>4367</v>
      </c>
      <c r="Q4768" s="9" t="s">
        <v>2103</v>
      </c>
      <c r="R4768" s="9" t="s">
        <v>2880</v>
      </c>
    </row>
    <row r="4769" spans="1:18" x14ac:dyDescent="0.25">
      <c r="A4769" s="4" t="s">
        <v>2271</v>
      </c>
      <c r="D4769" s="4" t="s">
        <v>3446</v>
      </c>
      <c r="G4769" s="4" t="s">
        <v>6326</v>
      </c>
      <c r="P4769" s="9" t="s">
        <v>2271</v>
      </c>
      <c r="Q4769" s="9" t="s">
        <v>3446</v>
      </c>
      <c r="R4769" s="9" t="s">
        <v>6119</v>
      </c>
    </row>
    <row r="4770" spans="1:18" x14ac:dyDescent="0.25">
      <c r="A4770" s="4" t="s">
        <v>2291</v>
      </c>
      <c r="D4770" s="4" t="s">
        <v>3494</v>
      </c>
      <c r="G4770" s="4" t="s">
        <v>6327</v>
      </c>
      <c r="P4770" s="9" t="s">
        <v>2291</v>
      </c>
      <c r="Q4770" s="9" t="s">
        <v>3494</v>
      </c>
      <c r="R4770" s="9" t="s">
        <v>2916</v>
      </c>
    </row>
    <row r="4771" spans="1:18" x14ac:dyDescent="0.25">
      <c r="A4771" s="4" t="s">
        <v>4418</v>
      </c>
      <c r="D4771" s="4" t="s">
        <v>5408</v>
      </c>
      <c r="G4771" s="4" t="s">
        <v>2760</v>
      </c>
      <c r="P4771" s="9" t="s">
        <v>4418</v>
      </c>
      <c r="Q4771" s="9" t="s">
        <v>5408</v>
      </c>
      <c r="R4771" s="9" t="s">
        <v>2339</v>
      </c>
    </row>
    <row r="4772" spans="1:18" x14ac:dyDescent="0.25">
      <c r="A4772" s="4" t="s">
        <v>1367</v>
      </c>
      <c r="D4772" s="4" t="s">
        <v>4467</v>
      </c>
      <c r="G4772" s="4" t="s">
        <v>6696</v>
      </c>
      <c r="P4772" s="9" t="s">
        <v>1367</v>
      </c>
      <c r="Q4772" s="9" t="s">
        <v>4467</v>
      </c>
      <c r="R4772" s="9" t="s">
        <v>1760</v>
      </c>
    </row>
    <row r="4773" spans="1:18" x14ac:dyDescent="0.25">
      <c r="A4773" s="4" t="s">
        <v>1502</v>
      </c>
      <c r="D4773" s="4" t="s">
        <v>4497</v>
      </c>
      <c r="G4773" s="4" t="s">
        <v>5292</v>
      </c>
      <c r="P4773" s="9" t="s">
        <v>1502</v>
      </c>
      <c r="Q4773" s="9" t="s">
        <v>4497</v>
      </c>
      <c r="R4773" s="9" t="s">
        <v>1784</v>
      </c>
    </row>
    <row r="4774" spans="1:18" x14ac:dyDescent="0.25">
      <c r="A4774" s="4" t="s">
        <v>1652</v>
      </c>
      <c r="D4774" s="4" t="s">
        <v>4561</v>
      </c>
      <c r="G4774" s="4" t="s">
        <v>2880</v>
      </c>
      <c r="P4774" s="9" t="s">
        <v>1652</v>
      </c>
      <c r="Q4774" s="9" t="s">
        <v>4561</v>
      </c>
      <c r="R4774" s="9" t="s">
        <v>2060</v>
      </c>
    </row>
    <row r="4775" spans="1:18" x14ac:dyDescent="0.25">
      <c r="A4775" s="4" t="s">
        <v>4248</v>
      </c>
      <c r="D4775" s="4" t="s">
        <v>4561</v>
      </c>
      <c r="G4775" s="4" t="s">
        <v>6119</v>
      </c>
      <c r="P4775" s="9" t="s">
        <v>4248</v>
      </c>
      <c r="Q4775" s="9" t="s">
        <v>4561</v>
      </c>
      <c r="R4775" s="9" t="s">
        <v>1275</v>
      </c>
    </row>
    <row r="4776" spans="1:18" x14ac:dyDescent="0.25">
      <c r="A4776" s="4" t="s">
        <v>4268</v>
      </c>
      <c r="D4776" s="4" t="s">
        <v>4619</v>
      </c>
      <c r="G4776" s="4" t="s">
        <v>2916</v>
      </c>
      <c r="P4776" s="9" t="s">
        <v>4268</v>
      </c>
      <c r="Q4776" s="9" t="s">
        <v>4619</v>
      </c>
      <c r="R4776" s="9" t="s">
        <v>2971</v>
      </c>
    </row>
    <row r="4777" spans="1:18" x14ac:dyDescent="0.25">
      <c r="A4777" s="4" t="s">
        <v>6334</v>
      </c>
      <c r="D4777" s="4" t="s">
        <v>6053</v>
      </c>
      <c r="G4777" s="4" t="s">
        <v>2339</v>
      </c>
      <c r="P4777" s="9" t="s">
        <v>6334</v>
      </c>
      <c r="Q4777" s="9" t="s">
        <v>6053</v>
      </c>
      <c r="R4777" s="9" t="s">
        <v>5642</v>
      </c>
    </row>
    <row r="4778" spans="1:18" x14ac:dyDescent="0.25">
      <c r="A4778" s="4" t="s">
        <v>6335</v>
      </c>
      <c r="D4778" s="4" t="s">
        <v>4766</v>
      </c>
      <c r="G4778" s="4" t="s">
        <v>1760</v>
      </c>
      <c r="P4778" s="9" t="s">
        <v>6335</v>
      </c>
      <c r="Q4778" s="9" t="s">
        <v>4766</v>
      </c>
      <c r="R4778" s="9" t="s">
        <v>1403</v>
      </c>
    </row>
    <row r="4779" spans="1:18" x14ac:dyDescent="0.25">
      <c r="A4779" s="4" t="s">
        <v>6706</v>
      </c>
      <c r="D4779" s="4" t="s">
        <v>5495</v>
      </c>
      <c r="G4779" s="4" t="s">
        <v>1784</v>
      </c>
      <c r="P4779" s="9" t="s">
        <v>6706</v>
      </c>
      <c r="Q4779" s="9" t="s">
        <v>5495</v>
      </c>
      <c r="R4779" s="9" t="s">
        <v>3034</v>
      </c>
    </row>
    <row r="4780" spans="1:18" x14ac:dyDescent="0.25">
      <c r="A4780" s="4" t="s">
        <v>6987</v>
      </c>
      <c r="D4780" s="4" t="s">
        <v>7441</v>
      </c>
      <c r="G4780" s="4" t="s">
        <v>2060</v>
      </c>
      <c r="P4780" s="9" t="s">
        <v>6987</v>
      </c>
      <c r="Q4780" s="9" t="s">
        <v>7441</v>
      </c>
      <c r="R4780" s="9" t="s">
        <v>1536</v>
      </c>
    </row>
    <row r="4781" spans="1:18" x14ac:dyDescent="0.25">
      <c r="A4781" s="4" t="s">
        <v>6988</v>
      </c>
      <c r="D4781" s="4" t="s">
        <v>2595</v>
      </c>
      <c r="G4781" s="4" t="s">
        <v>8595</v>
      </c>
      <c r="P4781" s="9" t="s">
        <v>6988</v>
      </c>
      <c r="Q4781" s="9" t="s">
        <v>2595</v>
      </c>
      <c r="R4781" s="9" t="s">
        <v>7704</v>
      </c>
    </row>
    <row r="4782" spans="1:18" x14ac:dyDescent="0.25">
      <c r="A4782" s="4" t="s">
        <v>7194</v>
      </c>
      <c r="D4782" s="4" t="s">
        <v>2595</v>
      </c>
      <c r="G4782" s="4" t="s">
        <v>1275</v>
      </c>
      <c r="P4782" s="9" t="s">
        <v>7194</v>
      </c>
      <c r="Q4782" s="9" t="s">
        <v>2595</v>
      </c>
      <c r="R4782" s="9" t="s">
        <v>3113</v>
      </c>
    </row>
    <row r="4783" spans="1:18" x14ac:dyDescent="0.25">
      <c r="A4783" s="4" t="s">
        <v>4377</v>
      </c>
      <c r="D4783" s="4" t="s">
        <v>7443</v>
      </c>
      <c r="G4783" s="4" t="s">
        <v>2971</v>
      </c>
      <c r="P4783" s="9" t="s">
        <v>4377</v>
      </c>
      <c r="Q4783" s="9" t="s">
        <v>7443</v>
      </c>
      <c r="R4783" s="9" t="s">
        <v>7572</v>
      </c>
    </row>
    <row r="4784" spans="1:18" x14ac:dyDescent="0.25">
      <c r="A4784" s="4" t="s">
        <v>4371</v>
      </c>
      <c r="D4784" s="4" t="s">
        <v>5688</v>
      </c>
      <c r="G4784" s="4" t="s">
        <v>5642</v>
      </c>
      <c r="P4784" s="9" t="s">
        <v>4371</v>
      </c>
      <c r="Q4784" s="9" t="s">
        <v>5688</v>
      </c>
      <c r="R4784" s="9" t="s">
        <v>7705</v>
      </c>
    </row>
    <row r="4785" spans="1:18" x14ac:dyDescent="0.25">
      <c r="A4785" s="4" t="s">
        <v>6989</v>
      </c>
      <c r="D4785" s="4" t="s">
        <v>6701</v>
      </c>
      <c r="G4785" s="4" t="s">
        <v>1403</v>
      </c>
      <c r="P4785" s="9" t="s">
        <v>6989</v>
      </c>
      <c r="Q4785" s="9" t="s">
        <v>6701</v>
      </c>
      <c r="R4785" s="9" t="s">
        <v>3236</v>
      </c>
    </row>
    <row r="4786" spans="1:18" x14ac:dyDescent="0.25">
      <c r="A4786" s="4" t="s">
        <v>6990</v>
      </c>
      <c r="D4786" s="4" t="s">
        <v>2918</v>
      </c>
      <c r="G4786" s="4" t="s">
        <v>3034</v>
      </c>
      <c r="P4786" s="9" t="s">
        <v>6990</v>
      </c>
      <c r="Q4786" s="9" t="s">
        <v>2918</v>
      </c>
      <c r="R4786" s="9" t="s">
        <v>7573</v>
      </c>
    </row>
    <row r="4787" spans="1:18" x14ac:dyDescent="0.25">
      <c r="A4787" s="4" t="s">
        <v>2274</v>
      </c>
      <c r="D4787" s="4" t="s">
        <v>6702</v>
      </c>
      <c r="G4787" s="4" t="s">
        <v>1536</v>
      </c>
      <c r="P4787" s="9" t="s">
        <v>2274</v>
      </c>
      <c r="Q4787" s="9" t="s">
        <v>6702</v>
      </c>
      <c r="R4787" s="9" t="s">
        <v>6175</v>
      </c>
    </row>
    <row r="4788" spans="1:18" x14ac:dyDescent="0.25">
      <c r="A4788" s="4" t="s">
        <v>2310</v>
      </c>
      <c r="D4788" s="4" t="s">
        <v>7444</v>
      </c>
      <c r="G4788" s="4" t="s">
        <v>7704</v>
      </c>
      <c r="P4788" s="9" t="s">
        <v>2310</v>
      </c>
      <c r="Q4788" s="9" t="s">
        <v>7444</v>
      </c>
      <c r="R4788" s="9" t="s">
        <v>2439</v>
      </c>
    </row>
    <row r="4789" spans="1:18" x14ac:dyDescent="0.25">
      <c r="A4789" s="4" t="s">
        <v>6177</v>
      </c>
      <c r="D4789" s="4" t="s">
        <v>3511</v>
      </c>
      <c r="G4789" s="4" t="s">
        <v>3113</v>
      </c>
      <c r="P4789" s="9" t="s">
        <v>6177</v>
      </c>
      <c r="Q4789" s="9" t="s">
        <v>3511</v>
      </c>
      <c r="R4789" s="9" t="s">
        <v>1831</v>
      </c>
    </row>
    <row r="4790" spans="1:18" x14ac:dyDescent="0.25">
      <c r="A4790" s="4" t="s">
        <v>7448</v>
      </c>
      <c r="D4790" s="4" t="s">
        <v>5644</v>
      </c>
      <c r="G4790" s="4" t="s">
        <v>7572</v>
      </c>
      <c r="P4790" s="9" t="s">
        <v>7448</v>
      </c>
      <c r="Q4790" s="9" t="s">
        <v>5644</v>
      </c>
      <c r="R4790" s="9" t="s">
        <v>1984</v>
      </c>
    </row>
    <row r="4791" spans="1:18" x14ac:dyDescent="0.25">
      <c r="A4791" s="4" t="s">
        <v>5649</v>
      </c>
      <c r="D4791" s="4" t="s">
        <v>3551</v>
      </c>
      <c r="G4791" s="4" t="s">
        <v>7705</v>
      </c>
      <c r="P4791" s="9" t="s">
        <v>5649</v>
      </c>
      <c r="Q4791" s="9" t="s">
        <v>3551</v>
      </c>
      <c r="R4791" s="9" t="s">
        <v>2113</v>
      </c>
    </row>
    <row r="4792" spans="1:18" x14ac:dyDescent="0.25">
      <c r="A4792" s="4" t="s">
        <v>3073</v>
      </c>
      <c r="D4792" s="4" t="s">
        <v>3593</v>
      </c>
      <c r="G4792" s="4" t="s">
        <v>3236</v>
      </c>
      <c r="P4792" s="9" t="s">
        <v>3073</v>
      </c>
      <c r="Q4792" s="9" t="s">
        <v>3593</v>
      </c>
      <c r="R4792" s="9" t="s">
        <v>1196</v>
      </c>
    </row>
    <row r="4793" spans="1:18" x14ac:dyDescent="0.25">
      <c r="A4793" s="4" t="s">
        <v>5650</v>
      </c>
      <c r="D4793" s="4" t="s">
        <v>3643</v>
      </c>
      <c r="G4793" s="4" t="s">
        <v>7573</v>
      </c>
      <c r="P4793" s="9" t="s">
        <v>5650</v>
      </c>
      <c r="Q4793" s="9" t="s">
        <v>3643</v>
      </c>
      <c r="R4793" s="9" t="s">
        <v>2990</v>
      </c>
    </row>
    <row r="4794" spans="1:18" x14ac:dyDescent="0.25">
      <c r="A4794" s="4" t="s">
        <v>3166</v>
      </c>
      <c r="D4794" s="4" t="s">
        <v>3673</v>
      </c>
      <c r="G4794" s="4" t="s">
        <v>6175</v>
      </c>
      <c r="P4794" s="9" t="s">
        <v>3166</v>
      </c>
      <c r="Q4794" s="9" t="s">
        <v>3673</v>
      </c>
      <c r="R4794" s="9" t="s">
        <v>7432</v>
      </c>
    </row>
    <row r="4795" spans="1:18" x14ac:dyDescent="0.25">
      <c r="A4795" s="4" t="s">
        <v>3250</v>
      </c>
      <c r="D4795" s="4" t="s">
        <v>3754</v>
      </c>
      <c r="G4795" s="4" t="s">
        <v>2439</v>
      </c>
      <c r="P4795" s="9" t="s">
        <v>3250</v>
      </c>
      <c r="Q4795" s="9" t="s">
        <v>3754</v>
      </c>
      <c r="R4795" s="9" t="s">
        <v>1496</v>
      </c>
    </row>
    <row r="4796" spans="1:18" x14ac:dyDescent="0.25">
      <c r="A4796" s="4" t="s">
        <v>3314</v>
      </c>
      <c r="D4796" s="4" t="s">
        <v>3844</v>
      </c>
      <c r="G4796" s="4" t="s">
        <v>1831</v>
      </c>
      <c r="P4796" s="9" t="s">
        <v>3314</v>
      </c>
      <c r="Q4796" s="9" t="s">
        <v>3844</v>
      </c>
      <c r="R4796" s="9" t="s">
        <v>1450</v>
      </c>
    </row>
    <row r="4797" spans="1:18" x14ac:dyDescent="0.25">
      <c r="A4797" s="4" t="s">
        <v>6832</v>
      </c>
      <c r="D4797" s="4" t="s">
        <v>3889</v>
      </c>
      <c r="G4797" s="4" t="s">
        <v>1984</v>
      </c>
      <c r="P4797" s="9" t="s">
        <v>6832</v>
      </c>
      <c r="Q4797" s="9" t="s">
        <v>3889</v>
      </c>
      <c r="R4797" s="9" t="s">
        <v>1625</v>
      </c>
    </row>
    <row r="4798" spans="1:18" x14ac:dyDescent="0.25">
      <c r="A4798" s="4" t="s">
        <v>2421</v>
      </c>
      <c r="D4798" s="4" t="s">
        <v>3915</v>
      </c>
      <c r="G4798" s="4" t="s">
        <v>2113</v>
      </c>
      <c r="P4798" s="9" t="s">
        <v>2421</v>
      </c>
      <c r="Q4798" s="9" t="s">
        <v>3915</v>
      </c>
      <c r="R4798" s="9" t="s">
        <v>7706</v>
      </c>
    </row>
    <row r="4799" spans="1:18" x14ac:dyDescent="0.25">
      <c r="A4799" s="4" t="s">
        <v>1961</v>
      </c>
      <c r="D4799" s="4" t="s">
        <v>5689</v>
      </c>
      <c r="G4799" s="4" t="s">
        <v>8596</v>
      </c>
      <c r="P4799" s="9" t="s">
        <v>1961</v>
      </c>
      <c r="Q4799" s="9" t="s">
        <v>5689</v>
      </c>
      <c r="R4799" s="9" t="s">
        <v>3123</v>
      </c>
    </row>
    <row r="4800" spans="1:18" x14ac:dyDescent="0.25">
      <c r="A4800" s="4" t="s">
        <v>1958</v>
      </c>
      <c r="D4800" s="4" t="s">
        <v>5690</v>
      </c>
      <c r="G4800" s="4" t="s">
        <v>1196</v>
      </c>
      <c r="P4800" s="9" t="s">
        <v>1958</v>
      </c>
      <c r="Q4800" s="9" t="s">
        <v>5690</v>
      </c>
      <c r="R4800" s="9" t="s">
        <v>7707</v>
      </c>
    </row>
    <row r="4801" spans="1:18" x14ac:dyDescent="0.25">
      <c r="A4801" s="4" t="s">
        <v>2116</v>
      </c>
      <c r="D4801" s="4" t="s">
        <v>2406</v>
      </c>
      <c r="G4801" s="4" t="s">
        <v>2990</v>
      </c>
      <c r="P4801" s="9" t="s">
        <v>2116</v>
      </c>
      <c r="Q4801" s="9" t="s">
        <v>2406</v>
      </c>
      <c r="R4801" s="9" t="s">
        <v>7708</v>
      </c>
    </row>
    <row r="4802" spans="1:18" x14ac:dyDescent="0.25">
      <c r="A4802" s="4" t="s">
        <v>1224</v>
      </c>
      <c r="D4802" s="4" t="s">
        <v>1785</v>
      </c>
      <c r="G4802" s="4" t="s">
        <v>7432</v>
      </c>
      <c r="P4802" s="9" t="s">
        <v>1224</v>
      </c>
      <c r="Q4802" s="9" t="s">
        <v>1785</v>
      </c>
      <c r="R4802" s="9" t="s">
        <v>3235</v>
      </c>
    </row>
    <row r="4803" spans="1:18" x14ac:dyDescent="0.25">
      <c r="A4803" s="4" t="s">
        <v>4498</v>
      </c>
      <c r="D4803" s="4" t="s">
        <v>2072</v>
      </c>
      <c r="G4803" s="4" t="s">
        <v>1496</v>
      </c>
      <c r="P4803" s="9" t="s">
        <v>4498</v>
      </c>
      <c r="Q4803" s="9" t="s">
        <v>2072</v>
      </c>
      <c r="R4803" s="9" t="s">
        <v>7433</v>
      </c>
    </row>
    <row r="4804" spans="1:18" x14ac:dyDescent="0.25">
      <c r="A4804" s="4" t="s">
        <v>6059</v>
      </c>
      <c r="D4804" s="4" t="s">
        <v>5024</v>
      </c>
      <c r="G4804" s="4" t="s">
        <v>1450</v>
      </c>
      <c r="P4804" s="9" t="s">
        <v>6059</v>
      </c>
      <c r="Q4804" s="9" t="s">
        <v>5024</v>
      </c>
      <c r="R4804" s="9" t="s">
        <v>3389</v>
      </c>
    </row>
    <row r="4805" spans="1:18" x14ac:dyDescent="0.25">
      <c r="A4805" s="4" t="s">
        <v>1565</v>
      </c>
      <c r="D4805" s="4" t="s">
        <v>5645</v>
      </c>
      <c r="G4805" s="4" t="s">
        <v>1625</v>
      </c>
      <c r="P4805" s="9" t="s">
        <v>1565</v>
      </c>
      <c r="Q4805" s="9" t="s">
        <v>5645</v>
      </c>
      <c r="R4805" s="9" t="s">
        <v>2631</v>
      </c>
    </row>
    <row r="4806" spans="1:18" x14ac:dyDescent="0.25">
      <c r="A4806" s="4" t="s">
        <v>4532</v>
      </c>
      <c r="D4806" s="4" t="s">
        <v>5723</v>
      </c>
      <c r="G4806" s="4" t="s">
        <v>7706</v>
      </c>
      <c r="P4806" s="9" t="s">
        <v>4532</v>
      </c>
      <c r="Q4806" s="9" t="s">
        <v>5723</v>
      </c>
      <c r="R4806" s="9" t="s">
        <v>2215</v>
      </c>
    </row>
    <row r="4807" spans="1:18" x14ac:dyDescent="0.25">
      <c r="A4807" s="4" t="s">
        <v>7449</v>
      </c>
      <c r="D4807" s="4" t="s">
        <v>4153</v>
      </c>
      <c r="G4807" s="4" t="s">
        <v>3123</v>
      </c>
      <c r="P4807" s="9" t="s">
        <v>7449</v>
      </c>
      <c r="Q4807" s="9" t="s">
        <v>4153</v>
      </c>
      <c r="R4807" s="9" t="s">
        <v>1960</v>
      </c>
    </row>
    <row r="4808" spans="1:18" x14ac:dyDescent="0.25">
      <c r="A4808" s="4" t="s">
        <v>4628</v>
      </c>
      <c r="D4808" s="4" t="s">
        <v>6054</v>
      </c>
      <c r="G4808" s="4" t="s">
        <v>7707</v>
      </c>
      <c r="P4808" s="9" t="s">
        <v>4628</v>
      </c>
      <c r="Q4808" s="9" t="s">
        <v>6054</v>
      </c>
      <c r="R4808" s="9" t="s">
        <v>1959</v>
      </c>
    </row>
    <row r="4809" spans="1:18" x14ac:dyDescent="0.25">
      <c r="A4809" s="4" t="s">
        <v>4652</v>
      </c>
      <c r="D4809" s="4" t="s">
        <v>6332</v>
      </c>
      <c r="G4809" s="4" t="s">
        <v>7708</v>
      </c>
      <c r="P4809" s="9" t="s">
        <v>4652</v>
      </c>
      <c r="Q4809" s="9" t="s">
        <v>6332</v>
      </c>
      <c r="R4809" s="9" t="s">
        <v>6697</v>
      </c>
    </row>
    <row r="4810" spans="1:18" x14ac:dyDescent="0.25">
      <c r="A4810" s="4" t="s">
        <v>6707</v>
      </c>
      <c r="D4810" s="4" t="s">
        <v>4254</v>
      </c>
      <c r="G4810" s="4" t="s">
        <v>3235</v>
      </c>
      <c r="P4810" s="9" t="s">
        <v>6707</v>
      </c>
      <c r="Q4810" s="9" t="s">
        <v>4254</v>
      </c>
      <c r="R4810" s="9" t="s">
        <v>7434</v>
      </c>
    </row>
    <row r="4811" spans="1:18" x14ac:dyDescent="0.25">
      <c r="A4811" s="4" t="s">
        <v>4752</v>
      </c>
      <c r="D4811" s="4" t="s">
        <v>4323</v>
      </c>
      <c r="G4811" s="4" t="s">
        <v>7433</v>
      </c>
      <c r="P4811" s="9" t="s">
        <v>4752</v>
      </c>
      <c r="Q4811" s="9" t="s">
        <v>4323</v>
      </c>
      <c r="R4811" s="9" t="s">
        <v>6328</v>
      </c>
    </row>
    <row r="4812" spans="1:18" x14ac:dyDescent="0.25">
      <c r="A4812" s="4" t="s">
        <v>4755</v>
      </c>
      <c r="D4812" s="4" t="s">
        <v>4339</v>
      </c>
      <c r="G4812" s="4" t="s">
        <v>3389</v>
      </c>
      <c r="P4812" s="9" t="s">
        <v>4755</v>
      </c>
      <c r="Q4812" s="9" t="s">
        <v>4339</v>
      </c>
      <c r="R4812" s="9" t="s">
        <v>5462</v>
      </c>
    </row>
    <row r="4813" spans="1:18" x14ac:dyDescent="0.25">
      <c r="A4813" s="4" t="s">
        <v>4859</v>
      </c>
      <c r="D4813" s="4" t="s">
        <v>4384</v>
      </c>
      <c r="G4813" s="4" t="s">
        <v>2631</v>
      </c>
      <c r="P4813" s="9" t="s">
        <v>4859</v>
      </c>
      <c r="Q4813" s="9" t="s">
        <v>4384</v>
      </c>
      <c r="R4813" s="9" t="s">
        <v>6329</v>
      </c>
    </row>
    <row r="4814" spans="1:18" x14ac:dyDescent="0.25">
      <c r="A4814" s="4" t="s">
        <v>2374</v>
      </c>
      <c r="D4814" s="4" t="s">
        <v>2260</v>
      </c>
      <c r="G4814" s="4" t="s">
        <v>2215</v>
      </c>
      <c r="P4814" s="9" t="s">
        <v>2374</v>
      </c>
      <c r="Q4814" s="9" t="s">
        <v>2260</v>
      </c>
      <c r="R4814" s="9" t="s">
        <v>7709</v>
      </c>
    </row>
    <row r="4815" spans="1:18" x14ac:dyDescent="0.25">
      <c r="A4815" s="4" t="s">
        <v>1738</v>
      </c>
      <c r="D4815" s="4" t="s">
        <v>2312</v>
      </c>
      <c r="G4815" s="4" t="s">
        <v>1960</v>
      </c>
      <c r="P4815" s="9" t="s">
        <v>1738</v>
      </c>
      <c r="Q4815" s="9" t="s">
        <v>2312</v>
      </c>
      <c r="R4815" s="9" t="s">
        <v>6985</v>
      </c>
    </row>
    <row r="4816" spans="1:18" x14ac:dyDescent="0.25">
      <c r="A4816" s="4" t="s">
        <v>1875</v>
      </c>
      <c r="D4816" s="4" t="s">
        <v>4426</v>
      </c>
      <c r="G4816" s="4" t="s">
        <v>1959</v>
      </c>
      <c r="P4816" s="9" t="s">
        <v>1875</v>
      </c>
      <c r="Q4816" s="9" t="s">
        <v>4426</v>
      </c>
      <c r="R4816" s="9" t="s">
        <v>2589</v>
      </c>
    </row>
    <row r="4817" spans="1:18" x14ac:dyDescent="0.25">
      <c r="A4817" s="4" t="s">
        <v>2023</v>
      </c>
      <c r="D4817" s="4" t="s">
        <v>4422</v>
      </c>
      <c r="G4817" s="4" t="s">
        <v>6697</v>
      </c>
      <c r="P4817" s="9" t="s">
        <v>2023</v>
      </c>
      <c r="Q4817" s="9" t="s">
        <v>4422</v>
      </c>
      <c r="R4817" s="9" t="s">
        <v>4967</v>
      </c>
    </row>
    <row r="4818" spans="1:18" x14ac:dyDescent="0.25">
      <c r="A4818" s="4" t="s">
        <v>6991</v>
      </c>
      <c r="D4818" s="4" t="s">
        <v>6830</v>
      </c>
      <c r="G4818" s="4" t="s">
        <v>7434</v>
      </c>
      <c r="P4818" s="9" t="s">
        <v>6991</v>
      </c>
      <c r="Q4818" s="9" t="s">
        <v>6830</v>
      </c>
      <c r="R4818" s="9" t="s">
        <v>4971</v>
      </c>
    </row>
    <row r="4819" spans="1:18" x14ac:dyDescent="0.25">
      <c r="A4819" s="4" t="s">
        <v>1365</v>
      </c>
      <c r="D4819" s="4" t="s">
        <v>6333</v>
      </c>
      <c r="G4819" s="4" t="s">
        <v>6328</v>
      </c>
      <c r="P4819" s="9" t="s">
        <v>1365</v>
      </c>
      <c r="Q4819" s="9" t="s">
        <v>6333</v>
      </c>
      <c r="R4819" s="9" t="s">
        <v>4158</v>
      </c>
    </row>
    <row r="4820" spans="1:18" x14ac:dyDescent="0.25">
      <c r="A4820" s="4" t="s">
        <v>1503</v>
      </c>
      <c r="D4820" s="4" t="s">
        <v>5646</v>
      </c>
      <c r="G4820" s="4" t="s">
        <v>5462</v>
      </c>
      <c r="P4820" s="9" t="s">
        <v>1503</v>
      </c>
      <c r="Q4820" s="9" t="s">
        <v>5646</v>
      </c>
      <c r="R4820" s="9" t="s">
        <v>6698</v>
      </c>
    </row>
    <row r="4821" spans="1:18" x14ac:dyDescent="0.25">
      <c r="A4821" s="4" t="s">
        <v>1653</v>
      </c>
      <c r="D4821" s="4" t="s">
        <v>2578</v>
      </c>
      <c r="G4821" s="4" t="s">
        <v>6329</v>
      </c>
      <c r="P4821" s="9" t="s">
        <v>1653</v>
      </c>
      <c r="Q4821" s="9" t="s">
        <v>2578</v>
      </c>
      <c r="R4821" s="9" t="s">
        <v>4212</v>
      </c>
    </row>
    <row r="4822" spans="1:18" x14ac:dyDescent="0.25">
      <c r="A4822" s="4" t="s">
        <v>4242</v>
      </c>
      <c r="D4822" s="4" t="s">
        <v>3488</v>
      </c>
      <c r="G4822" s="4" t="s">
        <v>7709</v>
      </c>
      <c r="P4822" s="9" t="s">
        <v>4242</v>
      </c>
      <c r="Q4822" s="9" t="s">
        <v>3488</v>
      </c>
      <c r="R4822" s="9" t="s">
        <v>4267</v>
      </c>
    </row>
    <row r="4823" spans="1:18" x14ac:dyDescent="0.25">
      <c r="A4823" s="4" t="s">
        <v>4336</v>
      </c>
      <c r="D4823" s="4" t="s">
        <v>3492</v>
      </c>
      <c r="G4823" s="4" t="s">
        <v>6985</v>
      </c>
      <c r="P4823" s="9" t="s">
        <v>4336</v>
      </c>
      <c r="Q4823" s="9" t="s">
        <v>3492</v>
      </c>
      <c r="R4823" s="9" t="s">
        <v>7435</v>
      </c>
    </row>
    <row r="4824" spans="1:18" x14ac:dyDescent="0.25">
      <c r="A4824" s="4" t="s">
        <v>6060</v>
      </c>
      <c r="D4824" s="4" t="s">
        <v>6055</v>
      </c>
      <c r="G4824" s="4" t="s">
        <v>2589</v>
      </c>
      <c r="P4824" s="9" t="s">
        <v>6060</v>
      </c>
      <c r="Q4824" s="9" t="s">
        <v>6055</v>
      </c>
      <c r="R4824" s="9" t="s">
        <v>5444</v>
      </c>
    </row>
    <row r="4825" spans="1:18" x14ac:dyDescent="0.25">
      <c r="A4825" s="4" t="s">
        <v>6061</v>
      </c>
      <c r="D4825" s="4" t="s">
        <v>4627</v>
      </c>
      <c r="G4825" s="4" t="s">
        <v>4967</v>
      </c>
      <c r="P4825" s="9" t="s">
        <v>6061</v>
      </c>
      <c r="Q4825" s="9" t="s">
        <v>4627</v>
      </c>
      <c r="R4825" s="9" t="s">
        <v>5687</v>
      </c>
    </row>
    <row r="4826" spans="1:18" x14ac:dyDescent="0.25">
      <c r="A4826" s="4" t="s">
        <v>4366</v>
      </c>
      <c r="D4826" s="4" t="s">
        <v>4784</v>
      </c>
      <c r="G4826" s="4" t="s">
        <v>4971</v>
      </c>
      <c r="P4826" s="9" t="s">
        <v>4366</v>
      </c>
      <c r="Q4826" s="9" t="s">
        <v>4784</v>
      </c>
      <c r="R4826" s="9" t="s">
        <v>7193</v>
      </c>
    </row>
    <row r="4827" spans="1:18" x14ac:dyDescent="0.25">
      <c r="A4827" s="4" t="s">
        <v>6389</v>
      </c>
      <c r="D4827" s="4" t="s">
        <v>6703</v>
      </c>
      <c r="G4827" s="4" t="s">
        <v>4158</v>
      </c>
      <c r="P4827" s="9" t="s">
        <v>6389</v>
      </c>
      <c r="Q4827" s="9" t="s">
        <v>6703</v>
      </c>
      <c r="R4827" s="9" t="s">
        <v>7710</v>
      </c>
    </row>
    <row r="4828" spans="1:18" x14ac:dyDescent="0.25">
      <c r="A4828" s="4" t="s">
        <v>6992</v>
      </c>
      <c r="D4828" s="4" t="s">
        <v>2446</v>
      </c>
      <c r="G4828" s="4" t="s">
        <v>6698</v>
      </c>
      <c r="P4828" s="9" t="s">
        <v>6992</v>
      </c>
      <c r="Q4828" s="9" t="s">
        <v>2446</v>
      </c>
      <c r="R4828" s="9" t="s">
        <v>5261</v>
      </c>
    </row>
    <row r="4829" spans="1:18" x14ac:dyDescent="0.25">
      <c r="A4829" s="4" t="s">
        <v>2328</v>
      </c>
      <c r="D4829" s="4" t="s">
        <v>7445</v>
      </c>
      <c r="G4829" s="4" t="s">
        <v>4212</v>
      </c>
      <c r="P4829" s="9" t="s">
        <v>2328</v>
      </c>
      <c r="Q4829" s="9" t="s">
        <v>7445</v>
      </c>
      <c r="R4829" s="9" t="s">
        <v>5262</v>
      </c>
    </row>
    <row r="4830" spans="1:18" x14ac:dyDescent="0.25">
      <c r="A4830" s="4" t="s">
        <v>2318</v>
      </c>
      <c r="D4830" s="4" t="s">
        <v>3186</v>
      </c>
      <c r="G4830" s="4" t="s">
        <v>4267</v>
      </c>
      <c r="P4830" s="9" t="s">
        <v>2318</v>
      </c>
      <c r="Q4830" s="9" t="s">
        <v>3186</v>
      </c>
      <c r="R4830" s="9" t="s">
        <v>2669</v>
      </c>
    </row>
    <row r="4831" spans="1:18" x14ac:dyDescent="0.25">
      <c r="A4831" s="4" t="s">
        <v>2286</v>
      </c>
      <c r="D4831" s="4" t="s">
        <v>6831</v>
      </c>
      <c r="G4831" s="4" t="s">
        <v>7435</v>
      </c>
      <c r="P4831" s="9" t="s">
        <v>2286</v>
      </c>
      <c r="Q4831" s="9" t="s">
        <v>6831</v>
      </c>
      <c r="R4831" s="9" t="s">
        <v>2732</v>
      </c>
    </row>
    <row r="4832" spans="1:18" x14ac:dyDescent="0.25">
      <c r="A4832" s="4" t="s">
        <v>1190</v>
      </c>
      <c r="D4832" s="4" t="s">
        <v>3460</v>
      </c>
      <c r="G4832" s="4" t="s">
        <v>5444</v>
      </c>
      <c r="P4832" s="9" t="s">
        <v>1190</v>
      </c>
      <c r="Q4832" s="9" t="s">
        <v>3460</v>
      </c>
      <c r="R4832" s="9" t="s">
        <v>6330</v>
      </c>
    </row>
    <row r="4833" spans="1:18" x14ac:dyDescent="0.25">
      <c r="A4833" s="4" t="s">
        <v>3535</v>
      </c>
      <c r="D4833" s="4" t="s">
        <v>4137</v>
      </c>
      <c r="G4833" s="4" t="s">
        <v>5687</v>
      </c>
      <c r="P4833" s="9" t="s">
        <v>3535</v>
      </c>
      <c r="Q4833" s="9" t="s">
        <v>4137</v>
      </c>
      <c r="R4833" s="9" t="s">
        <v>2856</v>
      </c>
    </row>
    <row r="4834" spans="1:18" x14ac:dyDescent="0.25">
      <c r="A4834" s="4" t="s">
        <v>1445</v>
      </c>
      <c r="D4834" s="4" t="s">
        <v>5647</v>
      </c>
      <c r="G4834" s="4" t="s">
        <v>7193</v>
      </c>
      <c r="P4834" s="9" t="s">
        <v>1445</v>
      </c>
      <c r="Q4834" s="9" t="s">
        <v>5647</v>
      </c>
      <c r="R4834" s="9" t="s">
        <v>6120</v>
      </c>
    </row>
    <row r="4835" spans="1:18" x14ac:dyDescent="0.25">
      <c r="A4835" s="4" t="s">
        <v>3576</v>
      </c>
      <c r="D4835" s="4" t="s">
        <v>4182</v>
      </c>
      <c r="G4835" s="4" t="s">
        <v>7710</v>
      </c>
      <c r="P4835" s="9" t="s">
        <v>3576</v>
      </c>
      <c r="Q4835" s="9" t="s">
        <v>4182</v>
      </c>
      <c r="R4835" s="9" t="s">
        <v>7711</v>
      </c>
    </row>
    <row r="4836" spans="1:18" x14ac:dyDescent="0.25">
      <c r="A4836" s="4" t="s">
        <v>6062</v>
      </c>
      <c r="D4836" s="4" t="s">
        <v>4209</v>
      </c>
      <c r="G4836" s="4" t="s">
        <v>5261</v>
      </c>
      <c r="P4836" s="9" t="s">
        <v>6062</v>
      </c>
      <c r="Q4836" s="9" t="s">
        <v>4209</v>
      </c>
      <c r="R4836" s="9" t="s">
        <v>2913</v>
      </c>
    </row>
    <row r="4837" spans="1:18" x14ac:dyDescent="0.25">
      <c r="A4837" s="4" t="s">
        <v>1596</v>
      </c>
      <c r="D4837" s="4" t="s">
        <v>4240</v>
      </c>
      <c r="G4837" s="4" t="s">
        <v>5262</v>
      </c>
      <c r="P4837" s="9" t="s">
        <v>1596</v>
      </c>
      <c r="Q4837" s="9" t="s">
        <v>4240</v>
      </c>
      <c r="R4837" s="9" t="s">
        <v>2548</v>
      </c>
    </row>
    <row r="4838" spans="1:18" x14ac:dyDescent="0.25">
      <c r="A4838" s="4" t="s">
        <v>3651</v>
      </c>
      <c r="D4838" s="4" t="s">
        <v>7446</v>
      </c>
      <c r="G4838" s="4" t="s">
        <v>2669</v>
      </c>
      <c r="P4838" s="9" t="s">
        <v>3651</v>
      </c>
      <c r="Q4838" s="9" t="s">
        <v>7446</v>
      </c>
      <c r="R4838" s="9" t="s">
        <v>6699</v>
      </c>
    </row>
    <row r="4839" spans="1:18" x14ac:dyDescent="0.25">
      <c r="A4839" s="4" t="s">
        <v>3707</v>
      </c>
      <c r="D4839" s="4" t="s">
        <v>4298</v>
      </c>
      <c r="G4839" s="4" t="s">
        <v>2732</v>
      </c>
      <c r="P4839" s="9" t="s">
        <v>3707</v>
      </c>
      <c r="Q4839" s="9" t="s">
        <v>4298</v>
      </c>
      <c r="R4839" s="9" t="s">
        <v>7436</v>
      </c>
    </row>
    <row r="4840" spans="1:18" x14ac:dyDescent="0.25">
      <c r="A4840" s="4" t="s">
        <v>3705</v>
      </c>
      <c r="D4840" s="4" t="s">
        <v>2246</v>
      </c>
      <c r="G4840" s="4" t="s">
        <v>6330</v>
      </c>
      <c r="P4840" s="9" t="s">
        <v>3705</v>
      </c>
      <c r="Q4840" s="9" t="s">
        <v>2246</v>
      </c>
      <c r="R4840" s="9" t="s">
        <v>6331</v>
      </c>
    </row>
    <row r="4841" spans="1:18" x14ac:dyDescent="0.25">
      <c r="A4841" s="4" t="s">
        <v>3739</v>
      </c>
      <c r="D4841" s="4" t="s">
        <v>6176</v>
      </c>
      <c r="G4841" s="4" t="s">
        <v>2856</v>
      </c>
      <c r="P4841" s="9" t="s">
        <v>3739</v>
      </c>
      <c r="Q4841" s="9" t="s">
        <v>6176</v>
      </c>
      <c r="R4841" s="9" t="s">
        <v>3591</v>
      </c>
    </row>
    <row r="4842" spans="1:18" x14ac:dyDescent="0.25">
      <c r="A4842" s="4" t="s">
        <v>3805</v>
      </c>
      <c r="D4842" s="4" t="s">
        <v>7447</v>
      </c>
      <c r="G4842" s="4" t="s">
        <v>6120</v>
      </c>
      <c r="P4842" s="9" t="s">
        <v>3805</v>
      </c>
      <c r="Q4842" s="9" t="s">
        <v>7447</v>
      </c>
      <c r="R4842" s="9" t="s">
        <v>3840</v>
      </c>
    </row>
    <row r="4843" spans="1:18" x14ac:dyDescent="0.25">
      <c r="A4843" s="4" t="s">
        <v>3814</v>
      </c>
      <c r="D4843" s="4" t="s">
        <v>5648</v>
      </c>
      <c r="G4843" s="4" t="s">
        <v>7711</v>
      </c>
      <c r="P4843" s="9" t="s">
        <v>3814</v>
      </c>
      <c r="Q4843" s="9" t="s">
        <v>5648</v>
      </c>
      <c r="R4843" s="9" t="s">
        <v>7437</v>
      </c>
    </row>
    <row r="4844" spans="1:18" x14ac:dyDescent="0.25">
      <c r="A4844" s="4" t="s">
        <v>3886</v>
      </c>
      <c r="D4844" s="4" t="s">
        <v>6704</v>
      </c>
      <c r="G4844" s="4" t="s">
        <v>2913</v>
      </c>
      <c r="P4844" s="9" t="s">
        <v>3886</v>
      </c>
      <c r="Q4844" s="9" t="s">
        <v>6704</v>
      </c>
      <c r="R4844" s="9" t="s">
        <v>3981</v>
      </c>
    </row>
    <row r="4845" spans="1:18" x14ac:dyDescent="0.25">
      <c r="A4845" s="4" t="s">
        <v>6708</v>
      </c>
      <c r="D4845" s="4" t="s">
        <v>4168</v>
      </c>
      <c r="G4845" s="4" t="s">
        <v>2548</v>
      </c>
      <c r="P4845" s="9" t="s">
        <v>6708</v>
      </c>
      <c r="Q4845" s="9" t="s">
        <v>4168</v>
      </c>
      <c r="R4845" s="9" t="s">
        <v>2405</v>
      </c>
    </row>
    <row r="4846" spans="1:18" x14ac:dyDescent="0.25">
      <c r="A4846" s="4" t="s">
        <v>3924</v>
      </c>
      <c r="D4846" s="4" t="s">
        <v>6056</v>
      </c>
      <c r="G4846" s="4" t="s">
        <v>6699</v>
      </c>
      <c r="P4846" s="9" t="s">
        <v>3924</v>
      </c>
      <c r="Q4846" s="9" t="s">
        <v>6056</v>
      </c>
      <c r="R4846" s="9" t="s">
        <v>2071</v>
      </c>
    </row>
    <row r="4847" spans="1:18" x14ac:dyDescent="0.25">
      <c r="A4847" s="4" t="s">
        <v>4014</v>
      </c>
      <c r="D4847" s="4" t="s">
        <v>5445</v>
      </c>
      <c r="G4847" s="4" t="s">
        <v>7436</v>
      </c>
      <c r="P4847" s="9" t="s">
        <v>4014</v>
      </c>
      <c r="Q4847" s="9" t="s">
        <v>5445</v>
      </c>
      <c r="R4847" s="9" t="s">
        <v>4067</v>
      </c>
    </row>
    <row r="4848" spans="1:18" x14ac:dyDescent="0.25">
      <c r="A4848" s="4" t="s">
        <v>4023</v>
      </c>
      <c r="D4848" s="4" t="s">
        <v>6705</v>
      </c>
      <c r="G4848" s="4" t="s">
        <v>6331</v>
      </c>
      <c r="P4848" s="9" t="s">
        <v>4023</v>
      </c>
      <c r="Q4848" s="9" t="s">
        <v>6705</v>
      </c>
      <c r="R4848" s="9" t="s">
        <v>5643</v>
      </c>
    </row>
    <row r="4849" spans="1:18" x14ac:dyDescent="0.25">
      <c r="A4849" s="4" t="s">
        <v>2403</v>
      </c>
      <c r="D4849" s="4" t="s">
        <v>4245</v>
      </c>
      <c r="G4849" s="4" t="s">
        <v>3591</v>
      </c>
      <c r="P4849" s="9" t="s">
        <v>2403</v>
      </c>
      <c r="Q4849" s="9" t="s">
        <v>4245</v>
      </c>
      <c r="R4849" s="9" t="s">
        <v>6051</v>
      </c>
    </row>
    <row r="4850" spans="1:18" x14ac:dyDescent="0.25">
      <c r="A4850" s="4" t="s">
        <v>4103</v>
      </c>
      <c r="D4850" s="4" t="s">
        <v>6057</v>
      </c>
      <c r="G4850" s="4" t="s">
        <v>3840</v>
      </c>
      <c r="P4850" s="9" t="s">
        <v>4103</v>
      </c>
      <c r="Q4850" s="9" t="s">
        <v>6057</v>
      </c>
      <c r="R4850" s="9" t="s">
        <v>3581</v>
      </c>
    </row>
    <row r="4851" spans="1:18" x14ac:dyDescent="0.25">
      <c r="A4851" s="4" t="s">
        <v>1781</v>
      </c>
      <c r="D4851" s="4" t="s">
        <v>6058</v>
      </c>
      <c r="G4851" s="4" t="s">
        <v>7437</v>
      </c>
      <c r="P4851" s="9" t="s">
        <v>1781</v>
      </c>
      <c r="Q4851" s="9" t="s">
        <v>6058</v>
      </c>
      <c r="R4851" s="9" t="s">
        <v>5407</v>
      </c>
    </row>
    <row r="4852" spans="1:18" x14ac:dyDescent="0.25">
      <c r="A4852" s="4" t="s">
        <v>1935</v>
      </c>
      <c r="D4852" s="4" t="s">
        <v>4367</v>
      </c>
      <c r="G4852" s="4" t="s">
        <v>3981</v>
      </c>
      <c r="P4852" s="9" t="s">
        <v>1935</v>
      </c>
      <c r="Q4852" s="9" t="s">
        <v>4367</v>
      </c>
      <c r="R4852" s="9" t="s">
        <v>3621</v>
      </c>
    </row>
    <row r="4853" spans="1:18" x14ac:dyDescent="0.25">
      <c r="A4853" s="4" t="s">
        <v>2084</v>
      </c>
      <c r="D4853" s="4" t="s">
        <v>2271</v>
      </c>
      <c r="G4853" s="4" t="s">
        <v>2405</v>
      </c>
      <c r="P4853" s="9" t="s">
        <v>2084</v>
      </c>
      <c r="Q4853" s="9" t="s">
        <v>2271</v>
      </c>
      <c r="R4853" s="9" t="s">
        <v>3713</v>
      </c>
    </row>
    <row r="4854" spans="1:18" x14ac:dyDescent="0.25">
      <c r="A4854" s="4" t="s">
        <v>2092</v>
      </c>
      <c r="D4854" s="4" t="s">
        <v>2291</v>
      </c>
      <c r="G4854" s="4" t="s">
        <v>2071</v>
      </c>
      <c r="P4854" s="9" t="s">
        <v>2092</v>
      </c>
      <c r="Q4854" s="9" t="s">
        <v>2291</v>
      </c>
      <c r="R4854" s="9" t="s">
        <v>3831</v>
      </c>
    </row>
    <row r="4855" spans="1:18" x14ac:dyDescent="0.25">
      <c r="A4855" s="4" t="s">
        <v>2120</v>
      </c>
      <c r="D4855" s="4" t="s">
        <v>1367</v>
      </c>
      <c r="G4855" s="4" t="s">
        <v>4067</v>
      </c>
      <c r="P4855" s="9" t="s">
        <v>2120</v>
      </c>
      <c r="Q4855" s="9" t="s">
        <v>1367</v>
      </c>
      <c r="R4855" s="9" t="s">
        <v>7712</v>
      </c>
    </row>
    <row r="4856" spans="1:18" x14ac:dyDescent="0.25">
      <c r="A4856" s="4" t="s">
        <v>2185</v>
      </c>
      <c r="D4856" s="4" t="s">
        <v>1502</v>
      </c>
      <c r="G4856" s="4" t="s">
        <v>5643</v>
      </c>
      <c r="P4856" s="9" t="s">
        <v>2185</v>
      </c>
      <c r="Q4856" s="9" t="s">
        <v>1502</v>
      </c>
      <c r="R4856" s="9" t="s">
        <v>3977</v>
      </c>
    </row>
    <row r="4857" spans="1:18" x14ac:dyDescent="0.25">
      <c r="A4857" s="4" t="s">
        <v>4056</v>
      </c>
      <c r="D4857" s="4" t="s">
        <v>1652</v>
      </c>
      <c r="G4857" s="4" t="s">
        <v>6051</v>
      </c>
      <c r="P4857" s="9" t="s">
        <v>4056</v>
      </c>
      <c r="Q4857" s="9" t="s">
        <v>1652</v>
      </c>
      <c r="R4857" s="9" t="s">
        <v>2473</v>
      </c>
    </row>
    <row r="4858" spans="1:18" x14ac:dyDescent="0.25">
      <c r="A4858" s="4" t="s">
        <v>4085</v>
      </c>
      <c r="D4858" s="4" t="s">
        <v>4248</v>
      </c>
      <c r="G4858" s="4" t="s">
        <v>3581</v>
      </c>
      <c r="P4858" s="9" t="s">
        <v>4085</v>
      </c>
      <c r="Q4858" s="9" t="s">
        <v>4248</v>
      </c>
      <c r="R4858" s="9" t="s">
        <v>1933</v>
      </c>
    </row>
    <row r="4859" spans="1:18" x14ac:dyDescent="0.25">
      <c r="A4859" s="4" t="s">
        <v>7195</v>
      </c>
      <c r="D4859" s="4" t="s">
        <v>4268</v>
      </c>
      <c r="G4859" s="4" t="s">
        <v>5407</v>
      </c>
      <c r="P4859" s="9" t="s">
        <v>7195</v>
      </c>
      <c r="Q4859" s="9" t="s">
        <v>4268</v>
      </c>
      <c r="R4859" s="9" t="s">
        <v>2070</v>
      </c>
    </row>
    <row r="4860" spans="1:18" x14ac:dyDescent="0.25">
      <c r="A4860" s="4" t="s">
        <v>2491</v>
      </c>
      <c r="D4860" s="4" t="s">
        <v>6334</v>
      </c>
      <c r="G4860" s="4" t="s">
        <v>3621</v>
      </c>
      <c r="P4860" s="9" t="s">
        <v>2491</v>
      </c>
      <c r="Q4860" s="9" t="s">
        <v>6334</v>
      </c>
      <c r="R4860" s="9" t="s">
        <v>4131</v>
      </c>
    </row>
    <row r="4861" spans="1:18" x14ac:dyDescent="0.25">
      <c r="A4861" s="4" t="s">
        <v>5409</v>
      </c>
      <c r="D4861" s="4" t="s">
        <v>6335</v>
      </c>
      <c r="G4861" s="4" t="s">
        <v>3713</v>
      </c>
      <c r="P4861" s="9" t="s">
        <v>5409</v>
      </c>
      <c r="Q4861" s="9" t="s">
        <v>6335</v>
      </c>
      <c r="R4861" s="9" t="s">
        <v>7438</v>
      </c>
    </row>
    <row r="4862" spans="1:18" x14ac:dyDescent="0.25">
      <c r="A4862" s="4" t="s">
        <v>6833</v>
      </c>
      <c r="D4862" s="4" t="s">
        <v>6987</v>
      </c>
      <c r="G4862" s="4" t="s">
        <v>3831</v>
      </c>
      <c r="P4862" s="9" t="s">
        <v>6833</v>
      </c>
      <c r="Q4862" s="9" t="s">
        <v>6987</v>
      </c>
      <c r="R4862" s="9" t="s">
        <v>6829</v>
      </c>
    </row>
    <row r="4863" spans="1:18" x14ac:dyDescent="0.25">
      <c r="A4863" s="4" t="s">
        <v>5496</v>
      </c>
      <c r="D4863" s="4" t="s">
        <v>6988</v>
      </c>
      <c r="G4863" s="4" t="s">
        <v>7712</v>
      </c>
      <c r="P4863" s="9" t="s">
        <v>5496</v>
      </c>
      <c r="Q4863" s="9" t="s">
        <v>6988</v>
      </c>
      <c r="R4863" s="9" t="s">
        <v>6052</v>
      </c>
    </row>
    <row r="4864" spans="1:18" x14ac:dyDescent="0.25">
      <c r="A4864" s="4" t="s">
        <v>2388</v>
      </c>
      <c r="D4864" s="4" t="s">
        <v>7194</v>
      </c>
      <c r="G4864" s="4" t="s">
        <v>3977</v>
      </c>
      <c r="P4864" s="9" t="s">
        <v>2388</v>
      </c>
      <c r="Q4864" s="9" t="s">
        <v>7194</v>
      </c>
      <c r="R4864" s="9" t="s">
        <v>4623</v>
      </c>
    </row>
    <row r="4865" spans="1:18" x14ac:dyDescent="0.25">
      <c r="A4865" s="4" t="s">
        <v>1266</v>
      </c>
      <c r="D4865" s="4" t="s">
        <v>4377</v>
      </c>
      <c r="G4865" s="4" t="s">
        <v>2473</v>
      </c>
      <c r="P4865" s="9" t="s">
        <v>1266</v>
      </c>
      <c r="Q4865" s="9" t="s">
        <v>4377</v>
      </c>
      <c r="R4865" s="9" t="s">
        <v>7713</v>
      </c>
    </row>
    <row r="4866" spans="1:18" x14ac:dyDescent="0.25">
      <c r="A4866" s="4" t="s">
        <v>3541</v>
      </c>
      <c r="D4866" s="4" t="s">
        <v>4371</v>
      </c>
      <c r="G4866" s="4" t="s">
        <v>1933</v>
      </c>
      <c r="P4866" s="9" t="s">
        <v>3541</v>
      </c>
      <c r="Q4866" s="9" t="s">
        <v>4371</v>
      </c>
      <c r="R4866" s="9" t="s">
        <v>5698</v>
      </c>
    </row>
    <row r="4867" spans="1:18" x14ac:dyDescent="0.25">
      <c r="A4867" s="4" t="s">
        <v>1393</v>
      </c>
      <c r="D4867" s="4" t="s">
        <v>6989</v>
      </c>
      <c r="G4867" s="4" t="s">
        <v>2070</v>
      </c>
      <c r="P4867" s="9" t="s">
        <v>1393</v>
      </c>
      <c r="Q4867" s="9" t="s">
        <v>6989</v>
      </c>
      <c r="R4867" s="9" t="s">
        <v>2531</v>
      </c>
    </row>
    <row r="4868" spans="1:18" x14ac:dyDescent="0.25">
      <c r="A4868" s="4" t="s">
        <v>6709</v>
      </c>
      <c r="D4868" s="4" t="s">
        <v>6990</v>
      </c>
      <c r="G4868" s="4" t="s">
        <v>4131</v>
      </c>
      <c r="P4868" s="9" t="s">
        <v>6709</v>
      </c>
      <c r="Q4868" s="9" t="s">
        <v>6990</v>
      </c>
      <c r="R4868" s="9" t="s">
        <v>2177</v>
      </c>
    </row>
    <row r="4869" spans="1:18" x14ac:dyDescent="0.25">
      <c r="A4869" s="4" t="s">
        <v>1527</v>
      </c>
      <c r="D4869" s="4" t="s">
        <v>2274</v>
      </c>
      <c r="G4869" s="4" t="s">
        <v>7438</v>
      </c>
      <c r="P4869" s="9" t="s">
        <v>1527</v>
      </c>
      <c r="Q4869" s="9" t="s">
        <v>2274</v>
      </c>
      <c r="R4869" s="9" t="s">
        <v>4962</v>
      </c>
    </row>
    <row r="4870" spans="1:18" x14ac:dyDescent="0.25">
      <c r="A4870" s="4" t="s">
        <v>3633</v>
      </c>
      <c r="D4870" s="4" t="s">
        <v>2310</v>
      </c>
      <c r="G4870" s="4" t="s">
        <v>6829</v>
      </c>
      <c r="P4870" s="9" t="s">
        <v>3633</v>
      </c>
      <c r="Q4870" s="9" t="s">
        <v>2310</v>
      </c>
      <c r="R4870" s="9" t="s">
        <v>4867</v>
      </c>
    </row>
    <row r="4871" spans="1:18" x14ac:dyDescent="0.25">
      <c r="A4871" s="4" t="s">
        <v>3706</v>
      </c>
      <c r="D4871" s="4" t="s">
        <v>6177</v>
      </c>
      <c r="G4871" s="4" t="s">
        <v>6052</v>
      </c>
      <c r="P4871" s="9" t="s">
        <v>3706</v>
      </c>
      <c r="Q4871" s="9" t="s">
        <v>6177</v>
      </c>
      <c r="R4871" s="9" t="s">
        <v>2646</v>
      </c>
    </row>
    <row r="4872" spans="1:18" x14ac:dyDescent="0.25">
      <c r="A4872" s="4" t="s">
        <v>3744</v>
      </c>
      <c r="D4872" s="4" t="s">
        <v>7448</v>
      </c>
      <c r="G4872" s="4" t="s">
        <v>4623</v>
      </c>
      <c r="P4872" s="9" t="s">
        <v>3744</v>
      </c>
      <c r="Q4872" s="9" t="s">
        <v>7448</v>
      </c>
      <c r="R4872" s="9" t="s">
        <v>1721</v>
      </c>
    </row>
    <row r="4873" spans="1:18" x14ac:dyDescent="0.25">
      <c r="A4873" s="4" t="s">
        <v>5410</v>
      </c>
      <c r="D4873" s="4" t="s">
        <v>5649</v>
      </c>
      <c r="G4873" s="4" t="s">
        <v>7713</v>
      </c>
      <c r="P4873" s="9" t="s">
        <v>5410</v>
      </c>
      <c r="Q4873" s="9" t="s">
        <v>5649</v>
      </c>
      <c r="R4873" s="9" t="s">
        <v>1967</v>
      </c>
    </row>
    <row r="4874" spans="1:18" x14ac:dyDescent="0.25">
      <c r="A4874" s="4" t="s">
        <v>3815</v>
      </c>
      <c r="D4874" s="4" t="s">
        <v>3073</v>
      </c>
      <c r="G4874" s="4" t="s">
        <v>5698</v>
      </c>
      <c r="P4874" s="9" t="s">
        <v>3815</v>
      </c>
      <c r="Q4874" s="9" t="s">
        <v>3073</v>
      </c>
      <c r="R4874" s="9" t="s">
        <v>3451</v>
      </c>
    </row>
    <row r="4875" spans="1:18" x14ac:dyDescent="0.25">
      <c r="A4875" s="4" t="s">
        <v>3861</v>
      </c>
      <c r="D4875" s="4" t="s">
        <v>5650</v>
      </c>
      <c r="G4875" s="4" t="s">
        <v>2531</v>
      </c>
      <c r="P4875" s="9" t="s">
        <v>3861</v>
      </c>
      <c r="Q4875" s="9" t="s">
        <v>5650</v>
      </c>
      <c r="R4875" s="9" t="s">
        <v>1282</v>
      </c>
    </row>
    <row r="4876" spans="1:18" x14ac:dyDescent="0.25">
      <c r="A4876" s="4" t="s">
        <v>3881</v>
      </c>
      <c r="D4876" s="4" t="s">
        <v>3166</v>
      </c>
      <c r="G4876" s="4" t="s">
        <v>2177</v>
      </c>
      <c r="P4876" s="9" t="s">
        <v>3881</v>
      </c>
      <c r="Q4876" s="9" t="s">
        <v>3166</v>
      </c>
      <c r="R4876" s="9" t="s">
        <v>2998</v>
      </c>
    </row>
    <row r="4877" spans="1:18" x14ac:dyDescent="0.25">
      <c r="A4877" s="4" t="s">
        <v>3962</v>
      </c>
      <c r="D4877" s="4" t="s">
        <v>3250</v>
      </c>
      <c r="G4877" s="4" t="s">
        <v>4962</v>
      </c>
      <c r="P4877" s="9" t="s">
        <v>3962</v>
      </c>
      <c r="Q4877" s="9" t="s">
        <v>3250</v>
      </c>
      <c r="R4877" s="9" t="s">
        <v>3049</v>
      </c>
    </row>
    <row r="4878" spans="1:18" x14ac:dyDescent="0.25">
      <c r="A4878" s="4" t="s">
        <v>6993</v>
      </c>
      <c r="D4878" s="4" t="s">
        <v>3314</v>
      </c>
      <c r="G4878" s="4" t="s">
        <v>4867</v>
      </c>
      <c r="P4878" s="9" t="s">
        <v>6993</v>
      </c>
      <c r="Q4878" s="9" t="s">
        <v>3314</v>
      </c>
      <c r="R4878" s="9" t="s">
        <v>3112</v>
      </c>
    </row>
    <row r="4879" spans="1:18" x14ac:dyDescent="0.25">
      <c r="A4879" s="4" t="s">
        <v>2359</v>
      </c>
      <c r="D4879" s="4" t="s">
        <v>6832</v>
      </c>
      <c r="G4879" s="4" t="s">
        <v>2646</v>
      </c>
      <c r="P4879" s="9" t="s">
        <v>2359</v>
      </c>
      <c r="Q4879" s="9" t="s">
        <v>6832</v>
      </c>
      <c r="R4879" s="9" t="s">
        <v>7439</v>
      </c>
    </row>
    <row r="4880" spans="1:18" x14ac:dyDescent="0.25">
      <c r="A4880" s="4" t="s">
        <v>1718</v>
      </c>
      <c r="D4880" s="4" t="s">
        <v>2421</v>
      </c>
      <c r="G4880" s="4" t="s">
        <v>1721</v>
      </c>
      <c r="P4880" s="9" t="s">
        <v>1718</v>
      </c>
      <c r="Q4880" s="9" t="s">
        <v>2421</v>
      </c>
      <c r="R4880" s="9" t="s">
        <v>3307</v>
      </c>
    </row>
    <row r="4881" spans="1:18" x14ac:dyDescent="0.25">
      <c r="A4881" s="4" t="s">
        <v>1950</v>
      </c>
      <c r="D4881" s="4" t="s">
        <v>1961</v>
      </c>
      <c r="G4881" s="4" t="s">
        <v>1967</v>
      </c>
      <c r="P4881" s="9" t="s">
        <v>1950</v>
      </c>
      <c r="Q4881" s="9" t="s">
        <v>1961</v>
      </c>
      <c r="R4881" s="9" t="s">
        <v>3313</v>
      </c>
    </row>
    <row r="4882" spans="1:18" x14ac:dyDescent="0.25">
      <c r="A4882" s="4" t="s">
        <v>4092</v>
      </c>
      <c r="D4882" s="4" t="s">
        <v>1958</v>
      </c>
      <c r="G4882" s="4" t="s">
        <v>3451</v>
      </c>
      <c r="P4882" s="9" t="s">
        <v>4092</v>
      </c>
      <c r="Q4882" s="9" t="s">
        <v>1958</v>
      </c>
      <c r="R4882" s="9" t="s">
        <v>6700</v>
      </c>
    </row>
    <row r="4883" spans="1:18" x14ac:dyDescent="0.25">
      <c r="A4883" s="4" t="s">
        <v>1326</v>
      </c>
      <c r="D4883" s="4" t="s">
        <v>2116</v>
      </c>
      <c r="G4883" s="4" t="s">
        <v>1282</v>
      </c>
      <c r="P4883" s="9" t="s">
        <v>1326</v>
      </c>
      <c r="Q4883" s="9" t="s">
        <v>2116</v>
      </c>
      <c r="R4883" s="9" t="s">
        <v>2422</v>
      </c>
    </row>
    <row r="4884" spans="1:18" x14ac:dyDescent="0.25">
      <c r="A4884" s="4" t="s">
        <v>1209</v>
      </c>
      <c r="D4884" s="4" t="s">
        <v>3404</v>
      </c>
      <c r="G4884" s="4" t="s">
        <v>2998</v>
      </c>
      <c r="P4884" s="9" t="s">
        <v>1209</v>
      </c>
      <c r="Q4884" s="9" t="s">
        <v>3404</v>
      </c>
      <c r="R4884" s="9" t="s">
        <v>1963</v>
      </c>
    </row>
    <row r="4885" spans="1:18" x14ac:dyDescent="0.25">
      <c r="A4885" s="4" t="s">
        <v>2979</v>
      </c>
      <c r="D4885" s="4" t="s">
        <v>1224</v>
      </c>
      <c r="G4885" s="4" t="s">
        <v>3049</v>
      </c>
      <c r="P4885" s="9" t="s">
        <v>2979</v>
      </c>
      <c r="Q4885" s="9" t="s">
        <v>1224</v>
      </c>
      <c r="R4885" s="9" t="s">
        <v>2103</v>
      </c>
    </row>
    <row r="4886" spans="1:18" x14ac:dyDescent="0.25">
      <c r="A4886" s="4" t="s">
        <v>2992</v>
      </c>
      <c r="D4886" s="4" t="s">
        <v>4498</v>
      </c>
      <c r="G4886" s="4" t="s">
        <v>3112</v>
      </c>
      <c r="P4886" s="9" t="s">
        <v>2992</v>
      </c>
      <c r="Q4886" s="9" t="s">
        <v>4498</v>
      </c>
      <c r="R4886" s="9" t="s">
        <v>3446</v>
      </c>
    </row>
    <row r="4887" spans="1:18" x14ac:dyDescent="0.25">
      <c r="A4887" s="4" t="s">
        <v>1408</v>
      </c>
      <c r="D4887" s="4" t="s">
        <v>6059</v>
      </c>
      <c r="G4887" s="4" t="s">
        <v>7439</v>
      </c>
      <c r="P4887" s="9" t="s">
        <v>1408</v>
      </c>
      <c r="Q4887" s="9" t="s">
        <v>6059</v>
      </c>
      <c r="R4887" s="9" t="s">
        <v>3494</v>
      </c>
    </row>
    <row r="4888" spans="1:18" x14ac:dyDescent="0.25">
      <c r="A4888" s="4" t="s">
        <v>1457</v>
      </c>
      <c r="D4888" s="4" t="s">
        <v>1565</v>
      </c>
      <c r="G4888" s="4" t="s">
        <v>3307</v>
      </c>
      <c r="P4888" s="9" t="s">
        <v>1457</v>
      </c>
      <c r="Q4888" s="9" t="s">
        <v>1565</v>
      </c>
      <c r="R4888" s="9" t="s">
        <v>5408</v>
      </c>
    </row>
    <row r="4889" spans="1:18" x14ac:dyDescent="0.25">
      <c r="A4889" s="4" t="s">
        <v>1632</v>
      </c>
      <c r="D4889" s="4" t="s">
        <v>4532</v>
      </c>
      <c r="G4889" s="4" t="s">
        <v>3313</v>
      </c>
      <c r="P4889" s="9" t="s">
        <v>1632</v>
      </c>
      <c r="Q4889" s="9" t="s">
        <v>4532</v>
      </c>
      <c r="R4889" s="9" t="s">
        <v>4467</v>
      </c>
    </row>
    <row r="4890" spans="1:18" x14ac:dyDescent="0.25">
      <c r="A4890" s="4" t="s">
        <v>1599</v>
      </c>
      <c r="D4890" s="4" t="s">
        <v>7449</v>
      </c>
      <c r="G4890" s="4" t="s">
        <v>6700</v>
      </c>
      <c r="P4890" s="9" t="s">
        <v>1599</v>
      </c>
      <c r="Q4890" s="9" t="s">
        <v>7449</v>
      </c>
      <c r="R4890" s="9" t="s">
        <v>4497</v>
      </c>
    </row>
    <row r="4891" spans="1:18" x14ac:dyDescent="0.25">
      <c r="A4891" s="4" t="s">
        <v>3065</v>
      </c>
      <c r="D4891" s="4" t="s">
        <v>4628</v>
      </c>
      <c r="G4891" s="4" t="s">
        <v>2422</v>
      </c>
      <c r="P4891" s="9" t="s">
        <v>3065</v>
      </c>
      <c r="Q4891" s="9" t="s">
        <v>4628</v>
      </c>
      <c r="R4891" s="9" t="s">
        <v>7440</v>
      </c>
    </row>
    <row r="4892" spans="1:18" x14ac:dyDescent="0.25">
      <c r="A4892" s="4" t="s">
        <v>3087</v>
      </c>
      <c r="D4892" s="4" t="s">
        <v>4652</v>
      </c>
      <c r="G4892" s="4" t="s">
        <v>1963</v>
      </c>
      <c r="P4892" s="9" t="s">
        <v>3087</v>
      </c>
      <c r="Q4892" s="9" t="s">
        <v>4652</v>
      </c>
      <c r="R4892" s="9" t="s">
        <v>4561</v>
      </c>
    </row>
    <row r="4893" spans="1:18" x14ac:dyDescent="0.25">
      <c r="A4893" s="4" t="s">
        <v>1670</v>
      </c>
      <c r="D4893" s="4" t="s">
        <v>6707</v>
      </c>
      <c r="G4893" s="4" t="s">
        <v>2103</v>
      </c>
      <c r="P4893" s="9" t="s">
        <v>1670</v>
      </c>
      <c r="Q4893" s="9" t="s">
        <v>6707</v>
      </c>
      <c r="R4893" s="9" t="s">
        <v>4619</v>
      </c>
    </row>
    <row r="4894" spans="1:18" x14ac:dyDescent="0.25">
      <c r="A4894" s="4" t="s">
        <v>3117</v>
      </c>
      <c r="D4894" s="4" t="s">
        <v>4752</v>
      </c>
      <c r="G4894" s="4" t="s">
        <v>3446</v>
      </c>
      <c r="P4894" s="9" t="s">
        <v>3117</v>
      </c>
      <c r="Q4894" s="9" t="s">
        <v>4752</v>
      </c>
      <c r="R4894" s="9" t="s">
        <v>6053</v>
      </c>
    </row>
    <row r="4895" spans="1:18" x14ac:dyDescent="0.25">
      <c r="A4895" s="4" t="s">
        <v>3144</v>
      </c>
      <c r="D4895" s="4" t="s">
        <v>4755</v>
      </c>
      <c r="G4895" s="4" t="s">
        <v>3494</v>
      </c>
      <c r="P4895" s="9" t="s">
        <v>3144</v>
      </c>
      <c r="Q4895" s="9" t="s">
        <v>4755</v>
      </c>
      <c r="R4895" s="9" t="s">
        <v>4766</v>
      </c>
    </row>
    <row r="4896" spans="1:18" x14ac:dyDescent="0.25">
      <c r="A4896" s="4" t="s">
        <v>3189</v>
      </c>
      <c r="D4896" s="4" t="s">
        <v>4859</v>
      </c>
      <c r="G4896" s="4" t="s">
        <v>5408</v>
      </c>
      <c r="P4896" s="9" t="s">
        <v>3189</v>
      </c>
      <c r="Q4896" s="9" t="s">
        <v>4859</v>
      </c>
      <c r="R4896" s="9" t="s">
        <v>5495</v>
      </c>
    </row>
    <row r="4897" spans="1:18" x14ac:dyDescent="0.25">
      <c r="A4897" s="4" t="s">
        <v>3226</v>
      </c>
      <c r="D4897" s="4" t="s">
        <v>2374</v>
      </c>
      <c r="G4897" s="4" t="s">
        <v>4467</v>
      </c>
      <c r="P4897" s="9" t="s">
        <v>3226</v>
      </c>
      <c r="Q4897" s="9" t="s">
        <v>2374</v>
      </c>
      <c r="R4897" s="9" t="s">
        <v>7441</v>
      </c>
    </row>
    <row r="4898" spans="1:18" x14ac:dyDescent="0.25">
      <c r="A4898" s="4" t="s">
        <v>3254</v>
      </c>
      <c r="D4898" s="4" t="s">
        <v>1738</v>
      </c>
      <c r="G4898" s="4" t="s">
        <v>4497</v>
      </c>
      <c r="P4898" s="9" t="s">
        <v>3254</v>
      </c>
      <c r="Q4898" s="9" t="s">
        <v>1738</v>
      </c>
      <c r="R4898" s="9" t="s">
        <v>7714</v>
      </c>
    </row>
    <row r="4899" spans="1:18" x14ac:dyDescent="0.25">
      <c r="A4899" s="4" t="s">
        <v>3271</v>
      </c>
      <c r="D4899" s="4" t="s">
        <v>1875</v>
      </c>
      <c r="G4899" s="4" t="s">
        <v>7440</v>
      </c>
      <c r="P4899" s="9" t="s">
        <v>3271</v>
      </c>
      <c r="Q4899" s="9" t="s">
        <v>1875</v>
      </c>
      <c r="R4899" s="9" t="s">
        <v>7023</v>
      </c>
    </row>
    <row r="4900" spans="1:18" x14ac:dyDescent="0.25">
      <c r="A4900" s="4" t="s">
        <v>6063</v>
      </c>
      <c r="D4900" s="4" t="s">
        <v>2023</v>
      </c>
      <c r="G4900" s="4" t="s">
        <v>4561</v>
      </c>
      <c r="P4900" s="9" t="s">
        <v>6063</v>
      </c>
      <c r="Q4900" s="9" t="s">
        <v>2023</v>
      </c>
      <c r="R4900" s="9" t="s">
        <v>2595</v>
      </c>
    </row>
    <row r="4901" spans="1:18" x14ac:dyDescent="0.25">
      <c r="A4901" s="4" t="s">
        <v>3350</v>
      </c>
      <c r="D4901" s="4" t="s">
        <v>6991</v>
      </c>
      <c r="G4901" s="4" t="s">
        <v>4619</v>
      </c>
      <c r="P4901" s="9" t="s">
        <v>3350</v>
      </c>
      <c r="Q4901" s="9" t="s">
        <v>6991</v>
      </c>
      <c r="R4901" s="9" t="s">
        <v>7443</v>
      </c>
    </row>
    <row r="4902" spans="1:18" x14ac:dyDescent="0.25">
      <c r="A4902" s="4" t="s">
        <v>3368</v>
      </c>
      <c r="D4902" s="4" t="s">
        <v>1365</v>
      </c>
      <c r="G4902" s="4" t="s">
        <v>6053</v>
      </c>
      <c r="P4902" s="9" t="s">
        <v>3368</v>
      </c>
      <c r="Q4902" s="9" t="s">
        <v>1365</v>
      </c>
      <c r="R4902" s="9" t="s">
        <v>5688</v>
      </c>
    </row>
    <row r="4903" spans="1:18" x14ac:dyDescent="0.25">
      <c r="A4903" s="4" t="s">
        <v>6710</v>
      </c>
      <c r="D4903" s="4" t="s">
        <v>1503</v>
      </c>
      <c r="G4903" s="4" t="s">
        <v>4766</v>
      </c>
      <c r="P4903" s="9" t="s">
        <v>6710</v>
      </c>
      <c r="Q4903" s="9" t="s">
        <v>1503</v>
      </c>
      <c r="R4903" s="9" t="s">
        <v>6701</v>
      </c>
    </row>
    <row r="4904" spans="1:18" x14ac:dyDescent="0.25">
      <c r="A4904" s="4" t="s">
        <v>4863</v>
      </c>
      <c r="D4904" s="4" t="s">
        <v>1653</v>
      </c>
      <c r="G4904" s="4" t="s">
        <v>5495</v>
      </c>
      <c r="P4904" s="9" t="s">
        <v>4863</v>
      </c>
      <c r="Q4904" s="9" t="s">
        <v>1653</v>
      </c>
      <c r="R4904" s="9" t="s">
        <v>2918</v>
      </c>
    </row>
    <row r="4905" spans="1:18" x14ac:dyDescent="0.25">
      <c r="A4905" s="4" t="s">
        <v>4875</v>
      </c>
      <c r="D4905" s="4" t="s">
        <v>4242</v>
      </c>
      <c r="G4905" s="4" t="s">
        <v>7441</v>
      </c>
      <c r="P4905" s="9" t="s">
        <v>4875</v>
      </c>
      <c r="Q4905" s="9" t="s">
        <v>4242</v>
      </c>
      <c r="R4905" s="9" t="s">
        <v>6702</v>
      </c>
    </row>
    <row r="4906" spans="1:18" x14ac:dyDescent="0.25">
      <c r="A4906" s="4" t="s">
        <v>6064</v>
      </c>
      <c r="D4906" s="4" t="s">
        <v>4336</v>
      </c>
      <c r="G4906" s="4" t="s">
        <v>7714</v>
      </c>
      <c r="P4906" s="9" t="s">
        <v>6064</v>
      </c>
      <c r="Q4906" s="9" t="s">
        <v>4336</v>
      </c>
      <c r="R4906" s="9" t="s">
        <v>7444</v>
      </c>
    </row>
    <row r="4907" spans="1:18" x14ac:dyDescent="0.25">
      <c r="A4907" s="4" t="s">
        <v>6711</v>
      </c>
      <c r="D4907" s="4" t="s">
        <v>6060</v>
      </c>
      <c r="G4907" s="4" t="s">
        <v>7023</v>
      </c>
      <c r="P4907" s="9" t="s">
        <v>6711</v>
      </c>
      <c r="Q4907" s="9" t="s">
        <v>6060</v>
      </c>
      <c r="R4907" s="9" t="s">
        <v>3511</v>
      </c>
    </row>
    <row r="4908" spans="1:18" x14ac:dyDescent="0.25">
      <c r="A4908" s="4" t="s">
        <v>2643</v>
      </c>
      <c r="D4908" s="4" t="s">
        <v>6061</v>
      </c>
      <c r="G4908" s="4" t="s">
        <v>2595</v>
      </c>
      <c r="P4908" s="9" t="s">
        <v>2643</v>
      </c>
      <c r="Q4908" s="9" t="s">
        <v>6061</v>
      </c>
      <c r="R4908" s="9" t="s">
        <v>5644</v>
      </c>
    </row>
    <row r="4909" spans="1:18" x14ac:dyDescent="0.25">
      <c r="A4909" s="4" t="s">
        <v>1724</v>
      </c>
      <c r="D4909" s="4" t="s">
        <v>4366</v>
      </c>
      <c r="G4909" s="4" t="s">
        <v>7443</v>
      </c>
      <c r="P4909" s="9" t="s">
        <v>1724</v>
      </c>
      <c r="Q4909" s="9" t="s">
        <v>4366</v>
      </c>
      <c r="R4909" s="9" t="s">
        <v>3551</v>
      </c>
    </row>
    <row r="4910" spans="1:18" x14ac:dyDescent="0.25">
      <c r="A4910" s="4" t="s">
        <v>1816</v>
      </c>
      <c r="D4910" s="4" t="s">
        <v>6389</v>
      </c>
      <c r="G4910" s="4" t="s">
        <v>5688</v>
      </c>
      <c r="P4910" s="9" t="s">
        <v>1816</v>
      </c>
      <c r="Q4910" s="9" t="s">
        <v>6389</v>
      </c>
      <c r="R4910" s="9" t="s">
        <v>3593</v>
      </c>
    </row>
    <row r="4911" spans="1:18" x14ac:dyDescent="0.25">
      <c r="A4911" s="4" t="s">
        <v>1986</v>
      </c>
      <c r="D4911" s="4" t="s">
        <v>6992</v>
      </c>
      <c r="G4911" s="4" t="s">
        <v>6701</v>
      </c>
      <c r="P4911" s="9" t="s">
        <v>1986</v>
      </c>
      <c r="Q4911" s="9" t="s">
        <v>6992</v>
      </c>
      <c r="R4911" s="9" t="s">
        <v>3643</v>
      </c>
    </row>
    <row r="4912" spans="1:18" x14ac:dyDescent="0.25">
      <c r="A4912" s="4" t="s">
        <v>1983</v>
      </c>
      <c r="D4912" s="4" t="s">
        <v>2328</v>
      </c>
      <c r="G4912" s="4" t="s">
        <v>2918</v>
      </c>
      <c r="P4912" s="9" t="s">
        <v>1983</v>
      </c>
      <c r="Q4912" s="9" t="s">
        <v>2328</v>
      </c>
      <c r="R4912" s="9" t="s">
        <v>7715</v>
      </c>
    </row>
    <row r="4913" spans="1:18" x14ac:dyDescent="0.25">
      <c r="A4913" s="4" t="s">
        <v>3465</v>
      </c>
      <c r="D4913" s="4" t="s">
        <v>2318</v>
      </c>
      <c r="G4913" s="4" t="s">
        <v>6702</v>
      </c>
      <c r="P4913" s="9" t="s">
        <v>3465</v>
      </c>
      <c r="Q4913" s="9" t="s">
        <v>2318</v>
      </c>
      <c r="R4913" s="9" t="s">
        <v>3673</v>
      </c>
    </row>
    <row r="4914" spans="1:18" x14ac:dyDescent="0.25">
      <c r="A4914" s="4" t="s">
        <v>3472</v>
      </c>
      <c r="D4914" s="4" t="s">
        <v>2286</v>
      </c>
      <c r="G4914" s="4" t="s">
        <v>7444</v>
      </c>
      <c r="P4914" s="9" t="s">
        <v>3472</v>
      </c>
      <c r="Q4914" s="9" t="s">
        <v>2286</v>
      </c>
      <c r="R4914" s="9" t="s">
        <v>3844</v>
      </c>
    </row>
    <row r="4915" spans="1:18" x14ac:dyDescent="0.25">
      <c r="A4915" s="4" t="s">
        <v>3461</v>
      </c>
      <c r="D4915" s="4" t="s">
        <v>1190</v>
      </c>
      <c r="G4915" s="4" t="s">
        <v>3511</v>
      </c>
      <c r="P4915" s="9" t="s">
        <v>3461</v>
      </c>
      <c r="Q4915" s="9" t="s">
        <v>1190</v>
      </c>
      <c r="R4915" s="9" t="s">
        <v>3889</v>
      </c>
    </row>
    <row r="4916" spans="1:18" x14ac:dyDescent="0.25">
      <c r="A4916" s="4" t="s">
        <v>6994</v>
      </c>
      <c r="D4916" s="4" t="s">
        <v>3535</v>
      </c>
      <c r="G4916" s="4" t="s">
        <v>5644</v>
      </c>
      <c r="P4916" s="9" t="s">
        <v>6994</v>
      </c>
      <c r="Q4916" s="9" t="s">
        <v>3535</v>
      </c>
      <c r="R4916" s="9" t="s">
        <v>3915</v>
      </c>
    </row>
    <row r="4917" spans="1:18" x14ac:dyDescent="0.25">
      <c r="A4917" s="4" t="s">
        <v>4919</v>
      </c>
      <c r="D4917" s="4" t="s">
        <v>1445</v>
      </c>
      <c r="G4917" s="4" t="s">
        <v>3551</v>
      </c>
      <c r="P4917" s="9" t="s">
        <v>4919</v>
      </c>
      <c r="Q4917" s="9" t="s">
        <v>1445</v>
      </c>
      <c r="R4917" s="9" t="s">
        <v>5689</v>
      </c>
    </row>
    <row r="4918" spans="1:18" x14ac:dyDescent="0.25">
      <c r="A4918" s="4" t="s">
        <v>4945</v>
      </c>
      <c r="D4918" s="4" t="s">
        <v>3576</v>
      </c>
      <c r="G4918" s="4" t="s">
        <v>3593</v>
      </c>
      <c r="P4918" s="9" t="s">
        <v>4945</v>
      </c>
      <c r="Q4918" s="9" t="s">
        <v>3576</v>
      </c>
      <c r="R4918" s="9" t="s">
        <v>5690</v>
      </c>
    </row>
    <row r="4919" spans="1:18" x14ac:dyDescent="0.25">
      <c r="A4919" s="4" t="s">
        <v>6712</v>
      </c>
      <c r="D4919" s="4" t="s">
        <v>6062</v>
      </c>
      <c r="G4919" s="4" t="s">
        <v>3643</v>
      </c>
      <c r="P4919" s="9" t="s">
        <v>6712</v>
      </c>
      <c r="Q4919" s="9" t="s">
        <v>6062</v>
      </c>
      <c r="R4919" s="9" t="s">
        <v>2406</v>
      </c>
    </row>
    <row r="4920" spans="1:18" x14ac:dyDescent="0.25">
      <c r="A4920" s="4" t="s">
        <v>6995</v>
      </c>
      <c r="D4920" s="4" t="s">
        <v>1596</v>
      </c>
      <c r="G4920" s="4" t="s">
        <v>7715</v>
      </c>
      <c r="P4920" s="9" t="s">
        <v>6995</v>
      </c>
      <c r="Q4920" s="9" t="s">
        <v>1596</v>
      </c>
      <c r="R4920" s="9" t="s">
        <v>1785</v>
      </c>
    </row>
    <row r="4921" spans="1:18" x14ac:dyDescent="0.25">
      <c r="A4921" s="4" t="s">
        <v>6065</v>
      </c>
      <c r="D4921" s="4" t="s">
        <v>3651</v>
      </c>
      <c r="G4921" s="4" t="s">
        <v>3673</v>
      </c>
      <c r="P4921" s="9" t="s">
        <v>6065</v>
      </c>
      <c r="Q4921" s="9" t="s">
        <v>3651</v>
      </c>
      <c r="R4921" s="9" t="s">
        <v>2072</v>
      </c>
    </row>
    <row r="4922" spans="1:18" x14ac:dyDescent="0.25">
      <c r="A4922" s="4" t="s">
        <v>6713</v>
      </c>
      <c r="D4922" s="4" t="s">
        <v>3707</v>
      </c>
      <c r="G4922" s="4" t="s">
        <v>3844</v>
      </c>
      <c r="P4922" s="9" t="s">
        <v>6713</v>
      </c>
      <c r="Q4922" s="9" t="s">
        <v>3707</v>
      </c>
      <c r="R4922" s="9" t="s">
        <v>5024</v>
      </c>
    </row>
    <row r="4923" spans="1:18" x14ac:dyDescent="0.25">
      <c r="A4923" s="4" t="s">
        <v>6714</v>
      </c>
      <c r="D4923" s="4" t="s">
        <v>3705</v>
      </c>
      <c r="G4923" s="4" t="s">
        <v>3889</v>
      </c>
      <c r="P4923" s="9" t="s">
        <v>6714</v>
      </c>
      <c r="Q4923" s="9" t="s">
        <v>3705</v>
      </c>
      <c r="R4923" s="9" t="s">
        <v>5645</v>
      </c>
    </row>
    <row r="4924" spans="1:18" x14ac:dyDescent="0.25">
      <c r="A4924" s="4" t="s">
        <v>7450</v>
      </c>
      <c r="D4924" s="4" t="s">
        <v>3739</v>
      </c>
      <c r="G4924" s="4" t="s">
        <v>3915</v>
      </c>
      <c r="P4924" s="9" t="s">
        <v>7450</v>
      </c>
      <c r="Q4924" s="9" t="s">
        <v>3739</v>
      </c>
      <c r="R4924" s="9" t="s">
        <v>5723</v>
      </c>
    </row>
    <row r="4925" spans="1:18" x14ac:dyDescent="0.25">
      <c r="A4925" s="4" t="s">
        <v>6066</v>
      </c>
      <c r="D4925" s="4" t="s">
        <v>3805</v>
      </c>
      <c r="G4925" s="4" t="s">
        <v>5689</v>
      </c>
      <c r="P4925" s="9" t="s">
        <v>6066</v>
      </c>
      <c r="Q4925" s="9" t="s">
        <v>3805</v>
      </c>
      <c r="R4925" s="9" t="s">
        <v>4153</v>
      </c>
    </row>
    <row r="4926" spans="1:18" x14ac:dyDescent="0.25">
      <c r="A4926" s="4" t="s">
        <v>7451</v>
      </c>
      <c r="D4926" s="4" t="s">
        <v>3814</v>
      </c>
      <c r="G4926" s="4" t="s">
        <v>5690</v>
      </c>
      <c r="P4926" s="9" t="s">
        <v>7451</v>
      </c>
      <c r="Q4926" s="9" t="s">
        <v>3814</v>
      </c>
      <c r="R4926" s="9" t="s">
        <v>6054</v>
      </c>
    </row>
    <row r="4927" spans="1:18" x14ac:dyDescent="0.25">
      <c r="A4927" s="4" t="s">
        <v>7452</v>
      </c>
      <c r="D4927" s="4" t="s">
        <v>3886</v>
      </c>
      <c r="G4927" s="4" t="s">
        <v>2406</v>
      </c>
      <c r="P4927" s="9" t="s">
        <v>7452</v>
      </c>
      <c r="Q4927" s="9" t="s">
        <v>3886</v>
      </c>
      <c r="R4927" s="9" t="s">
        <v>6332</v>
      </c>
    </row>
    <row r="4928" spans="1:18" x14ac:dyDescent="0.25">
      <c r="A4928" s="4" t="s">
        <v>5691</v>
      </c>
      <c r="D4928" s="4" t="s">
        <v>6708</v>
      </c>
      <c r="G4928" s="4" t="s">
        <v>1785</v>
      </c>
      <c r="P4928" s="9" t="s">
        <v>5691</v>
      </c>
      <c r="Q4928" s="9" t="s">
        <v>6708</v>
      </c>
      <c r="R4928" s="9" t="s">
        <v>4254</v>
      </c>
    </row>
    <row r="4929" spans="1:18" x14ac:dyDescent="0.25">
      <c r="A4929" s="4" t="s">
        <v>6835</v>
      </c>
      <c r="D4929" s="4" t="s">
        <v>3924</v>
      </c>
      <c r="G4929" s="4" t="s">
        <v>2072</v>
      </c>
      <c r="P4929" s="9" t="s">
        <v>6835</v>
      </c>
      <c r="Q4929" s="9" t="s">
        <v>3924</v>
      </c>
      <c r="R4929" s="9" t="s">
        <v>4323</v>
      </c>
    </row>
    <row r="4930" spans="1:18" x14ac:dyDescent="0.25">
      <c r="A4930" s="4" t="s">
        <v>6715</v>
      </c>
      <c r="D4930" s="4" t="s">
        <v>6416</v>
      </c>
      <c r="G4930" s="4" t="s">
        <v>5024</v>
      </c>
      <c r="P4930" s="9" t="s">
        <v>6715</v>
      </c>
      <c r="Q4930" s="9" t="s">
        <v>6416</v>
      </c>
      <c r="R4930" s="9" t="s">
        <v>4339</v>
      </c>
    </row>
    <row r="4931" spans="1:18" x14ac:dyDescent="0.25">
      <c r="A4931" s="4" t="s">
        <v>6716</v>
      </c>
      <c r="D4931" s="4" t="s">
        <v>4014</v>
      </c>
      <c r="G4931" s="4" t="s">
        <v>5645</v>
      </c>
      <c r="P4931" s="9" t="s">
        <v>6716</v>
      </c>
      <c r="Q4931" s="9" t="s">
        <v>4014</v>
      </c>
      <c r="R4931" s="9" t="s">
        <v>4384</v>
      </c>
    </row>
    <row r="4932" spans="1:18" x14ac:dyDescent="0.25">
      <c r="A4932" s="4" t="s">
        <v>6178</v>
      </c>
      <c r="D4932" s="4" t="s">
        <v>4023</v>
      </c>
      <c r="G4932" s="4" t="s">
        <v>5723</v>
      </c>
      <c r="P4932" s="9" t="s">
        <v>6178</v>
      </c>
      <c r="Q4932" s="9" t="s">
        <v>4023</v>
      </c>
      <c r="R4932" s="9" t="s">
        <v>2260</v>
      </c>
    </row>
    <row r="4933" spans="1:18" x14ac:dyDescent="0.25">
      <c r="A4933" s="4" t="s">
        <v>2901</v>
      </c>
      <c r="D4933" s="4" t="s">
        <v>2403</v>
      </c>
      <c r="G4933" s="4" t="s">
        <v>4153</v>
      </c>
      <c r="P4933" s="9" t="s">
        <v>2901</v>
      </c>
      <c r="Q4933" s="9" t="s">
        <v>2403</v>
      </c>
      <c r="R4933" s="9" t="s">
        <v>2312</v>
      </c>
    </row>
    <row r="4934" spans="1:18" x14ac:dyDescent="0.25">
      <c r="A4934" s="4" t="s">
        <v>2550</v>
      </c>
      <c r="D4934" s="4" t="s">
        <v>4103</v>
      </c>
      <c r="G4934" s="4" t="s">
        <v>6054</v>
      </c>
      <c r="P4934" s="9" t="s">
        <v>2550</v>
      </c>
      <c r="Q4934" s="9" t="s">
        <v>4103</v>
      </c>
      <c r="R4934" s="9" t="s">
        <v>4426</v>
      </c>
    </row>
    <row r="4935" spans="1:18" x14ac:dyDescent="0.25">
      <c r="A4935" s="4" t="s">
        <v>1878</v>
      </c>
      <c r="D4935" s="4" t="s">
        <v>1781</v>
      </c>
      <c r="G4935" s="4" t="s">
        <v>6332</v>
      </c>
      <c r="P4935" s="9" t="s">
        <v>1878</v>
      </c>
      <c r="Q4935" s="9" t="s">
        <v>1781</v>
      </c>
      <c r="R4935" s="9" t="s">
        <v>4422</v>
      </c>
    </row>
    <row r="4936" spans="1:18" x14ac:dyDescent="0.25">
      <c r="A4936" s="4" t="s">
        <v>2053</v>
      </c>
      <c r="D4936" s="4" t="s">
        <v>1935</v>
      </c>
      <c r="G4936" s="4" t="s">
        <v>4254</v>
      </c>
      <c r="P4936" s="9" t="s">
        <v>2053</v>
      </c>
      <c r="Q4936" s="9" t="s">
        <v>1935</v>
      </c>
      <c r="R4936" s="9" t="s">
        <v>6830</v>
      </c>
    </row>
    <row r="4937" spans="1:18" x14ac:dyDescent="0.25">
      <c r="A4937" s="4" t="s">
        <v>6717</v>
      </c>
      <c r="D4937" s="4" t="s">
        <v>2084</v>
      </c>
      <c r="G4937" s="4" t="s">
        <v>4323</v>
      </c>
      <c r="P4937" s="9" t="s">
        <v>6717</v>
      </c>
      <c r="Q4937" s="9" t="s">
        <v>2084</v>
      </c>
      <c r="R4937" s="9" t="s">
        <v>6333</v>
      </c>
    </row>
    <row r="4938" spans="1:18" x14ac:dyDescent="0.25">
      <c r="A4938" s="4" t="s">
        <v>6996</v>
      </c>
      <c r="D4938" s="4" t="s">
        <v>2092</v>
      </c>
      <c r="G4938" s="4" t="s">
        <v>4339</v>
      </c>
      <c r="P4938" s="9" t="s">
        <v>6996</v>
      </c>
      <c r="Q4938" s="9" t="s">
        <v>2092</v>
      </c>
      <c r="R4938" s="9" t="s">
        <v>5646</v>
      </c>
    </row>
    <row r="4939" spans="1:18" x14ac:dyDescent="0.25">
      <c r="A4939" s="4" t="s">
        <v>6718</v>
      </c>
      <c r="D4939" s="4" t="s">
        <v>2120</v>
      </c>
      <c r="G4939" s="4" t="s">
        <v>4384</v>
      </c>
      <c r="P4939" s="9" t="s">
        <v>6718</v>
      </c>
      <c r="Q4939" s="9" t="s">
        <v>2120</v>
      </c>
      <c r="R4939" s="9" t="s">
        <v>2578</v>
      </c>
    </row>
    <row r="4940" spans="1:18" x14ac:dyDescent="0.25">
      <c r="A4940" s="4" t="s">
        <v>6997</v>
      </c>
      <c r="D4940" s="4" t="s">
        <v>2185</v>
      </c>
      <c r="G4940" s="4" t="s">
        <v>2260</v>
      </c>
      <c r="P4940" s="9" t="s">
        <v>6997</v>
      </c>
      <c r="Q4940" s="9" t="s">
        <v>2185</v>
      </c>
      <c r="R4940" s="9" t="s">
        <v>3488</v>
      </c>
    </row>
    <row r="4941" spans="1:18" x14ac:dyDescent="0.25">
      <c r="A4941" s="4" t="s">
        <v>5651</v>
      </c>
      <c r="D4941" s="4" t="s">
        <v>4056</v>
      </c>
      <c r="G4941" s="4" t="s">
        <v>2312</v>
      </c>
      <c r="P4941" s="9" t="s">
        <v>5651</v>
      </c>
      <c r="Q4941" s="9" t="s">
        <v>4056</v>
      </c>
      <c r="R4941" s="9" t="s">
        <v>3492</v>
      </c>
    </row>
    <row r="4942" spans="1:18" x14ac:dyDescent="0.25">
      <c r="A4942" s="4" t="s">
        <v>6067</v>
      </c>
      <c r="D4942" s="4" t="s">
        <v>4085</v>
      </c>
      <c r="G4942" s="4" t="s">
        <v>4426</v>
      </c>
      <c r="P4942" s="9" t="s">
        <v>6067</v>
      </c>
      <c r="Q4942" s="9" t="s">
        <v>4085</v>
      </c>
      <c r="R4942" s="9" t="s">
        <v>6055</v>
      </c>
    </row>
    <row r="4943" spans="1:18" x14ac:dyDescent="0.25">
      <c r="A4943" s="4" t="s">
        <v>3077</v>
      </c>
      <c r="D4943" s="4" t="s">
        <v>7195</v>
      </c>
      <c r="G4943" s="4" t="s">
        <v>4422</v>
      </c>
      <c r="P4943" s="9" t="s">
        <v>3077</v>
      </c>
      <c r="Q4943" s="9" t="s">
        <v>7195</v>
      </c>
      <c r="R4943" s="9" t="s">
        <v>4627</v>
      </c>
    </row>
    <row r="4944" spans="1:18" x14ac:dyDescent="0.25">
      <c r="A4944" s="4" t="s">
        <v>6338</v>
      </c>
      <c r="D4944" s="4" t="s">
        <v>2491</v>
      </c>
      <c r="G4944" s="4" t="s">
        <v>6830</v>
      </c>
      <c r="P4944" s="9" t="s">
        <v>6338</v>
      </c>
      <c r="Q4944" s="9" t="s">
        <v>2491</v>
      </c>
      <c r="R4944" s="9" t="s">
        <v>4784</v>
      </c>
    </row>
    <row r="4945" spans="1:18" x14ac:dyDescent="0.25">
      <c r="A4945" s="4" t="s">
        <v>5652</v>
      </c>
      <c r="D4945" s="4" t="s">
        <v>5409</v>
      </c>
      <c r="G4945" s="4" t="s">
        <v>6333</v>
      </c>
      <c r="P4945" s="9" t="s">
        <v>5652</v>
      </c>
      <c r="Q4945" s="9" t="s">
        <v>5409</v>
      </c>
      <c r="R4945" s="9" t="s">
        <v>6703</v>
      </c>
    </row>
    <row r="4946" spans="1:18" x14ac:dyDescent="0.25">
      <c r="A4946" s="4" t="s">
        <v>6068</v>
      </c>
      <c r="D4946" s="4" t="s">
        <v>6833</v>
      </c>
      <c r="G4946" s="4" t="s">
        <v>5646</v>
      </c>
      <c r="P4946" s="9" t="s">
        <v>6068</v>
      </c>
      <c r="Q4946" s="9" t="s">
        <v>6833</v>
      </c>
      <c r="R4946" s="9" t="s">
        <v>7716</v>
      </c>
    </row>
    <row r="4947" spans="1:18" x14ac:dyDescent="0.25">
      <c r="A4947" s="4" t="s">
        <v>4026</v>
      </c>
      <c r="D4947" s="4" t="s">
        <v>5496</v>
      </c>
      <c r="G4947" s="4" t="s">
        <v>2578</v>
      </c>
      <c r="P4947" s="9" t="s">
        <v>4026</v>
      </c>
      <c r="Q4947" s="9" t="s">
        <v>5496</v>
      </c>
      <c r="R4947" s="9" t="s">
        <v>2446</v>
      </c>
    </row>
    <row r="4948" spans="1:18" x14ac:dyDescent="0.25">
      <c r="A4948" s="4" t="s">
        <v>2574</v>
      </c>
      <c r="D4948" s="4" t="s">
        <v>2388</v>
      </c>
      <c r="G4948" s="4" t="s">
        <v>3488</v>
      </c>
      <c r="P4948" s="9" t="s">
        <v>2574</v>
      </c>
      <c r="Q4948" s="9" t="s">
        <v>2388</v>
      </c>
      <c r="R4948" s="9" t="s">
        <v>7445</v>
      </c>
    </row>
    <row r="4949" spans="1:18" x14ac:dyDescent="0.25">
      <c r="A4949" s="4" t="s">
        <v>1952</v>
      </c>
      <c r="D4949" s="4" t="s">
        <v>1266</v>
      </c>
      <c r="G4949" s="4" t="s">
        <v>3492</v>
      </c>
      <c r="P4949" s="9" t="s">
        <v>1952</v>
      </c>
      <c r="Q4949" s="9" t="s">
        <v>1266</v>
      </c>
      <c r="R4949" s="9" t="s">
        <v>3186</v>
      </c>
    </row>
    <row r="4950" spans="1:18" x14ac:dyDescent="0.25">
      <c r="A4950" s="4" t="s">
        <v>6719</v>
      </c>
      <c r="D4950" s="4" t="s">
        <v>3541</v>
      </c>
      <c r="G4950" s="4" t="s">
        <v>6055</v>
      </c>
      <c r="P4950" s="9" t="s">
        <v>6719</v>
      </c>
      <c r="Q4950" s="9" t="s">
        <v>3541</v>
      </c>
      <c r="R4950" s="9" t="s">
        <v>6831</v>
      </c>
    </row>
    <row r="4951" spans="1:18" x14ac:dyDescent="0.25">
      <c r="A4951" s="4" t="s">
        <v>6998</v>
      </c>
      <c r="D4951" s="4" t="s">
        <v>1393</v>
      </c>
      <c r="G4951" s="4" t="s">
        <v>4627</v>
      </c>
      <c r="P4951" s="9" t="s">
        <v>6998</v>
      </c>
      <c r="Q4951" s="9" t="s">
        <v>1393</v>
      </c>
      <c r="R4951" s="9" t="s">
        <v>3460</v>
      </c>
    </row>
    <row r="4952" spans="1:18" x14ac:dyDescent="0.25">
      <c r="A4952" s="4" t="s">
        <v>6999</v>
      </c>
      <c r="D4952" s="4" t="s">
        <v>6709</v>
      </c>
      <c r="G4952" s="4" t="s">
        <v>4784</v>
      </c>
      <c r="P4952" s="9" t="s">
        <v>6999</v>
      </c>
      <c r="Q4952" s="9" t="s">
        <v>6709</v>
      </c>
      <c r="R4952" s="9" t="s">
        <v>4137</v>
      </c>
    </row>
    <row r="4953" spans="1:18" x14ac:dyDescent="0.25">
      <c r="A4953" s="4" t="s">
        <v>7453</v>
      </c>
      <c r="D4953" s="4" t="s">
        <v>1527</v>
      </c>
      <c r="G4953" s="4" t="s">
        <v>6703</v>
      </c>
      <c r="P4953" s="9" t="s">
        <v>7453</v>
      </c>
      <c r="Q4953" s="9" t="s">
        <v>1527</v>
      </c>
      <c r="R4953" s="9" t="s">
        <v>5647</v>
      </c>
    </row>
    <row r="4954" spans="1:18" x14ac:dyDescent="0.25">
      <c r="A4954" s="4" t="s">
        <v>4870</v>
      </c>
      <c r="D4954" s="4" t="s">
        <v>3633</v>
      </c>
      <c r="G4954" s="4" t="s">
        <v>7716</v>
      </c>
      <c r="P4954" s="9" t="s">
        <v>4870</v>
      </c>
      <c r="Q4954" s="9" t="s">
        <v>3633</v>
      </c>
      <c r="R4954" s="9" t="s">
        <v>4182</v>
      </c>
    </row>
    <row r="4955" spans="1:18" x14ac:dyDescent="0.25">
      <c r="A4955" s="4" t="s">
        <v>2592</v>
      </c>
      <c r="D4955" s="4" t="s">
        <v>3706</v>
      </c>
      <c r="G4955" s="4" t="s">
        <v>2446</v>
      </c>
      <c r="P4955" s="9" t="s">
        <v>2592</v>
      </c>
      <c r="Q4955" s="9" t="s">
        <v>3706</v>
      </c>
      <c r="R4955" s="9" t="s">
        <v>4209</v>
      </c>
    </row>
    <row r="4956" spans="1:18" x14ac:dyDescent="0.25">
      <c r="A4956" s="4" t="s">
        <v>4910</v>
      </c>
      <c r="D4956" s="4" t="s">
        <v>3744</v>
      </c>
      <c r="G4956" s="4" t="s">
        <v>7445</v>
      </c>
      <c r="P4956" s="9" t="s">
        <v>4910</v>
      </c>
      <c r="Q4956" s="9" t="s">
        <v>3744</v>
      </c>
      <c r="R4956" s="9" t="s">
        <v>4240</v>
      </c>
    </row>
    <row r="4957" spans="1:18" x14ac:dyDescent="0.25">
      <c r="A4957" s="4" t="s">
        <v>6339</v>
      </c>
      <c r="D4957" s="4" t="s">
        <v>5410</v>
      </c>
      <c r="G4957" s="4" t="s">
        <v>3186</v>
      </c>
      <c r="P4957" s="9" t="s">
        <v>6339</v>
      </c>
      <c r="Q4957" s="9" t="s">
        <v>5410</v>
      </c>
      <c r="R4957" s="9" t="s">
        <v>7446</v>
      </c>
    </row>
    <row r="4958" spans="1:18" x14ac:dyDescent="0.25">
      <c r="A4958" s="4" t="s">
        <v>6340</v>
      </c>
      <c r="D4958" s="4" t="s">
        <v>3815</v>
      </c>
      <c r="G4958" s="4" t="s">
        <v>6831</v>
      </c>
      <c r="P4958" s="9" t="s">
        <v>6340</v>
      </c>
      <c r="Q4958" s="9" t="s">
        <v>3815</v>
      </c>
      <c r="R4958" s="9" t="s">
        <v>4298</v>
      </c>
    </row>
    <row r="4959" spans="1:18" x14ac:dyDescent="0.25">
      <c r="A4959" s="4" t="s">
        <v>2730</v>
      </c>
      <c r="D4959" s="4" t="s">
        <v>3861</v>
      </c>
      <c r="G4959" s="4" t="s">
        <v>3460</v>
      </c>
      <c r="P4959" s="9" t="s">
        <v>2730</v>
      </c>
      <c r="Q4959" s="9" t="s">
        <v>3861</v>
      </c>
      <c r="R4959" s="9" t="s">
        <v>6986</v>
      </c>
    </row>
    <row r="4960" spans="1:18" x14ac:dyDescent="0.25">
      <c r="A4960" s="4" t="s">
        <v>5692</v>
      </c>
      <c r="D4960" s="4" t="s">
        <v>3881</v>
      </c>
      <c r="G4960" s="4" t="s">
        <v>4137</v>
      </c>
      <c r="P4960" s="9" t="s">
        <v>5692</v>
      </c>
      <c r="Q4960" s="9" t="s">
        <v>3881</v>
      </c>
      <c r="R4960" s="9" t="s">
        <v>2246</v>
      </c>
    </row>
    <row r="4961" spans="1:18" x14ac:dyDescent="0.25">
      <c r="A4961" s="4" t="s">
        <v>2753</v>
      </c>
      <c r="D4961" s="4" t="s">
        <v>3962</v>
      </c>
      <c r="G4961" s="4" t="s">
        <v>5647</v>
      </c>
      <c r="P4961" s="9" t="s">
        <v>2753</v>
      </c>
      <c r="Q4961" s="9" t="s">
        <v>3962</v>
      </c>
      <c r="R4961" s="9" t="s">
        <v>4411</v>
      </c>
    </row>
    <row r="4962" spans="1:18" x14ac:dyDescent="0.25">
      <c r="A4962" s="4" t="s">
        <v>5412</v>
      </c>
      <c r="D4962" s="4" t="s">
        <v>7574</v>
      </c>
      <c r="G4962" s="4" t="s">
        <v>4182</v>
      </c>
      <c r="P4962" s="9" t="s">
        <v>5412</v>
      </c>
      <c r="Q4962" s="9" t="s">
        <v>7574</v>
      </c>
      <c r="R4962" s="9" t="s">
        <v>6176</v>
      </c>
    </row>
    <row r="4963" spans="1:18" x14ac:dyDescent="0.25">
      <c r="A4963" s="4" t="s">
        <v>2837</v>
      </c>
      <c r="D4963" s="4" t="s">
        <v>6993</v>
      </c>
      <c r="G4963" s="4" t="s">
        <v>4209</v>
      </c>
      <c r="P4963" s="9" t="s">
        <v>2837</v>
      </c>
      <c r="Q4963" s="9" t="s">
        <v>6993</v>
      </c>
      <c r="R4963" s="9" t="s">
        <v>5648</v>
      </c>
    </row>
    <row r="4964" spans="1:18" x14ac:dyDescent="0.25">
      <c r="A4964" s="4" t="s">
        <v>2866</v>
      </c>
      <c r="D4964" s="4" t="s">
        <v>2359</v>
      </c>
      <c r="G4964" s="4" t="s">
        <v>4240</v>
      </c>
      <c r="P4964" s="9" t="s">
        <v>2866</v>
      </c>
      <c r="Q4964" s="9" t="s">
        <v>2359</v>
      </c>
      <c r="R4964" s="9" t="s">
        <v>6704</v>
      </c>
    </row>
    <row r="4965" spans="1:18" x14ac:dyDescent="0.25">
      <c r="A4965" s="4" t="s">
        <v>2896</v>
      </c>
      <c r="D4965" s="4" t="s">
        <v>1718</v>
      </c>
      <c r="G4965" s="4" t="s">
        <v>7446</v>
      </c>
      <c r="P4965" s="9" t="s">
        <v>2896</v>
      </c>
      <c r="Q4965" s="9" t="s">
        <v>1718</v>
      </c>
      <c r="R4965" s="9" t="s">
        <v>4168</v>
      </c>
    </row>
    <row r="4966" spans="1:18" x14ac:dyDescent="0.25">
      <c r="A4966" s="4" t="s">
        <v>2402</v>
      </c>
      <c r="D4966" s="4" t="s">
        <v>1950</v>
      </c>
      <c r="G4966" s="4" t="s">
        <v>4298</v>
      </c>
      <c r="P4966" s="9" t="s">
        <v>2402</v>
      </c>
      <c r="Q4966" s="9" t="s">
        <v>1950</v>
      </c>
      <c r="R4966" s="9" t="s">
        <v>6056</v>
      </c>
    </row>
    <row r="4967" spans="1:18" x14ac:dyDescent="0.25">
      <c r="A4967" s="4" t="s">
        <v>1909</v>
      </c>
      <c r="D4967" s="4" t="s">
        <v>4092</v>
      </c>
      <c r="G4967" s="4" t="s">
        <v>6986</v>
      </c>
      <c r="P4967" s="9" t="s">
        <v>1909</v>
      </c>
      <c r="Q4967" s="9" t="s">
        <v>4092</v>
      </c>
      <c r="R4967" s="9" t="s">
        <v>5445</v>
      </c>
    </row>
    <row r="4968" spans="1:18" x14ac:dyDescent="0.25">
      <c r="A4968" s="4" t="s">
        <v>2930</v>
      </c>
      <c r="D4968" s="4" t="s">
        <v>4124</v>
      </c>
      <c r="G4968" s="4" t="s">
        <v>2246</v>
      </c>
      <c r="P4968" s="9" t="s">
        <v>2930</v>
      </c>
      <c r="Q4968" s="9" t="s">
        <v>4124</v>
      </c>
      <c r="R4968" s="9" t="s">
        <v>6705</v>
      </c>
    </row>
    <row r="4969" spans="1:18" x14ac:dyDescent="0.25">
      <c r="A4969" s="4" t="s">
        <v>1269</v>
      </c>
      <c r="D4969" s="4" t="s">
        <v>1326</v>
      </c>
      <c r="G4969" s="4" t="s">
        <v>4411</v>
      </c>
      <c r="P4969" s="9" t="s">
        <v>1269</v>
      </c>
      <c r="Q4969" s="9" t="s">
        <v>1326</v>
      </c>
      <c r="R4969" s="9" t="s">
        <v>4245</v>
      </c>
    </row>
    <row r="4970" spans="1:18" x14ac:dyDescent="0.25">
      <c r="A4970" s="4" t="s">
        <v>3539</v>
      </c>
      <c r="D4970" s="4" t="s">
        <v>1209</v>
      </c>
      <c r="G4970" s="4" t="s">
        <v>6176</v>
      </c>
      <c r="P4970" s="9" t="s">
        <v>3539</v>
      </c>
      <c r="Q4970" s="9" t="s">
        <v>1209</v>
      </c>
      <c r="R4970" s="9" t="s">
        <v>6057</v>
      </c>
    </row>
    <row r="4971" spans="1:18" x14ac:dyDescent="0.25">
      <c r="A4971" s="4" t="s">
        <v>1446</v>
      </c>
      <c r="D4971" s="4" t="s">
        <v>2979</v>
      </c>
      <c r="G4971" s="4" t="s">
        <v>5648</v>
      </c>
      <c r="P4971" s="9" t="s">
        <v>1446</v>
      </c>
      <c r="Q4971" s="9" t="s">
        <v>2979</v>
      </c>
      <c r="R4971" s="9" t="s">
        <v>6058</v>
      </c>
    </row>
    <row r="4972" spans="1:18" x14ac:dyDescent="0.25">
      <c r="A4972" s="4" t="s">
        <v>3566</v>
      </c>
      <c r="D4972" s="4" t="s">
        <v>2992</v>
      </c>
      <c r="G4972" s="4" t="s">
        <v>6704</v>
      </c>
      <c r="P4972" s="9" t="s">
        <v>3566</v>
      </c>
      <c r="Q4972" s="9" t="s">
        <v>2992</v>
      </c>
      <c r="R4972" s="9" t="s">
        <v>4367</v>
      </c>
    </row>
    <row r="4973" spans="1:18" x14ac:dyDescent="0.25">
      <c r="A4973" s="4" t="s">
        <v>1556</v>
      </c>
      <c r="D4973" s="4" t="s">
        <v>1408</v>
      </c>
      <c r="G4973" s="4" t="s">
        <v>4168</v>
      </c>
      <c r="P4973" s="9" t="s">
        <v>1556</v>
      </c>
      <c r="Q4973" s="9" t="s">
        <v>1408</v>
      </c>
      <c r="R4973" s="9" t="s">
        <v>2271</v>
      </c>
    </row>
    <row r="4974" spans="1:18" x14ac:dyDescent="0.25">
      <c r="A4974" s="4" t="s">
        <v>1595</v>
      </c>
      <c r="D4974" s="4" t="s">
        <v>1457</v>
      </c>
      <c r="G4974" s="4" t="s">
        <v>6056</v>
      </c>
      <c r="P4974" s="9" t="s">
        <v>1595</v>
      </c>
      <c r="Q4974" s="9" t="s">
        <v>1457</v>
      </c>
      <c r="R4974" s="9" t="s">
        <v>2291</v>
      </c>
    </row>
    <row r="4975" spans="1:18" x14ac:dyDescent="0.25">
      <c r="A4975" s="4" t="s">
        <v>1694</v>
      </c>
      <c r="D4975" s="4" t="s">
        <v>1632</v>
      </c>
      <c r="G4975" s="4" t="s">
        <v>5445</v>
      </c>
      <c r="P4975" s="9" t="s">
        <v>1694</v>
      </c>
      <c r="Q4975" s="9" t="s">
        <v>1632</v>
      </c>
      <c r="R4975" s="9" t="s">
        <v>4418</v>
      </c>
    </row>
    <row r="4976" spans="1:18" x14ac:dyDescent="0.25">
      <c r="A4976" s="4" t="s">
        <v>3701</v>
      </c>
      <c r="D4976" s="4" t="s">
        <v>1599</v>
      </c>
      <c r="G4976" s="4" t="s">
        <v>6705</v>
      </c>
      <c r="P4976" s="9" t="s">
        <v>3701</v>
      </c>
      <c r="Q4976" s="9" t="s">
        <v>1599</v>
      </c>
      <c r="R4976" s="9" t="s">
        <v>1367</v>
      </c>
    </row>
    <row r="4977" spans="1:18" x14ac:dyDescent="0.25">
      <c r="A4977" s="4" t="s">
        <v>3721</v>
      </c>
      <c r="D4977" s="4" t="s">
        <v>3065</v>
      </c>
      <c r="G4977" s="4" t="s">
        <v>4245</v>
      </c>
      <c r="P4977" s="9" t="s">
        <v>3721</v>
      </c>
      <c r="Q4977" s="9" t="s">
        <v>3065</v>
      </c>
      <c r="R4977" s="9" t="s">
        <v>1502</v>
      </c>
    </row>
    <row r="4978" spans="1:18" x14ac:dyDescent="0.25">
      <c r="A4978" s="4" t="s">
        <v>3788</v>
      </c>
      <c r="D4978" s="4" t="s">
        <v>3087</v>
      </c>
      <c r="G4978" s="4" t="s">
        <v>6057</v>
      </c>
      <c r="P4978" s="9" t="s">
        <v>3788</v>
      </c>
      <c r="Q4978" s="9" t="s">
        <v>3087</v>
      </c>
      <c r="R4978" s="9" t="s">
        <v>1652</v>
      </c>
    </row>
    <row r="4979" spans="1:18" x14ac:dyDescent="0.25">
      <c r="A4979" s="4" t="s">
        <v>3867</v>
      </c>
      <c r="D4979" s="4" t="s">
        <v>1670</v>
      </c>
      <c r="G4979" s="4" t="s">
        <v>6058</v>
      </c>
      <c r="P4979" s="9" t="s">
        <v>3867</v>
      </c>
      <c r="Q4979" s="9" t="s">
        <v>1670</v>
      </c>
      <c r="R4979" s="9" t="s">
        <v>4248</v>
      </c>
    </row>
    <row r="4980" spans="1:18" x14ac:dyDescent="0.25">
      <c r="A4980" s="4" t="s">
        <v>3928</v>
      </c>
      <c r="D4980" s="4" t="s">
        <v>3117</v>
      </c>
      <c r="G4980" s="4" t="s">
        <v>4367</v>
      </c>
      <c r="P4980" s="9" t="s">
        <v>3928</v>
      </c>
      <c r="Q4980" s="9" t="s">
        <v>3117</v>
      </c>
      <c r="R4980" s="9" t="s">
        <v>4268</v>
      </c>
    </row>
    <row r="4981" spans="1:18" x14ac:dyDescent="0.25">
      <c r="A4981" s="4" t="s">
        <v>7454</v>
      </c>
      <c r="D4981" s="4" t="s">
        <v>3144</v>
      </c>
      <c r="G4981" s="4" t="s">
        <v>2271</v>
      </c>
      <c r="P4981" s="9" t="s">
        <v>7454</v>
      </c>
      <c r="Q4981" s="9" t="s">
        <v>3144</v>
      </c>
      <c r="R4981" s="9" t="s">
        <v>6334</v>
      </c>
    </row>
    <row r="4982" spans="1:18" x14ac:dyDescent="0.25">
      <c r="A4982" s="4" t="s">
        <v>2415</v>
      </c>
      <c r="D4982" s="4" t="s">
        <v>3189</v>
      </c>
      <c r="G4982" s="4" t="s">
        <v>2291</v>
      </c>
      <c r="P4982" s="9" t="s">
        <v>2415</v>
      </c>
      <c r="Q4982" s="9" t="s">
        <v>3189</v>
      </c>
      <c r="R4982" s="9" t="s">
        <v>6335</v>
      </c>
    </row>
    <row r="4983" spans="1:18" x14ac:dyDescent="0.25">
      <c r="A4983" s="4" t="s">
        <v>1925</v>
      </c>
      <c r="D4983" s="4" t="s">
        <v>3226</v>
      </c>
      <c r="G4983" s="4" t="s">
        <v>4418</v>
      </c>
      <c r="P4983" s="9" t="s">
        <v>1925</v>
      </c>
      <c r="Q4983" s="9" t="s">
        <v>3226</v>
      </c>
      <c r="R4983" s="9" t="s">
        <v>6706</v>
      </c>
    </row>
    <row r="4984" spans="1:18" x14ac:dyDescent="0.25">
      <c r="A4984" s="4" t="s">
        <v>2085</v>
      </c>
      <c r="D4984" s="4" t="s">
        <v>3254</v>
      </c>
      <c r="G4984" s="4" t="s">
        <v>1367</v>
      </c>
      <c r="P4984" s="9" t="s">
        <v>2085</v>
      </c>
      <c r="Q4984" s="9" t="s">
        <v>3254</v>
      </c>
      <c r="R4984" s="9" t="s">
        <v>6987</v>
      </c>
    </row>
    <row r="4985" spans="1:18" x14ac:dyDescent="0.25">
      <c r="A4985" s="4" t="s">
        <v>4087</v>
      </c>
      <c r="D4985" s="4" t="s">
        <v>3271</v>
      </c>
      <c r="G4985" s="4" t="s">
        <v>1502</v>
      </c>
      <c r="P4985" s="9" t="s">
        <v>4087</v>
      </c>
      <c r="Q4985" s="9" t="s">
        <v>3271</v>
      </c>
      <c r="R4985" s="9" t="s">
        <v>6988</v>
      </c>
    </row>
    <row r="4986" spans="1:18" x14ac:dyDescent="0.25">
      <c r="A4986" s="4" t="s">
        <v>4121</v>
      </c>
      <c r="D4986" s="4" t="s">
        <v>6063</v>
      </c>
      <c r="G4986" s="4" t="s">
        <v>1652</v>
      </c>
      <c r="P4986" s="9" t="s">
        <v>4121</v>
      </c>
      <c r="Q4986" s="9" t="s">
        <v>6063</v>
      </c>
      <c r="R4986" s="9" t="s">
        <v>7194</v>
      </c>
    </row>
    <row r="4987" spans="1:18" x14ac:dyDescent="0.25">
      <c r="A4987" s="4" t="s">
        <v>6720</v>
      </c>
      <c r="D4987" s="4" t="s">
        <v>6121</v>
      </c>
      <c r="G4987" s="4" t="s">
        <v>4248</v>
      </c>
      <c r="P4987" s="9" t="s">
        <v>6720</v>
      </c>
      <c r="Q4987" s="9" t="s">
        <v>6121</v>
      </c>
      <c r="R4987" s="9" t="s">
        <v>4377</v>
      </c>
    </row>
    <row r="4988" spans="1:18" x14ac:dyDescent="0.25">
      <c r="A4988" s="4" t="s">
        <v>1226</v>
      </c>
      <c r="D4988" s="4" t="s">
        <v>3350</v>
      </c>
      <c r="G4988" s="4" t="s">
        <v>4268</v>
      </c>
      <c r="P4988" s="9" t="s">
        <v>1226</v>
      </c>
      <c r="Q4988" s="9" t="s">
        <v>3350</v>
      </c>
      <c r="R4988" s="9" t="s">
        <v>4371</v>
      </c>
    </row>
    <row r="4989" spans="1:18" x14ac:dyDescent="0.25">
      <c r="A4989" s="4" t="s">
        <v>1271</v>
      </c>
      <c r="D4989" s="4" t="s">
        <v>3368</v>
      </c>
      <c r="G4989" s="4" t="s">
        <v>6334</v>
      </c>
      <c r="P4989" s="9" t="s">
        <v>1271</v>
      </c>
      <c r="Q4989" s="9" t="s">
        <v>3368</v>
      </c>
      <c r="R4989" s="9" t="s">
        <v>6989</v>
      </c>
    </row>
    <row r="4990" spans="1:18" x14ac:dyDescent="0.25">
      <c r="A4990" s="4" t="s">
        <v>4162</v>
      </c>
      <c r="D4990" s="4" t="s">
        <v>6710</v>
      </c>
      <c r="G4990" s="4" t="s">
        <v>6335</v>
      </c>
      <c r="P4990" s="9" t="s">
        <v>4162</v>
      </c>
      <c r="Q4990" s="9" t="s">
        <v>6710</v>
      </c>
      <c r="R4990" s="9" t="s">
        <v>6990</v>
      </c>
    </row>
    <row r="4991" spans="1:18" x14ac:dyDescent="0.25">
      <c r="A4991" s="4" t="s">
        <v>1554</v>
      </c>
      <c r="D4991" s="4" t="s">
        <v>7575</v>
      </c>
      <c r="G4991" s="4" t="s">
        <v>6706</v>
      </c>
      <c r="P4991" s="9" t="s">
        <v>1554</v>
      </c>
      <c r="Q4991" s="9" t="s">
        <v>7575</v>
      </c>
      <c r="R4991" s="9" t="s">
        <v>2274</v>
      </c>
    </row>
    <row r="4992" spans="1:18" x14ac:dyDescent="0.25">
      <c r="A4992" s="4" t="s">
        <v>4226</v>
      </c>
      <c r="D4992" s="4" t="s">
        <v>4863</v>
      </c>
      <c r="G4992" s="4" t="s">
        <v>6987</v>
      </c>
      <c r="P4992" s="9" t="s">
        <v>4226</v>
      </c>
      <c r="Q4992" s="9" t="s">
        <v>4863</v>
      </c>
      <c r="R4992" s="9" t="s">
        <v>2310</v>
      </c>
    </row>
    <row r="4993" spans="1:18" x14ac:dyDescent="0.25">
      <c r="A4993" s="4" t="s">
        <v>7000</v>
      </c>
      <c r="D4993" s="4" t="s">
        <v>4875</v>
      </c>
      <c r="G4993" s="4" t="s">
        <v>6988</v>
      </c>
      <c r="P4993" s="9" t="s">
        <v>7000</v>
      </c>
      <c r="Q4993" s="9" t="s">
        <v>4875</v>
      </c>
      <c r="R4993" s="9" t="s">
        <v>6177</v>
      </c>
    </row>
    <row r="4994" spans="1:18" x14ac:dyDescent="0.25">
      <c r="A4994" s="4" t="s">
        <v>4284</v>
      </c>
      <c r="D4994" s="4" t="s">
        <v>6064</v>
      </c>
      <c r="G4994" s="4" t="s">
        <v>7194</v>
      </c>
      <c r="P4994" s="9" t="s">
        <v>4284</v>
      </c>
      <c r="Q4994" s="9" t="s">
        <v>6064</v>
      </c>
      <c r="R4994" s="9" t="s">
        <v>7448</v>
      </c>
    </row>
    <row r="4995" spans="1:18" x14ac:dyDescent="0.25">
      <c r="A4995" s="4" t="s">
        <v>4290</v>
      </c>
      <c r="D4995" s="4" t="s">
        <v>6711</v>
      </c>
      <c r="G4995" s="4" t="s">
        <v>4377</v>
      </c>
      <c r="P4995" s="9" t="s">
        <v>4290</v>
      </c>
      <c r="Q4995" s="9" t="s">
        <v>6711</v>
      </c>
      <c r="R4995" s="9" t="s">
        <v>5649</v>
      </c>
    </row>
    <row r="4996" spans="1:18" x14ac:dyDescent="0.25">
      <c r="A4996" s="4" t="s">
        <v>4348</v>
      </c>
      <c r="D4996" s="4" t="s">
        <v>2643</v>
      </c>
      <c r="G4996" s="4" t="s">
        <v>4371</v>
      </c>
      <c r="P4996" s="9" t="s">
        <v>4348</v>
      </c>
      <c r="Q4996" s="9" t="s">
        <v>2643</v>
      </c>
      <c r="R4996" s="9" t="s">
        <v>3073</v>
      </c>
    </row>
    <row r="4997" spans="1:18" x14ac:dyDescent="0.25">
      <c r="A4997" s="4" t="s">
        <v>6179</v>
      </c>
      <c r="D4997" s="4" t="s">
        <v>1724</v>
      </c>
      <c r="G4997" s="4" t="s">
        <v>6989</v>
      </c>
      <c r="P4997" s="9" t="s">
        <v>6179</v>
      </c>
      <c r="Q4997" s="9" t="s">
        <v>1724</v>
      </c>
      <c r="R4997" s="9" t="s">
        <v>5650</v>
      </c>
    </row>
    <row r="4998" spans="1:18" x14ac:dyDescent="0.25">
      <c r="A4998" s="4" t="s">
        <v>2372</v>
      </c>
      <c r="D4998" s="4" t="s">
        <v>1816</v>
      </c>
      <c r="G4998" s="4" t="s">
        <v>6990</v>
      </c>
      <c r="P4998" s="9" t="s">
        <v>2372</v>
      </c>
      <c r="Q4998" s="9" t="s">
        <v>1816</v>
      </c>
      <c r="R4998" s="9" t="s">
        <v>3166</v>
      </c>
    </row>
    <row r="4999" spans="1:18" x14ac:dyDescent="0.25">
      <c r="A4999" s="4" t="s">
        <v>1742</v>
      </c>
      <c r="D4999" s="4" t="s">
        <v>1986</v>
      </c>
      <c r="G4999" s="4" t="s">
        <v>2274</v>
      </c>
      <c r="P4999" s="9" t="s">
        <v>1742</v>
      </c>
      <c r="Q4999" s="9" t="s">
        <v>1986</v>
      </c>
      <c r="R4999" s="9" t="s">
        <v>3250</v>
      </c>
    </row>
    <row r="5000" spans="1:18" x14ac:dyDescent="0.25">
      <c r="A5000" s="4" t="s">
        <v>2035</v>
      </c>
      <c r="D5000" s="4" t="s">
        <v>1983</v>
      </c>
      <c r="G5000" s="4" t="s">
        <v>2310</v>
      </c>
      <c r="P5000" s="9" t="s">
        <v>2035</v>
      </c>
      <c r="Q5000" s="9" t="s">
        <v>1983</v>
      </c>
      <c r="R5000" s="9" t="s">
        <v>3314</v>
      </c>
    </row>
    <row r="5001" spans="1:18" x14ac:dyDescent="0.25">
      <c r="A5001" s="4" t="s">
        <v>1969</v>
      </c>
      <c r="D5001" s="4" t="s">
        <v>3465</v>
      </c>
      <c r="G5001" s="4" t="s">
        <v>6177</v>
      </c>
      <c r="P5001" s="9" t="s">
        <v>1969</v>
      </c>
      <c r="Q5001" s="9" t="s">
        <v>3465</v>
      </c>
      <c r="R5001" s="9" t="s">
        <v>6832</v>
      </c>
    </row>
    <row r="5002" spans="1:18" x14ac:dyDescent="0.25">
      <c r="A5002" s="4" t="s">
        <v>2180</v>
      </c>
      <c r="D5002" s="4" t="s">
        <v>3472</v>
      </c>
      <c r="G5002" s="4" t="s">
        <v>7448</v>
      </c>
      <c r="P5002" s="9" t="s">
        <v>2180</v>
      </c>
      <c r="Q5002" s="9" t="s">
        <v>3472</v>
      </c>
      <c r="R5002" s="9" t="s">
        <v>2421</v>
      </c>
    </row>
    <row r="5003" spans="1:18" x14ac:dyDescent="0.25">
      <c r="A5003" s="4" t="s">
        <v>4409</v>
      </c>
      <c r="D5003" s="4" t="s">
        <v>3461</v>
      </c>
      <c r="G5003" s="4" t="s">
        <v>5649</v>
      </c>
      <c r="P5003" s="9" t="s">
        <v>4409</v>
      </c>
      <c r="Q5003" s="9" t="s">
        <v>3461</v>
      </c>
      <c r="R5003" s="9" t="s">
        <v>1961</v>
      </c>
    </row>
    <row r="5004" spans="1:18" x14ac:dyDescent="0.25">
      <c r="A5004" s="4" t="s">
        <v>6721</v>
      </c>
      <c r="D5004" s="4" t="s">
        <v>3477</v>
      </c>
      <c r="G5004" s="4" t="s">
        <v>3073</v>
      </c>
      <c r="P5004" s="9" t="s">
        <v>6721</v>
      </c>
      <c r="Q5004" s="9" t="s">
        <v>3477</v>
      </c>
      <c r="R5004" s="9" t="s">
        <v>1958</v>
      </c>
    </row>
    <row r="5005" spans="1:18" x14ac:dyDescent="0.25">
      <c r="A5005" s="4" t="s">
        <v>6836</v>
      </c>
      <c r="D5005" s="4" t="s">
        <v>6994</v>
      </c>
      <c r="G5005" s="4" t="s">
        <v>5650</v>
      </c>
      <c r="P5005" s="9" t="s">
        <v>6836</v>
      </c>
      <c r="Q5005" s="9" t="s">
        <v>6994</v>
      </c>
      <c r="R5005" s="9" t="s">
        <v>2116</v>
      </c>
    </row>
    <row r="5006" spans="1:18" x14ac:dyDescent="0.25">
      <c r="A5006" s="4" t="s">
        <v>6069</v>
      </c>
      <c r="D5006" s="4" t="s">
        <v>4919</v>
      </c>
      <c r="G5006" s="4" t="s">
        <v>3166</v>
      </c>
      <c r="P5006" s="9" t="s">
        <v>6069</v>
      </c>
      <c r="Q5006" s="9" t="s">
        <v>4919</v>
      </c>
      <c r="R5006" s="9" t="s">
        <v>1224</v>
      </c>
    </row>
    <row r="5007" spans="1:18" x14ac:dyDescent="0.25">
      <c r="A5007" s="4" t="s">
        <v>6341</v>
      </c>
      <c r="D5007" s="4" t="s">
        <v>4945</v>
      </c>
      <c r="G5007" s="4" t="s">
        <v>3250</v>
      </c>
      <c r="P5007" s="9" t="s">
        <v>6341</v>
      </c>
      <c r="Q5007" s="9" t="s">
        <v>4945</v>
      </c>
      <c r="R5007" s="9" t="s">
        <v>4498</v>
      </c>
    </row>
    <row r="5008" spans="1:18" x14ac:dyDescent="0.25">
      <c r="A5008" s="4" t="s">
        <v>4528</v>
      </c>
      <c r="D5008" s="4" t="s">
        <v>6712</v>
      </c>
      <c r="G5008" s="4" t="s">
        <v>3314</v>
      </c>
      <c r="P5008" s="9" t="s">
        <v>4528</v>
      </c>
      <c r="Q5008" s="9" t="s">
        <v>6712</v>
      </c>
      <c r="R5008" s="9" t="s">
        <v>6059</v>
      </c>
    </row>
    <row r="5009" spans="1:18" x14ac:dyDescent="0.25">
      <c r="A5009" s="4" t="s">
        <v>4598</v>
      </c>
      <c r="D5009" s="4" t="s">
        <v>6065</v>
      </c>
      <c r="G5009" s="4" t="s">
        <v>6832</v>
      </c>
      <c r="P5009" s="9" t="s">
        <v>4598</v>
      </c>
      <c r="Q5009" s="9" t="s">
        <v>6065</v>
      </c>
      <c r="R5009" s="9" t="s">
        <v>1565</v>
      </c>
    </row>
    <row r="5010" spans="1:18" x14ac:dyDescent="0.25">
      <c r="A5010" s="4" t="s">
        <v>4632</v>
      </c>
      <c r="D5010" s="4" t="s">
        <v>6713</v>
      </c>
      <c r="G5010" s="4" t="s">
        <v>2421</v>
      </c>
      <c r="P5010" s="9" t="s">
        <v>4632</v>
      </c>
      <c r="Q5010" s="9" t="s">
        <v>6713</v>
      </c>
      <c r="R5010" s="9" t="s">
        <v>4532</v>
      </c>
    </row>
    <row r="5011" spans="1:18" x14ac:dyDescent="0.25">
      <c r="A5011" s="4" t="s">
        <v>4691</v>
      </c>
      <c r="D5011" s="4" t="s">
        <v>6714</v>
      </c>
      <c r="G5011" s="4" t="s">
        <v>1961</v>
      </c>
      <c r="P5011" s="9" t="s">
        <v>4691</v>
      </c>
      <c r="Q5011" s="9" t="s">
        <v>6714</v>
      </c>
      <c r="R5011" s="9" t="s">
        <v>7449</v>
      </c>
    </row>
    <row r="5012" spans="1:18" x14ac:dyDescent="0.25">
      <c r="A5012" s="4" t="s">
        <v>4695</v>
      </c>
      <c r="D5012" s="4" t="s">
        <v>7450</v>
      </c>
      <c r="G5012" s="4" t="s">
        <v>1958</v>
      </c>
      <c r="P5012" s="9" t="s">
        <v>4695</v>
      </c>
      <c r="Q5012" s="9" t="s">
        <v>7450</v>
      </c>
      <c r="R5012" s="9" t="s">
        <v>4628</v>
      </c>
    </row>
    <row r="5013" spans="1:18" x14ac:dyDescent="0.25">
      <c r="A5013" s="4" t="s">
        <v>4751</v>
      </c>
      <c r="D5013" s="4" t="s">
        <v>6066</v>
      </c>
      <c r="G5013" s="4" t="s">
        <v>2116</v>
      </c>
      <c r="P5013" s="9" t="s">
        <v>4751</v>
      </c>
      <c r="Q5013" s="9" t="s">
        <v>6066</v>
      </c>
      <c r="R5013" s="9" t="s">
        <v>4652</v>
      </c>
    </row>
    <row r="5014" spans="1:18" x14ac:dyDescent="0.25">
      <c r="A5014" s="4" t="s">
        <v>2649</v>
      </c>
      <c r="D5014" s="4" t="s">
        <v>7451</v>
      </c>
      <c r="G5014" s="4" t="s">
        <v>1224</v>
      </c>
      <c r="P5014" s="9" t="s">
        <v>2649</v>
      </c>
      <c r="Q5014" s="9" t="s">
        <v>7451</v>
      </c>
      <c r="R5014" s="9" t="s">
        <v>6707</v>
      </c>
    </row>
    <row r="5015" spans="1:18" x14ac:dyDescent="0.25">
      <c r="A5015" s="4" t="s">
        <v>1726</v>
      </c>
      <c r="D5015" s="4" t="s">
        <v>7452</v>
      </c>
      <c r="G5015" s="4" t="s">
        <v>4498</v>
      </c>
      <c r="P5015" s="9" t="s">
        <v>1726</v>
      </c>
      <c r="Q5015" s="9" t="s">
        <v>7452</v>
      </c>
      <c r="R5015" s="9" t="s">
        <v>4752</v>
      </c>
    </row>
    <row r="5016" spans="1:18" x14ac:dyDescent="0.25">
      <c r="A5016" s="4" t="s">
        <v>2021</v>
      </c>
      <c r="D5016" s="4" t="s">
        <v>5691</v>
      </c>
      <c r="G5016" s="4" t="s">
        <v>6059</v>
      </c>
      <c r="P5016" s="9" t="s">
        <v>2021</v>
      </c>
      <c r="Q5016" s="9" t="s">
        <v>5691</v>
      </c>
      <c r="R5016" s="9" t="s">
        <v>4755</v>
      </c>
    </row>
    <row r="5017" spans="1:18" x14ac:dyDescent="0.25">
      <c r="A5017" s="4" t="s">
        <v>4947</v>
      </c>
      <c r="D5017" s="4" t="s">
        <v>6835</v>
      </c>
      <c r="G5017" s="4" t="s">
        <v>1565</v>
      </c>
      <c r="P5017" s="9" t="s">
        <v>4947</v>
      </c>
      <c r="Q5017" s="9" t="s">
        <v>6835</v>
      </c>
      <c r="R5017" s="9" t="s">
        <v>6336</v>
      </c>
    </row>
    <row r="5018" spans="1:18" x14ac:dyDescent="0.25">
      <c r="A5018" s="4" t="s">
        <v>4951</v>
      </c>
      <c r="D5018" s="4" t="s">
        <v>6715</v>
      </c>
      <c r="G5018" s="4" t="s">
        <v>4532</v>
      </c>
      <c r="P5018" s="9" t="s">
        <v>4951</v>
      </c>
      <c r="Q5018" s="9" t="s">
        <v>6715</v>
      </c>
      <c r="R5018" s="9" t="s">
        <v>4859</v>
      </c>
    </row>
    <row r="5019" spans="1:18" x14ac:dyDescent="0.25">
      <c r="A5019" s="4" t="s">
        <v>6722</v>
      </c>
      <c r="D5019" s="4" t="s">
        <v>6716</v>
      </c>
      <c r="G5019" s="4" t="s">
        <v>7449</v>
      </c>
      <c r="P5019" s="9" t="s">
        <v>6722</v>
      </c>
      <c r="Q5019" s="9" t="s">
        <v>6716</v>
      </c>
      <c r="R5019" s="9" t="s">
        <v>2374</v>
      </c>
    </row>
    <row r="5020" spans="1:18" x14ac:dyDescent="0.25">
      <c r="A5020" s="4" t="s">
        <v>6723</v>
      </c>
      <c r="D5020" s="4" t="s">
        <v>6178</v>
      </c>
      <c r="G5020" s="4" t="s">
        <v>4628</v>
      </c>
      <c r="P5020" s="9" t="s">
        <v>6723</v>
      </c>
      <c r="Q5020" s="9" t="s">
        <v>6178</v>
      </c>
      <c r="R5020" s="9" t="s">
        <v>1738</v>
      </c>
    </row>
    <row r="5021" spans="1:18" x14ac:dyDescent="0.25">
      <c r="A5021" s="4" t="s">
        <v>4262</v>
      </c>
      <c r="D5021" s="4" t="s">
        <v>2901</v>
      </c>
      <c r="G5021" s="4" t="s">
        <v>4652</v>
      </c>
      <c r="P5021" s="9" t="s">
        <v>4262</v>
      </c>
      <c r="Q5021" s="9" t="s">
        <v>2901</v>
      </c>
      <c r="R5021" s="9" t="s">
        <v>1875</v>
      </c>
    </row>
    <row r="5022" spans="1:18" x14ac:dyDescent="0.25">
      <c r="A5022" s="4" t="s">
        <v>5446</v>
      </c>
      <c r="D5022" s="4" t="s">
        <v>2550</v>
      </c>
      <c r="G5022" s="4" t="s">
        <v>6707</v>
      </c>
      <c r="P5022" s="9" t="s">
        <v>5446</v>
      </c>
      <c r="Q5022" s="9" t="s">
        <v>2550</v>
      </c>
      <c r="R5022" s="9" t="s">
        <v>2023</v>
      </c>
    </row>
    <row r="5023" spans="1:18" x14ac:dyDescent="0.25">
      <c r="A5023" s="4" t="s">
        <v>6724</v>
      </c>
      <c r="D5023" s="4" t="s">
        <v>1878</v>
      </c>
      <c r="G5023" s="4" t="s">
        <v>4752</v>
      </c>
      <c r="P5023" s="9" t="s">
        <v>6724</v>
      </c>
      <c r="Q5023" s="9" t="s">
        <v>1878</v>
      </c>
      <c r="R5023" s="9" t="s">
        <v>6991</v>
      </c>
    </row>
    <row r="5024" spans="1:18" x14ac:dyDescent="0.25">
      <c r="A5024" s="4" t="s">
        <v>7455</v>
      </c>
      <c r="D5024" s="4" t="s">
        <v>2053</v>
      </c>
      <c r="G5024" s="4" t="s">
        <v>4755</v>
      </c>
      <c r="P5024" s="9" t="s">
        <v>7455</v>
      </c>
      <c r="Q5024" s="9" t="s">
        <v>2053</v>
      </c>
      <c r="R5024" s="9" t="s">
        <v>1365</v>
      </c>
    </row>
    <row r="5025" spans="1:18" x14ac:dyDescent="0.25">
      <c r="A5025" s="4" t="s">
        <v>1311</v>
      </c>
      <c r="D5025" s="4" t="s">
        <v>6717</v>
      </c>
      <c r="G5025" s="4" t="s">
        <v>6336</v>
      </c>
      <c r="P5025" s="9" t="s">
        <v>1311</v>
      </c>
      <c r="Q5025" s="9" t="s">
        <v>6717</v>
      </c>
      <c r="R5025" s="9" t="s">
        <v>1503</v>
      </c>
    </row>
    <row r="5026" spans="1:18" x14ac:dyDescent="0.25">
      <c r="A5026" s="4" t="s">
        <v>5413</v>
      </c>
      <c r="D5026" s="4" t="s">
        <v>6996</v>
      </c>
      <c r="G5026" s="4" t="s">
        <v>4859</v>
      </c>
      <c r="P5026" s="9" t="s">
        <v>5413</v>
      </c>
      <c r="Q5026" s="9" t="s">
        <v>6996</v>
      </c>
      <c r="R5026" s="9" t="s">
        <v>1653</v>
      </c>
    </row>
    <row r="5027" spans="1:18" x14ac:dyDescent="0.25">
      <c r="A5027" s="4" t="s">
        <v>1470</v>
      </c>
      <c r="D5027" s="4" t="s">
        <v>6718</v>
      </c>
      <c r="G5027" s="4" t="s">
        <v>2374</v>
      </c>
      <c r="P5027" s="9" t="s">
        <v>1470</v>
      </c>
      <c r="Q5027" s="9" t="s">
        <v>6718</v>
      </c>
      <c r="R5027" s="9" t="s">
        <v>4242</v>
      </c>
    </row>
    <row r="5028" spans="1:18" x14ac:dyDescent="0.25">
      <c r="A5028" s="4" t="s">
        <v>4553</v>
      </c>
      <c r="D5028" s="4" t="s">
        <v>6997</v>
      </c>
      <c r="G5028" s="4" t="s">
        <v>1738</v>
      </c>
      <c r="P5028" s="9" t="s">
        <v>4553</v>
      </c>
      <c r="Q5028" s="9" t="s">
        <v>6997</v>
      </c>
      <c r="R5028" s="9" t="s">
        <v>4336</v>
      </c>
    </row>
    <row r="5029" spans="1:18" x14ac:dyDescent="0.25">
      <c r="A5029" s="4" t="s">
        <v>4569</v>
      </c>
      <c r="D5029" s="4" t="s">
        <v>5651</v>
      </c>
      <c r="G5029" s="4" t="s">
        <v>1875</v>
      </c>
      <c r="P5029" s="9" t="s">
        <v>4569</v>
      </c>
      <c r="Q5029" s="9" t="s">
        <v>5651</v>
      </c>
      <c r="R5029" s="9" t="s">
        <v>6060</v>
      </c>
    </row>
    <row r="5030" spans="1:18" x14ac:dyDescent="0.25">
      <c r="A5030" s="4" t="s">
        <v>6342</v>
      </c>
      <c r="D5030" s="4" t="s">
        <v>3077</v>
      </c>
      <c r="G5030" s="4" t="s">
        <v>2023</v>
      </c>
      <c r="P5030" s="9" t="s">
        <v>6342</v>
      </c>
      <c r="Q5030" s="9" t="s">
        <v>3077</v>
      </c>
      <c r="R5030" s="9" t="s">
        <v>6061</v>
      </c>
    </row>
    <row r="5031" spans="1:18" x14ac:dyDescent="0.25">
      <c r="A5031" s="4" t="s">
        <v>4750</v>
      </c>
      <c r="D5031" s="4" t="s">
        <v>6338</v>
      </c>
      <c r="G5031" s="4" t="s">
        <v>6991</v>
      </c>
      <c r="P5031" s="9" t="s">
        <v>4750</v>
      </c>
      <c r="Q5031" s="9" t="s">
        <v>6338</v>
      </c>
      <c r="R5031" s="9" t="s">
        <v>7717</v>
      </c>
    </row>
    <row r="5032" spans="1:18" x14ac:dyDescent="0.25">
      <c r="A5032" s="4" t="s">
        <v>4805</v>
      </c>
      <c r="D5032" s="4" t="s">
        <v>5652</v>
      </c>
      <c r="G5032" s="4" t="s">
        <v>1365</v>
      </c>
      <c r="P5032" s="9" t="s">
        <v>4805</v>
      </c>
      <c r="Q5032" s="9" t="s">
        <v>5652</v>
      </c>
      <c r="R5032" s="9" t="s">
        <v>4366</v>
      </c>
    </row>
    <row r="5033" spans="1:18" x14ac:dyDescent="0.25">
      <c r="A5033" s="4" t="s">
        <v>2523</v>
      </c>
      <c r="D5033" s="4" t="s">
        <v>6068</v>
      </c>
      <c r="G5033" s="4" t="s">
        <v>1503</v>
      </c>
      <c r="P5033" s="9" t="s">
        <v>2523</v>
      </c>
      <c r="Q5033" s="9" t="s">
        <v>6068</v>
      </c>
      <c r="R5033" s="9" t="s">
        <v>6389</v>
      </c>
    </row>
    <row r="5034" spans="1:18" x14ac:dyDescent="0.25">
      <c r="A5034" s="4" t="s">
        <v>2166</v>
      </c>
      <c r="D5034" s="4" t="s">
        <v>7576</v>
      </c>
      <c r="G5034" s="4" t="s">
        <v>1653</v>
      </c>
      <c r="P5034" s="9" t="s">
        <v>2166</v>
      </c>
      <c r="Q5034" s="9" t="s">
        <v>7576</v>
      </c>
      <c r="R5034" s="9" t="s">
        <v>6992</v>
      </c>
    </row>
    <row r="5035" spans="1:18" x14ac:dyDescent="0.25">
      <c r="A5035" s="4" t="s">
        <v>4953</v>
      </c>
      <c r="D5035" s="4" t="s">
        <v>3359</v>
      </c>
      <c r="G5035" s="4" t="s">
        <v>4242</v>
      </c>
      <c r="P5035" s="9" t="s">
        <v>4953</v>
      </c>
      <c r="Q5035" s="9" t="s">
        <v>3359</v>
      </c>
      <c r="R5035" s="9" t="s">
        <v>2328</v>
      </c>
    </row>
    <row r="5036" spans="1:18" x14ac:dyDescent="0.25">
      <c r="A5036" s="4" t="s">
        <v>5653</v>
      </c>
      <c r="D5036" s="4" t="s">
        <v>4026</v>
      </c>
      <c r="G5036" s="4" t="s">
        <v>4336</v>
      </c>
      <c r="P5036" s="9" t="s">
        <v>5653</v>
      </c>
      <c r="Q5036" s="9" t="s">
        <v>4026</v>
      </c>
      <c r="R5036" s="9" t="s">
        <v>2318</v>
      </c>
    </row>
    <row r="5037" spans="1:18" x14ac:dyDescent="0.25">
      <c r="A5037" s="4" t="s">
        <v>1218</v>
      </c>
      <c r="D5037" s="4" t="s">
        <v>2574</v>
      </c>
      <c r="G5037" s="4" t="s">
        <v>6060</v>
      </c>
      <c r="P5037" s="9" t="s">
        <v>1218</v>
      </c>
      <c r="Q5037" s="9" t="s">
        <v>2574</v>
      </c>
      <c r="R5037" s="9" t="s">
        <v>2286</v>
      </c>
    </row>
    <row r="5038" spans="1:18" x14ac:dyDescent="0.25">
      <c r="A5038" s="4" t="s">
        <v>1427</v>
      </c>
      <c r="D5038" s="4" t="s">
        <v>1952</v>
      </c>
      <c r="G5038" s="4" t="s">
        <v>6061</v>
      </c>
      <c r="P5038" s="9" t="s">
        <v>1427</v>
      </c>
      <c r="Q5038" s="9" t="s">
        <v>1952</v>
      </c>
      <c r="R5038" s="9" t="s">
        <v>1190</v>
      </c>
    </row>
    <row r="5039" spans="1:18" x14ac:dyDescent="0.25">
      <c r="A5039" s="4" t="s">
        <v>4487</v>
      </c>
      <c r="D5039" s="4" t="s">
        <v>6719</v>
      </c>
      <c r="G5039" s="4" t="s">
        <v>7717</v>
      </c>
      <c r="P5039" s="9" t="s">
        <v>4487</v>
      </c>
      <c r="Q5039" s="9" t="s">
        <v>6719</v>
      </c>
      <c r="R5039" s="9" t="s">
        <v>3535</v>
      </c>
    </row>
    <row r="5040" spans="1:18" x14ac:dyDescent="0.25">
      <c r="A5040" s="4" t="s">
        <v>1564</v>
      </c>
      <c r="D5040" s="4" t="s">
        <v>6998</v>
      </c>
      <c r="G5040" s="4" t="s">
        <v>4366</v>
      </c>
      <c r="P5040" s="9" t="s">
        <v>1564</v>
      </c>
      <c r="Q5040" s="9" t="s">
        <v>6998</v>
      </c>
      <c r="R5040" s="9" t="s">
        <v>1445</v>
      </c>
    </row>
    <row r="5041" spans="1:18" x14ac:dyDescent="0.25">
      <c r="A5041" s="4" t="s">
        <v>5654</v>
      </c>
      <c r="D5041" s="4" t="s">
        <v>6999</v>
      </c>
      <c r="G5041" s="4" t="s">
        <v>6389</v>
      </c>
      <c r="P5041" s="9" t="s">
        <v>5654</v>
      </c>
      <c r="Q5041" s="9" t="s">
        <v>6999</v>
      </c>
      <c r="R5041" s="9" t="s">
        <v>3576</v>
      </c>
    </row>
    <row r="5042" spans="1:18" x14ac:dyDescent="0.25">
      <c r="A5042" s="4" t="s">
        <v>4566</v>
      </c>
      <c r="D5042" s="4" t="s">
        <v>7453</v>
      </c>
      <c r="G5042" s="4" t="s">
        <v>6992</v>
      </c>
      <c r="P5042" s="9" t="s">
        <v>4566</v>
      </c>
      <c r="Q5042" s="9" t="s">
        <v>7453</v>
      </c>
      <c r="R5042" s="9" t="s">
        <v>6062</v>
      </c>
    </row>
    <row r="5043" spans="1:18" x14ac:dyDescent="0.25">
      <c r="A5043" s="4" t="s">
        <v>4601</v>
      </c>
      <c r="D5043" s="4" t="s">
        <v>4870</v>
      </c>
      <c r="G5043" s="4" t="s">
        <v>2328</v>
      </c>
      <c r="P5043" s="9" t="s">
        <v>4601</v>
      </c>
      <c r="Q5043" s="9" t="s">
        <v>4870</v>
      </c>
      <c r="R5043" s="9" t="s">
        <v>1596</v>
      </c>
    </row>
    <row r="5044" spans="1:18" x14ac:dyDescent="0.25">
      <c r="A5044" s="4" t="s">
        <v>4630</v>
      </c>
      <c r="D5044" s="4" t="s">
        <v>2592</v>
      </c>
      <c r="G5044" s="4" t="s">
        <v>2318</v>
      </c>
      <c r="P5044" s="9" t="s">
        <v>4630</v>
      </c>
      <c r="Q5044" s="9" t="s">
        <v>2592</v>
      </c>
      <c r="R5044" s="9" t="s">
        <v>3651</v>
      </c>
    </row>
    <row r="5045" spans="1:18" x14ac:dyDescent="0.25">
      <c r="A5045" s="4" t="s">
        <v>4690</v>
      </c>
      <c r="D5045" s="4" t="s">
        <v>4910</v>
      </c>
      <c r="G5045" s="4" t="s">
        <v>2286</v>
      </c>
      <c r="P5045" s="9" t="s">
        <v>4690</v>
      </c>
      <c r="Q5045" s="9" t="s">
        <v>4910</v>
      </c>
      <c r="R5045" s="9" t="s">
        <v>3707</v>
      </c>
    </row>
    <row r="5046" spans="1:18" x14ac:dyDescent="0.25">
      <c r="A5046" s="4" t="s">
        <v>4746</v>
      </c>
      <c r="D5046" s="4" t="s">
        <v>6339</v>
      </c>
      <c r="G5046" s="4" t="s">
        <v>1190</v>
      </c>
      <c r="P5046" s="9" t="s">
        <v>4746</v>
      </c>
      <c r="Q5046" s="9" t="s">
        <v>6339</v>
      </c>
      <c r="R5046" s="9" t="s">
        <v>3705</v>
      </c>
    </row>
    <row r="5047" spans="1:18" x14ac:dyDescent="0.25">
      <c r="A5047" s="4" t="s">
        <v>4801</v>
      </c>
      <c r="D5047" s="4" t="s">
        <v>6340</v>
      </c>
      <c r="G5047" s="4" t="s">
        <v>3535</v>
      </c>
      <c r="P5047" s="9" t="s">
        <v>4801</v>
      </c>
      <c r="Q5047" s="9" t="s">
        <v>6340</v>
      </c>
      <c r="R5047" s="9" t="s">
        <v>3739</v>
      </c>
    </row>
    <row r="5048" spans="1:18" x14ac:dyDescent="0.25">
      <c r="A5048" s="4" t="s">
        <v>4804</v>
      </c>
      <c r="D5048" s="4" t="s">
        <v>5411</v>
      </c>
      <c r="G5048" s="4" t="s">
        <v>1445</v>
      </c>
      <c r="P5048" s="9" t="s">
        <v>4804</v>
      </c>
      <c r="Q5048" s="9" t="s">
        <v>5411</v>
      </c>
      <c r="R5048" s="9" t="s">
        <v>3805</v>
      </c>
    </row>
    <row r="5049" spans="1:18" x14ac:dyDescent="0.25">
      <c r="A5049" s="4" t="s">
        <v>2601</v>
      </c>
      <c r="D5049" s="4" t="s">
        <v>2730</v>
      </c>
      <c r="G5049" s="4" t="s">
        <v>3576</v>
      </c>
      <c r="P5049" s="9" t="s">
        <v>2601</v>
      </c>
      <c r="Q5049" s="9" t="s">
        <v>2730</v>
      </c>
      <c r="R5049" s="9" t="s">
        <v>3814</v>
      </c>
    </row>
    <row r="5050" spans="1:18" x14ac:dyDescent="0.25">
      <c r="A5050" s="4" t="s">
        <v>2189</v>
      </c>
      <c r="D5050" s="4" t="s">
        <v>2753</v>
      </c>
      <c r="G5050" s="4" t="s">
        <v>6062</v>
      </c>
      <c r="P5050" s="9" t="s">
        <v>2189</v>
      </c>
      <c r="Q5050" s="9" t="s">
        <v>2753</v>
      </c>
      <c r="R5050" s="9" t="s">
        <v>3886</v>
      </c>
    </row>
    <row r="5051" spans="1:18" x14ac:dyDescent="0.25">
      <c r="A5051" s="4" t="s">
        <v>2020</v>
      </c>
      <c r="D5051" s="4" t="s">
        <v>5412</v>
      </c>
      <c r="G5051" s="4" t="s">
        <v>1596</v>
      </c>
      <c r="P5051" s="9" t="s">
        <v>2020</v>
      </c>
      <c r="Q5051" s="9" t="s">
        <v>5412</v>
      </c>
      <c r="R5051" s="9" t="s">
        <v>6708</v>
      </c>
    </row>
    <row r="5052" spans="1:18" x14ac:dyDescent="0.25">
      <c r="A5052" s="4" t="s">
        <v>4923</v>
      </c>
      <c r="D5052" s="4" t="s">
        <v>2837</v>
      </c>
      <c r="G5052" s="4" t="s">
        <v>3651</v>
      </c>
      <c r="P5052" s="9" t="s">
        <v>4923</v>
      </c>
      <c r="Q5052" s="9" t="s">
        <v>2837</v>
      </c>
      <c r="R5052" s="9" t="s">
        <v>3924</v>
      </c>
    </row>
    <row r="5053" spans="1:18" x14ac:dyDescent="0.25">
      <c r="A5053" s="4" t="s">
        <v>4950</v>
      </c>
      <c r="D5053" s="4" t="s">
        <v>2866</v>
      </c>
      <c r="G5053" s="4" t="s">
        <v>3707</v>
      </c>
      <c r="P5053" s="9" t="s">
        <v>4950</v>
      </c>
      <c r="Q5053" s="9" t="s">
        <v>2866</v>
      </c>
      <c r="R5053" s="9" t="s">
        <v>6416</v>
      </c>
    </row>
    <row r="5054" spans="1:18" x14ac:dyDescent="0.25">
      <c r="A5054" s="4" t="s">
        <v>4974</v>
      </c>
      <c r="D5054" s="4" t="s">
        <v>2896</v>
      </c>
      <c r="G5054" s="4" t="s">
        <v>3705</v>
      </c>
      <c r="P5054" s="9" t="s">
        <v>4974</v>
      </c>
      <c r="Q5054" s="9" t="s">
        <v>2896</v>
      </c>
      <c r="R5054" s="9" t="s">
        <v>4014</v>
      </c>
    </row>
    <row r="5055" spans="1:18" x14ac:dyDescent="0.25">
      <c r="A5055" s="4" t="s">
        <v>1314</v>
      </c>
      <c r="D5055" s="4" t="s">
        <v>2402</v>
      </c>
      <c r="G5055" s="4" t="s">
        <v>3739</v>
      </c>
      <c r="P5055" s="9" t="s">
        <v>1314</v>
      </c>
      <c r="Q5055" s="9" t="s">
        <v>2402</v>
      </c>
      <c r="R5055" s="9" t="s">
        <v>4023</v>
      </c>
    </row>
    <row r="5056" spans="1:18" x14ac:dyDescent="0.25">
      <c r="A5056" s="4" t="s">
        <v>1349</v>
      </c>
      <c r="D5056" s="4" t="s">
        <v>1909</v>
      </c>
      <c r="G5056" s="4" t="s">
        <v>3805</v>
      </c>
      <c r="P5056" s="9" t="s">
        <v>1349</v>
      </c>
      <c r="Q5056" s="9" t="s">
        <v>1909</v>
      </c>
      <c r="R5056" s="9" t="s">
        <v>2403</v>
      </c>
    </row>
    <row r="5057" spans="1:18" x14ac:dyDescent="0.25">
      <c r="A5057" s="4" t="s">
        <v>1286</v>
      </c>
      <c r="D5057" s="4" t="s">
        <v>2930</v>
      </c>
      <c r="G5057" s="4" t="s">
        <v>3814</v>
      </c>
      <c r="P5057" s="9" t="s">
        <v>1286</v>
      </c>
      <c r="Q5057" s="9" t="s">
        <v>2930</v>
      </c>
      <c r="R5057" s="9" t="s">
        <v>4103</v>
      </c>
    </row>
    <row r="5058" spans="1:18" x14ac:dyDescent="0.25">
      <c r="A5058" s="4" t="s">
        <v>2981</v>
      </c>
      <c r="D5058" s="4" t="s">
        <v>1269</v>
      </c>
      <c r="G5058" s="4" t="s">
        <v>3886</v>
      </c>
      <c r="P5058" s="9" t="s">
        <v>2981</v>
      </c>
      <c r="Q5058" s="9" t="s">
        <v>1269</v>
      </c>
      <c r="R5058" s="9" t="s">
        <v>1781</v>
      </c>
    </row>
    <row r="5059" spans="1:18" x14ac:dyDescent="0.25">
      <c r="A5059" s="4" t="s">
        <v>6725</v>
      </c>
      <c r="D5059" s="4" t="s">
        <v>3539</v>
      </c>
      <c r="G5059" s="4" t="s">
        <v>6708</v>
      </c>
      <c r="P5059" s="9" t="s">
        <v>6725</v>
      </c>
      <c r="Q5059" s="9" t="s">
        <v>3539</v>
      </c>
      <c r="R5059" s="9" t="s">
        <v>1935</v>
      </c>
    </row>
    <row r="5060" spans="1:18" x14ac:dyDescent="0.25">
      <c r="A5060" s="4" t="s">
        <v>1495</v>
      </c>
      <c r="D5060" s="4" t="s">
        <v>1446</v>
      </c>
      <c r="G5060" s="4" t="s">
        <v>3924</v>
      </c>
      <c r="P5060" s="9" t="s">
        <v>1495</v>
      </c>
      <c r="Q5060" s="9" t="s">
        <v>1446</v>
      </c>
      <c r="R5060" s="9" t="s">
        <v>2084</v>
      </c>
    </row>
    <row r="5061" spans="1:18" x14ac:dyDescent="0.25">
      <c r="A5061" s="4" t="s">
        <v>1411</v>
      </c>
      <c r="D5061" s="4" t="s">
        <v>3566</v>
      </c>
      <c r="G5061" s="4" t="s">
        <v>6416</v>
      </c>
      <c r="P5061" s="9" t="s">
        <v>1411</v>
      </c>
      <c r="Q5061" s="9" t="s">
        <v>3566</v>
      </c>
      <c r="R5061" s="9" t="s">
        <v>2092</v>
      </c>
    </row>
    <row r="5062" spans="1:18" x14ac:dyDescent="0.25">
      <c r="A5062" s="4" t="s">
        <v>3018</v>
      </c>
      <c r="D5062" s="4" t="s">
        <v>1556</v>
      </c>
      <c r="G5062" s="4" t="s">
        <v>4014</v>
      </c>
      <c r="P5062" s="9" t="s">
        <v>3018</v>
      </c>
      <c r="Q5062" s="9" t="s">
        <v>1556</v>
      </c>
      <c r="R5062" s="9" t="s">
        <v>2120</v>
      </c>
    </row>
    <row r="5063" spans="1:18" x14ac:dyDescent="0.25">
      <c r="A5063" s="4" t="s">
        <v>3039</v>
      </c>
      <c r="D5063" s="4" t="s">
        <v>1595</v>
      </c>
      <c r="G5063" s="4" t="s">
        <v>4023</v>
      </c>
      <c r="P5063" s="9" t="s">
        <v>3039</v>
      </c>
      <c r="Q5063" s="9" t="s">
        <v>1595</v>
      </c>
      <c r="R5063" s="9" t="s">
        <v>2185</v>
      </c>
    </row>
    <row r="5064" spans="1:18" x14ac:dyDescent="0.25">
      <c r="A5064" s="4" t="s">
        <v>5414</v>
      </c>
      <c r="D5064" s="4" t="s">
        <v>1694</v>
      </c>
      <c r="G5064" s="4" t="s">
        <v>2403</v>
      </c>
      <c r="P5064" s="9" t="s">
        <v>5414</v>
      </c>
      <c r="Q5064" s="9" t="s">
        <v>1694</v>
      </c>
      <c r="R5064" s="9" t="s">
        <v>4056</v>
      </c>
    </row>
    <row r="5065" spans="1:18" x14ac:dyDescent="0.25">
      <c r="A5065" s="4" t="s">
        <v>6343</v>
      </c>
      <c r="D5065" s="4" t="s">
        <v>3701</v>
      </c>
      <c r="G5065" s="4" t="s">
        <v>4103</v>
      </c>
      <c r="P5065" s="9" t="s">
        <v>6343</v>
      </c>
      <c r="Q5065" s="9" t="s">
        <v>3701</v>
      </c>
      <c r="R5065" s="9" t="s">
        <v>4085</v>
      </c>
    </row>
    <row r="5066" spans="1:18" x14ac:dyDescent="0.25">
      <c r="A5066" s="4" t="s">
        <v>7456</v>
      </c>
      <c r="D5066" s="4" t="s">
        <v>3721</v>
      </c>
      <c r="G5066" s="4" t="s">
        <v>1781</v>
      </c>
      <c r="P5066" s="9" t="s">
        <v>7456</v>
      </c>
      <c r="Q5066" s="9" t="s">
        <v>3721</v>
      </c>
      <c r="R5066" s="9" t="s">
        <v>7195</v>
      </c>
    </row>
    <row r="5067" spans="1:18" x14ac:dyDescent="0.25">
      <c r="A5067" s="4" t="s">
        <v>1635</v>
      </c>
      <c r="D5067" s="4" t="s">
        <v>3788</v>
      </c>
      <c r="G5067" s="4" t="s">
        <v>1935</v>
      </c>
      <c r="P5067" s="9" t="s">
        <v>1635</v>
      </c>
      <c r="Q5067" s="9" t="s">
        <v>3788</v>
      </c>
      <c r="R5067" s="9" t="s">
        <v>7718</v>
      </c>
    </row>
    <row r="5068" spans="1:18" x14ac:dyDescent="0.25">
      <c r="A5068" s="4" t="s">
        <v>1533</v>
      </c>
      <c r="D5068" s="4" t="s">
        <v>3867</v>
      </c>
      <c r="G5068" s="4" t="s">
        <v>2084</v>
      </c>
      <c r="P5068" s="9" t="s">
        <v>1533</v>
      </c>
      <c r="Q5068" s="9" t="s">
        <v>3867</v>
      </c>
      <c r="R5068" s="9" t="s">
        <v>7719</v>
      </c>
    </row>
    <row r="5069" spans="1:18" x14ac:dyDescent="0.25">
      <c r="A5069" s="4" t="s">
        <v>3054</v>
      </c>
      <c r="D5069" s="4" t="s">
        <v>3928</v>
      </c>
      <c r="G5069" s="4" t="s">
        <v>2092</v>
      </c>
      <c r="P5069" s="9" t="s">
        <v>3054</v>
      </c>
      <c r="Q5069" s="9" t="s">
        <v>3928</v>
      </c>
      <c r="R5069" s="9" t="s">
        <v>2491</v>
      </c>
    </row>
    <row r="5070" spans="1:18" x14ac:dyDescent="0.25">
      <c r="A5070" s="4" t="s">
        <v>3075</v>
      </c>
      <c r="D5070" s="4" t="s">
        <v>7454</v>
      </c>
      <c r="G5070" s="4" t="s">
        <v>2120</v>
      </c>
      <c r="P5070" s="9" t="s">
        <v>3075</v>
      </c>
      <c r="Q5070" s="9" t="s">
        <v>7454</v>
      </c>
      <c r="R5070" s="9" t="s">
        <v>5409</v>
      </c>
    </row>
    <row r="5071" spans="1:18" x14ac:dyDescent="0.25">
      <c r="A5071" s="4" t="s">
        <v>1679</v>
      </c>
      <c r="D5071" s="4" t="s">
        <v>2415</v>
      </c>
      <c r="G5071" s="4" t="s">
        <v>2185</v>
      </c>
      <c r="P5071" s="9" t="s">
        <v>1679</v>
      </c>
      <c r="Q5071" s="9" t="s">
        <v>2415</v>
      </c>
      <c r="R5071" s="9" t="s">
        <v>6833</v>
      </c>
    </row>
    <row r="5072" spans="1:18" x14ac:dyDescent="0.25">
      <c r="A5072" s="4" t="s">
        <v>3097</v>
      </c>
      <c r="D5072" s="4" t="s">
        <v>1925</v>
      </c>
      <c r="G5072" s="4" t="s">
        <v>4056</v>
      </c>
      <c r="P5072" s="9" t="s">
        <v>3097</v>
      </c>
      <c r="Q5072" s="9" t="s">
        <v>1925</v>
      </c>
      <c r="R5072" s="9" t="s">
        <v>6337</v>
      </c>
    </row>
    <row r="5073" spans="1:18" x14ac:dyDescent="0.25">
      <c r="A5073" s="4" t="s">
        <v>3131</v>
      </c>
      <c r="D5073" s="4" t="s">
        <v>2085</v>
      </c>
      <c r="G5073" s="4" t="s">
        <v>4085</v>
      </c>
      <c r="P5073" s="9" t="s">
        <v>3131</v>
      </c>
      <c r="Q5073" s="9" t="s">
        <v>2085</v>
      </c>
      <c r="R5073" s="9" t="s">
        <v>2388</v>
      </c>
    </row>
    <row r="5074" spans="1:18" x14ac:dyDescent="0.25">
      <c r="A5074" s="4" t="s">
        <v>3174</v>
      </c>
      <c r="D5074" s="4" t="s">
        <v>4087</v>
      </c>
      <c r="G5074" s="4" t="s">
        <v>7195</v>
      </c>
      <c r="P5074" s="9" t="s">
        <v>3174</v>
      </c>
      <c r="Q5074" s="9" t="s">
        <v>4087</v>
      </c>
      <c r="R5074" s="9" t="s">
        <v>1266</v>
      </c>
    </row>
    <row r="5075" spans="1:18" x14ac:dyDescent="0.25">
      <c r="A5075" s="4" t="s">
        <v>3221</v>
      </c>
      <c r="D5075" s="4" t="s">
        <v>4121</v>
      </c>
      <c r="G5075" s="4" t="s">
        <v>7718</v>
      </c>
      <c r="P5075" s="9" t="s">
        <v>3221</v>
      </c>
      <c r="Q5075" s="9" t="s">
        <v>4121</v>
      </c>
      <c r="R5075" s="9" t="s">
        <v>3541</v>
      </c>
    </row>
    <row r="5076" spans="1:18" x14ac:dyDescent="0.25">
      <c r="A5076" s="4" t="s">
        <v>3217</v>
      </c>
      <c r="D5076" s="4" t="s">
        <v>6720</v>
      </c>
      <c r="G5076" s="4" t="s">
        <v>7719</v>
      </c>
      <c r="P5076" s="9" t="s">
        <v>3217</v>
      </c>
      <c r="Q5076" s="9" t="s">
        <v>6720</v>
      </c>
      <c r="R5076" s="9" t="s">
        <v>1393</v>
      </c>
    </row>
    <row r="5077" spans="1:18" x14ac:dyDescent="0.25">
      <c r="A5077" s="4" t="s">
        <v>3259</v>
      </c>
      <c r="D5077" s="4" t="s">
        <v>1226</v>
      </c>
      <c r="G5077" s="4" t="s">
        <v>2491</v>
      </c>
      <c r="P5077" s="9" t="s">
        <v>3259</v>
      </c>
      <c r="Q5077" s="9" t="s">
        <v>1226</v>
      </c>
      <c r="R5077" s="9" t="s">
        <v>6709</v>
      </c>
    </row>
    <row r="5078" spans="1:18" x14ac:dyDescent="0.25">
      <c r="A5078" s="4" t="s">
        <v>3318</v>
      </c>
      <c r="D5078" s="4" t="s">
        <v>1271</v>
      </c>
      <c r="G5078" s="4" t="s">
        <v>5409</v>
      </c>
      <c r="P5078" s="9" t="s">
        <v>3318</v>
      </c>
      <c r="Q5078" s="9" t="s">
        <v>1271</v>
      </c>
      <c r="R5078" s="9" t="s">
        <v>1527</v>
      </c>
    </row>
    <row r="5079" spans="1:18" x14ac:dyDescent="0.25">
      <c r="A5079" s="4" t="s">
        <v>3315</v>
      </c>
      <c r="D5079" s="4" t="s">
        <v>4162</v>
      </c>
      <c r="G5079" s="4" t="s">
        <v>6833</v>
      </c>
      <c r="P5079" s="9" t="s">
        <v>3315</v>
      </c>
      <c r="Q5079" s="9" t="s">
        <v>4162</v>
      </c>
      <c r="R5079" s="9" t="s">
        <v>3633</v>
      </c>
    </row>
    <row r="5080" spans="1:18" x14ac:dyDescent="0.25">
      <c r="A5080" s="4" t="s">
        <v>3323</v>
      </c>
      <c r="D5080" s="4" t="s">
        <v>1554</v>
      </c>
      <c r="G5080" s="4" t="s">
        <v>6337</v>
      </c>
      <c r="P5080" s="9" t="s">
        <v>3323</v>
      </c>
      <c r="Q5080" s="9" t="s">
        <v>1554</v>
      </c>
      <c r="R5080" s="9" t="s">
        <v>3706</v>
      </c>
    </row>
    <row r="5081" spans="1:18" x14ac:dyDescent="0.25">
      <c r="A5081" s="4" t="s">
        <v>5293</v>
      </c>
      <c r="D5081" s="4" t="s">
        <v>4226</v>
      </c>
      <c r="G5081" s="4" t="s">
        <v>2388</v>
      </c>
      <c r="P5081" s="9" t="s">
        <v>5293</v>
      </c>
      <c r="Q5081" s="9" t="s">
        <v>4226</v>
      </c>
      <c r="R5081" s="9" t="s">
        <v>3744</v>
      </c>
    </row>
    <row r="5082" spans="1:18" x14ac:dyDescent="0.25">
      <c r="A5082" s="4" t="s">
        <v>5415</v>
      </c>
      <c r="D5082" s="4" t="s">
        <v>7000</v>
      </c>
      <c r="G5082" s="4" t="s">
        <v>1266</v>
      </c>
      <c r="P5082" s="9" t="s">
        <v>5415</v>
      </c>
      <c r="Q5082" s="9" t="s">
        <v>7000</v>
      </c>
      <c r="R5082" s="9" t="s">
        <v>5410</v>
      </c>
    </row>
    <row r="5083" spans="1:18" x14ac:dyDescent="0.25">
      <c r="A5083" s="4" t="s">
        <v>3328</v>
      </c>
      <c r="D5083" s="4" t="s">
        <v>4284</v>
      </c>
      <c r="G5083" s="4" t="s">
        <v>3541</v>
      </c>
      <c r="P5083" s="9" t="s">
        <v>3328</v>
      </c>
      <c r="Q5083" s="9" t="s">
        <v>4284</v>
      </c>
      <c r="R5083" s="9" t="s">
        <v>3815</v>
      </c>
    </row>
    <row r="5084" spans="1:18" x14ac:dyDescent="0.25">
      <c r="A5084" s="4" t="s">
        <v>3339</v>
      </c>
      <c r="D5084" s="4" t="s">
        <v>4290</v>
      </c>
      <c r="G5084" s="4" t="s">
        <v>1393</v>
      </c>
      <c r="P5084" s="9" t="s">
        <v>3339</v>
      </c>
      <c r="Q5084" s="9" t="s">
        <v>4290</v>
      </c>
      <c r="R5084" s="9" t="s">
        <v>3861</v>
      </c>
    </row>
    <row r="5085" spans="1:18" x14ac:dyDescent="0.25">
      <c r="A5085" s="4" t="s">
        <v>3381</v>
      </c>
      <c r="D5085" s="4" t="s">
        <v>4348</v>
      </c>
      <c r="G5085" s="4" t="s">
        <v>6709</v>
      </c>
      <c r="P5085" s="9" t="s">
        <v>3381</v>
      </c>
      <c r="Q5085" s="9" t="s">
        <v>4348</v>
      </c>
      <c r="R5085" s="9" t="s">
        <v>3881</v>
      </c>
    </row>
    <row r="5086" spans="1:18" x14ac:dyDescent="0.25">
      <c r="A5086" s="4" t="s">
        <v>3388</v>
      </c>
      <c r="D5086" s="4" t="s">
        <v>2372</v>
      </c>
      <c r="G5086" s="4" t="s">
        <v>1527</v>
      </c>
      <c r="P5086" s="9" t="s">
        <v>3388</v>
      </c>
      <c r="Q5086" s="9" t="s">
        <v>2372</v>
      </c>
      <c r="R5086" s="9" t="s">
        <v>3962</v>
      </c>
    </row>
    <row r="5087" spans="1:18" x14ac:dyDescent="0.25">
      <c r="A5087" s="4" t="s">
        <v>2618</v>
      </c>
      <c r="D5087" s="4" t="s">
        <v>1742</v>
      </c>
      <c r="G5087" s="4" t="s">
        <v>3633</v>
      </c>
      <c r="P5087" s="9" t="s">
        <v>2618</v>
      </c>
      <c r="Q5087" s="9" t="s">
        <v>1742</v>
      </c>
      <c r="R5087" s="9" t="s">
        <v>7574</v>
      </c>
    </row>
    <row r="5088" spans="1:18" x14ac:dyDescent="0.25">
      <c r="A5088" s="4" t="s">
        <v>5655</v>
      </c>
      <c r="D5088" s="4" t="s">
        <v>2035</v>
      </c>
      <c r="G5088" s="4" t="s">
        <v>3706</v>
      </c>
      <c r="P5088" s="9" t="s">
        <v>5655</v>
      </c>
      <c r="Q5088" s="9" t="s">
        <v>2035</v>
      </c>
      <c r="R5088" s="9" t="s">
        <v>6993</v>
      </c>
    </row>
    <row r="5089" spans="1:18" x14ac:dyDescent="0.25">
      <c r="A5089" s="4" t="s">
        <v>2208</v>
      </c>
      <c r="D5089" s="4" t="s">
        <v>1969</v>
      </c>
      <c r="G5089" s="4" t="s">
        <v>3744</v>
      </c>
      <c r="P5089" s="9" t="s">
        <v>2208</v>
      </c>
      <c r="Q5089" s="9" t="s">
        <v>1969</v>
      </c>
      <c r="R5089" s="9" t="s">
        <v>2359</v>
      </c>
    </row>
    <row r="5090" spans="1:18" x14ac:dyDescent="0.25">
      <c r="A5090" s="4" t="s">
        <v>2193</v>
      </c>
      <c r="D5090" s="4" t="s">
        <v>2180</v>
      </c>
      <c r="G5090" s="4" t="s">
        <v>5410</v>
      </c>
      <c r="P5090" s="9" t="s">
        <v>2193</v>
      </c>
      <c r="Q5090" s="9" t="s">
        <v>2180</v>
      </c>
      <c r="R5090" s="9" t="s">
        <v>1718</v>
      </c>
    </row>
    <row r="5091" spans="1:18" x14ac:dyDescent="0.25">
      <c r="A5091" s="4" t="s">
        <v>2229</v>
      </c>
      <c r="D5091" s="4" t="s">
        <v>4409</v>
      </c>
      <c r="G5091" s="4" t="s">
        <v>3815</v>
      </c>
      <c r="P5091" s="9" t="s">
        <v>2229</v>
      </c>
      <c r="Q5091" s="9" t="s">
        <v>4409</v>
      </c>
      <c r="R5091" s="9" t="s">
        <v>1950</v>
      </c>
    </row>
    <row r="5092" spans="1:18" x14ac:dyDescent="0.25">
      <c r="A5092" s="4" t="s">
        <v>1982</v>
      </c>
      <c r="D5092" s="4" t="s">
        <v>7459</v>
      </c>
      <c r="G5092" s="4" t="s">
        <v>3861</v>
      </c>
      <c r="P5092" s="9" t="s">
        <v>1982</v>
      </c>
      <c r="Q5092" s="9" t="s">
        <v>7459</v>
      </c>
      <c r="R5092" s="9" t="s">
        <v>4092</v>
      </c>
    </row>
    <row r="5093" spans="1:18" x14ac:dyDescent="0.25">
      <c r="A5093" s="4" t="s">
        <v>3421</v>
      </c>
      <c r="D5093" s="4" t="s">
        <v>6721</v>
      </c>
      <c r="G5093" s="4" t="s">
        <v>3881</v>
      </c>
      <c r="P5093" s="9" t="s">
        <v>3421</v>
      </c>
      <c r="Q5093" s="9" t="s">
        <v>6721</v>
      </c>
      <c r="R5093" s="9" t="s">
        <v>1326</v>
      </c>
    </row>
    <row r="5094" spans="1:18" x14ac:dyDescent="0.25">
      <c r="A5094" s="4" t="s">
        <v>3498</v>
      </c>
      <c r="D5094" s="4" t="s">
        <v>6836</v>
      </c>
      <c r="G5094" s="4" t="s">
        <v>3962</v>
      </c>
      <c r="P5094" s="9" t="s">
        <v>3498</v>
      </c>
      <c r="Q5094" s="9" t="s">
        <v>6836</v>
      </c>
      <c r="R5094" s="9" t="s">
        <v>1209</v>
      </c>
    </row>
    <row r="5095" spans="1:18" x14ac:dyDescent="0.25">
      <c r="A5095" s="4" t="s">
        <v>3475</v>
      </c>
      <c r="D5095" s="4" t="s">
        <v>6069</v>
      </c>
      <c r="G5095" s="4" t="s">
        <v>7574</v>
      </c>
      <c r="P5095" s="9" t="s">
        <v>3475</v>
      </c>
      <c r="Q5095" s="9" t="s">
        <v>6069</v>
      </c>
      <c r="R5095" s="9" t="s">
        <v>2979</v>
      </c>
    </row>
    <row r="5096" spans="1:18" x14ac:dyDescent="0.25">
      <c r="A5096" s="4" t="s">
        <v>6726</v>
      </c>
      <c r="D5096" s="4" t="s">
        <v>6341</v>
      </c>
      <c r="G5096" s="4" t="s">
        <v>6993</v>
      </c>
      <c r="P5096" s="9" t="s">
        <v>6726</v>
      </c>
      <c r="Q5096" s="9" t="s">
        <v>6341</v>
      </c>
      <c r="R5096" s="9" t="s">
        <v>2992</v>
      </c>
    </row>
    <row r="5097" spans="1:18" x14ac:dyDescent="0.25">
      <c r="A5097" s="4" t="s">
        <v>6837</v>
      </c>
      <c r="D5097" s="4" t="s">
        <v>4528</v>
      </c>
      <c r="G5097" s="4" t="s">
        <v>2359</v>
      </c>
      <c r="P5097" s="9" t="s">
        <v>6837</v>
      </c>
      <c r="Q5097" s="9" t="s">
        <v>4528</v>
      </c>
      <c r="R5097" s="9" t="s">
        <v>1408</v>
      </c>
    </row>
    <row r="5098" spans="1:18" x14ac:dyDescent="0.25">
      <c r="A5098" s="4" t="s">
        <v>7457</v>
      </c>
      <c r="D5098" s="4" t="s">
        <v>4598</v>
      </c>
      <c r="G5098" s="4" t="s">
        <v>1718</v>
      </c>
      <c r="P5098" s="9" t="s">
        <v>7457</v>
      </c>
      <c r="Q5098" s="9" t="s">
        <v>4598</v>
      </c>
      <c r="R5098" s="9" t="s">
        <v>1457</v>
      </c>
    </row>
    <row r="5099" spans="1:18" x14ac:dyDescent="0.25">
      <c r="A5099" s="4" t="s">
        <v>3617</v>
      </c>
      <c r="D5099" s="4" t="s">
        <v>4632</v>
      </c>
      <c r="G5099" s="4" t="s">
        <v>1950</v>
      </c>
      <c r="P5099" s="9" t="s">
        <v>3617</v>
      </c>
      <c r="Q5099" s="9" t="s">
        <v>4632</v>
      </c>
      <c r="R5099" s="9" t="s">
        <v>1632</v>
      </c>
    </row>
    <row r="5100" spans="1:18" x14ac:dyDescent="0.25">
      <c r="A5100" s="4" t="s">
        <v>3664</v>
      </c>
      <c r="D5100" s="4" t="s">
        <v>4691</v>
      </c>
      <c r="G5100" s="4" t="s">
        <v>4092</v>
      </c>
      <c r="P5100" s="9" t="s">
        <v>3664</v>
      </c>
      <c r="Q5100" s="9" t="s">
        <v>4691</v>
      </c>
      <c r="R5100" s="9" t="s">
        <v>1599</v>
      </c>
    </row>
    <row r="5101" spans="1:18" x14ac:dyDescent="0.25">
      <c r="A5101" s="4" t="s">
        <v>6070</v>
      </c>
      <c r="D5101" s="4" t="s">
        <v>4695</v>
      </c>
      <c r="G5101" s="4" t="s">
        <v>1326</v>
      </c>
      <c r="P5101" s="9" t="s">
        <v>6070</v>
      </c>
      <c r="Q5101" s="9" t="s">
        <v>4695</v>
      </c>
      <c r="R5101" s="9" t="s">
        <v>3065</v>
      </c>
    </row>
    <row r="5102" spans="1:18" x14ac:dyDescent="0.25">
      <c r="A5102" s="4" t="s">
        <v>3774</v>
      </c>
      <c r="D5102" s="4" t="s">
        <v>4751</v>
      </c>
      <c r="G5102" s="4" t="s">
        <v>1209</v>
      </c>
      <c r="P5102" s="9" t="s">
        <v>3774</v>
      </c>
      <c r="Q5102" s="9" t="s">
        <v>4751</v>
      </c>
      <c r="R5102" s="9" t="s">
        <v>3087</v>
      </c>
    </row>
    <row r="5103" spans="1:18" x14ac:dyDescent="0.25">
      <c r="A5103" s="4" t="s">
        <v>7458</v>
      </c>
      <c r="D5103" s="4" t="s">
        <v>4835</v>
      </c>
      <c r="G5103" s="4" t="s">
        <v>2979</v>
      </c>
      <c r="P5103" s="9" t="s">
        <v>7458</v>
      </c>
      <c r="Q5103" s="9" t="s">
        <v>4835</v>
      </c>
      <c r="R5103" s="9" t="s">
        <v>1670</v>
      </c>
    </row>
    <row r="5104" spans="1:18" x14ac:dyDescent="0.25">
      <c r="A5104" s="4" t="s">
        <v>2395</v>
      </c>
      <c r="D5104" s="4" t="s">
        <v>2649</v>
      </c>
      <c r="G5104" s="4" t="s">
        <v>2992</v>
      </c>
      <c r="P5104" s="9" t="s">
        <v>2395</v>
      </c>
      <c r="Q5104" s="9" t="s">
        <v>2649</v>
      </c>
      <c r="R5104" s="9" t="s">
        <v>3117</v>
      </c>
    </row>
    <row r="5105" spans="1:18" x14ac:dyDescent="0.25">
      <c r="A5105" s="4" t="s">
        <v>4156</v>
      </c>
      <c r="D5105" s="4" t="s">
        <v>1726</v>
      </c>
      <c r="G5105" s="4" t="s">
        <v>1408</v>
      </c>
      <c r="P5105" s="9" t="s">
        <v>4156</v>
      </c>
      <c r="Q5105" s="9" t="s">
        <v>1726</v>
      </c>
      <c r="R5105" s="9" t="s">
        <v>3144</v>
      </c>
    </row>
    <row r="5106" spans="1:18" x14ac:dyDescent="0.25">
      <c r="A5106" s="4" t="s">
        <v>4273</v>
      </c>
      <c r="D5106" s="4" t="s">
        <v>2021</v>
      </c>
      <c r="G5106" s="4" t="s">
        <v>1457</v>
      </c>
      <c r="P5106" s="9" t="s">
        <v>4273</v>
      </c>
      <c r="Q5106" s="9" t="s">
        <v>2021</v>
      </c>
      <c r="R5106" s="9" t="s">
        <v>7720</v>
      </c>
    </row>
    <row r="5107" spans="1:18" x14ac:dyDescent="0.25">
      <c r="A5107" s="4" t="s">
        <v>2249</v>
      </c>
      <c r="D5107" s="4" t="s">
        <v>4947</v>
      </c>
      <c r="G5107" s="4" t="s">
        <v>1632</v>
      </c>
      <c r="P5107" s="9" t="s">
        <v>2249</v>
      </c>
      <c r="Q5107" s="9" t="s">
        <v>4947</v>
      </c>
      <c r="R5107" s="9" t="s">
        <v>3189</v>
      </c>
    </row>
    <row r="5108" spans="1:18" x14ac:dyDescent="0.25">
      <c r="A5108" s="4" t="s">
        <v>4430</v>
      </c>
      <c r="D5108" s="4" t="s">
        <v>4951</v>
      </c>
      <c r="G5108" s="4" t="s">
        <v>1599</v>
      </c>
      <c r="P5108" s="9" t="s">
        <v>4430</v>
      </c>
      <c r="Q5108" s="9" t="s">
        <v>4951</v>
      </c>
      <c r="R5108" s="9" t="s">
        <v>3226</v>
      </c>
    </row>
    <row r="5109" spans="1:18" x14ac:dyDescent="0.25">
      <c r="A5109" s="4" t="s">
        <v>6727</v>
      </c>
      <c r="D5109" s="4" t="s">
        <v>6722</v>
      </c>
      <c r="G5109" s="4" t="s">
        <v>3065</v>
      </c>
      <c r="P5109" s="9" t="s">
        <v>6727</v>
      </c>
      <c r="Q5109" s="9" t="s">
        <v>6722</v>
      </c>
      <c r="R5109" s="9" t="s">
        <v>3254</v>
      </c>
    </row>
    <row r="5110" spans="1:18" x14ac:dyDescent="0.25">
      <c r="A5110" s="4" t="s">
        <v>6344</v>
      </c>
      <c r="D5110" s="4" t="s">
        <v>6723</v>
      </c>
      <c r="G5110" s="4" t="s">
        <v>3087</v>
      </c>
      <c r="P5110" s="9" t="s">
        <v>6344</v>
      </c>
      <c r="Q5110" s="9" t="s">
        <v>6723</v>
      </c>
      <c r="R5110" s="9" t="s">
        <v>3271</v>
      </c>
    </row>
    <row r="5111" spans="1:18" x14ac:dyDescent="0.25">
      <c r="A5111" s="4" t="s">
        <v>4897</v>
      </c>
      <c r="D5111" s="4" t="s">
        <v>4262</v>
      </c>
      <c r="G5111" s="4" t="s">
        <v>1670</v>
      </c>
      <c r="P5111" s="9" t="s">
        <v>4897</v>
      </c>
      <c r="Q5111" s="9" t="s">
        <v>4262</v>
      </c>
      <c r="R5111" s="9" t="s">
        <v>6063</v>
      </c>
    </row>
    <row r="5112" spans="1:18" x14ac:dyDescent="0.25">
      <c r="A5112" s="4" t="s">
        <v>4890</v>
      </c>
      <c r="D5112" s="4" t="s">
        <v>5446</v>
      </c>
      <c r="G5112" s="4" t="s">
        <v>3117</v>
      </c>
      <c r="P5112" s="9" t="s">
        <v>4890</v>
      </c>
      <c r="Q5112" s="9" t="s">
        <v>5446</v>
      </c>
      <c r="R5112" s="9" t="s">
        <v>6121</v>
      </c>
    </row>
    <row r="5113" spans="1:18" x14ac:dyDescent="0.25">
      <c r="A5113" s="4" t="s">
        <v>7001</v>
      </c>
      <c r="D5113" s="4" t="s">
        <v>6724</v>
      </c>
      <c r="G5113" s="4" t="s">
        <v>3144</v>
      </c>
      <c r="P5113" s="9" t="s">
        <v>7001</v>
      </c>
      <c r="Q5113" s="9" t="s">
        <v>6724</v>
      </c>
      <c r="R5113" s="9" t="s">
        <v>3350</v>
      </c>
    </row>
    <row r="5114" spans="1:18" x14ac:dyDescent="0.25">
      <c r="A5114" s="4" t="s">
        <v>4454</v>
      </c>
      <c r="D5114" s="4" t="s">
        <v>7455</v>
      </c>
      <c r="G5114" s="4" t="s">
        <v>7720</v>
      </c>
      <c r="P5114" s="9" t="s">
        <v>4454</v>
      </c>
      <c r="Q5114" s="9" t="s">
        <v>7455</v>
      </c>
      <c r="R5114" s="9" t="s">
        <v>3368</v>
      </c>
    </row>
    <row r="5115" spans="1:18" x14ac:dyDescent="0.25">
      <c r="A5115" s="4" t="s">
        <v>4494</v>
      </c>
      <c r="D5115" s="4" t="s">
        <v>1311</v>
      </c>
      <c r="G5115" s="4" t="s">
        <v>3189</v>
      </c>
      <c r="P5115" s="9" t="s">
        <v>4494</v>
      </c>
      <c r="Q5115" s="9" t="s">
        <v>1311</v>
      </c>
      <c r="R5115" s="9" t="s">
        <v>6710</v>
      </c>
    </row>
    <row r="5116" spans="1:18" x14ac:dyDescent="0.25">
      <c r="A5116" s="4" t="s">
        <v>4544</v>
      </c>
      <c r="D5116" s="4" t="s">
        <v>5413</v>
      </c>
      <c r="G5116" s="4" t="s">
        <v>3226</v>
      </c>
      <c r="P5116" s="9" t="s">
        <v>4544</v>
      </c>
      <c r="Q5116" s="9" t="s">
        <v>5413</v>
      </c>
      <c r="R5116" s="9" t="s">
        <v>7575</v>
      </c>
    </row>
    <row r="5117" spans="1:18" x14ac:dyDescent="0.25">
      <c r="A5117" s="4" t="s">
        <v>4646</v>
      </c>
      <c r="D5117" s="4" t="s">
        <v>1470</v>
      </c>
      <c r="G5117" s="4" t="s">
        <v>3254</v>
      </c>
      <c r="P5117" s="9" t="s">
        <v>4646</v>
      </c>
      <c r="Q5117" s="9" t="s">
        <v>1470</v>
      </c>
      <c r="R5117" s="9" t="s">
        <v>4863</v>
      </c>
    </row>
    <row r="5118" spans="1:18" x14ac:dyDescent="0.25">
      <c r="A5118" s="4" t="s">
        <v>4730</v>
      </c>
      <c r="D5118" s="4" t="s">
        <v>4553</v>
      </c>
      <c r="G5118" s="4" t="s">
        <v>3271</v>
      </c>
      <c r="P5118" s="9" t="s">
        <v>4730</v>
      </c>
      <c r="Q5118" s="9" t="s">
        <v>4553</v>
      </c>
      <c r="R5118" s="9" t="s">
        <v>4875</v>
      </c>
    </row>
    <row r="5119" spans="1:18" x14ac:dyDescent="0.25">
      <c r="A5119" s="4" t="s">
        <v>2517</v>
      </c>
      <c r="D5119" s="4" t="s">
        <v>4569</v>
      </c>
      <c r="G5119" s="4" t="s">
        <v>6063</v>
      </c>
      <c r="P5119" s="9" t="s">
        <v>2517</v>
      </c>
      <c r="Q5119" s="9" t="s">
        <v>4569</v>
      </c>
      <c r="R5119" s="9" t="s">
        <v>6064</v>
      </c>
    </row>
    <row r="5120" spans="1:18" x14ac:dyDescent="0.25">
      <c r="A5120" s="4" t="s">
        <v>4917</v>
      </c>
      <c r="D5120" s="4" t="s">
        <v>6342</v>
      </c>
      <c r="G5120" s="4" t="s">
        <v>6121</v>
      </c>
      <c r="P5120" s="9" t="s">
        <v>4917</v>
      </c>
      <c r="Q5120" s="9" t="s">
        <v>6342</v>
      </c>
      <c r="R5120" s="9" t="s">
        <v>6711</v>
      </c>
    </row>
    <row r="5121" spans="1:18" x14ac:dyDescent="0.25">
      <c r="A5121" s="4" t="s">
        <v>4965</v>
      </c>
      <c r="D5121" s="4" t="s">
        <v>7577</v>
      </c>
      <c r="G5121" s="4" t="s">
        <v>3350</v>
      </c>
      <c r="P5121" s="9" t="s">
        <v>4965</v>
      </c>
      <c r="Q5121" s="9" t="s">
        <v>7577</v>
      </c>
      <c r="R5121" s="9" t="s">
        <v>2643</v>
      </c>
    </row>
    <row r="5122" spans="1:18" x14ac:dyDescent="0.25">
      <c r="A5122" s="4" t="s">
        <v>4972</v>
      </c>
      <c r="D5122" s="4" t="s">
        <v>4750</v>
      </c>
      <c r="G5122" s="4" t="s">
        <v>3368</v>
      </c>
      <c r="P5122" s="9" t="s">
        <v>4972</v>
      </c>
      <c r="Q5122" s="9" t="s">
        <v>4750</v>
      </c>
      <c r="R5122" s="9" t="s">
        <v>1724</v>
      </c>
    </row>
    <row r="5123" spans="1:18" x14ac:dyDescent="0.25">
      <c r="A5123" s="4" t="s">
        <v>6345</v>
      </c>
      <c r="D5123" s="4" t="s">
        <v>4805</v>
      </c>
      <c r="G5123" s="4" t="s">
        <v>6710</v>
      </c>
      <c r="P5123" s="9" t="s">
        <v>6345</v>
      </c>
      <c r="Q5123" s="9" t="s">
        <v>4805</v>
      </c>
      <c r="R5123" s="9" t="s">
        <v>1816</v>
      </c>
    </row>
    <row r="5124" spans="1:18" x14ac:dyDescent="0.25">
      <c r="A5124" s="4" t="s">
        <v>2437</v>
      </c>
      <c r="D5124" s="4" t="s">
        <v>5724</v>
      </c>
      <c r="G5124" s="4" t="s">
        <v>7575</v>
      </c>
      <c r="P5124" s="9" t="s">
        <v>2437</v>
      </c>
      <c r="Q5124" s="9" t="s">
        <v>5724</v>
      </c>
      <c r="R5124" s="9" t="s">
        <v>1986</v>
      </c>
    </row>
    <row r="5125" spans="1:18" x14ac:dyDescent="0.25">
      <c r="A5125" s="4" t="s">
        <v>4175</v>
      </c>
      <c r="D5125" s="4" t="s">
        <v>2523</v>
      </c>
      <c r="G5125" s="4" t="s">
        <v>4863</v>
      </c>
      <c r="P5125" s="9" t="s">
        <v>4175</v>
      </c>
      <c r="Q5125" s="9" t="s">
        <v>2523</v>
      </c>
      <c r="R5125" s="9" t="s">
        <v>1983</v>
      </c>
    </row>
    <row r="5126" spans="1:18" x14ac:dyDescent="0.25">
      <c r="A5126" s="4" t="s">
        <v>4387</v>
      </c>
      <c r="D5126" s="4" t="s">
        <v>2166</v>
      </c>
      <c r="G5126" s="4" t="s">
        <v>4875</v>
      </c>
      <c r="P5126" s="9" t="s">
        <v>4387</v>
      </c>
      <c r="Q5126" s="9" t="s">
        <v>2166</v>
      </c>
      <c r="R5126" s="9" t="s">
        <v>3465</v>
      </c>
    </row>
    <row r="5127" spans="1:18" x14ac:dyDescent="0.25">
      <c r="A5127" s="4" t="s">
        <v>6180</v>
      </c>
      <c r="D5127" s="4" t="s">
        <v>4953</v>
      </c>
      <c r="G5127" s="4" t="s">
        <v>6064</v>
      </c>
      <c r="P5127" s="9" t="s">
        <v>6180</v>
      </c>
      <c r="Q5127" s="9" t="s">
        <v>4953</v>
      </c>
      <c r="R5127" s="9" t="s">
        <v>3472</v>
      </c>
    </row>
    <row r="5128" spans="1:18" x14ac:dyDescent="0.25">
      <c r="A5128" s="4" t="s">
        <v>2279</v>
      </c>
      <c r="D5128" s="4" t="s">
        <v>5653</v>
      </c>
      <c r="G5128" s="4" t="s">
        <v>6711</v>
      </c>
      <c r="P5128" s="9" t="s">
        <v>2279</v>
      </c>
      <c r="Q5128" s="9" t="s">
        <v>5653</v>
      </c>
      <c r="R5128" s="9" t="s">
        <v>3461</v>
      </c>
    </row>
    <row r="5129" spans="1:18" x14ac:dyDescent="0.25">
      <c r="A5129" s="4" t="s">
        <v>4429</v>
      </c>
      <c r="D5129" s="4" t="s">
        <v>1218</v>
      </c>
      <c r="G5129" s="4" t="s">
        <v>2643</v>
      </c>
      <c r="P5129" s="9" t="s">
        <v>4429</v>
      </c>
      <c r="Q5129" s="9" t="s">
        <v>1218</v>
      </c>
      <c r="R5129" s="9" t="s">
        <v>6994</v>
      </c>
    </row>
    <row r="5130" spans="1:18" x14ac:dyDescent="0.25">
      <c r="A5130" s="4" t="s">
        <v>1341</v>
      </c>
      <c r="D5130" s="4" t="s">
        <v>1427</v>
      </c>
      <c r="G5130" s="4" t="s">
        <v>1724</v>
      </c>
      <c r="P5130" s="9" t="s">
        <v>1341</v>
      </c>
      <c r="Q5130" s="9" t="s">
        <v>1427</v>
      </c>
      <c r="R5130" s="9" t="s">
        <v>4919</v>
      </c>
    </row>
    <row r="5131" spans="1:18" x14ac:dyDescent="0.25">
      <c r="A5131" s="4" t="s">
        <v>3531</v>
      </c>
      <c r="D5131" s="4" t="s">
        <v>4487</v>
      </c>
      <c r="G5131" s="4" t="s">
        <v>1816</v>
      </c>
      <c r="P5131" s="9" t="s">
        <v>3531</v>
      </c>
      <c r="Q5131" s="9" t="s">
        <v>4487</v>
      </c>
      <c r="R5131" s="9" t="s">
        <v>4945</v>
      </c>
    </row>
    <row r="5132" spans="1:18" x14ac:dyDescent="0.25">
      <c r="A5132" s="4" t="s">
        <v>3555</v>
      </c>
      <c r="D5132" s="4" t="s">
        <v>1564</v>
      </c>
      <c r="G5132" s="4" t="s">
        <v>1986</v>
      </c>
      <c r="P5132" s="9" t="s">
        <v>3555</v>
      </c>
      <c r="Q5132" s="9" t="s">
        <v>1564</v>
      </c>
      <c r="R5132" s="9" t="s">
        <v>6712</v>
      </c>
    </row>
    <row r="5133" spans="1:18" x14ac:dyDescent="0.25">
      <c r="A5133" s="4" t="s">
        <v>3614</v>
      </c>
      <c r="D5133" s="4" t="s">
        <v>5654</v>
      </c>
      <c r="G5133" s="4" t="s">
        <v>1983</v>
      </c>
      <c r="P5133" s="9" t="s">
        <v>3614</v>
      </c>
      <c r="Q5133" s="9" t="s">
        <v>5654</v>
      </c>
      <c r="R5133" s="9" t="s">
        <v>6065</v>
      </c>
    </row>
    <row r="5134" spans="1:18" x14ac:dyDescent="0.25">
      <c r="A5134" s="4" t="s">
        <v>3689</v>
      </c>
      <c r="D5134" s="4" t="s">
        <v>4566</v>
      </c>
      <c r="G5134" s="4" t="s">
        <v>3465</v>
      </c>
      <c r="P5134" s="9" t="s">
        <v>3689</v>
      </c>
      <c r="Q5134" s="9" t="s">
        <v>4566</v>
      </c>
      <c r="R5134" s="9" t="s">
        <v>6713</v>
      </c>
    </row>
    <row r="5135" spans="1:18" x14ac:dyDescent="0.25">
      <c r="A5135" s="4" t="s">
        <v>3735</v>
      </c>
      <c r="D5135" s="4" t="s">
        <v>4601</v>
      </c>
      <c r="G5135" s="4" t="s">
        <v>3472</v>
      </c>
      <c r="P5135" s="9" t="s">
        <v>3735</v>
      </c>
      <c r="Q5135" s="9" t="s">
        <v>4601</v>
      </c>
      <c r="R5135" s="9" t="s">
        <v>6714</v>
      </c>
    </row>
    <row r="5136" spans="1:18" x14ac:dyDescent="0.25">
      <c r="A5136" s="4" t="s">
        <v>3825</v>
      </c>
      <c r="D5136" s="4" t="s">
        <v>4630</v>
      </c>
      <c r="G5136" s="4" t="s">
        <v>3461</v>
      </c>
      <c r="P5136" s="9" t="s">
        <v>3825</v>
      </c>
      <c r="Q5136" s="9" t="s">
        <v>4630</v>
      </c>
      <c r="R5136" s="9" t="s">
        <v>6834</v>
      </c>
    </row>
    <row r="5137" spans="1:18" x14ac:dyDescent="0.25">
      <c r="A5137" s="4" t="s">
        <v>3936</v>
      </c>
      <c r="D5137" s="4" t="s">
        <v>4690</v>
      </c>
      <c r="G5137" s="4" t="s">
        <v>6994</v>
      </c>
      <c r="P5137" s="9" t="s">
        <v>3936</v>
      </c>
      <c r="Q5137" s="9" t="s">
        <v>4690</v>
      </c>
      <c r="R5137" s="9" t="s">
        <v>6066</v>
      </c>
    </row>
    <row r="5138" spans="1:18" x14ac:dyDescent="0.25">
      <c r="A5138" s="4" t="s">
        <v>3967</v>
      </c>
      <c r="D5138" s="4" t="s">
        <v>4746</v>
      </c>
      <c r="G5138" s="4" t="s">
        <v>4919</v>
      </c>
      <c r="P5138" s="9" t="s">
        <v>3967</v>
      </c>
      <c r="Q5138" s="9" t="s">
        <v>4746</v>
      </c>
      <c r="R5138" s="9" t="s">
        <v>7451</v>
      </c>
    </row>
    <row r="5139" spans="1:18" x14ac:dyDescent="0.25">
      <c r="A5139" s="4" t="s">
        <v>4019</v>
      </c>
      <c r="D5139" s="4" t="s">
        <v>4801</v>
      </c>
      <c r="G5139" s="4" t="s">
        <v>4945</v>
      </c>
      <c r="P5139" s="9" t="s">
        <v>4019</v>
      </c>
      <c r="Q5139" s="9" t="s">
        <v>4801</v>
      </c>
      <c r="R5139" s="9" t="s">
        <v>7452</v>
      </c>
    </row>
    <row r="5140" spans="1:18" x14ac:dyDescent="0.25">
      <c r="A5140" s="4" t="s">
        <v>2637</v>
      </c>
      <c r="D5140" s="4" t="s">
        <v>4804</v>
      </c>
      <c r="G5140" s="4" t="s">
        <v>6712</v>
      </c>
      <c r="P5140" s="9" t="s">
        <v>2637</v>
      </c>
      <c r="Q5140" s="9" t="s">
        <v>4804</v>
      </c>
      <c r="R5140" s="9" t="s">
        <v>5691</v>
      </c>
    </row>
    <row r="5141" spans="1:18" x14ac:dyDescent="0.25">
      <c r="A5141" s="4" t="s">
        <v>2224</v>
      </c>
      <c r="D5141" s="4" t="s">
        <v>2601</v>
      </c>
      <c r="G5141" s="4" t="s">
        <v>6065</v>
      </c>
      <c r="P5141" s="9" t="s">
        <v>2224</v>
      </c>
      <c r="Q5141" s="9" t="s">
        <v>2601</v>
      </c>
      <c r="R5141" s="9" t="s">
        <v>6835</v>
      </c>
    </row>
    <row r="5142" spans="1:18" x14ac:dyDescent="0.25">
      <c r="A5142" s="4" t="s">
        <v>1946</v>
      </c>
      <c r="D5142" s="4" t="s">
        <v>2189</v>
      </c>
      <c r="G5142" s="4" t="s">
        <v>6713</v>
      </c>
      <c r="P5142" s="9" t="s">
        <v>1946</v>
      </c>
      <c r="Q5142" s="9" t="s">
        <v>2189</v>
      </c>
      <c r="R5142" s="9" t="s">
        <v>6715</v>
      </c>
    </row>
    <row r="5143" spans="1:18" x14ac:dyDescent="0.25">
      <c r="A5143" s="4" t="s">
        <v>1990</v>
      </c>
      <c r="D5143" s="4" t="s">
        <v>2020</v>
      </c>
      <c r="G5143" s="4" t="s">
        <v>6714</v>
      </c>
      <c r="P5143" s="9" t="s">
        <v>1990</v>
      </c>
      <c r="Q5143" s="9" t="s">
        <v>2020</v>
      </c>
      <c r="R5143" s="9" t="s">
        <v>6716</v>
      </c>
    </row>
    <row r="5144" spans="1:18" x14ac:dyDescent="0.25">
      <c r="A5144" s="4" t="s">
        <v>2690</v>
      </c>
      <c r="D5144" s="4" t="s">
        <v>4923</v>
      </c>
      <c r="G5144" s="4" t="s">
        <v>6834</v>
      </c>
      <c r="P5144" s="9" t="s">
        <v>2690</v>
      </c>
      <c r="Q5144" s="9" t="s">
        <v>4923</v>
      </c>
      <c r="R5144" s="9" t="s">
        <v>6178</v>
      </c>
    </row>
    <row r="5145" spans="1:18" x14ac:dyDescent="0.25">
      <c r="A5145" s="4" t="s">
        <v>2708</v>
      </c>
      <c r="D5145" s="4" t="s">
        <v>4950</v>
      </c>
      <c r="G5145" s="4" t="s">
        <v>6066</v>
      </c>
      <c r="P5145" s="9" t="s">
        <v>2708</v>
      </c>
      <c r="Q5145" s="9" t="s">
        <v>4950</v>
      </c>
      <c r="R5145" s="9" t="s">
        <v>2901</v>
      </c>
    </row>
    <row r="5146" spans="1:18" x14ac:dyDescent="0.25">
      <c r="A5146" s="4" t="s">
        <v>6728</v>
      </c>
      <c r="D5146" s="4" t="s">
        <v>4974</v>
      </c>
      <c r="G5146" s="4" t="s">
        <v>7451</v>
      </c>
      <c r="P5146" s="9" t="s">
        <v>6728</v>
      </c>
      <c r="Q5146" s="9" t="s">
        <v>4974</v>
      </c>
      <c r="R5146" s="9" t="s">
        <v>2550</v>
      </c>
    </row>
    <row r="5147" spans="1:18" x14ac:dyDescent="0.25">
      <c r="A5147" s="4" t="s">
        <v>2389</v>
      </c>
      <c r="D5147" s="4" t="s">
        <v>1314</v>
      </c>
      <c r="G5147" s="4" t="s">
        <v>7452</v>
      </c>
      <c r="P5147" s="9" t="s">
        <v>2389</v>
      </c>
      <c r="Q5147" s="9" t="s">
        <v>1314</v>
      </c>
      <c r="R5147" s="9" t="s">
        <v>1878</v>
      </c>
    </row>
    <row r="5148" spans="1:18" x14ac:dyDescent="0.25">
      <c r="A5148" s="4" t="s">
        <v>2042</v>
      </c>
      <c r="D5148" s="4" t="s">
        <v>1349</v>
      </c>
      <c r="G5148" s="4" t="s">
        <v>5691</v>
      </c>
      <c r="P5148" s="9" t="s">
        <v>2042</v>
      </c>
      <c r="Q5148" s="9" t="s">
        <v>1349</v>
      </c>
      <c r="R5148" s="9" t="s">
        <v>2053</v>
      </c>
    </row>
    <row r="5149" spans="1:18" x14ac:dyDescent="0.25">
      <c r="A5149" s="4" t="s">
        <v>6729</v>
      </c>
      <c r="D5149" s="4" t="s">
        <v>1286</v>
      </c>
      <c r="G5149" s="4" t="s">
        <v>6835</v>
      </c>
      <c r="P5149" s="9" t="s">
        <v>6729</v>
      </c>
      <c r="Q5149" s="9" t="s">
        <v>1286</v>
      </c>
      <c r="R5149" s="9" t="s">
        <v>6717</v>
      </c>
    </row>
    <row r="5150" spans="1:18" x14ac:dyDescent="0.25">
      <c r="A5150" s="4" t="s">
        <v>6390</v>
      </c>
      <c r="D5150" s="4" t="s">
        <v>2981</v>
      </c>
      <c r="G5150" s="4" t="s">
        <v>6715</v>
      </c>
      <c r="P5150" s="9" t="s">
        <v>6390</v>
      </c>
      <c r="Q5150" s="9" t="s">
        <v>2981</v>
      </c>
      <c r="R5150" s="9" t="s">
        <v>6996</v>
      </c>
    </row>
    <row r="5151" spans="1:18" x14ac:dyDescent="0.25">
      <c r="A5151" s="4" t="s">
        <v>1331</v>
      </c>
      <c r="D5151" s="4" t="s">
        <v>6725</v>
      </c>
      <c r="G5151" s="4" t="s">
        <v>6716</v>
      </c>
      <c r="P5151" s="9" t="s">
        <v>1331</v>
      </c>
      <c r="Q5151" s="9" t="s">
        <v>6725</v>
      </c>
      <c r="R5151" s="9" t="s">
        <v>6718</v>
      </c>
    </row>
    <row r="5152" spans="1:18" x14ac:dyDescent="0.25">
      <c r="A5152" s="4" t="s">
        <v>1258</v>
      </c>
      <c r="D5152" s="4" t="s">
        <v>1495</v>
      </c>
      <c r="G5152" s="4" t="s">
        <v>6178</v>
      </c>
      <c r="P5152" s="9" t="s">
        <v>1258</v>
      </c>
      <c r="Q5152" s="9" t="s">
        <v>1495</v>
      </c>
      <c r="R5152" s="9" t="s">
        <v>6997</v>
      </c>
    </row>
    <row r="5153" spans="1:18" x14ac:dyDescent="0.25">
      <c r="A5153" s="4" t="s">
        <v>3525</v>
      </c>
      <c r="D5153" s="4" t="s">
        <v>1411</v>
      </c>
      <c r="G5153" s="4" t="s">
        <v>2901</v>
      </c>
      <c r="P5153" s="9" t="s">
        <v>3525</v>
      </c>
      <c r="Q5153" s="9" t="s">
        <v>1411</v>
      </c>
      <c r="R5153" s="9" t="s">
        <v>5651</v>
      </c>
    </row>
    <row r="5154" spans="1:18" x14ac:dyDescent="0.25">
      <c r="A5154" s="4" t="s">
        <v>1473</v>
      </c>
      <c r="D5154" s="4" t="s">
        <v>3018</v>
      </c>
      <c r="G5154" s="4" t="s">
        <v>2550</v>
      </c>
      <c r="P5154" s="9" t="s">
        <v>1473</v>
      </c>
      <c r="Q5154" s="9" t="s">
        <v>3018</v>
      </c>
      <c r="R5154" s="9" t="s">
        <v>3077</v>
      </c>
    </row>
    <row r="5155" spans="1:18" x14ac:dyDescent="0.25">
      <c r="A5155" s="4" t="s">
        <v>3549</v>
      </c>
      <c r="D5155" s="4" t="s">
        <v>3039</v>
      </c>
      <c r="G5155" s="4" t="s">
        <v>1878</v>
      </c>
      <c r="P5155" s="9" t="s">
        <v>3549</v>
      </c>
      <c r="Q5155" s="9" t="s">
        <v>3039</v>
      </c>
      <c r="R5155" s="9" t="s">
        <v>6338</v>
      </c>
    </row>
    <row r="5156" spans="1:18" x14ac:dyDescent="0.25">
      <c r="A5156" s="4" t="s">
        <v>3585</v>
      </c>
      <c r="D5156" s="4" t="s">
        <v>5414</v>
      </c>
      <c r="G5156" s="4" t="s">
        <v>2053</v>
      </c>
      <c r="P5156" s="9" t="s">
        <v>3585</v>
      </c>
      <c r="Q5156" s="9" t="s">
        <v>5414</v>
      </c>
      <c r="R5156" s="9" t="s">
        <v>5652</v>
      </c>
    </row>
    <row r="5157" spans="1:18" x14ac:dyDescent="0.25">
      <c r="A5157" s="4" t="s">
        <v>1622</v>
      </c>
      <c r="D5157" s="4" t="s">
        <v>6343</v>
      </c>
      <c r="G5157" s="4" t="s">
        <v>6717</v>
      </c>
      <c r="P5157" s="9" t="s">
        <v>1622</v>
      </c>
      <c r="Q5157" s="9" t="s">
        <v>6343</v>
      </c>
      <c r="R5157" s="9" t="s">
        <v>6068</v>
      </c>
    </row>
    <row r="5158" spans="1:18" x14ac:dyDescent="0.25">
      <c r="A5158" s="4" t="s">
        <v>3606</v>
      </c>
      <c r="D5158" s="4" t="s">
        <v>7456</v>
      </c>
      <c r="G5158" s="4" t="s">
        <v>6996</v>
      </c>
      <c r="P5158" s="9" t="s">
        <v>3606</v>
      </c>
      <c r="Q5158" s="9" t="s">
        <v>7456</v>
      </c>
      <c r="R5158" s="9" t="s">
        <v>7576</v>
      </c>
    </row>
    <row r="5159" spans="1:18" x14ac:dyDescent="0.25">
      <c r="A5159" s="4" t="s">
        <v>3630</v>
      </c>
      <c r="D5159" s="4" t="s">
        <v>1635</v>
      </c>
      <c r="G5159" s="4" t="s">
        <v>6718</v>
      </c>
      <c r="P5159" s="9" t="s">
        <v>3630</v>
      </c>
      <c r="Q5159" s="9" t="s">
        <v>1635</v>
      </c>
      <c r="R5159" s="9" t="s">
        <v>3359</v>
      </c>
    </row>
    <row r="5160" spans="1:18" x14ac:dyDescent="0.25">
      <c r="A5160" s="4" t="s">
        <v>5416</v>
      </c>
      <c r="D5160" s="4" t="s">
        <v>1533</v>
      </c>
      <c r="G5160" s="4" t="s">
        <v>6997</v>
      </c>
      <c r="P5160" s="9" t="s">
        <v>5416</v>
      </c>
      <c r="Q5160" s="9" t="s">
        <v>1533</v>
      </c>
      <c r="R5160" s="9" t="s">
        <v>4026</v>
      </c>
    </row>
    <row r="5161" spans="1:18" x14ac:dyDescent="0.25">
      <c r="A5161" s="4" t="s">
        <v>6346</v>
      </c>
      <c r="D5161" s="4" t="s">
        <v>3054</v>
      </c>
      <c r="G5161" s="4" t="s">
        <v>5651</v>
      </c>
      <c r="P5161" s="9" t="s">
        <v>6346</v>
      </c>
      <c r="Q5161" s="9" t="s">
        <v>3054</v>
      </c>
      <c r="R5161" s="9" t="s">
        <v>2574</v>
      </c>
    </row>
    <row r="5162" spans="1:18" x14ac:dyDescent="0.25">
      <c r="A5162" s="4" t="s">
        <v>1672</v>
      </c>
      <c r="D5162" s="4" t="s">
        <v>3075</v>
      </c>
      <c r="G5162" s="4" t="s">
        <v>3077</v>
      </c>
      <c r="P5162" s="9" t="s">
        <v>1672</v>
      </c>
      <c r="Q5162" s="9" t="s">
        <v>3075</v>
      </c>
      <c r="R5162" s="9" t="s">
        <v>1952</v>
      </c>
    </row>
    <row r="5163" spans="1:18" x14ac:dyDescent="0.25">
      <c r="A5163" s="4" t="s">
        <v>3728</v>
      </c>
      <c r="D5163" s="4" t="s">
        <v>1679</v>
      </c>
      <c r="G5163" s="4" t="s">
        <v>6338</v>
      </c>
      <c r="P5163" s="9" t="s">
        <v>3728</v>
      </c>
      <c r="Q5163" s="9" t="s">
        <v>1679</v>
      </c>
      <c r="R5163" s="9" t="s">
        <v>6719</v>
      </c>
    </row>
    <row r="5164" spans="1:18" x14ac:dyDescent="0.25">
      <c r="A5164" s="4" t="s">
        <v>3733</v>
      </c>
      <c r="D5164" s="4" t="s">
        <v>3097</v>
      </c>
      <c r="G5164" s="4" t="s">
        <v>5652</v>
      </c>
      <c r="P5164" s="9" t="s">
        <v>3733</v>
      </c>
      <c r="Q5164" s="9" t="s">
        <v>3097</v>
      </c>
      <c r="R5164" s="9" t="s">
        <v>6998</v>
      </c>
    </row>
    <row r="5165" spans="1:18" x14ac:dyDescent="0.25">
      <c r="A5165" s="4" t="s">
        <v>3742</v>
      </c>
      <c r="D5165" s="4" t="s">
        <v>3131</v>
      </c>
      <c r="G5165" s="4" t="s">
        <v>6068</v>
      </c>
      <c r="P5165" s="9" t="s">
        <v>3742</v>
      </c>
      <c r="Q5165" s="9" t="s">
        <v>3131</v>
      </c>
      <c r="R5165" s="9" t="s">
        <v>6999</v>
      </c>
    </row>
    <row r="5166" spans="1:18" x14ac:dyDescent="0.25">
      <c r="A5166" s="4" t="s">
        <v>5417</v>
      </c>
      <c r="D5166" s="4" t="s">
        <v>3174</v>
      </c>
      <c r="G5166" s="4" t="s">
        <v>7576</v>
      </c>
      <c r="P5166" s="9" t="s">
        <v>5417</v>
      </c>
      <c r="Q5166" s="9" t="s">
        <v>3174</v>
      </c>
      <c r="R5166" s="9" t="s">
        <v>7453</v>
      </c>
    </row>
    <row r="5167" spans="1:18" x14ac:dyDescent="0.25">
      <c r="A5167" s="4" t="s">
        <v>3791</v>
      </c>
      <c r="D5167" s="4" t="s">
        <v>3221</v>
      </c>
      <c r="G5167" s="4" t="s">
        <v>3359</v>
      </c>
      <c r="P5167" s="9" t="s">
        <v>3791</v>
      </c>
      <c r="Q5167" s="9" t="s">
        <v>3221</v>
      </c>
      <c r="R5167" s="9" t="s">
        <v>4870</v>
      </c>
    </row>
    <row r="5168" spans="1:18" x14ac:dyDescent="0.25">
      <c r="A5168" s="4" t="s">
        <v>3799</v>
      </c>
      <c r="D5168" s="4" t="s">
        <v>3217</v>
      </c>
      <c r="G5168" s="4" t="s">
        <v>4026</v>
      </c>
      <c r="P5168" s="9" t="s">
        <v>3799</v>
      </c>
      <c r="Q5168" s="9" t="s">
        <v>3217</v>
      </c>
      <c r="R5168" s="9" t="s">
        <v>2592</v>
      </c>
    </row>
    <row r="5169" spans="1:18" x14ac:dyDescent="0.25">
      <c r="A5169" s="4" t="s">
        <v>3850</v>
      </c>
      <c r="D5169" s="4" t="s">
        <v>3259</v>
      </c>
      <c r="G5169" s="4" t="s">
        <v>2574</v>
      </c>
      <c r="P5169" s="9" t="s">
        <v>3850</v>
      </c>
      <c r="Q5169" s="9" t="s">
        <v>3259</v>
      </c>
      <c r="R5169" s="9" t="s">
        <v>4910</v>
      </c>
    </row>
    <row r="5170" spans="1:18" x14ac:dyDescent="0.25">
      <c r="A5170" s="4" t="s">
        <v>3863</v>
      </c>
      <c r="D5170" s="4" t="s">
        <v>3318</v>
      </c>
      <c r="G5170" s="4" t="s">
        <v>1952</v>
      </c>
      <c r="P5170" s="9" t="s">
        <v>3863</v>
      </c>
      <c r="Q5170" s="9" t="s">
        <v>3318</v>
      </c>
      <c r="R5170" s="9" t="s">
        <v>6339</v>
      </c>
    </row>
    <row r="5171" spans="1:18" x14ac:dyDescent="0.25">
      <c r="A5171" s="4" t="s">
        <v>3895</v>
      </c>
      <c r="D5171" s="4" t="s">
        <v>3315</v>
      </c>
      <c r="G5171" s="4" t="s">
        <v>6719</v>
      </c>
      <c r="P5171" s="9" t="s">
        <v>3895</v>
      </c>
      <c r="Q5171" s="9" t="s">
        <v>3315</v>
      </c>
      <c r="R5171" s="9" t="s">
        <v>6340</v>
      </c>
    </row>
    <row r="5172" spans="1:18" x14ac:dyDescent="0.25">
      <c r="A5172" s="4" t="s">
        <v>5497</v>
      </c>
      <c r="D5172" s="4" t="s">
        <v>3323</v>
      </c>
      <c r="G5172" s="4" t="s">
        <v>6998</v>
      </c>
      <c r="P5172" s="9" t="s">
        <v>5497</v>
      </c>
      <c r="Q5172" s="9" t="s">
        <v>3323</v>
      </c>
      <c r="R5172" s="9" t="s">
        <v>5411</v>
      </c>
    </row>
    <row r="5173" spans="1:18" x14ac:dyDescent="0.25">
      <c r="A5173" s="4" t="s">
        <v>3919</v>
      </c>
      <c r="D5173" s="4" t="s">
        <v>5293</v>
      </c>
      <c r="G5173" s="4" t="s">
        <v>6999</v>
      </c>
      <c r="P5173" s="9" t="s">
        <v>3919</v>
      </c>
      <c r="Q5173" s="9" t="s">
        <v>5293</v>
      </c>
      <c r="R5173" s="9" t="s">
        <v>2730</v>
      </c>
    </row>
    <row r="5174" spans="1:18" x14ac:dyDescent="0.25">
      <c r="A5174" s="4" t="s">
        <v>3951</v>
      </c>
      <c r="D5174" s="4" t="s">
        <v>5415</v>
      </c>
      <c r="G5174" s="4" t="s">
        <v>7453</v>
      </c>
      <c r="P5174" s="9" t="s">
        <v>3951</v>
      </c>
      <c r="Q5174" s="9" t="s">
        <v>5415</v>
      </c>
      <c r="R5174" s="9" t="s">
        <v>2753</v>
      </c>
    </row>
    <row r="5175" spans="1:18" x14ac:dyDescent="0.25">
      <c r="A5175" s="4" t="s">
        <v>3986</v>
      </c>
      <c r="D5175" s="4" t="s">
        <v>3328</v>
      </c>
      <c r="G5175" s="4" t="s">
        <v>4870</v>
      </c>
      <c r="P5175" s="9" t="s">
        <v>3986</v>
      </c>
      <c r="Q5175" s="9" t="s">
        <v>3328</v>
      </c>
      <c r="R5175" s="9" t="s">
        <v>5412</v>
      </c>
    </row>
    <row r="5176" spans="1:18" x14ac:dyDescent="0.25">
      <c r="A5176" s="4" t="s">
        <v>2627</v>
      </c>
      <c r="D5176" s="4" t="s">
        <v>3339</v>
      </c>
      <c r="G5176" s="4" t="s">
        <v>2592</v>
      </c>
      <c r="P5176" s="9" t="s">
        <v>2627</v>
      </c>
      <c r="Q5176" s="9" t="s">
        <v>3339</v>
      </c>
      <c r="R5176" s="9" t="s">
        <v>2837</v>
      </c>
    </row>
    <row r="5177" spans="1:18" x14ac:dyDescent="0.25">
      <c r="A5177" s="4" t="s">
        <v>2198</v>
      </c>
      <c r="D5177" s="4" t="s">
        <v>3381</v>
      </c>
      <c r="G5177" s="4" t="s">
        <v>4910</v>
      </c>
      <c r="P5177" s="9" t="s">
        <v>2198</v>
      </c>
      <c r="Q5177" s="9" t="s">
        <v>3381</v>
      </c>
      <c r="R5177" s="9" t="s">
        <v>2866</v>
      </c>
    </row>
    <row r="5178" spans="1:18" x14ac:dyDescent="0.25">
      <c r="A5178" s="4" t="s">
        <v>2217</v>
      </c>
      <c r="D5178" s="4" t="s">
        <v>3388</v>
      </c>
      <c r="G5178" s="4" t="s">
        <v>6339</v>
      </c>
      <c r="P5178" s="9" t="s">
        <v>2217</v>
      </c>
      <c r="Q5178" s="9" t="s">
        <v>3388</v>
      </c>
      <c r="R5178" s="9" t="s">
        <v>2896</v>
      </c>
    </row>
    <row r="5179" spans="1:18" x14ac:dyDescent="0.25">
      <c r="A5179" s="4" t="s">
        <v>1803</v>
      </c>
      <c r="D5179" s="4" t="s">
        <v>2618</v>
      </c>
      <c r="G5179" s="4" t="s">
        <v>6340</v>
      </c>
      <c r="P5179" s="9" t="s">
        <v>1803</v>
      </c>
      <c r="Q5179" s="9" t="s">
        <v>2618</v>
      </c>
      <c r="R5179" s="9" t="s">
        <v>2402</v>
      </c>
    </row>
    <row r="5180" spans="1:18" x14ac:dyDescent="0.25">
      <c r="A5180" s="4" t="s">
        <v>1927</v>
      </c>
      <c r="D5180" s="4" t="s">
        <v>2208</v>
      </c>
      <c r="G5180" s="4" t="s">
        <v>5411</v>
      </c>
      <c r="P5180" s="9" t="s">
        <v>1927</v>
      </c>
      <c r="Q5180" s="9" t="s">
        <v>2208</v>
      </c>
      <c r="R5180" s="9" t="s">
        <v>1909</v>
      </c>
    </row>
    <row r="5181" spans="1:18" x14ac:dyDescent="0.25">
      <c r="A5181" s="4" t="s">
        <v>6730</v>
      </c>
      <c r="D5181" s="4" t="s">
        <v>2193</v>
      </c>
      <c r="G5181" s="4" t="s">
        <v>2730</v>
      </c>
      <c r="P5181" s="9" t="s">
        <v>6730</v>
      </c>
      <c r="Q5181" s="9" t="s">
        <v>2193</v>
      </c>
      <c r="R5181" s="9" t="s">
        <v>2930</v>
      </c>
    </row>
    <row r="5182" spans="1:18" x14ac:dyDescent="0.25">
      <c r="A5182" s="4" t="s">
        <v>1339</v>
      </c>
      <c r="D5182" s="4" t="s">
        <v>2229</v>
      </c>
      <c r="G5182" s="4" t="s">
        <v>2753</v>
      </c>
      <c r="P5182" s="9" t="s">
        <v>1339</v>
      </c>
      <c r="Q5182" s="9" t="s">
        <v>2229</v>
      </c>
      <c r="R5182" s="9" t="s">
        <v>1269</v>
      </c>
    </row>
    <row r="5183" spans="1:18" x14ac:dyDescent="0.25">
      <c r="A5183" s="4" t="s">
        <v>1248</v>
      </c>
      <c r="D5183" s="4" t="s">
        <v>1982</v>
      </c>
      <c r="G5183" s="4" t="s">
        <v>5412</v>
      </c>
      <c r="P5183" s="9" t="s">
        <v>1248</v>
      </c>
      <c r="Q5183" s="9" t="s">
        <v>1982</v>
      </c>
      <c r="R5183" s="9" t="s">
        <v>3539</v>
      </c>
    </row>
    <row r="5184" spans="1:18" x14ac:dyDescent="0.25">
      <c r="A5184" s="4" t="s">
        <v>3526</v>
      </c>
      <c r="D5184" s="4" t="s">
        <v>3443</v>
      </c>
      <c r="G5184" s="4" t="s">
        <v>2837</v>
      </c>
      <c r="P5184" s="9" t="s">
        <v>3526</v>
      </c>
      <c r="Q5184" s="9" t="s">
        <v>3443</v>
      </c>
      <c r="R5184" s="9" t="s">
        <v>1446</v>
      </c>
    </row>
    <row r="5185" spans="1:18" x14ac:dyDescent="0.25">
      <c r="A5185" s="4" t="s">
        <v>1485</v>
      </c>
      <c r="D5185" s="4" t="s">
        <v>3421</v>
      </c>
      <c r="G5185" s="4" t="s">
        <v>2866</v>
      </c>
      <c r="P5185" s="9" t="s">
        <v>1485</v>
      </c>
      <c r="Q5185" s="9" t="s">
        <v>3421</v>
      </c>
      <c r="R5185" s="9" t="s">
        <v>3566</v>
      </c>
    </row>
    <row r="5186" spans="1:18" x14ac:dyDescent="0.25">
      <c r="A5186" s="4" t="s">
        <v>1439</v>
      </c>
      <c r="D5186" s="4" t="s">
        <v>3498</v>
      </c>
      <c r="G5186" s="4" t="s">
        <v>2896</v>
      </c>
      <c r="P5186" s="9" t="s">
        <v>1439</v>
      </c>
      <c r="Q5186" s="9" t="s">
        <v>3498</v>
      </c>
      <c r="R5186" s="9" t="s">
        <v>1556</v>
      </c>
    </row>
    <row r="5187" spans="1:18" x14ac:dyDescent="0.25">
      <c r="A5187" s="4" t="s">
        <v>3552</v>
      </c>
      <c r="D5187" s="4" t="s">
        <v>3475</v>
      </c>
      <c r="G5187" s="4" t="s">
        <v>2402</v>
      </c>
      <c r="P5187" s="9" t="s">
        <v>3552</v>
      </c>
      <c r="Q5187" s="9" t="s">
        <v>3475</v>
      </c>
      <c r="R5187" s="9" t="s">
        <v>1595</v>
      </c>
    </row>
    <row r="5188" spans="1:18" x14ac:dyDescent="0.25">
      <c r="A5188" s="4" t="s">
        <v>1620</v>
      </c>
      <c r="D5188" s="4" t="s">
        <v>7578</v>
      </c>
      <c r="G5188" s="4" t="s">
        <v>1909</v>
      </c>
      <c r="P5188" s="9" t="s">
        <v>1620</v>
      </c>
      <c r="Q5188" s="9" t="s">
        <v>7578</v>
      </c>
      <c r="R5188" s="9" t="s">
        <v>1694</v>
      </c>
    </row>
    <row r="5189" spans="1:18" x14ac:dyDescent="0.25">
      <c r="A5189" s="4" t="s">
        <v>1579</v>
      </c>
      <c r="D5189" s="4" t="s">
        <v>6726</v>
      </c>
      <c r="G5189" s="4" t="s">
        <v>2930</v>
      </c>
      <c r="P5189" s="9" t="s">
        <v>1579</v>
      </c>
      <c r="Q5189" s="9" t="s">
        <v>6726</v>
      </c>
      <c r="R5189" s="9" t="s">
        <v>3701</v>
      </c>
    </row>
    <row r="5190" spans="1:18" x14ac:dyDescent="0.25">
      <c r="A5190" s="4" t="s">
        <v>3596</v>
      </c>
      <c r="D5190" s="4" t="s">
        <v>6837</v>
      </c>
      <c r="G5190" s="4" t="s">
        <v>1269</v>
      </c>
      <c r="P5190" s="9" t="s">
        <v>3596</v>
      </c>
      <c r="Q5190" s="9" t="s">
        <v>6837</v>
      </c>
      <c r="R5190" s="9" t="s">
        <v>3721</v>
      </c>
    </row>
    <row r="5191" spans="1:18" x14ac:dyDescent="0.25">
      <c r="A5191" s="4" t="s">
        <v>3623</v>
      </c>
      <c r="D5191" s="4" t="s">
        <v>3617</v>
      </c>
      <c r="G5191" s="4" t="s">
        <v>3539</v>
      </c>
      <c r="P5191" s="9" t="s">
        <v>3623</v>
      </c>
      <c r="Q5191" s="9" t="s">
        <v>3617</v>
      </c>
      <c r="R5191" s="9" t="s">
        <v>3788</v>
      </c>
    </row>
    <row r="5192" spans="1:18" x14ac:dyDescent="0.25">
      <c r="A5192" s="4" t="s">
        <v>6838</v>
      </c>
      <c r="D5192" s="4" t="s">
        <v>3664</v>
      </c>
      <c r="G5192" s="4" t="s">
        <v>1446</v>
      </c>
      <c r="P5192" s="9" t="s">
        <v>6838</v>
      </c>
      <c r="Q5192" s="9" t="s">
        <v>3664</v>
      </c>
      <c r="R5192" s="9" t="s">
        <v>3867</v>
      </c>
    </row>
    <row r="5193" spans="1:18" x14ac:dyDescent="0.25">
      <c r="A5193" s="4" t="s">
        <v>3688</v>
      </c>
      <c r="D5193" s="4" t="s">
        <v>6070</v>
      </c>
      <c r="G5193" s="4" t="s">
        <v>3566</v>
      </c>
      <c r="P5193" s="9" t="s">
        <v>3688</v>
      </c>
      <c r="Q5193" s="9" t="s">
        <v>6070</v>
      </c>
      <c r="R5193" s="9" t="s">
        <v>3928</v>
      </c>
    </row>
    <row r="5194" spans="1:18" x14ac:dyDescent="0.25">
      <c r="A5194" s="4" t="s">
        <v>3696</v>
      </c>
      <c r="D5194" s="4" t="s">
        <v>3774</v>
      </c>
      <c r="G5194" s="4" t="s">
        <v>1556</v>
      </c>
      <c r="P5194" s="9" t="s">
        <v>3696</v>
      </c>
      <c r="Q5194" s="9" t="s">
        <v>3774</v>
      </c>
      <c r="R5194" s="9" t="s">
        <v>7721</v>
      </c>
    </row>
    <row r="5195" spans="1:18" x14ac:dyDescent="0.25">
      <c r="A5195" s="4" t="s">
        <v>3719</v>
      </c>
      <c r="D5195" s="4" t="s">
        <v>7458</v>
      </c>
      <c r="G5195" s="4" t="s">
        <v>1595</v>
      </c>
      <c r="P5195" s="9" t="s">
        <v>3719</v>
      </c>
      <c r="Q5195" s="9" t="s">
        <v>7458</v>
      </c>
      <c r="R5195" s="9" t="s">
        <v>7454</v>
      </c>
    </row>
    <row r="5196" spans="1:18" x14ac:dyDescent="0.25">
      <c r="A5196" s="4" t="s">
        <v>3759</v>
      </c>
      <c r="D5196" s="4" t="s">
        <v>2395</v>
      </c>
      <c r="G5196" s="4" t="s">
        <v>1694</v>
      </c>
      <c r="P5196" s="9" t="s">
        <v>3759</v>
      </c>
      <c r="Q5196" s="9" t="s">
        <v>2395</v>
      </c>
      <c r="R5196" s="9" t="s">
        <v>2415</v>
      </c>
    </row>
    <row r="5197" spans="1:18" x14ac:dyDescent="0.25">
      <c r="A5197" s="4" t="s">
        <v>3810</v>
      </c>
      <c r="D5197" s="4" t="s">
        <v>1790</v>
      </c>
      <c r="G5197" s="4" t="s">
        <v>3701</v>
      </c>
      <c r="P5197" s="9" t="s">
        <v>3810</v>
      </c>
      <c r="Q5197" s="9" t="s">
        <v>1790</v>
      </c>
      <c r="R5197" s="9" t="s">
        <v>1925</v>
      </c>
    </row>
    <row r="5198" spans="1:18" x14ac:dyDescent="0.25">
      <c r="A5198" s="4" t="s">
        <v>3787</v>
      </c>
      <c r="D5198" s="4" t="s">
        <v>4156</v>
      </c>
      <c r="G5198" s="4" t="s">
        <v>3721</v>
      </c>
      <c r="P5198" s="9" t="s">
        <v>3787</v>
      </c>
      <c r="Q5198" s="9" t="s">
        <v>4156</v>
      </c>
      <c r="R5198" s="9" t="s">
        <v>2085</v>
      </c>
    </row>
    <row r="5199" spans="1:18" x14ac:dyDescent="0.25">
      <c r="A5199" s="4" t="s">
        <v>3817</v>
      </c>
      <c r="D5199" s="4" t="s">
        <v>4273</v>
      </c>
      <c r="G5199" s="4" t="s">
        <v>3788</v>
      </c>
      <c r="P5199" s="9" t="s">
        <v>3817</v>
      </c>
      <c r="Q5199" s="9" t="s">
        <v>4273</v>
      </c>
      <c r="R5199" s="9" t="s">
        <v>4087</v>
      </c>
    </row>
    <row r="5200" spans="1:18" x14ac:dyDescent="0.25">
      <c r="A5200" s="4" t="s">
        <v>3821</v>
      </c>
      <c r="D5200" s="4" t="s">
        <v>2249</v>
      </c>
      <c r="G5200" s="4" t="s">
        <v>3867</v>
      </c>
      <c r="P5200" s="9" t="s">
        <v>3821</v>
      </c>
      <c r="Q5200" s="9" t="s">
        <v>2249</v>
      </c>
      <c r="R5200" s="9" t="s">
        <v>4121</v>
      </c>
    </row>
    <row r="5201" spans="1:18" x14ac:dyDescent="0.25">
      <c r="A5201" s="4" t="s">
        <v>3872</v>
      </c>
      <c r="D5201" s="4" t="s">
        <v>4430</v>
      </c>
      <c r="G5201" s="4" t="s">
        <v>3928</v>
      </c>
      <c r="P5201" s="9" t="s">
        <v>3872</v>
      </c>
      <c r="Q5201" s="9" t="s">
        <v>4430</v>
      </c>
      <c r="R5201" s="9" t="s">
        <v>6720</v>
      </c>
    </row>
    <row r="5202" spans="1:18" x14ac:dyDescent="0.25">
      <c r="A5202" s="4" t="s">
        <v>3869</v>
      </c>
      <c r="D5202" s="4" t="s">
        <v>6727</v>
      </c>
      <c r="G5202" s="4" t="s">
        <v>7721</v>
      </c>
      <c r="P5202" s="9" t="s">
        <v>3869</v>
      </c>
      <c r="Q5202" s="9" t="s">
        <v>6727</v>
      </c>
      <c r="R5202" s="9" t="s">
        <v>1226</v>
      </c>
    </row>
    <row r="5203" spans="1:18" x14ac:dyDescent="0.25">
      <c r="A5203" s="4" t="s">
        <v>5656</v>
      </c>
      <c r="D5203" s="4" t="s">
        <v>6344</v>
      </c>
      <c r="G5203" s="4" t="s">
        <v>7454</v>
      </c>
      <c r="P5203" s="9" t="s">
        <v>5656</v>
      </c>
      <c r="Q5203" s="9" t="s">
        <v>6344</v>
      </c>
      <c r="R5203" s="9" t="s">
        <v>1271</v>
      </c>
    </row>
    <row r="5204" spans="1:18" x14ac:dyDescent="0.25">
      <c r="A5204" s="4" t="s">
        <v>5838</v>
      </c>
      <c r="D5204" s="4" t="s">
        <v>4897</v>
      </c>
      <c r="G5204" s="4" t="s">
        <v>2415</v>
      </c>
      <c r="P5204" s="9" t="s">
        <v>5838</v>
      </c>
      <c r="Q5204" s="9" t="s">
        <v>4897</v>
      </c>
      <c r="R5204" s="9" t="s">
        <v>4162</v>
      </c>
    </row>
    <row r="5205" spans="1:18" x14ac:dyDescent="0.25">
      <c r="A5205" s="4" t="s">
        <v>6071</v>
      </c>
      <c r="D5205" s="4" t="s">
        <v>4890</v>
      </c>
      <c r="G5205" s="4" t="s">
        <v>1925</v>
      </c>
      <c r="P5205" s="9" t="s">
        <v>6071</v>
      </c>
      <c r="Q5205" s="9" t="s">
        <v>4890</v>
      </c>
      <c r="R5205" s="9" t="s">
        <v>1554</v>
      </c>
    </row>
    <row r="5206" spans="1:18" x14ac:dyDescent="0.25">
      <c r="A5206" s="4" t="s">
        <v>3926</v>
      </c>
      <c r="D5206" s="4" t="s">
        <v>7001</v>
      </c>
      <c r="G5206" s="4" t="s">
        <v>2085</v>
      </c>
      <c r="P5206" s="9" t="s">
        <v>3926</v>
      </c>
      <c r="Q5206" s="9" t="s">
        <v>7001</v>
      </c>
      <c r="R5206" s="9" t="s">
        <v>4226</v>
      </c>
    </row>
    <row r="5207" spans="1:18" x14ac:dyDescent="0.25">
      <c r="A5207" s="4" t="s">
        <v>3944</v>
      </c>
      <c r="D5207" s="4" t="s">
        <v>4454</v>
      </c>
      <c r="G5207" s="4" t="s">
        <v>4087</v>
      </c>
      <c r="P5207" s="9" t="s">
        <v>3944</v>
      </c>
      <c r="Q5207" s="9" t="s">
        <v>4454</v>
      </c>
      <c r="R5207" s="9" t="s">
        <v>7000</v>
      </c>
    </row>
    <row r="5208" spans="1:18" x14ac:dyDescent="0.25">
      <c r="A5208" s="4" t="s">
        <v>3966</v>
      </c>
      <c r="D5208" s="4" t="s">
        <v>4494</v>
      </c>
      <c r="G5208" s="4" t="s">
        <v>4121</v>
      </c>
      <c r="P5208" s="9" t="s">
        <v>3966</v>
      </c>
      <c r="Q5208" s="9" t="s">
        <v>4494</v>
      </c>
      <c r="R5208" s="9" t="s">
        <v>4284</v>
      </c>
    </row>
    <row r="5209" spans="1:18" x14ac:dyDescent="0.25">
      <c r="A5209" s="4" t="s">
        <v>5498</v>
      </c>
      <c r="D5209" s="4" t="s">
        <v>4544</v>
      </c>
      <c r="G5209" s="4" t="s">
        <v>6720</v>
      </c>
      <c r="P5209" s="9" t="s">
        <v>5498</v>
      </c>
      <c r="Q5209" s="9" t="s">
        <v>4544</v>
      </c>
      <c r="R5209" s="9" t="s">
        <v>4290</v>
      </c>
    </row>
    <row r="5210" spans="1:18" x14ac:dyDescent="0.25">
      <c r="A5210" s="4" t="s">
        <v>7196</v>
      </c>
      <c r="D5210" s="4" t="s">
        <v>4646</v>
      </c>
      <c r="G5210" s="4" t="s">
        <v>1226</v>
      </c>
      <c r="P5210" s="9" t="s">
        <v>7196</v>
      </c>
      <c r="Q5210" s="9" t="s">
        <v>4646</v>
      </c>
      <c r="R5210" s="9" t="s">
        <v>4348</v>
      </c>
    </row>
    <row r="5211" spans="1:18" x14ac:dyDescent="0.25">
      <c r="A5211" s="4" t="s">
        <v>3996</v>
      </c>
      <c r="D5211" s="4" t="s">
        <v>4730</v>
      </c>
      <c r="G5211" s="4" t="s">
        <v>1271</v>
      </c>
      <c r="P5211" s="9" t="s">
        <v>3996</v>
      </c>
      <c r="Q5211" s="9" t="s">
        <v>4730</v>
      </c>
      <c r="R5211" s="9" t="s">
        <v>6179</v>
      </c>
    </row>
    <row r="5212" spans="1:18" x14ac:dyDescent="0.25">
      <c r="A5212" s="4" t="s">
        <v>6181</v>
      </c>
      <c r="D5212" s="4" t="s">
        <v>2517</v>
      </c>
      <c r="G5212" s="4" t="s">
        <v>4162</v>
      </c>
      <c r="P5212" s="9" t="s">
        <v>6181</v>
      </c>
      <c r="Q5212" s="9" t="s">
        <v>2517</v>
      </c>
      <c r="R5212" s="9" t="s">
        <v>2372</v>
      </c>
    </row>
    <row r="5213" spans="1:18" x14ac:dyDescent="0.25">
      <c r="A5213" s="4" t="s">
        <v>2609</v>
      </c>
      <c r="D5213" s="4" t="s">
        <v>4917</v>
      </c>
      <c r="G5213" s="4" t="s">
        <v>1554</v>
      </c>
      <c r="P5213" s="9" t="s">
        <v>2609</v>
      </c>
      <c r="Q5213" s="9" t="s">
        <v>4917</v>
      </c>
      <c r="R5213" s="9" t="s">
        <v>1742</v>
      </c>
    </row>
    <row r="5214" spans="1:18" x14ac:dyDescent="0.25">
      <c r="A5214" s="4" t="s">
        <v>2213</v>
      </c>
      <c r="D5214" s="4" t="s">
        <v>4965</v>
      </c>
      <c r="G5214" s="4" t="s">
        <v>4226</v>
      </c>
      <c r="P5214" s="9" t="s">
        <v>2213</v>
      </c>
      <c r="Q5214" s="9" t="s">
        <v>4965</v>
      </c>
      <c r="R5214" s="9" t="s">
        <v>2035</v>
      </c>
    </row>
    <row r="5215" spans="1:18" x14ac:dyDescent="0.25">
      <c r="A5215" s="4" t="s">
        <v>1722</v>
      </c>
      <c r="D5215" s="4" t="s">
        <v>4972</v>
      </c>
      <c r="G5215" s="4" t="s">
        <v>7000</v>
      </c>
      <c r="P5215" s="9" t="s">
        <v>1722</v>
      </c>
      <c r="Q5215" s="9" t="s">
        <v>4972</v>
      </c>
      <c r="R5215" s="9" t="s">
        <v>1969</v>
      </c>
    </row>
    <row r="5216" spans="1:18" x14ac:dyDescent="0.25">
      <c r="A5216" s="4" t="s">
        <v>1719</v>
      </c>
      <c r="D5216" s="4" t="s">
        <v>6345</v>
      </c>
      <c r="G5216" s="4" t="s">
        <v>4284</v>
      </c>
      <c r="P5216" s="9" t="s">
        <v>1719</v>
      </c>
      <c r="Q5216" s="9" t="s">
        <v>6345</v>
      </c>
      <c r="R5216" s="9" t="s">
        <v>2180</v>
      </c>
    </row>
    <row r="5217" spans="1:18" x14ac:dyDescent="0.25">
      <c r="A5217" s="4" t="s">
        <v>1808</v>
      </c>
      <c r="D5217" s="4" t="s">
        <v>2437</v>
      </c>
      <c r="G5217" s="4" t="s">
        <v>4290</v>
      </c>
      <c r="P5217" s="9" t="s">
        <v>1808</v>
      </c>
      <c r="Q5217" s="9" t="s">
        <v>2437</v>
      </c>
      <c r="R5217" s="9" t="s">
        <v>4409</v>
      </c>
    </row>
    <row r="5218" spans="1:18" x14ac:dyDescent="0.25">
      <c r="A5218" s="4" t="s">
        <v>1817</v>
      </c>
      <c r="D5218" s="4" t="s">
        <v>4175</v>
      </c>
      <c r="G5218" s="4" t="s">
        <v>4348</v>
      </c>
      <c r="P5218" s="9" t="s">
        <v>1817</v>
      </c>
      <c r="Q5218" s="9" t="s">
        <v>4175</v>
      </c>
      <c r="R5218" s="9" t="s">
        <v>6721</v>
      </c>
    </row>
    <row r="5219" spans="1:18" x14ac:dyDescent="0.25">
      <c r="A5219" s="4" t="s">
        <v>1937</v>
      </c>
      <c r="D5219" s="4" t="s">
        <v>4387</v>
      </c>
      <c r="G5219" s="4" t="s">
        <v>6179</v>
      </c>
      <c r="P5219" s="9" t="s">
        <v>1937</v>
      </c>
      <c r="Q5219" s="9" t="s">
        <v>4387</v>
      </c>
      <c r="R5219" s="9" t="s">
        <v>6836</v>
      </c>
    </row>
    <row r="5220" spans="1:18" x14ac:dyDescent="0.25">
      <c r="A5220" s="4" t="s">
        <v>4084</v>
      </c>
      <c r="D5220" s="4" t="s">
        <v>6180</v>
      </c>
      <c r="G5220" s="4" t="s">
        <v>2372</v>
      </c>
      <c r="P5220" s="9" t="s">
        <v>4084</v>
      </c>
      <c r="Q5220" s="9" t="s">
        <v>6180</v>
      </c>
      <c r="R5220" s="9" t="s">
        <v>6069</v>
      </c>
    </row>
    <row r="5221" spans="1:18" x14ac:dyDescent="0.25">
      <c r="A5221" s="4" t="s">
        <v>4120</v>
      </c>
      <c r="D5221" s="4" t="s">
        <v>2279</v>
      </c>
      <c r="G5221" s="4" t="s">
        <v>1742</v>
      </c>
      <c r="P5221" s="9" t="s">
        <v>4120</v>
      </c>
      <c r="Q5221" s="9" t="s">
        <v>2279</v>
      </c>
      <c r="R5221" s="9" t="s">
        <v>6341</v>
      </c>
    </row>
    <row r="5222" spans="1:18" x14ac:dyDescent="0.25">
      <c r="A5222" s="4" t="s">
        <v>5016</v>
      </c>
      <c r="D5222" s="4" t="s">
        <v>4429</v>
      </c>
      <c r="G5222" s="4" t="s">
        <v>2035</v>
      </c>
      <c r="P5222" s="9" t="s">
        <v>5016</v>
      </c>
      <c r="Q5222" s="9" t="s">
        <v>4429</v>
      </c>
      <c r="R5222" s="9" t="s">
        <v>4528</v>
      </c>
    </row>
    <row r="5223" spans="1:18" x14ac:dyDescent="0.25">
      <c r="A5223" s="4" t="s">
        <v>7002</v>
      </c>
      <c r="D5223" s="4" t="s">
        <v>1341</v>
      </c>
      <c r="G5223" s="4" t="s">
        <v>1969</v>
      </c>
      <c r="P5223" s="9" t="s">
        <v>7002</v>
      </c>
      <c r="Q5223" s="9" t="s">
        <v>1341</v>
      </c>
      <c r="R5223" s="9" t="s">
        <v>4598</v>
      </c>
    </row>
    <row r="5224" spans="1:18" x14ac:dyDescent="0.25">
      <c r="A5224" s="4" t="s">
        <v>1346</v>
      </c>
      <c r="D5224" s="4" t="s">
        <v>3531</v>
      </c>
      <c r="G5224" s="4" t="s">
        <v>2180</v>
      </c>
      <c r="P5224" s="9" t="s">
        <v>1346</v>
      </c>
      <c r="Q5224" s="9" t="s">
        <v>3531</v>
      </c>
      <c r="R5224" s="9" t="s">
        <v>4632</v>
      </c>
    </row>
    <row r="5225" spans="1:18" x14ac:dyDescent="0.25">
      <c r="A5225" s="4" t="s">
        <v>2965</v>
      </c>
      <c r="D5225" s="4" t="s">
        <v>3555</v>
      </c>
      <c r="G5225" s="4" t="s">
        <v>4409</v>
      </c>
      <c r="P5225" s="9" t="s">
        <v>2965</v>
      </c>
      <c r="Q5225" s="9" t="s">
        <v>3555</v>
      </c>
      <c r="R5225" s="9" t="s">
        <v>4691</v>
      </c>
    </row>
    <row r="5226" spans="1:18" x14ac:dyDescent="0.25">
      <c r="A5226" s="4" t="s">
        <v>5657</v>
      </c>
      <c r="D5226" s="4" t="s">
        <v>3614</v>
      </c>
      <c r="G5226" s="4" t="s">
        <v>6721</v>
      </c>
      <c r="P5226" s="9" t="s">
        <v>5657</v>
      </c>
      <c r="Q5226" s="9" t="s">
        <v>3614</v>
      </c>
      <c r="R5226" s="9" t="s">
        <v>4695</v>
      </c>
    </row>
    <row r="5227" spans="1:18" x14ac:dyDescent="0.25">
      <c r="A5227" s="4" t="s">
        <v>1492</v>
      </c>
      <c r="D5227" s="4" t="s">
        <v>3689</v>
      </c>
      <c r="G5227" s="4" t="s">
        <v>6836</v>
      </c>
      <c r="P5227" s="9" t="s">
        <v>1492</v>
      </c>
      <c r="Q5227" s="9" t="s">
        <v>3689</v>
      </c>
      <c r="R5227" s="9" t="s">
        <v>4751</v>
      </c>
    </row>
    <row r="5228" spans="1:18" x14ac:dyDescent="0.25">
      <c r="A5228" s="4" t="s">
        <v>3012</v>
      </c>
      <c r="D5228" s="4" t="s">
        <v>3735</v>
      </c>
      <c r="G5228" s="4" t="s">
        <v>6069</v>
      </c>
      <c r="P5228" s="9" t="s">
        <v>3012</v>
      </c>
      <c r="Q5228" s="9" t="s">
        <v>3735</v>
      </c>
      <c r="R5228" s="9" t="s">
        <v>4835</v>
      </c>
    </row>
    <row r="5229" spans="1:18" x14ac:dyDescent="0.25">
      <c r="A5229" s="4" t="s">
        <v>3042</v>
      </c>
      <c r="D5229" s="4" t="s">
        <v>3825</v>
      </c>
      <c r="G5229" s="4" t="s">
        <v>6341</v>
      </c>
      <c r="P5229" s="9" t="s">
        <v>3042</v>
      </c>
      <c r="Q5229" s="9" t="s">
        <v>3825</v>
      </c>
      <c r="R5229" s="9" t="s">
        <v>2649</v>
      </c>
    </row>
    <row r="5230" spans="1:18" x14ac:dyDescent="0.25">
      <c r="A5230" s="4" t="s">
        <v>6731</v>
      </c>
      <c r="D5230" s="4" t="s">
        <v>3936</v>
      </c>
      <c r="G5230" s="4" t="s">
        <v>4528</v>
      </c>
      <c r="P5230" s="9" t="s">
        <v>6731</v>
      </c>
      <c r="Q5230" s="9" t="s">
        <v>3936</v>
      </c>
      <c r="R5230" s="9" t="s">
        <v>1726</v>
      </c>
    </row>
    <row r="5231" spans="1:18" x14ac:dyDescent="0.25">
      <c r="A5231" s="4" t="s">
        <v>1553</v>
      </c>
      <c r="D5231" s="4" t="s">
        <v>3967</v>
      </c>
      <c r="G5231" s="4" t="s">
        <v>4598</v>
      </c>
      <c r="P5231" s="9" t="s">
        <v>1553</v>
      </c>
      <c r="Q5231" s="9" t="s">
        <v>3967</v>
      </c>
      <c r="R5231" s="9" t="s">
        <v>2021</v>
      </c>
    </row>
    <row r="5232" spans="1:18" x14ac:dyDescent="0.25">
      <c r="A5232" s="4" t="s">
        <v>3056</v>
      </c>
      <c r="D5232" s="4" t="s">
        <v>7579</v>
      </c>
      <c r="G5232" s="4" t="s">
        <v>4632</v>
      </c>
      <c r="P5232" s="9" t="s">
        <v>3056</v>
      </c>
      <c r="Q5232" s="9" t="s">
        <v>7579</v>
      </c>
      <c r="R5232" s="9" t="s">
        <v>4947</v>
      </c>
    </row>
    <row r="5233" spans="1:18" x14ac:dyDescent="0.25">
      <c r="A5233" s="4" t="s">
        <v>3069</v>
      </c>
      <c r="D5233" s="4" t="s">
        <v>4019</v>
      </c>
      <c r="G5233" s="4" t="s">
        <v>4691</v>
      </c>
      <c r="P5233" s="9" t="s">
        <v>3069</v>
      </c>
      <c r="Q5233" s="9" t="s">
        <v>4019</v>
      </c>
      <c r="R5233" s="9" t="s">
        <v>4951</v>
      </c>
    </row>
    <row r="5234" spans="1:18" x14ac:dyDescent="0.25">
      <c r="A5234" s="4" t="s">
        <v>5418</v>
      </c>
      <c r="D5234" s="4" t="s">
        <v>2637</v>
      </c>
      <c r="G5234" s="4" t="s">
        <v>4695</v>
      </c>
      <c r="P5234" s="9" t="s">
        <v>5418</v>
      </c>
      <c r="Q5234" s="9" t="s">
        <v>2637</v>
      </c>
      <c r="R5234" s="9" t="s">
        <v>6722</v>
      </c>
    </row>
    <row r="5235" spans="1:18" x14ac:dyDescent="0.25">
      <c r="A5235" s="4" t="s">
        <v>6347</v>
      </c>
      <c r="D5235" s="4" t="s">
        <v>2224</v>
      </c>
      <c r="G5235" s="4" t="s">
        <v>4751</v>
      </c>
      <c r="P5235" s="9" t="s">
        <v>6347</v>
      </c>
      <c r="Q5235" s="9" t="s">
        <v>2224</v>
      </c>
      <c r="R5235" s="9" t="s">
        <v>6723</v>
      </c>
    </row>
    <row r="5236" spans="1:18" x14ac:dyDescent="0.25">
      <c r="A5236" s="4" t="s">
        <v>1681</v>
      </c>
      <c r="D5236" s="4" t="s">
        <v>1946</v>
      </c>
      <c r="G5236" s="4" t="s">
        <v>4835</v>
      </c>
      <c r="P5236" s="9" t="s">
        <v>1681</v>
      </c>
      <c r="Q5236" s="9" t="s">
        <v>1946</v>
      </c>
      <c r="R5236" s="9" t="s">
        <v>4262</v>
      </c>
    </row>
    <row r="5237" spans="1:18" x14ac:dyDescent="0.25">
      <c r="A5237" s="4" t="s">
        <v>3147</v>
      </c>
      <c r="D5237" s="4" t="s">
        <v>1990</v>
      </c>
      <c r="G5237" s="4" t="s">
        <v>2649</v>
      </c>
      <c r="P5237" s="9" t="s">
        <v>3147</v>
      </c>
      <c r="Q5237" s="9" t="s">
        <v>1990</v>
      </c>
      <c r="R5237" s="9" t="s">
        <v>5446</v>
      </c>
    </row>
    <row r="5238" spans="1:18" x14ac:dyDescent="0.25">
      <c r="A5238" s="4" t="s">
        <v>3157</v>
      </c>
      <c r="D5238" s="4" t="s">
        <v>2690</v>
      </c>
      <c r="G5238" s="4" t="s">
        <v>1726</v>
      </c>
      <c r="P5238" s="9" t="s">
        <v>3157</v>
      </c>
      <c r="Q5238" s="9" t="s">
        <v>2690</v>
      </c>
      <c r="R5238" s="9" t="s">
        <v>6724</v>
      </c>
    </row>
    <row r="5239" spans="1:18" x14ac:dyDescent="0.25">
      <c r="A5239" s="4" t="s">
        <v>3162</v>
      </c>
      <c r="D5239" s="4" t="s">
        <v>2708</v>
      </c>
      <c r="G5239" s="4" t="s">
        <v>2021</v>
      </c>
      <c r="P5239" s="9" t="s">
        <v>3162</v>
      </c>
      <c r="Q5239" s="9" t="s">
        <v>2708</v>
      </c>
      <c r="R5239" s="9" t="s">
        <v>7455</v>
      </c>
    </row>
    <row r="5240" spans="1:18" x14ac:dyDescent="0.25">
      <c r="A5240" s="4" t="s">
        <v>3223</v>
      </c>
      <c r="D5240" s="4" t="s">
        <v>6728</v>
      </c>
      <c r="G5240" s="4" t="s">
        <v>4947</v>
      </c>
      <c r="P5240" s="9" t="s">
        <v>3223</v>
      </c>
      <c r="Q5240" s="9" t="s">
        <v>6728</v>
      </c>
      <c r="R5240" s="9" t="s">
        <v>1311</v>
      </c>
    </row>
    <row r="5241" spans="1:18" x14ac:dyDescent="0.25">
      <c r="A5241" s="4" t="s">
        <v>3211</v>
      </c>
      <c r="D5241" s="4" t="s">
        <v>2389</v>
      </c>
      <c r="G5241" s="4" t="s">
        <v>4951</v>
      </c>
      <c r="P5241" s="9" t="s">
        <v>3211</v>
      </c>
      <c r="Q5241" s="9" t="s">
        <v>2389</v>
      </c>
      <c r="R5241" s="9" t="s">
        <v>5413</v>
      </c>
    </row>
    <row r="5242" spans="1:18" x14ac:dyDescent="0.25">
      <c r="A5242" s="4" t="s">
        <v>3244</v>
      </c>
      <c r="D5242" s="4" t="s">
        <v>2042</v>
      </c>
      <c r="G5242" s="4" t="s">
        <v>6722</v>
      </c>
      <c r="P5242" s="9" t="s">
        <v>3244</v>
      </c>
      <c r="Q5242" s="9" t="s">
        <v>2042</v>
      </c>
      <c r="R5242" s="9" t="s">
        <v>1470</v>
      </c>
    </row>
    <row r="5243" spans="1:18" x14ac:dyDescent="0.25">
      <c r="A5243" s="4" t="s">
        <v>3282</v>
      </c>
      <c r="D5243" s="4" t="s">
        <v>6729</v>
      </c>
      <c r="G5243" s="4" t="s">
        <v>6723</v>
      </c>
      <c r="P5243" s="9" t="s">
        <v>3282</v>
      </c>
      <c r="Q5243" s="9" t="s">
        <v>6729</v>
      </c>
      <c r="R5243" s="9" t="s">
        <v>4553</v>
      </c>
    </row>
    <row r="5244" spans="1:18" x14ac:dyDescent="0.25">
      <c r="A5244" s="4" t="s">
        <v>6072</v>
      </c>
      <c r="D5244" s="4" t="s">
        <v>6390</v>
      </c>
      <c r="G5244" s="4" t="s">
        <v>4262</v>
      </c>
      <c r="P5244" s="9" t="s">
        <v>6072</v>
      </c>
      <c r="Q5244" s="9" t="s">
        <v>6390</v>
      </c>
      <c r="R5244" s="9" t="s">
        <v>7722</v>
      </c>
    </row>
    <row r="5245" spans="1:18" x14ac:dyDescent="0.25">
      <c r="A5245" s="4" t="s">
        <v>3355</v>
      </c>
      <c r="D5245" s="4" t="s">
        <v>1331</v>
      </c>
      <c r="G5245" s="4" t="s">
        <v>5446</v>
      </c>
      <c r="P5245" s="9" t="s">
        <v>3355</v>
      </c>
      <c r="Q5245" s="9" t="s">
        <v>1331</v>
      </c>
      <c r="R5245" s="9" t="s">
        <v>4569</v>
      </c>
    </row>
    <row r="5246" spans="1:18" x14ac:dyDescent="0.25">
      <c r="A5246" s="4" t="s">
        <v>3373</v>
      </c>
      <c r="D5246" s="4" t="s">
        <v>1258</v>
      </c>
      <c r="G5246" s="4" t="s">
        <v>6724</v>
      </c>
      <c r="P5246" s="9" t="s">
        <v>3373</v>
      </c>
      <c r="Q5246" s="9" t="s">
        <v>1258</v>
      </c>
      <c r="R5246" s="9" t="s">
        <v>6342</v>
      </c>
    </row>
    <row r="5247" spans="1:18" x14ac:dyDescent="0.25">
      <c r="A5247" s="4" t="s">
        <v>2367</v>
      </c>
      <c r="D5247" s="4" t="s">
        <v>3525</v>
      </c>
      <c r="G5247" s="4" t="s">
        <v>7455</v>
      </c>
      <c r="P5247" s="9" t="s">
        <v>2367</v>
      </c>
      <c r="Q5247" s="9" t="s">
        <v>3525</v>
      </c>
      <c r="R5247" s="9" t="s">
        <v>4750</v>
      </c>
    </row>
    <row r="5248" spans="1:18" x14ac:dyDescent="0.25">
      <c r="A5248" s="4" t="s">
        <v>1734</v>
      </c>
      <c r="D5248" s="4" t="s">
        <v>1473</v>
      </c>
      <c r="G5248" s="4" t="s">
        <v>1311</v>
      </c>
      <c r="P5248" s="9" t="s">
        <v>1734</v>
      </c>
      <c r="Q5248" s="9" t="s">
        <v>1473</v>
      </c>
      <c r="R5248" s="9" t="s">
        <v>4805</v>
      </c>
    </row>
    <row r="5249" spans="1:18" x14ac:dyDescent="0.25">
      <c r="A5249" s="4" t="s">
        <v>2004</v>
      </c>
      <c r="D5249" s="4" t="s">
        <v>3549</v>
      </c>
      <c r="G5249" s="4" t="s">
        <v>5413</v>
      </c>
      <c r="P5249" s="9" t="s">
        <v>2004</v>
      </c>
      <c r="Q5249" s="9" t="s">
        <v>3549</v>
      </c>
      <c r="R5249" s="9" t="s">
        <v>5724</v>
      </c>
    </row>
    <row r="5250" spans="1:18" x14ac:dyDescent="0.25">
      <c r="A5250" s="4" t="s">
        <v>2143</v>
      </c>
      <c r="D5250" s="4" t="s">
        <v>3585</v>
      </c>
      <c r="G5250" s="4" t="s">
        <v>1470</v>
      </c>
      <c r="P5250" s="9" t="s">
        <v>2143</v>
      </c>
      <c r="Q5250" s="9" t="s">
        <v>3585</v>
      </c>
      <c r="R5250" s="9" t="s">
        <v>2523</v>
      </c>
    </row>
    <row r="5251" spans="1:18" x14ac:dyDescent="0.25">
      <c r="A5251" s="4" t="s">
        <v>2141</v>
      </c>
      <c r="D5251" s="4" t="s">
        <v>1622</v>
      </c>
      <c r="G5251" s="4" t="s">
        <v>4553</v>
      </c>
      <c r="P5251" s="9" t="s">
        <v>2141</v>
      </c>
      <c r="Q5251" s="9" t="s">
        <v>1622</v>
      </c>
      <c r="R5251" s="9" t="s">
        <v>2166</v>
      </c>
    </row>
    <row r="5252" spans="1:18" x14ac:dyDescent="0.25">
      <c r="A5252" s="4" t="s">
        <v>3482</v>
      </c>
      <c r="D5252" s="4" t="s">
        <v>3606</v>
      </c>
      <c r="G5252" s="4" t="s">
        <v>7722</v>
      </c>
      <c r="P5252" s="9" t="s">
        <v>3482</v>
      </c>
      <c r="Q5252" s="9" t="s">
        <v>3606</v>
      </c>
      <c r="R5252" s="9" t="s">
        <v>4953</v>
      </c>
    </row>
    <row r="5253" spans="1:18" x14ac:dyDescent="0.25">
      <c r="A5253" s="4" t="s">
        <v>3480</v>
      </c>
      <c r="D5253" s="4" t="s">
        <v>3630</v>
      </c>
      <c r="G5253" s="4" t="s">
        <v>4569</v>
      </c>
      <c r="P5253" s="9" t="s">
        <v>3480</v>
      </c>
      <c r="Q5253" s="9" t="s">
        <v>3630</v>
      </c>
      <c r="R5253" s="9" t="s">
        <v>5653</v>
      </c>
    </row>
    <row r="5254" spans="1:18" x14ac:dyDescent="0.25">
      <c r="A5254" s="4" t="s">
        <v>3495</v>
      </c>
      <c r="D5254" s="4" t="s">
        <v>5416</v>
      </c>
      <c r="G5254" s="4" t="s">
        <v>6342</v>
      </c>
      <c r="P5254" s="9" t="s">
        <v>3495</v>
      </c>
      <c r="Q5254" s="9" t="s">
        <v>5416</v>
      </c>
      <c r="R5254" s="9" t="s">
        <v>1218</v>
      </c>
    </row>
    <row r="5255" spans="1:18" x14ac:dyDescent="0.25">
      <c r="A5255" s="4" t="s">
        <v>1317</v>
      </c>
      <c r="D5255" s="4" t="s">
        <v>6346</v>
      </c>
      <c r="G5255" s="4" t="s">
        <v>4750</v>
      </c>
      <c r="P5255" s="9" t="s">
        <v>1317</v>
      </c>
      <c r="Q5255" s="9" t="s">
        <v>6346</v>
      </c>
      <c r="R5255" s="9" t="s">
        <v>1427</v>
      </c>
    </row>
    <row r="5256" spans="1:18" x14ac:dyDescent="0.25">
      <c r="A5256" s="4" t="s">
        <v>1239</v>
      </c>
      <c r="D5256" s="4" t="s">
        <v>1672</v>
      </c>
      <c r="G5256" s="4" t="s">
        <v>4805</v>
      </c>
      <c r="P5256" s="9" t="s">
        <v>1239</v>
      </c>
      <c r="Q5256" s="9" t="s">
        <v>1672</v>
      </c>
      <c r="R5256" s="9" t="s">
        <v>4487</v>
      </c>
    </row>
    <row r="5257" spans="1:18" x14ac:dyDescent="0.25">
      <c r="A5257" s="4" t="s">
        <v>1371</v>
      </c>
      <c r="D5257" s="4" t="s">
        <v>3728</v>
      </c>
      <c r="G5257" s="4" t="s">
        <v>5724</v>
      </c>
      <c r="P5257" s="9" t="s">
        <v>1371</v>
      </c>
      <c r="Q5257" s="9" t="s">
        <v>3728</v>
      </c>
      <c r="R5257" s="9" t="s">
        <v>1564</v>
      </c>
    </row>
    <row r="5258" spans="1:18" x14ac:dyDescent="0.25">
      <c r="A5258" s="4" t="s">
        <v>1431</v>
      </c>
      <c r="D5258" s="4" t="s">
        <v>3733</v>
      </c>
      <c r="G5258" s="4" t="s">
        <v>2523</v>
      </c>
      <c r="P5258" s="9" t="s">
        <v>1431</v>
      </c>
      <c r="Q5258" s="9" t="s">
        <v>3733</v>
      </c>
      <c r="R5258" s="9" t="s">
        <v>5654</v>
      </c>
    </row>
    <row r="5259" spans="1:18" x14ac:dyDescent="0.25">
      <c r="A5259" s="4" t="s">
        <v>1510</v>
      </c>
      <c r="D5259" s="4" t="s">
        <v>3742</v>
      </c>
      <c r="G5259" s="4" t="s">
        <v>2166</v>
      </c>
      <c r="P5259" s="9" t="s">
        <v>1510</v>
      </c>
      <c r="Q5259" s="9" t="s">
        <v>3742</v>
      </c>
      <c r="R5259" s="9" t="s">
        <v>4566</v>
      </c>
    </row>
    <row r="5260" spans="1:18" x14ac:dyDescent="0.25">
      <c r="A5260" s="4" t="s">
        <v>2762</v>
      </c>
      <c r="D5260" s="4" t="s">
        <v>5417</v>
      </c>
      <c r="G5260" s="4" t="s">
        <v>4953</v>
      </c>
      <c r="P5260" s="9" t="s">
        <v>2762</v>
      </c>
      <c r="Q5260" s="9" t="s">
        <v>5417</v>
      </c>
      <c r="R5260" s="9" t="s">
        <v>4601</v>
      </c>
    </row>
    <row r="5261" spans="1:18" x14ac:dyDescent="0.25">
      <c r="A5261" s="4" t="s">
        <v>2793</v>
      </c>
      <c r="D5261" s="4" t="s">
        <v>3791</v>
      </c>
      <c r="G5261" s="4" t="s">
        <v>5653</v>
      </c>
      <c r="P5261" s="9" t="s">
        <v>2793</v>
      </c>
      <c r="Q5261" s="9" t="s">
        <v>3791</v>
      </c>
      <c r="R5261" s="9" t="s">
        <v>4630</v>
      </c>
    </row>
    <row r="5262" spans="1:18" x14ac:dyDescent="0.25">
      <c r="A5262" s="4" t="s">
        <v>2812</v>
      </c>
      <c r="D5262" s="4" t="s">
        <v>3799</v>
      </c>
      <c r="G5262" s="4" t="s">
        <v>1218</v>
      </c>
      <c r="P5262" s="9" t="s">
        <v>2812</v>
      </c>
      <c r="Q5262" s="9" t="s">
        <v>3799</v>
      </c>
      <c r="R5262" s="9" t="s">
        <v>4690</v>
      </c>
    </row>
    <row r="5263" spans="1:18" x14ac:dyDescent="0.25">
      <c r="A5263" s="4" t="s">
        <v>4984</v>
      </c>
      <c r="D5263" s="4" t="s">
        <v>3850</v>
      </c>
      <c r="G5263" s="4" t="s">
        <v>1427</v>
      </c>
      <c r="P5263" s="9" t="s">
        <v>4984</v>
      </c>
      <c r="Q5263" s="9" t="s">
        <v>3850</v>
      </c>
      <c r="R5263" s="9" t="s">
        <v>4746</v>
      </c>
    </row>
    <row r="5264" spans="1:18" x14ac:dyDescent="0.25">
      <c r="A5264" s="4" t="s">
        <v>2862</v>
      </c>
      <c r="D5264" s="4" t="s">
        <v>3863</v>
      </c>
      <c r="G5264" s="4" t="s">
        <v>4487</v>
      </c>
      <c r="P5264" s="9" t="s">
        <v>2862</v>
      </c>
      <c r="Q5264" s="9" t="s">
        <v>3863</v>
      </c>
      <c r="R5264" s="9" t="s">
        <v>4747</v>
      </c>
    </row>
    <row r="5265" spans="1:18" x14ac:dyDescent="0.25">
      <c r="A5265" s="4" t="s">
        <v>2914</v>
      </c>
      <c r="D5265" s="4" t="s">
        <v>3895</v>
      </c>
      <c r="G5265" s="4" t="s">
        <v>1564</v>
      </c>
      <c r="P5265" s="9" t="s">
        <v>2914</v>
      </c>
      <c r="Q5265" s="9" t="s">
        <v>3895</v>
      </c>
      <c r="R5265" s="9" t="s">
        <v>4801</v>
      </c>
    </row>
    <row r="5266" spans="1:18" x14ac:dyDescent="0.25">
      <c r="A5266" s="4" t="s">
        <v>2334</v>
      </c>
      <c r="D5266" s="4" t="s">
        <v>5497</v>
      </c>
      <c r="G5266" s="4" t="s">
        <v>5654</v>
      </c>
      <c r="P5266" s="9" t="s">
        <v>2334</v>
      </c>
      <c r="Q5266" s="9" t="s">
        <v>5497</v>
      </c>
      <c r="R5266" s="9" t="s">
        <v>4804</v>
      </c>
    </row>
    <row r="5267" spans="1:18" x14ac:dyDescent="0.25">
      <c r="A5267" s="4" t="s">
        <v>1697</v>
      </c>
      <c r="D5267" s="4" t="s">
        <v>5725</v>
      </c>
      <c r="G5267" s="4" t="s">
        <v>4566</v>
      </c>
      <c r="P5267" s="9" t="s">
        <v>1697</v>
      </c>
      <c r="Q5267" s="9" t="s">
        <v>5725</v>
      </c>
      <c r="R5267" s="9" t="s">
        <v>2601</v>
      </c>
    </row>
    <row r="5268" spans="1:18" x14ac:dyDescent="0.25">
      <c r="A5268" s="4" t="s">
        <v>1765</v>
      </c>
      <c r="D5268" s="4" t="s">
        <v>3919</v>
      </c>
      <c r="G5268" s="4" t="s">
        <v>4601</v>
      </c>
      <c r="P5268" s="9" t="s">
        <v>1765</v>
      </c>
      <c r="Q5268" s="9" t="s">
        <v>3919</v>
      </c>
      <c r="R5268" s="9" t="s">
        <v>2189</v>
      </c>
    </row>
    <row r="5269" spans="1:18" x14ac:dyDescent="0.25">
      <c r="A5269" s="4" t="s">
        <v>1902</v>
      </c>
      <c r="D5269" s="4" t="s">
        <v>3951</v>
      </c>
      <c r="G5269" s="4" t="s">
        <v>4630</v>
      </c>
      <c r="P5269" s="9" t="s">
        <v>1902</v>
      </c>
      <c r="Q5269" s="9" t="s">
        <v>3951</v>
      </c>
      <c r="R5269" s="9" t="s">
        <v>2020</v>
      </c>
    </row>
    <row r="5270" spans="1:18" x14ac:dyDescent="0.25">
      <c r="A5270" s="4" t="s">
        <v>1887</v>
      </c>
      <c r="D5270" s="4" t="s">
        <v>3963</v>
      </c>
      <c r="G5270" s="4" t="s">
        <v>4690</v>
      </c>
      <c r="P5270" s="9" t="s">
        <v>1887</v>
      </c>
      <c r="Q5270" s="9" t="s">
        <v>3963</v>
      </c>
      <c r="R5270" s="9" t="s">
        <v>4923</v>
      </c>
    </row>
    <row r="5271" spans="1:18" x14ac:dyDescent="0.25">
      <c r="A5271" s="4" t="s">
        <v>4140</v>
      </c>
      <c r="D5271" s="4" t="s">
        <v>3986</v>
      </c>
      <c r="G5271" s="4" t="s">
        <v>4746</v>
      </c>
      <c r="P5271" s="9" t="s">
        <v>4140</v>
      </c>
      <c r="Q5271" s="9" t="s">
        <v>3986</v>
      </c>
      <c r="R5271" s="9" t="s">
        <v>4950</v>
      </c>
    </row>
    <row r="5272" spans="1:18" x14ac:dyDescent="0.25">
      <c r="A5272" s="4" t="s">
        <v>7003</v>
      </c>
      <c r="D5272" s="4" t="s">
        <v>2627</v>
      </c>
      <c r="G5272" s="4" t="s">
        <v>4747</v>
      </c>
      <c r="P5272" s="9" t="s">
        <v>7003</v>
      </c>
      <c r="Q5272" s="9" t="s">
        <v>2627</v>
      </c>
      <c r="R5272" s="9" t="s">
        <v>4974</v>
      </c>
    </row>
    <row r="5273" spans="1:18" x14ac:dyDescent="0.25">
      <c r="A5273" s="4" t="s">
        <v>7199</v>
      </c>
      <c r="D5273" s="4" t="s">
        <v>2198</v>
      </c>
      <c r="G5273" s="4" t="s">
        <v>4801</v>
      </c>
      <c r="P5273" s="9" t="s">
        <v>7199</v>
      </c>
      <c r="Q5273" s="9" t="s">
        <v>2198</v>
      </c>
      <c r="R5273" s="9" t="s">
        <v>1314</v>
      </c>
    </row>
    <row r="5274" spans="1:18" x14ac:dyDescent="0.25">
      <c r="A5274" s="4" t="s">
        <v>6073</v>
      </c>
      <c r="D5274" s="4" t="s">
        <v>2217</v>
      </c>
      <c r="G5274" s="4" t="s">
        <v>4804</v>
      </c>
      <c r="P5274" s="9" t="s">
        <v>6073</v>
      </c>
      <c r="Q5274" s="9" t="s">
        <v>2217</v>
      </c>
      <c r="R5274" s="9" t="s">
        <v>1349</v>
      </c>
    </row>
    <row r="5275" spans="1:18" x14ac:dyDescent="0.25">
      <c r="A5275" s="4" t="s">
        <v>7004</v>
      </c>
      <c r="D5275" s="4" t="s">
        <v>1803</v>
      </c>
      <c r="G5275" s="4" t="s">
        <v>2601</v>
      </c>
      <c r="P5275" s="9" t="s">
        <v>7004</v>
      </c>
      <c r="Q5275" s="9" t="s">
        <v>1803</v>
      </c>
      <c r="R5275" s="9" t="s">
        <v>1286</v>
      </c>
    </row>
    <row r="5276" spans="1:18" x14ac:dyDescent="0.25">
      <c r="A5276" s="4" t="s">
        <v>7005</v>
      </c>
      <c r="D5276" s="4" t="s">
        <v>1927</v>
      </c>
      <c r="G5276" s="4" t="s">
        <v>2189</v>
      </c>
      <c r="P5276" s="9" t="s">
        <v>7005</v>
      </c>
      <c r="Q5276" s="9" t="s">
        <v>1927</v>
      </c>
      <c r="R5276" s="9" t="s">
        <v>2981</v>
      </c>
    </row>
    <row r="5277" spans="1:18" x14ac:dyDescent="0.25">
      <c r="A5277" s="4" t="s">
        <v>4383</v>
      </c>
      <c r="D5277" s="4" t="s">
        <v>6730</v>
      </c>
      <c r="G5277" s="4" t="s">
        <v>2020</v>
      </c>
      <c r="P5277" s="9" t="s">
        <v>4383</v>
      </c>
      <c r="Q5277" s="9" t="s">
        <v>6730</v>
      </c>
      <c r="R5277" s="9" t="s">
        <v>6725</v>
      </c>
    </row>
    <row r="5278" spans="1:18" x14ac:dyDescent="0.25">
      <c r="A5278" s="4" t="s">
        <v>5447</v>
      </c>
      <c r="D5278" s="4" t="s">
        <v>1339</v>
      </c>
      <c r="G5278" s="4" t="s">
        <v>4923</v>
      </c>
      <c r="P5278" s="9" t="s">
        <v>5447</v>
      </c>
      <c r="Q5278" s="9" t="s">
        <v>1339</v>
      </c>
      <c r="R5278" s="9" t="s">
        <v>1495</v>
      </c>
    </row>
    <row r="5279" spans="1:18" x14ac:dyDescent="0.25">
      <c r="A5279" s="4" t="s">
        <v>6183</v>
      </c>
      <c r="D5279" s="4" t="s">
        <v>1248</v>
      </c>
      <c r="G5279" s="4" t="s">
        <v>4950</v>
      </c>
      <c r="P5279" s="9" t="s">
        <v>6183</v>
      </c>
      <c r="Q5279" s="9" t="s">
        <v>1248</v>
      </c>
      <c r="R5279" s="9" t="s">
        <v>1411</v>
      </c>
    </row>
    <row r="5280" spans="1:18" x14ac:dyDescent="0.25">
      <c r="A5280" s="4" t="s">
        <v>2282</v>
      </c>
      <c r="D5280" s="4" t="s">
        <v>1485</v>
      </c>
      <c r="G5280" s="4" t="s">
        <v>4974</v>
      </c>
      <c r="P5280" s="9" t="s">
        <v>2282</v>
      </c>
      <c r="Q5280" s="9" t="s">
        <v>1485</v>
      </c>
      <c r="R5280" s="9" t="s">
        <v>3018</v>
      </c>
    </row>
    <row r="5281" spans="1:18" x14ac:dyDescent="0.25">
      <c r="A5281" s="4" t="s">
        <v>2300</v>
      </c>
      <c r="D5281" s="4" t="s">
        <v>1439</v>
      </c>
      <c r="G5281" s="4" t="s">
        <v>1314</v>
      </c>
      <c r="P5281" s="9" t="s">
        <v>2300</v>
      </c>
      <c r="Q5281" s="9" t="s">
        <v>1439</v>
      </c>
      <c r="R5281" s="9" t="s">
        <v>3039</v>
      </c>
    </row>
    <row r="5282" spans="1:18" x14ac:dyDescent="0.25">
      <c r="A5282" s="4" t="s">
        <v>1375</v>
      </c>
      <c r="D5282" s="4" t="s">
        <v>3552</v>
      </c>
      <c r="G5282" s="4" t="s">
        <v>1349</v>
      </c>
      <c r="P5282" s="9" t="s">
        <v>1375</v>
      </c>
      <c r="Q5282" s="9" t="s">
        <v>3552</v>
      </c>
      <c r="R5282" s="9" t="s">
        <v>5414</v>
      </c>
    </row>
    <row r="5283" spans="1:18" x14ac:dyDescent="0.25">
      <c r="A5283" s="4" t="s">
        <v>7460</v>
      </c>
      <c r="D5283" s="4" t="s">
        <v>1620</v>
      </c>
      <c r="G5283" s="4" t="s">
        <v>1286</v>
      </c>
      <c r="P5283" s="9" t="s">
        <v>7460</v>
      </c>
      <c r="Q5283" s="9" t="s">
        <v>1620</v>
      </c>
      <c r="R5283" s="9" t="s">
        <v>6343</v>
      </c>
    </row>
    <row r="5284" spans="1:18" x14ac:dyDescent="0.25">
      <c r="A5284" s="4" t="s">
        <v>5659</v>
      </c>
      <c r="D5284" s="4" t="s">
        <v>1579</v>
      </c>
      <c r="G5284" s="4" t="s">
        <v>2981</v>
      </c>
      <c r="P5284" s="9" t="s">
        <v>5659</v>
      </c>
      <c r="Q5284" s="9" t="s">
        <v>1579</v>
      </c>
      <c r="R5284" s="9" t="s">
        <v>7456</v>
      </c>
    </row>
    <row r="5285" spans="1:18" x14ac:dyDescent="0.25">
      <c r="A5285" s="4" t="s">
        <v>2774</v>
      </c>
      <c r="D5285" s="4" t="s">
        <v>3596</v>
      </c>
      <c r="G5285" s="4" t="s">
        <v>6725</v>
      </c>
      <c r="P5285" s="9" t="s">
        <v>2774</v>
      </c>
      <c r="Q5285" s="9" t="s">
        <v>3596</v>
      </c>
      <c r="R5285" s="9" t="s">
        <v>1635</v>
      </c>
    </row>
    <row r="5286" spans="1:18" x14ac:dyDescent="0.25">
      <c r="A5286" s="4" t="s">
        <v>2827</v>
      </c>
      <c r="D5286" s="4" t="s">
        <v>3623</v>
      </c>
      <c r="G5286" s="4" t="s">
        <v>1495</v>
      </c>
      <c r="P5286" s="9" t="s">
        <v>2827</v>
      </c>
      <c r="Q5286" s="9" t="s">
        <v>3623</v>
      </c>
      <c r="R5286" s="9" t="s">
        <v>1533</v>
      </c>
    </row>
    <row r="5287" spans="1:18" x14ac:dyDescent="0.25">
      <c r="A5287" s="4" t="s">
        <v>5839</v>
      </c>
      <c r="D5287" s="4" t="s">
        <v>6838</v>
      </c>
      <c r="G5287" s="4" t="s">
        <v>1411</v>
      </c>
      <c r="P5287" s="9" t="s">
        <v>5839</v>
      </c>
      <c r="Q5287" s="9" t="s">
        <v>6838</v>
      </c>
      <c r="R5287" s="9" t="s">
        <v>3054</v>
      </c>
    </row>
    <row r="5288" spans="1:18" x14ac:dyDescent="0.25">
      <c r="A5288" s="4" t="s">
        <v>2861</v>
      </c>
      <c r="D5288" s="4" t="s">
        <v>3688</v>
      </c>
      <c r="G5288" s="4" t="s">
        <v>3018</v>
      </c>
      <c r="P5288" s="9" t="s">
        <v>2861</v>
      </c>
      <c r="Q5288" s="9" t="s">
        <v>3688</v>
      </c>
      <c r="R5288" s="9" t="s">
        <v>3075</v>
      </c>
    </row>
    <row r="5289" spans="1:18" x14ac:dyDescent="0.25">
      <c r="A5289" s="4" t="s">
        <v>2887</v>
      </c>
      <c r="D5289" s="4" t="s">
        <v>3696</v>
      </c>
      <c r="G5289" s="4" t="s">
        <v>3039</v>
      </c>
      <c r="P5289" s="9" t="s">
        <v>2887</v>
      </c>
      <c r="Q5289" s="9" t="s">
        <v>3696</v>
      </c>
      <c r="R5289" s="9" t="s">
        <v>1679</v>
      </c>
    </row>
    <row r="5290" spans="1:18" x14ac:dyDescent="0.25">
      <c r="A5290" s="4" t="s">
        <v>2345</v>
      </c>
      <c r="D5290" s="4" t="s">
        <v>3719</v>
      </c>
      <c r="G5290" s="4" t="s">
        <v>5414</v>
      </c>
      <c r="P5290" s="9" t="s">
        <v>2345</v>
      </c>
      <c r="Q5290" s="9" t="s">
        <v>3719</v>
      </c>
      <c r="R5290" s="9" t="s">
        <v>3097</v>
      </c>
    </row>
    <row r="5291" spans="1:18" x14ac:dyDescent="0.25">
      <c r="A5291" s="4" t="s">
        <v>1773</v>
      </c>
      <c r="D5291" s="4" t="s">
        <v>3759</v>
      </c>
      <c r="G5291" s="4" t="s">
        <v>6343</v>
      </c>
      <c r="P5291" s="9" t="s">
        <v>1773</v>
      </c>
      <c r="Q5291" s="9" t="s">
        <v>3759</v>
      </c>
      <c r="R5291" s="9" t="s">
        <v>3131</v>
      </c>
    </row>
    <row r="5292" spans="1:18" x14ac:dyDescent="0.25">
      <c r="A5292" s="4" t="s">
        <v>1906</v>
      </c>
      <c r="D5292" s="4" t="s">
        <v>3810</v>
      </c>
      <c r="G5292" s="4" t="s">
        <v>7456</v>
      </c>
      <c r="P5292" s="9" t="s">
        <v>1906</v>
      </c>
      <c r="Q5292" s="9" t="s">
        <v>3810</v>
      </c>
      <c r="R5292" s="9" t="s">
        <v>3174</v>
      </c>
    </row>
    <row r="5293" spans="1:18" x14ac:dyDescent="0.25">
      <c r="A5293" s="4" t="s">
        <v>2057</v>
      </c>
      <c r="D5293" s="4" t="s">
        <v>3787</v>
      </c>
      <c r="G5293" s="4" t="s">
        <v>1635</v>
      </c>
      <c r="P5293" s="9" t="s">
        <v>2057</v>
      </c>
      <c r="Q5293" s="9" t="s">
        <v>3787</v>
      </c>
      <c r="R5293" s="9" t="s">
        <v>3221</v>
      </c>
    </row>
    <row r="5294" spans="1:18" x14ac:dyDescent="0.25">
      <c r="A5294" s="4" t="s">
        <v>7461</v>
      </c>
      <c r="D5294" s="4" t="s">
        <v>3817</v>
      </c>
      <c r="G5294" s="4" t="s">
        <v>1533</v>
      </c>
      <c r="P5294" s="9" t="s">
        <v>7461</v>
      </c>
      <c r="Q5294" s="9" t="s">
        <v>3817</v>
      </c>
      <c r="R5294" s="9" t="s">
        <v>3217</v>
      </c>
    </row>
    <row r="5295" spans="1:18" x14ac:dyDescent="0.25">
      <c r="A5295" s="4" t="s">
        <v>6733</v>
      </c>
      <c r="D5295" s="4" t="s">
        <v>3821</v>
      </c>
      <c r="G5295" s="4" t="s">
        <v>3054</v>
      </c>
      <c r="P5295" s="9" t="s">
        <v>6733</v>
      </c>
      <c r="Q5295" s="9" t="s">
        <v>3821</v>
      </c>
      <c r="R5295" s="9" t="s">
        <v>3259</v>
      </c>
    </row>
    <row r="5296" spans="1:18" x14ac:dyDescent="0.25">
      <c r="A5296" s="4" t="s">
        <v>2558</v>
      </c>
      <c r="D5296" s="4" t="s">
        <v>3872</v>
      </c>
      <c r="G5296" s="4" t="s">
        <v>3075</v>
      </c>
      <c r="P5296" s="9" t="s">
        <v>2558</v>
      </c>
      <c r="Q5296" s="9" t="s">
        <v>3872</v>
      </c>
      <c r="R5296" s="9" t="s">
        <v>3318</v>
      </c>
    </row>
    <row r="5297" spans="1:18" x14ac:dyDescent="0.25">
      <c r="A5297" s="4" t="s">
        <v>4105</v>
      </c>
      <c r="D5297" s="4" t="s">
        <v>3869</v>
      </c>
      <c r="G5297" s="4" t="s">
        <v>1679</v>
      </c>
      <c r="P5297" s="9" t="s">
        <v>4105</v>
      </c>
      <c r="Q5297" s="9" t="s">
        <v>3869</v>
      </c>
      <c r="R5297" s="9" t="s">
        <v>3315</v>
      </c>
    </row>
    <row r="5298" spans="1:18" x14ac:dyDescent="0.25">
      <c r="A5298" s="4" t="s">
        <v>2967</v>
      </c>
      <c r="D5298" s="4" t="s">
        <v>5656</v>
      </c>
      <c r="G5298" s="4" t="s">
        <v>3097</v>
      </c>
      <c r="P5298" s="9" t="s">
        <v>2967</v>
      </c>
      <c r="Q5298" s="9" t="s">
        <v>5656</v>
      </c>
      <c r="R5298" s="9" t="s">
        <v>3323</v>
      </c>
    </row>
    <row r="5299" spans="1:18" x14ac:dyDescent="0.25">
      <c r="A5299" s="4" t="s">
        <v>7462</v>
      </c>
      <c r="D5299" s="4" t="s">
        <v>5838</v>
      </c>
      <c r="G5299" s="4" t="s">
        <v>3131</v>
      </c>
      <c r="P5299" s="9" t="s">
        <v>7462</v>
      </c>
      <c r="Q5299" s="9" t="s">
        <v>5838</v>
      </c>
      <c r="R5299" s="9" t="s">
        <v>5293</v>
      </c>
    </row>
    <row r="5300" spans="1:18" x14ac:dyDescent="0.25">
      <c r="A5300" s="4" t="s">
        <v>3005</v>
      </c>
      <c r="D5300" s="4" t="s">
        <v>6071</v>
      </c>
      <c r="G5300" s="4" t="s">
        <v>3174</v>
      </c>
      <c r="P5300" s="9" t="s">
        <v>3005</v>
      </c>
      <c r="Q5300" s="9" t="s">
        <v>6071</v>
      </c>
      <c r="R5300" s="9" t="s">
        <v>5415</v>
      </c>
    </row>
    <row r="5301" spans="1:18" x14ac:dyDescent="0.25">
      <c r="A5301" s="4" t="s">
        <v>1600</v>
      </c>
      <c r="D5301" s="4" t="s">
        <v>3926</v>
      </c>
      <c r="G5301" s="4" t="s">
        <v>3221</v>
      </c>
      <c r="P5301" s="9" t="s">
        <v>1600</v>
      </c>
      <c r="Q5301" s="9" t="s">
        <v>3926</v>
      </c>
      <c r="R5301" s="9" t="s">
        <v>3328</v>
      </c>
    </row>
    <row r="5302" spans="1:18" x14ac:dyDescent="0.25">
      <c r="A5302" s="4" t="s">
        <v>7463</v>
      </c>
      <c r="D5302" s="4" t="s">
        <v>3944</v>
      </c>
      <c r="G5302" s="4" t="s">
        <v>3217</v>
      </c>
      <c r="P5302" s="9" t="s">
        <v>7463</v>
      </c>
      <c r="Q5302" s="9" t="s">
        <v>3944</v>
      </c>
      <c r="R5302" s="9" t="s">
        <v>3339</v>
      </c>
    </row>
    <row r="5303" spans="1:18" x14ac:dyDescent="0.25">
      <c r="A5303" s="4" t="s">
        <v>3182</v>
      </c>
      <c r="D5303" s="4" t="s">
        <v>3966</v>
      </c>
      <c r="G5303" s="4" t="s">
        <v>3259</v>
      </c>
      <c r="P5303" s="9" t="s">
        <v>3182</v>
      </c>
      <c r="Q5303" s="9" t="s">
        <v>3966</v>
      </c>
      <c r="R5303" s="9" t="s">
        <v>3381</v>
      </c>
    </row>
    <row r="5304" spans="1:18" x14ac:dyDescent="0.25">
      <c r="A5304" s="4" t="s">
        <v>3206</v>
      </c>
      <c r="D5304" s="4" t="s">
        <v>5498</v>
      </c>
      <c r="G5304" s="4" t="s">
        <v>3318</v>
      </c>
      <c r="P5304" s="9" t="s">
        <v>3206</v>
      </c>
      <c r="Q5304" s="9" t="s">
        <v>5498</v>
      </c>
      <c r="R5304" s="9" t="s">
        <v>3388</v>
      </c>
    </row>
    <row r="5305" spans="1:18" x14ac:dyDescent="0.25">
      <c r="A5305" s="4" t="s">
        <v>3306</v>
      </c>
      <c r="D5305" s="4" t="s">
        <v>7196</v>
      </c>
      <c r="G5305" s="4" t="s">
        <v>3315</v>
      </c>
      <c r="P5305" s="9" t="s">
        <v>3306</v>
      </c>
      <c r="Q5305" s="9" t="s">
        <v>7196</v>
      </c>
      <c r="R5305" s="9" t="s">
        <v>7723</v>
      </c>
    </row>
    <row r="5306" spans="1:18" x14ac:dyDescent="0.25">
      <c r="A5306" s="4" t="s">
        <v>3345</v>
      </c>
      <c r="D5306" s="4" t="s">
        <v>7197</v>
      </c>
      <c r="G5306" s="4" t="s">
        <v>3323</v>
      </c>
      <c r="P5306" s="9" t="s">
        <v>3345</v>
      </c>
      <c r="Q5306" s="9" t="s">
        <v>7197</v>
      </c>
      <c r="R5306" s="9" t="s">
        <v>2618</v>
      </c>
    </row>
    <row r="5307" spans="1:18" x14ac:dyDescent="0.25">
      <c r="A5307" s="4" t="s">
        <v>2369</v>
      </c>
      <c r="D5307" s="4" t="s">
        <v>3996</v>
      </c>
      <c r="G5307" s="4" t="s">
        <v>5293</v>
      </c>
      <c r="P5307" s="9" t="s">
        <v>2369</v>
      </c>
      <c r="Q5307" s="9" t="s">
        <v>3996</v>
      </c>
      <c r="R5307" s="9" t="s">
        <v>2208</v>
      </c>
    </row>
    <row r="5308" spans="1:18" x14ac:dyDescent="0.25">
      <c r="A5308" s="4" t="s">
        <v>1736</v>
      </c>
      <c r="D5308" s="4" t="s">
        <v>6181</v>
      </c>
      <c r="G5308" s="4" t="s">
        <v>5415</v>
      </c>
      <c r="P5308" s="9" t="s">
        <v>1736</v>
      </c>
      <c r="Q5308" s="9" t="s">
        <v>6181</v>
      </c>
      <c r="R5308" s="9" t="s">
        <v>2193</v>
      </c>
    </row>
    <row r="5309" spans="1:18" x14ac:dyDescent="0.25">
      <c r="A5309" s="4" t="s">
        <v>1859</v>
      </c>
      <c r="D5309" s="4" t="s">
        <v>2609</v>
      </c>
      <c r="G5309" s="4" t="s">
        <v>3328</v>
      </c>
      <c r="P5309" s="9" t="s">
        <v>1859</v>
      </c>
      <c r="Q5309" s="9" t="s">
        <v>2609</v>
      </c>
      <c r="R5309" s="9" t="s">
        <v>2229</v>
      </c>
    </row>
    <row r="5310" spans="1:18" x14ac:dyDescent="0.25">
      <c r="A5310" s="4" t="s">
        <v>6417</v>
      </c>
      <c r="D5310" s="4" t="s">
        <v>7580</v>
      </c>
      <c r="G5310" s="4" t="s">
        <v>3339</v>
      </c>
      <c r="P5310" s="9" t="s">
        <v>6417</v>
      </c>
      <c r="Q5310" s="9" t="s">
        <v>7580</v>
      </c>
      <c r="R5310" s="9" t="s">
        <v>1982</v>
      </c>
    </row>
    <row r="5311" spans="1:18" x14ac:dyDescent="0.25">
      <c r="A5311" s="4" t="s">
        <v>7464</v>
      </c>
      <c r="D5311" s="4" t="s">
        <v>2213</v>
      </c>
      <c r="G5311" s="4" t="s">
        <v>3381</v>
      </c>
      <c r="P5311" s="9" t="s">
        <v>7464</v>
      </c>
      <c r="Q5311" s="9" t="s">
        <v>2213</v>
      </c>
      <c r="R5311" s="9" t="s">
        <v>3443</v>
      </c>
    </row>
    <row r="5312" spans="1:18" x14ac:dyDescent="0.25">
      <c r="A5312" s="4" t="s">
        <v>5726</v>
      </c>
      <c r="D5312" s="4" t="s">
        <v>1722</v>
      </c>
      <c r="G5312" s="4" t="s">
        <v>3388</v>
      </c>
      <c r="P5312" s="9" t="s">
        <v>5726</v>
      </c>
      <c r="Q5312" s="9" t="s">
        <v>1722</v>
      </c>
      <c r="R5312" s="9" t="s">
        <v>3421</v>
      </c>
    </row>
    <row r="5313" spans="1:18" x14ac:dyDescent="0.25">
      <c r="A5313" s="4" t="s">
        <v>2929</v>
      </c>
      <c r="D5313" s="4" t="s">
        <v>1719</v>
      </c>
      <c r="G5313" s="4" t="s">
        <v>7723</v>
      </c>
      <c r="P5313" s="9" t="s">
        <v>2929</v>
      </c>
      <c r="Q5313" s="9" t="s">
        <v>1719</v>
      </c>
      <c r="R5313" s="9" t="s">
        <v>3498</v>
      </c>
    </row>
    <row r="5314" spans="1:18" x14ac:dyDescent="0.25">
      <c r="A5314" s="4" t="s">
        <v>7465</v>
      </c>
      <c r="D5314" s="4" t="s">
        <v>1808</v>
      </c>
      <c r="G5314" s="4" t="s">
        <v>2618</v>
      </c>
      <c r="P5314" s="9" t="s">
        <v>7465</v>
      </c>
      <c r="Q5314" s="9" t="s">
        <v>1808</v>
      </c>
      <c r="R5314" s="9" t="s">
        <v>3475</v>
      </c>
    </row>
    <row r="5315" spans="1:18" x14ac:dyDescent="0.25">
      <c r="A5315" s="4" t="s">
        <v>6734</v>
      </c>
      <c r="D5315" s="4" t="s">
        <v>1817</v>
      </c>
      <c r="G5315" s="4" t="s">
        <v>2208</v>
      </c>
      <c r="P5315" s="9" t="s">
        <v>6734</v>
      </c>
      <c r="Q5315" s="9" t="s">
        <v>1817</v>
      </c>
      <c r="R5315" s="9" t="s">
        <v>7578</v>
      </c>
    </row>
    <row r="5316" spans="1:18" x14ac:dyDescent="0.25">
      <c r="A5316" s="4" t="s">
        <v>5419</v>
      </c>
      <c r="D5316" s="4" t="s">
        <v>1937</v>
      </c>
      <c r="G5316" s="4" t="s">
        <v>2193</v>
      </c>
      <c r="P5316" s="9" t="s">
        <v>5419</v>
      </c>
      <c r="Q5316" s="9" t="s">
        <v>1937</v>
      </c>
      <c r="R5316" s="9" t="s">
        <v>6726</v>
      </c>
    </row>
    <row r="5317" spans="1:18" x14ac:dyDescent="0.25">
      <c r="A5317" s="4" t="s">
        <v>4406</v>
      </c>
      <c r="D5317" s="4" t="s">
        <v>4084</v>
      </c>
      <c r="G5317" s="4" t="s">
        <v>2229</v>
      </c>
      <c r="P5317" s="9" t="s">
        <v>4406</v>
      </c>
      <c r="Q5317" s="9" t="s">
        <v>4084</v>
      </c>
      <c r="R5317" s="9" t="s">
        <v>6837</v>
      </c>
    </row>
    <row r="5318" spans="1:18" x14ac:dyDescent="0.25">
      <c r="A5318" s="4" t="s">
        <v>2674</v>
      </c>
      <c r="D5318" s="4" t="s">
        <v>4120</v>
      </c>
      <c r="G5318" s="4" t="s">
        <v>1982</v>
      </c>
      <c r="P5318" s="9" t="s">
        <v>2674</v>
      </c>
      <c r="Q5318" s="9" t="s">
        <v>4120</v>
      </c>
      <c r="R5318" s="9" t="s">
        <v>3617</v>
      </c>
    </row>
    <row r="5319" spans="1:18" x14ac:dyDescent="0.25">
      <c r="A5319" s="4" t="s">
        <v>6348</v>
      </c>
      <c r="D5319" s="4" t="s">
        <v>5016</v>
      </c>
      <c r="G5319" s="4" t="s">
        <v>3443</v>
      </c>
      <c r="P5319" s="9" t="s">
        <v>6348</v>
      </c>
      <c r="Q5319" s="9" t="s">
        <v>5016</v>
      </c>
      <c r="R5319" s="9" t="s">
        <v>3664</v>
      </c>
    </row>
    <row r="5320" spans="1:18" x14ac:dyDescent="0.25">
      <c r="A5320" s="4" t="s">
        <v>7466</v>
      </c>
      <c r="D5320" s="4" t="s">
        <v>7002</v>
      </c>
      <c r="G5320" s="4" t="s">
        <v>3421</v>
      </c>
      <c r="P5320" s="9" t="s">
        <v>7466</v>
      </c>
      <c r="Q5320" s="9" t="s">
        <v>7002</v>
      </c>
      <c r="R5320" s="9" t="s">
        <v>6070</v>
      </c>
    </row>
    <row r="5321" spans="1:18" x14ac:dyDescent="0.25">
      <c r="A5321" s="4" t="s">
        <v>5010</v>
      </c>
      <c r="D5321" s="4" t="s">
        <v>1346</v>
      </c>
      <c r="G5321" s="4" t="s">
        <v>3498</v>
      </c>
      <c r="P5321" s="9" t="s">
        <v>5010</v>
      </c>
      <c r="Q5321" s="9" t="s">
        <v>1346</v>
      </c>
      <c r="R5321" s="9" t="s">
        <v>3774</v>
      </c>
    </row>
    <row r="5322" spans="1:18" x14ac:dyDescent="0.25">
      <c r="A5322" s="4" t="s">
        <v>7006</v>
      </c>
      <c r="D5322" s="4" t="s">
        <v>2965</v>
      </c>
      <c r="G5322" s="4" t="s">
        <v>3475</v>
      </c>
      <c r="P5322" s="9" t="s">
        <v>7006</v>
      </c>
      <c r="Q5322" s="9" t="s">
        <v>2965</v>
      </c>
      <c r="R5322" s="9" t="s">
        <v>7724</v>
      </c>
    </row>
    <row r="5323" spans="1:18" x14ac:dyDescent="0.25">
      <c r="A5323" s="4" t="s">
        <v>2347</v>
      </c>
      <c r="D5323" s="4" t="s">
        <v>5657</v>
      </c>
      <c r="G5323" s="4" t="s">
        <v>7578</v>
      </c>
      <c r="P5323" s="9" t="s">
        <v>2347</v>
      </c>
      <c r="Q5323" s="9" t="s">
        <v>5657</v>
      </c>
      <c r="R5323" s="9" t="s">
        <v>7725</v>
      </c>
    </row>
    <row r="5324" spans="1:18" x14ac:dyDescent="0.25">
      <c r="A5324" s="4" t="s">
        <v>1711</v>
      </c>
      <c r="D5324" s="4" t="s">
        <v>1492</v>
      </c>
      <c r="G5324" s="4" t="s">
        <v>6726</v>
      </c>
      <c r="P5324" s="9" t="s">
        <v>1711</v>
      </c>
      <c r="Q5324" s="9" t="s">
        <v>1492</v>
      </c>
      <c r="R5324" s="9" t="s">
        <v>7458</v>
      </c>
    </row>
    <row r="5325" spans="1:18" x14ac:dyDescent="0.25">
      <c r="A5325" s="4" t="s">
        <v>1777</v>
      </c>
      <c r="D5325" s="4" t="s">
        <v>3012</v>
      </c>
      <c r="G5325" s="4" t="s">
        <v>6837</v>
      </c>
      <c r="P5325" s="9" t="s">
        <v>1777</v>
      </c>
      <c r="Q5325" s="9" t="s">
        <v>3012</v>
      </c>
      <c r="R5325" s="9" t="s">
        <v>2395</v>
      </c>
    </row>
    <row r="5326" spans="1:18" x14ac:dyDescent="0.25">
      <c r="A5326" s="4" t="s">
        <v>2051</v>
      </c>
      <c r="D5326" s="4" t="s">
        <v>3042</v>
      </c>
      <c r="G5326" s="4" t="s">
        <v>3617</v>
      </c>
      <c r="P5326" s="9" t="s">
        <v>2051</v>
      </c>
      <c r="Q5326" s="9" t="s">
        <v>3042</v>
      </c>
      <c r="R5326" s="9" t="s">
        <v>1790</v>
      </c>
    </row>
    <row r="5327" spans="1:18" x14ac:dyDescent="0.25">
      <c r="A5327" s="4" t="s">
        <v>6074</v>
      </c>
      <c r="D5327" s="4" t="s">
        <v>6731</v>
      </c>
      <c r="G5327" s="4" t="s">
        <v>3664</v>
      </c>
      <c r="P5327" s="9" t="s">
        <v>6074</v>
      </c>
      <c r="Q5327" s="9" t="s">
        <v>6731</v>
      </c>
      <c r="R5327" s="9" t="s">
        <v>4156</v>
      </c>
    </row>
    <row r="5328" spans="1:18" x14ac:dyDescent="0.25">
      <c r="A5328" s="4" t="s">
        <v>6735</v>
      </c>
      <c r="D5328" s="4" t="s">
        <v>1553</v>
      </c>
      <c r="G5328" s="4" t="s">
        <v>6070</v>
      </c>
      <c r="P5328" s="9" t="s">
        <v>6735</v>
      </c>
      <c r="Q5328" s="9" t="s">
        <v>1553</v>
      </c>
      <c r="R5328" s="9" t="s">
        <v>4273</v>
      </c>
    </row>
    <row r="5329" spans="1:18" x14ac:dyDescent="0.25">
      <c r="A5329" s="4" t="s">
        <v>5420</v>
      </c>
      <c r="D5329" s="4" t="s">
        <v>3056</v>
      </c>
      <c r="G5329" s="4" t="s">
        <v>3774</v>
      </c>
      <c r="P5329" s="9" t="s">
        <v>5420</v>
      </c>
      <c r="Q5329" s="9" t="s">
        <v>3056</v>
      </c>
      <c r="R5329" s="9" t="s">
        <v>2249</v>
      </c>
    </row>
    <row r="5330" spans="1:18" x14ac:dyDescent="0.25">
      <c r="A5330" s="4" t="s">
        <v>3205</v>
      </c>
      <c r="D5330" s="4" t="s">
        <v>3069</v>
      </c>
      <c r="G5330" s="4" t="s">
        <v>7724</v>
      </c>
      <c r="P5330" s="9" t="s">
        <v>3205</v>
      </c>
      <c r="Q5330" s="9" t="s">
        <v>3069</v>
      </c>
      <c r="R5330" s="9" t="s">
        <v>4430</v>
      </c>
    </row>
    <row r="5331" spans="1:18" x14ac:dyDescent="0.25">
      <c r="A5331" s="4" t="s">
        <v>6349</v>
      </c>
      <c r="D5331" s="4" t="s">
        <v>5418</v>
      </c>
      <c r="G5331" s="4" t="s">
        <v>7725</v>
      </c>
      <c r="P5331" s="9" t="s">
        <v>6349</v>
      </c>
      <c r="Q5331" s="9" t="s">
        <v>5418</v>
      </c>
      <c r="R5331" s="9" t="s">
        <v>6727</v>
      </c>
    </row>
    <row r="5332" spans="1:18" x14ac:dyDescent="0.25">
      <c r="A5332" s="4" t="s">
        <v>5499</v>
      </c>
      <c r="D5332" s="4" t="s">
        <v>6347</v>
      </c>
      <c r="G5332" s="4" t="s">
        <v>7458</v>
      </c>
      <c r="P5332" s="9" t="s">
        <v>5499</v>
      </c>
      <c r="Q5332" s="9" t="s">
        <v>6347</v>
      </c>
      <c r="R5332" s="9" t="s">
        <v>6344</v>
      </c>
    </row>
    <row r="5333" spans="1:18" x14ac:dyDescent="0.25">
      <c r="A5333" s="4" t="s">
        <v>2613</v>
      </c>
      <c r="D5333" s="4" t="s">
        <v>1681</v>
      </c>
      <c r="G5333" s="4" t="s">
        <v>2395</v>
      </c>
      <c r="P5333" s="9" t="s">
        <v>2613</v>
      </c>
      <c r="Q5333" s="9" t="s">
        <v>1681</v>
      </c>
      <c r="R5333" s="9" t="s">
        <v>4897</v>
      </c>
    </row>
    <row r="5334" spans="1:18" x14ac:dyDescent="0.25">
      <c r="A5334" s="4" t="s">
        <v>2197</v>
      </c>
      <c r="D5334" s="4" t="s">
        <v>3147</v>
      </c>
      <c r="G5334" s="4" t="s">
        <v>1790</v>
      </c>
      <c r="P5334" s="9" t="s">
        <v>2197</v>
      </c>
      <c r="Q5334" s="9" t="s">
        <v>3147</v>
      </c>
      <c r="R5334" s="9" t="s">
        <v>4890</v>
      </c>
    </row>
    <row r="5335" spans="1:18" x14ac:dyDescent="0.25">
      <c r="A5335" s="4" t="s">
        <v>1868</v>
      </c>
      <c r="D5335" s="4" t="s">
        <v>3157</v>
      </c>
      <c r="G5335" s="4" t="s">
        <v>4156</v>
      </c>
      <c r="P5335" s="9" t="s">
        <v>1868</v>
      </c>
      <c r="Q5335" s="9" t="s">
        <v>3157</v>
      </c>
      <c r="R5335" s="9" t="s">
        <v>7001</v>
      </c>
    </row>
    <row r="5336" spans="1:18" x14ac:dyDescent="0.25">
      <c r="A5336" s="4" t="s">
        <v>1979</v>
      </c>
      <c r="D5336" s="4" t="s">
        <v>3162</v>
      </c>
      <c r="G5336" s="4" t="s">
        <v>4273</v>
      </c>
      <c r="P5336" s="9" t="s">
        <v>1979</v>
      </c>
      <c r="Q5336" s="9" t="s">
        <v>3162</v>
      </c>
      <c r="R5336" s="9" t="s">
        <v>4454</v>
      </c>
    </row>
    <row r="5337" spans="1:18" x14ac:dyDescent="0.25">
      <c r="A5337" s="4" t="s">
        <v>4138</v>
      </c>
      <c r="D5337" s="4" t="s">
        <v>3223</v>
      </c>
      <c r="G5337" s="4" t="s">
        <v>2249</v>
      </c>
      <c r="P5337" s="9" t="s">
        <v>4138</v>
      </c>
      <c r="Q5337" s="9" t="s">
        <v>3223</v>
      </c>
      <c r="R5337" s="9" t="s">
        <v>4494</v>
      </c>
    </row>
    <row r="5338" spans="1:18" x14ac:dyDescent="0.25">
      <c r="A5338" s="4" t="s">
        <v>7007</v>
      </c>
      <c r="D5338" s="4" t="s">
        <v>3211</v>
      </c>
      <c r="G5338" s="4" t="s">
        <v>4430</v>
      </c>
      <c r="P5338" s="9" t="s">
        <v>7007</v>
      </c>
      <c r="Q5338" s="9" t="s">
        <v>3211</v>
      </c>
      <c r="R5338" s="9" t="s">
        <v>4544</v>
      </c>
    </row>
    <row r="5339" spans="1:18" x14ac:dyDescent="0.25">
      <c r="A5339" s="4" t="s">
        <v>6075</v>
      </c>
      <c r="D5339" s="4" t="s">
        <v>3244</v>
      </c>
      <c r="G5339" s="4" t="s">
        <v>6727</v>
      </c>
      <c r="P5339" s="9" t="s">
        <v>6075</v>
      </c>
      <c r="Q5339" s="9" t="s">
        <v>3244</v>
      </c>
      <c r="R5339" s="9" t="s">
        <v>4646</v>
      </c>
    </row>
    <row r="5340" spans="1:18" x14ac:dyDescent="0.25">
      <c r="A5340" s="4" t="s">
        <v>6736</v>
      </c>
      <c r="D5340" s="4" t="s">
        <v>3282</v>
      </c>
      <c r="G5340" s="4" t="s">
        <v>6344</v>
      </c>
      <c r="P5340" s="9" t="s">
        <v>6736</v>
      </c>
      <c r="Q5340" s="9" t="s">
        <v>3282</v>
      </c>
      <c r="R5340" s="9" t="s">
        <v>4730</v>
      </c>
    </row>
    <row r="5341" spans="1:18" x14ac:dyDescent="0.25">
      <c r="A5341" s="4" t="s">
        <v>4375</v>
      </c>
      <c r="D5341" s="4" t="s">
        <v>6072</v>
      </c>
      <c r="G5341" s="4" t="s">
        <v>4897</v>
      </c>
      <c r="P5341" s="9" t="s">
        <v>4375</v>
      </c>
      <c r="Q5341" s="9" t="s">
        <v>6072</v>
      </c>
      <c r="R5341" s="9" t="s">
        <v>7726</v>
      </c>
    </row>
    <row r="5342" spans="1:18" x14ac:dyDescent="0.25">
      <c r="A5342" s="4" t="s">
        <v>2256</v>
      </c>
      <c r="D5342" s="4" t="s">
        <v>3355</v>
      </c>
      <c r="G5342" s="4" t="s">
        <v>4890</v>
      </c>
      <c r="P5342" s="9" t="s">
        <v>2256</v>
      </c>
      <c r="Q5342" s="9" t="s">
        <v>3355</v>
      </c>
      <c r="R5342" s="9" t="s">
        <v>2517</v>
      </c>
    </row>
    <row r="5343" spans="1:18" x14ac:dyDescent="0.25">
      <c r="A5343" s="4" t="s">
        <v>1187</v>
      </c>
      <c r="D5343" s="4" t="s">
        <v>3373</v>
      </c>
      <c r="G5343" s="4" t="s">
        <v>7001</v>
      </c>
      <c r="P5343" s="9" t="s">
        <v>1187</v>
      </c>
      <c r="Q5343" s="9" t="s">
        <v>3373</v>
      </c>
      <c r="R5343" s="9" t="s">
        <v>4917</v>
      </c>
    </row>
    <row r="5344" spans="1:18" x14ac:dyDescent="0.25">
      <c r="A5344" s="4" t="s">
        <v>3506</v>
      </c>
      <c r="D5344" s="4" t="s">
        <v>2367</v>
      </c>
      <c r="G5344" s="4" t="s">
        <v>4454</v>
      </c>
      <c r="P5344" s="9" t="s">
        <v>3506</v>
      </c>
      <c r="Q5344" s="9" t="s">
        <v>2367</v>
      </c>
      <c r="R5344" s="9" t="s">
        <v>4965</v>
      </c>
    </row>
    <row r="5345" spans="1:18" x14ac:dyDescent="0.25">
      <c r="A5345" s="4" t="s">
        <v>6737</v>
      </c>
      <c r="D5345" s="4" t="s">
        <v>1734</v>
      </c>
      <c r="G5345" s="4" t="s">
        <v>4494</v>
      </c>
      <c r="P5345" s="9" t="s">
        <v>6737</v>
      </c>
      <c r="Q5345" s="9" t="s">
        <v>1734</v>
      </c>
      <c r="R5345" s="9" t="s">
        <v>4972</v>
      </c>
    </row>
    <row r="5346" spans="1:18" x14ac:dyDescent="0.25">
      <c r="A5346" s="4" t="s">
        <v>1438</v>
      </c>
      <c r="D5346" s="4" t="s">
        <v>2004</v>
      </c>
      <c r="G5346" s="4" t="s">
        <v>4544</v>
      </c>
      <c r="P5346" s="9" t="s">
        <v>1438</v>
      </c>
      <c r="Q5346" s="9" t="s">
        <v>2004</v>
      </c>
      <c r="R5346" s="9" t="s">
        <v>6345</v>
      </c>
    </row>
    <row r="5347" spans="1:18" x14ac:dyDescent="0.25">
      <c r="A5347" s="4" t="s">
        <v>5693</v>
      </c>
      <c r="D5347" s="4" t="s">
        <v>2143</v>
      </c>
      <c r="G5347" s="4" t="s">
        <v>4646</v>
      </c>
      <c r="P5347" s="9" t="s">
        <v>5693</v>
      </c>
      <c r="Q5347" s="9" t="s">
        <v>2143</v>
      </c>
      <c r="R5347" s="9" t="s">
        <v>2437</v>
      </c>
    </row>
    <row r="5348" spans="1:18" x14ac:dyDescent="0.25">
      <c r="A5348" s="4" t="s">
        <v>3601</v>
      </c>
      <c r="D5348" s="4" t="s">
        <v>2141</v>
      </c>
      <c r="G5348" s="4" t="s">
        <v>4730</v>
      </c>
      <c r="P5348" s="9" t="s">
        <v>3601</v>
      </c>
      <c r="Q5348" s="9" t="s">
        <v>2141</v>
      </c>
      <c r="R5348" s="9" t="s">
        <v>4175</v>
      </c>
    </row>
    <row r="5349" spans="1:18" x14ac:dyDescent="0.25">
      <c r="A5349" s="4" t="s">
        <v>3629</v>
      </c>
      <c r="D5349" s="4" t="s">
        <v>3482</v>
      </c>
      <c r="G5349" s="4" t="s">
        <v>7726</v>
      </c>
      <c r="P5349" s="9" t="s">
        <v>3629</v>
      </c>
      <c r="Q5349" s="9" t="s">
        <v>3482</v>
      </c>
      <c r="R5349" s="9" t="s">
        <v>4387</v>
      </c>
    </row>
    <row r="5350" spans="1:18" x14ac:dyDescent="0.25">
      <c r="A5350" s="4" t="s">
        <v>6350</v>
      </c>
      <c r="D5350" s="4" t="s">
        <v>3480</v>
      </c>
      <c r="G5350" s="4" t="s">
        <v>2517</v>
      </c>
      <c r="P5350" s="9" t="s">
        <v>6350</v>
      </c>
      <c r="Q5350" s="9" t="s">
        <v>3480</v>
      </c>
      <c r="R5350" s="9" t="s">
        <v>6180</v>
      </c>
    </row>
    <row r="5351" spans="1:18" x14ac:dyDescent="0.25">
      <c r="A5351" s="4" t="s">
        <v>3668</v>
      </c>
      <c r="D5351" s="4" t="s">
        <v>3495</v>
      </c>
      <c r="G5351" s="4" t="s">
        <v>4917</v>
      </c>
      <c r="P5351" s="9" t="s">
        <v>3668</v>
      </c>
      <c r="Q5351" s="9" t="s">
        <v>3495</v>
      </c>
      <c r="R5351" s="9" t="s">
        <v>2279</v>
      </c>
    </row>
    <row r="5352" spans="1:18" x14ac:dyDescent="0.25">
      <c r="A5352" s="4" t="s">
        <v>3730</v>
      </c>
      <c r="D5352" s="4" t="s">
        <v>1317</v>
      </c>
      <c r="G5352" s="4" t="s">
        <v>4965</v>
      </c>
      <c r="P5352" s="9" t="s">
        <v>3730</v>
      </c>
      <c r="Q5352" s="9" t="s">
        <v>1317</v>
      </c>
      <c r="R5352" s="9" t="s">
        <v>4429</v>
      </c>
    </row>
    <row r="5353" spans="1:18" x14ac:dyDescent="0.25">
      <c r="A5353" s="4" t="s">
        <v>3780</v>
      </c>
      <c r="D5353" s="4" t="s">
        <v>1239</v>
      </c>
      <c r="G5353" s="4" t="s">
        <v>4972</v>
      </c>
      <c r="P5353" s="9" t="s">
        <v>3780</v>
      </c>
      <c r="Q5353" s="9" t="s">
        <v>1239</v>
      </c>
      <c r="R5353" s="9" t="s">
        <v>1341</v>
      </c>
    </row>
    <row r="5354" spans="1:18" x14ac:dyDescent="0.25">
      <c r="A5354" s="4" t="s">
        <v>3833</v>
      </c>
      <c r="D5354" s="4" t="s">
        <v>1371</v>
      </c>
      <c r="G5354" s="4" t="s">
        <v>6345</v>
      </c>
      <c r="P5354" s="9" t="s">
        <v>3833</v>
      </c>
      <c r="Q5354" s="9" t="s">
        <v>1371</v>
      </c>
      <c r="R5354" s="9" t="s">
        <v>3531</v>
      </c>
    </row>
    <row r="5355" spans="1:18" x14ac:dyDescent="0.25">
      <c r="A5355" s="4" t="s">
        <v>3851</v>
      </c>
      <c r="D5355" s="4" t="s">
        <v>1431</v>
      </c>
      <c r="G5355" s="4" t="s">
        <v>2437</v>
      </c>
      <c r="P5355" s="9" t="s">
        <v>3851</v>
      </c>
      <c r="Q5355" s="9" t="s">
        <v>1431</v>
      </c>
      <c r="R5355" s="9" t="s">
        <v>3555</v>
      </c>
    </row>
    <row r="5356" spans="1:18" x14ac:dyDescent="0.25">
      <c r="A5356" s="4" t="s">
        <v>6839</v>
      </c>
      <c r="D5356" s="4" t="s">
        <v>1510</v>
      </c>
      <c r="G5356" s="4" t="s">
        <v>4175</v>
      </c>
      <c r="P5356" s="9" t="s">
        <v>6839</v>
      </c>
      <c r="Q5356" s="9" t="s">
        <v>1510</v>
      </c>
      <c r="R5356" s="9" t="s">
        <v>3614</v>
      </c>
    </row>
    <row r="5357" spans="1:18" x14ac:dyDescent="0.25">
      <c r="A5357" s="4" t="s">
        <v>7201</v>
      </c>
      <c r="D5357" s="4" t="s">
        <v>2762</v>
      </c>
      <c r="G5357" s="4" t="s">
        <v>4387</v>
      </c>
      <c r="P5357" s="9" t="s">
        <v>7201</v>
      </c>
      <c r="Q5357" s="9" t="s">
        <v>2762</v>
      </c>
      <c r="R5357" s="9" t="s">
        <v>3689</v>
      </c>
    </row>
    <row r="5358" spans="1:18" x14ac:dyDescent="0.25">
      <c r="A5358" s="4" t="s">
        <v>3930</v>
      </c>
      <c r="D5358" s="4" t="s">
        <v>2793</v>
      </c>
      <c r="G5358" s="4" t="s">
        <v>6180</v>
      </c>
      <c r="P5358" s="9" t="s">
        <v>3930</v>
      </c>
      <c r="Q5358" s="9" t="s">
        <v>2793</v>
      </c>
      <c r="R5358" s="9" t="s">
        <v>3735</v>
      </c>
    </row>
    <row r="5359" spans="1:18" x14ac:dyDescent="0.25">
      <c r="A5359" s="4" t="s">
        <v>3989</v>
      </c>
      <c r="D5359" s="4" t="s">
        <v>2812</v>
      </c>
      <c r="G5359" s="4" t="s">
        <v>2279</v>
      </c>
      <c r="P5359" s="9" t="s">
        <v>3989</v>
      </c>
      <c r="Q5359" s="9" t="s">
        <v>2812</v>
      </c>
      <c r="R5359" s="9" t="s">
        <v>3825</v>
      </c>
    </row>
    <row r="5360" spans="1:18" x14ac:dyDescent="0.25">
      <c r="A5360" s="4" t="s">
        <v>2549</v>
      </c>
      <c r="D5360" s="4" t="s">
        <v>4984</v>
      </c>
      <c r="G5360" s="4" t="s">
        <v>4429</v>
      </c>
      <c r="P5360" s="9" t="s">
        <v>2549</v>
      </c>
      <c r="Q5360" s="9" t="s">
        <v>4984</v>
      </c>
      <c r="R5360" s="9" t="s">
        <v>3936</v>
      </c>
    </row>
    <row r="5361" spans="1:18" x14ac:dyDescent="0.25">
      <c r="A5361" s="4" t="s">
        <v>2101</v>
      </c>
      <c r="D5361" s="4" t="s">
        <v>2862</v>
      </c>
      <c r="G5361" s="4" t="s">
        <v>1341</v>
      </c>
      <c r="P5361" s="9" t="s">
        <v>2101</v>
      </c>
      <c r="Q5361" s="9" t="s">
        <v>2862</v>
      </c>
      <c r="R5361" s="9" t="s">
        <v>3967</v>
      </c>
    </row>
    <row r="5362" spans="1:18" x14ac:dyDescent="0.25">
      <c r="A5362" s="4" t="s">
        <v>5421</v>
      </c>
      <c r="D5362" s="4" t="s">
        <v>2914</v>
      </c>
      <c r="G5362" s="4" t="s">
        <v>3531</v>
      </c>
      <c r="P5362" s="9" t="s">
        <v>5421</v>
      </c>
      <c r="Q5362" s="9" t="s">
        <v>2914</v>
      </c>
      <c r="R5362" s="9" t="s">
        <v>7579</v>
      </c>
    </row>
    <row r="5363" spans="1:18" x14ac:dyDescent="0.25">
      <c r="A5363" s="4" t="s">
        <v>5694</v>
      </c>
      <c r="D5363" s="4" t="s">
        <v>2334</v>
      </c>
      <c r="G5363" s="4" t="s">
        <v>3555</v>
      </c>
      <c r="P5363" s="9" t="s">
        <v>5694</v>
      </c>
      <c r="Q5363" s="9" t="s">
        <v>2334</v>
      </c>
      <c r="R5363" s="9" t="s">
        <v>4019</v>
      </c>
    </row>
    <row r="5364" spans="1:18" x14ac:dyDescent="0.25">
      <c r="A5364" s="4" t="s">
        <v>7467</v>
      </c>
      <c r="D5364" s="4" t="s">
        <v>1697</v>
      </c>
      <c r="G5364" s="4" t="s">
        <v>3614</v>
      </c>
      <c r="P5364" s="9" t="s">
        <v>7467</v>
      </c>
      <c r="Q5364" s="9" t="s">
        <v>1697</v>
      </c>
      <c r="R5364" s="9" t="s">
        <v>2637</v>
      </c>
    </row>
    <row r="5365" spans="1:18" x14ac:dyDescent="0.25">
      <c r="A5365" s="4" t="s">
        <v>5660</v>
      </c>
      <c r="D5365" s="4" t="s">
        <v>1765</v>
      </c>
      <c r="G5365" s="4" t="s">
        <v>3689</v>
      </c>
      <c r="P5365" s="9" t="s">
        <v>5660</v>
      </c>
      <c r="Q5365" s="9" t="s">
        <v>1765</v>
      </c>
      <c r="R5365" s="9" t="s">
        <v>2224</v>
      </c>
    </row>
    <row r="5366" spans="1:18" x14ac:dyDescent="0.25">
      <c r="A5366" s="4" t="s">
        <v>6076</v>
      </c>
      <c r="D5366" s="4" t="s">
        <v>1902</v>
      </c>
      <c r="G5366" s="4" t="s">
        <v>3735</v>
      </c>
      <c r="P5366" s="9" t="s">
        <v>6076</v>
      </c>
      <c r="Q5366" s="9" t="s">
        <v>1902</v>
      </c>
      <c r="R5366" s="9" t="s">
        <v>1946</v>
      </c>
    </row>
    <row r="5367" spans="1:18" x14ac:dyDescent="0.25">
      <c r="A5367" s="4" t="s">
        <v>2704</v>
      </c>
      <c r="D5367" s="4" t="s">
        <v>1887</v>
      </c>
      <c r="G5367" s="4" t="s">
        <v>3825</v>
      </c>
      <c r="P5367" s="9" t="s">
        <v>2704</v>
      </c>
      <c r="Q5367" s="9" t="s">
        <v>1887</v>
      </c>
      <c r="R5367" s="9" t="s">
        <v>1990</v>
      </c>
    </row>
    <row r="5368" spans="1:18" x14ac:dyDescent="0.25">
      <c r="A5368" s="4" t="s">
        <v>7468</v>
      </c>
      <c r="D5368" s="4" t="s">
        <v>6182</v>
      </c>
      <c r="G5368" s="4" t="s">
        <v>3936</v>
      </c>
      <c r="P5368" s="9" t="s">
        <v>7468</v>
      </c>
      <c r="Q5368" s="9" t="s">
        <v>6182</v>
      </c>
      <c r="R5368" s="9" t="s">
        <v>2690</v>
      </c>
    </row>
    <row r="5369" spans="1:18" x14ac:dyDescent="0.25">
      <c r="A5369" s="4" t="s">
        <v>2770</v>
      </c>
      <c r="D5369" s="4" t="s">
        <v>4140</v>
      </c>
      <c r="G5369" s="4" t="s">
        <v>3967</v>
      </c>
      <c r="P5369" s="9" t="s">
        <v>2770</v>
      </c>
      <c r="Q5369" s="9" t="s">
        <v>4140</v>
      </c>
      <c r="R5369" s="9" t="s">
        <v>2708</v>
      </c>
    </row>
    <row r="5370" spans="1:18" x14ac:dyDescent="0.25">
      <c r="A5370" s="4" t="s">
        <v>2898</v>
      </c>
      <c r="D5370" s="4" t="s">
        <v>7003</v>
      </c>
      <c r="G5370" s="4" t="s">
        <v>7579</v>
      </c>
      <c r="P5370" s="9" t="s">
        <v>2898</v>
      </c>
      <c r="Q5370" s="9" t="s">
        <v>7003</v>
      </c>
      <c r="R5370" s="9" t="s">
        <v>6728</v>
      </c>
    </row>
    <row r="5371" spans="1:18" x14ac:dyDescent="0.25">
      <c r="A5371" s="4" t="s">
        <v>2477</v>
      </c>
      <c r="D5371" s="4" t="s">
        <v>7199</v>
      </c>
      <c r="G5371" s="4" t="s">
        <v>4019</v>
      </c>
      <c r="P5371" s="9" t="s">
        <v>2477</v>
      </c>
      <c r="Q5371" s="9" t="s">
        <v>7199</v>
      </c>
      <c r="R5371" s="9" t="s">
        <v>2389</v>
      </c>
    </row>
    <row r="5372" spans="1:18" x14ac:dyDescent="0.25">
      <c r="A5372" s="4" t="s">
        <v>2073</v>
      </c>
      <c r="D5372" s="4" t="s">
        <v>6073</v>
      </c>
      <c r="G5372" s="4" t="s">
        <v>2637</v>
      </c>
      <c r="P5372" s="9" t="s">
        <v>2073</v>
      </c>
      <c r="Q5372" s="9" t="s">
        <v>6073</v>
      </c>
      <c r="R5372" s="9" t="s">
        <v>2042</v>
      </c>
    </row>
    <row r="5373" spans="1:18" x14ac:dyDescent="0.25">
      <c r="A5373" s="4" t="s">
        <v>1364</v>
      </c>
      <c r="D5373" s="4" t="s">
        <v>7004</v>
      </c>
      <c r="G5373" s="4" t="s">
        <v>2224</v>
      </c>
      <c r="P5373" s="9" t="s">
        <v>1364</v>
      </c>
      <c r="Q5373" s="9" t="s">
        <v>7004</v>
      </c>
      <c r="R5373" s="9" t="s">
        <v>6729</v>
      </c>
    </row>
    <row r="5374" spans="1:18" x14ac:dyDescent="0.25">
      <c r="A5374" s="4" t="s">
        <v>4152</v>
      </c>
      <c r="D5374" s="4" t="s">
        <v>7005</v>
      </c>
      <c r="G5374" s="4" t="s">
        <v>1946</v>
      </c>
      <c r="P5374" s="9" t="s">
        <v>4152</v>
      </c>
      <c r="Q5374" s="9" t="s">
        <v>7005</v>
      </c>
      <c r="R5374" s="9" t="s">
        <v>6390</v>
      </c>
    </row>
    <row r="5375" spans="1:18" x14ac:dyDescent="0.25">
      <c r="A5375" s="4" t="s">
        <v>1504</v>
      </c>
      <c r="D5375" s="4" t="s">
        <v>4383</v>
      </c>
      <c r="G5375" s="4" t="s">
        <v>1990</v>
      </c>
      <c r="P5375" s="9" t="s">
        <v>1504</v>
      </c>
      <c r="Q5375" s="9" t="s">
        <v>4383</v>
      </c>
      <c r="R5375" s="9" t="s">
        <v>1331</v>
      </c>
    </row>
    <row r="5376" spans="1:18" x14ac:dyDescent="0.25">
      <c r="A5376" s="4" t="s">
        <v>6738</v>
      </c>
      <c r="D5376" s="4" t="s">
        <v>5447</v>
      </c>
      <c r="G5376" s="4" t="s">
        <v>2690</v>
      </c>
      <c r="P5376" s="9" t="s">
        <v>6738</v>
      </c>
      <c r="Q5376" s="9" t="s">
        <v>5447</v>
      </c>
      <c r="R5376" s="9" t="s">
        <v>1258</v>
      </c>
    </row>
    <row r="5377" spans="1:18" x14ac:dyDescent="0.25">
      <c r="A5377" s="4" t="s">
        <v>1648</v>
      </c>
      <c r="D5377" s="4" t="s">
        <v>6183</v>
      </c>
      <c r="G5377" s="4" t="s">
        <v>2708</v>
      </c>
      <c r="P5377" s="9" t="s">
        <v>1648</v>
      </c>
      <c r="Q5377" s="9" t="s">
        <v>6183</v>
      </c>
      <c r="R5377" s="9" t="s">
        <v>3525</v>
      </c>
    </row>
    <row r="5378" spans="1:18" x14ac:dyDescent="0.25">
      <c r="A5378" s="4" t="s">
        <v>4213</v>
      </c>
      <c r="D5378" s="4" t="s">
        <v>2282</v>
      </c>
      <c r="G5378" s="4" t="s">
        <v>6728</v>
      </c>
      <c r="P5378" s="9" t="s">
        <v>4213</v>
      </c>
      <c r="Q5378" s="9" t="s">
        <v>2282</v>
      </c>
      <c r="R5378" s="9" t="s">
        <v>1473</v>
      </c>
    </row>
    <row r="5379" spans="1:18" x14ac:dyDescent="0.25">
      <c r="A5379" s="4" t="s">
        <v>4250</v>
      </c>
      <c r="D5379" s="4" t="s">
        <v>2300</v>
      </c>
      <c r="G5379" s="4" t="s">
        <v>8597</v>
      </c>
      <c r="P5379" s="9" t="s">
        <v>4250</v>
      </c>
      <c r="Q5379" s="9" t="s">
        <v>2300</v>
      </c>
      <c r="R5379" s="9" t="s">
        <v>3549</v>
      </c>
    </row>
    <row r="5380" spans="1:18" x14ac:dyDescent="0.25">
      <c r="A5380" s="4" t="s">
        <v>4255</v>
      </c>
      <c r="D5380" s="4" t="s">
        <v>1375</v>
      </c>
      <c r="G5380" s="4" t="s">
        <v>2389</v>
      </c>
      <c r="P5380" s="9" t="s">
        <v>4255</v>
      </c>
      <c r="Q5380" s="9" t="s">
        <v>1375</v>
      </c>
      <c r="R5380" s="9" t="s">
        <v>3585</v>
      </c>
    </row>
    <row r="5381" spans="1:18" x14ac:dyDescent="0.25">
      <c r="A5381" s="4" t="s">
        <v>4300</v>
      </c>
      <c r="D5381" s="4" t="s">
        <v>7460</v>
      </c>
      <c r="G5381" s="4" t="s">
        <v>2042</v>
      </c>
      <c r="P5381" s="9" t="s">
        <v>4300</v>
      </c>
      <c r="Q5381" s="9" t="s">
        <v>7460</v>
      </c>
      <c r="R5381" s="9" t="s">
        <v>1622</v>
      </c>
    </row>
    <row r="5382" spans="1:18" x14ac:dyDescent="0.25">
      <c r="A5382" s="4" t="s">
        <v>4302</v>
      </c>
      <c r="D5382" s="4" t="s">
        <v>5659</v>
      </c>
      <c r="G5382" s="4" t="s">
        <v>6729</v>
      </c>
      <c r="P5382" s="9" t="s">
        <v>4302</v>
      </c>
      <c r="Q5382" s="9" t="s">
        <v>5659</v>
      </c>
      <c r="R5382" s="9" t="s">
        <v>3606</v>
      </c>
    </row>
    <row r="5383" spans="1:18" x14ac:dyDescent="0.25">
      <c r="A5383" s="4" t="s">
        <v>4304</v>
      </c>
      <c r="D5383" s="4" t="s">
        <v>2774</v>
      </c>
      <c r="G5383" s="4" t="s">
        <v>6390</v>
      </c>
      <c r="P5383" s="9" t="s">
        <v>4304</v>
      </c>
      <c r="Q5383" s="9" t="s">
        <v>2774</v>
      </c>
      <c r="R5383" s="9" t="s">
        <v>3630</v>
      </c>
    </row>
    <row r="5384" spans="1:18" x14ac:dyDescent="0.25">
      <c r="A5384" s="4" t="s">
        <v>7008</v>
      </c>
      <c r="D5384" s="4" t="s">
        <v>6732</v>
      </c>
      <c r="G5384" s="4" t="s">
        <v>1331</v>
      </c>
      <c r="P5384" s="9" t="s">
        <v>7008</v>
      </c>
      <c r="Q5384" s="9" t="s">
        <v>6732</v>
      </c>
      <c r="R5384" s="9" t="s">
        <v>5416</v>
      </c>
    </row>
    <row r="5385" spans="1:18" x14ac:dyDescent="0.25">
      <c r="A5385" s="4" t="s">
        <v>4355</v>
      </c>
      <c r="D5385" s="4" t="s">
        <v>2827</v>
      </c>
      <c r="G5385" s="4" t="s">
        <v>1258</v>
      </c>
      <c r="P5385" s="9" t="s">
        <v>4355</v>
      </c>
      <c r="Q5385" s="9" t="s">
        <v>2827</v>
      </c>
      <c r="R5385" s="9" t="s">
        <v>6346</v>
      </c>
    </row>
    <row r="5386" spans="1:18" x14ac:dyDescent="0.25">
      <c r="A5386" s="4" t="s">
        <v>7009</v>
      </c>
      <c r="D5386" s="4" t="s">
        <v>2861</v>
      </c>
      <c r="G5386" s="4" t="s">
        <v>3525</v>
      </c>
      <c r="P5386" s="9" t="s">
        <v>7009</v>
      </c>
      <c r="Q5386" s="9" t="s">
        <v>2861</v>
      </c>
      <c r="R5386" s="9" t="s">
        <v>1672</v>
      </c>
    </row>
    <row r="5387" spans="1:18" x14ac:dyDescent="0.25">
      <c r="A5387" s="4" t="s">
        <v>7010</v>
      </c>
      <c r="D5387" s="4" t="s">
        <v>2887</v>
      </c>
      <c r="G5387" s="4" t="s">
        <v>1473</v>
      </c>
      <c r="P5387" s="9" t="s">
        <v>7010</v>
      </c>
      <c r="Q5387" s="9" t="s">
        <v>2887</v>
      </c>
      <c r="R5387" s="9" t="s">
        <v>3728</v>
      </c>
    </row>
    <row r="5388" spans="1:18" x14ac:dyDescent="0.25">
      <c r="A5388" s="4" t="s">
        <v>4382</v>
      </c>
      <c r="D5388" s="4" t="s">
        <v>2345</v>
      </c>
      <c r="G5388" s="4" t="s">
        <v>3549</v>
      </c>
      <c r="P5388" s="9" t="s">
        <v>4382</v>
      </c>
      <c r="Q5388" s="9" t="s">
        <v>2345</v>
      </c>
      <c r="R5388" s="9" t="s">
        <v>3733</v>
      </c>
    </row>
    <row r="5389" spans="1:18" x14ac:dyDescent="0.25">
      <c r="A5389" s="4" t="s">
        <v>4987</v>
      </c>
      <c r="D5389" s="4" t="s">
        <v>1773</v>
      </c>
      <c r="G5389" s="4" t="s">
        <v>3585</v>
      </c>
      <c r="P5389" s="9" t="s">
        <v>4987</v>
      </c>
      <c r="Q5389" s="9" t="s">
        <v>1773</v>
      </c>
      <c r="R5389" s="9" t="s">
        <v>3742</v>
      </c>
    </row>
    <row r="5390" spans="1:18" x14ac:dyDescent="0.25">
      <c r="A5390" s="4" t="s">
        <v>2331</v>
      </c>
      <c r="D5390" s="4" t="s">
        <v>1906</v>
      </c>
      <c r="G5390" s="4" t="s">
        <v>1622</v>
      </c>
      <c r="P5390" s="9" t="s">
        <v>2331</v>
      </c>
      <c r="Q5390" s="9" t="s">
        <v>1906</v>
      </c>
      <c r="R5390" s="9" t="s">
        <v>5417</v>
      </c>
    </row>
    <row r="5391" spans="1:18" x14ac:dyDescent="0.25">
      <c r="A5391" s="4" t="s">
        <v>2322</v>
      </c>
      <c r="D5391" s="4" t="s">
        <v>2057</v>
      </c>
      <c r="G5391" s="4" t="s">
        <v>3606</v>
      </c>
      <c r="P5391" s="9" t="s">
        <v>2322</v>
      </c>
      <c r="Q5391" s="9" t="s">
        <v>2057</v>
      </c>
      <c r="R5391" s="9" t="s">
        <v>3791</v>
      </c>
    </row>
    <row r="5392" spans="1:18" x14ac:dyDescent="0.25">
      <c r="A5392" s="4" t="s">
        <v>2304</v>
      </c>
      <c r="D5392" s="4" t="s">
        <v>7461</v>
      </c>
      <c r="G5392" s="4" t="s">
        <v>3630</v>
      </c>
      <c r="P5392" s="9" t="s">
        <v>2304</v>
      </c>
      <c r="Q5392" s="9" t="s">
        <v>7461</v>
      </c>
      <c r="R5392" s="9" t="s">
        <v>3799</v>
      </c>
    </row>
    <row r="5393" spans="1:18" x14ac:dyDescent="0.25">
      <c r="A5393" s="4" t="s">
        <v>2316</v>
      </c>
      <c r="D5393" s="4" t="s">
        <v>6733</v>
      </c>
      <c r="G5393" s="4" t="s">
        <v>5416</v>
      </c>
      <c r="P5393" s="9" t="s">
        <v>2316</v>
      </c>
      <c r="Q5393" s="9" t="s">
        <v>6733</v>
      </c>
      <c r="R5393" s="9" t="s">
        <v>3850</v>
      </c>
    </row>
    <row r="5394" spans="1:18" x14ac:dyDescent="0.25">
      <c r="A5394" s="4" t="s">
        <v>5422</v>
      </c>
      <c r="D5394" s="4" t="s">
        <v>2558</v>
      </c>
      <c r="G5394" s="4" t="s">
        <v>6346</v>
      </c>
      <c r="P5394" s="9" t="s">
        <v>5422</v>
      </c>
      <c r="Q5394" s="9" t="s">
        <v>2558</v>
      </c>
      <c r="R5394" s="9" t="s">
        <v>3863</v>
      </c>
    </row>
    <row r="5395" spans="1:18" x14ac:dyDescent="0.25">
      <c r="A5395" s="4" t="s">
        <v>1559</v>
      </c>
      <c r="D5395" s="4" t="s">
        <v>7581</v>
      </c>
      <c r="G5395" s="4" t="s">
        <v>1672</v>
      </c>
      <c r="P5395" s="9" t="s">
        <v>1559</v>
      </c>
      <c r="Q5395" s="9" t="s">
        <v>7581</v>
      </c>
      <c r="R5395" s="9" t="s">
        <v>3895</v>
      </c>
    </row>
    <row r="5396" spans="1:18" x14ac:dyDescent="0.25">
      <c r="A5396" s="4" t="s">
        <v>4227</v>
      </c>
      <c r="D5396" s="4" t="s">
        <v>2967</v>
      </c>
      <c r="G5396" s="4" t="s">
        <v>3728</v>
      </c>
      <c r="P5396" s="9" t="s">
        <v>4227</v>
      </c>
      <c r="Q5396" s="9" t="s">
        <v>2967</v>
      </c>
      <c r="R5396" s="9" t="s">
        <v>5497</v>
      </c>
    </row>
    <row r="5397" spans="1:18" x14ac:dyDescent="0.25">
      <c r="A5397" s="4" t="s">
        <v>6739</v>
      </c>
      <c r="D5397" s="4" t="s">
        <v>3005</v>
      </c>
      <c r="G5397" s="4" t="s">
        <v>3733</v>
      </c>
      <c r="P5397" s="9" t="s">
        <v>6739</v>
      </c>
      <c r="Q5397" s="9" t="s">
        <v>3005</v>
      </c>
      <c r="R5397" s="9" t="s">
        <v>3919</v>
      </c>
    </row>
    <row r="5398" spans="1:18" x14ac:dyDescent="0.25">
      <c r="A5398" s="4" t="s">
        <v>4286</v>
      </c>
      <c r="D5398" s="4" t="s">
        <v>1600</v>
      </c>
      <c r="G5398" s="4" t="s">
        <v>3742</v>
      </c>
      <c r="P5398" s="9" t="s">
        <v>4286</v>
      </c>
      <c r="Q5398" s="9" t="s">
        <v>1600</v>
      </c>
      <c r="R5398" s="9" t="s">
        <v>3951</v>
      </c>
    </row>
    <row r="5399" spans="1:18" x14ac:dyDescent="0.25">
      <c r="A5399" s="4" t="s">
        <v>4294</v>
      </c>
      <c r="D5399" s="4" t="s">
        <v>7463</v>
      </c>
      <c r="G5399" s="4" t="s">
        <v>5417</v>
      </c>
      <c r="P5399" s="9" t="s">
        <v>4294</v>
      </c>
      <c r="Q5399" s="9" t="s">
        <v>7463</v>
      </c>
      <c r="R5399" s="9" t="s">
        <v>3963</v>
      </c>
    </row>
    <row r="5400" spans="1:18" x14ac:dyDescent="0.25">
      <c r="A5400" s="4" t="s">
        <v>4343</v>
      </c>
      <c r="D5400" s="4" t="s">
        <v>3182</v>
      </c>
      <c r="G5400" s="4" t="s">
        <v>3791</v>
      </c>
      <c r="P5400" s="9" t="s">
        <v>4343</v>
      </c>
      <c r="Q5400" s="9" t="s">
        <v>3182</v>
      </c>
      <c r="R5400" s="9" t="s">
        <v>3986</v>
      </c>
    </row>
    <row r="5401" spans="1:18" x14ac:dyDescent="0.25">
      <c r="A5401" s="4" t="s">
        <v>5661</v>
      </c>
      <c r="D5401" s="4" t="s">
        <v>3206</v>
      </c>
      <c r="G5401" s="4" t="s">
        <v>3799</v>
      </c>
      <c r="P5401" s="9" t="s">
        <v>5661</v>
      </c>
      <c r="Q5401" s="9" t="s">
        <v>3206</v>
      </c>
      <c r="R5401" s="9" t="s">
        <v>2627</v>
      </c>
    </row>
    <row r="5402" spans="1:18" x14ac:dyDescent="0.25">
      <c r="A5402" s="4" t="s">
        <v>2652</v>
      </c>
      <c r="D5402" s="4" t="s">
        <v>3306</v>
      </c>
      <c r="G5402" s="4" t="s">
        <v>3850</v>
      </c>
      <c r="P5402" s="9" t="s">
        <v>2652</v>
      </c>
      <c r="Q5402" s="9" t="s">
        <v>3306</v>
      </c>
      <c r="R5402" s="9" t="s">
        <v>2198</v>
      </c>
    </row>
    <row r="5403" spans="1:18" x14ac:dyDescent="0.25">
      <c r="A5403" s="4" t="s">
        <v>2241</v>
      </c>
      <c r="D5403" s="4" t="s">
        <v>3345</v>
      </c>
      <c r="G5403" s="4" t="s">
        <v>3863</v>
      </c>
      <c r="P5403" s="9" t="s">
        <v>2241</v>
      </c>
      <c r="Q5403" s="9" t="s">
        <v>3345</v>
      </c>
      <c r="R5403" s="9" t="s">
        <v>2217</v>
      </c>
    </row>
    <row r="5404" spans="1:18" x14ac:dyDescent="0.25">
      <c r="A5404" s="4" t="s">
        <v>1807</v>
      </c>
      <c r="D5404" s="4" t="s">
        <v>2369</v>
      </c>
      <c r="G5404" s="4" t="s">
        <v>3895</v>
      </c>
      <c r="P5404" s="9" t="s">
        <v>1807</v>
      </c>
      <c r="Q5404" s="9" t="s">
        <v>2369</v>
      </c>
      <c r="R5404" s="9" t="s">
        <v>1803</v>
      </c>
    </row>
    <row r="5405" spans="1:18" x14ac:dyDescent="0.25">
      <c r="A5405" s="4" t="s">
        <v>1941</v>
      </c>
      <c r="D5405" s="4" t="s">
        <v>1736</v>
      </c>
      <c r="G5405" s="4" t="s">
        <v>5497</v>
      </c>
      <c r="P5405" s="9" t="s">
        <v>1941</v>
      </c>
      <c r="Q5405" s="9" t="s">
        <v>1736</v>
      </c>
      <c r="R5405" s="9" t="s">
        <v>1927</v>
      </c>
    </row>
    <row r="5406" spans="1:18" x14ac:dyDescent="0.25">
      <c r="A5406" s="4" t="s">
        <v>2029</v>
      </c>
      <c r="D5406" s="4" t="s">
        <v>1859</v>
      </c>
      <c r="G5406" s="4" t="s">
        <v>3919</v>
      </c>
      <c r="P5406" s="9" t="s">
        <v>2029</v>
      </c>
      <c r="Q5406" s="9" t="s">
        <v>1859</v>
      </c>
      <c r="R5406" s="9" t="s">
        <v>6730</v>
      </c>
    </row>
    <row r="5407" spans="1:18" x14ac:dyDescent="0.25">
      <c r="A5407" s="4" t="s">
        <v>2181</v>
      </c>
      <c r="D5407" s="4" t="s">
        <v>6417</v>
      </c>
      <c r="G5407" s="4" t="s">
        <v>3951</v>
      </c>
      <c r="P5407" s="9" t="s">
        <v>2181</v>
      </c>
      <c r="Q5407" s="9" t="s">
        <v>6417</v>
      </c>
      <c r="R5407" s="9" t="s">
        <v>1339</v>
      </c>
    </row>
    <row r="5408" spans="1:18" x14ac:dyDescent="0.25">
      <c r="A5408" s="4" t="s">
        <v>1357</v>
      </c>
      <c r="D5408" s="4" t="s">
        <v>5726</v>
      </c>
      <c r="G5408" s="4" t="s">
        <v>3963</v>
      </c>
      <c r="P5408" s="9" t="s">
        <v>1357</v>
      </c>
      <c r="Q5408" s="9" t="s">
        <v>5726</v>
      </c>
      <c r="R5408" s="9" t="s">
        <v>1248</v>
      </c>
    </row>
    <row r="5409" spans="1:18" x14ac:dyDescent="0.25">
      <c r="A5409" s="4" t="s">
        <v>1423</v>
      </c>
      <c r="D5409" s="4" t="s">
        <v>2929</v>
      </c>
      <c r="G5409" s="4" t="s">
        <v>3986</v>
      </c>
      <c r="P5409" s="9" t="s">
        <v>1423</v>
      </c>
      <c r="Q5409" s="9" t="s">
        <v>2929</v>
      </c>
      <c r="R5409" s="9" t="s">
        <v>1485</v>
      </c>
    </row>
    <row r="5410" spans="1:18" x14ac:dyDescent="0.25">
      <c r="A5410" s="4" t="s">
        <v>6740</v>
      </c>
      <c r="D5410" s="4" t="s">
        <v>7465</v>
      </c>
      <c r="G5410" s="4" t="s">
        <v>2627</v>
      </c>
      <c r="P5410" s="9" t="s">
        <v>6740</v>
      </c>
      <c r="Q5410" s="9" t="s">
        <v>7465</v>
      </c>
      <c r="R5410" s="9" t="s">
        <v>1439</v>
      </c>
    </row>
    <row r="5411" spans="1:18" x14ac:dyDescent="0.25">
      <c r="A5411" s="4" t="s">
        <v>4538</v>
      </c>
      <c r="D5411" s="4" t="s">
        <v>6734</v>
      </c>
      <c r="G5411" s="4" t="s">
        <v>2198</v>
      </c>
      <c r="P5411" s="9" t="s">
        <v>4538</v>
      </c>
      <c r="Q5411" s="9" t="s">
        <v>6734</v>
      </c>
      <c r="R5411" s="9" t="s">
        <v>3552</v>
      </c>
    </row>
    <row r="5412" spans="1:18" x14ac:dyDescent="0.25">
      <c r="A5412" s="4" t="s">
        <v>5423</v>
      </c>
      <c r="D5412" s="4" t="s">
        <v>5419</v>
      </c>
      <c r="G5412" s="4" t="s">
        <v>2217</v>
      </c>
      <c r="P5412" s="9" t="s">
        <v>5423</v>
      </c>
      <c r="Q5412" s="9" t="s">
        <v>5419</v>
      </c>
      <c r="R5412" s="9" t="s">
        <v>1620</v>
      </c>
    </row>
    <row r="5413" spans="1:18" x14ac:dyDescent="0.25">
      <c r="A5413" s="4" t="s">
        <v>6351</v>
      </c>
      <c r="D5413" s="4" t="s">
        <v>4406</v>
      </c>
      <c r="G5413" s="4" t="s">
        <v>1803</v>
      </c>
      <c r="P5413" s="9" t="s">
        <v>6351</v>
      </c>
      <c r="Q5413" s="9" t="s">
        <v>4406</v>
      </c>
      <c r="R5413" s="9" t="s">
        <v>1579</v>
      </c>
    </row>
    <row r="5414" spans="1:18" x14ac:dyDescent="0.25">
      <c r="A5414" s="4" t="s">
        <v>4589</v>
      </c>
      <c r="D5414" s="4" t="s">
        <v>2674</v>
      </c>
      <c r="G5414" s="4" t="s">
        <v>1927</v>
      </c>
      <c r="P5414" s="9" t="s">
        <v>4589</v>
      </c>
      <c r="Q5414" s="9" t="s">
        <v>2674</v>
      </c>
      <c r="R5414" s="9" t="s">
        <v>3596</v>
      </c>
    </row>
    <row r="5415" spans="1:18" x14ac:dyDescent="0.25">
      <c r="A5415" s="4" t="s">
        <v>4624</v>
      </c>
      <c r="D5415" s="4" t="s">
        <v>6348</v>
      </c>
      <c r="G5415" s="4" t="s">
        <v>6730</v>
      </c>
      <c r="P5415" s="9" t="s">
        <v>4624</v>
      </c>
      <c r="Q5415" s="9" t="s">
        <v>6348</v>
      </c>
      <c r="R5415" s="9" t="s">
        <v>3623</v>
      </c>
    </row>
    <row r="5416" spans="1:18" x14ac:dyDescent="0.25">
      <c r="A5416" s="4" t="s">
        <v>5662</v>
      </c>
      <c r="D5416" s="4" t="s">
        <v>7466</v>
      </c>
      <c r="G5416" s="4" t="s">
        <v>1339</v>
      </c>
      <c r="P5416" s="9" t="s">
        <v>5662</v>
      </c>
      <c r="Q5416" s="9" t="s">
        <v>7466</v>
      </c>
      <c r="R5416" s="9" t="s">
        <v>6838</v>
      </c>
    </row>
    <row r="5417" spans="1:18" x14ac:dyDescent="0.25">
      <c r="A5417" s="4" t="s">
        <v>4671</v>
      </c>
      <c r="D5417" s="4" t="s">
        <v>5010</v>
      </c>
      <c r="G5417" s="4" t="s">
        <v>1248</v>
      </c>
      <c r="P5417" s="9" t="s">
        <v>4671</v>
      </c>
      <c r="Q5417" s="9" t="s">
        <v>5010</v>
      </c>
      <c r="R5417" s="9" t="s">
        <v>3688</v>
      </c>
    </row>
    <row r="5418" spans="1:18" x14ac:dyDescent="0.25">
      <c r="A5418" s="4" t="s">
        <v>4715</v>
      </c>
      <c r="D5418" s="4" t="s">
        <v>7006</v>
      </c>
      <c r="G5418" s="4" t="s">
        <v>1485</v>
      </c>
      <c r="P5418" s="9" t="s">
        <v>4715</v>
      </c>
      <c r="Q5418" s="9" t="s">
        <v>7006</v>
      </c>
      <c r="R5418" s="9" t="s">
        <v>3696</v>
      </c>
    </row>
    <row r="5419" spans="1:18" x14ac:dyDescent="0.25">
      <c r="A5419" s="4" t="s">
        <v>4763</v>
      </c>
      <c r="D5419" s="4" t="s">
        <v>2347</v>
      </c>
      <c r="G5419" s="4" t="s">
        <v>1439</v>
      </c>
      <c r="P5419" s="9" t="s">
        <v>4763</v>
      </c>
      <c r="Q5419" s="9" t="s">
        <v>2347</v>
      </c>
      <c r="R5419" s="9" t="s">
        <v>3719</v>
      </c>
    </row>
    <row r="5420" spans="1:18" x14ac:dyDescent="0.25">
      <c r="A5420" s="4" t="s">
        <v>4764</v>
      </c>
      <c r="D5420" s="4" t="s">
        <v>1711</v>
      </c>
      <c r="G5420" s="4" t="s">
        <v>3552</v>
      </c>
      <c r="P5420" s="9" t="s">
        <v>4764</v>
      </c>
      <c r="Q5420" s="9" t="s">
        <v>1711</v>
      </c>
      <c r="R5420" s="9" t="s">
        <v>3759</v>
      </c>
    </row>
    <row r="5421" spans="1:18" x14ac:dyDescent="0.25">
      <c r="A5421" s="4" t="s">
        <v>4809</v>
      </c>
      <c r="D5421" s="4" t="s">
        <v>1777</v>
      </c>
      <c r="G5421" s="4" t="s">
        <v>1620</v>
      </c>
      <c r="P5421" s="9" t="s">
        <v>4809</v>
      </c>
      <c r="Q5421" s="9" t="s">
        <v>1777</v>
      </c>
      <c r="R5421" s="9" t="s">
        <v>6122</v>
      </c>
    </row>
    <row r="5422" spans="1:18" x14ac:dyDescent="0.25">
      <c r="A5422" s="4" t="s">
        <v>4841</v>
      </c>
      <c r="D5422" s="4" t="s">
        <v>2051</v>
      </c>
      <c r="G5422" s="4" t="s">
        <v>1579</v>
      </c>
      <c r="P5422" s="9" t="s">
        <v>4841</v>
      </c>
      <c r="Q5422" s="9" t="s">
        <v>2051</v>
      </c>
      <c r="R5422" s="9" t="s">
        <v>3810</v>
      </c>
    </row>
    <row r="5423" spans="1:18" x14ac:dyDescent="0.25">
      <c r="A5423" s="4" t="s">
        <v>7011</v>
      </c>
      <c r="D5423" s="4" t="s">
        <v>6735</v>
      </c>
      <c r="G5423" s="4" t="s">
        <v>3596</v>
      </c>
      <c r="P5423" s="9" t="s">
        <v>7011</v>
      </c>
      <c r="Q5423" s="9" t="s">
        <v>6735</v>
      </c>
      <c r="R5423" s="9" t="s">
        <v>3787</v>
      </c>
    </row>
    <row r="5424" spans="1:18" x14ac:dyDescent="0.25">
      <c r="A5424" s="4" t="s">
        <v>2371</v>
      </c>
      <c r="D5424" s="4" t="s">
        <v>5420</v>
      </c>
      <c r="G5424" s="4" t="s">
        <v>3623</v>
      </c>
      <c r="P5424" s="9" t="s">
        <v>2371</v>
      </c>
      <c r="Q5424" s="9" t="s">
        <v>5420</v>
      </c>
      <c r="R5424" s="9" t="s">
        <v>3817</v>
      </c>
    </row>
    <row r="5425" spans="1:18" x14ac:dyDescent="0.25">
      <c r="A5425" s="4" t="s">
        <v>1732</v>
      </c>
      <c r="D5425" s="4" t="s">
        <v>3205</v>
      </c>
      <c r="G5425" s="4" t="s">
        <v>6838</v>
      </c>
      <c r="P5425" s="9" t="s">
        <v>1732</v>
      </c>
      <c r="Q5425" s="9" t="s">
        <v>3205</v>
      </c>
      <c r="R5425" s="9" t="s">
        <v>3821</v>
      </c>
    </row>
    <row r="5426" spans="1:18" x14ac:dyDescent="0.25">
      <c r="A5426" s="4" t="s">
        <v>2007</v>
      </c>
      <c r="D5426" s="4" t="s">
        <v>6349</v>
      </c>
      <c r="G5426" s="4" t="s">
        <v>3688</v>
      </c>
      <c r="P5426" s="9" t="s">
        <v>2007</v>
      </c>
      <c r="Q5426" s="9" t="s">
        <v>6349</v>
      </c>
      <c r="R5426" s="9" t="s">
        <v>3872</v>
      </c>
    </row>
    <row r="5427" spans="1:18" x14ac:dyDescent="0.25">
      <c r="A5427" s="4" t="s">
        <v>2026</v>
      </c>
      <c r="D5427" s="4" t="s">
        <v>5499</v>
      </c>
      <c r="G5427" s="4" t="s">
        <v>3696</v>
      </c>
      <c r="P5427" s="9" t="s">
        <v>2026</v>
      </c>
      <c r="Q5427" s="9" t="s">
        <v>5499</v>
      </c>
      <c r="R5427" s="9" t="s">
        <v>3869</v>
      </c>
    </row>
    <row r="5428" spans="1:18" x14ac:dyDescent="0.25">
      <c r="A5428" s="4" t="s">
        <v>4936</v>
      </c>
      <c r="D5428" s="4" t="s">
        <v>2613</v>
      </c>
      <c r="G5428" s="4" t="s">
        <v>3719</v>
      </c>
      <c r="P5428" s="9" t="s">
        <v>4936</v>
      </c>
      <c r="Q5428" s="9" t="s">
        <v>2613</v>
      </c>
      <c r="R5428" s="9" t="s">
        <v>5656</v>
      </c>
    </row>
    <row r="5429" spans="1:18" x14ac:dyDescent="0.25">
      <c r="A5429" s="4" t="s">
        <v>7469</v>
      </c>
      <c r="D5429" s="4" t="s">
        <v>2197</v>
      </c>
      <c r="G5429" s="4" t="s">
        <v>3759</v>
      </c>
      <c r="P5429" s="9" t="s">
        <v>7469</v>
      </c>
      <c r="Q5429" s="9" t="s">
        <v>2197</v>
      </c>
      <c r="R5429" s="9" t="s">
        <v>5838</v>
      </c>
    </row>
    <row r="5430" spans="1:18" x14ac:dyDescent="0.25">
      <c r="A5430" s="4" t="s">
        <v>2962</v>
      </c>
      <c r="D5430" s="4" t="s">
        <v>1868</v>
      </c>
      <c r="G5430" s="4" t="s">
        <v>6122</v>
      </c>
      <c r="P5430" s="9" t="s">
        <v>2962</v>
      </c>
      <c r="Q5430" s="9" t="s">
        <v>1868</v>
      </c>
      <c r="R5430" s="9" t="s">
        <v>6071</v>
      </c>
    </row>
    <row r="5431" spans="1:18" x14ac:dyDescent="0.25">
      <c r="A5431" s="4" t="s">
        <v>6352</v>
      </c>
      <c r="D5431" s="4" t="s">
        <v>1979</v>
      </c>
      <c r="G5431" s="4" t="s">
        <v>3810</v>
      </c>
      <c r="P5431" s="9" t="s">
        <v>6352</v>
      </c>
      <c r="Q5431" s="9" t="s">
        <v>1979</v>
      </c>
      <c r="R5431" s="9" t="s">
        <v>3926</v>
      </c>
    </row>
    <row r="5432" spans="1:18" x14ac:dyDescent="0.25">
      <c r="A5432" s="4" t="s">
        <v>6742</v>
      </c>
      <c r="D5432" s="4" t="s">
        <v>4138</v>
      </c>
      <c r="G5432" s="4" t="s">
        <v>3787</v>
      </c>
      <c r="P5432" s="9" t="s">
        <v>6742</v>
      </c>
      <c r="Q5432" s="9" t="s">
        <v>4138</v>
      </c>
      <c r="R5432" s="9" t="s">
        <v>3944</v>
      </c>
    </row>
    <row r="5433" spans="1:18" x14ac:dyDescent="0.25">
      <c r="A5433" s="4" t="s">
        <v>7470</v>
      </c>
      <c r="D5433" s="4" t="s">
        <v>7007</v>
      </c>
      <c r="G5433" s="4" t="s">
        <v>3817</v>
      </c>
      <c r="P5433" s="9" t="s">
        <v>7470</v>
      </c>
      <c r="Q5433" s="9" t="s">
        <v>7007</v>
      </c>
      <c r="R5433" s="9" t="s">
        <v>3966</v>
      </c>
    </row>
    <row r="5434" spans="1:18" x14ac:dyDescent="0.25">
      <c r="A5434" s="4" t="s">
        <v>4634</v>
      </c>
      <c r="D5434" s="4" t="s">
        <v>6075</v>
      </c>
      <c r="G5434" s="4" t="s">
        <v>3821</v>
      </c>
      <c r="P5434" s="9" t="s">
        <v>4634</v>
      </c>
      <c r="Q5434" s="9" t="s">
        <v>6075</v>
      </c>
      <c r="R5434" s="9" t="s">
        <v>5498</v>
      </c>
    </row>
    <row r="5435" spans="1:18" x14ac:dyDescent="0.25">
      <c r="A5435" s="4" t="s">
        <v>4765</v>
      </c>
      <c r="D5435" s="4" t="s">
        <v>6736</v>
      </c>
      <c r="G5435" s="4" t="s">
        <v>3872</v>
      </c>
      <c r="P5435" s="9" t="s">
        <v>4765</v>
      </c>
      <c r="Q5435" s="9" t="s">
        <v>6736</v>
      </c>
      <c r="R5435" s="9" t="s">
        <v>7196</v>
      </c>
    </row>
    <row r="5436" spans="1:18" x14ac:dyDescent="0.25">
      <c r="A5436" s="4" t="s">
        <v>4852</v>
      </c>
      <c r="D5436" s="4" t="s">
        <v>4375</v>
      </c>
      <c r="G5436" s="4" t="s">
        <v>3869</v>
      </c>
      <c r="P5436" s="9" t="s">
        <v>4852</v>
      </c>
      <c r="Q5436" s="9" t="s">
        <v>4375</v>
      </c>
      <c r="R5436" s="9" t="s">
        <v>7197</v>
      </c>
    </row>
    <row r="5437" spans="1:18" x14ac:dyDescent="0.25">
      <c r="A5437" s="4" t="s">
        <v>2585</v>
      </c>
      <c r="D5437" s="4" t="s">
        <v>2256</v>
      </c>
      <c r="G5437" s="4" t="s">
        <v>5656</v>
      </c>
      <c r="P5437" s="9" t="s">
        <v>2585</v>
      </c>
      <c r="Q5437" s="9" t="s">
        <v>2256</v>
      </c>
      <c r="R5437" s="9" t="s">
        <v>7727</v>
      </c>
    </row>
    <row r="5438" spans="1:18" x14ac:dyDescent="0.25">
      <c r="A5438" s="4" t="s">
        <v>2030</v>
      </c>
      <c r="D5438" s="4" t="s">
        <v>1187</v>
      </c>
      <c r="G5438" s="4" t="s">
        <v>5838</v>
      </c>
      <c r="P5438" s="9" t="s">
        <v>2030</v>
      </c>
      <c r="Q5438" s="9" t="s">
        <v>1187</v>
      </c>
      <c r="R5438" s="9" t="s">
        <v>3996</v>
      </c>
    </row>
    <row r="5439" spans="1:18" x14ac:dyDescent="0.25">
      <c r="A5439" s="4" t="s">
        <v>4941</v>
      </c>
      <c r="D5439" s="4" t="s">
        <v>3506</v>
      </c>
      <c r="G5439" s="4" t="s">
        <v>6071</v>
      </c>
      <c r="P5439" s="9" t="s">
        <v>4941</v>
      </c>
      <c r="Q5439" s="9" t="s">
        <v>3506</v>
      </c>
      <c r="R5439" s="9" t="s">
        <v>6181</v>
      </c>
    </row>
    <row r="5440" spans="1:18" x14ac:dyDescent="0.25">
      <c r="A5440" s="4" t="s">
        <v>6077</v>
      </c>
      <c r="D5440" s="4" t="s">
        <v>6737</v>
      </c>
      <c r="G5440" s="4" t="s">
        <v>3926</v>
      </c>
      <c r="P5440" s="9" t="s">
        <v>6077</v>
      </c>
      <c r="Q5440" s="9" t="s">
        <v>6737</v>
      </c>
      <c r="R5440" s="9" t="s">
        <v>2609</v>
      </c>
    </row>
    <row r="5441" spans="1:18" x14ac:dyDescent="0.25">
      <c r="A5441" s="4" t="s">
        <v>5663</v>
      </c>
      <c r="D5441" s="4" t="s">
        <v>1438</v>
      </c>
      <c r="G5441" s="4" t="s">
        <v>3944</v>
      </c>
      <c r="P5441" s="9" t="s">
        <v>5663</v>
      </c>
      <c r="Q5441" s="9" t="s">
        <v>1438</v>
      </c>
      <c r="R5441" s="9" t="s">
        <v>2213</v>
      </c>
    </row>
    <row r="5442" spans="1:18" x14ac:dyDescent="0.25">
      <c r="A5442" s="4" t="s">
        <v>5448</v>
      </c>
      <c r="D5442" s="4" t="s">
        <v>5693</v>
      </c>
      <c r="G5442" s="4" t="s">
        <v>3966</v>
      </c>
      <c r="P5442" s="9" t="s">
        <v>5448</v>
      </c>
      <c r="Q5442" s="9" t="s">
        <v>5693</v>
      </c>
      <c r="R5442" s="9" t="s">
        <v>1722</v>
      </c>
    </row>
    <row r="5443" spans="1:18" x14ac:dyDescent="0.25">
      <c r="A5443" s="4" t="s">
        <v>4341</v>
      </c>
      <c r="D5443" s="4" t="s">
        <v>3601</v>
      </c>
      <c r="G5443" s="4" t="s">
        <v>5498</v>
      </c>
      <c r="P5443" s="9" t="s">
        <v>4341</v>
      </c>
      <c r="Q5443" s="9" t="s">
        <v>3601</v>
      </c>
      <c r="R5443" s="9" t="s">
        <v>1719</v>
      </c>
    </row>
    <row r="5444" spans="1:18" x14ac:dyDescent="0.25">
      <c r="A5444" s="4" t="s">
        <v>6078</v>
      </c>
      <c r="D5444" s="4" t="s">
        <v>3629</v>
      </c>
      <c r="G5444" s="4" t="s">
        <v>7196</v>
      </c>
      <c r="P5444" s="9" t="s">
        <v>6078</v>
      </c>
      <c r="Q5444" s="9" t="s">
        <v>3629</v>
      </c>
      <c r="R5444" s="9" t="s">
        <v>1808</v>
      </c>
    </row>
    <row r="5445" spans="1:18" x14ac:dyDescent="0.25">
      <c r="A5445" s="4" t="s">
        <v>4395</v>
      </c>
      <c r="D5445" s="4" t="s">
        <v>6350</v>
      </c>
      <c r="G5445" s="4" t="s">
        <v>7197</v>
      </c>
      <c r="P5445" s="9" t="s">
        <v>4395</v>
      </c>
      <c r="Q5445" s="9" t="s">
        <v>6350</v>
      </c>
      <c r="R5445" s="9" t="s">
        <v>1817</v>
      </c>
    </row>
    <row r="5446" spans="1:18" x14ac:dyDescent="0.25">
      <c r="A5446" s="4" t="s">
        <v>6184</v>
      </c>
      <c r="D5446" s="4" t="s">
        <v>3668</v>
      </c>
      <c r="G5446" s="4" t="s">
        <v>7727</v>
      </c>
      <c r="P5446" s="9" t="s">
        <v>6184</v>
      </c>
      <c r="Q5446" s="9" t="s">
        <v>3668</v>
      </c>
      <c r="R5446" s="9" t="s">
        <v>1937</v>
      </c>
    </row>
    <row r="5447" spans="1:18" x14ac:dyDescent="0.25">
      <c r="A5447" s="4" t="s">
        <v>2284</v>
      </c>
      <c r="D5447" s="4" t="s">
        <v>3730</v>
      </c>
      <c r="G5447" s="4" t="s">
        <v>3996</v>
      </c>
      <c r="P5447" s="9" t="s">
        <v>2284</v>
      </c>
      <c r="Q5447" s="9" t="s">
        <v>3730</v>
      </c>
      <c r="R5447" s="9" t="s">
        <v>4084</v>
      </c>
    </row>
    <row r="5448" spans="1:18" x14ac:dyDescent="0.25">
      <c r="A5448" s="4" t="s">
        <v>2292</v>
      </c>
      <c r="D5448" s="4" t="s">
        <v>3780</v>
      </c>
      <c r="G5448" s="4" t="s">
        <v>6181</v>
      </c>
      <c r="P5448" s="9" t="s">
        <v>2292</v>
      </c>
      <c r="Q5448" s="9" t="s">
        <v>3780</v>
      </c>
      <c r="R5448" s="9" t="s">
        <v>4120</v>
      </c>
    </row>
    <row r="5449" spans="1:18" x14ac:dyDescent="0.25">
      <c r="A5449" s="4" t="s">
        <v>4435</v>
      </c>
      <c r="D5449" s="4" t="s">
        <v>3833</v>
      </c>
      <c r="G5449" s="4" t="s">
        <v>2609</v>
      </c>
      <c r="P5449" s="9" t="s">
        <v>4435</v>
      </c>
      <c r="Q5449" s="9" t="s">
        <v>3833</v>
      </c>
      <c r="R5449" s="9" t="s">
        <v>5016</v>
      </c>
    </row>
    <row r="5450" spans="1:18" x14ac:dyDescent="0.25">
      <c r="A5450" s="4" t="s">
        <v>1334</v>
      </c>
      <c r="D5450" s="4" t="s">
        <v>3851</v>
      </c>
      <c r="G5450" s="4" t="s">
        <v>2213</v>
      </c>
      <c r="P5450" s="9" t="s">
        <v>1334</v>
      </c>
      <c r="Q5450" s="9" t="s">
        <v>3851</v>
      </c>
      <c r="R5450" s="9" t="s">
        <v>7002</v>
      </c>
    </row>
    <row r="5451" spans="1:18" x14ac:dyDescent="0.25">
      <c r="A5451" s="4" t="s">
        <v>7012</v>
      </c>
      <c r="D5451" s="4" t="s">
        <v>6839</v>
      </c>
      <c r="G5451" s="4" t="s">
        <v>1722</v>
      </c>
      <c r="P5451" s="9" t="s">
        <v>7012</v>
      </c>
      <c r="Q5451" s="9" t="s">
        <v>6839</v>
      </c>
      <c r="R5451" s="9" t="s">
        <v>1346</v>
      </c>
    </row>
    <row r="5452" spans="1:18" x14ac:dyDescent="0.25">
      <c r="A5452" s="4" t="s">
        <v>5424</v>
      </c>
      <c r="D5452" s="4" t="s">
        <v>7201</v>
      </c>
      <c r="G5452" s="4" t="s">
        <v>1719</v>
      </c>
      <c r="P5452" s="9" t="s">
        <v>5424</v>
      </c>
      <c r="Q5452" s="9" t="s">
        <v>7201</v>
      </c>
      <c r="R5452" s="9" t="s">
        <v>2965</v>
      </c>
    </row>
    <row r="5453" spans="1:18" x14ac:dyDescent="0.25">
      <c r="A5453" s="4" t="s">
        <v>6353</v>
      </c>
      <c r="D5453" s="4" t="s">
        <v>3930</v>
      </c>
      <c r="G5453" s="4" t="s">
        <v>1808</v>
      </c>
      <c r="P5453" s="9" t="s">
        <v>6353</v>
      </c>
      <c r="Q5453" s="9" t="s">
        <v>3930</v>
      </c>
      <c r="R5453" s="9" t="s">
        <v>5657</v>
      </c>
    </row>
    <row r="5454" spans="1:18" x14ac:dyDescent="0.25">
      <c r="A5454" s="4" t="s">
        <v>7013</v>
      </c>
      <c r="D5454" s="4" t="s">
        <v>6840</v>
      </c>
      <c r="G5454" s="4" t="s">
        <v>1817</v>
      </c>
      <c r="P5454" s="9" t="s">
        <v>7013</v>
      </c>
      <c r="Q5454" s="9" t="s">
        <v>6840</v>
      </c>
      <c r="R5454" s="9" t="s">
        <v>1492</v>
      </c>
    </row>
    <row r="5455" spans="1:18" x14ac:dyDescent="0.25">
      <c r="A5455" s="4" t="s">
        <v>2706</v>
      </c>
      <c r="D5455" s="4" t="s">
        <v>3989</v>
      </c>
      <c r="G5455" s="4" t="s">
        <v>1937</v>
      </c>
      <c r="P5455" s="9" t="s">
        <v>2706</v>
      </c>
      <c r="Q5455" s="9" t="s">
        <v>3989</v>
      </c>
      <c r="R5455" s="9" t="s">
        <v>3012</v>
      </c>
    </row>
    <row r="5456" spans="1:18" x14ac:dyDescent="0.25">
      <c r="A5456" s="4" t="s">
        <v>6354</v>
      </c>
      <c r="D5456" s="4" t="s">
        <v>2549</v>
      </c>
      <c r="G5456" s="4" t="s">
        <v>4084</v>
      </c>
      <c r="P5456" s="9" t="s">
        <v>6354</v>
      </c>
      <c r="Q5456" s="9" t="s">
        <v>2549</v>
      </c>
      <c r="R5456" s="9" t="s">
        <v>3042</v>
      </c>
    </row>
    <row r="5457" spans="1:18" x14ac:dyDescent="0.25">
      <c r="A5457" s="4" t="s">
        <v>7014</v>
      </c>
      <c r="D5457" s="4" t="s">
        <v>2101</v>
      </c>
      <c r="G5457" s="4" t="s">
        <v>4120</v>
      </c>
      <c r="P5457" s="9" t="s">
        <v>7014</v>
      </c>
      <c r="Q5457" s="9" t="s">
        <v>2101</v>
      </c>
      <c r="R5457" s="9" t="s">
        <v>6731</v>
      </c>
    </row>
    <row r="5458" spans="1:18" x14ac:dyDescent="0.25">
      <c r="A5458" s="4" t="s">
        <v>2748</v>
      </c>
      <c r="D5458" s="4" t="s">
        <v>5421</v>
      </c>
      <c r="G5458" s="4" t="s">
        <v>5016</v>
      </c>
      <c r="P5458" s="9" t="s">
        <v>2748</v>
      </c>
      <c r="Q5458" s="9" t="s">
        <v>5421</v>
      </c>
      <c r="R5458" s="9" t="s">
        <v>1553</v>
      </c>
    </row>
    <row r="5459" spans="1:18" x14ac:dyDescent="0.25">
      <c r="A5459" s="4" t="s">
        <v>5664</v>
      </c>
      <c r="D5459" s="4" t="s">
        <v>5694</v>
      </c>
      <c r="G5459" s="4" t="s">
        <v>7002</v>
      </c>
      <c r="P5459" s="9" t="s">
        <v>5664</v>
      </c>
      <c r="Q5459" s="9" t="s">
        <v>5694</v>
      </c>
      <c r="R5459" s="9" t="s">
        <v>3056</v>
      </c>
    </row>
    <row r="5460" spans="1:18" x14ac:dyDescent="0.25">
      <c r="A5460" s="4" t="s">
        <v>2819</v>
      </c>
      <c r="D5460" s="4" t="s">
        <v>7467</v>
      </c>
      <c r="G5460" s="4" t="s">
        <v>1346</v>
      </c>
      <c r="P5460" s="9" t="s">
        <v>2819</v>
      </c>
      <c r="Q5460" s="9" t="s">
        <v>7467</v>
      </c>
      <c r="R5460" s="9" t="s">
        <v>3069</v>
      </c>
    </row>
    <row r="5461" spans="1:18" x14ac:dyDescent="0.25">
      <c r="A5461" s="4" t="s">
        <v>4983</v>
      </c>
      <c r="D5461" s="4" t="s">
        <v>5660</v>
      </c>
      <c r="G5461" s="4" t="s">
        <v>2965</v>
      </c>
      <c r="P5461" s="9" t="s">
        <v>4983</v>
      </c>
      <c r="Q5461" s="9" t="s">
        <v>5660</v>
      </c>
      <c r="R5461" s="9" t="s">
        <v>5418</v>
      </c>
    </row>
    <row r="5462" spans="1:18" x14ac:dyDescent="0.25">
      <c r="A5462" s="4" t="s">
        <v>5425</v>
      </c>
      <c r="D5462" s="4" t="s">
        <v>6076</v>
      </c>
      <c r="G5462" s="4" t="s">
        <v>5657</v>
      </c>
      <c r="P5462" s="9" t="s">
        <v>5425</v>
      </c>
      <c r="Q5462" s="9" t="s">
        <v>6076</v>
      </c>
      <c r="R5462" s="9" t="s">
        <v>6347</v>
      </c>
    </row>
    <row r="5463" spans="1:18" x14ac:dyDescent="0.25">
      <c r="A5463" s="4" t="s">
        <v>5695</v>
      </c>
      <c r="D5463" s="4" t="s">
        <v>2704</v>
      </c>
      <c r="G5463" s="4" t="s">
        <v>1492</v>
      </c>
      <c r="P5463" s="9" t="s">
        <v>5695</v>
      </c>
      <c r="Q5463" s="9" t="s">
        <v>2704</v>
      </c>
      <c r="R5463" s="9" t="s">
        <v>1681</v>
      </c>
    </row>
    <row r="5464" spans="1:18" x14ac:dyDescent="0.25">
      <c r="A5464" s="4" t="s">
        <v>5294</v>
      </c>
      <c r="D5464" s="4" t="s">
        <v>7468</v>
      </c>
      <c r="G5464" s="4" t="s">
        <v>3012</v>
      </c>
      <c r="P5464" s="9" t="s">
        <v>5294</v>
      </c>
      <c r="Q5464" s="9" t="s">
        <v>7468</v>
      </c>
      <c r="R5464" s="9" t="s">
        <v>3147</v>
      </c>
    </row>
    <row r="5465" spans="1:18" x14ac:dyDescent="0.25">
      <c r="A5465" s="4" t="s">
        <v>5295</v>
      </c>
      <c r="D5465" s="4" t="s">
        <v>2770</v>
      </c>
      <c r="G5465" s="4" t="s">
        <v>3042</v>
      </c>
      <c r="P5465" s="9" t="s">
        <v>5295</v>
      </c>
      <c r="Q5465" s="9" t="s">
        <v>2770</v>
      </c>
      <c r="R5465" s="9" t="s">
        <v>3157</v>
      </c>
    </row>
    <row r="5466" spans="1:18" x14ac:dyDescent="0.25">
      <c r="A5466" s="4" t="s">
        <v>2897</v>
      </c>
      <c r="D5466" s="4" t="s">
        <v>2898</v>
      </c>
      <c r="G5466" s="4" t="s">
        <v>6731</v>
      </c>
      <c r="P5466" s="9" t="s">
        <v>2897</v>
      </c>
      <c r="Q5466" s="9" t="s">
        <v>2898</v>
      </c>
      <c r="R5466" s="9" t="s">
        <v>3162</v>
      </c>
    </row>
    <row r="5467" spans="1:18" x14ac:dyDescent="0.25">
      <c r="A5467" s="4" t="s">
        <v>2614</v>
      </c>
      <c r="D5467" s="4" t="s">
        <v>2477</v>
      </c>
      <c r="G5467" s="4" t="s">
        <v>1553</v>
      </c>
      <c r="P5467" s="9" t="s">
        <v>2614</v>
      </c>
      <c r="Q5467" s="9" t="s">
        <v>2477</v>
      </c>
      <c r="R5467" s="9" t="s">
        <v>3223</v>
      </c>
    </row>
    <row r="5468" spans="1:18" x14ac:dyDescent="0.25">
      <c r="A5468" s="4" t="s">
        <v>2214</v>
      </c>
      <c r="D5468" s="4" t="s">
        <v>2073</v>
      </c>
      <c r="G5468" s="4" t="s">
        <v>3056</v>
      </c>
      <c r="P5468" s="9" t="s">
        <v>2214</v>
      </c>
      <c r="Q5468" s="9" t="s">
        <v>2073</v>
      </c>
      <c r="R5468" s="9" t="s">
        <v>3211</v>
      </c>
    </row>
    <row r="5469" spans="1:18" x14ac:dyDescent="0.25">
      <c r="A5469" s="4" t="s">
        <v>2067</v>
      </c>
      <c r="D5469" s="4" t="s">
        <v>1364</v>
      </c>
      <c r="G5469" s="4" t="s">
        <v>3069</v>
      </c>
      <c r="P5469" s="9" t="s">
        <v>2067</v>
      </c>
      <c r="Q5469" s="9" t="s">
        <v>1364</v>
      </c>
      <c r="R5469" s="9" t="s">
        <v>3244</v>
      </c>
    </row>
    <row r="5470" spans="1:18" x14ac:dyDescent="0.25">
      <c r="A5470" s="4" t="s">
        <v>2050</v>
      </c>
      <c r="D5470" s="4" t="s">
        <v>4152</v>
      </c>
      <c r="G5470" s="4" t="s">
        <v>5418</v>
      </c>
      <c r="P5470" s="9" t="s">
        <v>2050</v>
      </c>
      <c r="Q5470" s="9" t="s">
        <v>4152</v>
      </c>
      <c r="R5470" s="9" t="s">
        <v>3282</v>
      </c>
    </row>
    <row r="5471" spans="1:18" x14ac:dyDescent="0.25">
      <c r="A5471" s="4" t="s">
        <v>5449</v>
      </c>
      <c r="D5471" s="4" t="s">
        <v>1504</v>
      </c>
      <c r="G5471" s="4" t="s">
        <v>6347</v>
      </c>
      <c r="P5471" s="9" t="s">
        <v>5449</v>
      </c>
      <c r="Q5471" s="9" t="s">
        <v>1504</v>
      </c>
      <c r="R5471" s="9" t="s">
        <v>6072</v>
      </c>
    </row>
    <row r="5472" spans="1:18" x14ac:dyDescent="0.25">
      <c r="A5472" s="4" t="s">
        <v>7471</v>
      </c>
      <c r="D5472" s="4" t="s">
        <v>6738</v>
      </c>
      <c r="G5472" s="4" t="s">
        <v>1681</v>
      </c>
      <c r="P5472" s="9" t="s">
        <v>7471</v>
      </c>
      <c r="Q5472" s="9" t="s">
        <v>6738</v>
      </c>
      <c r="R5472" s="9" t="s">
        <v>7728</v>
      </c>
    </row>
    <row r="5473" spans="1:18" x14ac:dyDescent="0.25">
      <c r="A5473" s="4" t="s">
        <v>6355</v>
      </c>
      <c r="D5473" s="4" t="s">
        <v>1648</v>
      </c>
      <c r="G5473" s="4" t="s">
        <v>3147</v>
      </c>
      <c r="P5473" s="9" t="s">
        <v>6355</v>
      </c>
      <c r="Q5473" s="9" t="s">
        <v>1648</v>
      </c>
      <c r="R5473" s="9" t="s">
        <v>3355</v>
      </c>
    </row>
    <row r="5474" spans="1:18" x14ac:dyDescent="0.25">
      <c r="A5474" s="4" t="s">
        <v>4310</v>
      </c>
      <c r="D5474" s="4" t="s">
        <v>4213</v>
      </c>
      <c r="G5474" s="4" t="s">
        <v>3157</v>
      </c>
      <c r="P5474" s="9" t="s">
        <v>4310</v>
      </c>
      <c r="Q5474" s="9" t="s">
        <v>4213</v>
      </c>
      <c r="R5474" s="9" t="s">
        <v>3373</v>
      </c>
    </row>
    <row r="5475" spans="1:18" x14ac:dyDescent="0.25">
      <c r="A5475" s="4" t="s">
        <v>6185</v>
      </c>
      <c r="D5475" s="4" t="s">
        <v>4250</v>
      </c>
      <c r="G5475" s="4" t="s">
        <v>3162</v>
      </c>
      <c r="P5475" s="9" t="s">
        <v>6185</v>
      </c>
      <c r="Q5475" s="9" t="s">
        <v>4250</v>
      </c>
      <c r="R5475" s="9" t="s">
        <v>5658</v>
      </c>
    </row>
    <row r="5476" spans="1:18" x14ac:dyDescent="0.25">
      <c r="A5476" s="4" t="s">
        <v>7015</v>
      </c>
      <c r="D5476" s="4" t="s">
        <v>4255</v>
      </c>
      <c r="G5476" s="4" t="s">
        <v>3223</v>
      </c>
      <c r="P5476" s="9" t="s">
        <v>7015</v>
      </c>
      <c r="Q5476" s="9" t="s">
        <v>4255</v>
      </c>
      <c r="R5476" s="9" t="s">
        <v>2367</v>
      </c>
    </row>
    <row r="5477" spans="1:18" x14ac:dyDescent="0.25">
      <c r="A5477" s="4" t="s">
        <v>4416</v>
      </c>
      <c r="D5477" s="4" t="s">
        <v>4300</v>
      </c>
      <c r="G5477" s="4" t="s">
        <v>3211</v>
      </c>
      <c r="P5477" s="9" t="s">
        <v>4416</v>
      </c>
      <c r="Q5477" s="9" t="s">
        <v>4300</v>
      </c>
      <c r="R5477" s="9" t="s">
        <v>1734</v>
      </c>
    </row>
    <row r="5478" spans="1:18" x14ac:dyDescent="0.25">
      <c r="A5478" s="4" t="s">
        <v>7472</v>
      </c>
      <c r="D5478" s="4" t="s">
        <v>4302</v>
      </c>
      <c r="G5478" s="4" t="s">
        <v>3244</v>
      </c>
      <c r="P5478" s="9" t="s">
        <v>7472</v>
      </c>
      <c r="Q5478" s="9" t="s">
        <v>4302</v>
      </c>
      <c r="R5478" s="9" t="s">
        <v>2004</v>
      </c>
    </row>
    <row r="5479" spans="1:18" x14ac:dyDescent="0.25">
      <c r="A5479" s="4" t="s">
        <v>5665</v>
      </c>
      <c r="D5479" s="4" t="s">
        <v>4304</v>
      </c>
      <c r="G5479" s="4" t="s">
        <v>3282</v>
      </c>
      <c r="P5479" s="9" t="s">
        <v>5665</v>
      </c>
      <c r="Q5479" s="9" t="s">
        <v>4304</v>
      </c>
      <c r="R5479" s="9" t="s">
        <v>2143</v>
      </c>
    </row>
    <row r="5480" spans="1:18" x14ac:dyDescent="0.25">
      <c r="A5480" s="4" t="s">
        <v>2499</v>
      </c>
      <c r="D5480" s="4" t="s">
        <v>7008</v>
      </c>
      <c r="G5480" s="4" t="s">
        <v>6072</v>
      </c>
      <c r="P5480" s="9" t="s">
        <v>2499</v>
      </c>
      <c r="Q5480" s="9" t="s">
        <v>7008</v>
      </c>
      <c r="R5480" s="9" t="s">
        <v>2141</v>
      </c>
    </row>
    <row r="5481" spans="1:18" x14ac:dyDescent="0.25">
      <c r="A5481" s="4" t="s">
        <v>1202</v>
      </c>
      <c r="D5481" s="4" t="s">
        <v>4355</v>
      </c>
      <c r="G5481" s="4" t="s">
        <v>7728</v>
      </c>
      <c r="P5481" s="9" t="s">
        <v>1202</v>
      </c>
      <c r="Q5481" s="9" t="s">
        <v>4355</v>
      </c>
      <c r="R5481" s="9" t="s">
        <v>3482</v>
      </c>
    </row>
    <row r="5482" spans="1:18" x14ac:dyDescent="0.25">
      <c r="A5482" s="4" t="s">
        <v>1454</v>
      </c>
      <c r="D5482" s="4" t="s">
        <v>7009</v>
      </c>
      <c r="G5482" s="4" t="s">
        <v>3355</v>
      </c>
      <c r="P5482" s="9" t="s">
        <v>1454</v>
      </c>
      <c r="Q5482" s="9" t="s">
        <v>7009</v>
      </c>
      <c r="R5482" s="9" t="s">
        <v>3480</v>
      </c>
    </row>
    <row r="5483" spans="1:18" x14ac:dyDescent="0.25">
      <c r="A5483" s="4" t="s">
        <v>6356</v>
      </c>
      <c r="D5483" s="4" t="s">
        <v>7010</v>
      </c>
      <c r="G5483" s="4" t="s">
        <v>3373</v>
      </c>
      <c r="P5483" s="9" t="s">
        <v>6356</v>
      </c>
      <c r="Q5483" s="9" t="s">
        <v>7010</v>
      </c>
      <c r="R5483" s="9" t="s">
        <v>3495</v>
      </c>
    </row>
    <row r="5484" spans="1:18" x14ac:dyDescent="0.25">
      <c r="A5484" s="4" t="s">
        <v>3063</v>
      </c>
      <c r="D5484" s="4" t="s">
        <v>7582</v>
      </c>
      <c r="G5484" s="4" t="s">
        <v>5658</v>
      </c>
      <c r="P5484" s="9" t="s">
        <v>3063</v>
      </c>
      <c r="Q5484" s="9" t="s">
        <v>7582</v>
      </c>
      <c r="R5484" s="9" t="s">
        <v>1317</v>
      </c>
    </row>
    <row r="5485" spans="1:18" x14ac:dyDescent="0.25">
      <c r="A5485" s="4" t="s">
        <v>3142</v>
      </c>
      <c r="D5485" s="4" t="s">
        <v>4382</v>
      </c>
      <c r="G5485" s="4" t="s">
        <v>2367</v>
      </c>
      <c r="P5485" s="9" t="s">
        <v>3142</v>
      </c>
      <c r="Q5485" s="9" t="s">
        <v>4382</v>
      </c>
      <c r="R5485" s="9" t="s">
        <v>1239</v>
      </c>
    </row>
    <row r="5486" spans="1:18" x14ac:dyDescent="0.25">
      <c r="A5486" s="4" t="s">
        <v>5666</v>
      </c>
      <c r="D5486" s="4" t="s">
        <v>2331</v>
      </c>
      <c r="G5486" s="4" t="s">
        <v>1734</v>
      </c>
      <c r="P5486" s="9" t="s">
        <v>5666</v>
      </c>
      <c r="Q5486" s="9" t="s">
        <v>2331</v>
      </c>
      <c r="R5486" s="9" t="s">
        <v>1371</v>
      </c>
    </row>
    <row r="5487" spans="1:18" x14ac:dyDescent="0.25">
      <c r="A5487" s="4" t="s">
        <v>3253</v>
      </c>
      <c r="D5487" s="4" t="s">
        <v>2322</v>
      </c>
      <c r="G5487" s="4" t="s">
        <v>2004</v>
      </c>
      <c r="P5487" s="9" t="s">
        <v>3253</v>
      </c>
      <c r="Q5487" s="9" t="s">
        <v>2322</v>
      </c>
      <c r="R5487" s="9" t="s">
        <v>1431</v>
      </c>
    </row>
    <row r="5488" spans="1:18" x14ac:dyDescent="0.25">
      <c r="A5488" s="4" t="s">
        <v>6743</v>
      </c>
      <c r="D5488" s="4" t="s">
        <v>2304</v>
      </c>
      <c r="G5488" s="4" t="s">
        <v>2143</v>
      </c>
      <c r="P5488" s="9" t="s">
        <v>6743</v>
      </c>
      <c r="Q5488" s="9" t="s">
        <v>2304</v>
      </c>
      <c r="R5488" s="9" t="s">
        <v>1510</v>
      </c>
    </row>
    <row r="5489" spans="1:18" x14ac:dyDescent="0.25">
      <c r="A5489" s="4" t="s">
        <v>7016</v>
      </c>
      <c r="D5489" s="4" t="s">
        <v>2316</v>
      </c>
      <c r="G5489" s="4" t="s">
        <v>2141</v>
      </c>
      <c r="P5489" s="9" t="s">
        <v>7016</v>
      </c>
      <c r="Q5489" s="9" t="s">
        <v>2316</v>
      </c>
      <c r="R5489" s="9" t="s">
        <v>2725</v>
      </c>
    </row>
    <row r="5490" spans="1:18" x14ac:dyDescent="0.25">
      <c r="A5490" s="4" t="s">
        <v>7473</v>
      </c>
      <c r="D5490" s="4" t="s">
        <v>4428</v>
      </c>
      <c r="G5490" s="4" t="s">
        <v>3482</v>
      </c>
      <c r="P5490" s="9" t="s">
        <v>7473</v>
      </c>
      <c r="Q5490" s="9" t="s">
        <v>4428</v>
      </c>
      <c r="R5490" s="9" t="s">
        <v>2762</v>
      </c>
    </row>
    <row r="5491" spans="1:18" x14ac:dyDescent="0.25">
      <c r="A5491" s="4" t="s">
        <v>3325</v>
      </c>
      <c r="D5491" s="4" t="s">
        <v>5422</v>
      </c>
      <c r="G5491" s="4" t="s">
        <v>3480</v>
      </c>
      <c r="P5491" s="9" t="s">
        <v>3325</v>
      </c>
      <c r="Q5491" s="9" t="s">
        <v>5422</v>
      </c>
      <c r="R5491" s="9" t="s">
        <v>7729</v>
      </c>
    </row>
    <row r="5492" spans="1:18" x14ac:dyDescent="0.25">
      <c r="A5492" s="4" t="s">
        <v>6841</v>
      </c>
      <c r="D5492" s="4" t="s">
        <v>1559</v>
      </c>
      <c r="G5492" s="4" t="s">
        <v>3495</v>
      </c>
      <c r="P5492" s="9" t="s">
        <v>6841</v>
      </c>
      <c r="Q5492" s="9" t="s">
        <v>1559</v>
      </c>
      <c r="R5492" s="9" t="s">
        <v>2793</v>
      </c>
    </row>
    <row r="5493" spans="1:18" x14ac:dyDescent="0.25">
      <c r="A5493" s="4" t="s">
        <v>2635</v>
      </c>
      <c r="D5493" s="4" t="s">
        <v>4227</v>
      </c>
      <c r="G5493" s="4" t="s">
        <v>1317</v>
      </c>
      <c r="P5493" s="9" t="s">
        <v>2635</v>
      </c>
      <c r="Q5493" s="9" t="s">
        <v>4227</v>
      </c>
      <c r="R5493" s="9" t="s">
        <v>2812</v>
      </c>
    </row>
    <row r="5494" spans="1:18" x14ac:dyDescent="0.25">
      <c r="A5494" s="4" t="s">
        <v>2225</v>
      </c>
      <c r="D5494" s="4" t="s">
        <v>6739</v>
      </c>
      <c r="G5494" s="4" t="s">
        <v>1239</v>
      </c>
      <c r="P5494" s="9" t="s">
        <v>2225</v>
      </c>
      <c r="Q5494" s="9" t="s">
        <v>6739</v>
      </c>
      <c r="R5494" s="9" t="s">
        <v>4984</v>
      </c>
    </row>
    <row r="5495" spans="1:18" x14ac:dyDescent="0.25">
      <c r="A5495" s="4" t="s">
        <v>1720</v>
      </c>
      <c r="D5495" s="4" t="s">
        <v>4286</v>
      </c>
      <c r="G5495" s="4" t="s">
        <v>1371</v>
      </c>
      <c r="P5495" s="9" t="s">
        <v>1720</v>
      </c>
      <c r="Q5495" s="9" t="s">
        <v>4286</v>
      </c>
      <c r="R5495" s="9" t="s">
        <v>2862</v>
      </c>
    </row>
    <row r="5496" spans="1:18" x14ac:dyDescent="0.25">
      <c r="A5496" s="4" t="s">
        <v>3419</v>
      </c>
      <c r="D5496" s="4" t="s">
        <v>4294</v>
      </c>
      <c r="G5496" s="4" t="s">
        <v>1431</v>
      </c>
      <c r="P5496" s="9" t="s">
        <v>3419</v>
      </c>
      <c r="Q5496" s="9" t="s">
        <v>4294</v>
      </c>
      <c r="R5496" s="9" t="s">
        <v>7198</v>
      </c>
    </row>
    <row r="5497" spans="1:18" x14ac:dyDescent="0.25">
      <c r="A5497" s="4" t="s">
        <v>3411</v>
      </c>
      <c r="D5497" s="4" t="s">
        <v>4343</v>
      </c>
      <c r="G5497" s="4" t="s">
        <v>1510</v>
      </c>
      <c r="P5497" s="9" t="s">
        <v>3411</v>
      </c>
      <c r="Q5497" s="9" t="s">
        <v>4343</v>
      </c>
      <c r="R5497" s="9" t="s">
        <v>2914</v>
      </c>
    </row>
    <row r="5498" spans="1:18" x14ac:dyDescent="0.25">
      <c r="A5498" s="4" t="s">
        <v>5426</v>
      </c>
      <c r="D5498" s="4" t="s">
        <v>5661</v>
      </c>
      <c r="G5498" s="4" t="s">
        <v>2725</v>
      </c>
      <c r="P5498" s="9" t="s">
        <v>5426</v>
      </c>
      <c r="Q5498" s="9" t="s">
        <v>5661</v>
      </c>
      <c r="R5498" s="9" t="s">
        <v>2334</v>
      </c>
    </row>
    <row r="5499" spans="1:18" x14ac:dyDescent="0.25">
      <c r="A5499" s="4" t="s">
        <v>7474</v>
      </c>
      <c r="D5499" s="4" t="s">
        <v>2652</v>
      </c>
      <c r="G5499" s="4" t="s">
        <v>2762</v>
      </c>
      <c r="P5499" s="9" t="s">
        <v>7474</v>
      </c>
      <c r="Q5499" s="9" t="s">
        <v>2652</v>
      </c>
      <c r="R5499" s="9" t="s">
        <v>1697</v>
      </c>
    </row>
    <row r="5500" spans="1:18" x14ac:dyDescent="0.25">
      <c r="A5500" s="4" t="s">
        <v>7202</v>
      </c>
      <c r="D5500" s="4" t="s">
        <v>2241</v>
      </c>
      <c r="G5500" s="4" t="s">
        <v>7729</v>
      </c>
      <c r="P5500" s="9" t="s">
        <v>7202</v>
      </c>
      <c r="Q5500" s="9" t="s">
        <v>2241</v>
      </c>
      <c r="R5500" s="9" t="s">
        <v>1765</v>
      </c>
    </row>
    <row r="5501" spans="1:18" x14ac:dyDescent="0.25">
      <c r="A5501" s="4" t="s">
        <v>6079</v>
      </c>
      <c r="D5501" s="4" t="s">
        <v>1807</v>
      </c>
      <c r="G5501" s="4" t="s">
        <v>2793</v>
      </c>
      <c r="P5501" s="9" t="s">
        <v>6079</v>
      </c>
      <c r="Q5501" s="9" t="s">
        <v>1807</v>
      </c>
      <c r="R5501" s="9" t="s">
        <v>1902</v>
      </c>
    </row>
    <row r="5502" spans="1:18" x14ac:dyDescent="0.25">
      <c r="A5502" s="4" t="s">
        <v>2455</v>
      </c>
      <c r="D5502" s="4" t="s">
        <v>1941</v>
      </c>
      <c r="G5502" s="4" t="s">
        <v>2812</v>
      </c>
      <c r="P5502" s="9" t="s">
        <v>2455</v>
      </c>
      <c r="Q5502" s="9" t="s">
        <v>1941</v>
      </c>
      <c r="R5502" s="9" t="s">
        <v>1887</v>
      </c>
    </row>
    <row r="5503" spans="1:18" x14ac:dyDescent="0.25">
      <c r="A5503" s="4" t="s">
        <v>1229</v>
      </c>
      <c r="D5503" s="4" t="s">
        <v>2029</v>
      </c>
      <c r="G5503" s="4" t="s">
        <v>4984</v>
      </c>
      <c r="P5503" s="9" t="s">
        <v>1229</v>
      </c>
      <c r="Q5503" s="9" t="s">
        <v>2029</v>
      </c>
      <c r="R5503" s="9" t="s">
        <v>4140</v>
      </c>
    </row>
    <row r="5504" spans="1:18" x14ac:dyDescent="0.25">
      <c r="A5504" s="4" t="s">
        <v>4135</v>
      </c>
      <c r="D5504" s="4" t="s">
        <v>2181</v>
      </c>
      <c r="G5504" s="4" t="s">
        <v>2862</v>
      </c>
      <c r="P5504" s="9" t="s">
        <v>4135</v>
      </c>
      <c r="Q5504" s="9" t="s">
        <v>2181</v>
      </c>
      <c r="R5504" s="9" t="s">
        <v>7003</v>
      </c>
    </row>
    <row r="5505" spans="1:18" x14ac:dyDescent="0.25">
      <c r="A5505" s="4" t="s">
        <v>1448</v>
      </c>
      <c r="D5505" s="4" t="s">
        <v>1357</v>
      </c>
      <c r="G5505" s="4" t="s">
        <v>7198</v>
      </c>
      <c r="P5505" s="9" t="s">
        <v>1448</v>
      </c>
      <c r="Q5505" s="9" t="s">
        <v>1357</v>
      </c>
      <c r="R5505" s="9" t="s">
        <v>7199</v>
      </c>
    </row>
    <row r="5506" spans="1:18" x14ac:dyDescent="0.25">
      <c r="A5506" s="4" t="s">
        <v>5427</v>
      </c>
      <c r="D5506" s="4" t="s">
        <v>1423</v>
      </c>
      <c r="G5506" s="4" t="s">
        <v>2914</v>
      </c>
      <c r="P5506" s="9" t="s">
        <v>5427</v>
      </c>
      <c r="Q5506" s="9" t="s">
        <v>1423</v>
      </c>
      <c r="R5506" s="9" t="s">
        <v>6073</v>
      </c>
    </row>
    <row r="5507" spans="1:18" x14ac:dyDescent="0.25">
      <c r="A5507" s="4" t="s">
        <v>1592</v>
      </c>
      <c r="D5507" s="4" t="s">
        <v>6740</v>
      </c>
      <c r="G5507" s="4" t="s">
        <v>2334</v>
      </c>
      <c r="P5507" s="9" t="s">
        <v>1592</v>
      </c>
      <c r="Q5507" s="9" t="s">
        <v>6740</v>
      </c>
      <c r="R5507" s="9" t="s">
        <v>7004</v>
      </c>
    </row>
    <row r="5508" spans="1:18" x14ac:dyDescent="0.25">
      <c r="A5508" s="4" t="s">
        <v>4190</v>
      </c>
      <c r="D5508" s="4" t="s">
        <v>4538</v>
      </c>
      <c r="G5508" s="4" t="s">
        <v>1697</v>
      </c>
      <c r="P5508" s="9" t="s">
        <v>4190</v>
      </c>
      <c r="Q5508" s="9" t="s">
        <v>4538</v>
      </c>
      <c r="R5508" s="9" t="s">
        <v>7005</v>
      </c>
    </row>
    <row r="5509" spans="1:18" x14ac:dyDescent="0.25">
      <c r="A5509" s="4" t="s">
        <v>6357</v>
      </c>
      <c r="D5509" s="4" t="s">
        <v>5423</v>
      </c>
      <c r="G5509" s="4" t="s">
        <v>1765</v>
      </c>
      <c r="P5509" s="9" t="s">
        <v>6357</v>
      </c>
      <c r="Q5509" s="9" t="s">
        <v>5423</v>
      </c>
      <c r="R5509" s="9" t="s">
        <v>7200</v>
      </c>
    </row>
    <row r="5510" spans="1:18" x14ac:dyDescent="0.25">
      <c r="A5510" s="4" t="s">
        <v>4225</v>
      </c>
      <c r="D5510" s="4" t="s">
        <v>4589</v>
      </c>
      <c r="G5510" s="4" t="s">
        <v>1902</v>
      </c>
      <c r="P5510" s="9" t="s">
        <v>4225</v>
      </c>
      <c r="Q5510" s="9" t="s">
        <v>4589</v>
      </c>
      <c r="R5510" s="9" t="s">
        <v>4383</v>
      </c>
    </row>
    <row r="5511" spans="1:18" x14ac:dyDescent="0.25">
      <c r="A5511" s="4" t="s">
        <v>4231</v>
      </c>
      <c r="D5511" s="4" t="s">
        <v>4624</v>
      </c>
      <c r="G5511" s="4" t="s">
        <v>1887</v>
      </c>
      <c r="P5511" s="9" t="s">
        <v>4231</v>
      </c>
      <c r="Q5511" s="9" t="s">
        <v>4624</v>
      </c>
      <c r="R5511" s="9" t="s">
        <v>5447</v>
      </c>
    </row>
    <row r="5512" spans="1:18" x14ac:dyDescent="0.25">
      <c r="A5512" s="4" t="s">
        <v>6744</v>
      </c>
      <c r="D5512" s="4" t="s">
        <v>5662</v>
      </c>
      <c r="G5512" s="4" t="s">
        <v>4140</v>
      </c>
      <c r="P5512" s="9" t="s">
        <v>6744</v>
      </c>
      <c r="Q5512" s="9" t="s">
        <v>5662</v>
      </c>
      <c r="R5512" s="9" t="s">
        <v>6183</v>
      </c>
    </row>
    <row r="5513" spans="1:18" x14ac:dyDescent="0.25">
      <c r="A5513" s="4" t="s">
        <v>4287</v>
      </c>
      <c r="D5513" s="4" t="s">
        <v>4671</v>
      </c>
      <c r="G5513" s="4" t="s">
        <v>7003</v>
      </c>
      <c r="P5513" s="9" t="s">
        <v>4287</v>
      </c>
      <c r="Q5513" s="9" t="s">
        <v>4671</v>
      </c>
      <c r="R5513" s="9" t="s">
        <v>2282</v>
      </c>
    </row>
    <row r="5514" spans="1:18" x14ac:dyDescent="0.25">
      <c r="A5514" s="4" t="s">
        <v>4293</v>
      </c>
      <c r="D5514" s="4" t="s">
        <v>4715</v>
      </c>
      <c r="G5514" s="4" t="s">
        <v>7199</v>
      </c>
      <c r="P5514" s="9" t="s">
        <v>4293</v>
      </c>
      <c r="Q5514" s="9" t="s">
        <v>4715</v>
      </c>
      <c r="R5514" s="9" t="s">
        <v>2300</v>
      </c>
    </row>
    <row r="5515" spans="1:18" x14ac:dyDescent="0.25">
      <c r="A5515" s="4" t="s">
        <v>4296</v>
      </c>
      <c r="D5515" s="4" t="s">
        <v>4763</v>
      </c>
      <c r="G5515" s="4" t="s">
        <v>6073</v>
      </c>
      <c r="P5515" s="9" t="s">
        <v>4296</v>
      </c>
      <c r="Q5515" s="9" t="s">
        <v>4763</v>
      </c>
      <c r="R5515" s="9" t="s">
        <v>1375</v>
      </c>
    </row>
    <row r="5516" spans="1:18" x14ac:dyDescent="0.25">
      <c r="A5516" s="4" t="s">
        <v>4346</v>
      </c>
      <c r="D5516" s="4" t="s">
        <v>4764</v>
      </c>
      <c r="G5516" s="4" t="s">
        <v>7004</v>
      </c>
      <c r="P5516" s="9" t="s">
        <v>4346</v>
      </c>
      <c r="Q5516" s="9" t="s">
        <v>4764</v>
      </c>
      <c r="R5516" s="9" t="s">
        <v>7460</v>
      </c>
    </row>
    <row r="5517" spans="1:18" x14ac:dyDescent="0.25">
      <c r="A5517" s="4" t="s">
        <v>2432</v>
      </c>
      <c r="D5517" s="4" t="s">
        <v>6741</v>
      </c>
      <c r="G5517" s="4" t="s">
        <v>7005</v>
      </c>
      <c r="P5517" s="9" t="s">
        <v>2432</v>
      </c>
      <c r="Q5517" s="9" t="s">
        <v>6741</v>
      </c>
      <c r="R5517" s="9" t="s">
        <v>5659</v>
      </c>
    </row>
    <row r="5518" spans="1:18" x14ac:dyDescent="0.25">
      <c r="A5518" s="4" t="s">
        <v>1851</v>
      </c>
      <c r="D5518" s="4" t="s">
        <v>4809</v>
      </c>
      <c r="G5518" s="4" t="s">
        <v>7200</v>
      </c>
      <c r="P5518" s="9" t="s">
        <v>1851</v>
      </c>
      <c r="Q5518" s="9" t="s">
        <v>4809</v>
      </c>
      <c r="R5518" s="9" t="s">
        <v>2774</v>
      </c>
    </row>
    <row r="5519" spans="1:18" x14ac:dyDescent="0.25">
      <c r="A5519" s="4" t="s">
        <v>1866</v>
      </c>
      <c r="D5519" s="4" t="s">
        <v>4841</v>
      </c>
      <c r="G5519" s="4" t="s">
        <v>4383</v>
      </c>
      <c r="P5519" s="9" t="s">
        <v>1866</v>
      </c>
      <c r="Q5519" s="9" t="s">
        <v>4841</v>
      </c>
      <c r="R5519" s="9" t="s">
        <v>6732</v>
      </c>
    </row>
    <row r="5520" spans="1:18" x14ac:dyDescent="0.25">
      <c r="A5520" s="4" t="s">
        <v>5428</v>
      </c>
      <c r="D5520" s="4" t="s">
        <v>7011</v>
      </c>
      <c r="G5520" s="4" t="s">
        <v>5447</v>
      </c>
      <c r="P5520" s="9" t="s">
        <v>5428</v>
      </c>
      <c r="Q5520" s="9" t="s">
        <v>7011</v>
      </c>
      <c r="R5520" s="9" t="s">
        <v>2827</v>
      </c>
    </row>
    <row r="5521" spans="1:18" x14ac:dyDescent="0.25">
      <c r="A5521" s="4" t="s">
        <v>6745</v>
      </c>
      <c r="D5521" s="4" t="s">
        <v>2371</v>
      </c>
      <c r="G5521" s="4" t="s">
        <v>6183</v>
      </c>
      <c r="P5521" s="9" t="s">
        <v>6745</v>
      </c>
      <c r="Q5521" s="9" t="s">
        <v>2371</v>
      </c>
      <c r="R5521" s="9" t="s">
        <v>2861</v>
      </c>
    </row>
    <row r="5522" spans="1:18" x14ac:dyDescent="0.25">
      <c r="A5522" s="4" t="s">
        <v>3543</v>
      </c>
      <c r="D5522" s="4" t="s">
        <v>1732</v>
      </c>
      <c r="G5522" s="4" t="s">
        <v>2282</v>
      </c>
      <c r="P5522" s="9" t="s">
        <v>3543</v>
      </c>
      <c r="Q5522" s="9" t="s">
        <v>1732</v>
      </c>
      <c r="R5522" s="9" t="s">
        <v>2887</v>
      </c>
    </row>
    <row r="5523" spans="1:18" x14ac:dyDescent="0.25">
      <c r="A5523" s="4" t="s">
        <v>3586</v>
      </c>
      <c r="D5523" s="4" t="s">
        <v>2007</v>
      </c>
      <c r="G5523" s="4" t="s">
        <v>2300</v>
      </c>
      <c r="P5523" s="9" t="s">
        <v>3586</v>
      </c>
      <c r="Q5523" s="9" t="s">
        <v>2007</v>
      </c>
      <c r="R5523" s="9" t="s">
        <v>2345</v>
      </c>
    </row>
    <row r="5524" spans="1:18" x14ac:dyDescent="0.25">
      <c r="A5524" s="4" t="s">
        <v>3663</v>
      </c>
      <c r="D5524" s="4" t="s">
        <v>2026</v>
      </c>
      <c r="G5524" s="4" t="s">
        <v>1375</v>
      </c>
      <c r="P5524" s="9" t="s">
        <v>3663</v>
      </c>
      <c r="Q5524" s="9" t="s">
        <v>2026</v>
      </c>
      <c r="R5524" s="9" t="s">
        <v>1773</v>
      </c>
    </row>
    <row r="5525" spans="1:18" x14ac:dyDescent="0.25">
      <c r="A5525" s="4" t="s">
        <v>3773</v>
      </c>
      <c r="D5525" s="4" t="s">
        <v>4914</v>
      </c>
      <c r="G5525" s="4" t="s">
        <v>7460</v>
      </c>
      <c r="P5525" s="9" t="s">
        <v>3773</v>
      </c>
      <c r="Q5525" s="9" t="s">
        <v>4914</v>
      </c>
      <c r="R5525" s="9" t="s">
        <v>1906</v>
      </c>
    </row>
    <row r="5526" spans="1:18" x14ac:dyDescent="0.25">
      <c r="A5526" s="4" t="s">
        <v>6186</v>
      </c>
      <c r="D5526" s="4" t="s">
        <v>7469</v>
      </c>
      <c r="G5526" s="4" t="s">
        <v>5659</v>
      </c>
      <c r="P5526" s="9" t="s">
        <v>6186</v>
      </c>
      <c r="Q5526" s="9" t="s">
        <v>7469</v>
      </c>
      <c r="R5526" s="9" t="s">
        <v>2057</v>
      </c>
    </row>
    <row r="5527" spans="1:18" x14ac:dyDescent="0.25">
      <c r="A5527" s="4" t="s">
        <v>2566</v>
      </c>
      <c r="D5527" s="4" t="s">
        <v>2962</v>
      </c>
      <c r="G5527" s="4" t="s">
        <v>2774</v>
      </c>
      <c r="P5527" s="9" t="s">
        <v>2566</v>
      </c>
      <c r="Q5527" s="9" t="s">
        <v>2962</v>
      </c>
      <c r="R5527" s="9" t="s">
        <v>6733</v>
      </c>
    </row>
    <row r="5528" spans="1:18" x14ac:dyDescent="0.25">
      <c r="A5528" s="4" t="s">
        <v>4071</v>
      </c>
      <c r="D5528" s="4" t="s">
        <v>6352</v>
      </c>
      <c r="G5528" s="4" t="s">
        <v>6732</v>
      </c>
      <c r="P5528" s="9" t="s">
        <v>4071</v>
      </c>
      <c r="Q5528" s="9" t="s">
        <v>6352</v>
      </c>
      <c r="R5528" s="9" t="s">
        <v>2558</v>
      </c>
    </row>
    <row r="5529" spans="1:18" x14ac:dyDescent="0.25">
      <c r="A5529" s="4" t="s">
        <v>4451</v>
      </c>
      <c r="D5529" s="4" t="s">
        <v>6742</v>
      </c>
      <c r="G5529" s="4" t="s">
        <v>2827</v>
      </c>
      <c r="P5529" s="9" t="s">
        <v>4451</v>
      </c>
      <c r="Q5529" s="9" t="s">
        <v>6742</v>
      </c>
      <c r="R5529" s="9" t="s">
        <v>4105</v>
      </c>
    </row>
    <row r="5530" spans="1:18" x14ac:dyDescent="0.25">
      <c r="A5530" s="4" t="s">
        <v>4486</v>
      </c>
      <c r="D5530" s="4" t="s">
        <v>7470</v>
      </c>
      <c r="G5530" s="4" t="s">
        <v>2861</v>
      </c>
      <c r="P5530" s="9" t="s">
        <v>4486</v>
      </c>
      <c r="Q5530" s="9" t="s">
        <v>7470</v>
      </c>
      <c r="R5530" s="9" t="s">
        <v>2967</v>
      </c>
    </row>
    <row r="5531" spans="1:18" x14ac:dyDescent="0.25">
      <c r="A5531" s="4" t="s">
        <v>6746</v>
      </c>
      <c r="D5531" s="4" t="s">
        <v>4634</v>
      </c>
      <c r="G5531" s="4" t="s">
        <v>2887</v>
      </c>
      <c r="P5531" s="9" t="s">
        <v>6746</v>
      </c>
      <c r="Q5531" s="9" t="s">
        <v>4634</v>
      </c>
      <c r="R5531" s="9" t="s">
        <v>3005</v>
      </c>
    </row>
    <row r="5532" spans="1:18" x14ac:dyDescent="0.25">
      <c r="A5532" s="4" t="s">
        <v>4527</v>
      </c>
      <c r="D5532" s="4" t="s">
        <v>4765</v>
      </c>
      <c r="G5532" s="4" t="s">
        <v>2345</v>
      </c>
      <c r="P5532" s="9" t="s">
        <v>4527</v>
      </c>
      <c r="Q5532" s="9" t="s">
        <v>4765</v>
      </c>
      <c r="R5532" s="9" t="s">
        <v>1600</v>
      </c>
    </row>
    <row r="5533" spans="1:18" x14ac:dyDescent="0.25">
      <c r="A5533" s="4" t="s">
        <v>6080</v>
      </c>
      <c r="D5533" s="4" t="s">
        <v>4852</v>
      </c>
      <c r="G5533" s="4" t="s">
        <v>1773</v>
      </c>
      <c r="P5533" s="9" t="s">
        <v>6080</v>
      </c>
      <c r="Q5533" s="9" t="s">
        <v>4852</v>
      </c>
      <c r="R5533" s="9" t="s">
        <v>7463</v>
      </c>
    </row>
    <row r="5534" spans="1:18" x14ac:dyDescent="0.25">
      <c r="A5534" s="4" t="s">
        <v>4599</v>
      </c>
      <c r="D5534" s="4" t="s">
        <v>2585</v>
      </c>
      <c r="G5534" s="4" t="s">
        <v>1906</v>
      </c>
      <c r="P5534" s="9" t="s">
        <v>4599</v>
      </c>
      <c r="Q5534" s="9" t="s">
        <v>2585</v>
      </c>
      <c r="R5534" s="9" t="s">
        <v>3182</v>
      </c>
    </row>
    <row r="5535" spans="1:18" x14ac:dyDescent="0.25">
      <c r="A5535" s="4" t="s">
        <v>4694</v>
      </c>
      <c r="D5535" s="4" t="s">
        <v>2030</v>
      </c>
      <c r="G5535" s="4" t="s">
        <v>2057</v>
      </c>
      <c r="P5535" s="9" t="s">
        <v>4694</v>
      </c>
      <c r="Q5535" s="9" t="s">
        <v>2030</v>
      </c>
      <c r="R5535" s="9" t="s">
        <v>3206</v>
      </c>
    </row>
    <row r="5536" spans="1:18" x14ac:dyDescent="0.25">
      <c r="A5536" s="4" t="s">
        <v>4782</v>
      </c>
      <c r="D5536" s="4" t="s">
        <v>4941</v>
      </c>
      <c r="G5536" s="4" t="s">
        <v>6733</v>
      </c>
      <c r="P5536" s="9" t="s">
        <v>4782</v>
      </c>
      <c r="Q5536" s="9" t="s">
        <v>4941</v>
      </c>
      <c r="R5536" s="9" t="s">
        <v>3306</v>
      </c>
    </row>
    <row r="5537" spans="1:18" x14ac:dyDescent="0.25">
      <c r="A5537" s="4" t="s">
        <v>4860</v>
      </c>
      <c r="D5537" s="4" t="s">
        <v>6077</v>
      </c>
      <c r="G5537" s="4" t="s">
        <v>2558</v>
      </c>
      <c r="P5537" s="9" t="s">
        <v>4860</v>
      </c>
      <c r="Q5537" s="9" t="s">
        <v>6077</v>
      </c>
      <c r="R5537" s="9" t="s">
        <v>3345</v>
      </c>
    </row>
    <row r="5538" spans="1:18" x14ac:dyDescent="0.25">
      <c r="A5538" s="4" t="s">
        <v>2522</v>
      </c>
      <c r="D5538" s="4" t="s">
        <v>5663</v>
      </c>
      <c r="G5538" s="4" t="s">
        <v>4105</v>
      </c>
      <c r="P5538" s="9" t="s">
        <v>2522</v>
      </c>
      <c r="Q5538" s="9" t="s">
        <v>5663</v>
      </c>
      <c r="R5538" s="9" t="s">
        <v>2369</v>
      </c>
    </row>
    <row r="5539" spans="1:18" x14ac:dyDescent="0.25">
      <c r="A5539" s="4" t="s">
        <v>2167</v>
      </c>
      <c r="D5539" s="4" t="s">
        <v>5448</v>
      </c>
      <c r="G5539" s="4" t="s">
        <v>2967</v>
      </c>
      <c r="P5539" s="9" t="s">
        <v>2167</v>
      </c>
      <c r="Q5539" s="9" t="s">
        <v>5448</v>
      </c>
      <c r="R5539" s="9" t="s">
        <v>1736</v>
      </c>
    </row>
    <row r="5540" spans="1:18" x14ac:dyDescent="0.25">
      <c r="A5540" s="4" t="s">
        <v>4954</v>
      </c>
      <c r="D5540" s="4" t="s">
        <v>4341</v>
      </c>
      <c r="G5540" s="4" t="s">
        <v>3005</v>
      </c>
      <c r="P5540" s="9" t="s">
        <v>4954</v>
      </c>
      <c r="Q5540" s="9" t="s">
        <v>4341</v>
      </c>
      <c r="R5540" s="9" t="s">
        <v>1859</v>
      </c>
    </row>
    <row r="5541" spans="1:18" x14ac:dyDescent="0.25">
      <c r="A5541" s="4" t="s">
        <v>4946</v>
      </c>
      <c r="D5541" s="4" t="s">
        <v>6078</v>
      </c>
      <c r="G5541" s="4" t="s">
        <v>1600</v>
      </c>
      <c r="P5541" s="9" t="s">
        <v>4946</v>
      </c>
      <c r="Q5541" s="9" t="s">
        <v>6078</v>
      </c>
      <c r="R5541" s="9" t="s">
        <v>6417</v>
      </c>
    </row>
    <row r="5542" spans="1:18" x14ac:dyDescent="0.25">
      <c r="A5542" s="4" t="s">
        <v>5696</v>
      </c>
      <c r="D5542" s="4" t="s">
        <v>4395</v>
      </c>
      <c r="G5542" s="4" t="s">
        <v>7463</v>
      </c>
      <c r="P5542" s="9" t="s">
        <v>5696</v>
      </c>
      <c r="Q5542" s="9" t="s">
        <v>4395</v>
      </c>
      <c r="R5542" s="9" t="s">
        <v>5726</v>
      </c>
    </row>
    <row r="5543" spans="1:18" x14ac:dyDescent="0.25">
      <c r="A5543" s="4" t="s">
        <v>6081</v>
      </c>
      <c r="D5543" s="4" t="s">
        <v>6184</v>
      </c>
      <c r="G5543" s="4" t="s">
        <v>3182</v>
      </c>
      <c r="P5543" s="9" t="s">
        <v>6081</v>
      </c>
      <c r="Q5543" s="9" t="s">
        <v>6184</v>
      </c>
      <c r="R5543" s="9" t="s">
        <v>7465</v>
      </c>
    </row>
    <row r="5544" spans="1:18" x14ac:dyDescent="0.25">
      <c r="A5544" s="4" t="s">
        <v>6747</v>
      </c>
      <c r="D5544" s="4" t="s">
        <v>2284</v>
      </c>
      <c r="G5544" s="4" t="s">
        <v>3206</v>
      </c>
      <c r="P5544" s="9" t="s">
        <v>6747</v>
      </c>
      <c r="Q5544" s="9" t="s">
        <v>2284</v>
      </c>
      <c r="R5544" s="9" t="s">
        <v>6734</v>
      </c>
    </row>
    <row r="5545" spans="1:18" x14ac:dyDescent="0.25">
      <c r="A5545" s="4" t="s">
        <v>1429</v>
      </c>
      <c r="D5545" s="4" t="s">
        <v>2292</v>
      </c>
      <c r="G5545" s="4" t="s">
        <v>3306</v>
      </c>
      <c r="P5545" s="9" t="s">
        <v>1429</v>
      </c>
      <c r="Q5545" s="9" t="s">
        <v>2292</v>
      </c>
      <c r="R5545" s="9" t="s">
        <v>5419</v>
      </c>
    </row>
    <row r="5546" spans="1:18" x14ac:dyDescent="0.25">
      <c r="A5546" s="4" t="s">
        <v>2692</v>
      </c>
      <c r="D5546" s="4" t="s">
        <v>4435</v>
      </c>
      <c r="G5546" s="4" t="s">
        <v>3345</v>
      </c>
      <c r="P5546" s="9" t="s">
        <v>2692</v>
      </c>
      <c r="Q5546" s="9" t="s">
        <v>4435</v>
      </c>
      <c r="R5546" s="9" t="s">
        <v>4406</v>
      </c>
    </row>
    <row r="5547" spans="1:18" x14ac:dyDescent="0.25">
      <c r="A5547" s="4" t="s">
        <v>5667</v>
      </c>
      <c r="D5547" s="4" t="s">
        <v>1334</v>
      </c>
      <c r="G5547" s="4" t="s">
        <v>2369</v>
      </c>
      <c r="P5547" s="9" t="s">
        <v>5667</v>
      </c>
      <c r="Q5547" s="9" t="s">
        <v>1334</v>
      </c>
      <c r="R5547" s="9" t="s">
        <v>2674</v>
      </c>
    </row>
    <row r="5548" spans="1:18" x14ac:dyDescent="0.25">
      <c r="A5548" s="4" t="s">
        <v>1573</v>
      </c>
      <c r="D5548" s="4" t="s">
        <v>7012</v>
      </c>
      <c r="G5548" s="4" t="s">
        <v>1736</v>
      </c>
      <c r="P5548" s="9" t="s">
        <v>1573</v>
      </c>
      <c r="Q5548" s="9" t="s">
        <v>7012</v>
      </c>
      <c r="R5548" s="9" t="s">
        <v>6348</v>
      </c>
    </row>
    <row r="5549" spans="1:18" x14ac:dyDescent="0.25">
      <c r="A5549" s="4" t="s">
        <v>2716</v>
      </c>
      <c r="D5549" s="4" t="s">
        <v>5424</v>
      </c>
      <c r="G5549" s="4" t="s">
        <v>1859</v>
      </c>
      <c r="P5549" s="9" t="s">
        <v>2716</v>
      </c>
      <c r="Q5549" s="9" t="s">
        <v>5424</v>
      </c>
      <c r="R5549" s="9" t="s">
        <v>5010</v>
      </c>
    </row>
    <row r="5550" spans="1:18" x14ac:dyDescent="0.25">
      <c r="A5550" s="4" t="s">
        <v>2736</v>
      </c>
      <c r="D5550" s="4" t="s">
        <v>6353</v>
      </c>
      <c r="G5550" s="4" t="s">
        <v>6417</v>
      </c>
      <c r="P5550" s="9" t="s">
        <v>2736</v>
      </c>
      <c r="Q5550" s="9" t="s">
        <v>6353</v>
      </c>
      <c r="R5550" s="9" t="s">
        <v>7006</v>
      </c>
    </row>
    <row r="5551" spans="1:18" x14ac:dyDescent="0.25">
      <c r="A5551" s="4" t="s">
        <v>2745</v>
      </c>
      <c r="D5551" s="4" t="s">
        <v>7013</v>
      </c>
      <c r="G5551" s="4" t="s">
        <v>5726</v>
      </c>
      <c r="P5551" s="9" t="s">
        <v>2745</v>
      </c>
      <c r="Q5551" s="9" t="s">
        <v>7013</v>
      </c>
      <c r="R5551" s="9" t="s">
        <v>2347</v>
      </c>
    </row>
    <row r="5552" spans="1:18" x14ac:dyDescent="0.25">
      <c r="A5552" s="4" t="s">
        <v>2771</v>
      </c>
      <c r="D5552" s="4" t="s">
        <v>2706</v>
      </c>
      <c r="G5552" s="4" t="s">
        <v>7465</v>
      </c>
      <c r="P5552" s="9" t="s">
        <v>2771</v>
      </c>
      <c r="Q5552" s="9" t="s">
        <v>2706</v>
      </c>
      <c r="R5552" s="9" t="s">
        <v>1711</v>
      </c>
    </row>
    <row r="5553" spans="1:18" x14ac:dyDescent="0.25">
      <c r="A5553" s="4" t="s">
        <v>2766</v>
      </c>
      <c r="D5553" s="4" t="s">
        <v>6354</v>
      </c>
      <c r="G5553" s="4" t="s">
        <v>6734</v>
      </c>
      <c r="P5553" s="9" t="s">
        <v>2766</v>
      </c>
      <c r="Q5553" s="9" t="s">
        <v>6354</v>
      </c>
      <c r="R5553" s="9" t="s">
        <v>1777</v>
      </c>
    </row>
    <row r="5554" spans="1:18" x14ac:dyDescent="0.25">
      <c r="A5554" s="4" t="s">
        <v>6748</v>
      </c>
      <c r="D5554" s="4" t="s">
        <v>7014</v>
      </c>
      <c r="G5554" s="4" t="s">
        <v>5419</v>
      </c>
      <c r="P5554" s="9" t="s">
        <v>6748</v>
      </c>
      <c r="Q5554" s="9" t="s">
        <v>7014</v>
      </c>
      <c r="R5554" s="9" t="s">
        <v>2051</v>
      </c>
    </row>
    <row r="5555" spans="1:18" x14ac:dyDescent="0.25">
      <c r="A5555" s="4" t="s">
        <v>2813</v>
      </c>
      <c r="D5555" s="4" t="s">
        <v>2748</v>
      </c>
      <c r="G5555" s="4" t="s">
        <v>4406</v>
      </c>
      <c r="P5555" s="9" t="s">
        <v>2813</v>
      </c>
      <c r="Q5555" s="9" t="s">
        <v>2748</v>
      </c>
      <c r="R5555" s="9" t="s">
        <v>6735</v>
      </c>
    </row>
    <row r="5556" spans="1:18" x14ac:dyDescent="0.25">
      <c r="A5556" s="4" t="s">
        <v>2842</v>
      </c>
      <c r="D5556" s="4" t="s">
        <v>5664</v>
      </c>
      <c r="G5556" s="4" t="s">
        <v>2674</v>
      </c>
      <c r="P5556" s="9" t="s">
        <v>2842</v>
      </c>
      <c r="Q5556" s="9" t="s">
        <v>5664</v>
      </c>
      <c r="R5556" s="9" t="s">
        <v>5420</v>
      </c>
    </row>
    <row r="5557" spans="1:18" x14ac:dyDescent="0.25">
      <c r="A5557" s="4" t="s">
        <v>2833</v>
      </c>
      <c r="D5557" s="4" t="s">
        <v>2819</v>
      </c>
      <c r="G5557" s="4" t="s">
        <v>6348</v>
      </c>
      <c r="P5557" s="9" t="s">
        <v>2833</v>
      </c>
      <c r="Q5557" s="9" t="s">
        <v>2819</v>
      </c>
      <c r="R5557" s="9" t="s">
        <v>3205</v>
      </c>
    </row>
    <row r="5558" spans="1:18" x14ac:dyDescent="0.25">
      <c r="A5558" s="4" t="s">
        <v>2857</v>
      </c>
      <c r="D5558" s="4" t="s">
        <v>4983</v>
      </c>
      <c r="G5558" s="4" t="s">
        <v>5010</v>
      </c>
      <c r="P5558" s="9" t="s">
        <v>2857</v>
      </c>
      <c r="Q5558" s="9" t="s">
        <v>4983</v>
      </c>
      <c r="R5558" s="9" t="s">
        <v>6349</v>
      </c>
    </row>
    <row r="5559" spans="1:18" x14ac:dyDescent="0.25">
      <c r="A5559" s="4" t="s">
        <v>2873</v>
      </c>
      <c r="D5559" s="4" t="s">
        <v>5425</v>
      </c>
      <c r="G5559" s="4" t="s">
        <v>7006</v>
      </c>
      <c r="P5559" s="9" t="s">
        <v>2873</v>
      </c>
      <c r="Q5559" s="9" t="s">
        <v>5425</v>
      </c>
      <c r="R5559" s="9" t="s">
        <v>5499</v>
      </c>
    </row>
    <row r="5560" spans="1:18" x14ac:dyDescent="0.25">
      <c r="A5560" s="4" t="s">
        <v>6749</v>
      </c>
      <c r="D5560" s="4" t="s">
        <v>5695</v>
      </c>
      <c r="G5560" s="4" t="s">
        <v>2347</v>
      </c>
      <c r="P5560" s="9" t="s">
        <v>6749</v>
      </c>
      <c r="Q5560" s="9" t="s">
        <v>5695</v>
      </c>
      <c r="R5560" s="9" t="s">
        <v>2613</v>
      </c>
    </row>
    <row r="5561" spans="1:18" x14ac:dyDescent="0.25">
      <c r="A5561" s="4" t="s">
        <v>2628</v>
      </c>
      <c r="D5561" s="4" t="s">
        <v>5294</v>
      </c>
      <c r="G5561" s="4" t="s">
        <v>1711</v>
      </c>
      <c r="P5561" s="9" t="s">
        <v>2628</v>
      </c>
      <c r="Q5561" s="9" t="s">
        <v>5294</v>
      </c>
      <c r="R5561" s="9" t="s">
        <v>2197</v>
      </c>
    </row>
    <row r="5562" spans="1:18" x14ac:dyDescent="0.25">
      <c r="A5562" s="4" t="s">
        <v>2218</v>
      </c>
      <c r="D5562" s="4" t="s">
        <v>5295</v>
      </c>
      <c r="G5562" s="4" t="s">
        <v>1777</v>
      </c>
      <c r="P5562" s="9" t="s">
        <v>2218</v>
      </c>
      <c r="Q5562" s="9" t="s">
        <v>5295</v>
      </c>
      <c r="R5562" s="9" t="s">
        <v>1868</v>
      </c>
    </row>
    <row r="5563" spans="1:18" x14ac:dyDescent="0.25">
      <c r="A5563" s="4" t="s">
        <v>1700</v>
      </c>
      <c r="D5563" s="4" t="s">
        <v>2897</v>
      </c>
      <c r="G5563" s="4" t="s">
        <v>2051</v>
      </c>
      <c r="P5563" s="9" t="s">
        <v>1700</v>
      </c>
      <c r="Q5563" s="9" t="s">
        <v>2897</v>
      </c>
      <c r="R5563" s="9" t="s">
        <v>1979</v>
      </c>
    </row>
    <row r="5564" spans="1:18" x14ac:dyDescent="0.25">
      <c r="A5564" s="4" t="s">
        <v>1771</v>
      </c>
      <c r="D5564" s="4" t="s">
        <v>2614</v>
      </c>
      <c r="G5564" s="4" t="s">
        <v>6735</v>
      </c>
      <c r="P5564" s="9" t="s">
        <v>1771</v>
      </c>
      <c r="Q5564" s="9" t="s">
        <v>2614</v>
      </c>
      <c r="R5564" s="9" t="s">
        <v>4138</v>
      </c>
    </row>
    <row r="5565" spans="1:18" x14ac:dyDescent="0.25">
      <c r="A5565" s="4" t="s">
        <v>1905</v>
      </c>
      <c r="D5565" s="4" t="s">
        <v>2214</v>
      </c>
      <c r="G5565" s="4" t="s">
        <v>5420</v>
      </c>
      <c r="P5565" s="9" t="s">
        <v>1905</v>
      </c>
      <c r="Q5565" s="9" t="s">
        <v>2214</v>
      </c>
      <c r="R5565" s="9" t="s">
        <v>7007</v>
      </c>
    </row>
    <row r="5566" spans="1:18" x14ac:dyDescent="0.25">
      <c r="A5566" s="4" t="s">
        <v>4989</v>
      </c>
      <c r="D5566" s="4" t="s">
        <v>1701</v>
      </c>
      <c r="G5566" s="4" t="s">
        <v>3205</v>
      </c>
      <c r="P5566" s="9" t="s">
        <v>4989</v>
      </c>
      <c r="Q5566" s="9" t="s">
        <v>1701</v>
      </c>
      <c r="R5566" s="9" t="s">
        <v>6075</v>
      </c>
    </row>
    <row r="5567" spans="1:18" x14ac:dyDescent="0.25">
      <c r="A5567" s="4" t="s">
        <v>6750</v>
      </c>
      <c r="D5567" s="4" t="s">
        <v>2067</v>
      </c>
      <c r="G5567" s="4" t="s">
        <v>6349</v>
      </c>
      <c r="P5567" s="9" t="s">
        <v>6750</v>
      </c>
      <c r="Q5567" s="9" t="s">
        <v>2067</v>
      </c>
      <c r="R5567" s="9" t="s">
        <v>6736</v>
      </c>
    </row>
    <row r="5568" spans="1:18" x14ac:dyDescent="0.25">
      <c r="A5568" s="4" t="s">
        <v>5669</v>
      </c>
      <c r="D5568" s="4" t="s">
        <v>2050</v>
      </c>
      <c r="G5568" s="4" t="s">
        <v>5499</v>
      </c>
      <c r="P5568" s="9" t="s">
        <v>5669</v>
      </c>
      <c r="Q5568" s="9" t="s">
        <v>2050</v>
      </c>
      <c r="R5568" s="9" t="s">
        <v>4375</v>
      </c>
    </row>
    <row r="5569" spans="1:18" x14ac:dyDescent="0.25">
      <c r="A5569" s="4" t="s">
        <v>4265</v>
      </c>
      <c r="D5569" s="4" t="s">
        <v>5449</v>
      </c>
      <c r="G5569" s="4" t="s">
        <v>2613</v>
      </c>
      <c r="P5569" s="9" t="s">
        <v>4265</v>
      </c>
      <c r="Q5569" s="9" t="s">
        <v>5449</v>
      </c>
      <c r="R5569" s="9" t="s">
        <v>2256</v>
      </c>
    </row>
    <row r="5570" spans="1:18" x14ac:dyDescent="0.25">
      <c r="A5570" s="4" t="s">
        <v>6082</v>
      </c>
      <c r="D5570" s="4" t="s">
        <v>7471</v>
      </c>
      <c r="G5570" s="4" t="s">
        <v>2197</v>
      </c>
      <c r="P5570" s="9" t="s">
        <v>6082</v>
      </c>
      <c r="Q5570" s="9" t="s">
        <v>7471</v>
      </c>
      <c r="R5570" s="9" t="s">
        <v>1187</v>
      </c>
    </row>
    <row r="5571" spans="1:18" x14ac:dyDescent="0.25">
      <c r="A5571" s="4" t="s">
        <v>6751</v>
      </c>
      <c r="D5571" s="4" t="s">
        <v>6355</v>
      </c>
      <c r="G5571" s="4" t="s">
        <v>1868</v>
      </c>
      <c r="P5571" s="9" t="s">
        <v>6751</v>
      </c>
      <c r="Q5571" s="9" t="s">
        <v>6355</v>
      </c>
      <c r="R5571" s="9" t="s">
        <v>3506</v>
      </c>
    </row>
    <row r="5572" spans="1:18" x14ac:dyDescent="0.25">
      <c r="A5572" s="4" t="s">
        <v>6187</v>
      </c>
      <c r="D5572" s="4" t="s">
        <v>4310</v>
      </c>
      <c r="G5572" s="4" t="s">
        <v>1979</v>
      </c>
      <c r="P5572" s="9" t="s">
        <v>6187</v>
      </c>
      <c r="Q5572" s="9" t="s">
        <v>4310</v>
      </c>
      <c r="R5572" s="9" t="s">
        <v>1438</v>
      </c>
    </row>
    <row r="5573" spans="1:18" x14ac:dyDescent="0.25">
      <c r="A5573" s="4" t="s">
        <v>4150</v>
      </c>
      <c r="D5573" s="4" t="s">
        <v>6185</v>
      </c>
      <c r="G5573" s="4" t="s">
        <v>4138</v>
      </c>
      <c r="P5573" s="9" t="s">
        <v>4150</v>
      </c>
      <c r="Q5573" s="9" t="s">
        <v>6185</v>
      </c>
      <c r="R5573" s="9" t="s">
        <v>5693</v>
      </c>
    </row>
    <row r="5574" spans="1:18" x14ac:dyDescent="0.25">
      <c r="A5574" s="4" t="s">
        <v>5450</v>
      </c>
      <c r="D5574" s="4" t="s">
        <v>4416</v>
      </c>
      <c r="G5574" s="4" t="s">
        <v>7007</v>
      </c>
      <c r="P5574" s="9" t="s">
        <v>5450</v>
      </c>
      <c r="Q5574" s="9" t="s">
        <v>4416</v>
      </c>
      <c r="R5574" s="9" t="s">
        <v>3601</v>
      </c>
    </row>
    <row r="5575" spans="1:18" x14ac:dyDescent="0.25">
      <c r="A5575" s="4" t="s">
        <v>4166</v>
      </c>
      <c r="D5575" s="4" t="s">
        <v>7472</v>
      </c>
      <c r="G5575" s="4" t="s">
        <v>6075</v>
      </c>
      <c r="P5575" s="9" t="s">
        <v>4166</v>
      </c>
      <c r="Q5575" s="9" t="s">
        <v>7472</v>
      </c>
      <c r="R5575" s="9" t="s">
        <v>3629</v>
      </c>
    </row>
    <row r="5576" spans="1:18" x14ac:dyDescent="0.25">
      <c r="A5576" s="4" t="s">
        <v>6752</v>
      </c>
      <c r="D5576" s="4" t="s">
        <v>5665</v>
      </c>
      <c r="G5576" s="4" t="s">
        <v>6736</v>
      </c>
      <c r="P5576" s="9" t="s">
        <v>6752</v>
      </c>
      <c r="Q5576" s="9" t="s">
        <v>5665</v>
      </c>
      <c r="R5576" s="9" t="s">
        <v>6350</v>
      </c>
    </row>
    <row r="5577" spans="1:18" x14ac:dyDescent="0.25">
      <c r="A5577" s="4" t="s">
        <v>4195</v>
      </c>
      <c r="D5577" s="4" t="s">
        <v>2499</v>
      </c>
      <c r="G5577" s="4" t="s">
        <v>4375</v>
      </c>
      <c r="P5577" s="9" t="s">
        <v>4195</v>
      </c>
      <c r="Q5577" s="9" t="s">
        <v>2499</v>
      </c>
      <c r="R5577" s="9" t="s">
        <v>3668</v>
      </c>
    </row>
    <row r="5578" spans="1:18" x14ac:dyDescent="0.25">
      <c r="A5578" s="4" t="s">
        <v>6753</v>
      </c>
      <c r="D5578" s="4" t="s">
        <v>1202</v>
      </c>
      <c r="G5578" s="4" t="s">
        <v>2256</v>
      </c>
      <c r="P5578" s="9" t="s">
        <v>6753</v>
      </c>
      <c r="Q5578" s="9" t="s">
        <v>1202</v>
      </c>
      <c r="R5578" s="9" t="s">
        <v>3730</v>
      </c>
    </row>
    <row r="5579" spans="1:18" x14ac:dyDescent="0.25">
      <c r="A5579" s="4" t="s">
        <v>4264</v>
      </c>
      <c r="D5579" s="4" t="s">
        <v>1454</v>
      </c>
      <c r="G5579" s="4" t="s">
        <v>1187</v>
      </c>
      <c r="P5579" s="9" t="s">
        <v>4264</v>
      </c>
      <c r="Q5579" s="9" t="s">
        <v>1454</v>
      </c>
      <c r="R5579" s="9" t="s">
        <v>3780</v>
      </c>
    </row>
    <row r="5580" spans="1:18" x14ac:dyDescent="0.25">
      <c r="A5580" s="4" t="s">
        <v>6083</v>
      </c>
      <c r="D5580" s="4" t="s">
        <v>6356</v>
      </c>
      <c r="G5580" s="4" t="s">
        <v>3506</v>
      </c>
      <c r="P5580" s="9" t="s">
        <v>6083</v>
      </c>
      <c r="Q5580" s="9" t="s">
        <v>6356</v>
      </c>
      <c r="R5580" s="9" t="s">
        <v>3833</v>
      </c>
    </row>
    <row r="5581" spans="1:18" x14ac:dyDescent="0.25">
      <c r="A5581" s="4" t="s">
        <v>7203</v>
      </c>
      <c r="D5581" s="4" t="s">
        <v>3063</v>
      </c>
      <c r="G5581" s="4" t="s">
        <v>1438</v>
      </c>
      <c r="P5581" s="9" t="s">
        <v>7203</v>
      </c>
      <c r="Q5581" s="9" t="s">
        <v>3063</v>
      </c>
      <c r="R5581" s="9" t="s">
        <v>3851</v>
      </c>
    </row>
    <row r="5582" spans="1:18" x14ac:dyDescent="0.25">
      <c r="A5582" s="4" t="s">
        <v>6754</v>
      </c>
      <c r="D5582" s="4" t="s">
        <v>3142</v>
      </c>
      <c r="G5582" s="4" t="s">
        <v>5693</v>
      </c>
      <c r="P5582" s="9" t="s">
        <v>6754</v>
      </c>
      <c r="Q5582" s="9" t="s">
        <v>3142</v>
      </c>
      <c r="R5582" s="9" t="s">
        <v>6839</v>
      </c>
    </row>
    <row r="5583" spans="1:18" x14ac:dyDescent="0.25">
      <c r="A5583" s="4" t="s">
        <v>6755</v>
      </c>
      <c r="D5583" s="4" t="s">
        <v>5666</v>
      </c>
      <c r="G5583" s="4" t="s">
        <v>3601</v>
      </c>
      <c r="P5583" s="9" t="s">
        <v>6755</v>
      </c>
      <c r="Q5583" s="9" t="s">
        <v>5666</v>
      </c>
      <c r="R5583" s="9" t="s">
        <v>7201</v>
      </c>
    </row>
    <row r="5584" spans="1:18" x14ac:dyDescent="0.25">
      <c r="A5584" s="4" t="s">
        <v>6756</v>
      </c>
      <c r="D5584" s="4" t="s">
        <v>3253</v>
      </c>
      <c r="G5584" s="4" t="s">
        <v>3629</v>
      </c>
      <c r="P5584" s="9" t="s">
        <v>6756</v>
      </c>
      <c r="Q5584" s="9" t="s">
        <v>3253</v>
      </c>
      <c r="R5584" s="9" t="s">
        <v>3930</v>
      </c>
    </row>
    <row r="5585" spans="1:18" x14ac:dyDescent="0.25">
      <c r="A5585" s="4" t="s">
        <v>6757</v>
      </c>
      <c r="D5585" s="4" t="s">
        <v>6743</v>
      </c>
      <c r="G5585" s="4" t="s">
        <v>6350</v>
      </c>
      <c r="P5585" s="9" t="s">
        <v>6757</v>
      </c>
      <c r="Q5585" s="9" t="s">
        <v>6743</v>
      </c>
      <c r="R5585" s="9" t="s">
        <v>6840</v>
      </c>
    </row>
    <row r="5586" spans="1:18" x14ac:dyDescent="0.25">
      <c r="A5586" s="4" t="s">
        <v>5840</v>
      </c>
      <c r="D5586" s="4" t="s">
        <v>7016</v>
      </c>
      <c r="G5586" s="4" t="s">
        <v>3668</v>
      </c>
      <c r="P5586" s="9" t="s">
        <v>5840</v>
      </c>
      <c r="Q5586" s="9" t="s">
        <v>7016</v>
      </c>
      <c r="R5586" s="9" t="s">
        <v>3989</v>
      </c>
    </row>
    <row r="5587" spans="1:18" x14ac:dyDescent="0.25">
      <c r="A5587" s="4" t="s">
        <v>3289</v>
      </c>
      <c r="D5587" s="4" t="s">
        <v>7473</v>
      </c>
      <c r="G5587" s="4" t="s">
        <v>3730</v>
      </c>
      <c r="P5587" s="9" t="s">
        <v>3289</v>
      </c>
      <c r="Q5587" s="9" t="s">
        <v>7473</v>
      </c>
      <c r="R5587" s="9" t="s">
        <v>2549</v>
      </c>
    </row>
    <row r="5588" spans="1:18" x14ac:dyDescent="0.25">
      <c r="A5588" s="4" t="s">
        <v>6758</v>
      </c>
      <c r="D5588" s="4" t="s">
        <v>3325</v>
      </c>
      <c r="G5588" s="4" t="s">
        <v>3780</v>
      </c>
      <c r="P5588" s="9" t="s">
        <v>6758</v>
      </c>
      <c r="Q5588" s="9" t="s">
        <v>3325</v>
      </c>
      <c r="R5588" s="9" t="s">
        <v>2101</v>
      </c>
    </row>
    <row r="5589" spans="1:18" x14ac:dyDescent="0.25">
      <c r="A5589" s="4" t="s">
        <v>7475</v>
      </c>
      <c r="D5589" s="4" t="s">
        <v>6841</v>
      </c>
      <c r="G5589" s="4" t="s">
        <v>3833</v>
      </c>
      <c r="P5589" s="9" t="s">
        <v>7475</v>
      </c>
      <c r="Q5589" s="9" t="s">
        <v>6841</v>
      </c>
      <c r="R5589" s="9" t="s">
        <v>5421</v>
      </c>
    </row>
    <row r="5590" spans="1:18" x14ac:dyDescent="0.25">
      <c r="D5590" s="4" t="s">
        <v>2635</v>
      </c>
      <c r="G5590" s="4" t="s">
        <v>3851</v>
      </c>
      <c r="Q5590" s="9" t="s">
        <v>2635</v>
      </c>
      <c r="R5590" s="9" t="s">
        <v>5694</v>
      </c>
    </row>
    <row r="5591" spans="1:18" x14ac:dyDescent="0.25">
      <c r="D5591" s="4" t="s">
        <v>2225</v>
      </c>
      <c r="G5591" s="4" t="s">
        <v>6839</v>
      </c>
      <c r="Q5591" s="9" t="s">
        <v>2225</v>
      </c>
      <c r="R5591" s="9" t="s">
        <v>7467</v>
      </c>
    </row>
    <row r="5592" spans="1:18" x14ac:dyDescent="0.25">
      <c r="D5592" s="4" t="s">
        <v>1720</v>
      </c>
      <c r="G5592" s="4" t="s">
        <v>7201</v>
      </c>
      <c r="Q5592" s="9" t="s">
        <v>1720</v>
      </c>
      <c r="R5592" s="9" t="s">
        <v>5660</v>
      </c>
    </row>
    <row r="5593" spans="1:18" x14ac:dyDescent="0.25">
      <c r="D5593" s="4" t="s">
        <v>3419</v>
      </c>
      <c r="G5593" s="4" t="s">
        <v>3930</v>
      </c>
      <c r="Q5593" s="9" t="s">
        <v>3419</v>
      </c>
      <c r="R5593" s="9" t="s">
        <v>6076</v>
      </c>
    </row>
    <row r="5594" spans="1:18" x14ac:dyDescent="0.25">
      <c r="D5594" s="4" t="s">
        <v>3411</v>
      </c>
      <c r="G5594" s="4" t="s">
        <v>6840</v>
      </c>
      <c r="Q5594" s="9" t="s">
        <v>3411</v>
      </c>
      <c r="R5594" s="9" t="s">
        <v>2704</v>
      </c>
    </row>
    <row r="5595" spans="1:18" x14ac:dyDescent="0.25">
      <c r="D5595" s="4" t="s">
        <v>6418</v>
      </c>
      <c r="G5595" s="4" t="s">
        <v>3989</v>
      </c>
      <c r="Q5595" s="9" t="s">
        <v>6418</v>
      </c>
      <c r="R5595" s="9" t="s">
        <v>7468</v>
      </c>
    </row>
    <row r="5596" spans="1:18" x14ac:dyDescent="0.25">
      <c r="D5596" s="4" t="s">
        <v>5426</v>
      </c>
      <c r="G5596" s="4" t="s">
        <v>2549</v>
      </c>
      <c r="Q5596" s="9" t="s">
        <v>5426</v>
      </c>
      <c r="R5596" s="9" t="s">
        <v>2770</v>
      </c>
    </row>
    <row r="5597" spans="1:18" x14ac:dyDescent="0.25">
      <c r="D5597" s="4" t="s">
        <v>7474</v>
      </c>
      <c r="G5597" s="4" t="s">
        <v>2101</v>
      </c>
      <c r="Q5597" s="9" t="s">
        <v>7474</v>
      </c>
      <c r="R5597" s="9" t="s">
        <v>2898</v>
      </c>
    </row>
    <row r="5598" spans="1:18" x14ac:dyDescent="0.25">
      <c r="D5598" s="4" t="s">
        <v>7202</v>
      </c>
      <c r="G5598" s="4" t="s">
        <v>5421</v>
      </c>
      <c r="Q5598" s="9" t="s">
        <v>7202</v>
      </c>
      <c r="R5598" s="9" t="s">
        <v>2477</v>
      </c>
    </row>
    <row r="5599" spans="1:18" x14ac:dyDescent="0.25">
      <c r="D5599" s="4" t="s">
        <v>6079</v>
      </c>
      <c r="G5599" s="4" t="s">
        <v>5694</v>
      </c>
      <c r="Q5599" s="9" t="s">
        <v>6079</v>
      </c>
      <c r="R5599" s="9" t="s">
        <v>2073</v>
      </c>
    </row>
    <row r="5600" spans="1:18" x14ac:dyDescent="0.25">
      <c r="D5600" s="4" t="s">
        <v>2455</v>
      </c>
      <c r="G5600" s="4" t="s">
        <v>7467</v>
      </c>
      <c r="Q5600" s="9" t="s">
        <v>2455</v>
      </c>
      <c r="R5600" s="9" t="s">
        <v>1364</v>
      </c>
    </row>
    <row r="5601" spans="4:18" x14ac:dyDescent="0.25">
      <c r="D5601" s="4" t="s">
        <v>1229</v>
      </c>
      <c r="G5601" s="4" t="s">
        <v>5660</v>
      </c>
      <c r="Q5601" s="9" t="s">
        <v>1229</v>
      </c>
      <c r="R5601" s="9" t="s">
        <v>4152</v>
      </c>
    </row>
    <row r="5602" spans="4:18" x14ac:dyDescent="0.25">
      <c r="D5602" s="4" t="s">
        <v>4135</v>
      </c>
      <c r="G5602" s="4" t="s">
        <v>6076</v>
      </c>
      <c r="Q5602" s="9" t="s">
        <v>4135</v>
      </c>
      <c r="R5602" s="9" t="s">
        <v>1504</v>
      </c>
    </row>
    <row r="5603" spans="4:18" x14ac:dyDescent="0.25">
      <c r="D5603" s="4" t="s">
        <v>1448</v>
      </c>
      <c r="G5603" s="4" t="s">
        <v>2704</v>
      </c>
      <c r="Q5603" s="9" t="s">
        <v>1448</v>
      </c>
      <c r="R5603" s="9" t="s">
        <v>6738</v>
      </c>
    </row>
    <row r="5604" spans="4:18" x14ac:dyDescent="0.25">
      <c r="D5604" s="4" t="s">
        <v>5427</v>
      </c>
      <c r="G5604" s="4" t="s">
        <v>7468</v>
      </c>
      <c r="Q5604" s="9" t="s">
        <v>5427</v>
      </c>
      <c r="R5604" s="9" t="s">
        <v>1648</v>
      </c>
    </row>
    <row r="5605" spans="4:18" x14ac:dyDescent="0.25">
      <c r="D5605" s="4" t="s">
        <v>1592</v>
      </c>
      <c r="G5605" s="4" t="s">
        <v>2770</v>
      </c>
      <c r="Q5605" s="9" t="s">
        <v>1592</v>
      </c>
      <c r="R5605" s="9" t="s">
        <v>4213</v>
      </c>
    </row>
    <row r="5606" spans="4:18" x14ac:dyDescent="0.25">
      <c r="D5606" s="4" t="s">
        <v>4190</v>
      </c>
      <c r="G5606" s="4" t="s">
        <v>2898</v>
      </c>
      <c r="Q5606" s="9" t="s">
        <v>4190</v>
      </c>
      <c r="R5606" s="9" t="s">
        <v>4250</v>
      </c>
    </row>
    <row r="5607" spans="4:18" x14ac:dyDescent="0.25">
      <c r="D5607" s="4" t="s">
        <v>6357</v>
      </c>
      <c r="G5607" s="4" t="s">
        <v>2477</v>
      </c>
      <c r="Q5607" s="9" t="s">
        <v>6357</v>
      </c>
      <c r="R5607" s="9" t="s">
        <v>4255</v>
      </c>
    </row>
    <row r="5608" spans="4:18" x14ac:dyDescent="0.25">
      <c r="D5608" s="4" t="s">
        <v>4225</v>
      </c>
      <c r="G5608" s="4" t="s">
        <v>2073</v>
      </c>
      <c r="Q5608" s="9" t="s">
        <v>4225</v>
      </c>
      <c r="R5608" s="9" t="s">
        <v>4300</v>
      </c>
    </row>
    <row r="5609" spans="4:18" x14ac:dyDescent="0.25">
      <c r="D5609" s="4" t="s">
        <v>4231</v>
      </c>
      <c r="G5609" s="4" t="s">
        <v>1364</v>
      </c>
      <c r="Q5609" s="9" t="s">
        <v>4231</v>
      </c>
      <c r="R5609" s="9" t="s">
        <v>4302</v>
      </c>
    </row>
    <row r="5610" spans="4:18" x14ac:dyDescent="0.25">
      <c r="D5610" s="4" t="s">
        <v>6744</v>
      </c>
      <c r="G5610" s="4" t="s">
        <v>4152</v>
      </c>
      <c r="Q5610" s="9" t="s">
        <v>6744</v>
      </c>
      <c r="R5610" s="9" t="s">
        <v>4304</v>
      </c>
    </row>
    <row r="5611" spans="4:18" x14ac:dyDescent="0.25">
      <c r="D5611" s="4" t="s">
        <v>4287</v>
      </c>
      <c r="G5611" s="4" t="s">
        <v>1504</v>
      </c>
      <c r="Q5611" s="9" t="s">
        <v>4287</v>
      </c>
      <c r="R5611" s="9" t="s">
        <v>7008</v>
      </c>
    </row>
    <row r="5612" spans="4:18" x14ac:dyDescent="0.25">
      <c r="D5612" s="4" t="s">
        <v>4293</v>
      </c>
      <c r="G5612" s="4" t="s">
        <v>6738</v>
      </c>
      <c r="Q5612" s="9" t="s">
        <v>4293</v>
      </c>
      <c r="R5612" s="9" t="s">
        <v>4355</v>
      </c>
    </row>
    <row r="5613" spans="4:18" x14ac:dyDescent="0.25">
      <c r="D5613" s="4" t="s">
        <v>4296</v>
      </c>
      <c r="G5613" s="4" t="s">
        <v>1648</v>
      </c>
      <c r="Q5613" s="9" t="s">
        <v>4296</v>
      </c>
      <c r="R5613" s="9" t="s">
        <v>7009</v>
      </c>
    </row>
    <row r="5614" spans="4:18" x14ac:dyDescent="0.25">
      <c r="D5614" s="4" t="s">
        <v>4346</v>
      </c>
      <c r="G5614" s="4" t="s">
        <v>4213</v>
      </c>
      <c r="Q5614" s="9" t="s">
        <v>4346</v>
      </c>
      <c r="R5614" s="9" t="s">
        <v>7010</v>
      </c>
    </row>
    <row r="5615" spans="4:18" x14ac:dyDescent="0.25">
      <c r="D5615" s="4" t="s">
        <v>2432</v>
      </c>
      <c r="G5615" s="4" t="s">
        <v>4250</v>
      </c>
      <c r="Q5615" s="9" t="s">
        <v>2432</v>
      </c>
      <c r="R5615" s="9" t="s">
        <v>7582</v>
      </c>
    </row>
    <row r="5616" spans="4:18" x14ac:dyDescent="0.25">
      <c r="D5616" s="4" t="s">
        <v>1851</v>
      </c>
      <c r="G5616" s="4" t="s">
        <v>4255</v>
      </c>
      <c r="Q5616" s="9" t="s">
        <v>1851</v>
      </c>
      <c r="R5616" s="9" t="s">
        <v>4382</v>
      </c>
    </row>
    <row r="5617" spans="4:18" x14ac:dyDescent="0.25">
      <c r="D5617" s="4" t="s">
        <v>1866</v>
      </c>
      <c r="G5617" s="4" t="s">
        <v>4300</v>
      </c>
      <c r="Q5617" s="9" t="s">
        <v>1866</v>
      </c>
      <c r="R5617" s="9" t="s">
        <v>4987</v>
      </c>
    </row>
    <row r="5618" spans="4:18" x14ac:dyDescent="0.25">
      <c r="D5618" s="4" t="s">
        <v>5428</v>
      </c>
      <c r="G5618" s="4" t="s">
        <v>4302</v>
      </c>
      <c r="Q5618" s="9" t="s">
        <v>5428</v>
      </c>
      <c r="R5618" s="9" t="s">
        <v>2331</v>
      </c>
    </row>
    <row r="5619" spans="4:18" x14ac:dyDescent="0.25">
      <c r="D5619" s="4" t="s">
        <v>6745</v>
      </c>
      <c r="G5619" s="4" t="s">
        <v>4304</v>
      </c>
      <c r="Q5619" s="9" t="s">
        <v>6745</v>
      </c>
      <c r="R5619" s="9" t="s">
        <v>2322</v>
      </c>
    </row>
    <row r="5620" spans="4:18" x14ac:dyDescent="0.25">
      <c r="D5620" s="4" t="s">
        <v>3543</v>
      </c>
      <c r="G5620" s="4" t="s">
        <v>7008</v>
      </c>
      <c r="Q5620" s="9" t="s">
        <v>3543</v>
      </c>
      <c r="R5620" s="9" t="s">
        <v>2304</v>
      </c>
    </row>
    <row r="5621" spans="4:18" x14ac:dyDescent="0.25">
      <c r="D5621" s="4" t="s">
        <v>3586</v>
      </c>
      <c r="G5621" s="4" t="s">
        <v>4355</v>
      </c>
      <c r="Q5621" s="9" t="s">
        <v>3586</v>
      </c>
      <c r="R5621" s="9" t="s">
        <v>2316</v>
      </c>
    </row>
    <row r="5622" spans="4:18" x14ac:dyDescent="0.25">
      <c r="D5622" s="4" t="s">
        <v>3663</v>
      </c>
      <c r="G5622" s="4" t="s">
        <v>7009</v>
      </c>
      <c r="Q5622" s="9" t="s">
        <v>3663</v>
      </c>
      <c r="R5622" s="9" t="s">
        <v>5422</v>
      </c>
    </row>
    <row r="5623" spans="4:18" x14ac:dyDescent="0.25">
      <c r="D5623" s="4" t="s">
        <v>3773</v>
      </c>
      <c r="G5623" s="4" t="s">
        <v>7010</v>
      </c>
      <c r="Q5623" s="9" t="s">
        <v>3773</v>
      </c>
      <c r="R5623" s="9" t="s">
        <v>1559</v>
      </c>
    </row>
    <row r="5624" spans="4:18" x14ac:dyDescent="0.25">
      <c r="D5624" s="4" t="s">
        <v>6186</v>
      </c>
      <c r="G5624" s="4" t="s">
        <v>7582</v>
      </c>
      <c r="Q5624" s="9" t="s">
        <v>6186</v>
      </c>
      <c r="R5624" s="9" t="s">
        <v>4227</v>
      </c>
    </row>
    <row r="5625" spans="4:18" x14ac:dyDescent="0.25">
      <c r="D5625" s="4" t="s">
        <v>2566</v>
      </c>
      <c r="G5625" s="4" t="s">
        <v>4382</v>
      </c>
      <c r="Q5625" s="9" t="s">
        <v>2566</v>
      </c>
      <c r="R5625" s="9" t="s">
        <v>6739</v>
      </c>
    </row>
    <row r="5626" spans="4:18" x14ac:dyDescent="0.25">
      <c r="D5626" s="4" t="s">
        <v>4071</v>
      </c>
      <c r="G5626" s="4" t="s">
        <v>4987</v>
      </c>
      <c r="Q5626" s="9" t="s">
        <v>4071</v>
      </c>
      <c r="R5626" s="9" t="s">
        <v>4286</v>
      </c>
    </row>
    <row r="5627" spans="4:18" x14ac:dyDescent="0.25">
      <c r="D5627" s="4" t="s">
        <v>4451</v>
      </c>
      <c r="G5627" s="4" t="s">
        <v>2331</v>
      </c>
      <c r="Q5627" s="9" t="s">
        <v>4451</v>
      </c>
      <c r="R5627" s="9" t="s">
        <v>4294</v>
      </c>
    </row>
    <row r="5628" spans="4:18" x14ac:dyDescent="0.25">
      <c r="D5628" s="4" t="s">
        <v>4486</v>
      </c>
      <c r="G5628" s="4" t="s">
        <v>2322</v>
      </c>
      <c r="Q5628" s="9" t="s">
        <v>4486</v>
      </c>
      <c r="R5628" s="9" t="s">
        <v>4343</v>
      </c>
    </row>
    <row r="5629" spans="4:18" x14ac:dyDescent="0.25">
      <c r="D5629" s="4" t="s">
        <v>6746</v>
      </c>
      <c r="G5629" s="4" t="s">
        <v>2304</v>
      </c>
      <c r="Q5629" s="9" t="s">
        <v>6746</v>
      </c>
      <c r="R5629" s="9" t="s">
        <v>5661</v>
      </c>
    </row>
    <row r="5630" spans="4:18" x14ac:dyDescent="0.25">
      <c r="D5630" s="4" t="s">
        <v>4527</v>
      </c>
      <c r="G5630" s="4" t="s">
        <v>2316</v>
      </c>
      <c r="Q5630" s="9" t="s">
        <v>4527</v>
      </c>
      <c r="R5630" s="9" t="s">
        <v>2652</v>
      </c>
    </row>
    <row r="5631" spans="4:18" x14ac:dyDescent="0.25">
      <c r="D5631" s="4" t="s">
        <v>6080</v>
      </c>
      <c r="G5631" s="4" t="s">
        <v>5422</v>
      </c>
      <c r="Q5631" s="9" t="s">
        <v>6080</v>
      </c>
      <c r="R5631" s="9" t="s">
        <v>2241</v>
      </c>
    </row>
    <row r="5632" spans="4:18" x14ac:dyDescent="0.25">
      <c r="D5632" s="4" t="s">
        <v>4599</v>
      </c>
      <c r="G5632" s="4" t="s">
        <v>1559</v>
      </c>
      <c r="Q5632" s="9" t="s">
        <v>4599</v>
      </c>
      <c r="R5632" s="9" t="s">
        <v>1807</v>
      </c>
    </row>
    <row r="5633" spans="4:18" x14ac:dyDescent="0.25">
      <c r="D5633" s="4" t="s">
        <v>4694</v>
      </c>
      <c r="G5633" s="4" t="s">
        <v>4227</v>
      </c>
      <c r="Q5633" s="9" t="s">
        <v>4694</v>
      </c>
      <c r="R5633" s="9" t="s">
        <v>1941</v>
      </c>
    </row>
    <row r="5634" spans="4:18" x14ac:dyDescent="0.25">
      <c r="D5634" s="4" t="s">
        <v>4782</v>
      </c>
      <c r="G5634" s="4" t="s">
        <v>6739</v>
      </c>
      <c r="Q5634" s="9" t="s">
        <v>4782</v>
      </c>
      <c r="R5634" s="9" t="s">
        <v>2029</v>
      </c>
    </row>
    <row r="5635" spans="4:18" x14ac:dyDescent="0.25">
      <c r="D5635" s="4" t="s">
        <v>4860</v>
      </c>
      <c r="G5635" s="4" t="s">
        <v>4286</v>
      </c>
      <c r="Q5635" s="9" t="s">
        <v>4860</v>
      </c>
      <c r="R5635" s="9" t="s">
        <v>2181</v>
      </c>
    </row>
    <row r="5636" spans="4:18" x14ac:dyDescent="0.25">
      <c r="D5636" s="4" t="s">
        <v>2522</v>
      </c>
      <c r="G5636" s="4" t="s">
        <v>4294</v>
      </c>
      <c r="Q5636" s="9" t="s">
        <v>2522</v>
      </c>
      <c r="R5636" s="9" t="s">
        <v>1357</v>
      </c>
    </row>
    <row r="5637" spans="4:18" x14ac:dyDescent="0.25">
      <c r="D5637" s="4" t="s">
        <v>2167</v>
      </c>
      <c r="G5637" s="4" t="s">
        <v>4343</v>
      </c>
      <c r="Q5637" s="9" t="s">
        <v>2167</v>
      </c>
      <c r="R5637" s="9" t="s">
        <v>1423</v>
      </c>
    </row>
    <row r="5638" spans="4:18" x14ac:dyDescent="0.25">
      <c r="D5638" s="4" t="s">
        <v>4954</v>
      </c>
      <c r="G5638" s="4" t="s">
        <v>5661</v>
      </c>
      <c r="Q5638" s="9" t="s">
        <v>4954</v>
      </c>
      <c r="R5638" s="9" t="s">
        <v>6740</v>
      </c>
    </row>
    <row r="5639" spans="4:18" x14ac:dyDescent="0.25">
      <c r="D5639" s="4" t="s">
        <v>4946</v>
      </c>
      <c r="G5639" s="4" t="s">
        <v>2652</v>
      </c>
      <c r="Q5639" s="9" t="s">
        <v>4946</v>
      </c>
      <c r="R5639" s="9" t="s">
        <v>4538</v>
      </c>
    </row>
    <row r="5640" spans="4:18" x14ac:dyDescent="0.25">
      <c r="D5640" s="4" t="s">
        <v>5696</v>
      </c>
      <c r="G5640" s="4" t="s">
        <v>2241</v>
      </c>
      <c r="Q5640" s="9" t="s">
        <v>5696</v>
      </c>
      <c r="R5640" s="9" t="s">
        <v>5423</v>
      </c>
    </row>
    <row r="5641" spans="4:18" x14ac:dyDescent="0.25">
      <c r="D5641" s="4" t="s">
        <v>6081</v>
      </c>
      <c r="G5641" s="4" t="s">
        <v>1807</v>
      </c>
      <c r="Q5641" s="9" t="s">
        <v>6081</v>
      </c>
      <c r="R5641" s="9" t="s">
        <v>4589</v>
      </c>
    </row>
    <row r="5642" spans="4:18" x14ac:dyDescent="0.25">
      <c r="D5642" s="4" t="s">
        <v>6747</v>
      </c>
      <c r="G5642" s="4" t="s">
        <v>1941</v>
      </c>
      <c r="Q5642" s="9" t="s">
        <v>6747</v>
      </c>
      <c r="R5642" s="9" t="s">
        <v>4624</v>
      </c>
    </row>
    <row r="5643" spans="4:18" x14ac:dyDescent="0.25">
      <c r="D5643" s="4" t="s">
        <v>1429</v>
      </c>
      <c r="G5643" s="4" t="s">
        <v>2029</v>
      </c>
      <c r="Q5643" s="9" t="s">
        <v>1429</v>
      </c>
      <c r="R5643" s="9" t="s">
        <v>5662</v>
      </c>
    </row>
    <row r="5644" spans="4:18" x14ac:dyDescent="0.25">
      <c r="D5644" s="4" t="s">
        <v>2692</v>
      </c>
      <c r="G5644" s="4" t="s">
        <v>2181</v>
      </c>
      <c r="Q5644" s="9" t="s">
        <v>2692</v>
      </c>
      <c r="R5644" s="9" t="s">
        <v>4671</v>
      </c>
    </row>
    <row r="5645" spans="4:18" x14ac:dyDescent="0.25">
      <c r="D5645" s="4" t="s">
        <v>5667</v>
      </c>
      <c r="G5645" s="4" t="s">
        <v>1357</v>
      </c>
      <c r="Q5645" s="9" t="s">
        <v>5667</v>
      </c>
      <c r="R5645" s="9" t="s">
        <v>4715</v>
      </c>
    </row>
    <row r="5646" spans="4:18" x14ac:dyDescent="0.25">
      <c r="D5646" s="4" t="s">
        <v>1573</v>
      </c>
      <c r="G5646" s="4" t="s">
        <v>1423</v>
      </c>
      <c r="Q5646" s="9" t="s">
        <v>1573</v>
      </c>
      <c r="R5646" s="9" t="s">
        <v>4763</v>
      </c>
    </row>
    <row r="5647" spans="4:18" x14ac:dyDescent="0.25">
      <c r="D5647" s="4" t="s">
        <v>2716</v>
      </c>
      <c r="G5647" s="4" t="s">
        <v>6740</v>
      </c>
      <c r="Q5647" s="9" t="s">
        <v>2716</v>
      </c>
      <c r="R5647" s="9" t="s">
        <v>4764</v>
      </c>
    </row>
    <row r="5648" spans="4:18" x14ac:dyDescent="0.25">
      <c r="D5648" s="4" t="s">
        <v>2736</v>
      </c>
      <c r="G5648" s="4" t="s">
        <v>4538</v>
      </c>
      <c r="Q5648" s="9" t="s">
        <v>2736</v>
      </c>
      <c r="R5648" s="9" t="s">
        <v>6741</v>
      </c>
    </row>
    <row r="5649" spans="4:18" x14ac:dyDescent="0.25">
      <c r="D5649" s="4" t="s">
        <v>2745</v>
      </c>
      <c r="G5649" s="4" t="s">
        <v>5423</v>
      </c>
      <c r="Q5649" s="9" t="s">
        <v>2745</v>
      </c>
      <c r="R5649" s="9" t="s">
        <v>7730</v>
      </c>
    </row>
    <row r="5650" spans="4:18" x14ac:dyDescent="0.25">
      <c r="D5650" s="4" t="s">
        <v>2771</v>
      </c>
      <c r="G5650" s="4" t="s">
        <v>4589</v>
      </c>
      <c r="Q5650" s="9" t="s">
        <v>2771</v>
      </c>
      <c r="R5650" s="9" t="s">
        <v>4809</v>
      </c>
    </row>
    <row r="5651" spans="4:18" x14ac:dyDescent="0.25">
      <c r="D5651" s="4" t="s">
        <v>2766</v>
      </c>
      <c r="G5651" s="4" t="s">
        <v>4624</v>
      </c>
      <c r="Q5651" s="9" t="s">
        <v>2766</v>
      </c>
      <c r="R5651" s="9" t="s">
        <v>4841</v>
      </c>
    </row>
    <row r="5652" spans="4:18" x14ac:dyDescent="0.25">
      <c r="D5652" s="4" t="s">
        <v>6748</v>
      </c>
      <c r="G5652" s="4" t="s">
        <v>5662</v>
      </c>
      <c r="Q5652" s="9" t="s">
        <v>6748</v>
      </c>
      <c r="R5652" s="9" t="s">
        <v>7011</v>
      </c>
    </row>
    <row r="5653" spans="4:18" x14ac:dyDescent="0.25">
      <c r="D5653" s="4" t="s">
        <v>2813</v>
      </c>
      <c r="G5653" s="4" t="s">
        <v>4671</v>
      </c>
      <c r="Q5653" s="9" t="s">
        <v>2813</v>
      </c>
      <c r="R5653" s="9" t="s">
        <v>2371</v>
      </c>
    </row>
    <row r="5654" spans="4:18" x14ac:dyDescent="0.25">
      <c r="D5654" s="4" t="s">
        <v>2842</v>
      </c>
      <c r="G5654" s="4" t="s">
        <v>4715</v>
      </c>
      <c r="Q5654" s="9" t="s">
        <v>2842</v>
      </c>
      <c r="R5654" s="9" t="s">
        <v>1732</v>
      </c>
    </row>
    <row r="5655" spans="4:18" x14ac:dyDescent="0.25">
      <c r="D5655" s="4" t="s">
        <v>2833</v>
      </c>
      <c r="G5655" s="4" t="s">
        <v>4763</v>
      </c>
      <c r="Q5655" s="9" t="s">
        <v>2833</v>
      </c>
      <c r="R5655" s="9" t="s">
        <v>2007</v>
      </c>
    </row>
    <row r="5656" spans="4:18" x14ac:dyDescent="0.25">
      <c r="D5656" s="4" t="s">
        <v>2857</v>
      </c>
      <c r="G5656" s="4" t="s">
        <v>4764</v>
      </c>
      <c r="Q5656" s="9" t="s">
        <v>2857</v>
      </c>
      <c r="R5656" s="9" t="s">
        <v>2026</v>
      </c>
    </row>
    <row r="5657" spans="4:18" x14ac:dyDescent="0.25">
      <c r="D5657" s="4" t="s">
        <v>2873</v>
      </c>
      <c r="G5657" s="4" t="s">
        <v>6741</v>
      </c>
      <c r="Q5657" s="9" t="s">
        <v>2873</v>
      </c>
      <c r="R5657" s="9" t="s">
        <v>4914</v>
      </c>
    </row>
    <row r="5658" spans="4:18" x14ac:dyDescent="0.25">
      <c r="D5658" s="4" t="s">
        <v>2628</v>
      </c>
      <c r="G5658" s="4" t="s">
        <v>7730</v>
      </c>
      <c r="Q5658" s="9" t="s">
        <v>2628</v>
      </c>
      <c r="R5658" s="9" t="s">
        <v>7469</v>
      </c>
    </row>
    <row r="5659" spans="4:18" x14ac:dyDescent="0.25">
      <c r="D5659" s="4" t="s">
        <v>2218</v>
      </c>
      <c r="G5659" s="4" t="s">
        <v>4809</v>
      </c>
      <c r="Q5659" s="9" t="s">
        <v>2218</v>
      </c>
      <c r="R5659" s="9" t="s">
        <v>2962</v>
      </c>
    </row>
    <row r="5660" spans="4:18" x14ac:dyDescent="0.25">
      <c r="D5660" s="4" t="s">
        <v>1700</v>
      </c>
      <c r="G5660" s="4" t="s">
        <v>4841</v>
      </c>
      <c r="Q5660" s="9" t="s">
        <v>1700</v>
      </c>
      <c r="R5660" s="9" t="s">
        <v>6352</v>
      </c>
    </row>
    <row r="5661" spans="4:18" x14ac:dyDescent="0.25">
      <c r="D5661" s="4" t="s">
        <v>1771</v>
      </c>
      <c r="G5661" s="4" t="s">
        <v>7011</v>
      </c>
      <c r="Q5661" s="9" t="s">
        <v>1771</v>
      </c>
      <c r="R5661" s="9" t="s">
        <v>6742</v>
      </c>
    </row>
    <row r="5662" spans="4:18" x14ac:dyDescent="0.25">
      <c r="D5662" s="4" t="s">
        <v>1905</v>
      </c>
      <c r="G5662" s="4" t="s">
        <v>2371</v>
      </c>
      <c r="Q5662" s="9" t="s">
        <v>1905</v>
      </c>
      <c r="R5662" s="9" t="s">
        <v>7470</v>
      </c>
    </row>
    <row r="5663" spans="4:18" x14ac:dyDescent="0.25">
      <c r="D5663" s="4" t="s">
        <v>2923</v>
      </c>
      <c r="G5663" s="4" t="s">
        <v>1732</v>
      </c>
      <c r="Q5663" s="9" t="s">
        <v>2923</v>
      </c>
      <c r="R5663" s="9" t="s">
        <v>4634</v>
      </c>
    </row>
    <row r="5664" spans="4:18" x14ac:dyDescent="0.25">
      <c r="D5664" s="4" t="s">
        <v>6750</v>
      </c>
      <c r="G5664" s="4" t="s">
        <v>2007</v>
      </c>
      <c r="Q5664" s="9" t="s">
        <v>6750</v>
      </c>
      <c r="R5664" s="9" t="s">
        <v>7731</v>
      </c>
    </row>
    <row r="5665" spans="4:18" x14ac:dyDescent="0.25">
      <c r="D5665" s="4" t="s">
        <v>5669</v>
      </c>
      <c r="G5665" s="4" t="s">
        <v>2026</v>
      </c>
      <c r="Q5665" s="9" t="s">
        <v>5669</v>
      </c>
      <c r="R5665" s="9" t="s">
        <v>4852</v>
      </c>
    </row>
    <row r="5666" spans="4:18" x14ac:dyDescent="0.25">
      <c r="D5666" s="4" t="s">
        <v>4265</v>
      </c>
      <c r="G5666" s="4" t="s">
        <v>4914</v>
      </c>
      <c r="Q5666" s="9" t="s">
        <v>4265</v>
      </c>
      <c r="R5666" s="9" t="s">
        <v>2585</v>
      </c>
    </row>
    <row r="5667" spans="4:18" x14ac:dyDescent="0.25">
      <c r="D5667" s="4" t="s">
        <v>6082</v>
      </c>
      <c r="G5667" s="4" t="s">
        <v>7469</v>
      </c>
      <c r="Q5667" s="9" t="s">
        <v>6082</v>
      </c>
      <c r="R5667" s="9" t="s">
        <v>2030</v>
      </c>
    </row>
    <row r="5668" spans="4:18" x14ac:dyDescent="0.25">
      <c r="D5668" s="4" t="s">
        <v>6751</v>
      </c>
      <c r="G5668" s="4" t="s">
        <v>2962</v>
      </c>
      <c r="Q5668" s="9" t="s">
        <v>6751</v>
      </c>
      <c r="R5668" s="9" t="s">
        <v>4941</v>
      </c>
    </row>
    <row r="5669" spans="4:18" x14ac:dyDescent="0.25">
      <c r="D5669" s="4" t="s">
        <v>6187</v>
      </c>
      <c r="G5669" s="4" t="s">
        <v>6352</v>
      </c>
      <c r="Q5669" s="9" t="s">
        <v>6187</v>
      </c>
      <c r="R5669" s="9" t="s">
        <v>6077</v>
      </c>
    </row>
    <row r="5670" spans="4:18" x14ac:dyDescent="0.25">
      <c r="D5670" s="4" t="s">
        <v>4150</v>
      </c>
      <c r="G5670" s="4" t="s">
        <v>6742</v>
      </c>
      <c r="Q5670" s="9" t="s">
        <v>4150</v>
      </c>
      <c r="R5670" s="9" t="s">
        <v>5663</v>
      </c>
    </row>
    <row r="5671" spans="4:18" x14ac:dyDescent="0.25">
      <c r="D5671" s="4" t="s">
        <v>5450</v>
      </c>
      <c r="G5671" s="4" t="s">
        <v>7470</v>
      </c>
      <c r="Q5671" s="9" t="s">
        <v>5450</v>
      </c>
      <c r="R5671" s="9" t="s">
        <v>5448</v>
      </c>
    </row>
    <row r="5672" spans="4:18" x14ac:dyDescent="0.25">
      <c r="D5672" s="4" t="s">
        <v>4166</v>
      </c>
      <c r="G5672" s="4" t="s">
        <v>4634</v>
      </c>
      <c r="Q5672" s="9" t="s">
        <v>4166</v>
      </c>
      <c r="R5672" s="9" t="s">
        <v>4341</v>
      </c>
    </row>
    <row r="5673" spans="4:18" x14ac:dyDescent="0.25">
      <c r="D5673" s="4" t="s">
        <v>6752</v>
      </c>
      <c r="G5673" s="4" t="s">
        <v>7731</v>
      </c>
      <c r="Q5673" s="9" t="s">
        <v>6752</v>
      </c>
      <c r="R5673" s="9" t="s">
        <v>6078</v>
      </c>
    </row>
    <row r="5674" spans="4:18" x14ac:dyDescent="0.25">
      <c r="D5674" s="4" t="s">
        <v>4195</v>
      </c>
      <c r="G5674" s="4" t="s">
        <v>4852</v>
      </c>
      <c r="Q5674" s="9" t="s">
        <v>4195</v>
      </c>
      <c r="R5674" s="9" t="s">
        <v>4395</v>
      </c>
    </row>
    <row r="5675" spans="4:18" x14ac:dyDescent="0.25">
      <c r="D5675" s="4" t="s">
        <v>6753</v>
      </c>
      <c r="G5675" s="4" t="s">
        <v>2585</v>
      </c>
      <c r="Q5675" s="9" t="s">
        <v>6753</v>
      </c>
      <c r="R5675" s="9" t="s">
        <v>6184</v>
      </c>
    </row>
    <row r="5676" spans="4:18" x14ac:dyDescent="0.25">
      <c r="D5676" s="4" t="s">
        <v>4264</v>
      </c>
      <c r="G5676" s="4" t="s">
        <v>2030</v>
      </c>
      <c r="Q5676" s="9" t="s">
        <v>4264</v>
      </c>
      <c r="R5676" s="9" t="s">
        <v>2284</v>
      </c>
    </row>
    <row r="5677" spans="4:18" x14ac:dyDescent="0.25">
      <c r="D5677" s="4" t="s">
        <v>6083</v>
      </c>
      <c r="G5677" s="4" t="s">
        <v>4941</v>
      </c>
      <c r="Q5677" s="9" t="s">
        <v>6083</v>
      </c>
      <c r="R5677" s="9" t="s">
        <v>2292</v>
      </c>
    </row>
    <row r="5678" spans="4:18" x14ac:dyDescent="0.25">
      <c r="D5678" s="4" t="s">
        <v>7203</v>
      </c>
      <c r="G5678" s="4" t="s">
        <v>6077</v>
      </c>
      <c r="Q5678" s="9" t="s">
        <v>7203</v>
      </c>
      <c r="R5678" s="9" t="s">
        <v>4435</v>
      </c>
    </row>
    <row r="5679" spans="4:18" x14ac:dyDescent="0.25">
      <c r="D5679" s="4" t="s">
        <v>6754</v>
      </c>
      <c r="G5679" s="4" t="s">
        <v>5663</v>
      </c>
      <c r="Q5679" s="9" t="s">
        <v>6754</v>
      </c>
      <c r="R5679" s="9" t="s">
        <v>1334</v>
      </c>
    </row>
    <row r="5680" spans="4:18" x14ac:dyDescent="0.25">
      <c r="D5680" s="4" t="s">
        <v>6755</v>
      </c>
      <c r="G5680" s="4" t="s">
        <v>5448</v>
      </c>
      <c r="Q5680" s="9" t="s">
        <v>6755</v>
      </c>
      <c r="R5680" s="9" t="s">
        <v>7012</v>
      </c>
    </row>
    <row r="5681" spans="4:18" x14ac:dyDescent="0.25">
      <c r="D5681" s="4" t="s">
        <v>6756</v>
      </c>
      <c r="G5681" s="4" t="s">
        <v>4341</v>
      </c>
      <c r="Q5681" s="9" t="s">
        <v>6756</v>
      </c>
      <c r="R5681" s="9" t="s">
        <v>5424</v>
      </c>
    </row>
    <row r="5682" spans="4:18" x14ac:dyDescent="0.25">
      <c r="D5682" s="4" t="s">
        <v>5840</v>
      </c>
      <c r="G5682" s="4" t="s">
        <v>6078</v>
      </c>
      <c r="Q5682" s="9" t="s">
        <v>5840</v>
      </c>
      <c r="R5682" s="9" t="s">
        <v>6353</v>
      </c>
    </row>
    <row r="5683" spans="4:18" x14ac:dyDescent="0.25">
      <c r="D5683" s="4" t="s">
        <v>3289</v>
      </c>
      <c r="G5683" s="4" t="s">
        <v>4395</v>
      </c>
      <c r="Q5683" s="9" t="s">
        <v>3289</v>
      </c>
      <c r="R5683" s="9" t="s">
        <v>7013</v>
      </c>
    </row>
    <row r="5684" spans="4:18" x14ac:dyDescent="0.25">
      <c r="D5684" s="4" t="s">
        <v>6758</v>
      </c>
      <c r="G5684" s="4" t="s">
        <v>6184</v>
      </c>
      <c r="Q5684" s="9" t="s">
        <v>6758</v>
      </c>
      <c r="R5684" s="9" t="s">
        <v>2706</v>
      </c>
    </row>
    <row r="5685" spans="4:18" x14ac:dyDescent="0.25">
      <c r="D5685" s="4" t="s">
        <v>7475</v>
      </c>
      <c r="G5685" s="4" t="s">
        <v>2284</v>
      </c>
      <c r="Q5685" s="9" t="s">
        <v>7475</v>
      </c>
      <c r="R5685" s="9" t="s">
        <v>6354</v>
      </c>
    </row>
    <row r="5686" spans="4:18" x14ac:dyDescent="0.25">
      <c r="G5686" s="4" t="s">
        <v>2292</v>
      </c>
      <c r="R5686" s="9" t="s">
        <v>7014</v>
      </c>
    </row>
    <row r="5687" spans="4:18" x14ac:dyDescent="0.25">
      <c r="G5687" s="4" t="s">
        <v>4435</v>
      </c>
      <c r="R5687" s="9" t="s">
        <v>2748</v>
      </c>
    </row>
    <row r="5688" spans="4:18" x14ac:dyDescent="0.25">
      <c r="G5688" s="4" t="s">
        <v>1334</v>
      </c>
      <c r="R5688" s="9" t="s">
        <v>5664</v>
      </c>
    </row>
    <row r="5689" spans="4:18" x14ac:dyDescent="0.25">
      <c r="G5689" s="4" t="s">
        <v>7012</v>
      </c>
      <c r="R5689" s="9" t="s">
        <v>2819</v>
      </c>
    </row>
    <row r="5690" spans="4:18" x14ac:dyDescent="0.25">
      <c r="G5690" s="4" t="s">
        <v>5424</v>
      </c>
      <c r="R5690" s="9" t="s">
        <v>4983</v>
      </c>
    </row>
    <row r="5691" spans="4:18" x14ac:dyDescent="0.25">
      <c r="G5691" s="4" t="s">
        <v>6353</v>
      </c>
      <c r="R5691" s="9" t="s">
        <v>5425</v>
      </c>
    </row>
    <row r="5692" spans="4:18" x14ac:dyDescent="0.25">
      <c r="G5692" s="4" t="s">
        <v>7013</v>
      </c>
      <c r="R5692" s="9" t="s">
        <v>5695</v>
      </c>
    </row>
    <row r="5693" spans="4:18" x14ac:dyDescent="0.25">
      <c r="G5693" s="4" t="s">
        <v>2706</v>
      </c>
      <c r="R5693" s="9" t="s">
        <v>5294</v>
      </c>
    </row>
    <row r="5694" spans="4:18" x14ac:dyDescent="0.25">
      <c r="G5694" s="4" t="s">
        <v>6354</v>
      </c>
      <c r="R5694" s="9" t="s">
        <v>5295</v>
      </c>
    </row>
    <row r="5695" spans="4:18" x14ac:dyDescent="0.25">
      <c r="G5695" s="4" t="s">
        <v>7014</v>
      </c>
      <c r="R5695" s="9" t="s">
        <v>7732</v>
      </c>
    </row>
    <row r="5696" spans="4:18" x14ac:dyDescent="0.25">
      <c r="G5696" s="4" t="s">
        <v>2748</v>
      </c>
      <c r="R5696" s="9" t="s">
        <v>7733</v>
      </c>
    </row>
    <row r="5697" spans="7:18" x14ac:dyDescent="0.25">
      <c r="G5697" s="4" t="s">
        <v>5664</v>
      </c>
      <c r="R5697" s="9" t="s">
        <v>2897</v>
      </c>
    </row>
    <row r="5698" spans="7:18" x14ac:dyDescent="0.25">
      <c r="G5698" s="4" t="s">
        <v>2819</v>
      </c>
      <c r="R5698" s="9" t="s">
        <v>2614</v>
      </c>
    </row>
    <row r="5699" spans="7:18" x14ac:dyDescent="0.25">
      <c r="G5699" s="4" t="s">
        <v>4983</v>
      </c>
      <c r="R5699" s="9" t="s">
        <v>2214</v>
      </c>
    </row>
    <row r="5700" spans="7:18" x14ac:dyDescent="0.25">
      <c r="G5700" s="4" t="s">
        <v>5425</v>
      </c>
      <c r="R5700" s="9" t="s">
        <v>2067</v>
      </c>
    </row>
    <row r="5701" spans="7:18" x14ac:dyDescent="0.25">
      <c r="G5701" s="4" t="s">
        <v>5695</v>
      </c>
      <c r="R5701" s="9" t="s">
        <v>2050</v>
      </c>
    </row>
    <row r="5702" spans="7:18" x14ac:dyDescent="0.25">
      <c r="G5702" s="4" t="s">
        <v>5294</v>
      </c>
      <c r="R5702" s="9" t="s">
        <v>5449</v>
      </c>
    </row>
    <row r="5703" spans="7:18" x14ac:dyDescent="0.25">
      <c r="G5703" s="4" t="s">
        <v>5295</v>
      </c>
      <c r="R5703" s="9" t="s">
        <v>7471</v>
      </c>
    </row>
    <row r="5704" spans="7:18" x14ac:dyDescent="0.25">
      <c r="G5704" s="4" t="s">
        <v>7732</v>
      </c>
      <c r="R5704" s="9" t="s">
        <v>6355</v>
      </c>
    </row>
    <row r="5705" spans="7:18" x14ac:dyDescent="0.25">
      <c r="G5705" s="4" t="s">
        <v>7733</v>
      </c>
      <c r="R5705" s="9" t="s">
        <v>4310</v>
      </c>
    </row>
    <row r="5706" spans="7:18" x14ac:dyDescent="0.25">
      <c r="G5706" s="4" t="s">
        <v>2897</v>
      </c>
      <c r="R5706" s="9" t="s">
        <v>6185</v>
      </c>
    </row>
    <row r="5707" spans="7:18" x14ac:dyDescent="0.25">
      <c r="G5707" s="4" t="s">
        <v>2614</v>
      </c>
      <c r="R5707" s="9" t="s">
        <v>7015</v>
      </c>
    </row>
    <row r="5708" spans="7:18" x14ac:dyDescent="0.25">
      <c r="G5708" s="4" t="s">
        <v>2214</v>
      </c>
      <c r="R5708" s="9" t="s">
        <v>4416</v>
      </c>
    </row>
    <row r="5709" spans="7:18" x14ac:dyDescent="0.25">
      <c r="G5709" s="4" t="s">
        <v>2067</v>
      </c>
      <c r="R5709" s="9" t="s">
        <v>7472</v>
      </c>
    </row>
    <row r="5710" spans="7:18" x14ac:dyDescent="0.25">
      <c r="G5710" s="4" t="s">
        <v>2050</v>
      </c>
      <c r="R5710" s="9" t="s">
        <v>5665</v>
      </c>
    </row>
    <row r="5711" spans="7:18" x14ac:dyDescent="0.25">
      <c r="G5711" s="4" t="s">
        <v>5449</v>
      </c>
      <c r="R5711" s="9" t="s">
        <v>2499</v>
      </c>
    </row>
    <row r="5712" spans="7:18" x14ac:dyDescent="0.25">
      <c r="G5712" s="4" t="s">
        <v>7471</v>
      </c>
      <c r="R5712" s="9" t="s">
        <v>1202</v>
      </c>
    </row>
    <row r="5713" spans="7:18" x14ac:dyDescent="0.25">
      <c r="G5713" s="4" t="s">
        <v>6355</v>
      </c>
      <c r="R5713" s="9" t="s">
        <v>1454</v>
      </c>
    </row>
    <row r="5714" spans="7:18" x14ac:dyDescent="0.25">
      <c r="G5714" s="4" t="s">
        <v>4310</v>
      </c>
      <c r="R5714" s="9" t="s">
        <v>6356</v>
      </c>
    </row>
    <row r="5715" spans="7:18" x14ac:dyDescent="0.25">
      <c r="G5715" s="4" t="s">
        <v>6185</v>
      </c>
      <c r="R5715" s="9" t="s">
        <v>3063</v>
      </c>
    </row>
    <row r="5716" spans="7:18" x14ac:dyDescent="0.25">
      <c r="G5716" s="4" t="s">
        <v>7015</v>
      </c>
      <c r="R5716" s="9" t="s">
        <v>3142</v>
      </c>
    </row>
    <row r="5717" spans="7:18" x14ac:dyDescent="0.25">
      <c r="G5717" s="4" t="s">
        <v>4416</v>
      </c>
      <c r="R5717" s="9" t="s">
        <v>5666</v>
      </c>
    </row>
    <row r="5718" spans="7:18" x14ac:dyDescent="0.25">
      <c r="G5718" s="4" t="s">
        <v>7472</v>
      </c>
      <c r="R5718" s="9" t="s">
        <v>3253</v>
      </c>
    </row>
    <row r="5719" spans="7:18" x14ac:dyDescent="0.25">
      <c r="G5719" s="4" t="s">
        <v>5665</v>
      </c>
      <c r="R5719" s="9" t="s">
        <v>6743</v>
      </c>
    </row>
    <row r="5720" spans="7:18" x14ac:dyDescent="0.25">
      <c r="G5720" s="4" t="s">
        <v>2499</v>
      </c>
      <c r="R5720" s="9" t="s">
        <v>7016</v>
      </c>
    </row>
    <row r="5721" spans="7:18" x14ac:dyDescent="0.25">
      <c r="G5721" s="4" t="s">
        <v>1202</v>
      </c>
      <c r="R5721" s="9" t="s">
        <v>7473</v>
      </c>
    </row>
    <row r="5722" spans="7:18" x14ac:dyDescent="0.25">
      <c r="G5722" s="4" t="s">
        <v>1454</v>
      </c>
      <c r="R5722" s="9" t="s">
        <v>3325</v>
      </c>
    </row>
    <row r="5723" spans="7:18" x14ac:dyDescent="0.25">
      <c r="G5723" s="4" t="s">
        <v>6356</v>
      </c>
      <c r="R5723" s="9" t="s">
        <v>6841</v>
      </c>
    </row>
    <row r="5724" spans="7:18" x14ac:dyDescent="0.25">
      <c r="G5724" s="4" t="s">
        <v>3063</v>
      </c>
      <c r="R5724" s="9" t="s">
        <v>2635</v>
      </c>
    </row>
    <row r="5725" spans="7:18" x14ac:dyDescent="0.25">
      <c r="G5725" s="4" t="s">
        <v>3142</v>
      </c>
      <c r="R5725" s="9" t="s">
        <v>2225</v>
      </c>
    </row>
    <row r="5726" spans="7:18" x14ac:dyDescent="0.25">
      <c r="G5726" s="4" t="s">
        <v>5666</v>
      </c>
      <c r="R5726" s="9" t="s">
        <v>1720</v>
      </c>
    </row>
    <row r="5727" spans="7:18" x14ac:dyDescent="0.25">
      <c r="G5727" s="4" t="s">
        <v>3253</v>
      </c>
      <c r="R5727" s="9" t="s">
        <v>3419</v>
      </c>
    </row>
    <row r="5728" spans="7:18" x14ac:dyDescent="0.25">
      <c r="G5728" s="4" t="s">
        <v>6743</v>
      </c>
      <c r="R5728" s="9" t="s">
        <v>3411</v>
      </c>
    </row>
    <row r="5729" spans="7:18" x14ac:dyDescent="0.25">
      <c r="G5729" s="4" t="s">
        <v>7016</v>
      </c>
      <c r="R5729" s="9" t="s">
        <v>5426</v>
      </c>
    </row>
    <row r="5730" spans="7:18" x14ac:dyDescent="0.25">
      <c r="G5730" s="4" t="s">
        <v>7473</v>
      </c>
      <c r="R5730" s="9" t="s">
        <v>7474</v>
      </c>
    </row>
    <row r="5731" spans="7:18" x14ac:dyDescent="0.25">
      <c r="G5731" s="4" t="s">
        <v>3325</v>
      </c>
      <c r="R5731" s="9" t="s">
        <v>6079</v>
      </c>
    </row>
    <row r="5732" spans="7:18" x14ac:dyDescent="0.25">
      <c r="G5732" s="4" t="s">
        <v>6841</v>
      </c>
      <c r="R5732" s="9" t="s">
        <v>2455</v>
      </c>
    </row>
    <row r="5733" spans="7:18" x14ac:dyDescent="0.25">
      <c r="G5733" s="4" t="s">
        <v>2635</v>
      </c>
      <c r="R5733" s="9" t="s">
        <v>1229</v>
      </c>
    </row>
    <row r="5734" spans="7:18" x14ac:dyDescent="0.25">
      <c r="G5734" s="4" t="s">
        <v>2225</v>
      </c>
      <c r="R5734" s="9" t="s">
        <v>4135</v>
      </c>
    </row>
    <row r="5735" spans="7:18" x14ac:dyDescent="0.25">
      <c r="G5735" s="4" t="s">
        <v>1720</v>
      </c>
      <c r="R5735" s="9" t="s">
        <v>1448</v>
      </c>
    </row>
    <row r="5736" spans="7:18" x14ac:dyDescent="0.25">
      <c r="G5736" s="4" t="s">
        <v>3419</v>
      </c>
      <c r="R5736" s="9" t="s">
        <v>5427</v>
      </c>
    </row>
    <row r="5737" spans="7:18" x14ac:dyDescent="0.25">
      <c r="G5737" s="4" t="s">
        <v>3411</v>
      </c>
      <c r="R5737" s="9" t="s">
        <v>1592</v>
      </c>
    </row>
    <row r="5738" spans="7:18" x14ac:dyDescent="0.25">
      <c r="G5738" s="4" t="s">
        <v>5426</v>
      </c>
      <c r="R5738" s="9" t="s">
        <v>4190</v>
      </c>
    </row>
    <row r="5739" spans="7:18" x14ac:dyDescent="0.25">
      <c r="G5739" s="4" t="s">
        <v>7474</v>
      </c>
      <c r="R5739" s="9" t="s">
        <v>6357</v>
      </c>
    </row>
    <row r="5740" spans="7:18" x14ac:dyDescent="0.25">
      <c r="G5740" s="4" t="s">
        <v>6079</v>
      </c>
      <c r="R5740" s="9" t="s">
        <v>4225</v>
      </c>
    </row>
    <row r="5741" spans="7:18" x14ac:dyDescent="0.25">
      <c r="G5741" s="4" t="s">
        <v>2455</v>
      </c>
      <c r="R5741" s="9" t="s">
        <v>4231</v>
      </c>
    </row>
    <row r="5742" spans="7:18" x14ac:dyDescent="0.25">
      <c r="G5742" s="4" t="s">
        <v>1229</v>
      </c>
      <c r="R5742" s="9" t="s">
        <v>6744</v>
      </c>
    </row>
    <row r="5743" spans="7:18" x14ac:dyDescent="0.25">
      <c r="G5743" s="4" t="s">
        <v>4135</v>
      </c>
      <c r="R5743" s="9" t="s">
        <v>4287</v>
      </c>
    </row>
    <row r="5744" spans="7:18" x14ac:dyDescent="0.25">
      <c r="G5744" s="4" t="s">
        <v>1448</v>
      </c>
      <c r="R5744" s="9" t="s">
        <v>4293</v>
      </c>
    </row>
    <row r="5745" spans="7:18" x14ac:dyDescent="0.25">
      <c r="G5745" s="4" t="s">
        <v>5427</v>
      </c>
      <c r="R5745" s="9" t="s">
        <v>4346</v>
      </c>
    </row>
    <row r="5746" spans="7:18" x14ac:dyDescent="0.25">
      <c r="G5746" s="4" t="s">
        <v>1592</v>
      </c>
      <c r="R5746" s="9" t="s">
        <v>7734</v>
      </c>
    </row>
    <row r="5747" spans="7:18" x14ac:dyDescent="0.25">
      <c r="G5747" s="4" t="s">
        <v>4190</v>
      </c>
      <c r="R5747" s="9" t="s">
        <v>2432</v>
      </c>
    </row>
    <row r="5748" spans="7:18" x14ac:dyDescent="0.25">
      <c r="G5748" s="4" t="s">
        <v>6357</v>
      </c>
      <c r="R5748" s="9" t="s">
        <v>1851</v>
      </c>
    </row>
    <row r="5749" spans="7:18" x14ac:dyDescent="0.25">
      <c r="G5749" s="4" t="s">
        <v>4225</v>
      </c>
      <c r="R5749" s="9" t="s">
        <v>1866</v>
      </c>
    </row>
    <row r="5750" spans="7:18" x14ac:dyDescent="0.25">
      <c r="G5750" s="4" t="s">
        <v>4231</v>
      </c>
      <c r="R5750" s="9" t="s">
        <v>5428</v>
      </c>
    </row>
    <row r="5751" spans="7:18" x14ac:dyDescent="0.25">
      <c r="G5751" s="4" t="s">
        <v>6744</v>
      </c>
      <c r="R5751" s="9" t="s">
        <v>6745</v>
      </c>
    </row>
    <row r="5752" spans="7:18" x14ac:dyDescent="0.25">
      <c r="G5752" s="4" t="s">
        <v>4287</v>
      </c>
      <c r="R5752" s="9" t="s">
        <v>3543</v>
      </c>
    </row>
    <row r="5753" spans="7:18" x14ac:dyDescent="0.25">
      <c r="G5753" s="4" t="s">
        <v>4293</v>
      </c>
      <c r="R5753" s="9" t="s">
        <v>3586</v>
      </c>
    </row>
    <row r="5754" spans="7:18" x14ac:dyDescent="0.25">
      <c r="G5754" s="4" t="s">
        <v>4346</v>
      </c>
      <c r="R5754" s="9" t="s">
        <v>7735</v>
      </c>
    </row>
    <row r="5755" spans="7:18" x14ac:dyDescent="0.25">
      <c r="G5755" s="4" t="s">
        <v>7734</v>
      </c>
      <c r="R5755" s="9" t="s">
        <v>3663</v>
      </c>
    </row>
    <row r="5756" spans="7:18" x14ac:dyDescent="0.25">
      <c r="G5756" s="4" t="s">
        <v>2432</v>
      </c>
      <c r="R5756" s="9" t="s">
        <v>3773</v>
      </c>
    </row>
    <row r="5757" spans="7:18" x14ac:dyDescent="0.25">
      <c r="G5757" s="4" t="s">
        <v>1851</v>
      </c>
      <c r="R5757" s="9" t="s">
        <v>6186</v>
      </c>
    </row>
    <row r="5758" spans="7:18" x14ac:dyDescent="0.25">
      <c r="G5758" s="4" t="s">
        <v>1866</v>
      </c>
      <c r="R5758" s="9" t="s">
        <v>2566</v>
      </c>
    </row>
    <row r="5759" spans="7:18" x14ac:dyDescent="0.25">
      <c r="G5759" s="4" t="s">
        <v>5428</v>
      </c>
      <c r="R5759" s="9" t="s">
        <v>4071</v>
      </c>
    </row>
    <row r="5760" spans="7:18" x14ac:dyDescent="0.25">
      <c r="G5760" s="4" t="s">
        <v>6745</v>
      </c>
      <c r="R5760" s="9" t="s">
        <v>4451</v>
      </c>
    </row>
    <row r="5761" spans="7:18" x14ac:dyDescent="0.25">
      <c r="G5761" s="4" t="s">
        <v>3543</v>
      </c>
      <c r="R5761" s="9" t="s">
        <v>4486</v>
      </c>
    </row>
    <row r="5762" spans="7:18" x14ac:dyDescent="0.25">
      <c r="G5762" s="4" t="s">
        <v>3586</v>
      </c>
      <c r="R5762" s="9" t="s">
        <v>6746</v>
      </c>
    </row>
    <row r="5763" spans="7:18" x14ac:dyDescent="0.25">
      <c r="G5763" s="4" t="s">
        <v>7735</v>
      </c>
      <c r="R5763" s="9" t="s">
        <v>4527</v>
      </c>
    </row>
    <row r="5764" spans="7:18" x14ac:dyDescent="0.25">
      <c r="G5764" s="4" t="s">
        <v>3663</v>
      </c>
      <c r="R5764" s="9" t="s">
        <v>6080</v>
      </c>
    </row>
    <row r="5765" spans="7:18" x14ac:dyDescent="0.25">
      <c r="G5765" s="4" t="s">
        <v>3773</v>
      </c>
      <c r="R5765" s="9" t="s">
        <v>4599</v>
      </c>
    </row>
    <row r="5766" spans="7:18" x14ac:dyDescent="0.25">
      <c r="G5766" s="4" t="s">
        <v>6186</v>
      </c>
      <c r="R5766" s="9" t="s">
        <v>5296</v>
      </c>
    </row>
    <row r="5767" spans="7:18" x14ac:dyDescent="0.25">
      <c r="G5767" s="4" t="s">
        <v>2566</v>
      </c>
      <c r="R5767" s="9" t="s">
        <v>4694</v>
      </c>
    </row>
    <row r="5768" spans="7:18" x14ac:dyDescent="0.25">
      <c r="G5768" s="4" t="s">
        <v>4071</v>
      </c>
      <c r="R5768" s="9" t="s">
        <v>4782</v>
      </c>
    </row>
    <row r="5769" spans="7:18" x14ac:dyDescent="0.25">
      <c r="G5769" s="4" t="s">
        <v>4451</v>
      </c>
      <c r="R5769" s="9" t="s">
        <v>4860</v>
      </c>
    </row>
    <row r="5770" spans="7:18" x14ac:dyDescent="0.25">
      <c r="G5770" s="4" t="s">
        <v>4486</v>
      </c>
      <c r="R5770" s="9" t="s">
        <v>2522</v>
      </c>
    </row>
    <row r="5771" spans="7:18" x14ac:dyDescent="0.25">
      <c r="G5771" s="4" t="s">
        <v>6746</v>
      </c>
      <c r="R5771" s="9" t="s">
        <v>2167</v>
      </c>
    </row>
    <row r="5772" spans="7:18" x14ac:dyDescent="0.25">
      <c r="G5772" s="4" t="s">
        <v>4527</v>
      </c>
      <c r="R5772" s="9" t="s">
        <v>4954</v>
      </c>
    </row>
    <row r="5773" spans="7:18" x14ac:dyDescent="0.25">
      <c r="G5773" s="4" t="s">
        <v>6080</v>
      </c>
      <c r="R5773" s="9" t="s">
        <v>4946</v>
      </c>
    </row>
    <row r="5774" spans="7:18" x14ac:dyDescent="0.25">
      <c r="G5774" s="4" t="s">
        <v>4599</v>
      </c>
      <c r="R5774" s="9" t="s">
        <v>5696</v>
      </c>
    </row>
    <row r="5775" spans="7:18" x14ac:dyDescent="0.25">
      <c r="G5775" s="4" t="s">
        <v>5296</v>
      </c>
      <c r="R5775" s="9" t="s">
        <v>6081</v>
      </c>
    </row>
    <row r="5776" spans="7:18" x14ac:dyDescent="0.25">
      <c r="G5776" s="4" t="s">
        <v>4694</v>
      </c>
      <c r="R5776" s="9" t="s">
        <v>6747</v>
      </c>
    </row>
    <row r="5777" spans="7:18" x14ac:dyDescent="0.25">
      <c r="G5777" s="4" t="s">
        <v>4782</v>
      </c>
      <c r="R5777" s="9" t="s">
        <v>1429</v>
      </c>
    </row>
    <row r="5778" spans="7:18" x14ac:dyDescent="0.25">
      <c r="G5778" s="4" t="s">
        <v>4860</v>
      </c>
      <c r="R5778" s="9" t="s">
        <v>2692</v>
      </c>
    </row>
    <row r="5779" spans="7:18" x14ac:dyDescent="0.25">
      <c r="G5779" s="4" t="s">
        <v>2522</v>
      </c>
      <c r="R5779" s="9" t="s">
        <v>5667</v>
      </c>
    </row>
    <row r="5780" spans="7:18" x14ac:dyDescent="0.25">
      <c r="G5780" s="4" t="s">
        <v>2167</v>
      </c>
      <c r="R5780" s="9" t="s">
        <v>1573</v>
      </c>
    </row>
    <row r="5781" spans="7:18" x14ac:dyDescent="0.25">
      <c r="G5781" s="4" t="s">
        <v>4954</v>
      </c>
      <c r="R5781" s="9" t="s">
        <v>2716</v>
      </c>
    </row>
    <row r="5782" spans="7:18" x14ac:dyDescent="0.25">
      <c r="G5782" s="4" t="s">
        <v>4946</v>
      </c>
      <c r="R5782" s="9" t="s">
        <v>2736</v>
      </c>
    </row>
    <row r="5783" spans="7:18" x14ac:dyDescent="0.25">
      <c r="G5783" s="4" t="s">
        <v>5696</v>
      </c>
      <c r="R5783" s="9" t="s">
        <v>2745</v>
      </c>
    </row>
    <row r="5784" spans="7:18" x14ac:dyDescent="0.25">
      <c r="G5784" s="4" t="s">
        <v>6081</v>
      </c>
      <c r="R5784" s="9" t="s">
        <v>2771</v>
      </c>
    </row>
    <row r="5785" spans="7:18" x14ac:dyDescent="0.25">
      <c r="G5785" s="4" t="s">
        <v>6747</v>
      </c>
      <c r="R5785" s="9" t="s">
        <v>2766</v>
      </c>
    </row>
    <row r="5786" spans="7:18" x14ac:dyDescent="0.25">
      <c r="G5786" s="4" t="s">
        <v>1429</v>
      </c>
      <c r="R5786" s="9" t="s">
        <v>6748</v>
      </c>
    </row>
    <row r="5787" spans="7:18" x14ac:dyDescent="0.25">
      <c r="G5787" s="4" t="s">
        <v>2692</v>
      </c>
      <c r="R5787" s="9" t="s">
        <v>2813</v>
      </c>
    </row>
    <row r="5788" spans="7:18" x14ac:dyDescent="0.25">
      <c r="G5788" s="4" t="s">
        <v>5667</v>
      </c>
      <c r="R5788" s="9" t="s">
        <v>2842</v>
      </c>
    </row>
    <row r="5789" spans="7:18" x14ac:dyDescent="0.25">
      <c r="G5789" s="4" t="s">
        <v>1573</v>
      </c>
      <c r="R5789" s="9" t="s">
        <v>2833</v>
      </c>
    </row>
    <row r="5790" spans="7:18" x14ac:dyDescent="0.25">
      <c r="G5790" s="4" t="s">
        <v>2716</v>
      </c>
      <c r="R5790" s="9" t="s">
        <v>2857</v>
      </c>
    </row>
    <row r="5791" spans="7:18" x14ac:dyDescent="0.25">
      <c r="G5791" s="4" t="s">
        <v>2736</v>
      </c>
      <c r="R5791" s="9" t="s">
        <v>2873</v>
      </c>
    </row>
    <row r="5792" spans="7:18" x14ac:dyDescent="0.25">
      <c r="G5792" s="4" t="s">
        <v>2745</v>
      </c>
      <c r="R5792" s="9" t="s">
        <v>5668</v>
      </c>
    </row>
    <row r="5793" spans="7:18" x14ac:dyDescent="0.25">
      <c r="G5793" s="4" t="s">
        <v>2771</v>
      </c>
      <c r="R5793" s="9" t="s">
        <v>6749</v>
      </c>
    </row>
    <row r="5794" spans="7:18" x14ac:dyDescent="0.25">
      <c r="G5794" s="4" t="s">
        <v>2766</v>
      </c>
      <c r="R5794" s="9" t="s">
        <v>2628</v>
      </c>
    </row>
    <row r="5795" spans="7:18" x14ac:dyDescent="0.25">
      <c r="G5795" s="4" t="s">
        <v>6748</v>
      </c>
      <c r="R5795" s="9" t="s">
        <v>2218</v>
      </c>
    </row>
    <row r="5796" spans="7:18" x14ac:dyDescent="0.25">
      <c r="G5796" s="4" t="s">
        <v>2813</v>
      </c>
      <c r="R5796" s="9" t="s">
        <v>1700</v>
      </c>
    </row>
    <row r="5797" spans="7:18" x14ac:dyDescent="0.25">
      <c r="G5797" s="4" t="s">
        <v>2842</v>
      </c>
      <c r="R5797" s="9" t="s">
        <v>1771</v>
      </c>
    </row>
    <row r="5798" spans="7:18" x14ac:dyDescent="0.25">
      <c r="G5798" s="4" t="s">
        <v>2833</v>
      </c>
      <c r="R5798" s="9" t="s">
        <v>1905</v>
      </c>
    </row>
    <row r="5799" spans="7:18" x14ac:dyDescent="0.25">
      <c r="G5799" s="4" t="s">
        <v>2857</v>
      </c>
      <c r="R5799" s="9" t="s">
        <v>4994</v>
      </c>
    </row>
    <row r="5800" spans="7:18" x14ac:dyDescent="0.25">
      <c r="G5800" s="4" t="s">
        <v>2873</v>
      </c>
      <c r="R5800" s="9" t="s">
        <v>6750</v>
      </c>
    </row>
    <row r="5801" spans="7:18" x14ac:dyDescent="0.25">
      <c r="G5801" s="4" t="s">
        <v>5668</v>
      </c>
      <c r="R5801" s="9" t="s">
        <v>5669</v>
      </c>
    </row>
    <row r="5802" spans="7:18" x14ac:dyDescent="0.25">
      <c r="G5802" s="4" t="s">
        <v>6749</v>
      </c>
      <c r="R5802" s="9" t="s">
        <v>4265</v>
      </c>
    </row>
    <row r="5803" spans="7:18" x14ac:dyDescent="0.25">
      <c r="G5803" s="4" t="s">
        <v>2628</v>
      </c>
      <c r="R5803" s="9" t="s">
        <v>6082</v>
      </c>
    </row>
    <row r="5804" spans="7:18" x14ac:dyDescent="0.25">
      <c r="G5804" s="4" t="s">
        <v>2218</v>
      </c>
      <c r="R5804" s="9" t="s">
        <v>6751</v>
      </c>
    </row>
    <row r="5805" spans="7:18" x14ac:dyDescent="0.25">
      <c r="G5805" s="4" t="s">
        <v>1700</v>
      </c>
      <c r="R5805" s="9" t="s">
        <v>6187</v>
      </c>
    </row>
    <row r="5806" spans="7:18" x14ac:dyDescent="0.25">
      <c r="G5806" s="4" t="s">
        <v>1771</v>
      </c>
      <c r="R5806" s="9" t="s">
        <v>4150</v>
      </c>
    </row>
    <row r="5807" spans="7:18" x14ac:dyDescent="0.25">
      <c r="G5807" s="4" t="s">
        <v>1905</v>
      </c>
      <c r="R5807" s="9" t="s">
        <v>5450</v>
      </c>
    </row>
    <row r="5808" spans="7:18" x14ac:dyDescent="0.25">
      <c r="G5808" s="4" t="s">
        <v>4994</v>
      </c>
      <c r="R5808" s="9" t="s">
        <v>4166</v>
      </c>
    </row>
    <row r="5809" spans="7:18" x14ac:dyDescent="0.25">
      <c r="G5809" s="4" t="s">
        <v>6750</v>
      </c>
      <c r="R5809" s="9" t="s">
        <v>6752</v>
      </c>
    </row>
    <row r="5810" spans="7:18" x14ac:dyDescent="0.25">
      <c r="G5810" s="4" t="s">
        <v>5669</v>
      </c>
      <c r="R5810" s="9" t="s">
        <v>4195</v>
      </c>
    </row>
    <row r="5811" spans="7:18" x14ac:dyDescent="0.25">
      <c r="G5811" s="4" t="s">
        <v>4265</v>
      </c>
      <c r="R5811" s="9" t="s">
        <v>6753</v>
      </c>
    </row>
    <row r="5812" spans="7:18" x14ac:dyDescent="0.25">
      <c r="G5812" s="4" t="s">
        <v>6082</v>
      </c>
      <c r="R5812" s="9" t="s">
        <v>4264</v>
      </c>
    </row>
    <row r="5813" spans="7:18" x14ac:dyDescent="0.25">
      <c r="G5813" s="4" t="s">
        <v>6751</v>
      </c>
      <c r="R5813" s="9" t="s">
        <v>6083</v>
      </c>
    </row>
    <row r="5814" spans="7:18" x14ac:dyDescent="0.25">
      <c r="G5814" s="4" t="s">
        <v>6187</v>
      </c>
      <c r="R5814" s="9" t="s">
        <v>7203</v>
      </c>
    </row>
    <row r="5815" spans="7:18" x14ac:dyDescent="0.25">
      <c r="G5815" s="4" t="s">
        <v>4150</v>
      </c>
      <c r="R5815" s="9" t="s">
        <v>6754</v>
      </c>
    </row>
    <row r="5816" spans="7:18" x14ac:dyDescent="0.25">
      <c r="G5816" s="4" t="s">
        <v>5450</v>
      </c>
      <c r="R5816" s="9" t="s">
        <v>6755</v>
      </c>
    </row>
    <row r="5817" spans="7:18" x14ac:dyDescent="0.25">
      <c r="G5817" s="4" t="s">
        <v>4166</v>
      </c>
      <c r="R5817" s="9" t="s">
        <v>6756</v>
      </c>
    </row>
    <row r="5818" spans="7:18" x14ac:dyDescent="0.25">
      <c r="G5818" s="4" t="s">
        <v>6752</v>
      </c>
      <c r="R5818" s="9" t="s">
        <v>6757</v>
      </c>
    </row>
    <row r="5819" spans="7:18" x14ac:dyDescent="0.25">
      <c r="G5819" s="4" t="s">
        <v>4195</v>
      </c>
      <c r="R5819" s="9" t="s">
        <v>5840</v>
      </c>
    </row>
    <row r="5820" spans="7:18" x14ac:dyDescent="0.25">
      <c r="G5820" s="4" t="s">
        <v>6753</v>
      </c>
      <c r="R5820" s="9" t="s">
        <v>3289</v>
      </c>
    </row>
    <row r="5821" spans="7:18" x14ac:dyDescent="0.25">
      <c r="G5821" s="4" t="s">
        <v>4264</v>
      </c>
      <c r="R5821" s="9" t="s">
        <v>7736</v>
      </c>
    </row>
    <row r="5822" spans="7:18" x14ac:dyDescent="0.25">
      <c r="G5822" s="4" t="s">
        <v>6083</v>
      </c>
      <c r="R5822" s="9" t="s">
        <v>6758</v>
      </c>
    </row>
    <row r="5823" spans="7:18" x14ac:dyDescent="0.25">
      <c r="G5823" s="4" t="s">
        <v>7203</v>
      </c>
      <c r="R5823" s="9" t="s">
        <v>7475</v>
      </c>
    </row>
    <row r="5824" spans="7:18" x14ac:dyDescent="0.25">
      <c r="G5824" s="4" t="s">
        <v>6754</v>
      </c>
    </row>
    <row r="5825" spans="7:7" x14ac:dyDescent="0.25">
      <c r="G5825" s="4" t="s">
        <v>6755</v>
      </c>
    </row>
    <row r="5826" spans="7:7" x14ac:dyDescent="0.25">
      <c r="G5826" s="4" t="s">
        <v>6756</v>
      </c>
    </row>
    <row r="5827" spans="7:7" x14ac:dyDescent="0.25">
      <c r="G5827" s="4" t="s">
        <v>6757</v>
      </c>
    </row>
    <row r="5828" spans="7:7" x14ac:dyDescent="0.25">
      <c r="G5828" s="4" t="s">
        <v>5840</v>
      </c>
    </row>
    <row r="5829" spans="7:7" x14ac:dyDescent="0.25">
      <c r="G5829" s="4" t="s">
        <v>3289</v>
      </c>
    </row>
    <row r="5830" spans="7:7" x14ac:dyDescent="0.25">
      <c r="G5830" s="4" t="s">
        <v>7736</v>
      </c>
    </row>
    <row r="5831" spans="7:7" x14ac:dyDescent="0.25">
      <c r="G5831" s="4" t="s">
        <v>6758</v>
      </c>
    </row>
    <row r="5832" spans="7:7" x14ac:dyDescent="0.25">
      <c r="G5832" s="4" t="s">
        <v>7475</v>
      </c>
    </row>
  </sheetData>
  <sheetProtection algorithmName="SHA-512" hashValue="ZUxroarGPexpW8fw8me7CXyZFAyM6QDjL24GXyUCA3p9SmDVtIIsiDUQBQf0dYeTqyowT6lBFIZXMgSLDVg6Zg==" saltValue="rzEW+FRWgDVFMP4uDcdJmA==" spinCount="100000" sheet="1" objects="1" scenarios="1"/>
  <sortState xmlns:xlrd2="http://schemas.microsoft.com/office/spreadsheetml/2017/richdata2" ref="G2:H5916">
    <sortCondition ref="G2:G5916"/>
  </sortState>
  <customSheetViews>
    <customSheetView guid="{E487D5E1-83A7-4888-8182-62C36658C6DD}">
      <pane ySplit="1" topLeftCell="A2" activePane="bottomLeft" state="frozen"/>
      <selection pane="bottomLeft" activeCell="G1" sqref="G1"/>
      <pageMargins left="0.7" right="0.7" top="0.75" bottom="0.75" header="0.3" footer="0.3"/>
    </customSheetView>
    <customSheetView guid="{7E4B9849-E07B-47B0-9D0B-83F25B91D056}">
      <pane ySplit="1" topLeftCell="A2" activePane="bottomLeft" state="frozen"/>
      <selection pane="bottomLeft" activeCell="J2" sqref="J2"/>
      <pageMargins left="0.7" right="0.7" top="0.75" bottom="0.75" header="0.3" footer="0.3"/>
    </customSheetView>
    <customSheetView guid="{A92DE01B-2CB0-4F64-8278-F91981EA503E}">
      <pane ySplit="1" topLeftCell="A2" activePane="bottomLeft" state="frozen"/>
      <selection pane="bottomLeft" activeCell="J2" sqref="J2"/>
      <pageMargins left="0.7" right="0.7" top="0.75" bottom="0.75" header="0.3" footer="0.3"/>
    </customSheetView>
    <customSheetView guid="{B14951B3-AFAF-487A-AE5E-98031D77C79A}">
      <pane ySplit="1" topLeftCell="A2" activePane="bottomLeft" state="frozen"/>
      <selection pane="bottomLeft" activeCell="J2" sqref="J2"/>
      <pageMargins left="0.7" right="0.7" top="0.75" bottom="0.75" header="0.3" footer="0.3"/>
    </customSheetView>
    <customSheetView guid="{5A20CB27-8576-49F3-89F2-769591A41DE7}">
      <pane ySplit="1" topLeftCell="A2" activePane="bottomLeft" state="frozen"/>
      <selection pane="bottomLeft" activeCell="J2" sqref="J2"/>
      <pageMargins left="0.7" right="0.7" top="0.75" bottom="0.75" header="0.3" footer="0.3"/>
    </customSheetView>
  </customSheetViews>
  <phoneticPr fontId="17" type="noConversion"/>
  <pageMargins left="0.7" right="0.7" top="0.75" bottom="0.75" header="0.3" footer="0.3"/>
  <customProperties>
    <customPr name="LastActive"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P467"/>
  <sheetViews>
    <sheetView workbookViewId="0">
      <pane ySplit="1" topLeftCell="A407" activePane="bottomLeft" state="frozen"/>
      <selection pane="bottomLeft" activeCell="A439" sqref="A1:A1048576"/>
    </sheetView>
  </sheetViews>
  <sheetFormatPr defaultRowHeight="12.5" x14ac:dyDescent="0.25"/>
  <cols>
    <col min="1" max="1" width="28.1796875" bestFit="1" customWidth="1"/>
    <col min="2" max="2" width="12" bestFit="1" customWidth="1"/>
    <col min="3" max="3" width="30.54296875" bestFit="1" customWidth="1"/>
    <col min="4" max="4" width="9.1796875" bestFit="1" customWidth="1"/>
    <col min="5" max="5" width="39.81640625" bestFit="1" customWidth="1"/>
    <col min="6" max="6" width="10.1796875" style="174" bestFit="1" customWidth="1"/>
    <col min="7" max="7" width="5.1796875" bestFit="1" customWidth="1"/>
    <col min="8" max="8" width="3.1796875" customWidth="1"/>
    <col min="9" max="9" width="12.81640625" bestFit="1" customWidth="1"/>
    <col min="10" max="10" width="5.26953125" bestFit="1" customWidth="1"/>
    <col min="11" max="11" width="4.54296875" bestFit="1" customWidth="1"/>
    <col min="12" max="12" width="6.453125" bestFit="1" customWidth="1"/>
    <col min="13" max="13" width="1.54296875" customWidth="1"/>
    <col min="14" max="14" width="12.1796875" bestFit="1" customWidth="1"/>
    <col min="15" max="15" width="1.26953125" customWidth="1"/>
    <col min="16" max="16" width="24.7265625" bestFit="1" customWidth="1"/>
    <col min="17" max="17" width="1.54296875" customWidth="1"/>
  </cols>
  <sheetData>
    <row r="1" spans="1:16" s="1" customFormat="1" ht="15" customHeight="1" x14ac:dyDescent="0.35">
      <c r="A1" s="171" t="s">
        <v>0</v>
      </c>
      <c r="B1" s="172" t="s">
        <v>7061</v>
      </c>
      <c r="C1" s="172" t="s">
        <v>7062</v>
      </c>
      <c r="D1" s="172" t="s">
        <v>6759</v>
      </c>
      <c r="E1" s="172" t="s">
        <v>1</v>
      </c>
      <c r="F1" s="173" t="s">
        <v>1170</v>
      </c>
      <c r="G1" s="172" t="s">
        <v>5211</v>
      </c>
      <c r="I1" s="2" t="s">
        <v>2</v>
      </c>
      <c r="J1" s="2" t="s">
        <v>3</v>
      </c>
      <c r="K1" s="2" t="s">
        <v>4</v>
      </c>
      <c r="L1" s="2" t="s">
        <v>5</v>
      </c>
      <c r="N1" s="3" t="s">
        <v>23</v>
      </c>
      <c r="P1" s="3" t="s">
        <v>5274</v>
      </c>
    </row>
    <row r="2" spans="1:16" x14ac:dyDescent="0.25">
      <c r="A2" s="4"/>
      <c r="B2" s="4"/>
      <c r="C2" s="4"/>
      <c r="D2" s="4"/>
      <c r="E2" s="4"/>
      <c r="F2" s="5"/>
      <c r="G2" s="4"/>
      <c r="I2" s="6" t="s">
        <v>5266</v>
      </c>
      <c r="J2" s="6">
        <v>5</v>
      </c>
      <c r="K2" s="6">
        <v>999</v>
      </c>
      <c r="L2" s="6">
        <v>999</v>
      </c>
      <c r="N2" s="8" t="s">
        <v>7050</v>
      </c>
      <c r="P2" s="7" t="s">
        <v>5464</v>
      </c>
    </row>
    <row r="3" spans="1:16" x14ac:dyDescent="0.25">
      <c r="A3" s="4" t="s">
        <v>7</v>
      </c>
      <c r="B3" s="4" t="s">
        <v>8</v>
      </c>
      <c r="C3" s="4" t="s">
        <v>9</v>
      </c>
      <c r="D3" s="4" t="s">
        <v>13</v>
      </c>
      <c r="E3" s="4" t="s">
        <v>7063</v>
      </c>
      <c r="F3" s="5">
        <v>7441</v>
      </c>
      <c r="G3" s="4" t="s">
        <v>6765</v>
      </c>
      <c r="I3" s="6" t="s">
        <v>5275</v>
      </c>
      <c r="J3" s="6">
        <v>5</v>
      </c>
      <c r="K3" s="6">
        <v>999</v>
      </c>
      <c r="L3" s="6">
        <v>999</v>
      </c>
      <c r="N3" s="7" t="s">
        <v>31</v>
      </c>
      <c r="P3" s="7" t="s">
        <v>14</v>
      </c>
    </row>
    <row r="4" spans="1:16" x14ac:dyDescent="0.25">
      <c r="A4" s="4" t="s">
        <v>11</v>
      </c>
      <c r="B4" s="4" t="s">
        <v>12</v>
      </c>
      <c r="C4" s="4" t="s">
        <v>5729</v>
      </c>
      <c r="D4" s="4" t="s">
        <v>27</v>
      </c>
      <c r="E4" s="4" t="s">
        <v>7064</v>
      </c>
      <c r="F4" s="5">
        <v>8310</v>
      </c>
      <c r="G4" s="4" t="s">
        <v>6761</v>
      </c>
      <c r="I4" s="6" t="s">
        <v>5276</v>
      </c>
      <c r="J4" s="6">
        <v>5</v>
      </c>
      <c r="K4" s="6">
        <v>999</v>
      </c>
      <c r="L4" s="6">
        <v>999</v>
      </c>
      <c r="N4" s="8" t="s">
        <v>7051</v>
      </c>
      <c r="P4" s="7"/>
    </row>
    <row r="5" spans="1:16" x14ac:dyDescent="0.25">
      <c r="A5" s="4" t="s">
        <v>15</v>
      </c>
      <c r="B5" s="4" t="s">
        <v>16</v>
      </c>
      <c r="C5" s="4" t="s">
        <v>17</v>
      </c>
      <c r="D5" s="4" t="s">
        <v>27</v>
      </c>
      <c r="E5" s="4" t="s">
        <v>7065</v>
      </c>
      <c r="F5" s="5">
        <v>20270</v>
      </c>
      <c r="G5" s="4" t="s">
        <v>6763</v>
      </c>
      <c r="I5" s="6" t="s">
        <v>10</v>
      </c>
      <c r="J5" s="6">
        <v>15</v>
      </c>
      <c r="K5" s="6">
        <v>18</v>
      </c>
      <c r="L5" s="6">
        <v>19</v>
      </c>
    </row>
    <row r="6" spans="1:16" x14ac:dyDescent="0.25">
      <c r="A6" s="4" t="s">
        <v>19</v>
      </c>
      <c r="B6" s="4" t="s">
        <v>20</v>
      </c>
      <c r="C6" s="4" t="s">
        <v>21</v>
      </c>
      <c r="D6" s="4" t="s">
        <v>22</v>
      </c>
      <c r="E6" s="4" t="s">
        <v>7066</v>
      </c>
      <c r="F6" s="5">
        <v>24971</v>
      </c>
      <c r="G6" s="4" t="s">
        <v>6765</v>
      </c>
      <c r="I6" s="6" t="s">
        <v>13</v>
      </c>
      <c r="J6" s="6">
        <v>13</v>
      </c>
      <c r="K6" s="6">
        <v>15</v>
      </c>
      <c r="L6" s="6">
        <v>16</v>
      </c>
    </row>
    <row r="7" spans="1:16" x14ac:dyDescent="0.25">
      <c r="A7" s="4" t="s">
        <v>24</v>
      </c>
      <c r="B7" s="4" t="s">
        <v>25</v>
      </c>
      <c r="C7" s="4" t="s">
        <v>26</v>
      </c>
      <c r="D7" s="4" t="s">
        <v>27</v>
      </c>
      <c r="E7" s="4" t="s">
        <v>7067</v>
      </c>
      <c r="F7" s="5">
        <v>18420</v>
      </c>
      <c r="G7" s="4" t="s">
        <v>6763</v>
      </c>
      <c r="I7" s="6" t="s">
        <v>18</v>
      </c>
      <c r="J7" s="6">
        <v>11</v>
      </c>
      <c r="K7" s="6">
        <v>13</v>
      </c>
      <c r="L7" s="6">
        <v>14</v>
      </c>
    </row>
    <row r="8" spans="1:16" x14ac:dyDescent="0.25">
      <c r="A8" s="4" t="s">
        <v>28</v>
      </c>
      <c r="B8" s="4" t="s">
        <v>29</v>
      </c>
      <c r="C8" s="4" t="s">
        <v>5730</v>
      </c>
      <c r="D8" s="4" t="s">
        <v>18</v>
      </c>
      <c r="E8" s="4" t="s">
        <v>7068</v>
      </c>
      <c r="F8" s="5">
        <v>27502</v>
      </c>
      <c r="G8" s="4" t="s">
        <v>6761</v>
      </c>
      <c r="I8" s="6" t="s">
        <v>22</v>
      </c>
      <c r="J8" s="6">
        <v>9</v>
      </c>
      <c r="K8" s="6">
        <v>11</v>
      </c>
      <c r="L8" s="6">
        <v>12</v>
      </c>
    </row>
    <row r="9" spans="1:16" x14ac:dyDescent="0.25">
      <c r="A9" s="4" t="s">
        <v>32</v>
      </c>
      <c r="B9" s="4" t="s">
        <v>33</v>
      </c>
      <c r="C9" s="4" t="s">
        <v>9</v>
      </c>
      <c r="D9" s="4" t="s">
        <v>13</v>
      </c>
      <c r="E9" s="4" t="s">
        <v>7063</v>
      </c>
      <c r="F9" s="5">
        <v>4985</v>
      </c>
      <c r="G9" s="4" t="s">
        <v>6765</v>
      </c>
      <c r="I9" s="6" t="s">
        <v>27</v>
      </c>
      <c r="J9" s="6">
        <v>7</v>
      </c>
      <c r="K9" s="6">
        <v>9</v>
      </c>
      <c r="L9" s="6">
        <v>10</v>
      </c>
    </row>
    <row r="10" spans="1:16" x14ac:dyDescent="0.25">
      <c r="A10" s="4" t="s">
        <v>34</v>
      </c>
      <c r="B10" s="4" t="s">
        <v>35</v>
      </c>
      <c r="C10" s="4" t="s">
        <v>36</v>
      </c>
      <c r="D10" s="4" t="s">
        <v>10</v>
      </c>
      <c r="E10" s="4" t="s">
        <v>7069</v>
      </c>
      <c r="F10" s="5">
        <v>19786</v>
      </c>
      <c r="G10" s="4" t="s">
        <v>6762</v>
      </c>
      <c r="I10" s="6" t="s">
        <v>30</v>
      </c>
      <c r="J10" s="6">
        <v>5</v>
      </c>
      <c r="K10" s="6">
        <v>7</v>
      </c>
      <c r="L10" s="6">
        <v>8</v>
      </c>
    </row>
    <row r="11" spans="1:16" x14ac:dyDescent="0.25">
      <c r="A11" s="4" t="s">
        <v>37</v>
      </c>
      <c r="B11" s="4" t="s">
        <v>38</v>
      </c>
      <c r="C11" s="4" t="s">
        <v>39</v>
      </c>
      <c r="D11" s="4" t="s">
        <v>13</v>
      </c>
      <c r="E11" s="4" t="s">
        <v>7070</v>
      </c>
      <c r="F11" s="5">
        <v>27167</v>
      </c>
      <c r="G11" s="4" t="s">
        <v>6765</v>
      </c>
    </row>
    <row r="12" spans="1:16" x14ac:dyDescent="0.25">
      <c r="A12" s="4" t="s">
        <v>40</v>
      </c>
      <c r="B12" s="4" t="s">
        <v>41</v>
      </c>
      <c r="C12" s="4" t="s">
        <v>42</v>
      </c>
      <c r="D12" s="4" t="s">
        <v>27</v>
      </c>
      <c r="E12" s="4" t="s">
        <v>7065</v>
      </c>
      <c r="F12" s="5">
        <v>19873</v>
      </c>
      <c r="G12" s="4" t="s">
        <v>6763</v>
      </c>
    </row>
    <row r="13" spans="1:16" x14ac:dyDescent="0.25">
      <c r="A13" s="4" t="s">
        <v>44</v>
      </c>
      <c r="B13" s="4" t="s">
        <v>45</v>
      </c>
      <c r="C13" s="4" t="s">
        <v>5729</v>
      </c>
      <c r="D13" s="4" t="s">
        <v>27</v>
      </c>
      <c r="E13" s="4" t="s">
        <v>7064</v>
      </c>
      <c r="F13" s="5">
        <v>2224</v>
      </c>
      <c r="G13" s="4" t="s">
        <v>6761</v>
      </c>
    </row>
    <row r="14" spans="1:16" x14ac:dyDescent="0.25">
      <c r="A14" s="4" t="s">
        <v>46</v>
      </c>
      <c r="B14" s="4" t="s">
        <v>47</v>
      </c>
      <c r="C14" s="4" t="s">
        <v>48</v>
      </c>
      <c r="D14" s="4" t="s">
        <v>10</v>
      </c>
      <c r="E14" s="4" t="s">
        <v>7071</v>
      </c>
      <c r="F14" s="5">
        <v>16777</v>
      </c>
      <c r="G14" s="4" t="s">
        <v>6762</v>
      </c>
    </row>
    <row r="15" spans="1:16" x14ac:dyDescent="0.25">
      <c r="A15" s="4" t="s">
        <v>49</v>
      </c>
      <c r="B15" s="4" t="s">
        <v>50</v>
      </c>
      <c r="C15" s="4" t="s">
        <v>51</v>
      </c>
      <c r="D15" s="4" t="s">
        <v>30</v>
      </c>
      <c r="E15" s="4" t="s">
        <v>7072</v>
      </c>
      <c r="F15" s="5">
        <v>18211</v>
      </c>
      <c r="G15" s="4" t="s">
        <v>6764</v>
      </c>
    </row>
    <row r="16" spans="1:16" x14ac:dyDescent="0.25">
      <c r="A16" s="4" t="s">
        <v>52</v>
      </c>
      <c r="B16" s="4" t="s">
        <v>53</v>
      </c>
      <c r="C16" s="4" t="s">
        <v>54</v>
      </c>
      <c r="D16" s="4" t="s">
        <v>13</v>
      </c>
      <c r="E16" s="4" t="s">
        <v>7063</v>
      </c>
      <c r="F16" s="5">
        <v>15421</v>
      </c>
      <c r="G16" s="4" t="s">
        <v>6765</v>
      </c>
    </row>
    <row r="17" spans="1:7" x14ac:dyDescent="0.25">
      <c r="A17" s="4" t="s">
        <v>55</v>
      </c>
      <c r="B17" s="4" t="s">
        <v>56</v>
      </c>
      <c r="C17" s="4" t="s">
        <v>57</v>
      </c>
      <c r="D17" s="4" t="s">
        <v>18</v>
      </c>
      <c r="E17" s="4" t="s">
        <v>55</v>
      </c>
      <c r="F17" s="5">
        <v>37788</v>
      </c>
      <c r="G17" s="4" t="s">
        <v>6761</v>
      </c>
    </row>
    <row r="18" spans="1:7" x14ac:dyDescent="0.25">
      <c r="A18" s="4" t="s">
        <v>58</v>
      </c>
      <c r="B18" s="4" t="s">
        <v>59</v>
      </c>
      <c r="C18" s="4" t="s">
        <v>5731</v>
      </c>
      <c r="D18" s="4" t="s">
        <v>22</v>
      </c>
      <c r="E18" s="4" t="s">
        <v>7073</v>
      </c>
      <c r="F18" s="5">
        <v>17677</v>
      </c>
      <c r="G18" s="4" t="s">
        <v>6765</v>
      </c>
    </row>
    <row r="19" spans="1:7" x14ac:dyDescent="0.25">
      <c r="A19" s="4" t="s">
        <v>60</v>
      </c>
      <c r="B19" s="4" t="s">
        <v>61</v>
      </c>
      <c r="C19" s="4" t="s">
        <v>62</v>
      </c>
      <c r="D19" s="4" t="s">
        <v>22</v>
      </c>
      <c r="E19" s="4" t="s">
        <v>7074</v>
      </c>
      <c r="F19" s="5">
        <v>24005</v>
      </c>
      <c r="G19" s="4" t="s">
        <v>6765</v>
      </c>
    </row>
    <row r="20" spans="1:7" x14ac:dyDescent="0.25">
      <c r="A20" s="4" t="s">
        <v>5851</v>
      </c>
      <c r="B20" s="4" t="s">
        <v>936</v>
      </c>
      <c r="C20" s="4" t="s">
        <v>78</v>
      </c>
      <c r="D20" s="4" t="s">
        <v>13</v>
      </c>
      <c r="E20" s="4" t="s">
        <v>7075</v>
      </c>
      <c r="F20" s="5">
        <v>11871</v>
      </c>
      <c r="G20" s="4" t="s">
        <v>6765</v>
      </c>
    </row>
    <row r="21" spans="1:7" x14ac:dyDescent="0.25">
      <c r="A21" s="4" t="s">
        <v>5510</v>
      </c>
      <c r="B21" s="4" t="s">
        <v>63</v>
      </c>
      <c r="C21" s="4" t="s">
        <v>64</v>
      </c>
      <c r="D21" s="4" t="s">
        <v>18</v>
      </c>
      <c r="E21" s="4" t="s">
        <v>7068</v>
      </c>
      <c r="F21" s="5">
        <v>25415</v>
      </c>
      <c r="G21" s="4" t="s">
        <v>6761</v>
      </c>
    </row>
    <row r="22" spans="1:7" x14ac:dyDescent="0.25">
      <c r="A22" s="4" t="s">
        <v>5512</v>
      </c>
      <c r="B22" s="4" t="s">
        <v>1162</v>
      </c>
      <c r="C22" s="4" t="s">
        <v>5732</v>
      </c>
      <c r="D22" s="4" t="s">
        <v>30</v>
      </c>
      <c r="E22" s="4" t="s">
        <v>7076</v>
      </c>
      <c r="F22" s="5">
        <v>22514</v>
      </c>
      <c r="G22" s="4" t="s">
        <v>6764</v>
      </c>
    </row>
    <row r="23" spans="1:7" x14ac:dyDescent="0.25">
      <c r="A23" s="4" t="s">
        <v>65</v>
      </c>
      <c r="B23" s="4" t="s">
        <v>66</v>
      </c>
      <c r="C23" s="4" t="s">
        <v>5733</v>
      </c>
      <c r="D23" s="4" t="s">
        <v>22</v>
      </c>
      <c r="E23" s="4" t="s">
        <v>7066</v>
      </c>
      <c r="F23" s="5">
        <v>22804</v>
      </c>
      <c r="G23" s="4" t="s">
        <v>6765</v>
      </c>
    </row>
    <row r="24" spans="1:7" x14ac:dyDescent="0.25">
      <c r="A24" s="4" t="s">
        <v>67</v>
      </c>
      <c r="B24" s="4" t="s">
        <v>68</v>
      </c>
      <c r="C24" s="4" t="s">
        <v>5734</v>
      </c>
      <c r="D24" s="4" t="s">
        <v>10</v>
      </c>
      <c r="E24" s="4" t="s">
        <v>7077</v>
      </c>
      <c r="F24" s="5">
        <v>21642</v>
      </c>
      <c r="G24" s="4" t="s">
        <v>6762</v>
      </c>
    </row>
    <row r="25" spans="1:7" x14ac:dyDescent="0.25">
      <c r="A25" s="4" t="s">
        <v>69</v>
      </c>
      <c r="B25" s="4" t="s">
        <v>70</v>
      </c>
      <c r="C25" s="4" t="s">
        <v>71</v>
      </c>
      <c r="D25" s="4" t="s">
        <v>18</v>
      </c>
      <c r="E25" s="4" t="s">
        <v>55</v>
      </c>
      <c r="F25" s="5">
        <v>23727</v>
      </c>
      <c r="G25" s="4" t="s">
        <v>6761</v>
      </c>
    </row>
    <row r="26" spans="1:7" x14ac:dyDescent="0.25">
      <c r="A26" s="4" t="s">
        <v>72</v>
      </c>
      <c r="B26" s="4" t="s">
        <v>73</v>
      </c>
      <c r="C26" s="4" t="s">
        <v>74</v>
      </c>
      <c r="D26" s="4" t="s">
        <v>30</v>
      </c>
      <c r="E26" s="4" t="s">
        <v>7078</v>
      </c>
      <c r="F26" s="5">
        <v>24123</v>
      </c>
      <c r="G26" s="4" t="s">
        <v>6764</v>
      </c>
    </row>
    <row r="27" spans="1:7" x14ac:dyDescent="0.25">
      <c r="A27" s="4" t="s">
        <v>75</v>
      </c>
      <c r="B27" s="4" t="s">
        <v>76</v>
      </c>
      <c r="C27" s="4" t="s">
        <v>77</v>
      </c>
      <c r="D27" s="4" t="s">
        <v>13</v>
      </c>
      <c r="E27" s="4" t="s">
        <v>7079</v>
      </c>
      <c r="F27" s="5">
        <v>23704</v>
      </c>
      <c r="G27" s="4" t="s">
        <v>6765</v>
      </c>
    </row>
    <row r="28" spans="1:7" x14ac:dyDescent="0.25">
      <c r="A28" s="4" t="s">
        <v>79</v>
      </c>
      <c r="B28" s="4" t="s">
        <v>80</v>
      </c>
      <c r="C28" s="4" t="s">
        <v>81</v>
      </c>
      <c r="D28" s="4" t="s">
        <v>22</v>
      </c>
      <c r="E28" s="4" t="s">
        <v>7080</v>
      </c>
      <c r="F28" s="5">
        <v>25324</v>
      </c>
      <c r="G28" s="4" t="s">
        <v>6761</v>
      </c>
    </row>
    <row r="29" spans="1:7" x14ac:dyDescent="0.25">
      <c r="A29" s="4" t="s">
        <v>82</v>
      </c>
      <c r="B29" s="4" t="s">
        <v>83</v>
      </c>
      <c r="C29" s="4" t="s">
        <v>84</v>
      </c>
      <c r="D29" s="4" t="s">
        <v>27</v>
      </c>
      <c r="E29" s="4" t="s">
        <v>85</v>
      </c>
      <c r="F29" s="5">
        <v>17383</v>
      </c>
      <c r="G29" s="4" t="s">
        <v>6763</v>
      </c>
    </row>
    <row r="30" spans="1:7" x14ac:dyDescent="0.25">
      <c r="A30" s="4" t="s">
        <v>86</v>
      </c>
      <c r="B30" s="4" t="s">
        <v>87</v>
      </c>
      <c r="C30" s="4" t="s">
        <v>88</v>
      </c>
      <c r="D30" s="4" t="s">
        <v>30</v>
      </c>
      <c r="E30" s="4" t="s">
        <v>7081</v>
      </c>
      <c r="F30" s="5">
        <v>33150</v>
      </c>
      <c r="G30" s="4" t="s">
        <v>6764</v>
      </c>
    </row>
    <row r="31" spans="1:7" x14ac:dyDescent="0.25">
      <c r="A31" s="4" t="s">
        <v>89</v>
      </c>
      <c r="B31" s="4" t="s">
        <v>90</v>
      </c>
      <c r="C31" s="4" t="s">
        <v>91</v>
      </c>
      <c r="D31" s="4" t="s">
        <v>18</v>
      </c>
      <c r="E31" s="4" t="s">
        <v>7082</v>
      </c>
      <c r="F31" s="5">
        <v>12498</v>
      </c>
      <c r="G31" s="4" t="s">
        <v>6761</v>
      </c>
    </row>
    <row r="32" spans="1:7" x14ac:dyDescent="0.25">
      <c r="A32" s="4" t="s">
        <v>6391</v>
      </c>
      <c r="B32" s="4" t="s">
        <v>92</v>
      </c>
      <c r="C32" s="4" t="s">
        <v>93</v>
      </c>
      <c r="D32" s="4" t="s">
        <v>27</v>
      </c>
      <c r="E32" s="4" t="s">
        <v>7083</v>
      </c>
      <c r="F32" s="5">
        <v>22647</v>
      </c>
      <c r="G32" s="4" t="s">
        <v>6761</v>
      </c>
    </row>
    <row r="33" spans="1:7" x14ac:dyDescent="0.25">
      <c r="A33" s="4" t="s">
        <v>94</v>
      </c>
      <c r="B33" s="4" t="s">
        <v>95</v>
      </c>
      <c r="C33" s="4" t="s">
        <v>96</v>
      </c>
      <c r="D33" s="4" t="s">
        <v>13</v>
      </c>
      <c r="E33" s="4" t="s">
        <v>7084</v>
      </c>
      <c r="F33" s="5">
        <v>31352</v>
      </c>
      <c r="G33" s="4" t="s">
        <v>6762</v>
      </c>
    </row>
    <row r="34" spans="1:7" x14ac:dyDescent="0.25">
      <c r="A34" s="4" t="s">
        <v>97</v>
      </c>
      <c r="B34" s="4" t="s">
        <v>98</v>
      </c>
      <c r="C34" s="4" t="s">
        <v>99</v>
      </c>
      <c r="D34" s="4" t="s">
        <v>10</v>
      </c>
      <c r="E34" s="4" t="s">
        <v>7069</v>
      </c>
      <c r="F34" s="5">
        <v>18780</v>
      </c>
      <c r="G34" s="4" t="s">
        <v>6762</v>
      </c>
    </row>
    <row r="35" spans="1:7" x14ac:dyDescent="0.25">
      <c r="A35" s="4" t="s">
        <v>100</v>
      </c>
      <c r="B35" s="4" t="s">
        <v>101</v>
      </c>
      <c r="C35" s="4" t="s">
        <v>57</v>
      </c>
      <c r="D35" s="4" t="s">
        <v>18</v>
      </c>
      <c r="E35" s="4" t="s">
        <v>55</v>
      </c>
      <c r="F35" s="5">
        <v>1036</v>
      </c>
      <c r="G35" s="4" t="s">
        <v>6761</v>
      </c>
    </row>
    <row r="36" spans="1:7" x14ac:dyDescent="0.25">
      <c r="A36" s="4" t="s">
        <v>104</v>
      </c>
      <c r="B36" s="4" t="s">
        <v>105</v>
      </c>
      <c r="C36" s="4" t="s">
        <v>106</v>
      </c>
      <c r="D36" s="4" t="s">
        <v>30</v>
      </c>
      <c r="E36" s="4" t="s">
        <v>7085</v>
      </c>
      <c r="F36" s="5">
        <v>18428</v>
      </c>
      <c r="G36" s="4" t="s">
        <v>6764</v>
      </c>
    </row>
    <row r="37" spans="1:7" x14ac:dyDescent="0.25">
      <c r="A37" s="4" t="s">
        <v>107</v>
      </c>
      <c r="B37" s="4" t="s">
        <v>108</v>
      </c>
      <c r="C37" s="4" t="s">
        <v>109</v>
      </c>
      <c r="D37" s="4" t="s">
        <v>18</v>
      </c>
      <c r="E37" s="4" t="s">
        <v>7086</v>
      </c>
      <c r="F37" s="5">
        <v>5177</v>
      </c>
      <c r="G37" s="4" t="s">
        <v>6761</v>
      </c>
    </row>
    <row r="38" spans="1:7" x14ac:dyDescent="0.25">
      <c r="A38" s="4" t="s">
        <v>110</v>
      </c>
      <c r="B38" s="4" t="s">
        <v>111</v>
      </c>
      <c r="C38" s="4" t="s">
        <v>5735</v>
      </c>
      <c r="D38" s="4" t="s">
        <v>30</v>
      </c>
      <c r="E38" s="4" t="s">
        <v>7087</v>
      </c>
      <c r="F38" s="5">
        <v>18017</v>
      </c>
      <c r="G38" s="4" t="s">
        <v>6764</v>
      </c>
    </row>
    <row r="39" spans="1:7" x14ac:dyDescent="0.25">
      <c r="A39" s="4" t="s">
        <v>112</v>
      </c>
      <c r="B39" s="4" t="s">
        <v>113</v>
      </c>
      <c r="C39" s="4" t="s">
        <v>114</v>
      </c>
      <c r="D39" s="4" t="s">
        <v>27</v>
      </c>
      <c r="E39" s="4" t="s">
        <v>85</v>
      </c>
      <c r="F39" s="5">
        <v>11079</v>
      </c>
      <c r="G39" s="4" t="s">
        <v>6763</v>
      </c>
    </row>
    <row r="40" spans="1:7" x14ac:dyDescent="0.25">
      <c r="A40" s="4" t="s">
        <v>115</v>
      </c>
      <c r="B40" s="4" t="s">
        <v>116</v>
      </c>
      <c r="C40" s="4" t="s">
        <v>117</v>
      </c>
      <c r="D40" s="4" t="s">
        <v>30</v>
      </c>
      <c r="E40" s="4" t="s">
        <v>7087</v>
      </c>
      <c r="F40" s="5">
        <v>23433</v>
      </c>
      <c r="G40" s="4" t="s">
        <v>6764</v>
      </c>
    </row>
    <row r="41" spans="1:7" x14ac:dyDescent="0.25">
      <c r="A41" s="4" t="s">
        <v>118</v>
      </c>
      <c r="B41" s="4" t="s">
        <v>119</v>
      </c>
      <c r="C41" s="4" t="s">
        <v>120</v>
      </c>
      <c r="D41" s="4" t="s">
        <v>30</v>
      </c>
      <c r="E41" s="4" t="s">
        <v>7072</v>
      </c>
      <c r="F41" s="5">
        <v>16697</v>
      </c>
      <c r="G41" s="4" t="s">
        <v>6764</v>
      </c>
    </row>
    <row r="42" spans="1:7" x14ac:dyDescent="0.25">
      <c r="A42" s="4" t="s">
        <v>121</v>
      </c>
      <c r="B42" s="4" t="s">
        <v>122</v>
      </c>
      <c r="C42" s="4" t="s">
        <v>5736</v>
      </c>
      <c r="D42" s="4" t="s">
        <v>27</v>
      </c>
      <c r="E42" s="4" t="s">
        <v>85</v>
      </c>
      <c r="F42" s="5">
        <v>19603</v>
      </c>
      <c r="G42" s="4" t="s">
        <v>6763</v>
      </c>
    </row>
    <row r="43" spans="1:7" x14ac:dyDescent="0.25">
      <c r="A43" s="4" t="s">
        <v>123</v>
      </c>
      <c r="B43" s="4" t="s">
        <v>124</v>
      </c>
      <c r="C43" s="4" t="s">
        <v>125</v>
      </c>
      <c r="D43" s="4" t="s">
        <v>13</v>
      </c>
      <c r="E43" s="4" t="s">
        <v>7063</v>
      </c>
      <c r="F43" s="5">
        <v>12267</v>
      </c>
      <c r="G43" s="4" t="s">
        <v>6765</v>
      </c>
    </row>
    <row r="44" spans="1:7" x14ac:dyDescent="0.25">
      <c r="A44" s="4" t="s">
        <v>126</v>
      </c>
      <c r="B44" s="4" t="s">
        <v>127</v>
      </c>
      <c r="C44" s="4" t="s">
        <v>57</v>
      </c>
      <c r="D44" s="4" t="s">
        <v>18</v>
      </c>
      <c r="E44" s="4" t="s">
        <v>55</v>
      </c>
      <c r="F44" s="5">
        <v>6185</v>
      </c>
      <c r="G44" s="4" t="s">
        <v>6761</v>
      </c>
    </row>
    <row r="45" spans="1:7" x14ac:dyDescent="0.25">
      <c r="A45" s="4" t="s">
        <v>128</v>
      </c>
      <c r="B45" s="4" t="s">
        <v>129</v>
      </c>
      <c r="C45" s="4" t="s">
        <v>130</v>
      </c>
      <c r="D45" s="4" t="s">
        <v>30</v>
      </c>
      <c r="E45" s="4" t="s">
        <v>7085</v>
      </c>
      <c r="F45" s="5">
        <v>23938</v>
      </c>
      <c r="G45" s="4" t="s">
        <v>6764</v>
      </c>
    </row>
    <row r="46" spans="1:7" x14ac:dyDescent="0.25">
      <c r="A46" s="4" t="s">
        <v>131</v>
      </c>
      <c r="B46" s="4" t="s">
        <v>132</v>
      </c>
      <c r="C46" s="4" t="s">
        <v>133</v>
      </c>
      <c r="D46" s="4" t="s">
        <v>10</v>
      </c>
      <c r="E46" s="4" t="s">
        <v>7088</v>
      </c>
      <c r="F46" s="5">
        <v>24148</v>
      </c>
      <c r="G46" s="4" t="s">
        <v>6762</v>
      </c>
    </row>
    <row r="47" spans="1:7" x14ac:dyDescent="0.25">
      <c r="A47" s="4" t="s">
        <v>134</v>
      </c>
      <c r="B47" s="4" t="s">
        <v>135</v>
      </c>
      <c r="C47" s="4" t="s">
        <v>136</v>
      </c>
      <c r="D47" s="4" t="s">
        <v>18</v>
      </c>
      <c r="E47" s="4" t="s">
        <v>7068</v>
      </c>
      <c r="F47" s="5">
        <v>23891</v>
      </c>
      <c r="G47" s="4" t="s">
        <v>6761</v>
      </c>
    </row>
    <row r="48" spans="1:7" x14ac:dyDescent="0.25">
      <c r="A48" s="4" t="s">
        <v>138</v>
      </c>
      <c r="B48" s="4" t="s">
        <v>139</v>
      </c>
      <c r="C48" s="4" t="s">
        <v>140</v>
      </c>
      <c r="D48" s="4" t="s">
        <v>13</v>
      </c>
      <c r="E48" s="4" t="s">
        <v>7063</v>
      </c>
      <c r="F48" s="5">
        <v>12175</v>
      </c>
      <c r="G48" s="4" t="s">
        <v>6765</v>
      </c>
    </row>
    <row r="49" spans="1:7" x14ac:dyDescent="0.25">
      <c r="A49" s="4" t="s">
        <v>141</v>
      </c>
      <c r="B49" s="4" t="s">
        <v>142</v>
      </c>
      <c r="C49" s="4" t="s">
        <v>143</v>
      </c>
      <c r="D49" s="4" t="s">
        <v>10</v>
      </c>
      <c r="E49" s="4" t="s">
        <v>7077</v>
      </c>
      <c r="F49" s="5">
        <v>11788</v>
      </c>
      <c r="G49" s="4" t="s">
        <v>6762</v>
      </c>
    </row>
    <row r="50" spans="1:7" x14ac:dyDescent="0.25">
      <c r="A50" s="4" t="s">
        <v>144</v>
      </c>
      <c r="B50" s="4" t="s">
        <v>145</v>
      </c>
      <c r="C50" s="4" t="s">
        <v>42</v>
      </c>
      <c r="D50" s="4" t="s">
        <v>27</v>
      </c>
      <c r="E50" s="4" t="s">
        <v>7067</v>
      </c>
      <c r="F50" s="5">
        <v>38534</v>
      </c>
      <c r="G50" s="4" t="s">
        <v>6763</v>
      </c>
    </row>
    <row r="51" spans="1:7" x14ac:dyDescent="0.25">
      <c r="A51" s="4" t="s">
        <v>146</v>
      </c>
      <c r="B51" s="4" t="s">
        <v>147</v>
      </c>
      <c r="C51" s="4" t="s">
        <v>5737</v>
      </c>
      <c r="D51" s="4" t="s">
        <v>30</v>
      </c>
      <c r="E51" s="4" t="s">
        <v>7089</v>
      </c>
      <c r="F51" s="5">
        <v>23775</v>
      </c>
      <c r="G51" s="4" t="s">
        <v>6764</v>
      </c>
    </row>
    <row r="52" spans="1:7" x14ac:dyDescent="0.25">
      <c r="A52" s="4" t="s">
        <v>149</v>
      </c>
      <c r="B52" s="4" t="s">
        <v>150</v>
      </c>
      <c r="C52" s="4" t="s">
        <v>5738</v>
      </c>
      <c r="D52" s="4" t="s">
        <v>10</v>
      </c>
      <c r="E52" s="4" t="s">
        <v>7090</v>
      </c>
      <c r="F52" s="5">
        <v>24149</v>
      </c>
      <c r="G52" s="4" t="s">
        <v>6762</v>
      </c>
    </row>
    <row r="53" spans="1:7" x14ac:dyDescent="0.25">
      <c r="A53" s="4" t="s">
        <v>151</v>
      </c>
      <c r="B53" s="4" t="s">
        <v>152</v>
      </c>
      <c r="C53" s="4" t="s">
        <v>153</v>
      </c>
      <c r="D53" s="4" t="s">
        <v>30</v>
      </c>
      <c r="E53" s="4" t="s">
        <v>7076</v>
      </c>
      <c r="F53" s="5">
        <v>28491</v>
      </c>
      <c r="G53" s="4" t="s">
        <v>6764</v>
      </c>
    </row>
    <row r="54" spans="1:7" x14ac:dyDescent="0.25">
      <c r="A54" s="4" t="s">
        <v>5704</v>
      </c>
      <c r="B54" s="4" t="s">
        <v>154</v>
      </c>
      <c r="C54" s="4" t="s">
        <v>155</v>
      </c>
      <c r="D54" s="4" t="s">
        <v>22</v>
      </c>
      <c r="E54" s="4" t="s">
        <v>7091</v>
      </c>
      <c r="F54" s="5">
        <v>19450</v>
      </c>
      <c r="G54" s="4" t="s">
        <v>6765</v>
      </c>
    </row>
    <row r="55" spans="1:7" x14ac:dyDescent="0.25">
      <c r="A55" s="4" t="s">
        <v>5844</v>
      </c>
      <c r="B55" s="4" t="s">
        <v>335</v>
      </c>
      <c r="C55" s="4" t="s">
        <v>336</v>
      </c>
      <c r="D55" s="4" t="s">
        <v>30</v>
      </c>
      <c r="E55" s="4" t="s">
        <v>7085</v>
      </c>
      <c r="F55" s="5">
        <v>24284</v>
      </c>
      <c r="G55" s="4" t="s">
        <v>6764</v>
      </c>
    </row>
    <row r="56" spans="1:7" x14ac:dyDescent="0.25">
      <c r="A56" s="4" t="s">
        <v>156</v>
      </c>
      <c r="B56" s="4" t="s">
        <v>157</v>
      </c>
      <c r="C56" s="4" t="s">
        <v>5739</v>
      </c>
      <c r="D56" s="4" t="s">
        <v>30</v>
      </c>
      <c r="E56" s="4" t="s">
        <v>7092</v>
      </c>
      <c r="F56" s="5">
        <v>25519</v>
      </c>
      <c r="G56" s="4" t="s">
        <v>6764</v>
      </c>
    </row>
    <row r="57" spans="1:7" x14ac:dyDescent="0.25">
      <c r="A57" s="4" t="s">
        <v>159</v>
      </c>
      <c r="B57" s="4" t="s">
        <v>160</v>
      </c>
      <c r="C57" s="4" t="s">
        <v>161</v>
      </c>
      <c r="D57" s="4" t="s">
        <v>18</v>
      </c>
      <c r="E57" s="4" t="s">
        <v>7091</v>
      </c>
      <c r="F57" s="5">
        <v>33786</v>
      </c>
      <c r="G57" s="4" t="s">
        <v>6765</v>
      </c>
    </row>
    <row r="58" spans="1:7" x14ac:dyDescent="0.25">
      <c r="A58" s="4" t="s">
        <v>162</v>
      </c>
      <c r="B58" s="4" t="s">
        <v>163</v>
      </c>
      <c r="C58" s="4" t="s">
        <v>164</v>
      </c>
      <c r="D58" s="4" t="s">
        <v>22</v>
      </c>
      <c r="E58" s="4" t="s">
        <v>7074</v>
      </c>
      <c r="F58" s="5">
        <v>27530</v>
      </c>
      <c r="G58" s="4" t="s">
        <v>6765</v>
      </c>
    </row>
    <row r="59" spans="1:7" x14ac:dyDescent="0.25">
      <c r="A59" s="4" t="s">
        <v>165</v>
      </c>
      <c r="B59" s="4" t="s">
        <v>166</v>
      </c>
      <c r="C59" s="4" t="s">
        <v>167</v>
      </c>
      <c r="D59" s="4" t="s">
        <v>10</v>
      </c>
      <c r="E59" s="4" t="s">
        <v>7088</v>
      </c>
      <c r="F59" s="5">
        <v>26519</v>
      </c>
      <c r="G59" s="4" t="s">
        <v>6762</v>
      </c>
    </row>
    <row r="60" spans="1:7" x14ac:dyDescent="0.25">
      <c r="A60" s="4" t="s">
        <v>168</v>
      </c>
      <c r="B60" s="4" t="s">
        <v>169</v>
      </c>
      <c r="C60" s="4" t="s">
        <v>170</v>
      </c>
      <c r="D60" s="4" t="s">
        <v>22</v>
      </c>
      <c r="E60" s="4" t="s">
        <v>7093</v>
      </c>
      <c r="F60" s="5">
        <v>28611</v>
      </c>
      <c r="G60" s="4" t="s">
        <v>6765</v>
      </c>
    </row>
    <row r="61" spans="1:7" x14ac:dyDescent="0.25">
      <c r="A61" s="4" t="s">
        <v>6424</v>
      </c>
      <c r="B61" s="4" t="s">
        <v>171</v>
      </c>
      <c r="C61" s="4" t="s">
        <v>172</v>
      </c>
      <c r="D61" s="4" t="s">
        <v>10</v>
      </c>
      <c r="E61" s="4" t="s">
        <v>7094</v>
      </c>
      <c r="F61" s="5">
        <v>14479</v>
      </c>
      <c r="G61" s="4" t="s">
        <v>6762</v>
      </c>
    </row>
    <row r="62" spans="1:7" x14ac:dyDescent="0.25">
      <c r="A62" s="4" t="s">
        <v>173</v>
      </c>
      <c r="B62" s="4" t="s">
        <v>174</v>
      </c>
      <c r="C62" s="4" t="s">
        <v>175</v>
      </c>
      <c r="D62" s="4" t="s">
        <v>30</v>
      </c>
      <c r="E62" s="4" t="s">
        <v>7095</v>
      </c>
      <c r="F62" s="5">
        <v>23224</v>
      </c>
      <c r="G62" s="4" t="s">
        <v>6764</v>
      </c>
    </row>
    <row r="63" spans="1:7" x14ac:dyDescent="0.25">
      <c r="A63" s="4" t="s">
        <v>176</v>
      </c>
      <c r="B63" s="4" t="s">
        <v>177</v>
      </c>
      <c r="C63" s="4" t="s">
        <v>5740</v>
      </c>
      <c r="D63" s="4" t="s">
        <v>13</v>
      </c>
      <c r="E63" s="4" t="s">
        <v>7070</v>
      </c>
      <c r="F63" s="5">
        <v>26017</v>
      </c>
      <c r="G63" s="4" t="s">
        <v>6765</v>
      </c>
    </row>
    <row r="64" spans="1:7" x14ac:dyDescent="0.25">
      <c r="A64" s="4" t="s">
        <v>178</v>
      </c>
      <c r="B64" s="4" t="s">
        <v>179</v>
      </c>
      <c r="C64" s="4" t="s">
        <v>180</v>
      </c>
      <c r="D64" s="4" t="s">
        <v>30</v>
      </c>
      <c r="E64" s="4" t="s">
        <v>7072</v>
      </c>
      <c r="F64" s="5">
        <v>23682</v>
      </c>
      <c r="G64" s="4" t="s">
        <v>6764</v>
      </c>
    </row>
    <row r="65" spans="1:7" x14ac:dyDescent="0.25">
      <c r="A65" s="4" t="s">
        <v>6392</v>
      </c>
      <c r="B65" s="4" t="s">
        <v>181</v>
      </c>
      <c r="C65" s="4" t="s">
        <v>182</v>
      </c>
      <c r="D65" s="4" t="s">
        <v>27</v>
      </c>
      <c r="E65" s="4" t="s">
        <v>7083</v>
      </c>
      <c r="F65" s="5">
        <v>22799</v>
      </c>
      <c r="G65" s="4" t="s">
        <v>6761</v>
      </c>
    </row>
    <row r="66" spans="1:7" x14ac:dyDescent="0.25">
      <c r="A66" s="4" t="s">
        <v>183</v>
      </c>
      <c r="B66" s="4" t="s">
        <v>184</v>
      </c>
      <c r="C66" s="4" t="s">
        <v>185</v>
      </c>
      <c r="D66" s="4" t="s">
        <v>22</v>
      </c>
      <c r="E66" s="4" t="s">
        <v>7074</v>
      </c>
      <c r="F66" s="5">
        <v>22600</v>
      </c>
      <c r="G66" s="4" t="s">
        <v>6765</v>
      </c>
    </row>
    <row r="67" spans="1:7" x14ac:dyDescent="0.25">
      <c r="A67" s="4" t="s">
        <v>188</v>
      </c>
      <c r="B67" s="4" t="s">
        <v>189</v>
      </c>
      <c r="C67" s="4" t="s">
        <v>143</v>
      </c>
      <c r="D67" s="4" t="s">
        <v>10</v>
      </c>
      <c r="E67" s="4" t="s">
        <v>7077</v>
      </c>
      <c r="F67" s="5">
        <v>29373</v>
      </c>
      <c r="G67" s="4" t="s">
        <v>6762</v>
      </c>
    </row>
    <row r="68" spans="1:7" x14ac:dyDescent="0.25">
      <c r="A68" s="4" t="s">
        <v>190</v>
      </c>
      <c r="B68" s="4" t="s">
        <v>191</v>
      </c>
      <c r="C68" s="4" t="s">
        <v>5741</v>
      </c>
      <c r="D68" s="4" t="s">
        <v>30</v>
      </c>
      <c r="E68" s="4" t="s">
        <v>7078</v>
      </c>
      <c r="F68" s="5">
        <v>23883</v>
      </c>
      <c r="G68" s="4" t="s">
        <v>6764</v>
      </c>
    </row>
    <row r="69" spans="1:7" x14ac:dyDescent="0.25">
      <c r="A69" s="4" t="s">
        <v>192</v>
      </c>
      <c r="B69" s="4" t="s">
        <v>193</v>
      </c>
      <c r="C69" s="4" t="s">
        <v>194</v>
      </c>
      <c r="D69" s="4" t="s">
        <v>10</v>
      </c>
      <c r="E69" s="4" t="s">
        <v>7071</v>
      </c>
      <c r="F69" s="5">
        <v>16285</v>
      </c>
      <c r="G69" s="4" t="s">
        <v>6762</v>
      </c>
    </row>
    <row r="70" spans="1:7" x14ac:dyDescent="0.25">
      <c r="A70" s="4" t="s">
        <v>195</v>
      </c>
      <c r="B70" s="4" t="s">
        <v>196</v>
      </c>
      <c r="C70" s="4" t="s">
        <v>5742</v>
      </c>
      <c r="D70" s="4" t="s">
        <v>22</v>
      </c>
      <c r="E70" s="4" t="s">
        <v>7080</v>
      </c>
      <c r="F70" s="5">
        <v>22295</v>
      </c>
      <c r="G70" s="4" t="s">
        <v>6761</v>
      </c>
    </row>
    <row r="71" spans="1:7" x14ac:dyDescent="0.25">
      <c r="A71" s="4" t="s">
        <v>5513</v>
      </c>
      <c r="B71" s="4" t="s">
        <v>215</v>
      </c>
      <c r="C71" s="4" t="s">
        <v>5743</v>
      </c>
      <c r="D71" s="4" t="s">
        <v>10</v>
      </c>
      <c r="E71" s="4" t="s">
        <v>7088</v>
      </c>
      <c r="F71" s="5">
        <v>29592</v>
      </c>
      <c r="G71" s="4" t="s">
        <v>6762</v>
      </c>
    </row>
    <row r="72" spans="1:7" x14ac:dyDescent="0.25">
      <c r="A72" s="4" t="s">
        <v>197</v>
      </c>
      <c r="B72" s="4" t="s">
        <v>198</v>
      </c>
      <c r="C72" s="4" t="s">
        <v>199</v>
      </c>
      <c r="D72" s="4" t="s">
        <v>10</v>
      </c>
      <c r="E72" s="4" t="s">
        <v>7090</v>
      </c>
      <c r="F72" s="5">
        <v>26232</v>
      </c>
      <c r="G72" s="4" t="s">
        <v>6762</v>
      </c>
    </row>
    <row r="73" spans="1:7" x14ac:dyDescent="0.25">
      <c r="A73" s="4" t="s">
        <v>200</v>
      </c>
      <c r="B73" s="4" t="s">
        <v>201</v>
      </c>
      <c r="C73" s="4" t="s">
        <v>202</v>
      </c>
      <c r="D73" s="4" t="s">
        <v>22</v>
      </c>
      <c r="E73" s="4" t="s">
        <v>7093</v>
      </c>
      <c r="F73" s="5">
        <v>26952</v>
      </c>
      <c r="G73" s="4" t="s">
        <v>6765</v>
      </c>
    </row>
    <row r="74" spans="1:7" x14ac:dyDescent="0.25">
      <c r="A74" s="4" t="s">
        <v>203</v>
      </c>
      <c r="B74" s="4" t="s">
        <v>204</v>
      </c>
      <c r="C74" s="4" t="s">
        <v>205</v>
      </c>
      <c r="D74" s="4" t="s">
        <v>27</v>
      </c>
      <c r="E74" s="4" t="s">
        <v>7067</v>
      </c>
      <c r="F74" s="5">
        <v>7102</v>
      </c>
      <c r="G74" s="4" t="s">
        <v>6763</v>
      </c>
    </row>
    <row r="75" spans="1:7" x14ac:dyDescent="0.25">
      <c r="A75" s="4" t="s">
        <v>5297</v>
      </c>
      <c r="B75" s="4" t="s">
        <v>964</v>
      </c>
      <c r="C75" s="4" t="s">
        <v>965</v>
      </c>
      <c r="D75" s="4" t="s">
        <v>10</v>
      </c>
      <c r="E75" s="4" t="s">
        <v>7090</v>
      </c>
      <c r="F75" s="5">
        <v>21492</v>
      </c>
      <c r="G75" s="4" t="s">
        <v>6762</v>
      </c>
    </row>
    <row r="76" spans="1:7" x14ac:dyDescent="0.25">
      <c r="A76" s="4" t="s">
        <v>206</v>
      </c>
      <c r="B76" s="4" t="s">
        <v>207</v>
      </c>
      <c r="C76" s="4" t="s">
        <v>208</v>
      </c>
      <c r="D76" s="4" t="s">
        <v>27</v>
      </c>
      <c r="E76" s="4" t="s">
        <v>7083</v>
      </c>
      <c r="F76" s="5">
        <v>7179</v>
      </c>
      <c r="G76" s="4" t="s">
        <v>6761</v>
      </c>
    </row>
    <row r="77" spans="1:7" x14ac:dyDescent="0.25">
      <c r="A77" s="4" t="s">
        <v>209</v>
      </c>
      <c r="B77" s="4" t="s">
        <v>210</v>
      </c>
      <c r="C77" s="4" t="s">
        <v>211</v>
      </c>
      <c r="D77" s="4" t="s">
        <v>30</v>
      </c>
      <c r="E77" s="4" t="s">
        <v>7078</v>
      </c>
      <c r="F77" s="5">
        <v>13516</v>
      </c>
      <c r="G77" s="4" t="s">
        <v>6764</v>
      </c>
    </row>
    <row r="78" spans="1:7" x14ac:dyDescent="0.25">
      <c r="A78" s="4" t="s">
        <v>212</v>
      </c>
      <c r="B78" s="4" t="s">
        <v>213</v>
      </c>
      <c r="C78" s="4" t="s">
        <v>214</v>
      </c>
      <c r="D78" s="4" t="s">
        <v>13</v>
      </c>
      <c r="E78" s="4" t="s">
        <v>7075</v>
      </c>
      <c r="F78" s="5">
        <v>7245</v>
      </c>
      <c r="G78" s="4" t="s">
        <v>6765</v>
      </c>
    </row>
    <row r="79" spans="1:7" x14ac:dyDescent="0.25">
      <c r="A79" s="4" t="s">
        <v>216</v>
      </c>
      <c r="B79" s="4" t="s">
        <v>217</v>
      </c>
      <c r="C79" s="4" t="s">
        <v>218</v>
      </c>
      <c r="D79" s="4" t="s">
        <v>10</v>
      </c>
      <c r="E79" s="4" t="s">
        <v>7088</v>
      </c>
      <c r="F79" s="5">
        <v>29264</v>
      </c>
      <c r="G79" s="4" t="s">
        <v>6762</v>
      </c>
    </row>
    <row r="80" spans="1:7" x14ac:dyDescent="0.25">
      <c r="A80" s="4" t="s">
        <v>219</v>
      </c>
      <c r="B80" s="4" t="s">
        <v>220</v>
      </c>
      <c r="C80" s="4" t="s">
        <v>221</v>
      </c>
      <c r="D80" s="4" t="s">
        <v>22</v>
      </c>
      <c r="E80" s="4" t="s">
        <v>7070</v>
      </c>
      <c r="F80" s="5">
        <v>25829</v>
      </c>
      <c r="G80" s="4" t="s">
        <v>6765</v>
      </c>
    </row>
    <row r="81" spans="1:7" x14ac:dyDescent="0.25">
      <c r="A81" s="4" t="s">
        <v>222</v>
      </c>
      <c r="B81" s="4" t="s">
        <v>223</v>
      </c>
      <c r="C81" s="4" t="s">
        <v>5729</v>
      </c>
      <c r="D81" s="4" t="s">
        <v>27</v>
      </c>
      <c r="E81" s="4" t="s">
        <v>7064</v>
      </c>
      <c r="F81" s="5">
        <v>7397</v>
      </c>
      <c r="G81" s="4" t="s">
        <v>6761</v>
      </c>
    </row>
    <row r="82" spans="1:7" x14ac:dyDescent="0.25">
      <c r="A82" s="4" t="s">
        <v>224</v>
      </c>
      <c r="B82" s="4" t="s">
        <v>225</v>
      </c>
      <c r="C82" s="4" t="s">
        <v>226</v>
      </c>
      <c r="D82" s="4" t="s">
        <v>27</v>
      </c>
      <c r="E82" s="4" t="s">
        <v>7083</v>
      </c>
      <c r="F82" s="5">
        <v>23181</v>
      </c>
      <c r="G82" s="4" t="s">
        <v>6761</v>
      </c>
    </row>
    <row r="83" spans="1:7" x14ac:dyDescent="0.25">
      <c r="A83" s="4" t="s">
        <v>227</v>
      </c>
      <c r="B83" s="4" t="s">
        <v>228</v>
      </c>
      <c r="C83" s="4" t="s">
        <v>229</v>
      </c>
      <c r="D83" s="4" t="s">
        <v>22</v>
      </c>
      <c r="E83" s="4" t="s">
        <v>7074</v>
      </c>
      <c r="F83" s="5">
        <v>23994</v>
      </c>
      <c r="G83" s="4" t="s">
        <v>6765</v>
      </c>
    </row>
    <row r="84" spans="1:7" x14ac:dyDescent="0.25">
      <c r="A84" s="4" t="s">
        <v>230</v>
      </c>
      <c r="B84" s="4" t="s">
        <v>231</v>
      </c>
      <c r="C84" s="4" t="s">
        <v>5744</v>
      </c>
      <c r="D84" s="4" t="s">
        <v>10</v>
      </c>
      <c r="E84" s="4" t="s">
        <v>7094</v>
      </c>
      <c r="F84" s="5">
        <v>9467</v>
      </c>
      <c r="G84" s="4" t="s">
        <v>6762</v>
      </c>
    </row>
    <row r="85" spans="1:7" x14ac:dyDescent="0.25">
      <c r="A85" s="4" t="s">
        <v>232</v>
      </c>
      <c r="B85" s="4" t="s">
        <v>233</v>
      </c>
      <c r="C85" s="4" t="s">
        <v>5745</v>
      </c>
      <c r="D85" s="4" t="s">
        <v>30</v>
      </c>
      <c r="E85" s="4" t="s">
        <v>7095</v>
      </c>
      <c r="F85" s="5">
        <v>24654</v>
      </c>
      <c r="G85" s="4" t="s">
        <v>6764</v>
      </c>
    </row>
    <row r="86" spans="1:7" x14ac:dyDescent="0.25">
      <c r="A86" s="4" t="s">
        <v>234</v>
      </c>
      <c r="B86" s="4" t="s">
        <v>235</v>
      </c>
      <c r="C86" s="4" t="s">
        <v>236</v>
      </c>
      <c r="D86" s="4" t="s">
        <v>30</v>
      </c>
      <c r="E86" s="4" t="s">
        <v>7081</v>
      </c>
      <c r="F86" s="5">
        <v>23163</v>
      </c>
      <c r="G86" s="4" t="s">
        <v>6764</v>
      </c>
    </row>
    <row r="87" spans="1:7" x14ac:dyDescent="0.25">
      <c r="A87" s="4" t="s">
        <v>237</v>
      </c>
      <c r="B87" s="4" t="s">
        <v>238</v>
      </c>
      <c r="C87" s="4" t="s">
        <v>5746</v>
      </c>
      <c r="D87" s="4" t="s">
        <v>22</v>
      </c>
      <c r="E87" s="4" t="s">
        <v>7093</v>
      </c>
      <c r="F87" s="5">
        <v>11784</v>
      </c>
      <c r="G87" s="4" t="s">
        <v>6765</v>
      </c>
    </row>
    <row r="88" spans="1:7" x14ac:dyDescent="0.25">
      <c r="A88" s="4" t="s">
        <v>239</v>
      </c>
      <c r="B88" s="4" t="s">
        <v>240</v>
      </c>
      <c r="C88" s="4" t="s">
        <v>241</v>
      </c>
      <c r="D88" s="4" t="s">
        <v>18</v>
      </c>
      <c r="E88" s="4" t="s">
        <v>7082</v>
      </c>
      <c r="F88" s="5">
        <v>19810</v>
      </c>
      <c r="G88" s="4" t="s">
        <v>6761</v>
      </c>
    </row>
    <row r="89" spans="1:7" x14ac:dyDescent="0.25">
      <c r="A89" s="4" t="s">
        <v>242</v>
      </c>
      <c r="B89" s="4" t="s">
        <v>243</v>
      </c>
      <c r="C89" s="4" t="s">
        <v>244</v>
      </c>
      <c r="D89" s="4" t="s">
        <v>18</v>
      </c>
      <c r="E89" s="4" t="s">
        <v>55</v>
      </c>
      <c r="F89" s="5">
        <v>6484</v>
      </c>
      <c r="G89" s="4" t="s">
        <v>6761</v>
      </c>
    </row>
    <row r="90" spans="1:7" x14ac:dyDescent="0.25">
      <c r="A90" s="4" t="s">
        <v>245</v>
      </c>
      <c r="B90" s="4" t="s">
        <v>246</v>
      </c>
      <c r="C90" s="4" t="s">
        <v>247</v>
      </c>
      <c r="D90" s="4" t="s">
        <v>13</v>
      </c>
      <c r="E90" s="4" t="s">
        <v>7070</v>
      </c>
      <c r="F90" s="5">
        <v>31212</v>
      </c>
      <c r="G90" s="4" t="s">
        <v>6765</v>
      </c>
    </row>
    <row r="91" spans="1:7" x14ac:dyDescent="0.25">
      <c r="A91" s="4" t="s">
        <v>248</v>
      </c>
      <c r="B91" s="4" t="s">
        <v>249</v>
      </c>
      <c r="C91" s="4" t="s">
        <v>250</v>
      </c>
      <c r="D91" s="4" t="s">
        <v>18</v>
      </c>
      <c r="E91" s="4" t="s">
        <v>7080</v>
      </c>
      <c r="F91" s="5">
        <v>7591</v>
      </c>
      <c r="G91" s="4" t="s">
        <v>6761</v>
      </c>
    </row>
    <row r="92" spans="1:7" x14ac:dyDescent="0.25">
      <c r="A92" s="4" t="s">
        <v>251</v>
      </c>
      <c r="B92" s="4" t="s">
        <v>252</v>
      </c>
      <c r="C92" s="4" t="s">
        <v>253</v>
      </c>
      <c r="D92" s="4" t="s">
        <v>13</v>
      </c>
      <c r="E92" s="4" t="s">
        <v>7079</v>
      </c>
      <c r="F92" s="5">
        <v>28635</v>
      </c>
      <c r="G92" s="4" t="s">
        <v>6765</v>
      </c>
    </row>
    <row r="93" spans="1:7" x14ac:dyDescent="0.25">
      <c r="A93" s="4" t="s">
        <v>254</v>
      </c>
      <c r="B93" s="4" t="s">
        <v>255</v>
      </c>
      <c r="C93" s="4" t="s">
        <v>256</v>
      </c>
      <c r="D93" s="4" t="s">
        <v>10</v>
      </c>
      <c r="E93" s="4" t="s">
        <v>7094</v>
      </c>
      <c r="F93" s="5">
        <v>33771</v>
      </c>
      <c r="G93" s="4" t="s">
        <v>6762</v>
      </c>
    </row>
    <row r="94" spans="1:7" x14ac:dyDescent="0.25">
      <c r="A94" s="4" t="s">
        <v>257</v>
      </c>
      <c r="B94" s="4" t="s">
        <v>258</v>
      </c>
      <c r="C94" s="4" t="s">
        <v>259</v>
      </c>
      <c r="D94" s="4" t="s">
        <v>22</v>
      </c>
      <c r="E94" s="4" t="s">
        <v>7091</v>
      </c>
      <c r="F94" s="5">
        <v>24631</v>
      </c>
      <c r="G94" s="4" t="s">
        <v>6765</v>
      </c>
    </row>
    <row r="95" spans="1:7" x14ac:dyDescent="0.25">
      <c r="A95" s="4" t="s">
        <v>260</v>
      </c>
      <c r="B95" s="4" t="s">
        <v>261</v>
      </c>
      <c r="C95" s="4" t="s">
        <v>262</v>
      </c>
      <c r="D95" s="4" t="s">
        <v>13</v>
      </c>
      <c r="E95" s="4" t="s">
        <v>7084</v>
      </c>
      <c r="F95" s="5">
        <v>16944</v>
      </c>
      <c r="G95" s="4" t="s">
        <v>6762</v>
      </c>
    </row>
    <row r="96" spans="1:7" x14ac:dyDescent="0.25">
      <c r="A96" s="4" t="s">
        <v>7476</v>
      </c>
      <c r="B96" s="4" t="s">
        <v>263</v>
      </c>
      <c r="C96" s="4" t="s">
        <v>264</v>
      </c>
      <c r="D96" s="4" t="s">
        <v>13</v>
      </c>
      <c r="E96" s="4" t="s">
        <v>7079</v>
      </c>
      <c r="F96" s="5">
        <v>13616</v>
      </c>
      <c r="G96" s="4" t="s">
        <v>6765</v>
      </c>
    </row>
    <row r="97" spans="1:7" x14ac:dyDescent="0.25">
      <c r="A97" s="4" t="s">
        <v>265</v>
      </c>
      <c r="B97" s="4" t="s">
        <v>266</v>
      </c>
      <c r="C97" s="4" t="s">
        <v>267</v>
      </c>
      <c r="D97" s="4" t="s">
        <v>13</v>
      </c>
      <c r="E97" s="4" t="s">
        <v>7096</v>
      </c>
      <c r="F97" s="5">
        <v>3941</v>
      </c>
      <c r="G97" s="4" t="s">
        <v>6765</v>
      </c>
    </row>
    <row r="98" spans="1:7" x14ac:dyDescent="0.25">
      <c r="A98" s="4" t="s">
        <v>5298</v>
      </c>
      <c r="B98" s="4" t="s">
        <v>270</v>
      </c>
      <c r="C98" s="4" t="s">
        <v>271</v>
      </c>
      <c r="D98" s="4" t="s">
        <v>30</v>
      </c>
      <c r="E98" s="4" t="s">
        <v>7081</v>
      </c>
      <c r="F98" s="5">
        <v>11134</v>
      </c>
      <c r="G98" s="4" t="s">
        <v>6764</v>
      </c>
    </row>
    <row r="99" spans="1:7" x14ac:dyDescent="0.25">
      <c r="A99" s="4" t="s">
        <v>268</v>
      </c>
      <c r="B99" s="4" t="s">
        <v>269</v>
      </c>
      <c r="C99" s="4" t="s">
        <v>5747</v>
      </c>
      <c r="D99" s="4" t="s">
        <v>30</v>
      </c>
      <c r="E99" s="4" t="s">
        <v>7076</v>
      </c>
      <c r="F99" s="5">
        <v>17832</v>
      </c>
      <c r="G99" s="4" t="s">
        <v>6764</v>
      </c>
    </row>
    <row r="100" spans="1:7" x14ac:dyDescent="0.25">
      <c r="A100" s="4" t="s">
        <v>272</v>
      </c>
      <c r="B100" s="4" t="s">
        <v>273</v>
      </c>
      <c r="C100" s="4" t="s">
        <v>274</v>
      </c>
      <c r="D100" s="4" t="s">
        <v>10</v>
      </c>
      <c r="E100" s="4" t="s">
        <v>7088</v>
      </c>
      <c r="F100" s="5">
        <v>15730</v>
      </c>
      <c r="G100" s="4" t="s">
        <v>6762</v>
      </c>
    </row>
    <row r="101" spans="1:7" x14ac:dyDescent="0.25">
      <c r="A101" s="4" t="s">
        <v>275</v>
      </c>
      <c r="B101" s="4" t="s">
        <v>276</v>
      </c>
      <c r="C101" s="4" t="s">
        <v>277</v>
      </c>
      <c r="D101" s="4" t="s">
        <v>10</v>
      </c>
      <c r="E101" s="4" t="s">
        <v>7071</v>
      </c>
      <c r="F101" s="5">
        <v>17027</v>
      </c>
      <c r="G101" s="4" t="s">
        <v>6762</v>
      </c>
    </row>
    <row r="102" spans="1:7" x14ac:dyDescent="0.25">
      <c r="A102" s="4" t="s">
        <v>278</v>
      </c>
      <c r="B102" s="4" t="s">
        <v>279</v>
      </c>
      <c r="C102" s="4" t="s">
        <v>88</v>
      </c>
      <c r="D102" s="4" t="s">
        <v>30</v>
      </c>
      <c r="E102" s="4" t="s">
        <v>7081</v>
      </c>
      <c r="F102" s="5">
        <v>11797</v>
      </c>
      <c r="G102" s="4" t="s">
        <v>6764</v>
      </c>
    </row>
    <row r="103" spans="1:7" x14ac:dyDescent="0.25">
      <c r="A103" s="4" t="s">
        <v>280</v>
      </c>
      <c r="B103" s="4" t="s">
        <v>281</v>
      </c>
      <c r="C103" s="4" t="s">
        <v>136</v>
      </c>
      <c r="D103" s="4" t="s">
        <v>18</v>
      </c>
      <c r="E103" s="4" t="s">
        <v>7068</v>
      </c>
      <c r="F103" s="5">
        <v>24951</v>
      </c>
      <c r="G103" s="4" t="s">
        <v>6761</v>
      </c>
    </row>
    <row r="104" spans="1:7" x14ac:dyDescent="0.25">
      <c r="A104" s="4" t="s">
        <v>282</v>
      </c>
      <c r="B104" s="4" t="s">
        <v>283</v>
      </c>
      <c r="C104" s="4" t="s">
        <v>284</v>
      </c>
      <c r="D104" s="4" t="s">
        <v>27</v>
      </c>
      <c r="E104" s="4" t="s">
        <v>7097</v>
      </c>
      <c r="F104" s="5">
        <v>21795</v>
      </c>
      <c r="G104" s="4" t="s">
        <v>6763</v>
      </c>
    </row>
    <row r="105" spans="1:7" x14ac:dyDescent="0.25">
      <c r="A105" s="4" t="s">
        <v>285</v>
      </c>
      <c r="B105" s="4" t="s">
        <v>286</v>
      </c>
      <c r="C105" s="4" t="s">
        <v>287</v>
      </c>
      <c r="D105" s="4" t="s">
        <v>30</v>
      </c>
      <c r="E105" s="4" t="s">
        <v>7092</v>
      </c>
      <c r="F105" s="5">
        <v>18790</v>
      </c>
      <c r="G105" s="4" t="s">
        <v>6764</v>
      </c>
    </row>
    <row r="106" spans="1:7" x14ac:dyDescent="0.25">
      <c r="A106" s="4" t="s">
        <v>288</v>
      </c>
      <c r="B106" s="4" t="s">
        <v>289</v>
      </c>
      <c r="C106" s="4" t="s">
        <v>5748</v>
      </c>
      <c r="D106" s="4" t="s">
        <v>10</v>
      </c>
      <c r="E106" s="4" t="s">
        <v>7094</v>
      </c>
      <c r="F106" s="5">
        <v>17317</v>
      </c>
      <c r="G106" s="4" t="s">
        <v>6762</v>
      </c>
    </row>
    <row r="107" spans="1:7" x14ac:dyDescent="0.25">
      <c r="A107" s="4" t="s">
        <v>290</v>
      </c>
      <c r="B107" s="4" t="s">
        <v>291</v>
      </c>
      <c r="C107" s="4" t="s">
        <v>292</v>
      </c>
      <c r="D107" s="4" t="s">
        <v>10</v>
      </c>
      <c r="E107" s="4" t="s">
        <v>7088</v>
      </c>
      <c r="F107" s="5">
        <v>22370</v>
      </c>
      <c r="G107" s="4" t="s">
        <v>6762</v>
      </c>
    </row>
    <row r="108" spans="1:7" x14ac:dyDescent="0.25">
      <c r="A108" s="4" t="s">
        <v>293</v>
      </c>
      <c r="B108" s="4" t="s">
        <v>294</v>
      </c>
      <c r="C108" s="4" t="s">
        <v>295</v>
      </c>
      <c r="D108" s="4" t="s">
        <v>18</v>
      </c>
      <c r="E108" s="4" t="s">
        <v>7068</v>
      </c>
      <c r="F108" s="5">
        <v>17274</v>
      </c>
      <c r="G108" s="4" t="s">
        <v>6761</v>
      </c>
    </row>
    <row r="109" spans="1:7" x14ac:dyDescent="0.25">
      <c r="A109" s="4" t="s">
        <v>296</v>
      </c>
      <c r="B109" s="4" t="s">
        <v>297</v>
      </c>
      <c r="C109" s="4" t="s">
        <v>298</v>
      </c>
      <c r="D109" s="4" t="s">
        <v>10</v>
      </c>
      <c r="E109" s="4" t="s">
        <v>7088</v>
      </c>
      <c r="F109" s="5">
        <v>15667</v>
      </c>
      <c r="G109" s="4" t="s">
        <v>6762</v>
      </c>
    </row>
    <row r="110" spans="1:7" x14ac:dyDescent="0.25">
      <c r="A110" s="4" t="s">
        <v>300</v>
      </c>
      <c r="B110" s="4" t="s">
        <v>301</v>
      </c>
      <c r="C110" s="4" t="s">
        <v>302</v>
      </c>
      <c r="D110" s="4" t="s">
        <v>22</v>
      </c>
      <c r="E110" s="4" t="s">
        <v>7070</v>
      </c>
      <c r="F110" s="5">
        <v>28763</v>
      </c>
      <c r="G110" s="4" t="s">
        <v>6765</v>
      </c>
    </row>
    <row r="111" spans="1:7" x14ac:dyDescent="0.25">
      <c r="A111" s="4" t="s">
        <v>6422</v>
      </c>
      <c r="B111" s="4" t="s">
        <v>299</v>
      </c>
      <c r="C111" s="4" t="s">
        <v>5729</v>
      </c>
      <c r="D111" s="4" t="s">
        <v>27</v>
      </c>
      <c r="E111" s="4" t="s">
        <v>7064</v>
      </c>
      <c r="F111" s="5">
        <v>24226</v>
      </c>
      <c r="G111" s="4" t="s">
        <v>6761</v>
      </c>
    </row>
    <row r="112" spans="1:7" x14ac:dyDescent="0.25">
      <c r="A112" s="4" t="s">
        <v>7477</v>
      </c>
      <c r="B112" s="4" t="s">
        <v>303</v>
      </c>
      <c r="C112" s="4" t="s">
        <v>304</v>
      </c>
      <c r="D112" s="4" t="s">
        <v>22</v>
      </c>
      <c r="E112" s="4" t="s">
        <v>7093</v>
      </c>
      <c r="F112" s="5">
        <v>16959</v>
      </c>
      <c r="G112" s="4" t="s">
        <v>6765</v>
      </c>
    </row>
    <row r="113" spans="1:7" x14ac:dyDescent="0.25">
      <c r="A113" s="4" t="s">
        <v>305</v>
      </c>
      <c r="B113" s="4" t="s">
        <v>306</v>
      </c>
      <c r="C113" s="4" t="s">
        <v>307</v>
      </c>
      <c r="D113" s="4" t="s">
        <v>27</v>
      </c>
      <c r="E113" s="4" t="s">
        <v>7067</v>
      </c>
      <c r="F113" s="5">
        <v>25423</v>
      </c>
      <c r="G113" s="4" t="s">
        <v>6763</v>
      </c>
    </row>
    <row r="114" spans="1:7" x14ac:dyDescent="0.25">
      <c r="A114" s="4" t="s">
        <v>308</v>
      </c>
      <c r="B114" s="4" t="s">
        <v>309</v>
      </c>
      <c r="C114" s="4" t="s">
        <v>5749</v>
      </c>
      <c r="D114" s="4" t="s">
        <v>10</v>
      </c>
      <c r="E114" s="4" t="s">
        <v>7077</v>
      </c>
      <c r="F114" s="5">
        <v>22826</v>
      </c>
      <c r="G114" s="4" t="s">
        <v>6762</v>
      </c>
    </row>
    <row r="115" spans="1:7" x14ac:dyDescent="0.25">
      <c r="A115" s="4" t="s">
        <v>310</v>
      </c>
      <c r="B115" s="4" t="s">
        <v>311</v>
      </c>
      <c r="C115" s="4" t="s">
        <v>5750</v>
      </c>
      <c r="D115" s="4" t="s">
        <v>22</v>
      </c>
      <c r="E115" s="4" t="s">
        <v>7075</v>
      </c>
      <c r="F115" s="5">
        <v>19425</v>
      </c>
      <c r="G115" s="4" t="s">
        <v>6765</v>
      </c>
    </row>
    <row r="116" spans="1:7" x14ac:dyDescent="0.25">
      <c r="A116" s="4" t="s">
        <v>7585</v>
      </c>
      <c r="B116" s="4" t="s">
        <v>312</v>
      </c>
      <c r="C116" s="4" t="s">
        <v>313</v>
      </c>
      <c r="D116" s="4" t="s">
        <v>30</v>
      </c>
      <c r="E116" s="4" t="s">
        <v>7078</v>
      </c>
      <c r="F116" s="5">
        <v>24300</v>
      </c>
      <c r="G116" s="4" t="s">
        <v>6764</v>
      </c>
    </row>
    <row r="117" spans="1:7" x14ac:dyDescent="0.25">
      <c r="A117" s="4" t="s">
        <v>5451</v>
      </c>
      <c r="B117" s="4" t="s">
        <v>340</v>
      </c>
      <c r="C117" s="4" t="s">
        <v>229</v>
      </c>
      <c r="D117" s="4" t="s">
        <v>22</v>
      </c>
      <c r="E117" s="4" t="s">
        <v>7074</v>
      </c>
      <c r="F117" s="5">
        <v>42554</v>
      </c>
      <c r="G117" s="4" t="s">
        <v>6765</v>
      </c>
    </row>
    <row r="118" spans="1:7" x14ac:dyDescent="0.25">
      <c r="A118" s="4" t="s">
        <v>314</v>
      </c>
      <c r="B118" s="4" t="s">
        <v>315</v>
      </c>
      <c r="C118" s="4" t="s">
        <v>316</v>
      </c>
      <c r="D118" s="4" t="s">
        <v>13</v>
      </c>
      <c r="E118" s="4" t="s">
        <v>7084</v>
      </c>
      <c r="F118" s="5">
        <v>36708</v>
      </c>
      <c r="G118" s="4" t="s">
        <v>6762</v>
      </c>
    </row>
    <row r="119" spans="1:7" x14ac:dyDescent="0.25">
      <c r="A119" s="4" t="s">
        <v>5452</v>
      </c>
      <c r="B119" s="4" t="s">
        <v>318</v>
      </c>
      <c r="C119" s="4" t="s">
        <v>319</v>
      </c>
      <c r="D119" s="4" t="s">
        <v>22</v>
      </c>
      <c r="E119" s="4" t="s">
        <v>7070</v>
      </c>
      <c r="F119" s="5">
        <v>3599</v>
      </c>
      <c r="G119" s="4" t="s">
        <v>6765</v>
      </c>
    </row>
    <row r="120" spans="1:7" x14ac:dyDescent="0.25">
      <c r="A120" s="4" t="s">
        <v>320</v>
      </c>
      <c r="B120" s="4" t="s">
        <v>321</v>
      </c>
      <c r="C120" s="4" t="s">
        <v>322</v>
      </c>
      <c r="D120" s="4" t="s">
        <v>18</v>
      </c>
      <c r="E120" s="4" t="s">
        <v>55</v>
      </c>
      <c r="F120" s="5">
        <v>28836</v>
      </c>
      <c r="G120" s="4" t="s">
        <v>6761</v>
      </c>
    </row>
    <row r="121" spans="1:7" x14ac:dyDescent="0.25">
      <c r="A121" s="4" t="s">
        <v>323</v>
      </c>
      <c r="B121" s="4" t="s">
        <v>324</v>
      </c>
      <c r="C121" s="4" t="s">
        <v>325</v>
      </c>
      <c r="D121" s="4" t="s">
        <v>13</v>
      </c>
      <c r="E121" s="4" t="s">
        <v>7079</v>
      </c>
      <c r="F121" s="5">
        <v>28446</v>
      </c>
      <c r="G121" s="4" t="s">
        <v>6765</v>
      </c>
    </row>
    <row r="122" spans="1:7" x14ac:dyDescent="0.25">
      <c r="A122" s="4" t="s">
        <v>5299</v>
      </c>
      <c r="B122" s="4" t="s">
        <v>326</v>
      </c>
      <c r="C122" s="4" t="s">
        <v>5751</v>
      </c>
      <c r="D122" s="4" t="s">
        <v>13</v>
      </c>
      <c r="E122" s="4" t="s">
        <v>7084</v>
      </c>
      <c r="F122" s="5">
        <v>22446</v>
      </c>
      <c r="G122" s="4" t="s">
        <v>6762</v>
      </c>
    </row>
    <row r="123" spans="1:7" x14ac:dyDescent="0.25">
      <c r="A123" s="4" t="s">
        <v>329</v>
      </c>
      <c r="B123" s="4" t="s">
        <v>330</v>
      </c>
      <c r="C123" s="4" t="s">
        <v>331</v>
      </c>
      <c r="D123" s="4" t="s">
        <v>27</v>
      </c>
      <c r="E123" s="4" t="s">
        <v>7097</v>
      </c>
      <c r="F123" s="5">
        <v>27303</v>
      </c>
      <c r="G123" s="4" t="s">
        <v>6763</v>
      </c>
    </row>
    <row r="124" spans="1:7" x14ac:dyDescent="0.25">
      <c r="A124" s="4" t="s">
        <v>332</v>
      </c>
      <c r="B124" s="4" t="s">
        <v>333</v>
      </c>
      <c r="C124" s="4" t="s">
        <v>334</v>
      </c>
      <c r="D124" s="4" t="s">
        <v>13</v>
      </c>
      <c r="E124" s="4" t="s">
        <v>7094</v>
      </c>
      <c r="F124" s="5">
        <v>34881</v>
      </c>
      <c r="G124" s="4" t="s">
        <v>6762</v>
      </c>
    </row>
    <row r="125" spans="1:7" x14ac:dyDescent="0.25">
      <c r="A125" s="4" t="s">
        <v>337</v>
      </c>
      <c r="B125" s="4" t="s">
        <v>338</v>
      </c>
      <c r="C125" s="4" t="s">
        <v>339</v>
      </c>
      <c r="D125" s="4" t="s">
        <v>27</v>
      </c>
      <c r="E125" s="4" t="s">
        <v>7098</v>
      </c>
      <c r="F125" s="5">
        <v>31355</v>
      </c>
      <c r="G125" s="4" t="s">
        <v>6763</v>
      </c>
    </row>
    <row r="126" spans="1:7" x14ac:dyDescent="0.25">
      <c r="A126" s="4" t="s">
        <v>341</v>
      </c>
      <c r="B126" s="4" t="s">
        <v>342</v>
      </c>
      <c r="C126" s="4" t="s">
        <v>343</v>
      </c>
      <c r="D126" s="4" t="s">
        <v>22</v>
      </c>
      <c r="E126" s="4" t="s">
        <v>7080</v>
      </c>
      <c r="F126" s="5">
        <v>27165</v>
      </c>
      <c r="G126" s="4" t="s">
        <v>6761</v>
      </c>
    </row>
    <row r="127" spans="1:7" x14ac:dyDescent="0.25">
      <c r="A127" s="4" t="s">
        <v>344</v>
      </c>
      <c r="B127" s="4" t="s">
        <v>345</v>
      </c>
      <c r="C127" s="4" t="s">
        <v>339</v>
      </c>
      <c r="D127" s="4" t="s">
        <v>27</v>
      </c>
      <c r="E127" s="4" t="s">
        <v>7099</v>
      </c>
      <c r="F127" s="5">
        <v>17593</v>
      </c>
      <c r="G127" s="4" t="s">
        <v>6763</v>
      </c>
    </row>
    <row r="128" spans="1:7" x14ac:dyDescent="0.25">
      <c r="A128" s="4" t="s">
        <v>346</v>
      </c>
      <c r="B128" s="4" t="s">
        <v>347</v>
      </c>
      <c r="C128" s="4" t="s">
        <v>348</v>
      </c>
      <c r="D128" s="4" t="s">
        <v>30</v>
      </c>
      <c r="E128" s="4" t="s">
        <v>7100</v>
      </c>
      <c r="F128" s="5">
        <v>23698</v>
      </c>
      <c r="G128" s="4" t="s">
        <v>6764</v>
      </c>
    </row>
    <row r="129" spans="1:7" x14ac:dyDescent="0.25">
      <c r="A129" s="4" t="s">
        <v>349</v>
      </c>
      <c r="B129" s="4" t="s">
        <v>350</v>
      </c>
      <c r="C129" s="4" t="s">
        <v>351</v>
      </c>
      <c r="D129" s="4" t="s">
        <v>13</v>
      </c>
      <c r="E129" s="4" t="s">
        <v>7079</v>
      </c>
      <c r="F129" s="5">
        <v>25884</v>
      </c>
      <c r="G129" s="4" t="s">
        <v>6765</v>
      </c>
    </row>
    <row r="130" spans="1:7" x14ac:dyDescent="0.25">
      <c r="A130" s="4" t="s">
        <v>7478</v>
      </c>
      <c r="B130" s="4" t="s">
        <v>352</v>
      </c>
      <c r="C130" s="4" t="s">
        <v>208</v>
      </c>
      <c r="D130" s="4" t="s">
        <v>27</v>
      </c>
      <c r="E130" s="4" t="s">
        <v>7083</v>
      </c>
      <c r="F130" s="5">
        <v>7474</v>
      </c>
      <c r="G130" s="4" t="s">
        <v>6761</v>
      </c>
    </row>
    <row r="131" spans="1:7" x14ac:dyDescent="0.25">
      <c r="A131" s="4" t="s">
        <v>353</v>
      </c>
      <c r="B131" s="4" t="s">
        <v>354</v>
      </c>
      <c r="C131" s="4" t="s">
        <v>355</v>
      </c>
      <c r="D131" s="4" t="s">
        <v>30</v>
      </c>
      <c r="E131" s="4" t="s">
        <v>7100</v>
      </c>
      <c r="F131" s="5">
        <v>28262</v>
      </c>
      <c r="G131" s="4" t="s">
        <v>6764</v>
      </c>
    </row>
    <row r="132" spans="1:7" x14ac:dyDescent="0.25">
      <c r="A132" s="4" t="s">
        <v>356</v>
      </c>
      <c r="B132" s="4" t="s">
        <v>357</v>
      </c>
      <c r="C132" s="4" t="s">
        <v>358</v>
      </c>
      <c r="D132" s="4" t="s">
        <v>30</v>
      </c>
      <c r="E132" s="4" t="s">
        <v>7081</v>
      </c>
      <c r="F132" s="5">
        <v>28023</v>
      </c>
      <c r="G132" s="4" t="s">
        <v>6764</v>
      </c>
    </row>
    <row r="133" spans="1:7" x14ac:dyDescent="0.25">
      <c r="A133" s="4" t="s">
        <v>359</v>
      </c>
      <c r="B133" s="4" t="s">
        <v>360</v>
      </c>
      <c r="C133" s="4" t="s">
        <v>361</v>
      </c>
      <c r="D133" s="4" t="s">
        <v>22</v>
      </c>
      <c r="E133" s="4" t="s">
        <v>7080</v>
      </c>
      <c r="F133" s="5">
        <v>23092</v>
      </c>
      <c r="G133" s="4" t="s">
        <v>6761</v>
      </c>
    </row>
    <row r="134" spans="1:7" x14ac:dyDescent="0.25">
      <c r="A134" s="4" t="s">
        <v>362</v>
      </c>
      <c r="B134" s="4" t="s">
        <v>363</v>
      </c>
      <c r="C134" s="4" t="s">
        <v>364</v>
      </c>
      <c r="D134" s="4" t="s">
        <v>18</v>
      </c>
      <c r="E134" s="4" t="s">
        <v>7101</v>
      </c>
      <c r="F134" s="5">
        <v>9912</v>
      </c>
      <c r="G134" s="4" t="s">
        <v>6761</v>
      </c>
    </row>
    <row r="135" spans="1:7" x14ac:dyDescent="0.25">
      <c r="A135" s="4" t="s">
        <v>365</v>
      </c>
      <c r="B135" s="4" t="s">
        <v>366</v>
      </c>
      <c r="C135" s="4" t="s">
        <v>367</v>
      </c>
      <c r="D135" s="4" t="s">
        <v>10</v>
      </c>
      <c r="E135" s="4" t="s">
        <v>7088</v>
      </c>
      <c r="F135" s="5">
        <v>23102</v>
      </c>
      <c r="G135" s="4" t="s">
        <v>6762</v>
      </c>
    </row>
    <row r="136" spans="1:7" x14ac:dyDescent="0.25">
      <c r="A136" s="4" t="s">
        <v>368</v>
      </c>
      <c r="B136" s="4" t="s">
        <v>369</v>
      </c>
      <c r="C136" s="4" t="s">
        <v>370</v>
      </c>
      <c r="D136" s="4" t="s">
        <v>30</v>
      </c>
      <c r="E136" s="4" t="s">
        <v>7072</v>
      </c>
      <c r="F136" s="5">
        <v>23460</v>
      </c>
      <c r="G136" s="4" t="s">
        <v>6764</v>
      </c>
    </row>
    <row r="137" spans="1:7" x14ac:dyDescent="0.25">
      <c r="A137" s="4" t="s">
        <v>371</v>
      </c>
      <c r="B137" s="4" t="s">
        <v>372</v>
      </c>
      <c r="C137" s="4" t="s">
        <v>373</v>
      </c>
      <c r="D137" s="4" t="s">
        <v>30</v>
      </c>
      <c r="E137" s="4" t="s">
        <v>7085</v>
      </c>
      <c r="F137" s="5">
        <v>29313</v>
      </c>
      <c r="G137" s="4" t="s">
        <v>6764</v>
      </c>
    </row>
    <row r="138" spans="1:7" x14ac:dyDescent="0.25">
      <c r="A138" s="4" t="s">
        <v>374</v>
      </c>
      <c r="B138" s="4" t="s">
        <v>375</v>
      </c>
      <c r="C138" s="4" t="s">
        <v>376</v>
      </c>
      <c r="D138" s="4" t="s">
        <v>18</v>
      </c>
      <c r="E138" s="4" t="s">
        <v>7101</v>
      </c>
      <c r="F138" s="5">
        <v>16609</v>
      </c>
      <c r="G138" s="4" t="s">
        <v>6761</v>
      </c>
    </row>
    <row r="139" spans="1:7" x14ac:dyDescent="0.25">
      <c r="A139" s="4" t="s">
        <v>5466</v>
      </c>
      <c r="B139" s="4" t="s">
        <v>327</v>
      </c>
      <c r="C139" s="4" t="s">
        <v>328</v>
      </c>
      <c r="D139" s="4" t="s">
        <v>27</v>
      </c>
      <c r="E139" s="4" t="s">
        <v>7097</v>
      </c>
      <c r="F139" s="5">
        <v>23294</v>
      </c>
      <c r="G139" s="4" t="s">
        <v>6763</v>
      </c>
    </row>
    <row r="140" spans="1:7" x14ac:dyDescent="0.25">
      <c r="A140" s="4" t="s">
        <v>377</v>
      </c>
      <c r="B140" s="4" t="s">
        <v>378</v>
      </c>
      <c r="C140" s="4" t="s">
        <v>379</v>
      </c>
      <c r="D140" s="4" t="s">
        <v>27</v>
      </c>
      <c r="E140" s="4" t="s">
        <v>85</v>
      </c>
      <c r="F140" s="5">
        <v>35958</v>
      </c>
      <c r="G140" s="4" t="s">
        <v>6763</v>
      </c>
    </row>
    <row r="141" spans="1:7" x14ac:dyDescent="0.25">
      <c r="A141" s="4" t="s">
        <v>380</v>
      </c>
      <c r="B141" s="4" t="s">
        <v>381</v>
      </c>
      <c r="C141" s="4" t="s">
        <v>382</v>
      </c>
      <c r="D141" s="4" t="s">
        <v>22</v>
      </c>
      <c r="E141" s="4" t="s">
        <v>7073</v>
      </c>
      <c r="F141" s="5">
        <v>24281</v>
      </c>
      <c r="G141" s="4" t="s">
        <v>6765</v>
      </c>
    </row>
    <row r="142" spans="1:7" x14ac:dyDescent="0.25">
      <c r="A142" s="4" t="s">
        <v>384</v>
      </c>
      <c r="B142" s="4" t="s">
        <v>385</v>
      </c>
      <c r="C142" s="4" t="s">
        <v>386</v>
      </c>
      <c r="D142" s="4" t="s">
        <v>30</v>
      </c>
      <c r="E142" s="4" t="s">
        <v>7095</v>
      </c>
      <c r="F142" s="5">
        <v>27120</v>
      </c>
      <c r="G142" s="4" t="s">
        <v>6764</v>
      </c>
    </row>
    <row r="143" spans="1:7" x14ac:dyDescent="0.25">
      <c r="A143" s="4" t="s">
        <v>387</v>
      </c>
      <c r="B143" s="4" t="s">
        <v>388</v>
      </c>
      <c r="C143" s="4" t="s">
        <v>208</v>
      </c>
      <c r="D143" s="4" t="s">
        <v>27</v>
      </c>
      <c r="E143" s="4" t="s">
        <v>7083</v>
      </c>
      <c r="F143" s="5">
        <v>20854</v>
      </c>
      <c r="G143" s="4" t="s">
        <v>6761</v>
      </c>
    </row>
    <row r="144" spans="1:7" x14ac:dyDescent="0.25">
      <c r="A144" s="4" t="s">
        <v>389</v>
      </c>
      <c r="B144" s="4" t="s">
        <v>390</v>
      </c>
      <c r="C144" s="4" t="s">
        <v>5753</v>
      </c>
      <c r="D144" s="4" t="s">
        <v>10</v>
      </c>
      <c r="E144" s="4" t="s">
        <v>7094</v>
      </c>
      <c r="F144" s="5">
        <v>16238</v>
      </c>
      <c r="G144" s="4" t="s">
        <v>6762</v>
      </c>
    </row>
    <row r="145" spans="1:7" x14ac:dyDescent="0.25">
      <c r="A145" s="4" t="s">
        <v>391</v>
      </c>
      <c r="B145" s="4" t="s">
        <v>392</v>
      </c>
      <c r="C145" s="4" t="s">
        <v>5754</v>
      </c>
      <c r="D145" s="4" t="s">
        <v>10</v>
      </c>
      <c r="E145" s="4" t="s">
        <v>7088</v>
      </c>
      <c r="F145" s="5">
        <v>19546</v>
      </c>
      <c r="G145" s="4" t="s">
        <v>6762</v>
      </c>
    </row>
    <row r="146" spans="1:7" x14ac:dyDescent="0.25">
      <c r="A146" s="4" t="s">
        <v>5848</v>
      </c>
      <c r="B146" s="4" t="s">
        <v>383</v>
      </c>
      <c r="C146" s="4" t="s">
        <v>5752</v>
      </c>
      <c r="D146" s="4" t="s">
        <v>30</v>
      </c>
      <c r="E146" s="4" t="s">
        <v>7087</v>
      </c>
      <c r="F146" s="5">
        <v>20224</v>
      </c>
      <c r="G146" s="4" t="s">
        <v>6764</v>
      </c>
    </row>
    <row r="147" spans="1:7" x14ac:dyDescent="0.25">
      <c r="A147" s="4" t="s">
        <v>393</v>
      </c>
      <c r="B147" s="4" t="s">
        <v>394</v>
      </c>
      <c r="C147" s="4" t="s">
        <v>395</v>
      </c>
      <c r="D147" s="4" t="s">
        <v>18</v>
      </c>
      <c r="E147" s="4" t="s">
        <v>7086</v>
      </c>
      <c r="F147" s="5">
        <v>40116</v>
      </c>
      <c r="G147" s="4" t="s">
        <v>6761</v>
      </c>
    </row>
    <row r="148" spans="1:7" x14ac:dyDescent="0.25">
      <c r="A148" s="4" t="s">
        <v>396</v>
      </c>
      <c r="B148" s="4" t="s">
        <v>397</v>
      </c>
      <c r="C148" s="4" t="s">
        <v>398</v>
      </c>
      <c r="D148" s="4" t="s">
        <v>30</v>
      </c>
      <c r="E148" s="4" t="s">
        <v>7102</v>
      </c>
      <c r="F148" s="5">
        <v>25281</v>
      </c>
      <c r="G148" s="4" t="s">
        <v>6764</v>
      </c>
    </row>
    <row r="149" spans="1:7" x14ac:dyDescent="0.25">
      <c r="A149" s="4" t="s">
        <v>399</v>
      </c>
      <c r="B149" s="4" t="s">
        <v>400</v>
      </c>
      <c r="C149" s="4" t="s">
        <v>401</v>
      </c>
      <c r="D149" s="4" t="s">
        <v>18</v>
      </c>
      <c r="E149" s="4" t="s">
        <v>7103</v>
      </c>
      <c r="F149" s="5">
        <v>34881</v>
      </c>
      <c r="G149" s="4" t="s">
        <v>6763</v>
      </c>
    </row>
    <row r="150" spans="1:7" x14ac:dyDescent="0.25">
      <c r="A150" s="4" t="s">
        <v>7583</v>
      </c>
      <c r="B150" s="4" t="s">
        <v>412</v>
      </c>
      <c r="C150" s="4" t="s">
        <v>413</v>
      </c>
      <c r="D150" s="4" t="s">
        <v>18</v>
      </c>
      <c r="E150" s="4" t="s">
        <v>7086</v>
      </c>
      <c r="F150" s="5">
        <v>8728</v>
      </c>
      <c r="G150" s="4" t="s">
        <v>6761</v>
      </c>
    </row>
    <row r="151" spans="1:7" x14ac:dyDescent="0.25">
      <c r="A151" s="4" t="s">
        <v>402</v>
      </c>
      <c r="B151" s="4" t="s">
        <v>403</v>
      </c>
      <c r="C151" s="4" t="s">
        <v>5729</v>
      </c>
      <c r="D151" s="4" t="s">
        <v>27</v>
      </c>
      <c r="E151" s="4" t="s">
        <v>7064</v>
      </c>
      <c r="F151" s="5">
        <v>8011</v>
      </c>
      <c r="G151" s="4" t="s">
        <v>6761</v>
      </c>
    </row>
    <row r="152" spans="1:7" x14ac:dyDescent="0.25">
      <c r="A152" s="4" t="s">
        <v>404</v>
      </c>
      <c r="B152" s="4" t="s">
        <v>405</v>
      </c>
      <c r="C152" s="4" t="s">
        <v>406</v>
      </c>
      <c r="D152" s="4" t="s">
        <v>27</v>
      </c>
      <c r="E152" s="4" t="s">
        <v>7065</v>
      </c>
      <c r="F152" s="5">
        <v>10671</v>
      </c>
      <c r="G152" s="4" t="s">
        <v>6763</v>
      </c>
    </row>
    <row r="153" spans="1:7" x14ac:dyDescent="0.25">
      <c r="A153" s="4" t="s">
        <v>407</v>
      </c>
      <c r="B153" s="4" t="s">
        <v>408</v>
      </c>
      <c r="C153" s="4" t="s">
        <v>409</v>
      </c>
      <c r="D153" s="4" t="s">
        <v>27</v>
      </c>
      <c r="E153" s="4" t="s">
        <v>7067</v>
      </c>
      <c r="F153" s="5">
        <v>23239</v>
      </c>
      <c r="G153" s="4" t="s">
        <v>6763</v>
      </c>
    </row>
    <row r="154" spans="1:7" x14ac:dyDescent="0.25">
      <c r="A154" s="4" t="s">
        <v>410</v>
      </c>
      <c r="B154" s="4" t="s">
        <v>411</v>
      </c>
      <c r="C154" s="4" t="s">
        <v>5755</v>
      </c>
      <c r="D154" s="4" t="s">
        <v>10</v>
      </c>
      <c r="E154" s="4" t="s">
        <v>7077</v>
      </c>
      <c r="F154" s="5">
        <v>24926</v>
      </c>
      <c r="G154" s="4" t="s">
        <v>6762</v>
      </c>
    </row>
    <row r="155" spans="1:7" x14ac:dyDescent="0.25">
      <c r="A155" s="4" t="s">
        <v>414</v>
      </c>
      <c r="B155" s="4" t="s">
        <v>415</v>
      </c>
      <c r="C155" s="4" t="s">
        <v>416</v>
      </c>
      <c r="D155" s="4" t="s">
        <v>13</v>
      </c>
      <c r="E155" s="4" t="s">
        <v>7096</v>
      </c>
      <c r="F155" s="5">
        <v>7700</v>
      </c>
      <c r="G155" s="4" t="s">
        <v>6765</v>
      </c>
    </row>
    <row r="156" spans="1:7" x14ac:dyDescent="0.25">
      <c r="A156" s="4" t="s">
        <v>417</v>
      </c>
      <c r="B156" s="4" t="s">
        <v>418</v>
      </c>
      <c r="C156" s="4" t="s">
        <v>91</v>
      </c>
      <c r="D156" s="4" t="s">
        <v>18</v>
      </c>
      <c r="E156" s="4" t="s">
        <v>7082</v>
      </c>
      <c r="F156" s="5">
        <v>5241</v>
      </c>
      <c r="G156" s="4" t="s">
        <v>6761</v>
      </c>
    </row>
    <row r="157" spans="1:7" x14ac:dyDescent="0.25">
      <c r="A157" s="4" t="s">
        <v>419</v>
      </c>
      <c r="B157" s="4" t="s">
        <v>420</v>
      </c>
      <c r="C157" s="4" t="s">
        <v>5756</v>
      </c>
      <c r="D157" s="4" t="s">
        <v>10</v>
      </c>
      <c r="E157" s="4" t="s">
        <v>7094</v>
      </c>
      <c r="F157" s="5">
        <v>21987</v>
      </c>
      <c r="G157" s="4" t="s">
        <v>6762</v>
      </c>
    </row>
    <row r="158" spans="1:7" x14ac:dyDescent="0.25">
      <c r="A158" s="4" t="s">
        <v>421</v>
      </c>
      <c r="B158" s="4" t="s">
        <v>422</v>
      </c>
      <c r="C158" s="4" t="s">
        <v>423</v>
      </c>
      <c r="D158" s="4" t="s">
        <v>10</v>
      </c>
      <c r="E158" s="4" t="s">
        <v>7088</v>
      </c>
      <c r="F158" s="5">
        <v>22451</v>
      </c>
      <c r="G158" s="4" t="s">
        <v>6762</v>
      </c>
    </row>
    <row r="159" spans="1:7" x14ac:dyDescent="0.25">
      <c r="A159" s="4" t="s">
        <v>424</v>
      </c>
      <c r="B159" s="4" t="s">
        <v>425</v>
      </c>
      <c r="C159" s="4" t="s">
        <v>5757</v>
      </c>
      <c r="D159" s="4" t="s">
        <v>18</v>
      </c>
      <c r="E159" s="4" t="s">
        <v>7082</v>
      </c>
      <c r="F159" s="5">
        <v>10684</v>
      </c>
      <c r="G159" s="4" t="s">
        <v>6761</v>
      </c>
    </row>
    <row r="160" spans="1:7" x14ac:dyDescent="0.25">
      <c r="A160" s="4" t="s">
        <v>426</v>
      </c>
      <c r="B160" s="4" t="s">
        <v>427</v>
      </c>
      <c r="C160" s="4" t="s">
        <v>5758</v>
      </c>
      <c r="D160" s="4" t="s">
        <v>30</v>
      </c>
      <c r="E160" s="4" t="s">
        <v>7104</v>
      </c>
      <c r="F160" s="5">
        <v>16966</v>
      </c>
      <c r="G160" s="4" t="s">
        <v>6764</v>
      </c>
    </row>
    <row r="161" spans="1:7" x14ac:dyDescent="0.25">
      <c r="A161" s="4" t="s">
        <v>428</v>
      </c>
      <c r="B161" s="4" t="s">
        <v>429</v>
      </c>
      <c r="C161" s="4" t="s">
        <v>430</v>
      </c>
      <c r="D161" s="4" t="s">
        <v>22</v>
      </c>
      <c r="E161" s="4" t="s">
        <v>7073</v>
      </c>
      <c r="F161" s="5">
        <v>31518</v>
      </c>
      <c r="G161" s="4" t="s">
        <v>6765</v>
      </c>
    </row>
    <row r="162" spans="1:7" x14ac:dyDescent="0.25">
      <c r="A162" s="4" t="s">
        <v>431</v>
      </c>
      <c r="B162" s="4" t="s">
        <v>432</v>
      </c>
      <c r="C162" s="4" t="s">
        <v>433</v>
      </c>
      <c r="D162" s="4" t="s">
        <v>10</v>
      </c>
      <c r="E162" s="4" t="s">
        <v>7071</v>
      </c>
      <c r="F162" s="5">
        <v>11148</v>
      </c>
      <c r="G162" s="4" t="s">
        <v>6762</v>
      </c>
    </row>
    <row r="163" spans="1:7" x14ac:dyDescent="0.25">
      <c r="A163" s="4" t="s">
        <v>434</v>
      </c>
      <c r="B163" s="4" t="s">
        <v>435</v>
      </c>
      <c r="C163" s="4" t="s">
        <v>436</v>
      </c>
      <c r="D163" s="4" t="s">
        <v>18</v>
      </c>
      <c r="E163" s="4" t="s">
        <v>7082</v>
      </c>
      <c r="F163" s="5">
        <v>22859</v>
      </c>
      <c r="G163" s="4" t="s">
        <v>6761</v>
      </c>
    </row>
    <row r="164" spans="1:7" x14ac:dyDescent="0.25">
      <c r="A164" s="4" t="s">
        <v>437</v>
      </c>
      <c r="B164" s="4" t="s">
        <v>438</v>
      </c>
      <c r="C164" s="4" t="s">
        <v>439</v>
      </c>
      <c r="D164" s="4" t="s">
        <v>13</v>
      </c>
      <c r="E164" s="4" t="s">
        <v>7079</v>
      </c>
      <c r="F164" s="5">
        <v>23291</v>
      </c>
      <c r="G164" s="4" t="s">
        <v>6765</v>
      </c>
    </row>
    <row r="165" spans="1:7" x14ac:dyDescent="0.25">
      <c r="A165" s="4" t="s">
        <v>440</v>
      </c>
      <c r="B165" s="4" t="s">
        <v>441</v>
      </c>
      <c r="C165" s="4" t="s">
        <v>5759</v>
      </c>
      <c r="D165" s="4" t="s">
        <v>22</v>
      </c>
      <c r="E165" s="4" t="s">
        <v>7066</v>
      </c>
      <c r="F165" s="5">
        <v>22551</v>
      </c>
      <c r="G165" s="4" t="s">
        <v>6765</v>
      </c>
    </row>
    <row r="166" spans="1:7" x14ac:dyDescent="0.25">
      <c r="A166" s="4" t="s">
        <v>442</v>
      </c>
      <c r="B166" s="4" t="s">
        <v>443</v>
      </c>
      <c r="C166" s="4" t="s">
        <v>444</v>
      </c>
      <c r="D166" s="4" t="s">
        <v>22</v>
      </c>
      <c r="E166" s="4" t="s">
        <v>7073</v>
      </c>
      <c r="F166" s="5">
        <v>29760</v>
      </c>
      <c r="G166" s="4" t="s">
        <v>6765</v>
      </c>
    </row>
    <row r="167" spans="1:7" x14ac:dyDescent="0.25">
      <c r="A167" s="4" t="s">
        <v>445</v>
      </c>
      <c r="B167" s="4" t="s">
        <v>446</v>
      </c>
      <c r="C167" s="4" t="s">
        <v>447</v>
      </c>
      <c r="D167" s="4" t="s">
        <v>30</v>
      </c>
      <c r="E167" s="4" t="s">
        <v>7095</v>
      </c>
      <c r="F167" s="5">
        <v>24351</v>
      </c>
      <c r="G167" s="4" t="s">
        <v>6764</v>
      </c>
    </row>
    <row r="168" spans="1:7" x14ac:dyDescent="0.25">
      <c r="A168" s="4" t="s">
        <v>448</v>
      </c>
      <c r="B168" s="4" t="s">
        <v>449</v>
      </c>
      <c r="C168" s="4" t="s">
        <v>5760</v>
      </c>
      <c r="D168" s="4" t="s">
        <v>13</v>
      </c>
      <c r="E168" s="4" t="s">
        <v>7069</v>
      </c>
      <c r="F168" s="5">
        <v>17049</v>
      </c>
      <c r="G168" s="4" t="s">
        <v>6762</v>
      </c>
    </row>
    <row r="169" spans="1:7" x14ac:dyDescent="0.25">
      <c r="A169" s="4" t="s">
        <v>450</v>
      </c>
      <c r="B169" s="4" t="s">
        <v>451</v>
      </c>
      <c r="C169" s="4" t="s">
        <v>452</v>
      </c>
      <c r="D169" s="4" t="s">
        <v>13</v>
      </c>
      <c r="E169" s="4" t="s">
        <v>7084</v>
      </c>
      <c r="F169" s="5">
        <v>22410</v>
      </c>
      <c r="G169" s="4" t="s">
        <v>6762</v>
      </c>
    </row>
    <row r="170" spans="1:7" x14ac:dyDescent="0.25">
      <c r="A170" s="4" t="s">
        <v>453</v>
      </c>
      <c r="B170" s="4" t="s">
        <v>454</v>
      </c>
      <c r="C170" s="4" t="s">
        <v>161</v>
      </c>
      <c r="D170" s="4" t="s">
        <v>18</v>
      </c>
      <c r="E170" s="4" t="s">
        <v>7091</v>
      </c>
      <c r="F170" s="5">
        <v>21006</v>
      </c>
      <c r="G170" s="4" t="s">
        <v>6765</v>
      </c>
    </row>
    <row r="171" spans="1:7" x14ac:dyDescent="0.25">
      <c r="A171" s="4" t="s">
        <v>455</v>
      </c>
      <c r="B171" s="4" t="s">
        <v>456</v>
      </c>
      <c r="C171" s="4" t="s">
        <v>457</v>
      </c>
      <c r="D171" s="4" t="s">
        <v>27</v>
      </c>
      <c r="E171" s="4" t="s">
        <v>7065</v>
      </c>
      <c r="F171" s="5">
        <v>12952</v>
      </c>
      <c r="G171" s="4" t="s">
        <v>6763</v>
      </c>
    </row>
    <row r="172" spans="1:7" x14ac:dyDescent="0.25">
      <c r="A172" s="4" t="s">
        <v>458</v>
      </c>
      <c r="B172" s="4" t="s">
        <v>459</v>
      </c>
      <c r="C172" s="4" t="s">
        <v>460</v>
      </c>
      <c r="D172" s="4" t="s">
        <v>13</v>
      </c>
      <c r="E172" s="4" t="s">
        <v>7096</v>
      </c>
      <c r="F172" s="5">
        <v>4873</v>
      </c>
      <c r="G172" s="4" t="s">
        <v>6765</v>
      </c>
    </row>
    <row r="173" spans="1:7" x14ac:dyDescent="0.25">
      <c r="A173" s="4" t="s">
        <v>461</v>
      </c>
      <c r="B173" s="4" t="s">
        <v>462</v>
      </c>
      <c r="C173" s="4" t="s">
        <v>430</v>
      </c>
      <c r="D173" s="4" t="s">
        <v>22</v>
      </c>
      <c r="E173" s="4" t="s">
        <v>7073</v>
      </c>
      <c r="F173" s="5">
        <v>18931</v>
      </c>
      <c r="G173" s="4" t="s">
        <v>6765</v>
      </c>
    </row>
    <row r="174" spans="1:7" x14ac:dyDescent="0.25">
      <c r="A174" s="4" t="s">
        <v>463</v>
      </c>
      <c r="B174" s="4" t="s">
        <v>464</v>
      </c>
      <c r="C174" s="4" t="s">
        <v>5729</v>
      </c>
      <c r="D174" s="4" t="s">
        <v>27</v>
      </c>
      <c r="E174" s="4" t="s">
        <v>7064</v>
      </c>
      <c r="F174" s="5">
        <v>7147</v>
      </c>
      <c r="G174" s="4" t="s">
        <v>6761</v>
      </c>
    </row>
    <row r="175" spans="1:7" x14ac:dyDescent="0.25">
      <c r="A175" s="4" t="s">
        <v>6393</v>
      </c>
      <c r="B175" s="4" t="s">
        <v>465</v>
      </c>
      <c r="C175" s="4" t="s">
        <v>143</v>
      </c>
      <c r="D175" s="4" t="s">
        <v>10</v>
      </c>
      <c r="E175" s="4" t="s">
        <v>7077</v>
      </c>
      <c r="F175" s="5">
        <v>22769</v>
      </c>
      <c r="G175" s="4" t="s">
        <v>6762</v>
      </c>
    </row>
    <row r="176" spans="1:7" x14ac:dyDescent="0.25">
      <c r="A176" s="4" t="s">
        <v>466</v>
      </c>
      <c r="B176" s="4" t="s">
        <v>467</v>
      </c>
      <c r="C176" s="4" t="s">
        <v>468</v>
      </c>
      <c r="D176" s="4" t="s">
        <v>18</v>
      </c>
      <c r="E176" s="4" t="s">
        <v>7091</v>
      </c>
      <c r="F176" s="5">
        <v>16979</v>
      </c>
      <c r="G176" s="4" t="s">
        <v>6765</v>
      </c>
    </row>
    <row r="177" spans="1:7" x14ac:dyDescent="0.25">
      <c r="A177" s="4" t="s">
        <v>469</v>
      </c>
      <c r="B177" s="4" t="s">
        <v>470</v>
      </c>
      <c r="C177" s="4" t="s">
        <v>471</v>
      </c>
      <c r="D177" s="4" t="s">
        <v>18</v>
      </c>
      <c r="E177" s="4" t="s">
        <v>7103</v>
      </c>
      <c r="F177" s="5">
        <v>23285</v>
      </c>
      <c r="G177" s="4" t="s">
        <v>6763</v>
      </c>
    </row>
    <row r="178" spans="1:7" x14ac:dyDescent="0.25">
      <c r="A178" s="4" t="s">
        <v>472</v>
      </c>
      <c r="B178" s="4" t="s">
        <v>473</v>
      </c>
      <c r="C178" s="4" t="s">
        <v>474</v>
      </c>
      <c r="D178" s="4" t="s">
        <v>10</v>
      </c>
      <c r="E178" s="4" t="s">
        <v>7088</v>
      </c>
      <c r="F178" s="5">
        <v>23110</v>
      </c>
      <c r="G178" s="4" t="s">
        <v>6762</v>
      </c>
    </row>
    <row r="179" spans="1:7" x14ac:dyDescent="0.25">
      <c r="A179" s="4" t="s">
        <v>475</v>
      </c>
      <c r="B179" s="4" t="s">
        <v>476</v>
      </c>
      <c r="C179" s="4" t="s">
        <v>477</v>
      </c>
      <c r="D179" s="4" t="s">
        <v>10</v>
      </c>
      <c r="E179" s="4" t="s">
        <v>7088</v>
      </c>
      <c r="F179" s="5">
        <v>21341</v>
      </c>
      <c r="G179" s="4" t="s">
        <v>6762</v>
      </c>
    </row>
    <row r="180" spans="1:7" x14ac:dyDescent="0.25">
      <c r="A180" s="4" t="s">
        <v>478</v>
      </c>
      <c r="B180" s="4" t="s">
        <v>479</v>
      </c>
      <c r="C180" s="4" t="s">
        <v>480</v>
      </c>
      <c r="D180" s="4" t="s">
        <v>30</v>
      </c>
      <c r="E180" s="4" t="s">
        <v>7072</v>
      </c>
      <c r="F180" s="5">
        <v>21596</v>
      </c>
      <c r="G180" s="4" t="s">
        <v>6764</v>
      </c>
    </row>
    <row r="181" spans="1:7" x14ac:dyDescent="0.25">
      <c r="A181" s="4" t="s">
        <v>481</v>
      </c>
      <c r="B181" s="4" t="s">
        <v>482</v>
      </c>
      <c r="C181" s="4" t="s">
        <v>483</v>
      </c>
      <c r="D181" s="4" t="s">
        <v>10</v>
      </c>
      <c r="E181" s="4" t="s">
        <v>7071</v>
      </c>
      <c r="F181" s="5">
        <v>21683</v>
      </c>
      <c r="G181" s="4" t="s">
        <v>6762</v>
      </c>
    </row>
    <row r="182" spans="1:7" x14ac:dyDescent="0.25">
      <c r="A182" s="4" t="s">
        <v>484</v>
      </c>
      <c r="B182" s="4" t="s">
        <v>485</v>
      </c>
      <c r="C182" s="4" t="s">
        <v>486</v>
      </c>
      <c r="D182" s="4" t="s">
        <v>27</v>
      </c>
      <c r="E182" s="4" t="s">
        <v>7097</v>
      </c>
      <c r="F182" s="5">
        <v>17653</v>
      </c>
      <c r="G182" s="4" t="s">
        <v>6763</v>
      </c>
    </row>
    <row r="183" spans="1:7" x14ac:dyDescent="0.25">
      <c r="A183" s="4" t="s">
        <v>5300</v>
      </c>
      <c r="B183" s="4" t="s">
        <v>487</v>
      </c>
      <c r="C183" s="4" t="s">
        <v>488</v>
      </c>
      <c r="D183" s="4" t="s">
        <v>13</v>
      </c>
      <c r="E183" s="4" t="s">
        <v>7063</v>
      </c>
      <c r="F183" s="5">
        <v>28985</v>
      </c>
      <c r="G183" s="4" t="s">
        <v>6765</v>
      </c>
    </row>
    <row r="184" spans="1:7" x14ac:dyDescent="0.25">
      <c r="A184" s="4" t="s">
        <v>6421</v>
      </c>
      <c r="B184" s="4" t="s">
        <v>489</v>
      </c>
      <c r="C184" s="4" t="s">
        <v>490</v>
      </c>
      <c r="D184" s="4" t="s">
        <v>27</v>
      </c>
      <c r="E184" s="4" t="s">
        <v>7103</v>
      </c>
      <c r="F184" s="5">
        <v>36342</v>
      </c>
      <c r="G184" s="4" t="s">
        <v>6763</v>
      </c>
    </row>
    <row r="185" spans="1:7" x14ac:dyDescent="0.25">
      <c r="A185" s="4" t="s">
        <v>491</v>
      </c>
      <c r="B185" s="4" t="s">
        <v>492</v>
      </c>
      <c r="C185" s="4" t="s">
        <v>493</v>
      </c>
      <c r="D185" s="4" t="s">
        <v>22</v>
      </c>
      <c r="E185" s="4" t="s">
        <v>7066</v>
      </c>
      <c r="F185" s="5">
        <v>18734</v>
      </c>
      <c r="G185" s="4" t="s">
        <v>6765</v>
      </c>
    </row>
    <row r="186" spans="1:7" x14ac:dyDescent="0.25">
      <c r="A186" s="4" t="s">
        <v>494</v>
      </c>
      <c r="B186" s="4" t="s">
        <v>495</v>
      </c>
      <c r="C186" s="4" t="s">
        <v>57</v>
      </c>
      <c r="D186" s="4" t="s">
        <v>18</v>
      </c>
      <c r="E186" s="4" t="s">
        <v>55</v>
      </c>
      <c r="F186" s="5">
        <v>7911</v>
      </c>
      <c r="G186" s="4" t="s">
        <v>6761</v>
      </c>
    </row>
    <row r="187" spans="1:7" x14ac:dyDescent="0.25">
      <c r="A187" s="4" t="s">
        <v>496</v>
      </c>
      <c r="B187" s="4" t="s">
        <v>497</v>
      </c>
      <c r="C187" s="4" t="s">
        <v>498</v>
      </c>
      <c r="D187" s="4" t="s">
        <v>27</v>
      </c>
      <c r="E187" s="4" t="s">
        <v>7099</v>
      </c>
      <c r="F187" s="5">
        <v>40725</v>
      </c>
      <c r="G187" s="4" t="s">
        <v>6763</v>
      </c>
    </row>
    <row r="188" spans="1:7" x14ac:dyDescent="0.25">
      <c r="A188" s="4" t="s">
        <v>499</v>
      </c>
      <c r="B188" s="4" t="s">
        <v>500</v>
      </c>
      <c r="C188" s="4" t="s">
        <v>501</v>
      </c>
      <c r="D188" s="4" t="s">
        <v>27</v>
      </c>
      <c r="E188" s="4" t="s">
        <v>7097</v>
      </c>
      <c r="F188" s="5">
        <v>25735</v>
      </c>
      <c r="G188" s="4" t="s">
        <v>6763</v>
      </c>
    </row>
    <row r="189" spans="1:7" x14ac:dyDescent="0.25">
      <c r="A189" s="4" t="s">
        <v>502</v>
      </c>
      <c r="B189" s="4" t="s">
        <v>503</v>
      </c>
      <c r="C189" s="4" t="s">
        <v>170</v>
      </c>
      <c r="D189" s="4" t="s">
        <v>22</v>
      </c>
      <c r="E189" s="4" t="s">
        <v>7093</v>
      </c>
      <c r="F189" s="5">
        <v>24296</v>
      </c>
      <c r="G189" s="4" t="s">
        <v>6765</v>
      </c>
    </row>
    <row r="190" spans="1:7" x14ac:dyDescent="0.25">
      <c r="A190" s="4" t="s">
        <v>504</v>
      </c>
      <c r="B190" s="4" t="s">
        <v>505</v>
      </c>
      <c r="C190" s="4" t="s">
        <v>506</v>
      </c>
      <c r="D190" s="4" t="s">
        <v>22</v>
      </c>
      <c r="E190" s="4" t="s">
        <v>7066</v>
      </c>
      <c r="F190" s="5">
        <v>24139</v>
      </c>
      <c r="G190" s="4" t="s">
        <v>6765</v>
      </c>
    </row>
    <row r="191" spans="1:7" x14ac:dyDescent="0.25">
      <c r="A191" s="4" t="s">
        <v>507</v>
      </c>
      <c r="B191" s="4" t="s">
        <v>508</v>
      </c>
      <c r="C191" s="4" t="s">
        <v>509</v>
      </c>
      <c r="D191" s="4" t="s">
        <v>13</v>
      </c>
      <c r="E191" s="4" t="s">
        <v>7084</v>
      </c>
      <c r="F191" s="5">
        <v>8188</v>
      </c>
      <c r="G191" s="4" t="s">
        <v>6762</v>
      </c>
    </row>
    <row r="192" spans="1:7" x14ac:dyDescent="0.25">
      <c r="A192" s="4" t="s">
        <v>510</v>
      </c>
      <c r="B192" s="4" t="s">
        <v>511</v>
      </c>
      <c r="C192" s="4" t="s">
        <v>5761</v>
      </c>
      <c r="D192" s="4" t="s">
        <v>27</v>
      </c>
      <c r="E192" s="4" t="s">
        <v>7065</v>
      </c>
      <c r="F192" s="5">
        <v>19516</v>
      </c>
      <c r="G192" s="4" t="s">
        <v>6763</v>
      </c>
    </row>
    <row r="193" spans="1:7" x14ac:dyDescent="0.25">
      <c r="A193" s="4" t="s">
        <v>512</v>
      </c>
      <c r="B193" s="4" t="s">
        <v>513</v>
      </c>
      <c r="C193" s="4" t="s">
        <v>5762</v>
      </c>
      <c r="D193" s="4" t="s">
        <v>10</v>
      </c>
      <c r="E193" s="4" t="s">
        <v>7071</v>
      </c>
      <c r="F193" s="5">
        <v>8849</v>
      </c>
      <c r="G193" s="4" t="s">
        <v>6762</v>
      </c>
    </row>
    <row r="194" spans="1:7" x14ac:dyDescent="0.25">
      <c r="A194" s="4" t="s">
        <v>514</v>
      </c>
      <c r="B194" s="4" t="s">
        <v>515</v>
      </c>
      <c r="C194" s="4" t="s">
        <v>516</v>
      </c>
      <c r="D194" s="4" t="s">
        <v>18</v>
      </c>
      <c r="E194" s="4" t="s">
        <v>7101</v>
      </c>
      <c r="F194" s="5">
        <v>19905</v>
      </c>
      <c r="G194" s="4" t="s">
        <v>6761</v>
      </c>
    </row>
    <row r="195" spans="1:7" x14ac:dyDescent="0.25">
      <c r="A195" s="4" t="s">
        <v>517</v>
      </c>
      <c r="B195" s="4" t="s">
        <v>518</v>
      </c>
      <c r="C195" s="4" t="s">
        <v>519</v>
      </c>
      <c r="D195" s="4" t="s">
        <v>13</v>
      </c>
      <c r="E195" s="4" t="s">
        <v>7084</v>
      </c>
      <c r="F195" s="5">
        <v>7376</v>
      </c>
      <c r="G195" s="4" t="s">
        <v>6762</v>
      </c>
    </row>
    <row r="196" spans="1:7" x14ac:dyDescent="0.25">
      <c r="A196" s="4" t="s">
        <v>520</v>
      </c>
      <c r="B196" s="4" t="s">
        <v>521</v>
      </c>
      <c r="C196" s="4" t="s">
        <v>522</v>
      </c>
      <c r="D196" s="4" t="s">
        <v>13</v>
      </c>
      <c r="E196" s="4" t="s">
        <v>7063</v>
      </c>
      <c r="F196" s="5">
        <v>16664</v>
      </c>
      <c r="G196" s="4" t="s">
        <v>6765</v>
      </c>
    </row>
    <row r="197" spans="1:7" x14ac:dyDescent="0.25">
      <c r="A197" s="4" t="s">
        <v>523</v>
      </c>
      <c r="B197" s="4" t="s">
        <v>524</v>
      </c>
      <c r="C197" s="4" t="s">
        <v>5763</v>
      </c>
      <c r="D197" s="4" t="s">
        <v>18</v>
      </c>
      <c r="E197" s="4" t="s">
        <v>7068</v>
      </c>
      <c r="F197" s="5">
        <v>41091</v>
      </c>
      <c r="G197" s="4" t="s">
        <v>6761</v>
      </c>
    </row>
    <row r="198" spans="1:7" x14ac:dyDescent="0.25">
      <c r="A198" s="4" t="s">
        <v>525</v>
      </c>
      <c r="B198" s="4" t="s">
        <v>526</v>
      </c>
      <c r="C198" s="4" t="s">
        <v>5764</v>
      </c>
      <c r="D198" s="4" t="s">
        <v>30</v>
      </c>
      <c r="E198" s="4" t="s">
        <v>7078</v>
      </c>
      <c r="F198" s="5">
        <v>22493</v>
      </c>
      <c r="G198" s="4" t="s">
        <v>6764</v>
      </c>
    </row>
    <row r="199" spans="1:7" x14ac:dyDescent="0.25">
      <c r="A199" s="4" t="s">
        <v>527</v>
      </c>
      <c r="B199" s="4" t="s">
        <v>528</v>
      </c>
      <c r="C199" s="4" t="s">
        <v>529</v>
      </c>
      <c r="D199" s="4" t="s">
        <v>30</v>
      </c>
      <c r="E199" s="4" t="s">
        <v>7081</v>
      </c>
      <c r="F199" s="5">
        <v>17307</v>
      </c>
      <c r="G199" s="4" t="s">
        <v>6764</v>
      </c>
    </row>
    <row r="200" spans="1:7" x14ac:dyDescent="0.25">
      <c r="A200" s="4" t="s">
        <v>530</v>
      </c>
      <c r="B200" s="4" t="s">
        <v>531</v>
      </c>
      <c r="C200" s="4" t="s">
        <v>5765</v>
      </c>
      <c r="D200" s="4" t="s">
        <v>30</v>
      </c>
      <c r="E200" s="4" t="s">
        <v>7095</v>
      </c>
      <c r="F200" s="5">
        <v>18033</v>
      </c>
      <c r="G200" s="4" t="s">
        <v>6764</v>
      </c>
    </row>
    <row r="201" spans="1:7" x14ac:dyDescent="0.25">
      <c r="A201" s="4" t="s">
        <v>534</v>
      </c>
      <c r="B201" s="4" t="s">
        <v>535</v>
      </c>
      <c r="C201" s="4" t="s">
        <v>536</v>
      </c>
      <c r="D201" s="4" t="s">
        <v>27</v>
      </c>
      <c r="E201" s="4" t="s">
        <v>7103</v>
      </c>
      <c r="F201" s="5">
        <v>18112</v>
      </c>
      <c r="G201" s="4" t="s">
        <v>6763</v>
      </c>
    </row>
    <row r="202" spans="1:7" x14ac:dyDescent="0.25">
      <c r="A202" s="4" t="s">
        <v>537</v>
      </c>
      <c r="B202" s="4" t="s">
        <v>538</v>
      </c>
      <c r="C202" s="4" t="s">
        <v>5766</v>
      </c>
      <c r="D202" s="4" t="s">
        <v>27</v>
      </c>
      <c r="E202" s="4" t="s">
        <v>7067</v>
      </c>
      <c r="F202" s="5">
        <v>28028</v>
      </c>
      <c r="G202" s="4" t="s">
        <v>6763</v>
      </c>
    </row>
    <row r="203" spans="1:7" x14ac:dyDescent="0.25">
      <c r="A203" s="4" t="s">
        <v>539</v>
      </c>
      <c r="B203" s="4" t="s">
        <v>540</v>
      </c>
      <c r="C203" s="4" t="s">
        <v>541</v>
      </c>
      <c r="D203" s="4" t="s">
        <v>18</v>
      </c>
      <c r="E203" s="4" t="s">
        <v>7103</v>
      </c>
      <c r="F203" s="5">
        <v>28739</v>
      </c>
      <c r="G203" s="4" t="s">
        <v>6763</v>
      </c>
    </row>
    <row r="204" spans="1:7" x14ac:dyDescent="0.25">
      <c r="A204" s="4" t="s">
        <v>542</v>
      </c>
      <c r="B204" s="4" t="s">
        <v>543</v>
      </c>
      <c r="C204" s="4" t="s">
        <v>5767</v>
      </c>
      <c r="D204" s="4" t="s">
        <v>30</v>
      </c>
      <c r="E204" s="4" t="s">
        <v>7072</v>
      </c>
      <c r="F204" s="5">
        <v>30483</v>
      </c>
      <c r="G204" s="4" t="s">
        <v>6764</v>
      </c>
    </row>
    <row r="205" spans="1:7" x14ac:dyDescent="0.25">
      <c r="A205" s="4" t="s">
        <v>544</v>
      </c>
      <c r="B205" s="4" t="s">
        <v>545</v>
      </c>
      <c r="C205" s="4" t="s">
        <v>546</v>
      </c>
      <c r="D205" s="4" t="s">
        <v>13</v>
      </c>
      <c r="E205" s="4" t="s">
        <v>7084</v>
      </c>
      <c r="F205" s="5">
        <v>22334</v>
      </c>
      <c r="G205" s="4" t="s">
        <v>6762</v>
      </c>
    </row>
    <row r="206" spans="1:7" x14ac:dyDescent="0.25">
      <c r="A206" s="4" t="s">
        <v>547</v>
      </c>
      <c r="B206" s="4" t="s">
        <v>548</v>
      </c>
      <c r="C206" s="4" t="s">
        <v>549</v>
      </c>
      <c r="D206" s="4" t="s">
        <v>13</v>
      </c>
      <c r="E206" s="4" t="s">
        <v>7084</v>
      </c>
      <c r="F206" s="5">
        <v>27989</v>
      </c>
      <c r="G206" s="4" t="s">
        <v>6762</v>
      </c>
    </row>
    <row r="207" spans="1:7" x14ac:dyDescent="0.25">
      <c r="A207" s="4" t="s">
        <v>550</v>
      </c>
      <c r="B207" s="4" t="s">
        <v>551</v>
      </c>
      <c r="C207" s="4" t="s">
        <v>552</v>
      </c>
      <c r="D207" s="4" t="s">
        <v>10</v>
      </c>
      <c r="E207" s="4" t="s">
        <v>7077</v>
      </c>
      <c r="F207" s="5">
        <v>28528</v>
      </c>
      <c r="G207" s="4" t="s">
        <v>6762</v>
      </c>
    </row>
    <row r="208" spans="1:7" x14ac:dyDescent="0.25">
      <c r="A208" s="4" t="s">
        <v>553</v>
      </c>
      <c r="B208" s="4" t="s">
        <v>554</v>
      </c>
      <c r="C208" s="4" t="s">
        <v>555</v>
      </c>
      <c r="D208" s="4" t="s">
        <v>22</v>
      </c>
      <c r="E208" s="4" t="s">
        <v>7073</v>
      </c>
      <c r="F208" s="5">
        <v>30456</v>
      </c>
      <c r="G208" s="4" t="s">
        <v>6765</v>
      </c>
    </row>
    <row r="209" spans="1:7" x14ac:dyDescent="0.25">
      <c r="A209" s="4" t="s">
        <v>556</v>
      </c>
      <c r="B209" s="4" t="s">
        <v>557</v>
      </c>
      <c r="C209" s="4" t="s">
        <v>558</v>
      </c>
      <c r="D209" s="4" t="s">
        <v>30</v>
      </c>
      <c r="E209" s="4" t="s">
        <v>7100</v>
      </c>
      <c r="F209" s="5">
        <v>28164</v>
      </c>
      <c r="G209" s="4" t="s">
        <v>6764</v>
      </c>
    </row>
    <row r="210" spans="1:7" x14ac:dyDescent="0.25">
      <c r="A210" s="4" t="s">
        <v>559</v>
      </c>
      <c r="B210" s="4" t="s">
        <v>560</v>
      </c>
      <c r="C210" s="4" t="s">
        <v>561</v>
      </c>
      <c r="D210" s="4" t="s">
        <v>18</v>
      </c>
      <c r="E210" s="4" t="s">
        <v>55</v>
      </c>
      <c r="F210" s="5">
        <v>2828</v>
      </c>
      <c r="G210" s="4" t="s">
        <v>6761</v>
      </c>
    </row>
    <row r="211" spans="1:7" x14ac:dyDescent="0.25">
      <c r="A211" s="4" t="s">
        <v>6423</v>
      </c>
      <c r="B211" s="4" t="s">
        <v>532</v>
      </c>
      <c r="C211" s="4" t="s">
        <v>533</v>
      </c>
      <c r="D211" s="4" t="s">
        <v>30</v>
      </c>
      <c r="E211" s="4" t="s">
        <v>7087</v>
      </c>
      <c r="F211" s="5">
        <v>17685</v>
      </c>
      <c r="G211" s="4" t="s">
        <v>6764</v>
      </c>
    </row>
    <row r="212" spans="1:7" x14ac:dyDescent="0.25">
      <c r="A212" s="4" t="s">
        <v>562</v>
      </c>
      <c r="B212" s="4" t="s">
        <v>563</v>
      </c>
      <c r="C212" s="4" t="s">
        <v>564</v>
      </c>
      <c r="D212" s="4" t="s">
        <v>27</v>
      </c>
      <c r="E212" s="4" t="s">
        <v>85</v>
      </c>
      <c r="F212" s="5">
        <v>29138</v>
      </c>
      <c r="G212" s="4" t="s">
        <v>6763</v>
      </c>
    </row>
    <row r="213" spans="1:7" x14ac:dyDescent="0.25">
      <c r="A213" s="4" t="s">
        <v>5467</v>
      </c>
      <c r="B213" s="4" t="s">
        <v>158</v>
      </c>
      <c r="C213" s="4" t="s">
        <v>43</v>
      </c>
      <c r="D213" s="4" t="s">
        <v>30</v>
      </c>
      <c r="E213" s="4" t="s">
        <v>7072</v>
      </c>
      <c r="F213" s="5">
        <v>27937</v>
      </c>
      <c r="G213" s="4" t="s">
        <v>6764</v>
      </c>
    </row>
    <row r="214" spans="1:7" x14ac:dyDescent="0.25">
      <c r="A214" s="4" t="s">
        <v>7479</v>
      </c>
      <c r="B214" s="4" t="s">
        <v>565</v>
      </c>
      <c r="C214" s="4" t="s">
        <v>5729</v>
      </c>
      <c r="D214" s="4" t="s">
        <v>27</v>
      </c>
      <c r="E214" s="4" t="s">
        <v>7064</v>
      </c>
      <c r="F214" s="5">
        <v>9920</v>
      </c>
      <c r="G214" s="4" t="s">
        <v>6761</v>
      </c>
    </row>
    <row r="215" spans="1:7" x14ac:dyDescent="0.25">
      <c r="A215" s="4" t="s">
        <v>7480</v>
      </c>
      <c r="B215" s="4" t="s">
        <v>746</v>
      </c>
      <c r="C215" s="4" t="s">
        <v>7481</v>
      </c>
      <c r="D215" s="4" t="s">
        <v>10</v>
      </c>
      <c r="E215" s="4" t="s">
        <v>7069</v>
      </c>
      <c r="F215" s="5">
        <v>17324</v>
      </c>
      <c r="G215" s="4" t="s">
        <v>6762</v>
      </c>
    </row>
    <row r="216" spans="1:7" x14ac:dyDescent="0.25">
      <c r="A216" s="4" t="s">
        <v>566</v>
      </c>
      <c r="B216" s="4" t="s">
        <v>567</v>
      </c>
      <c r="C216" s="4" t="s">
        <v>5768</v>
      </c>
      <c r="D216" s="4" t="s">
        <v>13</v>
      </c>
      <c r="E216" s="4" t="s">
        <v>7075</v>
      </c>
      <c r="F216" s="5">
        <v>36695</v>
      </c>
      <c r="G216" s="4" t="s">
        <v>6765</v>
      </c>
    </row>
    <row r="217" spans="1:7" x14ac:dyDescent="0.25">
      <c r="A217" s="4" t="s">
        <v>568</v>
      </c>
      <c r="B217" s="4" t="s">
        <v>569</v>
      </c>
      <c r="C217" s="4" t="s">
        <v>148</v>
      </c>
      <c r="D217" s="4" t="s">
        <v>18</v>
      </c>
      <c r="E217" s="4" t="s">
        <v>7101</v>
      </c>
      <c r="F217" s="5">
        <v>12236</v>
      </c>
      <c r="G217" s="4" t="s">
        <v>6761</v>
      </c>
    </row>
    <row r="218" spans="1:7" x14ac:dyDescent="0.25">
      <c r="A218" s="4" t="s">
        <v>5849</v>
      </c>
      <c r="B218" s="4" t="s">
        <v>570</v>
      </c>
      <c r="C218" s="4" t="s">
        <v>5769</v>
      </c>
      <c r="D218" s="4" t="s">
        <v>18</v>
      </c>
      <c r="E218" s="4" t="s">
        <v>7086</v>
      </c>
      <c r="F218" s="5">
        <v>3793</v>
      </c>
      <c r="G218" s="4" t="s">
        <v>6761</v>
      </c>
    </row>
    <row r="219" spans="1:7" x14ac:dyDescent="0.25">
      <c r="A219" s="4" t="s">
        <v>5705</v>
      </c>
      <c r="B219" s="4" t="s">
        <v>571</v>
      </c>
      <c r="C219" s="4" t="s">
        <v>5770</v>
      </c>
      <c r="D219" s="4" t="s">
        <v>10</v>
      </c>
      <c r="E219" s="4" t="s">
        <v>7071</v>
      </c>
      <c r="F219" s="5">
        <v>13245</v>
      </c>
      <c r="G219" s="4" t="s">
        <v>6762</v>
      </c>
    </row>
    <row r="220" spans="1:7" x14ac:dyDescent="0.25">
      <c r="A220" s="4" t="s">
        <v>572</v>
      </c>
      <c r="B220" s="4" t="s">
        <v>573</v>
      </c>
      <c r="C220" s="4" t="s">
        <v>574</v>
      </c>
      <c r="D220" s="4" t="s">
        <v>10</v>
      </c>
      <c r="E220" s="4" t="s">
        <v>7090</v>
      </c>
      <c r="F220" s="5">
        <v>9202</v>
      </c>
      <c r="G220" s="4" t="s">
        <v>6762</v>
      </c>
    </row>
    <row r="221" spans="1:7" x14ac:dyDescent="0.25">
      <c r="A221" s="4" t="s">
        <v>575</v>
      </c>
      <c r="B221" s="4" t="s">
        <v>576</v>
      </c>
      <c r="C221" s="4" t="s">
        <v>577</v>
      </c>
      <c r="D221" s="4" t="s">
        <v>10</v>
      </c>
      <c r="E221" s="4" t="s">
        <v>7094</v>
      </c>
      <c r="F221" s="5">
        <v>24230</v>
      </c>
      <c r="G221" s="4" t="s">
        <v>6762</v>
      </c>
    </row>
    <row r="222" spans="1:7" x14ac:dyDescent="0.25">
      <c r="A222" s="4" t="s">
        <v>578</v>
      </c>
      <c r="B222" s="4" t="s">
        <v>579</v>
      </c>
      <c r="C222" s="4" t="s">
        <v>5771</v>
      </c>
      <c r="D222" s="4" t="s">
        <v>10</v>
      </c>
      <c r="E222" s="4" t="s">
        <v>7094</v>
      </c>
      <c r="F222" s="5">
        <v>15490</v>
      </c>
      <c r="G222" s="4" t="s">
        <v>6762</v>
      </c>
    </row>
    <row r="223" spans="1:7" x14ac:dyDescent="0.25">
      <c r="A223" s="4" t="s">
        <v>580</v>
      </c>
      <c r="B223" s="4" t="s">
        <v>581</v>
      </c>
      <c r="C223" s="4" t="s">
        <v>582</v>
      </c>
      <c r="D223" s="4" t="s">
        <v>10</v>
      </c>
      <c r="E223" s="4" t="s">
        <v>7094</v>
      </c>
      <c r="F223" s="5">
        <v>23098</v>
      </c>
      <c r="G223" s="4" t="s">
        <v>6762</v>
      </c>
    </row>
    <row r="224" spans="1:7" x14ac:dyDescent="0.25">
      <c r="A224" s="4" t="s">
        <v>583</v>
      </c>
      <c r="B224" s="4" t="s">
        <v>584</v>
      </c>
      <c r="C224" s="4" t="s">
        <v>585</v>
      </c>
      <c r="D224" s="4" t="s">
        <v>30</v>
      </c>
      <c r="E224" s="4" t="s">
        <v>7104</v>
      </c>
      <c r="F224" s="5">
        <v>29458</v>
      </c>
      <c r="G224" s="4" t="s">
        <v>6764</v>
      </c>
    </row>
    <row r="225" spans="1:7" x14ac:dyDescent="0.25">
      <c r="A225" s="4" t="s">
        <v>586</v>
      </c>
      <c r="B225" s="4" t="s">
        <v>587</v>
      </c>
      <c r="C225" s="4" t="s">
        <v>588</v>
      </c>
      <c r="D225" s="4" t="s">
        <v>27</v>
      </c>
      <c r="E225" s="4" t="s">
        <v>85</v>
      </c>
      <c r="F225" s="5">
        <v>15106</v>
      </c>
      <c r="G225" s="4" t="s">
        <v>6763</v>
      </c>
    </row>
    <row r="226" spans="1:7" x14ac:dyDescent="0.25">
      <c r="A226" s="4" t="s">
        <v>589</v>
      </c>
      <c r="B226" s="4" t="s">
        <v>590</v>
      </c>
      <c r="C226" s="4" t="s">
        <v>591</v>
      </c>
      <c r="D226" s="4" t="s">
        <v>22</v>
      </c>
      <c r="E226" s="4" t="s">
        <v>7080</v>
      </c>
      <c r="F226" s="5">
        <v>21725</v>
      </c>
      <c r="G226" s="4" t="s">
        <v>6761</v>
      </c>
    </row>
    <row r="227" spans="1:7" x14ac:dyDescent="0.25">
      <c r="A227" s="4" t="s">
        <v>592</v>
      </c>
      <c r="B227" s="4" t="s">
        <v>593</v>
      </c>
      <c r="C227" s="4" t="s">
        <v>5729</v>
      </c>
      <c r="D227" s="4" t="s">
        <v>27</v>
      </c>
      <c r="E227" s="4" t="s">
        <v>7064</v>
      </c>
      <c r="F227" s="5">
        <v>40461</v>
      </c>
      <c r="G227" s="4" t="s">
        <v>6761</v>
      </c>
    </row>
    <row r="228" spans="1:7" x14ac:dyDescent="0.25">
      <c r="A228" s="4" t="s">
        <v>594</v>
      </c>
      <c r="B228" s="4" t="s">
        <v>595</v>
      </c>
      <c r="C228" s="4" t="s">
        <v>596</v>
      </c>
      <c r="D228" s="4" t="s">
        <v>27</v>
      </c>
      <c r="E228" s="4" t="s">
        <v>7098</v>
      </c>
      <c r="F228" s="5">
        <v>11150</v>
      </c>
      <c r="G228" s="4" t="s">
        <v>6763</v>
      </c>
    </row>
    <row r="229" spans="1:7" x14ac:dyDescent="0.25">
      <c r="A229" s="4" t="s">
        <v>597</v>
      </c>
      <c r="B229" s="4" t="s">
        <v>598</v>
      </c>
      <c r="C229" s="4" t="s">
        <v>599</v>
      </c>
      <c r="D229" s="4" t="s">
        <v>30</v>
      </c>
      <c r="E229" s="4" t="s">
        <v>7102</v>
      </c>
      <c r="F229" s="5">
        <v>34880</v>
      </c>
      <c r="G229" s="4" t="s">
        <v>6764</v>
      </c>
    </row>
    <row r="230" spans="1:7" x14ac:dyDescent="0.25">
      <c r="A230" s="4" t="s">
        <v>600</v>
      </c>
      <c r="B230" s="4" t="s">
        <v>601</v>
      </c>
      <c r="C230" s="4" t="s">
        <v>602</v>
      </c>
      <c r="D230" s="4" t="s">
        <v>18</v>
      </c>
      <c r="E230" s="4" t="s">
        <v>7101</v>
      </c>
      <c r="F230" s="5">
        <v>22740</v>
      </c>
      <c r="G230" s="4" t="s">
        <v>6761</v>
      </c>
    </row>
    <row r="231" spans="1:7" x14ac:dyDescent="0.25">
      <c r="A231" s="4" t="s">
        <v>603</v>
      </c>
      <c r="B231" s="4" t="s">
        <v>604</v>
      </c>
      <c r="C231" s="4" t="s">
        <v>5772</v>
      </c>
      <c r="D231" s="4" t="s">
        <v>30</v>
      </c>
      <c r="E231" s="4" t="s">
        <v>7102</v>
      </c>
      <c r="F231" s="5">
        <v>24897</v>
      </c>
      <c r="G231" s="4" t="s">
        <v>6764</v>
      </c>
    </row>
    <row r="232" spans="1:7" x14ac:dyDescent="0.25">
      <c r="A232" s="4" t="s">
        <v>605</v>
      </c>
      <c r="B232" s="4" t="s">
        <v>606</v>
      </c>
      <c r="C232" s="4" t="s">
        <v>607</v>
      </c>
      <c r="D232" s="4" t="s">
        <v>13</v>
      </c>
      <c r="E232" s="4" t="s">
        <v>7084</v>
      </c>
      <c r="F232" s="5">
        <v>27344</v>
      </c>
      <c r="G232" s="4" t="s">
        <v>6762</v>
      </c>
    </row>
    <row r="233" spans="1:7" x14ac:dyDescent="0.25">
      <c r="A233" s="4" t="s">
        <v>5301</v>
      </c>
      <c r="B233" s="4" t="s">
        <v>186</v>
      </c>
      <c r="C233" s="4" t="s">
        <v>187</v>
      </c>
      <c r="D233" s="4" t="s">
        <v>30</v>
      </c>
      <c r="E233" s="4" t="s">
        <v>7104</v>
      </c>
      <c r="F233" s="5">
        <v>22392</v>
      </c>
      <c r="G233" s="4" t="s">
        <v>6764</v>
      </c>
    </row>
    <row r="234" spans="1:7" x14ac:dyDescent="0.25">
      <c r="A234" s="4" t="s">
        <v>608</v>
      </c>
      <c r="B234" s="4" t="s">
        <v>609</v>
      </c>
      <c r="C234" s="4" t="s">
        <v>610</v>
      </c>
      <c r="D234" s="4" t="s">
        <v>30</v>
      </c>
      <c r="E234" s="4" t="s">
        <v>7081</v>
      </c>
      <c r="F234" s="5">
        <v>38565</v>
      </c>
      <c r="G234" s="4" t="s">
        <v>6764</v>
      </c>
    </row>
    <row r="235" spans="1:7" x14ac:dyDescent="0.25">
      <c r="A235" s="4" t="s">
        <v>611</v>
      </c>
      <c r="B235" s="4" t="s">
        <v>612</v>
      </c>
      <c r="C235" s="4" t="s">
        <v>5773</v>
      </c>
      <c r="D235" s="4" t="s">
        <v>13</v>
      </c>
      <c r="E235" s="4" t="s">
        <v>7075</v>
      </c>
      <c r="F235" s="5">
        <v>22195</v>
      </c>
      <c r="G235" s="4" t="s">
        <v>6765</v>
      </c>
    </row>
    <row r="236" spans="1:7" x14ac:dyDescent="0.25">
      <c r="A236" s="4" t="s">
        <v>613</v>
      </c>
      <c r="B236" s="4" t="s">
        <v>614</v>
      </c>
      <c r="C236" s="4" t="s">
        <v>5774</v>
      </c>
      <c r="D236" s="4" t="s">
        <v>30</v>
      </c>
      <c r="E236" s="4" t="s">
        <v>7078</v>
      </c>
      <c r="F236" s="5">
        <v>29052</v>
      </c>
      <c r="G236" s="4" t="s">
        <v>6764</v>
      </c>
    </row>
    <row r="237" spans="1:7" x14ac:dyDescent="0.25">
      <c r="A237" s="4" t="s">
        <v>5706</v>
      </c>
      <c r="B237" s="4" t="s">
        <v>615</v>
      </c>
      <c r="C237" s="4" t="s">
        <v>616</v>
      </c>
      <c r="D237" s="4" t="s">
        <v>27</v>
      </c>
      <c r="E237" s="4" t="s">
        <v>7065</v>
      </c>
      <c r="F237" s="5">
        <v>14080</v>
      </c>
      <c r="G237" s="4" t="s">
        <v>6763</v>
      </c>
    </row>
    <row r="238" spans="1:7" x14ac:dyDescent="0.25">
      <c r="A238" s="4" t="s">
        <v>617</v>
      </c>
      <c r="B238" s="4" t="s">
        <v>618</v>
      </c>
      <c r="C238" s="4" t="s">
        <v>619</v>
      </c>
      <c r="D238" s="4" t="s">
        <v>22</v>
      </c>
      <c r="E238" s="4" t="s">
        <v>7074</v>
      </c>
      <c r="F238" s="5">
        <v>16932</v>
      </c>
      <c r="G238" s="4" t="s">
        <v>6765</v>
      </c>
    </row>
    <row r="239" spans="1:7" x14ac:dyDescent="0.25">
      <c r="A239" s="4" t="s">
        <v>7482</v>
      </c>
      <c r="B239" s="4" t="s">
        <v>7483</v>
      </c>
      <c r="C239" s="4" t="s">
        <v>7484</v>
      </c>
      <c r="D239" s="4" t="s">
        <v>30</v>
      </c>
      <c r="E239" s="4" t="s">
        <v>7485</v>
      </c>
      <c r="F239" s="5">
        <v>28356</v>
      </c>
      <c r="G239" s="4" t="s">
        <v>6764</v>
      </c>
    </row>
    <row r="240" spans="1:7" x14ac:dyDescent="0.25">
      <c r="A240" s="4" t="s">
        <v>7486</v>
      </c>
      <c r="B240" s="4" t="s">
        <v>620</v>
      </c>
      <c r="C240" s="4" t="s">
        <v>621</v>
      </c>
      <c r="D240" s="4" t="s">
        <v>10</v>
      </c>
      <c r="E240" s="4" t="s">
        <v>7090</v>
      </c>
      <c r="F240" s="5">
        <v>2751</v>
      </c>
      <c r="G240" s="4" t="s">
        <v>6762</v>
      </c>
    </row>
    <row r="241" spans="1:7" x14ac:dyDescent="0.25">
      <c r="A241" s="4" t="s">
        <v>622</v>
      </c>
      <c r="B241" s="4" t="s">
        <v>623</v>
      </c>
      <c r="C241" s="4" t="s">
        <v>624</v>
      </c>
      <c r="D241" s="4" t="s">
        <v>22</v>
      </c>
      <c r="E241" s="4" t="s">
        <v>7091</v>
      </c>
      <c r="F241" s="5">
        <v>23530</v>
      </c>
      <c r="G241" s="4" t="s">
        <v>6765</v>
      </c>
    </row>
    <row r="242" spans="1:7" x14ac:dyDescent="0.25">
      <c r="A242" s="4" t="s">
        <v>625</v>
      </c>
      <c r="B242" s="4" t="s">
        <v>626</v>
      </c>
      <c r="C242" s="4" t="s">
        <v>57</v>
      </c>
      <c r="D242" s="4" t="s">
        <v>18</v>
      </c>
      <c r="E242" s="4" t="s">
        <v>55</v>
      </c>
      <c r="F242" s="5">
        <v>20248</v>
      </c>
      <c r="G242" s="4" t="s">
        <v>6761</v>
      </c>
    </row>
    <row r="243" spans="1:7" x14ac:dyDescent="0.25">
      <c r="A243" s="4" t="s">
        <v>627</v>
      </c>
      <c r="B243" s="4" t="s">
        <v>628</v>
      </c>
      <c r="C243" s="4" t="s">
        <v>629</v>
      </c>
      <c r="D243" s="4" t="s">
        <v>30</v>
      </c>
      <c r="E243" s="4" t="s">
        <v>7078</v>
      </c>
      <c r="F243" s="5">
        <v>27746</v>
      </c>
      <c r="G243" s="4" t="s">
        <v>6764</v>
      </c>
    </row>
    <row r="244" spans="1:7" x14ac:dyDescent="0.25">
      <c r="A244" s="4" t="s">
        <v>630</v>
      </c>
      <c r="B244" s="4" t="s">
        <v>631</v>
      </c>
      <c r="C244" s="4" t="s">
        <v>632</v>
      </c>
      <c r="D244" s="4" t="s">
        <v>30</v>
      </c>
      <c r="E244" s="4" t="s">
        <v>7076</v>
      </c>
      <c r="F244" s="5">
        <v>22068</v>
      </c>
      <c r="G244" s="4" t="s">
        <v>6764</v>
      </c>
    </row>
    <row r="245" spans="1:7" x14ac:dyDescent="0.25">
      <c r="A245" s="4" t="s">
        <v>633</v>
      </c>
      <c r="B245" s="4" t="s">
        <v>634</v>
      </c>
      <c r="C245" s="4" t="s">
        <v>635</v>
      </c>
      <c r="D245" s="4" t="s">
        <v>10</v>
      </c>
      <c r="E245" s="4" t="s">
        <v>7090</v>
      </c>
      <c r="F245" s="5">
        <v>17724</v>
      </c>
      <c r="G245" s="4" t="s">
        <v>6762</v>
      </c>
    </row>
    <row r="246" spans="1:7" x14ac:dyDescent="0.25">
      <c r="A246" s="4" t="s">
        <v>636</v>
      </c>
      <c r="B246" s="4" t="s">
        <v>637</v>
      </c>
      <c r="C246" s="4" t="s">
        <v>5775</v>
      </c>
      <c r="D246" s="4" t="s">
        <v>13</v>
      </c>
      <c r="E246" s="4" t="s">
        <v>7084</v>
      </c>
      <c r="F246" s="5">
        <v>8607</v>
      </c>
      <c r="G246" s="4" t="s">
        <v>6762</v>
      </c>
    </row>
    <row r="247" spans="1:7" x14ac:dyDescent="0.25">
      <c r="A247" s="4" t="s">
        <v>638</v>
      </c>
      <c r="B247" s="4" t="s">
        <v>639</v>
      </c>
      <c r="C247" s="4" t="s">
        <v>5776</v>
      </c>
      <c r="D247" s="4" t="s">
        <v>30</v>
      </c>
      <c r="E247" s="4" t="s">
        <v>7085</v>
      </c>
      <c r="F247" s="5">
        <v>16558</v>
      </c>
      <c r="G247" s="4" t="s">
        <v>6764</v>
      </c>
    </row>
    <row r="248" spans="1:7" x14ac:dyDescent="0.25">
      <c r="A248" s="4" t="s">
        <v>640</v>
      </c>
      <c r="B248" s="4" t="s">
        <v>641</v>
      </c>
      <c r="C248" s="4" t="s">
        <v>205</v>
      </c>
      <c r="D248" s="4" t="s">
        <v>27</v>
      </c>
      <c r="E248" s="4" t="s">
        <v>7067</v>
      </c>
      <c r="F248" s="5">
        <v>8521</v>
      </c>
      <c r="G248" s="4" t="s">
        <v>6763</v>
      </c>
    </row>
    <row r="249" spans="1:7" x14ac:dyDescent="0.25">
      <c r="A249" s="4" t="s">
        <v>642</v>
      </c>
      <c r="B249" s="4" t="s">
        <v>643</v>
      </c>
      <c r="C249" s="4" t="s">
        <v>644</v>
      </c>
      <c r="D249" s="4" t="s">
        <v>30</v>
      </c>
      <c r="E249" s="4" t="s">
        <v>7095</v>
      </c>
      <c r="F249" s="5">
        <v>27454</v>
      </c>
      <c r="G249" s="4" t="s">
        <v>6764</v>
      </c>
    </row>
    <row r="250" spans="1:7" x14ac:dyDescent="0.25">
      <c r="A250" s="4" t="s">
        <v>645</v>
      </c>
      <c r="B250" s="4" t="s">
        <v>646</v>
      </c>
      <c r="C250" s="4" t="s">
        <v>5777</v>
      </c>
      <c r="D250" s="4" t="s">
        <v>30</v>
      </c>
      <c r="E250" s="4" t="s">
        <v>7085</v>
      </c>
      <c r="F250" s="5">
        <v>19793</v>
      </c>
      <c r="G250" s="4" t="s">
        <v>6764</v>
      </c>
    </row>
    <row r="251" spans="1:7" x14ac:dyDescent="0.25">
      <c r="A251" s="4" t="s">
        <v>647</v>
      </c>
      <c r="B251" s="4" t="s">
        <v>648</v>
      </c>
      <c r="C251" s="4" t="s">
        <v>649</v>
      </c>
      <c r="D251" s="4" t="s">
        <v>27</v>
      </c>
      <c r="E251" s="4" t="s">
        <v>7098</v>
      </c>
      <c r="F251" s="5">
        <v>41821</v>
      </c>
      <c r="G251" s="4" t="s">
        <v>6763</v>
      </c>
    </row>
    <row r="252" spans="1:7" x14ac:dyDescent="0.25">
      <c r="A252" s="4" t="s">
        <v>5511</v>
      </c>
      <c r="B252" s="4" t="s">
        <v>650</v>
      </c>
      <c r="C252" s="4" t="s">
        <v>143</v>
      </c>
      <c r="D252" s="4" t="s">
        <v>10</v>
      </c>
      <c r="E252" s="4" t="s">
        <v>7077</v>
      </c>
      <c r="F252" s="5">
        <v>7660</v>
      </c>
      <c r="G252" s="4" t="s">
        <v>6762</v>
      </c>
    </row>
    <row r="253" spans="1:7" x14ac:dyDescent="0.25">
      <c r="A253" s="4" t="s">
        <v>651</v>
      </c>
      <c r="B253" s="4" t="s">
        <v>652</v>
      </c>
      <c r="C253" s="4" t="s">
        <v>653</v>
      </c>
      <c r="D253" s="4" t="s">
        <v>13</v>
      </c>
      <c r="E253" s="4" t="s">
        <v>7084</v>
      </c>
      <c r="F253" s="5">
        <v>22390</v>
      </c>
      <c r="G253" s="4" t="s">
        <v>6762</v>
      </c>
    </row>
    <row r="254" spans="1:7" x14ac:dyDescent="0.25">
      <c r="A254" s="4" t="s">
        <v>654</v>
      </c>
      <c r="B254" s="4" t="s">
        <v>655</v>
      </c>
      <c r="C254" s="4" t="s">
        <v>6768</v>
      </c>
      <c r="D254" s="4" t="s">
        <v>18</v>
      </c>
      <c r="E254" s="4" t="s">
        <v>7103</v>
      </c>
      <c r="F254" s="5">
        <v>22628</v>
      </c>
      <c r="G254" s="4" t="s">
        <v>6763</v>
      </c>
    </row>
    <row r="255" spans="1:7" x14ac:dyDescent="0.25">
      <c r="A255" s="4" t="s">
        <v>656</v>
      </c>
      <c r="B255" s="4" t="s">
        <v>657</v>
      </c>
      <c r="C255" s="4" t="s">
        <v>5778</v>
      </c>
      <c r="D255" s="4" t="s">
        <v>30</v>
      </c>
      <c r="E255" s="4" t="s">
        <v>7089</v>
      </c>
      <c r="F255" s="5">
        <v>23468</v>
      </c>
      <c r="G255" s="4" t="s">
        <v>6764</v>
      </c>
    </row>
    <row r="256" spans="1:7" x14ac:dyDescent="0.25">
      <c r="A256" s="4" t="s">
        <v>658</v>
      </c>
      <c r="B256" s="4" t="s">
        <v>659</v>
      </c>
      <c r="C256" s="4" t="s">
        <v>660</v>
      </c>
      <c r="D256" s="4" t="s">
        <v>27</v>
      </c>
      <c r="E256" s="4" t="s">
        <v>7099</v>
      </c>
      <c r="F256" s="5">
        <v>35223</v>
      </c>
      <c r="G256" s="4" t="s">
        <v>6763</v>
      </c>
    </row>
    <row r="257" spans="1:7" x14ac:dyDescent="0.25">
      <c r="A257" s="4" t="s">
        <v>661</v>
      </c>
      <c r="B257" s="4" t="s">
        <v>662</v>
      </c>
      <c r="C257" s="4" t="s">
        <v>339</v>
      </c>
      <c r="D257" s="4" t="s">
        <v>27</v>
      </c>
      <c r="E257" s="4" t="s">
        <v>7098</v>
      </c>
      <c r="F257" s="5">
        <v>21875</v>
      </c>
      <c r="G257" s="4" t="s">
        <v>6763</v>
      </c>
    </row>
    <row r="258" spans="1:7" x14ac:dyDescent="0.25">
      <c r="A258" s="4" t="s">
        <v>663</v>
      </c>
      <c r="B258" s="4" t="s">
        <v>664</v>
      </c>
      <c r="C258" s="4" t="s">
        <v>5779</v>
      </c>
      <c r="D258" s="4" t="s">
        <v>10</v>
      </c>
      <c r="E258" s="4" t="s">
        <v>7069</v>
      </c>
      <c r="F258" s="5">
        <v>17302</v>
      </c>
      <c r="G258" s="4" t="s">
        <v>6762</v>
      </c>
    </row>
    <row r="259" spans="1:7" x14ac:dyDescent="0.25">
      <c r="A259" s="4" t="s">
        <v>665</v>
      </c>
      <c r="B259" s="4" t="s">
        <v>666</v>
      </c>
      <c r="C259" s="4" t="s">
        <v>667</v>
      </c>
      <c r="D259" s="4" t="s">
        <v>13</v>
      </c>
      <c r="E259" s="4" t="s">
        <v>7063</v>
      </c>
      <c r="F259" s="5">
        <v>18794</v>
      </c>
      <c r="G259" s="4" t="s">
        <v>6765</v>
      </c>
    </row>
    <row r="260" spans="1:7" x14ac:dyDescent="0.25">
      <c r="A260" s="4" t="s">
        <v>668</v>
      </c>
      <c r="B260" s="4" t="s">
        <v>669</v>
      </c>
      <c r="C260" s="4" t="s">
        <v>670</v>
      </c>
      <c r="D260" s="4" t="s">
        <v>30</v>
      </c>
      <c r="E260" s="4" t="s">
        <v>7081</v>
      </c>
      <c r="F260" s="5">
        <v>23187</v>
      </c>
      <c r="G260" s="4" t="s">
        <v>6764</v>
      </c>
    </row>
    <row r="261" spans="1:7" x14ac:dyDescent="0.25">
      <c r="A261" s="4" t="s">
        <v>671</v>
      </c>
      <c r="B261" s="4" t="s">
        <v>672</v>
      </c>
      <c r="C261" s="4" t="s">
        <v>673</v>
      </c>
      <c r="D261" s="4" t="s">
        <v>10</v>
      </c>
      <c r="E261" s="4" t="s">
        <v>7069</v>
      </c>
      <c r="F261" s="5">
        <v>27912</v>
      </c>
      <c r="G261" s="4" t="s">
        <v>6762</v>
      </c>
    </row>
    <row r="262" spans="1:7" x14ac:dyDescent="0.25">
      <c r="A262" s="4" t="s">
        <v>674</v>
      </c>
      <c r="B262" s="4" t="s">
        <v>675</v>
      </c>
      <c r="C262" s="4" t="s">
        <v>676</v>
      </c>
      <c r="D262" s="4" t="s">
        <v>22</v>
      </c>
      <c r="E262" s="4" t="s">
        <v>7091</v>
      </c>
      <c r="F262" s="5">
        <v>32962</v>
      </c>
      <c r="G262" s="4" t="s">
        <v>6765</v>
      </c>
    </row>
    <row r="263" spans="1:7" x14ac:dyDescent="0.25">
      <c r="A263" s="4" t="s">
        <v>677</v>
      </c>
      <c r="B263" s="4" t="s">
        <v>678</v>
      </c>
      <c r="C263" s="4" t="s">
        <v>679</v>
      </c>
      <c r="D263" s="4" t="s">
        <v>13</v>
      </c>
      <c r="E263" s="4" t="s">
        <v>7094</v>
      </c>
      <c r="F263" s="5">
        <v>22551</v>
      </c>
      <c r="G263" s="4" t="s">
        <v>6762</v>
      </c>
    </row>
    <row r="264" spans="1:7" x14ac:dyDescent="0.25">
      <c r="A264" s="4" t="s">
        <v>680</v>
      </c>
      <c r="B264" s="4" t="s">
        <v>681</v>
      </c>
      <c r="C264" s="4" t="s">
        <v>170</v>
      </c>
      <c r="D264" s="4" t="s">
        <v>22</v>
      </c>
      <c r="E264" s="4" t="s">
        <v>7093</v>
      </c>
      <c r="F264" s="5">
        <v>4203</v>
      </c>
      <c r="G264" s="4" t="s">
        <v>6765</v>
      </c>
    </row>
    <row r="265" spans="1:7" x14ac:dyDescent="0.25">
      <c r="A265" s="4" t="s">
        <v>682</v>
      </c>
      <c r="B265" s="4" t="s">
        <v>683</v>
      </c>
      <c r="C265" s="4" t="s">
        <v>5780</v>
      </c>
      <c r="D265" s="4" t="s">
        <v>10</v>
      </c>
      <c r="E265" s="4" t="s">
        <v>7088</v>
      </c>
      <c r="F265" s="5">
        <v>15146</v>
      </c>
      <c r="G265" s="4" t="s">
        <v>6762</v>
      </c>
    </row>
    <row r="266" spans="1:7" x14ac:dyDescent="0.25">
      <c r="A266" s="4" t="s">
        <v>7487</v>
      </c>
      <c r="B266" s="4" t="s">
        <v>317</v>
      </c>
      <c r="C266" s="4" t="s">
        <v>267</v>
      </c>
      <c r="D266" s="4" t="s">
        <v>13</v>
      </c>
      <c r="E266" s="4" t="s">
        <v>7096</v>
      </c>
      <c r="F266" s="5">
        <v>8529</v>
      </c>
      <c r="G266" s="4" t="s">
        <v>6765</v>
      </c>
    </row>
    <row r="267" spans="1:7" x14ac:dyDescent="0.25">
      <c r="A267" s="4" t="s">
        <v>5468</v>
      </c>
      <c r="B267" s="4" t="s">
        <v>709</v>
      </c>
      <c r="C267" s="4" t="s">
        <v>5781</v>
      </c>
      <c r="D267" s="4" t="s">
        <v>30</v>
      </c>
      <c r="E267" s="4" t="s">
        <v>7076</v>
      </c>
      <c r="F267" s="5">
        <v>23277</v>
      </c>
      <c r="G267" s="4" t="s">
        <v>6764</v>
      </c>
    </row>
    <row r="268" spans="1:7" x14ac:dyDescent="0.25">
      <c r="A268" s="4" t="s">
        <v>7584</v>
      </c>
      <c r="B268" s="4" t="s">
        <v>684</v>
      </c>
      <c r="C268" s="4" t="s">
        <v>685</v>
      </c>
      <c r="D268" s="4" t="s">
        <v>22</v>
      </c>
      <c r="E268" s="4" t="s">
        <v>7075</v>
      </c>
      <c r="F268" s="5">
        <v>21601</v>
      </c>
      <c r="G268" s="4" t="s">
        <v>6765</v>
      </c>
    </row>
    <row r="269" spans="1:7" x14ac:dyDescent="0.25">
      <c r="A269" s="4" t="s">
        <v>686</v>
      </c>
      <c r="B269" s="4" t="s">
        <v>687</v>
      </c>
      <c r="C269" s="4" t="s">
        <v>688</v>
      </c>
      <c r="D269" s="4" t="s">
        <v>30</v>
      </c>
      <c r="E269" s="4" t="s">
        <v>7095</v>
      </c>
      <c r="F269" s="5">
        <v>17779</v>
      </c>
      <c r="G269" s="4" t="s">
        <v>6764</v>
      </c>
    </row>
    <row r="270" spans="1:7" x14ac:dyDescent="0.25">
      <c r="A270" s="4" t="s">
        <v>689</v>
      </c>
      <c r="B270" s="4" t="s">
        <v>690</v>
      </c>
      <c r="C270" s="4" t="s">
        <v>691</v>
      </c>
      <c r="D270" s="4" t="s">
        <v>10</v>
      </c>
      <c r="E270" s="4" t="s">
        <v>7094</v>
      </c>
      <c r="F270" s="5">
        <v>15124</v>
      </c>
      <c r="G270" s="4" t="s">
        <v>6762</v>
      </c>
    </row>
    <row r="271" spans="1:7" x14ac:dyDescent="0.25">
      <c r="A271" s="4" t="s">
        <v>693</v>
      </c>
      <c r="B271" s="4" t="s">
        <v>694</v>
      </c>
      <c r="C271" s="4" t="s">
        <v>695</v>
      </c>
      <c r="D271" s="4" t="s">
        <v>27</v>
      </c>
      <c r="E271" s="4" t="s">
        <v>7083</v>
      </c>
      <c r="F271" s="5">
        <v>18298</v>
      </c>
      <c r="G271" s="4" t="s">
        <v>6761</v>
      </c>
    </row>
    <row r="272" spans="1:7" x14ac:dyDescent="0.25">
      <c r="A272" s="4" t="s">
        <v>696</v>
      </c>
      <c r="B272" s="4" t="s">
        <v>697</v>
      </c>
      <c r="C272" s="4" t="s">
        <v>698</v>
      </c>
      <c r="D272" s="4" t="s">
        <v>30</v>
      </c>
      <c r="E272" s="4" t="s">
        <v>7081</v>
      </c>
      <c r="F272" s="5">
        <v>12155</v>
      </c>
      <c r="G272" s="4" t="s">
        <v>6764</v>
      </c>
    </row>
    <row r="273" spans="1:7" x14ac:dyDescent="0.25">
      <c r="A273" s="4" t="s">
        <v>699</v>
      </c>
      <c r="B273" s="4" t="s">
        <v>700</v>
      </c>
      <c r="C273" s="4" t="s">
        <v>701</v>
      </c>
      <c r="D273" s="4" t="s">
        <v>10</v>
      </c>
      <c r="E273" s="4" t="s">
        <v>7071</v>
      </c>
      <c r="F273" s="5">
        <v>18050</v>
      </c>
      <c r="G273" s="4" t="s">
        <v>6762</v>
      </c>
    </row>
    <row r="274" spans="1:7" x14ac:dyDescent="0.25">
      <c r="A274" s="4" t="s">
        <v>702</v>
      </c>
      <c r="B274" s="4" t="s">
        <v>703</v>
      </c>
      <c r="C274" s="4" t="s">
        <v>610</v>
      </c>
      <c r="D274" s="4" t="s">
        <v>30</v>
      </c>
      <c r="E274" s="4" t="s">
        <v>7081</v>
      </c>
      <c r="F274" s="5">
        <v>9618</v>
      </c>
      <c r="G274" s="4" t="s">
        <v>6764</v>
      </c>
    </row>
    <row r="275" spans="1:7" x14ac:dyDescent="0.25">
      <c r="A275" s="4" t="s">
        <v>704</v>
      </c>
      <c r="B275" s="4" t="s">
        <v>705</v>
      </c>
      <c r="C275" s="4" t="s">
        <v>5783</v>
      </c>
      <c r="D275" s="4" t="s">
        <v>10</v>
      </c>
      <c r="E275" s="4" t="s">
        <v>7069</v>
      </c>
      <c r="F275" s="5">
        <v>16975</v>
      </c>
      <c r="G275" s="4" t="s">
        <v>6762</v>
      </c>
    </row>
    <row r="276" spans="1:7" x14ac:dyDescent="0.25">
      <c r="A276" s="4" t="s">
        <v>706</v>
      </c>
      <c r="B276" s="4" t="s">
        <v>707</v>
      </c>
      <c r="C276" s="4" t="s">
        <v>708</v>
      </c>
      <c r="D276" s="4" t="s">
        <v>18</v>
      </c>
      <c r="E276" s="4" t="s">
        <v>7086</v>
      </c>
      <c r="F276" s="5">
        <v>11842</v>
      </c>
      <c r="G276" s="4" t="s">
        <v>6761</v>
      </c>
    </row>
    <row r="277" spans="1:7" x14ac:dyDescent="0.25">
      <c r="A277" s="4" t="s">
        <v>7488</v>
      </c>
      <c r="B277" s="4" t="s">
        <v>692</v>
      </c>
      <c r="C277" s="4" t="s">
        <v>5782</v>
      </c>
      <c r="D277" s="4" t="s">
        <v>30</v>
      </c>
      <c r="E277" s="4" t="s">
        <v>7089</v>
      </c>
      <c r="F277" s="5">
        <v>23590</v>
      </c>
      <c r="G277" s="4" t="s">
        <v>6764</v>
      </c>
    </row>
    <row r="278" spans="1:7" x14ac:dyDescent="0.25">
      <c r="A278" s="4" t="s">
        <v>710</v>
      </c>
      <c r="B278" s="4" t="s">
        <v>711</v>
      </c>
      <c r="C278" s="4" t="s">
        <v>5784</v>
      </c>
      <c r="D278" s="4" t="s">
        <v>27</v>
      </c>
      <c r="E278" s="4" t="s">
        <v>7099</v>
      </c>
      <c r="F278" s="5">
        <v>21355</v>
      </c>
      <c r="G278" s="4" t="s">
        <v>6763</v>
      </c>
    </row>
    <row r="279" spans="1:7" x14ac:dyDescent="0.25">
      <c r="A279" s="4" t="s">
        <v>712</v>
      </c>
      <c r="B279" s="4" t="s">
        <v>713</v>
      </c>
      <c r="C279" s="4" t="s">
        <v>5785</v>
      </c>
      <c r="D279" s="4" t="s">
        <v>10</v>
      </c>
      <c r="E279" s="4" t="s">
        <v>7088</v>
      </c>
      <c r="F279" s="5">
        <v>15655</v>
      </c>
      <c r="G279" s="4" t="s">
        <v>6762</v>
      </c>
    </row>
    <row r="280" spans="1:7" x14ac:dyDescent="0.25">
      <c r="A280" s="4" t="s">
        <v>714</v>
      </c>
      <c r="B280" s="4" t="s">
        <v>715</v>
      </c>
      <c r="C280" s="4" t="s">
        <v>716</v>
      </c>
      <c r="D280" s="4" t="s">
        <v>13</v>
      </c>
      <c r="E280" s="4" t="s">
        <v>7096</v>
      </c>
      <c r="F280" s="5">
        <v>8058</v>
      </c>
      <c r="G280" s="4" t="s">
        <v>6765</v>
      </c>
    </row>
    <row r="281" spans="1:7" x14ac:dyDescent="0.25">
      <c r="A281" s="4" t="s">
        <v>717</v>
      </c>
      <c r="B281" s="4" t="s">
        <v>718</v>
      </c>
      <c r="C281" s="4" t="s">
        <v>719</v>
      </c>
      <c r="D281" s="4" t="s">
        <v>13</v>
      </c>
      <c r="E281" s="4" t="s">
        <v>7070</v>
      </c>
      <c r="F281" s="5">
        <v>21520</v>
      </c>
      <c r="G281" s="4" t="s">
        <v>6765</v>
      </c>
    </row>
    <row r="282" spans="1:7" x14ac:dyDescent="0.25">
      <c r="A282" s="4" t="s">
        <v>720</v>
      </c>
      <c r="B282" s="4" t="s">
        <v>721</v>
      </c>
      <c r="C282" s="4" t="s">
        <v>722</v>
      </c>
      <c r="D282" s="4" t="s">
        <v>30</v>
      </c>
      <c r="E282" s="4" t="s">
        <v>7095</v>
      </c>
      <c r="F282" s="5">
        <v>13347</v>
      </c>
      <c r="G282" s="4" t="s">
        <v>6764</v>
      </c>
    </row>
    <row r="283" spans="1:7" x14ac:dyDescent="0.25">
      <c r="A283" s="4" t="s">
        <v>723</v>
      </c>
      <c r="B283" s="4" t="s">
        <v>724</v>
      </c>
      <c r="C283" s="4" t="s">
        <v>5786</v>
      </c>
      <c r="D283" s="4" t="s">
        <v>27</v>
      </c>
      <c r="E283" s="4" t="s">
        <v>7083</v>
      </c>
      <c r="F283" s="5">
        <v>22399</v>
      </c>
      <c r="G283" s="4" t="s">
        <v>6761</v>
      </c>
    </row>
    <row r="284" spans="1:7" x14ac:dyDescent="0.25">
      <c r="A284" s="4" t="s">
        <v>725</v>
      </c>
      <c r="B284" s="4" t="s">
        <v>726</v>
      </c>
      <c r="C284" s="4" t="s">
        <v>727</v>
      </c>
      <c r="D284" s="4" t="s">
        <v>27</v>
      </c>
      <c r="E284" s="4" t="s">
        <v>85</v>
      </c>
      <c r="F284" s="5">
        <v>20215</v>
      </c>
      <c r="G284" s="4" t="s">
        <v>6763</v>
      </c>
    </row>
    <row r="285" spans="1:7" x14ac:dyDescent="0.25">
      <c r="A285" s="4" t="s">
        <v>728</v>
      </c>
      <c r="B285" s="4" t="s">
        <v>729</v>
      </c>
      <c r="C285" s="4" t="s">
        <v>267</v>
      </c>
      <c r="D285" s="4" t="s">
        <v>13</v>
      </c>
      <c r="E285" s="4" t="s">
        <v>7096</v>
      </c>
      <c r="F285" s="5">
        <v>9906</v>
      </c>
      <c r="G285" s="4" t="s">
        <v>6765</v>
      </c>
    </row>
    <row r="286" spans="1:7" x14ac:dyDescent="0.25">
      <c r="A286" s="4" t="s">
        <v>730</v>
      </c>
      <c r="B286" s="4" t="s">
        <v>731</v>
      </c>
      <c r="C286" s="4" t="s">
        <v>319</v>
      </c>
      <c r="D286" s="4" t="s">
        <v>22</v>
      </c>
      <c r="E286" s="4" t="s">
        <v>7070</v>
      </c>
      <c r="F286" s="5">
        <v>10775</v>
      </c>
      <c r="G286" s="4" t="s">
        <v>6765</v>
      </c>
    </row>
    <row r="287" spans="1:7" x14ac:dyDescent="0.25">
      <c r="A287" s="4" t="s">
        <v>732</v>
      </c>
      <c r="B287" s="4" t="s">
        <v>733</v>
      </c>
      <c r="C287" s="4" t="s">
        <v>91</v>
      </c>
      <c r="D287" s="4" t="s">
        <v>18</v>
      </c>
      <c r="E287" s="4" t="s">
        <v>7082</v>
      </c>
      <c r="F287" s="5">
        <v>10843</v>
      </c>
      <c r="G287" s="4" t="s">
        <v>6761</v>
      </c>
    </row>
    <row r="288" spans="1:7" x14ac:dyDescent="0.25">
      <c r="A288" s="4" t="s">
        <v>734</v>
      </c>
      <c r="B288" s="4" t="s">
        <v>735</v>
      </c>
      <c r="C288" s="4" t="s">
        <v>57</v>
      </c>
      <c r="D288" s="4" t="s">
        <v>18</v>
      </c>
      <c r="E288" s="4" t="s">
        <v>55</v>
      </c>
      <c r="F288" s="5">
        <v>6950</v>
      </c>
      <c r="G288" s="4" t="s">
        <v>6761</v>
      </c>
    </row>
    <row r="289" spans="1:7" x14ac:dyDescent="0.25">
      <c r="A289" s="4" t="s">
        <v>736</v>
      </c>
      <c r="B289" s="4" t="s">
        <v>737</v>
      </c>
      <c r="C289" s="4" t="s">
        <v>205</v>
      </c>
      <c r="D289" s="4" t="s">
        <v>27</v>
      </c>
      <c r="E289" s="4" t="s">
        <v>7067</v>
      </c>
      <c r="F289" s="5">
        <v>9687</v>
      </c>
      <c r="G289" s="4" t="s">
        <v>6763</v>
      </c>
    </row>
    <row r="290" spans="1:7" x14ac:dyDescent="0.25">
      <c r="A290" s="4" t="s">
        <v>738</v>
      </c>
      <c r="B290" s="4" t="s">
        <v>739</v>
      </c>
      <c r="C290" s="4" t="s">
        <v>5787</v>
      </c>
      <c r="D290" s="4" t="s">
        <v>30</v>
      </c>
      <c r="E290" s="4" t="s">
        <v>7078</v>
      </c>
      <c r="F290" s="5">
        <v>26673</v>
      </c>
      <c r="G290" s="4" t="s">
        <v>6764</v>
      </c>
    </row>
    <row r="291" spans="1:7" x14ac:dyDescent="0.25">
      <c r="A291" s="4" t="s">
        <v>740</v>
      </c>
      <c r="B291" s="4" t="s">
        <v>741</v>
      </c>
      <c r="C291" s="4" t="s">
        <v>742</v>
      </c>
      <c r="D291" s="4" t="s">
        <v>13</v>
      </c>
      <c r="E291" s="4" t="s">
        <v>7079</v>
      </c>
      <c r="F291" s="5">
        <v>5811</v>
      </c>
      <c r="G291" s="4" t="s">
        <v>6765</v>
      </c>
    </row>
    <row r="292" spans="1:7" x14ac:dyDescent="0.25">
      <c r="A292" s="4" t="s">
        <v>5453</v>
      </c>
      <c r="B292" s="4" t="s">
        <v>743</v>
      </c>
      <c r="C292" s="4" t="s">
        <v>744</v>
      </c>
      <c r="D292" s="4" t="s">
        <v>27</v>
      </c>
      <c r="E292" s="4" t="s">
        <v>7067</v>
      </c>
      <c r="F292" s="5">
        <v>18080</v>
      </c>
      <c r="G292" s="4" t="s">
        <v>6763</v>
      </c>
    </row>
    <row r="293" spans="1:7" x14ac:dyDescent="0.25">
      <c r="A293" s="4" t="s">
        <v>6419</v>
      </c>
      <c r="B293" s="4" t="s">
        <v>745</v>
      </c>
      <c r="C293" s="4" t="s">
        <v>5788</v>
      </c>
      <c r="D293" s="4" t="s">
        <v>22</v>
      </c>
      <c r="E293" s="4" t="s">
        <v>7080</v>
      </c>
      <c r="F293" s="5">
        <v>12601</v>
      </c>
      <c r="G293" s="4" t="s">
        <v>6761</v>
      </c>
    </row>
    <row r="294" spans="1:7" x14ac:dyDescent="0.25">
      <c r="A294" s="4" t="s">
        <v>747</v>
      </c>
      <c r="B294" s="4" t="s">
        <v>748</v>
      </c>
      <c r="C294" s="4" t="s">
        <v>5789</v>
      </c>
      <c r="D294" s="4" t="s">
        <v>30</v>
      </c>
      <c r="E294" s="4" t="s">
        <v>7104</v>
      </c>
      <c r="F294" s="5">
        <v>19156</v>
      </c>
      <c r="G294" s="4" t="s">
        <v>6764</v>
      </c>
    </row>
    <row r="295" spans="1:7" x14ac:dyDescent="0.25">
      <c r="A295" s="4" t="s">
        <v>749</v>
      </c>
      <c r="B295" s="4" t="s">
        <v>750</v>
      </c>
      <c r="C295" s="4" t="s">
        <v>339</v>
      </c>
      <c r="D295" s="4" t="s">
        <v>27</v>
      </c>
      <c r="E295" s="4" t="s">
        <v>7099</v>
      </c>
      <c r="F295" s="5">
        <v>7567</v>
      </c>
      <c r="G295" s="4" t="s">
        <v>6763</v>
      </c>
    </row>
    <row r="296" spans="1:7" x14ac:dyDescent="0.25">
      <c r="A296" s="4" t="s">
        <v>751</v>
      </c>
      <c r="B296" s="4" t="s">
        <v>752</v>
      </c>
      <c r="C296" s="4" t="s">
        <v>208</v>
      </c>
      <c r="D296" s="4" t="s">
        <v>27</v>
      </c>
      <c r="E296" s="4" t="s">
        <v>7083</v>
      </c>
      <c r="F296" s="5">
        <v>34492</v>
      </c>
      <c r="G296" s="4" t="s">
        <v>6761</v>
      </c>
    </row>
    <row r="297" spans="1:7" x14ac:dyDescent="0.25">
      <c r="A297" s="4" t="s">
        <v>753</v>
      </c>
      <c r="B297" s="4" t="s">
        <v>754</v>
      </c>
      <c r="C297" s="4" t="s">
        <v>574</v>
      </c>
      <c r="D297" s="4" t="s">
        <v>10</v>
      </c>
      <c r="E297" s="4" t="s">
        <v>7090</v>
      </c>
      <c r="F297" s="5">
        <v>5256</v>
      </c>
      <c r="G297" s="4" t="s">
        <v>6762</v>
      </c>
    </row>
    <row r="298" spans="1:7" x14ac:dyDescent="0.25">
      <c r="A298" s="4" t="s">
        <v>755</v>
      </c>
      <c r="B298" s="4" t="s">
        <v>756</v>
      </c>
      <c r="C298" s="4" t="s">
        <v>148</v>
      </c>
      <c r="D298" s="4" t="s">
        <v>18</v>
      </c>
      <c r="E298" s="4" t="s">
        <v>7101</v>
      </c>
      <c r="F298" s="5">
        <v>7802</v>
      </c>
      <c r="G298" s="4" t="s">
        <v>6761</v>
      </c>
    </row>
    <row r="299" spans="1:7" x14ac:dyDescent="0.25">
      <c r="A299" s="4" t="s">
        <v>757</v>
      </c>
      <c r="B299" s="4" t="s">
        <v>758</v>
      </c>
      <c r="C299" s="4" t="s">
        <v>759</v>
      </c>
      <c r="D299" s="4" t="s">
        <v>13</v>
      </c>
      <c r="E299" s="4" t="s">
        <v>7096</v>
      </c>
      <c r="F299" s="5">
        <v>26452</v>
      </c>
      <c r="G299" s="4" t="s">
        <v>6765</v>
      </c>
    </row>
    <row r="300" spans="1:7" x14ac:dyDescent="0.25">
      <c r="A300" s="4" t="s">
        <v>760</v>
      </c>
      <c r="B300" s="4" t="s">
        <v>761</v>
      </c>
      <c r="C300" s="4" t="s">
        <v>182</v>
      </c>
      <c r="D300" s="4" t="s">
        <v>27</v>
      </c>
      <c r="E300" s="4" t="s">
        <v>7083</v>
      </c>
      <c r="F300" s="5">
        <v>7837</v>
      </c>
      <c r="G300" s="4" t="s">
        <v>6761</v>
      </c>
    </row>
    <row r="301" spans="1:7" x14ac:dyDescent="0.25">
      <c r="A301" s="4" t="s">
        <v>6429</v>
      </c>
      <c r="B301" s="4" t="s">
        <v>762</v>
      </c>
      <c r="C301" s="4" t="s">
        <v>763</v>
      </c>
      <c r="D301" s="4" t="s">
        <v>27</v>
      </c>
      <c r="E301" s="4" t="s">
        <v>7065</v>
      </c>
      <c r="F301" s="5">
        <v>12817</v>
      </c>
      <c r="G301" s="4" t="s">
        <v>6763</v>
      </c>
    </row>
    <row r="302" spans="1:7" x14ac:dyDescent="0.25">
      <c r="A302" s="4" t="s">
        <v>764</v>
      </c>
      <c r="B302" s="4" t="s">
        <v>765</v>
      </c>
      <c r="C302" s="4" t="s">
        <v>766</v>
      </c>
      <c r="D302" s="4" t="s">
        <v>30</v>
      </c>
      <c r="E302" s="4" t="s">
        <v>7095</v>
      </c>
      <c r="F302" s="5">
        <v>17983</v>
      </c>
      <c r="G302" s="4" t="s">
        <v>6764</v>
      </c>
    </row>
    <row r="303" spans="1:7" x14ac:dyDescent="0.25">
      <c r="A303" s="4" t="s">
        <v>767</v>
      </c>
      <c r="B303" s="4" t="s">
        <v>768</v>
      </c>
      <c r="C303" s="4" t="s">
        <v>769</v>
      </c>
      <c r="D303" s="4" t="s">
        <v>30</v>
      </c>
      <c r="E303" s="4" t="s">
        <v>7072</v>
      </c>
      <c r="F303" s="5">
        <v>28430</v>
      </c>
      <c r="G303" s="4" t="s">
        <v>6764</v>
      </c>
    </row>
    <row r="304" spans="1:7" x14ac:dyDescent="0.25">
      <c r="A304" s="4" t="s">
        <v>5302</v>
      </c>
      <c r="B304" s="4" t="s">
        <v>770</v>
      </c>
      <c r="C304" s="4" t="s">
        <v>88</v>
      </c>
      <c r="D304" s="4" t="s">
        <v>30</v>
      </c>
      <c r="E304" s="4" t="s">
        <v>7081</v>
      </c>
      <c r="F304" s="5">
        <v>4992</v>
      </c>
      <c r="G304" s="4" t="s">
        <v>6764</v>
      </c>
    </row>
    <row r="305" spans="1:7" x14ac:dyDescent="0.25">
      <c r="A305" s="4" t="s">
        <v>771</v>
      </c>
      <c r="B305" s="4" t="s">
        <v>772</v>
      </c>
      <c r="C305" s="4" t="s">
        <v>109</v>
      </c>
      <c r="D305" s="4" t="s">
        <v>18</v>
      </c>
      <c r="E305" s="4" t="s">
        <v>7086</v>
      </c>
      <c r="F305" s="5">
        <v>31314</v>
      </c>
      <c r="G305" s="4" t="s">
        <v>6761</v>
      </c>
    </row>
    <row r="306" spans="1:7" x14ac:dyDescent="0.25">
      <c r="A306" s="4" t="s">
        <v>773</v>
      </c>
      <c r="B306" s="4" t="s">
        <v>774</v>
      </c>
      <c r="C306" s="4" t="s">
        <v>775</v>
      </c>
      <c r="D306" s="4" t="s">
        <v>10</v>
      </c>
      <c r="E306" s="4" t="s">
        <v>7071</v>
      </c>
      <c r="F306" s="5">
        <v>7904</v>
      </c>
      <c r="G306" s="4" t="s">
        <v>6762</v>
      </c>
    </row>
    <row r="307" spans="1:7" x14ac:dyDescent="0.25">
      <c r="A307" s="4" t="s">
        <v>776</v>
      </c>
      <c r="B307" s="4" t="s">
        <v>777</v>
      </c>
      <c r="C307" s="4" t="s">
        <v>5790</v>
      </c>
      <c r="D307" s="4" t="s">
        <v>30</v>
      </c>
      <c r="E307" s="4" t="s">
        <v>7078</v>
      </c>
      <c r="F307" s="5">
        <v>21064</v>
      </c>
      <c r="G307" s="4" t="s">
        <v>6764</v>
      </c>
    </row>
    <row r="308" spans="1:7" x14ac:dyDescent="0.25">
      <c r="A308" s="4" t="s">
        <v>778</v>
      </c>
      <c r="B308" s="4" t="s">
        <v>779</v>
      </c>
      <c r="C308" s="4" t="s">
        <v>91</v>
      </c>
      <c r="D308" s="4" t="s">
        <v>18</v>
      </c>
      <c r="E308" s="4" t="s">
        <v>7082</v>
      </c>
      <c r="F308" s="5">
        <v>19899</v>
      </c>
      <c r="G308" s="4" t="s">
        <v>6761</v>
      </c>
    </row>
    <row r="309" spans="1:7" x14ac:dyDescent="0.25">
      <c r="A309" s="4" t="s">
        <v>780</v>
      </c>
      <c r="B309" s="4" t="s">
        <v>781</v>
      </c>
      <c r="C309" s="4" t="s">
        <v>782</v>
      </c>
      <c r="D309" s="4" t="s">
        <v>22</v>
      </c>
      <c r="E309" s="4" t="s">
        <v>7091</v>
      </c>
      <c r="F309" s="5">
        <v>15103</v>
      </c>
      <c r="G309" s="4" t="s">
        <v>6765</v>
      </c>
    </row>
    <row r="310" spans="1:7" x14ac:dyDescent="0.25">
      <c r="A310" s="4" t="s">
        <v>783</v>
      </c>
      <c r="B310" s="4" t="s">
        <v>784</v>
      </c>
      <c r="C310" s="4" t="s">
        <v>5791</v>
      </c>
      <c r="D310" s="4" t="s">
        <v>30</v>
      </c>
      <c r="E310" s="4" t="s">
        <v>7102</v>
      </c>
      <c r="F310" s="5">
        <v>22222</v>
      </c>
      <c r="G310" s="4" t="s">
        <v>6764</v>
      </c>
    </row>
    <row r="311" spans="1:7" x14ac:dyDescent="0.25">
      <c r="A311" s="4" t="s">
        <v>785</v>
      </c>
      <c r="B311" s="4" t="s">
        <v>786</v>
      </c>
      <c r="C311" s="4" t="s">
        <v>787</v>
      </c>
      <c r="D311" s="4" t="s">
        <v>22</v>
      </c>
      <c r="E311" s="4" t="s">
        <v>7093</v>
      </c>
      <c r="F311" s="5">
        <v>16687</v>
      </c>
      <c r="G311" s="4" t="s">
        <v>6765</v>
      </c>
    </row>
    <row r="312" spans="1:7" x14ac:dyDescent="0.25">
      <c r="A312" s="4" t="s">
        <v>788</v>
      </c>
      <c r="B312" s="4" t="s">
        <v>789</v>
      </c>
      <c r="C312" s="4" t="s">
        <v>5792</v>
      </c>
      <c r="D312" s="4" t="s">
        <v>18</v>
      </c>
      <c r="E312" s="4" t="s">
        <v>7103</v>
      </c>
      <c r="F312" s="5">
        <v>23908</v>
      </c>
      <c r="G312" s="4" t="s">
        <v>6763</v>
      </c>
    </row>
    <row r="313" spans="1:7" x14ac:dyDescent="0.25">
      <c r="A313" s="4" t="s">
        <v>790</v>
      </c>
      <c r="B313" s="4" t="s">
        <v>791</v>
      </c>
      <c r="C313" s="4" t="s">
        <v>792</v>
      </c>
      <c r="D313" s="4" t="s">
        <v>27</v>
      </c>
      <c r="E313" s="4" t="s">
        <v>7064</v>
      </c>
      <c r="F313" s="5">
        <v>34881</v>
      </c>
      <c r="G313" s="4" t="s">
        <v>6761</v>
      </c>
    </row>
    <row r="314" spans="1:7" x14ac:dyDescent="0.25">
      <c r="A314" s="4" t="s">
        <v>793</v>
      </c>
      <c r="B314" s="4" t="s">
        <v>794</v>
      </c>
      <c r="C314" s="4" t="s">
        <v>795</v>
      </c>
      <c r="D314" s="4" t="s">
        <v>22</v>
      </c>
      <c r="E314" s="4" t="s">
        <v>7080</v>
      </c>
      <c r="F314" s="5">
        <v>26338</v>
      </c>
      <c r="G314" s="4" t="s">
        <v>6761</v>
      </c>
    </row>
    <row r="315" spans="1:7" x14ac:dyDescent="0.25">
      <c r="A315" s="4" t="s">
        <v>796</v>
      </c>
      <c r="B315" s="4" t="s">
        <v>797</v>
      </c>
      <c r="C315" s="4" t="s">
        <v>798</v>
      </c>
      <c r="D315" s="4" t="s">
        <v>13</v>
      </c>
      <c r="E315" s="4" t="s">
        <v>7075</v>
      </c>
      <c r="F315" s="5">
        <v>26558</v>
      </c>
      <c r="G315" s="4" t="s">
        <v>6765</v>
      </c>
    </row>
    <row r="316" spans="1:7" x14ac:dyDescent="0.25">
      <c r="A316" s="4" t="s">
        <v>799</v>
      </c>
      <c r="B316" s="4" t="s">
        <v>800</v>
      </c>
      <c r="C316" s="4" t="s">
        <v>5793</v>
      </c>
      <c r="D316" s="4" t="s">
        <v>22</v>
      </c>
      <c r="E316" s="4" t="s">
        <v>7075</v>
      </c>
      <c r="F316" s="5">
        <v>26458</v>
      </c>
      <c r="G316" s="4" t="s">
        <v>6765</v>
      </c>
    </row>
    <row r="317" spans="1:7" x14ac:dyDescent="0.25">
      <c r="A317" s="4" t="s">
        <v>801</v>
      </c>
      <c r="B317" s="4" t="s">
        <v>802</v>
      </c>
      <c r="C317" s="4" t="s">
        <v>803</v>
      </c>
      <c r="D317" s="4" t="s">
        <v>22</v>
      </c>
      <c r="E317" s="4" t="s">
        <v>7070</v>
      </c>
      <c r="F317" s="5">
        <v>22411</v>
      </c>
      <c r="G317" s="4" t="s">
        <v>6765</v>
      </c>
    </row>
    <row r="318" spans="1:7" x14ac:dyDescent="0.25">
      <c r="A318" s="4" t="s">
        <v>804</v>
      </c>
      <c r="B318" s="4" t="s">
        <v>805</v>
      </c>
      <c r="C318" s="4" t="s">
        <v>806</v>
      </c>
      <c r="D318" s="4" t="s">
        <v>30</v>
      </c>
      <c r="E318" s="4" t="s">
        <v>7100</v>
      </c>
      <c r="F318" s="5">
        <v>19480</v>
      </c>
      <c r="G318" s="4" t="s">
        <v>6764</v>
      </c>
    </row>
    <row r="319" spans="1:7" x14ac:dyDescent="0.25">
      <c r="A319" s="4" t="s">
        <v>6134</v>
      </c>
      <c r="B319" s="4" t="s">
        <v>807</v>
      </c>
      <c r="C319" s="4" t="s">
        <v>267</v>
      </c>
      <c r="D319" s="4" t="s">
        <v>13</v>
      </c>
      <c r="E319" s="4" t="s">
        <v>7096</v>
      </c>
      <c r="F319" s="5">
        <v>9754</v>
      </c>
      <c r="G319" s="4" t="s">
        <v>6765</v>
      </c>
    </row>
    <row r="320" spans="1:7" x14ac:dyDescent="0.25">
      <c r="A320" s="4" t="s">
        <v>6425</v>
      </c>
      <c r="B320" s="4" t="s">
        <v>6426</v>
      </c>
      <c r="C320" s="4" t="s">
        <v>6427</v>
      </c>
      <c r="D320" s="4" t="s">
        <v>5276</v>
      </c>
      <c r="E320" s="4" t="s">
        <v>6767</v>
      </c>
      <c r="F320" s="5">
        <v>44013</v>
      </c>
      <c r="G320" s="4" t="s">
        <v>6766</v>
      </c>
    </row>
    <row r="321" spans="1:7" x14ac:dyDescent="0.25">
      <c r="A321" s="4" t="s">
        <v>808</v>
      </c>
      <c r="B321" s="4" t="s">
        <v>809</v>
      </c>
      <c r="C321" s="4" t="s">
        <v>810</v>
      </c>
      <c r="D321" s="4" t="s">
        <v>10</v>
      </c>
      <c r="E321" s="4" t="s">
        <v>7069</v>
      </c>
      <c r="F321" s="5">
        <v>24874</v>
      </c>
      <c r="G321" s="4" t="s">
        <v>6762</v>
      </c>
    </row>
    <row r="322" spans="1:7" x14ac:dyDescent="0.25">
      <c r="A322" s="4" t="s">
        <v>811</v>
      </c>
      <c r="B322" s="4" t="s">
        <v>812</v>
      </c>
      <c r="C322" s="4" t="s">
        <v>813</v>
      </c>
      <c r="D322" s="4" t="s">
        <v>22</v>
      </c>
      <c r="E322" s="4" t="s">
        <v>7070</v>
      </c>
      <c r="F322" s="5">
        <v>21963</v>
      </c>
      <c r="G322" s="4" t="s">
        <v>6765</v>
      </c>
    </row>
    <row r="323" spans="1:7" x14ac:dyDescent="0.25">
      <c r="A323" s="4" t="s">
        <v>814</v>
      </c>
      <c r="B323" s="4" t="s">
        <v>815</v>
      </c>
      <c r="C323" s="4" t="s">
        <v>816</v>
      </c>
      <c r="D323" s="4" t="s">
        <v>18</v>
      </c>
      <c r="E323" s="4" t="s">
        <v>7086</v>
      </c>
      <c r="F323" s="5">
        <v>6607</v>
      </c>
      <c r="G323" s="4" t="s">
        <v>6761</v>
      </c>
    </row>
    <row r="324" spans="1:7" x14ac:dyDescent="0.25">
      <c r="A324" s="4" t="s">
        <v>817</v>
      </c>
      <c r="B324" s="4" t="s">
        <v>818</v>
      </c>
      <c r="C324" s="4" t="s">
        <v>819</v>
      </c>
      <c r="D324" s="4" t="s">
        <v>10</v>
      </c>
      <c r="E324" s="4" t="s">
        <v>7077</v>
      </c>
      <c r="F324" s="5">
        <v>25651</v>
      </c>
      <c r="G324" s="4" t="s">
        <v>6762</v>
      </c>
    </row>
    <row r="325" spans="1:7" x14ac:dyDescent="0.25">
      <c r="A325" s="4" t="s">
        <v>822</v>
      </c>
      <c r="B325" s="4" t="s">
        <v>823</v>
      </c>
      <c r="C325" s="4" t="s">
        <v>5794</v>
      </c>
      <c r="D325" s="4" t="s">
        <v>10</v>
      </c>
      <c r="E325" s="4" t="s">
        <v>7069</v>
      </c>
      <c r="F325" s="5">
        <v>25388</v>
      </c>
      <c r="G325" s="4" t="s">
        <v>6762</v>
      </c>
    </row>
    <row r="326" spans="1:7" x14ac:dyDescent="0.25">
      <c r="A326" s="4" t="s">
        <v>824</v>
      </c>
      <c r="B326" s="4" t="s">
        <v>825</v>
      </c>
      <c r="C326" s="4" t="s">
        <v>143</v>
      </c>
      <c r="D326" s="4" t="s">
        <v>10</v>
      </c>
      <c r="E326" s="4" t="s">
        <v>7077</v>
      </c>
      <c r="F326" s="5">
        <v>20852</v>
      </c>
      <c r="G326" s="4" t="s">
        <v>6762</v>
      </c>
    </row>
    <row r="327" spans="1:7" x14ac:dyDescent="0.25">
      <c r="A327" s="4" t="s">
        <v>826</v>
      </c>
      <c r="B327" s="4" t="s">
        <v>827</v>
      </c>
      <c r="C327" s="4" t="s">
        <v>57</v>
      </c>
      <c r="D327" s="4" t="s">
        <v>18</v>
      </c>
      <c r="E327" s="4" t="s">
        <v>55</v>
      </c>
      <c r="F327" s="5">
        <v>8096</v>
      </c>
      <c r="G327" s="4" t="s">
        <v>6761</v>
      </c>
    </row>
    <row r="328" spans="1:7" x14ac:dyDescent="0.25">
      <c r="A328" s="4" t="s">
        <v>828</v>
      </c>
      <c r="B328" s="4" t="s">
        <v>829</v>
      </c>
      <c r="C328" s="4" t="s">
        <v>830</v>
      </c>
      <c r="D328" s="4" t="s">
        <v>30</v>
      </c>
      <c r="E328" s="4" t="s">
        <v>7104</v>
      </c>
      <c r="F328" s="5">
        <v>20121</v>
      </c>
      <c r="G328" s="4" t="s">
        <v>6764</v>
      </c>
    </row>
    <row r="329" spans="1:7" x14ac:dyDescent="0.25">
      <c r="A329" s="4" t="s">
        <v>831</v>
      </c>
      <c r="B329" s="4" t="s">
        <v>832</v>
      </c>
      <c r="C329" s="4" t="s">
        <v>833</v>
      </c>
      <c r="D329" s="4" t="s">
        <v>13</v>
      </c>
      <c r="E329" s="4" t="s">
        <v>7079</v>
      </c>
      <c r="F329" s="5">
        <v>28985</v>
      </c>
      <c r="G329" s="4" t="s">
        <v>6765</v>
      </c>
    </row>
    <row r="330" spans="1:7" x14ac:dyDescent="0.25">
      <c r="A330" s="4" t="s">
        <v>834</v>
      </c>
      <c r="B330" s="4" t="s">
        <v>835</v>
      </c>
      <c r="C330" s="4" t="s">
        <v>836</v>
      </c>
      <c r="D330" s="4" t="s">
        <v>30</v>
      </c>
      <c r="E330" s="4" t="s">
        <v>7089</v>
      </c>
      <c r="F330" s="5">
        <v>18314</v>
      </c>
      <c r="G330" s="4" t="s">
        <v>6764</v>
      </c>
    </row>
    <row r="331" spans="1:7" x14ac:dyDescent="0.25">
      <c r="A331" s="4" t="s">
        <v>837</v>
      </c>
      <c r="B331" s="4" t="s">
        <v>838</v>
      </c>
      <c r="C331" s="4" t="s">
        <v>5795</v>
      </c>
      <c r="D331" s="4" t="s">
        <v>13</v>
      </c>
      <c r="E331" s="4" t="s">
        <v>7084</v>
      </c>
      <c r="F331" s="5">
        <v>28268</v>
      </c>
      <c r="G331" s="4" t="s">
        <v>6762</v>
      </c>
    </row>
    <row r="332" spans="1:7" x14ac:dyDescent="0.25">
      <c r="A332" s="4" t="s">
        <v>839</v>
      </c>
      <c r="B332" s="4" t="s">
        <v>840</v>
      </c>
      <c r="C332" s="4" t="s">
        <v>5796</v>
      </c>
      <c r="D332" s="4" t="s">
        <v>30</v>
      </c>
      <c r="E332" s="4" t="s">
        <v>7087</v>
      </c>
      <c r="F332" s="5">
        <v>18278</v>
      </c>
      <c r="G332" s="4" t="s">
        <v>6764</v>
      </c>
    </row>
    <row r="333" spans="1:7" x14ac:dyDescent="0.25">
      <c r="A333" s="4" t="s">
        <v>841</v>
      </c>
      <c r="B333" s="4" t="s">
        <v>842</v>
      </c>
      <c r="C333" s="4" t="s">
        <v>88</v>
      </c>
      <c r="D333" s="4" t="s">
        <v>30</v>
      </c>
      <c r="E333" s="4" t="s">
        <v>7081</v>
      </c>
      <c r="F333" s="5">
        <v>11424</v>
      </c>
      <c r="G333" s="4" t="s">
        <v>6764</v>
      </c>
    </row>
    <row r="334" spans="1:7" x14ac:dyDescent="0.25">
      <c r="A334" s="4" t="s">
        <v>843</v>
      </c>
      <c r="B334" s="4" t="s">
        <v>844</v>
      </c>
      <c r="C334" s="4" t="s">
        <v>5797</v>
      </c>
      <c r="D334" s="4" t="s">
        <v>27</v>
      </c>
      <c r="E334" s="4" t="s">
        <v>7099</v>
      </c>
      <c r="F334" s="5">
        <v>21002</v>
      </c>
      <c r="G334" s="4" t="s">
        <v>6763</v>
      </c>
    </row>
    <row r="335" spans="1:7" x14ac:dyDescent="0.25">
      <c r="A335" s="4" t="s">
        <v>845</v>
      </c>
      <c r="B335" s="4" t="s">
        <v>846</v>
      </c>
      <c r="C335" s="4" t="s">
        <v>847</v>
      </c>
      <c r="D335" s="4" t="s">
        <v>13</v>
      </c>
      <c r="E335" s="4" t="s">
        <v>7084</v>
      </c>
      <c r="F335" s="5">
        <v>7385</v>
      </c>
      <c r="G335" s="4" t="s">
        <v>6762</v>
      </c>
    </row>
    <row r="336" spans="1:7" x14ac:dyDescent="0.25">
      <c r="A336" s="4" t="s">
        <v>848</v>
      </c>
      <c r="B336" s="4" t="s">
        <v>849</v>
      </c>
      <c r="C336" s="4" t="s">
        <v>850</v>
      </c>
      <c r="D336" s="4" t="s">
        <v>27</v>
      </c>
      <c r="E336" s="4" t="s">
        <v>7097</v>
      </c>
      <c r="F336" s="5">
        <v>28387</v>
      </c>
      <c r="G336" s="4" t="s">
        <v>6763</v>
      </c>
    </row>
    <row r="337" spans="1:7" x14ac:dyDescent="0.25">
      <c r="A337" s="4" t="s">
        <v>851</v>
      </c>
      <c r="B337" s="4" t="s">
        <v>852</v>
      </c>
      <c r="C337" s="4" t="s">
        <v>5798</v>
      </c>
      <c r="D337" s="4" t="s">
        <v>30</v>
      </c>
      <c r="E337" s="4" t="s">
        <v>7072</v>
      </c>
      <c r="F337" s="5">
        <v>22778</v>
      </c>
      <c r="G337" s="4" t="s">
        <v>6764</v>
      </c>
    </row>
    <row r="338" spans="1:7" x14ac:dyDescent="0.25">
      <c r="A338" s="4" t="s">
        <v>7489</v>
      </c>
      <c r="B338" s="4" t="s">
        <v>853</v>
      </c>
      <c r="C338" s="4" t="s">
        <v>854</v>
      </c>
      <c r="D338" s="4" t="s">
        <v>10</v>
      </c>
      <c r="E338" s="4" t="s">
        <v>7094</v>
      </c>
      <c r="F338" s="5">
        <v>16742</v>
      </c>
      <c r="G338" s="4" t="s">
        <v>6762</v>
      </c>
    </row>
    <row r="339" spans="1:7" x14ac:dyDescent="0.25">
      <c r="A339" s="4" t="s">
        <v>855</v>
      </c>
      <c r="B339" s="4" t="s">
        <v>856</v>
      </c>
      <c r="C339" s="4" t="s">
        <v>5799</v>
      </c>
      <c r="D339" s="4" t="s">
        <v>30</v>
      </c>
      <c r="E339" s="4" t="s">
        <v>7095</v>
      </c>
      <c r="F339" s="5">
        <v>17040</v>
      </c>
      <c r="G339" s="4" t="s">
        <v>6764</v>
      </c>
    </row>
    <row r="340" spans="1:7" x14ac:dyDescent="0.25">
      <c r="A340" s="4" t="s">
        <v>857</v>
      </c>
      <c r="B340" s="4" t="s">
        <v>858</v>
      </c>
      <c r="C340" s="4" t="s">
        <v>859</v>
      </c>
      <c r="D340" s="4" t="s">
        <v>18</v>
      </c>
      <c r="E340" s="4" t="s">
        <v>7101</v>
      </c>
      <c r="F340" s="5">
        <v>19802</v>
      </c>
      <c r="G340" s="4" t="s">
        <v>6761</v>
      </c>
    </row>
    <row r="341" spans="1:7" x14ac:dyDescent="0.25">
      <c r="A341" s="4" t="s">
        <v>860</v>
      </c>
      <c r="B341" s="4" t="s">
        <v>861</v>
      </c>
      <c r="C341" s="4" t="s">
        <v>862</v>
      </c>
      <c r="D341" s="4" t="s">
        <v>13</v>
      </c>
      <c r="E341" s="4" t="s">
        <v>7084</v>
      </c>
      <c r="F341" s="5">
        <v>9582</v>
      </c>
      <c r="G341" s="4" t="s">
        <v>6762</v>
      </c>
    </row>
    <row r="342" spans="1:7" x14ac:dyDescent="0.25">
      <c r="A342" s="4" t="s">
        <v>863</v>
      </c>
      <c r="B342" s="4" t="s">
        <v>864</v>
      </c>
      <c r="C342" s="4" t="s">
        <v>865</v>
      </c>
      <c r="D342" s="4" t="s">
        <v>30</v>
      </c>
      <c r="E342" s="4" t="s">
        <v>7081</v>
      </c>
      <c r="F342" s="5">
        <v>17015</v>
      </c>
      <c r="G342" s="4" t="s">
        <v>6764</v>
      </c>
    </row>
    <row r="343" spans="1:7" x14ac:dyDescent="0.25">
      <c r="A343" s="4" t="s">
        <v>866</v>
      </c>
      <c r="B343" s="4" t="s">
        <v>867</v>
      </c>
      <c r="C343" s="4" t="s">
        <v>5800</v>
      </c>
      <c r="D343" s="4" t="s">
        <v>13</v>
      </c>
      <c r="E343" s="4" t="s">
        <v>7063</v>
      </c>
      <c r="F343" s="5">
        <v>16558</v>
      </c>
      <c r="G343" s="4" t="s">
        <v>6765</v>
      </c>
    </row>
    <row r="344" spans="1:7" x14ac:dyDescent="0.25">
      <c r="A344" s="4" t="s">
        <v>7490</v>
      </c>
      <c r="B344" s="4" t="s">
        <v>7491</v>
      </c>
      <c r="C344" s="4" t="s">
        <v>7492</v>
      </c>
      <c r="D344" s="4" t="s">
        <v>30</v>
      </c>
      <c r="E344" s="4" t="s">
        <v>7493</v>
      </c>
      <c r="F344" s="5">
        <v>36434</v>
      </c>
      <c r="G344" s="4" t="s">
        <v>6764</v>
      </c>
    </row>
    <row r="345" spans="1:7" x14ac:dyDescent="0.25">
      <c r="A345" s="4" t="s">
        <v>6428</v>
      </c>
      <c r="B345" s="4" t="s">
        <v>868</v>
      </c>
      <c r="C345" s="4" t="s">
        <v>869</v>
      </c>
      <c r="D345" s="4" t="s">
        <v>22</v>
      </c>
      <c r="E345" s="4" t="s">
        <v>7080</v>
      </c>
      <c r="F345" s="5">
        <v>21701</v>
      </c>
      <c r="G345" s="4" t="s">
        <v>6761</v>
      </c>
    </row>
    <row r="346" spans="1:7" x14ac:dyDescent="0.25">
      <c r="A346" s="4" t="s">
        <v>870</v>
      </c>
      <c r="B346" s="4" t="s">
        <v>871</v>
      </c>
      <c r="C346" s="4" t="s">
        <v>872</v>
      </c>
      <c r="D346" s="4" t="s">
        <v>27</v>
      </c>
      <c r="E346" s="4" t="s">
        <v>85</v>
      </c>
      <c r="F346" s="5">
        <v>25738</v>
      </c>
      <c r="G346" s="4" t="s">
        <v>6763</v>
      </c>
    </row>
    <row r="347" spans="1:7" x14ac:dyDescent="0.25">
      <c r="A347" s="4" t="s">
        <v>5508</v>
      </c>
      <c r="B347" s="4" t="s">
        <v>873</v>
      </c>
      <c r="C347" s="4" t="s">
        <v>874</v>
      </c>
      <c r="D347" s="4" t="s">
        <v>13</v>
      </c>
      <c r="E347" s="4" t="s">
        <v>7070</v>
      </c>
      <c r="F347" s="5">
        <v>16954</v>
      </c>
      <c r="G347" s="4" t="s">
        <v>6765</v>
      </c>
    </row>
    <row r="348" spans="1:7" x14ac:dyDescent="0.25">
      <c r="A348" s="4" t="s">
        <v>875</v>
      </c>
      <c r="B348" s="4" t="s">
        <v>876</v>
      </c>
      <c r="C348" s="4" t="s">
        <v>877</v>
      </c>
      <c r="D348" s="4" t="s">
        <v>22</v>
      </c>
      <c r="E348" s="4" t="s">
        <v>7073</v>
      </c>
      <c r="F348" s="5">
        <v>17333</v>
      </c>
      <c r="G348" s="4" t="s">
        <v>6765</v>
      </c>
    </row>
    <row r="349" spans="1:7" x14ac:dyDescent="0.25">
      <c r="A349" s="4" t="s">
        <v>878</v>
      </c>
      <c r="B349" s="4" t="s">
        <v>879</v>
      </c>
      <c r="C349" s="4" t="s">
        <v>5801</v>
      </c>
      <c r="D349" s="4" t="s">
        <v>10</v>
      </c>
      <c r="E349" s="4" t="s">
        <v>7071</v>
      </c>
      <c r="F349" s="5">
        <v>7110</v>
      </c>
      <c r="G349" s="4" t="s">
        <v>6762</v>
      </c>
    </row>
    <row r="350" spans="1:7" x14ac:dyDescent="0.25">
      <c r="A350" s="4" t="s">
        <v>882</v>
      </c>
      <c r="B350" s="4" t="s">
        <v>883</v>
      </c>
      <c r="C350" s="4" t="s">
        <v>884</v>
      </c>
      <c r="D350" s="4" t="s">
        <v>22</v>
      </c>
      <c r="E350" s="4" t="s">
        <v>7070</v>
      </c>
      <c r="F350" s="5">
        <v>22511</v>
      </c>
      <c r="G350" s="4" t="s">
        <v>6765</v>
      </c>
    </row>
    <row r="351" spans="1:7" x14ac:dyDescent="0.25">
      <c r="A351" s="4" t="s">
        <v>6123</v>
      </c>
      <c r="B351" s="4" t="s">
        <v>880</v>
      </c>
      <c r="C351" s="4" t="s">
        <v>881</v>
      </c>
      <c r="D351" s="4" t="s">
        <v>10</v>
      </c>
      <c r="E351" s="4" t="s">
        <v>7094</v>
      </c>
      <c r="F351" s="5">
        <v>16599</v>
      </c>
      <c r="G351" s="4" t="s">
        <v>6762</v>
      </c>
    </row>
    <row r="352" spans="1:7" x14ac:dyDescent="0.25">
      <c r="A352" s="4" t="s">
        <v>885</v>
      </c>
      <c r="B352" s="4" t="s">
        <v>886</v>
      </c>
      <c r="C352" s="4" t="s">
        <v>887</v>
      </c>
      <c r="D352" s="4" t="s">
        <v>22</v>
      </c>
      <c r="E352" s="4" t="s">
        <v>7066</v>
      </c>
      <c r="F352" s="5">
        <v>20250</v>
      </c>
      <c r="G352" s="4" t="s">
        <v>6765</v>
      </c>
    </row>
    <row r="353" spans="1:7" x14ac:dyDescent="0.25">
      <c r="A353" s="4" t="s">
        <v>888</v>
      </c>
      <c r="B353" s="4" t="s">
        <v>889</v>
      </c>
      <c r="C353" s="4" t="s">
        <v>170</v>
      </c>
      <c r="D353" s="4" t="s">
        <v>22</v>
      </c>
      <c r="E353" s="4" t="s">
        <v>7093</v>
      </c>
      <c r="F353" s="5">
        <v>35977</v>
      </c>
      <c r="G353" s="4" t="s">
        <v>6765</v>
      </c>
    </row>
    <row r="354" spans="1:7" x14ac:dyDescent="0.25">
      <c r="A354" s="4" t="s">
        <v>890</v>
      </c>
      <c r="B354" s="4" t="s">
        <v>891</v>
      </c>
      <c r="C354" s="4" t="s">
        <v>892</v>
      </c>
      <c r="D354" s="4" t="s">
        <v>27</v>
      </c>
      <c r="E354" s="4" t="s">
        <v>7065</v>
      </c>
      <c r="F354" s="5">
        <v>20149</v>
      </c>
      <c r="G354" s="4" t="s">
        <v>6763</v>
      </c>
    </row>
    <row r="355" spans="1:7" x14ac:dyDescent="0.25">
      <c r="A355" s="4" t="s">
        <v>893</v>
      </c>
      <c r="B355" s="4" t="s">
        <v>894</v>
      </c>
      <c r="C355" s="4" t="s">
        <v>619</v>
      </c>
      <c r="D355" s="4" t="s">
        <v>22</v>
      </c>
      <c r="E355" s="4" t="s">
        <v>7074</v>
      </c>
      <c r="F355" s="5">
        <v>13042</v>
      </c>
      <c r="G355" s="4" t="s">
        <v>6765</v>
      </c>
    </row>
    <row r="356" spans="1:7" x14ac:dyDescent="0.25">
      <c r="A356" s="4" t="s">
        <v>895</v>
      </c>
      <c r="B356" s="4" t="s">
        <v>896</v>
      </c>
      <c r="C356" s="4" t="s">
        <v>897</v>
      </c>
      <c r="D356" s="4" t="s">
        <v>10</v>
      </c>
      <c r="E356" s="4" t="s">
        <v>7090</v>
      </c>
      <c r="F356" s="5">
        <v>36708</v>
      </c>
      <c r="G356" s="4" t="s">
        <v>6762</v>
      </c>
    </row>
    <row r="357" spans="1:7" x14ac:dyDescent="0.25">
      <c r="A357" s="4" t="s">
        <v>898</v>
      </c>
      <c r="B357" s="4" t="s">
        <v>899</v>
      </c>
      <c r="C357" s="4" t="s">
        <v>900</v>
      </c>
      <c r="D357" s="4" t="s">
        <v>22</v>
      </c>
      <c r="E357" s="4" t="s">
        <v>7074</v>
      </c>
      <c r="F357" s="5">
        <v>17685</v>
      </c>
      <c r="G357" s="4" t="s">
        <v>6765</v>
      </c>
    </row>
    <row r="358" spans="1:7" x14ac:dyDescent="0.25">
      <c r="A358" s="4" t="s">
        <v>901</v>
      </c>
      <c r="B358" s="4" t="s">
        <v>902</v>
      </c>
      <c r="C358" s="4" t="s">
        <v>5802</v>
      </c>
      <c r="D358" s="4" t="s">
        <v>10</v>
      </c>
      <c r="E358" s="4" t="s">
        <v>7069</v>
      </c>
      <c r="F358" s="5">
        <v>7499</v>
      </c>
      <c r="G358" s="4" t="s">
        <v>6762</v>
      </c>
    </row>
    <row r="359" spans="1:7" x14ac:dyDescent="0.25">
      <c r="A359" s="4" t="s">
        <v>903</v>
      </c>
      <c r="B359" s="4" t="s">
        <v>904</v>
      </c>
      <c r="C359" s="4" t="s">
        <v>742</v>
      </c>
      <c r="D359" s="4" t="s">
        <v>13</v>
      </c>
      <c r="E359" s="4" t="s">
        <v>7079</v>
      </c>
      <c r="F359" s="5">
        <v>16917</v>
      </c>
      <c r="G359" s="4" t="s">
        <v>6765</v>
      </c>
    </row>
    <row r="360" spans="1:7" x14ac:dyDescent="0.25">
      <c r="A360" s="4" t="s">
        <v>905</v>
      </c>
      <c r="B360" s="4" t="s">
        <v>906</v>
      </c>
      <c r="C360" s="4" t="s">
        <v>339</v>
      </c>
      <c r="D360" s="4" t="s">
        <v>27</v>
      </c>
      <c r="E360" s="4" t="s">
        <v>7099</v>
      </c>
      <c r="F360" s="5">
        <v>9872</v>
      </c>
      <c r="G360" s="4" t="s">
        <v>6763</v>
      </c>
    </row>
    <row r="361" spans="1:7" x14ac:dyDescent="0.25">
      <c r="A361" s="4" t="s">
        <v>907</v>
      </c>
      <c r="B361" s="4" t="s">
        <v>908</v>
      </c>
      <c r="C361" s="4" t="s">
        <v>909</v>
      </c>
      <c r="D361" s="4" t="s">
        <v>10</v>
      </c>
      <c r="E361" s="4" t="s">
        <v>7069</v>
      </c>
      <c r="F361" s="5">
        <v>21027</v>
      </c>
      <c r="G361" s="4" t="s">
        <v>6762</v>
      </c>
    </row>
    <row r="362" spans="1:7" x14ac:dyDescent="0.25">
      <c r="A362" s="4" t="s">
        <v>910</v>
      </c>
      <c r="B362" s="4" t="s">
        <v>911</v>
      </c>
      <c r="C362" s="4" t="s">
        <v>912</v>
      </c>
      <c r="D362" s="4" t="s">
        <v>30</v>
      </c>
      <c r="E362" s="4" t="s">
        <v>7078</v>
      </c>
      <c r="F362" s="5">
        <v>24164</v>
      </c>
      <c r="G362" s="4" t="s">
        <v>6764</v>
      </c>
    </row>
    <row r="363" spans="1:7" x14ac:dyDescent="0.25">
      <c r="A363" s="4" t="s">
        <v>913</v>
      </c>
      <c r="B363" s="4" t="s">
        <v>914</v>
      </c>
      <c r="C363" s="4" t="s">
        <v>915</v>
      </c>
      <c r="D363" s="4" t="s">
        <v>22</v>
      </c>
      <c r="E363" s="4" t="s">
        <v>7075</v>
      </c>
      <c r="F363" s="5">
        <v>23533</v>
      </c>
      <c r="G363" s="4" t="s">
        <v>6765</v>
      </c>
    </row>
    <row r="364" spans="1:7" x14ac:dyDescent="0.25">
      <c r="A364" s="4" t="s">
        <v>916</v>
      </c>
      <c r="B364" s="4" t="s">
        <v>917</v>
      </c>
      <c r="C364" s="4" t="s">
        <v>918</v>
      </c>
      <c r="D364" s="4" t="s">
        <v>30</v>
      </c>
      <c r="E364" s="4" t="s">
        <v>7092</v>
      </c>
      <c r="F364" s="5">
        <v>26787</v>
      </c>
      <c r="G364" s="4" t="s">
        <v>6764</v>
      </c>
    </row>
    <row r="365" spans="1:7" x14ac:dyDescent="0.25">
      <c r="A365" s="4" t="s">
        <v>919</v>
      </c>
      <c r="B365" s="4" t="s">
        <v>920</v>
      </c>
      <c r="C365" s="4" t="s">
        <v>921</v>
      </c>
      <c r="D365" s="4" t="s">
        <v>18</v>
      </c>
      <c r="E365" s="4" t="s">
        <v>7068</v>
      </c>
      <c r="F365" s="5">
        <v>17697</v>
      </c>
      <c r="G365" s="4" t="s">
        <v>6761</v>
      </c>
    </row>
    <row r="366" spans="1:7" x14ac:dyDescent="0.25">
      <c r="A366" s="4" t="s">
        <v>5514</v>
      </c>
      <c r="B366" s="4" t="s">
        <v>102</v>
      </c>
      <c r="C366" s="4" t="s">
        <v>103</v>
      </c>
      <c r="D366" s="4" t="s">
        <v>18</v>
      </c>
      <c r="E366" s="4" t="s">
        <v>55</v>
      </c>
      <c r="F366" s="5">
        <v>19143</v>
      </c>
      <c r="G366" s="4" t="s">
        <v>6761</v>
      </c>
    </row>
    <row r="367" spans="1:7" x14ac:dyDescent="0.25">
      <c r="A367" s="4" t="s">
        <v>922</v>
      </c>
      <c r="B367" s="4" t="s">
        <v>923</v>
      </c>
      <c r="C367" s="4" t="s">
        <v>205</v>
      </c>
      <c r="D367" s="4" t="s">
        <v>27</v>
      </c>
      <c r="E367" s="4" t="s">
        <v>7067</v>
      </c>
      <c r="F367" s="5">
        <v>6576</v>
      </c>
      <c r="G367" s="4" t="s">
        <v>6763</v>
      </c>
    </row>
    <row r="368" spans="1:7" x14ac:dyDescent="0.25">
      <c r="A368" s="4" t="s">
        <v>924</v>
      </c>
      <c r="B368" s="4" t="s">
        <v>925</v>
      </c>
      <c r="C368" s="4" t="s">
        <v>926</v>
      </c>
      <c r="D368" s="4" t="s">
        <v>30</v>
      </c>
      <c r="E368" s="4" t="s">
        <v>7104</v>
      </c>
      <c r="F368" s="5">
        <v>38899</v>
      </c>
      <c r="G368" s="4" t="s">
        <v>6764</v>
      </c>
    </row>
    <row r="369" spans="1:7" x14ac:dyDescent="0.25">
      <c r="A369" s="4" t="s">
        <v>927</v>
      </c>
      <c r="B369" s="4" t="s">
        <v>928</v>
      </c>
      <c r="C369" s="4" t="s">
        <v>148</v>
      </c>
      <c r="D369" s="4" t="s">
        <v>18</v>
      </c>
      <c r="E369" s="4" t="s">
        <v>7101</v>
      </c>
      <c r="F369" s="5">
        <v>4113</v>
      </c>
      <c r="G369" s="4" t="s">
        <v>6761</v>
      </c>
    </row>
    <row r="370" spans="1:7" x14ac:dyDescent="0.25">
      <c r="A370" s="4" t="s">
        <v>6394</v>
      </c>
      <c r="B370" s="4" t="s">
        <v>929</v>
      </c>
      <c r="C370" s="4" t="s">
        <v>57</v>
      </c>
      <c r="D370" s="4" t="s">
        <v>18</v>
      </c>
      <c r="E370" s="4" t="s">
        <v>55</v>
      </c>
      <c r="F370" s="5">
        <v>32660</v>
      </c>
      <c r="G370" s="4" t="s">
        <v>6761</v>
      </c>
    </row>
    <row r="371" spans="1:7" x14ac:dyDescent="0.25">
      <c r="A371" s="4" t="s">
        <v>930</v>
      </c>
      <c r="B371" s="4" t="s">
        <v>931</v>
      </c>
      <c r="C371" s="4" t="s">
        <v>932</v>
      </c>
      <c r="D371" s="4" t="s">
        <v>27</v>
      </c>
      <c r="E371" s="4" t="s">
        <v>7097</v>
      </c>
      <c r="F371" s="5">
        <v>26200</v>
      </c>
      <c r="G371" s="4" t="s">
        <v>6763</v>
      </c>
    </row>
    <row r="372" spans="1:7" x14ac:dyDescent="0.25">
      <c r="A372" s="4" t="s">
        <v>933</v>
      </c>
      <c r="B372" s="4" t="s">
        <v>934</v>
      </c>
      <c r="C372" s="4" t="s">
        <v>935</v>
      </c>
      <c r="D372" s="4" t="s">
        <v>10</v>
      </c>
      <c r="E372" s="4" t="s">
        <v>7077</v>
      </c>
      <c r="F372" s="5">
        <v>27099</v>
      </c>
      <c r="G372" s="4" t="s">
        <v>6762</v>
      </c>
    </row>
    <row r="373" spans="1:7" x14ac:dyDescent="0.25">
      <c r="A373" s="4" t="s">
        <v>5850</v>
      </c>
      <c r="B373" s="4" t="s">
        <v>820</v>
      </c>
      <c r="C373" s="4" t="s">
        <v>821</v>
      </c>
      <c r="D373" s="4" t="s">
        <v>30</v>
      </c>
      <c r="E373" s="4" t="s">
        <v>7085</v>
      </c>
      <c r="F373" s="5">
        <v>36342</v>
      </c>
      <c r="G373" s="4" t="s">
        <v>6764</v>
      </c>
    </row>
    <row r="374" spans="1:7" x14ac:dyDescent="0.25">
      <c r="A374" s="4" t="s">
        <v>937</v>
      </c>
      <c r="B374" s="4" t="s">
        <v>938</v>
      </c>
      <c r="C374" s="4" t="s">
        <v>939</v>
      </c>
      <c r="D374" s="4" t="s">
        <v>30</v>
      </c>
      <c r="E374" s="4" t="s">
        <v>7100</v>
      </c>
      <c r="F374" s="5">
        <v>22494</v>
      </c>
      <c r="G374" s="4" t="s">
        <v>6764</v>
      </c>
    </row>
    <row r="375" spans="1:7" x14ac:dyDescent="0.25">
      <c r="A375" s="4" t="s">
        <v>940</v>
      </c>
      <c r="B375" s="4" t="s">
        <v>941</v>
      </c>
      <c r="C375" s="4" t="s">
        <v>942</v>
      </c>
      <c r="D375" s="4" t="s">
        <v>18</v>
      </c>
      <c r="E375" s="4" t="s">
        <v>7082</v>
      </c>
      <c r="F375" s="5">
        <v>23547</v>
      </c>
      <c r="G375" s="4" t="s">
        <v>6761</v>
      </c>
    </row>
    <row r="376" spans="1:7" x14ac:dyDescent="0.25">
      <c r="A376" s="4" t="s">
        <v>943</v>
      </c>
      <c r="B376" s="4" t="s">
        <v>944</v>
      </c>
      <c r="C376" s="4" t="s">
        <v>945</v>
      </c>
      <c r="D376" s="4" t="s">
        <v>27</v>
      </c>
      <c r="E376" s="4" t="s">
        <v>85</v>
      </c>
      <c r="F376" s="5">
        <v>17715</v>
      </c>
      <c r="G376" s="4" t="s">
        <v>6763</v>
      </c>
    </row>
    <row r="377" spans="1:7" x14ac:dyDescent="0.25">
      <c r="A377" s="4" t="s">
        <v>946</v>
      </c>
      <c r="B377" s="4" t="s">
        <v>947</v>
      </c>
      <c r="C377" s="4" t="s">
        <v>948</v>
      </c>
      <c r="D377" s="4" t="s">
        <v>30</v>
      </c>
      <c r="E377" s="4" t="s">
        <v>7095</v>
      </c>
      <c r="F377" s="5">
        <v>22051</v>
      </c>
      <c r="G377" s="4" t="s">
        <v>6764</v>
      </c>
    </row>
    <row r="378" spans="1:7" x14ac:dyDescent="0.25">
      <c r="A378" s="4" t="s">
        <v>949</v>
      </c>
      <c r="B378" s="4" t="s">
        <v>950</v>
      </c>
      <c r="C378" s="4" t="s">
        <v>951</v>
      </c>
      <c r="D378" s="4" t="s">
        <v>30</v>
      </c>
      <c r="E378" s="4" t="s">
        <v>7078</v>
      </c>
      <c r="F378" s="5">
        <v>37073</v>
      </c>
      <c r="G378" s="4" t="s">
        <v>6764</v>
      </c>
    </row>
    <row r="379" spans="1:7" x14ac:dyDescent="0.25">
      <c r="A379" s="4" t="s">
        <v>952</v>
      </c>
      <c r="B379" s="4" t="s">
        <v>953</v>
      </c>
      <c r="C379" s="4" t="s">
        <v>57</v>
      </c>
      <c r="D379" s="4" t="s">
        <v>18</v>
      </c>
      <c r="E379" s="4" t="s">
        <v>55</v>
      </c>
      <c r="F379" s="5">
        <v>6804</v>
      </c>
      <c r="G379" s="4" t="s">
        <v>6761</v>
      </c>
    </row>
    <row r="380" spans="1:7" x14ac:dyDescent="0.25">
      <c r="A380" s="4" t="s">
        <v>954</v>
      </c>
      <c r="B380" s="4" t="s">
        <v>955</v>
      </c>
      <c r="C380" s="4" t="s">
        <v>727</v>
      </c>
      <c r="D380" s="4" t="s">
        <v>27</v>
      </c>
      <c r="E380" s="4" t="s">
        <v>85</v>
      </c>
      <c r="F380" s="5">
        <v>12601</v>
      </c>
      <c r="G380" s="4" t="s">
        <v>6763</v>
      </c>
    </row>
    <row r="381" spans="1:7" x14ac:dyDescent="0.25">
      <c r="A381" s="4" t="s">
        <v>956</v>
      </c>
      <c r="B381" s="4" t="s">
        <v>957</v>
      </c>
      <c r="C381" s="4" t="s">
        <v>958</v>
      </c>
      <c r="D381" s="4" t="s">
        <v>30</v>
      </c>
      <c r="E381" s="4" t="s">
        <v>7104</v>
      </c>
      <c r="F381" s="5">
        <v>18538</v>
      </c>
      <c r="G381" s="4" t="s">
        <v>6764</v>
      </c>
    </row>
    <row r="382" spans="1:7" x14ac:dyDescent="0.25">
      <c r="A382" s="4" t="s">
        <v>959</v>
      </c>
      <c r="B382" s="4" t="s">
        <v>960</v>
      </c>
      <c r="C382" s="4" t="s">
        <v>430</v>
      </c>
      <c r="D382" s="4" t="s">
        <v>22</v>
      </c>
      <c r="E382" s="4" t="s">
        <v>7073</v>
      </c>
      <c r="F382" s="5">
        <v>35233</v>
      </c>
      <c r="G382" s="4" t="s">
        <v>6765</v>
      </c>
    </row>
    <row r="383" spans="1:7" x14ac:dyDescent="0.25">
      <c r="A383" s="4" t="s">
        <v>961</v>
      </c>
      <c r="B383" s="4" t="s">
        <v>962</v>
      </c>
      <c r="C383" s="4" t="s">
        <v>963</v>
      </c>
      <c r="D383" s="4" t="s">
        <v>27</v>
      </c>
      <c r="E383" s="4" t="s">
        <v>7099</v>
      </c>
      <c r="F383" s="5">
        <v>22528</v>
      </c>
      <c r="G383" s="4" t="s">
        <v>6763</v>
      </c>
    </row>
    <row r="384" spans="1:7" x14ac:dyDescent="0.25">
      <c r="A384" s="4" t="s">
        <v>6420</v>
      </c>
      <c r="B384" s="4" t="s">
        <v>966</v>
      </c>
      <c r="C384" s="4" t="s">
        <v>967</v>
      </c>
      <c r="D384" s="4" t="s">
        <v>22</v>
      </c>
      <c r="E384" s="4" t="s">
        <v>7074</v>
      </c>
      <c r="F384" s="5">
        <v>23296</v>
      </c>
      <c r="G384" s="4" t="s">
        <v>6765</v>
      </c>
    </row>
    <row r="385" spans="1:7" x14ac:dyDescent="0.25">
      <c r="A385" s="4" t="s">
        <v>968</v>
      </c>
      <c r="B385" s="4" t="s">
        <v>969</v>
      </c>
      <c r="C385" s="4" t="s">
        <v>970</v>
      </c>
      <c r="D385" s="4" t="s">
        <v>18</v>
      </c>
      <c r="E385" s="4" t="s">
        <v>7101</v>
      </c>
      <c r="F385" s="5">
        <v>20661</v>
      </c>
      <c r="G385" s="4" t="s">
        <v>6761</v>
      </c>
    </row>
    <row r="386" spans="1:7" x14ac:dyDescent="0.25">
      <c r="A386" s="4" t="s">
        <v>971</v>
      </c>
      <c r="B386" s="4" t="s">
        <v>972</v>
      </c>
      <c r="C386" s="4" t="s">
        <v>498</v>
      </c>
      <c r="D386" s="4" t="s">
        <v>27</v>
      </c>
      <c r="E386" s="4" t="s">
        <v>7099</v>
      </c>
      <c r="F386" s="5">
        <v>22963</v>
      </c>
      <c r="G386" s="4" t="s">
        <v>6763</v>
      </c>
    </row>
    <row r="387" spans="1:7" x14ac:dyDescent="0.25">
      <c r="A387" s="4" t="s">
        <v>973</v>
      </c>
      <c r="B387" s="4" t="s">
        <v>974</v>
      </c>
      <c r="C387" s="4" t="s">
        <v>975</v>
      </c>
      <c r="D387" s="4" t="s">
        <v>27</v>
      </c>
      <c r="E387" s="4" t="s">
        <v>7097</v>
      </c>
      <c r="F387" s="5">
        <v>9623</v>
      </c>
      <c r="G387" s="4" t="s">
        <v>6763</v>
      </c>
    </row>
    <row r="388" spans="1:7" x14ac:dyDescent="0.25">
      <c r="A388" s="4" t="s">
        <v>976</v>
      </c>
      <c r="B388" s="4" t="s">
        <v>977</v>
      </c>
      <c r="C388" s="4" t="s">
        <v>978</v>
      </c>
      <c r="D388" s="4" t="s">
        <v>10</v>
      </c>
      <c r="E388" s="4" t="s">
        <v>7071</v>
      </c>
      <c r="F388" s="5">
        <v>16893</v>
      </c>
      <c r="G388" s="4" t="s">
        <v>6762</v>
      </c>
    </row>
    <row r="389" spans="1:7" x14ac:dyDescent="0.25">
      <c r="A389" s="4" t="s">
        <v>979</v>
      </c>
      <c r="B389" s="4" t="s">
        <v>980</v>
      </c>
      <c r="C389" s="4" t="s">
        <v>981</v>
      </c>
      <c r="D389" s="4" t="s">
        <v>22</v>
      </c>
      <c r="E389" s="4" t="s">
        <v>7080</v>
      </c>
      <c r="F389" s="5">
        <v>15432</v>
      </c>
      <c r="G389" s="4" t="s">
        <v>6761</v>
      </c>
    </row>
    <row r="390" spans="1:7" x14ac:dyDescent="0.25">
      <c r="A390" s="4" t="s">
        <v>982</v>
      </c>
      <c r="B390" s="4" t="s">
        <v>983</v>
      </c>
      <c r="C390" s="4" t="s">
        <v>339</v>
      </c>
      <c r="D390" s="4" t="s">
        <v>27</v>
      </c>
      <c r="E390" s="4" t="s">
        <v>7099</v>
      </c>
      <c r="F390" s="5">
        <v>9968</v>
      </c>
      <c r="G390" s="4" t="s">
        <v>6763</v>
      </c>
    </row>
    <row r="391" spans="1:7" x14ac:dyDescent="0.25">
      <c r="A391" s="4" t="s">
        <v>984</v>
      </c>
      <c r="B391" s="4" t="s">
        <v>985</v>
      </c>
      <c r="C391" s="4" t="s">
        <v>986</v>
      </c>
      <c r="D391" s="4" t="s">
        <v>13</v>
      </c>
      <c r="E391" s="4" t="s">
        <v>7084</v>
      </c>
      <c r="F391" s="5">
        <v>21815</v>
      </c>
      <c r="G391" s="4" t="s">
        <v>6762</v>
      </c>
    </row>
    <row r="392" spans="1:7" x14ac:dyDescent="0.25">
      <c r="A392" s="4" t="s">
        <v>987</v>
      </c>
      <c r="B392" s="4" t="s">
        <v>988</v>
      </c>
      <c r="C392" s="4" t="s">
        <v>989</v>
      </c>
      <c r="D392" s="4" t="s">
        <v>22</v>
      </c>
      <c r="E392" s="4" t="s">
        <v>7066</v>
      </c>
      <c r="F392" s="5">
        <v>26317</v>
      </c>
      <c r="G392" s="4" t="s">
        <v>6765</v>
      </c>
    </row>
    <row r="393" spans="1:7" x14ac:dyDescent="0.25">
      <c r="A393" s="4" t="s">
        <v>990</v>
      </c>
      <c r="B393" s="4" t="s">
        <v>991</v>
      </c>
      <c r="C393" s="4" t="s">
        <v>610</v>
      </c>
      <c r="D393" s="4" t="s">
        <v>30</v>
      </c>
      <c r="E393" s="4" t="s">
        <v>7081</v>
      </c>
      <c r="F393" s="5">
        <v>8209</v>
      </c>
      <c r="G393" s="4" t="s">
        <v>6764</v>
      </c>
    </row>
    <row r="394" spans="1:7" x14ac:dyDescent="0.25">
      <c r="A394" s="4" t="s">
        <v>992</v>
      </c>
      <c r="B394" s="4" t="s">
        <v>993</v>
      </c>
      <c r="C394" s="4" t="s">
        <v>994</v>
      </c>
      <c r="D394" s="4" t="s">
        <v>27</v>
      </c>
      <c r="E394" s="4" t="s">
        <v>85</v>
      </c>
      <c r="F394" s="5">
        <v>15112</v>
      </c>
      <c r="G394" s="4" t="s">
        <v>6763</v>
      </c>
    </row>
    <row r="395" spans="1:7" x14ac:dyDescent="0.25">
      <c r="A395" s="4" t="s">
        <v>995</v>
      </c>
      <c r="B395" s="4" t="s">
        <v>996</v>
      </c>
      <c r="C395" s="4" t="s">
        <v>997</v>
      </c>
      <c r="D395" s="4" t="s">
        <v>30</v>
      </c>
      <c r="E395" s="4" t="s">
        <v>7095</v>
      </c>
      <c r="F395" s="5">
        <v>18403</v>
      </c>
      <c r="G395" s="4" t="s">
        <v>6764</v>
      </c>
    </row>
    <row r="396" spans="1:7" x14ac:dyDescent="0.25">
      <c r="A396" s="4" t="s">
        <v>998</v>
      </c>
      <c r="B396" s="4" t="s">
        <v>999</v>
      </c>
      <c r="C396" s="4" t="s">
        <v>5803</v>
      </c>
      <c r="D396" s="4" t="s">
        <v>27</v>
      </c>
      <c r="E396" s="4" t="s">
        <v>85</v>
      </c>
      <c r="F396" s="5">
        <v>12326</v>
      </c>
      <c r="G396" s="4" t="s">
        <v>6763</v>
      </c>
    </row>
    <row r="397" spans="1:7" x14ac:dyDescent="0.25">
      <c r="A397" s="4" t="s">
        <v>1000</v>
      </c>
      <c r="B397" s="4" t="s">
        <v>1001</v>
      </c>
      <c r="C397" s="4" t="s">
        <v>1002</v>
      </c>
      <c r="D397" s="4" t="s">
        <v>27</v>
      </c>
      <c r="E397" s="4" t="s">
        <v>85</v>
      </c>
      <c r="F397" s="5">
        <v>15097</v>
      </c>
      <c r="G397" s="4" t="s">
        <v>6763</v>
      </c>
    </row>
    <row r="398" spans="1:7" x14ac:dyDescent="0.25">
      <c r="A398" s="4" t="s">
        <v>1003</v>
      </c>
      <c r="B398" s="4" t="s">
        <v>1004</v>
      </c>
      <c r="C398" s="4" t="s">
        <v>1005</v>
      </c>
      <c r="D398" s="4" t="s">
        <v>13</v>
      </c>
      <c r="E398" s="4" t="s">
        <v>7063</v>
      </c>
      <c r="F398" s="5">
        <v>14008</v>
      </c>
      <c r="G398" s="4" t="s">
        <v>6765</v>
      </c>
    </row>
    <row r="399" spans="1:7" x14ac:dyDescent="0.25">
      <c r="A399" s="4" t="s">
        <v>7494</v>
      </c>
      <c r="B399" s="4" t="s">
        <v>1006</v>
      </c>
      <c r="C399" s="4" t="s">
        <v>1007</v>
      </c>
      <c r="D399" s="4" t="s">
        <v>18</v>
      </c>
      <c r="E399" s="4" t="s">
        <v>7101</v>
      </c>
      <c r="F399" s="5">
        <v>10421</v>
      </c>
      <c r="G399" s="4" t="s">
        <v>6761</v>
      </c>
    </row>
    <row r="400" spans="1:7" x14ac:dyDescent="0.25">
      <c r="A400" s="4" t="s">
        <v>1008</v>
      </c>
      <c r="B400" s="4" t="s">
        <v>1009</v>
      </c>
      <c r="C400" s="4" t="s">
        <v>1010</v>
      </c>
      <c r="D400" s="4" t="s">
        <v>30</v>
      </c>
      <c r="E400" s="4" t="s">
        <v>7085</v>
      </c>
      <c r="F400" s="5">
        <v>24381</v>
      </c>
      <c r="G400" s="4" t="s">
        <v>6764</v>
      </c>
    </row>
    <row r="401" spans="1:7" x14ac:dyDescent="0.25">
      <c r="A401" s="4" t="s">
        <v>1011</v>
      </c>
      <c r="B401" s="4" t="s">
        <v>1012</v>
      </c>
      <c r="C401" s="4" t="s">
        <v>339</v>
      </c>
      <c r="D401" s="4" t="s">
        <v>27</v>
      </c>
      <c r="E401" s="4" t="s">
        <v>7098</v>
      </c>
      <c r="F401" s="5">
        <v>7184</v>
      </c>
      <c r="G401" s="4" t="s">
        <v>6763</v>
      </c>
    </row>
    <row r="402" spans="1:7" x14ac:dyDescent="0.25">
      <c r="A402" s="4" t="s">
        <v>1013</v>
      </c>
      <c r="B402" s="4" t="s">
        <v>1014</v>
      </c>
      <c r="C402" s="4" t="s">
        <v>1015</v>
      </c>
      <c r="D402" s="4" t="s">
        <v>27</v>
      </c>
      <c r="E402" s="4" t="s">
        <v>7065</v>
      </c>
      <c r="F402" s="5">
        <v>27653</v>
      </c>
      <c r="G402" s="4" t="s">
        <v>6763</v>
      </c>
    </row>
    <row r="403" spans="1:7" x14ac:dyDescent="0.25">
      <c r="A403" s="4" t="s">
        <v>1016</v>
      </c>
      <c r="B403" s="4" t="s">
        <v>1017</v>
      </c>
      <c r="C403" s="4" t="s">
        <v>57</v>
      </c>
      <c r="D403" s="4" t="s">
        <v>18</v>
      </c>
      <c r="E403" s="4" t="s">
        <v>55</v>
      </c>
      <c r="F403" s="5">
        <v>6616</v>
      </c>
      <c r="G403" s="4" t="s">
        <v>6761</v>
      </c>
    </row>
    <row r="404" spans="1:7" x14ac:dyDescent="0.25">
      <c r="A404" s="4" t="s">
        <v>1018</v>
      </c>
      <c r="B404" s="4" t="s">
        <v>1019</v>
      </c>
      <c r="C404" s="4" t="s">
        <v>1020</v>
      </c>
      <c r="D404" s="4" t="s">
        <v>30</v>
      </c>
      <c r="E404" s="4" t="s">
        <v>7092</v>
      </c>
      <c r="F404" s="5">
        <v>18302</v>
      </c>
      <c r="G404" s="4" t="s">
        <v>6764</v>
      </c>
    </row>
    <row r="405" spans="1:7" x14ac:dyDescent="0.25">
      <c r="A405" s="4" t="s">
        <v>1021</v>
      </c>
      <c r="B405" s="4" t="s">
        <v>1022</v>
      </c>
      <c r="C405" s="4" t="s">
        <v>1023</v>
      </c>
      <c r="D405" s="4" t="s">
        <v>22</v>
      </c>
      <c r="E405" s="4" t="s">
        <v>7091</v>
      </c>
      <c r="F405" s="5">
        <v>25001</v>
      </c>
      <c r="G405" s="4" t="s">
        <v>6765</v>
      </c>
    </row>
    <row r="406" spans="1:7" x14ac:dyDescent="0.25">
      <c r="A406" s="4" t="s">
        <v>1024</v>
      </c>
      <c r="B406" s="4" t="s">
        <v>1025</v>
      </c>
      <c r="C406" s="4" t="s">
        <v>1026</v>
      </c>
      <c r="D406" s="4" t="s">
        <v>27</v>
      </c>
      <c r="E406" s="4" t="s">
        <v>7098</v>
      </c>
      <c r="F406" s="5">
        <v>13045</v>
      </c>
      <c r="G406" s="4" t="s">
        <v>6763</v>
      </c>
    </row>
    <row r="407" spans="1:7" x14ac:dyDescent="0.25">
      <c r="A407" s="4" t="s">
        <v>1027</v>
      </c>
      <c r="B407" s="4" t="s">
        <v>1028</v>
      </c>
      <c r="C407" s="4" t="s">
        <v>1029</v>
      </c>
      <c r="D407" s="4" t="s">
        <v>10</v>
      </c>
      <c r="E407" s="4" t="s">
        <v>7071</v>
      </c>
      <c r="F407" s="5">
        <v>18251</v>
      </c>
      <c r="G407" s="4" t="s">
        <v>6762</v>
      </c>
    </row>
    <row r="408" spans="1:7" x14ac:dyDescent="0.25">
      <c r="A408" s="4" t="s">
        <v>1030</v>
      </c>
      <c r="B408" s="4" t="s">
        <v>1031</v>
      </c>
      <c r="C408" s="4" t="s">
        <v>1032</v>
      </c>
      <c r="D408" s="4" t="s">
        <v>22</v>
      </c>
      <c r="E408" s="4" t="s">
        <v>7074</v>
      </c>
      <c r="F408" s="5">
        <v>22573</v>
      </c>
      <c r="G408" s="4" t="s">
        <v>6765</v>
      </c>
    </row>
    <row r="409" spans="1:7" x14ac:dyDescent="0.25">
      <c r="A409" s="4" t="s">
        <v>7495</v>
      </c>
      <c r="B409" s="4" t="s">
        <v>7496</v>
      </c>
      <c r="C409" s="4" t="s">
        <v>7497</v>
      </c>
      <c r="D409" s="4" t="s">
        <v>30</v>
      </c>
      <c r="E409" s="4" t="s">
        <v>7498</v>
      </c>
      <c r="F409" s="5">
        <v>39563</v>
      </c>
      <c r="G409" s="4" t="s">
        <v>6764</v>
      </c>
    </row>
    <row r="410" spans="1:7" x14ac:dyDescent="0.25">
      <c r="A410" s="4" t="s">
        <v>1033</v>
      </c>
      <c r="B410" s="4" t="s">
        <v>1034</v>
      </c>
      <c r="C410" s="4" t="s">
        <v>267</v>
      </c>
      <c r="D410" s="4" t="s">
        <v>13</v>
      </c>
      <c r="E410" s="4" t="s">
        <v>7096</v>
      </c>
      <c r="F410" s="5">
        <v>32911</v>
      </c>
      <c r="G410" s="4" t="s">
        <v>6765</v>
      </c>
    </row>
    <row r="411" spans="1:7" x14ac:dyDescent="0.25">
      <c r="A411" s="4" t="s">
        <v>1035</v>
      </c>
      <c r="B411" s="4" t="s">
        <v>1036</v>
      </c>
      <c r="C411" s="4" t="s">
        <v>5804</v>
      </c>
      <c r="D411" s="4" t="s">
        <v>27</v>
      </c>
      <c r="E411" s="4" t="s">
        <v>7083</v>
      </c>
      <c r="F411" s="5">
        <v>22438</v>
      </c>
      <c r="G411" s="4" t="s">
        <v>6761</v>
      </c>
    </row>
    <row r="412" spans="1:7" x14ac:dyDescent="0.25">
      <c r="A412" s="4" t="s">
        <v>1037</v>
      </c>
      <c r="B412" s="4" t="s">
        <v>1038</v>
      </c>
      <c r="C412" s="4" t="s">
        <v>5805</v>
      </c>
      <c r="D412" s="4" t="s">
        <v>10</v>
      </c>
      <c r="E412" s="4" t="s">
        <v>7088</v>
      </c>
      <c r="F412" s="5">
        <v>26161</v>
      </c>
      <c r="G412" s="4" t="s">
        <v>6762</v>
      </c>
    </row>
    <row r="413" spans="1:7" x14ac:dyDescent="0.25">
      <c r="A413" s="4" t="s">
        <v>1039</v>
      </c>
      <c r="B413" s="4" t="s">
        <v>1040</v>
      </c>
      <c r="C413" s="4" t="s">
        <v>1041</v>
      </c>
      <c r="D413" s="4" t="s">
        <v>13</v>
      </c>
      <c r="E413" s="4" t="s">
        <v>7084</v>
      </c>
      <c r="F413" s="5">
        <v>22369</v>
      </c>
      <c r="G413" s="4" t="s">
        <v>6762</v>
      </c>
    </row>
    <row r="414" spans="1:7" x14ac:dyDescent="0.25">
      <c r="A414" s="4" t="s">
        <v>1042</v>
      </c>
      <c r="B414" s="4" t="s">
        <v>1043</v>
      </c>
      <c r="C414" s="4" t="s">
        <v>1044</v>
      </c>
      <c r="D414" s="4" t="s">
        <v>18</v>
      </c>
      <c r="E414" s="4" t="s">
        <v>7101</v>
      </c>
      <c r="F414" s="5">
        <v>18415</v>
      </c>
      <c r="G414" s="4" t="s">
        <v>6761</v>
      </c>
    </row>
    <row r="415" spans="1:7" x14ac:dyDescent="0.25">
      <c r="A415" s="4" t="s">
        <v>1045</v>
      </c>
      <c r="B415" s="4" t="s">
        <v>1046</v>
      </c>
      <c r="C415" s="4" t="s">
        <v>1047</v>
      </c>
      <c r="D415" s="4" t="s">
        <v>27</v>
      </c>
      <c r="E415" s="4" t="s">
        <v>7067</v>
      </c>
      <c r="F415" s="5">
        <v>25405</v>
      </c>
      <c r="G415" s="4" t="s">
        <v>6763</v>
      </c>
    </row>
    <row r="416" spans="1:7" x14ac:dyDescent="0.25">
      <c r="A416" s="4" t="s">
        <v>1048</v>
      </c>
      <c r="B416" s="4" t="s">
        <v>1049</v>
      </c>
      <c r="C416" s="4" t="s">
        <v>1050</v>
      </c>
      <c r="D416" s="4" t="s">
        <v>27</v>
      </c>
      <c r="E416" s="4" t="s">
        <v>7064</v>
      </c>
      <c r="F416" s="5">
        <v>7569</v>
      </c>
      <c r="G416" s="4" t="s">
        <v>6761</v>
      </c>
    </row>
    <row r="417" spans="1:7" x14ac:dyDescent="0.25">
      <c r="A417" s="4" t="s">
        <v>1051</v>
      </c>
      <c r="B417" s="4" t="s">
        <v>1052</v>
      </c>
      <c r="C417" s="4" t="s">
        <v>1053</v>
      </c>
      <c r="D417" s="4" t="s">
        <v>30</v>
      </c>
      <c r="E417" s="4" t="s">
        <v>7087</v>
      </c>
      <c r="F417" s="5">
        <v>21720</v>
      </c>
      <c r="G417" s="4" t="s">
        <v>6764</v>
      </c>
    </row>
    <row r="418" spans="1:7" x14ac:dyDescent="0.25">
      <c r="A418" s="4" t="s">
        <v>6124</v>
      </c>
      <c r="B418" s="4" t="s">
        <v>1054</v>
      </c>
      <c r="C418" s="4" t="s">
        <v>1055</v>
      </c>
      <c r="D418" s="4" t="s">
        <v>22</v>
      </c>
      <c r="E418" s="4" t="s">
        <v>7073</v>
      </c>
      <c r="F418" s="5">
        <v>29451</v>
      </c>
      <c r="G418" s="4" t="s">
        <v>6765</v>
      </c>
    </row>
    <row r="419" spans="1:7" x14ac:dyDescent="0.25">
      <c r="A419" s="4" t="s">
        <v>1056</v>
      </c>
      <c r="B419" s="4" t="s">
        <v>1057</v>
      </c>
      <c r="C419" s="4" t="s">
        <v>1058</v>
      </c>
      <c r="D419" s="4" t="s">
        <v>18</v>
      </c>
      <c r="E419" s="4" t="s">
        <v>7068</v>
      </c>
      <c r="F419" s="5">
        <v>27512</v>
      </c>
      <c r="G419" s="4" t="s">
        <v>6761</v>
      </c>
    </row>
    <row r="420" spans="1:7" x14ac:dyDescent="0.25">
      <c r="A420" s="4" t="s">
        <v>1059</v>
      </c>
      <c r="B420" s="4" t="s">
        <v>1060</v>
      </c>
      <c r="C420" s="4" t="s">
        <v>1061</v>
      </c>
      <c r="D420" s="4" t="s">
        <v>22</v>
      </c>
      <c r="E420" s="4" t="s">
        <v>7066</v>
      </c>
      <c r="F420" s="5">
        <v>29166</v>
      </c>
      <c r="G420" s="4" t="s">
        <v>6765</v>
      </c>
    </row>
    <row r="421" spans="1:7" x14ac:dyDescent="0.25">
      <c r="A421" s="4" t="s">
        <v>1062</v>
      </c>
      <c r="B421" s="4" t="s">
        <v>1063</v>
      </c>
      <c r="C421" s="4" t="s">
        <v>1064</v>
      </c>
      <c r="D421" s="4" t="s">
        <v>22</v>
      </c>
      <c r="E421" s="4" t="s">
        <v>7073</v>
      </c>
      <c r="F421" s="5">
        <v>23314</v>
      </c>
      <c r="G421" s="4" t="s">
        <v>6765</v>
      </c>
    </row>
    <row r="422" spans="1:7" x14ac:dyDescent="0.25">
      <c r="A422" s="4" t="s">
        <v>7499</v>
      </c>
      <c r="B422" s="4" t="s">
        <v>1065</v>
      </c>
      <c r="C422" s="4" t="s">
        <v>1066</v>
      </c>
      <c r="D422" s="4" t="s">
        <v>30</v>
      </c>
      <c r="E422" s="4" t="s">
        <v>7078</v>
      </c>
      <c r="F422" s="5">
        <v>14012</v>
      </c>
      <c r="G422" s="4" t="s">
        <v>6764</v>
      </c>
    </row>
    <row r="423" spans="1:7" x14ac:dyDescent="0.25">
      <c r="A423" s="4" t="s">
        <v>1067</v>
      </c>
      <c r="B423" s="4" t="s">
        <v>1068</v>
      </c>
      <c r="C423" s="4" t="s">
        <v>1069</v>
      </c>
      <c r="D423" s="4" t="s">
        <v>27</v>
      </c>
      <c r="E423" s="4" t="s">
        <v>7099</v>
      </c>
      <c r="F423" s="5">
        <v>12572</v>
      </c>
      <c r="G423" s="4" t="s">
        <v>6763</v>
      </c>
    </row>
    <row r="424" spans="1:7" x14ac:dyDescent="0.25">
      <c r="A424" s="4" t="s">
        <v>1070</v>
      </c>
      <c r="B424" s="4" t="s">
        <v>1071</v>
      </c>
      <c r="C424" s="4" t="s">
        <v>1072</v>
      </c>
      <c r="D424" s="4" t="s">
        <v>13</v>
      </c>
      <c r="E424" s="4" t="s">
        <v>7069</v>
      </c>
      <c r="F424" s="5">
        <v>3536</v>
      </c>
      <c r="G424" s="4" t="s">
        <v>6762</v>
      </c>
    </row>
    <row r="425" spans="1:7" x14ac:dyDescent="0.25">
      <c r="A425" s="4" t="s">
        <v>1073</v>
      </c>
      <c r="B425" s="4" t="s">
        <v>1074</v>
      </c>
      <c r="C425" s="4" t="s">
        <v>1075</v>
      </c>
      <c r="D425" s="4" t="s">
        <v>10</v>
      </c>
      <c r="E425" s="4" t="s">
        <v>7071</v>
      </c>
      <c r="F425" s="5">
        <v>10820</v>
      </c>
      <c r="G425" s="4" t="s">
        <v>6762</v>
      </c>
    </row>
    <row r="426" spans="1:7" x14ac:dyDescent="0.25">
      <c r="A426" s="4" t="s">
        <v>1076</v>
      </c>
      <c r="B426" s="4" t="s">
        <v>1077</v>
      </c>
      <c r="C426" s="4" t="s">
        <v>57</v>
      </c>
      <c r="D426" s="4" t="s">
        <v>18</v>
      </c>
      <c r="E426" s="4" t="s">
        <v>55</v>
      </c>
      <c r="F426" s="5">
        <v>19252</v>
      </c>
      <c r="G426" s="4" t="s">
        <v>6761</v>
      </c>
    </row>
    <row r="427" spans="1:7" x14ac:dyDescent="0.25">
      <c r="A427" s="4" t="s">
        <v>1078</v>
      </c>
      <c r="B427" s="4" t="s">
        <v>1079</v>
      </c>
      <c r="C427" s="4" t="s">
        <v>1080</v>
      </c>
      <c r="D427" s="4" t="s">
        <v>10</v>
      </c>
      <c r="E427" s="4" t="s">
        <v>7088</v>
      </c>
      <c r="F427" s="5">
        <v>16695</v>
      </c>
      <c r="G427" s="4" t="s">
        <v>6762</v>
      </c>
    </row>
    <row r="428" spans="1:7" x14ac:dyDescent="0.25">
      <c r="A428" s="4" t="s">
        <v>7105</v>
      </c>
      <c r="B428" s="4" t="s">
        <v>137</v>
      </c>
      <c r="C428" s="4" t="s">
        <v>43</v>
      </c>
      <c r="D428" s="4" t="s">
        <v>30</v>
      </c>
      <c r="E428" s="4" t="s">
        <v>7072</v>
      </c>
      <c r="F428" s="5">
        <v>19360</v>
      </c>
      <c r="G428" s="4" t="s">
        <v>6764</v>
      </c>
    </row>
    <row r="429" spans="1:7" x14ac:dyDescent="0.25">
      <c r="A429" s="4" t="s">
        <v>1081</v>
      </c>
      <c r="B429" s="4" t="s">
        <v>1082</v>
      </c>
      <c r="C429" s="4" t="s">
        <v>430</v>
      </c>
      <c r="D429" s="4" t="s">
        <v>22</v>
      </c>
      <c r="E429" s="4" t="s">
        <v>7073</v>
      </c>
      <c r="F429" s="5">
        <v>11162</v>
      </c>
      <c r="G429" s="4" t="s">
        <v>6765</v>
      </c>
    </row>
    <row r="430" spans="1:7" x14ac:dyDescent="0.25">
      <c r="A430" s="4" t="s">
        <v>1083</v>
      </c>
      <c r="B430" s="4" t="s">
        <v>1084</v>
      </c>
      <c r="C430" s="4" t="s">
        <v>1085</v>
      </c>
      <c r="D430" s="4" t="s">
        <v>27</v>
      </c>
      <c r="E430" s="4" t="s">
        <v>85</v>
      </c>
      <c r="F430" s="5">
        <v>3875</v>
      </c>
      <c r="G430" s="4" t="s">
        <v>6763</v>
      </c>
    </row>
    <row r="431" spans="1:7" x14ac:dyDescent="0.25">
      <c r="A431" s="4" t="s">
        <v>1086</v>
      </c>
      <c r="B431" s="4" t="s">
        <v>1087</v>
      </c>
      <c r="C431" s="4" t="s">
        <v>1088</v>
      </c>
      <c r="D431" s="4" t="s">
        <v>27</v>
      </c>
      <c r="E431" s="4" t="s">
        <v>7097</v>
      </c>
      <c r="F431" s="5">
        <v>27568</v>
      </c>
      <c r="G431" s="4" t="s">
        <v>6763</v>
      </c>
    </row>
    <row r="432" spans="1:7" x14ac:dyDescent="0.25">
      <c r="A432" s="4" t="s">
        <v>1089</v>
      </c>
      <c r="B432" s="4" t="s">
        <v>1090</v>
      </c>
      <c r="C432" s="4" t="s">
        <v>1091</v>
      </c>
      <c r="D432" s="4" t="s">
        <v>18</v>
      </c>
      <c r="E432" s="4" t="s">
        <v>7103</v>
      </c>
      <c r="F432" s="5">
        <v>23912</v>
      </c>
      <c r="G432" s="4" t="s">
        <v>6763</v>
      </c>
    </row>
    <row r="433" spans="1:7" x14ac:dyDescent="0.25">
      <c r="A433" s="4" t="s">
        <v>1092</v>
      </c>
      <c r="B433" s="4" t="s">
        <v>1093</v>
      </c>
      <c r="C433" s="4" t="s">
        <v>5806</v>
      </c>
      <c r="D433" s="4" t="s">
        <v>27</v>
      </c>
      <c r="E433" s="4" t="s">
        <v>7065</v>
      </c>
      <c r="F433" s="5">
        <v>13667</v>
      </c>
      <c r="G433" s="4" t="s">
        <v>6763</v>
      </c>
    </row>
    <row r="434" spans="1:7" x14ac:dyDescent="0.25">
      <c r="A434" s="4" t="s">
        <v>1094</v>
      </c>
      <c r="B434" s="4" t="s">
        <v>1095</v>
      </c>
      <c r="C434" s="4" t="s">
        <v>1096</v>
      </c>
      <c r="D434" s="4" t="s">
        <v>10</v>
      </c>
      <c r="E434" s="4" t="s">
        <v>7094</v>
      </c>
      <c r="F434" s="5">
        <v>8636</v>
      </c>
      <c r="G434" s="4" t="s">
        <v>6762</v>
      </c>
    </row>
    <row r="435" spans="1:7" x14ac:dyDescent="0.25">
      <c r="A435" s="4" t="s">
        <v>1097</v>
      </c>
      <c r="B435" s="4" t="s">
        <v>1098</v>
      </c>
      <c r="C435" s="4" t="s">
        <v>5807</v>
      </c>
      <c r="D435" s="4" t="s">
        <v>18</v>
      </c>
      <c r="E435" s="4" t="s">
        <v>7101</v>
      </c>
      <c r="F435" s="5">
        <v>18043</v>
      </c>
      <c r="G435" s="4" t="s">
        <v>6761</v>
      </c>
    </row>
    <row r="436" spans="1:7" x14ac:dyDescent="0.25">
      <c r="A436" s="4" t="s">
        <v>1099</v>
      </c>
      <c r="B436" s="4" t="s">
        <v>1100</v>
      </c>
      <c r="C436" s="4" t="s">
        <v>202</v>
      </c>
      <c r="D436" s="4" t="s">
        <v>22</v>
      </c>
      <c r="E436" s="4" t="s">
        <v>7093</v>
      </c>
      <c r="F436" s="5">
        <v>9284</v>
      </c>
      <c r="G436" s="4" t="s">
        <v>6765</v>
      </c>
    </row>
    <row r="437" spans="1:7" x14ac:dyDescent="0.25">
      <c r="A437" s="4" t="s">
        <v>5852</v>
      </c>
      <c r="B437" s="4" t="s">
        <v>5853</v>
      </c>
      <c r="C437" s="4" t="s">
        <v>5854</v>
      </c>
      <c r="D437" s="4" t="s">
        <v>10</v>
      </c>
      <c r="E437" s="4" t="s">
        <v>7069</v>
      </c>
      <c r="F437" s="5">
        <v>12611</v>
      </c>
      <c r="G437" s="4" t="s">
        <v>6762</v>
      </c>
    </row>
    <row r="438" spans="1:7" x14ac:dyDescent="0.25">
      <c r="A438" s="4" t="s">
        <v>1101</v>
      </c>
      <c r="B438" s="4" t="s">
        <v>1102</v>
      </c>
      <c r="C438" s="4" t="s">
        <v>1103</v>
      </c>
      <c r="D438" s="4" t="s">
        <v>27</v>
      </c>
      <c r="E438" s="4" t="s">
        <v>7083</v>
      </c>
      <c r="F438" s="5">
        <v>22545</v>
      </c>
      <c r="G438" s="4" t="s">
        <v>6761</v>
      </c>
    </row>
    <row r="439" spans="1:7" x14ac:dyDescent="0.25">
      <c r="A439" s="4" t="s">
        <v>1104</v>
      </c>
      <c r="B439" s="4" t="s">
        <v>1105</v>
      </c>
      <c r="C439" s="4" t="s">
        <v>1106</v>
      </c>
      <c r="D439" s="4" t="s">
        <v>22</v>
      </c>
      <c r="E439" s="4" t="s">
        <v>7070</v>
      </c>
      <c r="F439" s="5">
        <v>31497</v>
      </c>
      <c r="G439" s="4" t="s">
        <v>6765</v>
      </c>
    </row>
    <row r="440" spans="1:7" x14ac:dyDescent="0.25">
      <c r="A440" s="4" t="s">
        <v>1107</v>
      </c>
      <c r="B440" s="4" t="s">
        <v>1108</v>
      </c>
      <c r="C440" s="4" t="s">
        <v>1109</v>
      </c>
      <c r="D440" s="4" t="s">
        <v>10</v>
      </c>
      <c r="E440" s="4" t="s">
        <v>7090</v>
      </c>
      <c r="F440" s="5">
        <v>27526</v>
      </c>
      <c r="G440" s="4" t="s">
        <v>6762</v>
      </c>
    </row>
    <row r="441" spans="1:7" x14ac:dyDescent="0.25">
      <c r="A441" s="4" t="s">
        <v>1111</v>
      </c>
      <c r="B441" s="4" t="s">
        <v>1112</v>
      </c>
      <c r="C441" s="4" t="s">
        <v>5808</v>
      </c>
      <c r="D441" s="4" t="s">
        <v>10</v>
      </c>
      <c r="E441" s="4" t="s">
        <v>7071</v>
      </c>
      <c r="F441" s="5">
        <v>11079</v>
      </c>
      <c r="G441" s="4" t="s">
        <v>6762</v>
      </c>
    </row>
    <row r="442" spans="1:7" x14ac:dyDescent="0.25">
      <c r="A442" s="4" t="s">
        <v>5303</v>
      </c>
      <c r="B442" s="4" t="s">
        <v>1110</v>
      </c>
      <c r="C442" s="4" t="s">
        <v>5809</v>
      </c>
      <c r="D442" s="4" t="s">
        <v>10</v>
      </c>
      <c r="E442" s="4" t="s">
        <v>7090</v>
      </c>
      <c r="F442" s="5">
        <v>8905</v>
      </c>
      <c r="G442" s="4" t="s">
        <v>6762</v>
      </c>
    </row>
    <row r="443" spans="1:7" x14ac:dyDescent="0.25">
      <c r="A443" s="4" t="s">
        <v>1113</v>
      </c>
      <c r="B443" s="4" t="s">
        <v>1114</v>
      </c>
      <c r="C443" s="4" t="s">
        <v>5810</v>
      </c>
      <c r="D443" s="4" t="s">
        <v>10</v>
      </c>
      <c r="E443" s="4" t="s">
        <v>7088</v>
      </c>
      <c r="F443" s="5">
        <v>12475</v>
      </c>
      <c r="G443" s="4" t="s">
        <v>6762</v>
      </c>
    </row>
    <row r="444" spans="1:7" x14ac:dyDescent="0.25">
      <c r="A444" s="4" t="s">
        <v>1115</v>
      </c>
      <c r="B444" s="4" t="s">
        <v>1116</v>
      </c>
      <c r="C444" s="4" t="s">
        <v>5811</v>
      </c>
      <c r="D444" s="4" t="s">
        <v>13</v>
      </c>
      <c r="E444" s="4" t="s">
        <v>7070</v>
      </c>
      <c r="F444" s="5">
        <v>24262</v>
      </c>
      <c r="G444" s="4" t="s">
        <v>6765</v>
      </c>
    </row>
    <row r="445" spans="1:7" x14ac:dyDescent="0.25">
      <c r="A445" s="4" t="s">
        <v>1117</v>
      </c>
      <c r="B445" s="4" t="s">
        <v>1118</v>
      </c>
      <c r="C445" s="4" t="s">
        <v>1119</v>
      </c>
      <c r="D445" s="4" t="s">
        <v>30</v>
      </c>
      <c r="E445" s="4" t="s">
        <v>7087</v>
      </c>
      <c r="F445" s="5">
        <v>22486</v>
      </c>
      <c r="G445" s="4" t="s">
        <v>6764</v>
      </c>
    </row>
    <row r="446" spans="1:7" x14ac:dyDescent="0.25">
      <c r="A446" s="4" t="s">
        <v>1120</v>
      </c>
      <c r="B446" s="4" t="s">
        <v>1121</v>
      </c>
      <c r="C446" s="4" t="s">
        <v>339</v>
      </c>
      <c r="D446" s="4" t="s">
        <v>27</v>
      </c>
      <c r="E446" s="4" t="s">
        <v>7098</v>
      </c>
      <c r="F446" s="5">
        <v>12359</v>
      </c>
      <c r="G446" s="4" t="s">
        <v>6763</v>
      </c>
    </row>
    <row r="447" spans="1:7" x14ac:dyDescent="0.25">
      <c r="A447" s="4" t="s">
        <v>1122</v>
      </c>
      <c r="B447" s="4" t="s">
        <v>1123</v>
      </c>
      <c r="C447" s="4" t="s">
        <v>264</v>
      </c>
      <c r="D447" s="4" t="s">
        <v>13</v>
      </c>
      <c r="E447" s="4" t="s">
        <v>7079</v>
      </c>
      <c r="F447" s="5">
        <v>7563</v>
      </c>
      <c r="G447" s="4" t="s">
        <v>6765</v>
      </c>
    </row>
    <row r="448" spans="1:7" x14ac:dyDescent="0.25">
      <c r="A448" s="4" t="s">
        <v>7500</v>
      </c>
      <c r="B448" s="4" t="s">
        <v>1124</v>
      </c>
      <c r="C448" s="4" t="s">
        <v>1125</v>
      </c>
      <c r="D448" s="4" t="s">
        <v>13</v>
      </c>
      <c r="E448" s="4" t="s">
        <v>7074</v>
      </c>
      <c r="F448" s="5">
        <v>33708</v>
      </c>
      <c r="G448" s="4" t="s">
        <v>6765</v>
      </c>
    </row>
    <row r="449" spans="1:7" x14ac:dyDescent="0.25">
      <c r="A449" s="4" t="s">
        <v>1126</v>
      </c>
      <c r="B449" s="4" t="s">
        <v>1127</v>
      </c>
      <c r="C449" s="4" t="s">
        <v>1128</v>
      </c>
      <c r="D449" s="4" t="s">
        <v>10</v>
      </c>
      <c r="E449" s="4" t="s">
        <v>7071</v>
      </c>
      <c r="F449" s="5">
        <v>5383</v>
      </c>
      <c r="G449" s="4" t="s">
        <v>6762</v>
      </c>
    </row>
    <row r="450" spans="1:7" x14ac:dyDescent="0.25">
      <c r="A450" s="4" t="s">
        <v>1129</v>
      </c>
      <c r="B450" s="4" t="s">
        <v>1130</v>
      </c>
      <c r="C450" s="4" t="s">
        <v>1131</v>
      </c>
      <c r="D450" s="4" t="s">
        <v>22</v>
      </c>
      <c r="E450" s="4" t="s">
        <v>7066</v>
      </c>
      <c r="F450" s="5">
        <v>22510</v>
      </c>
      <c r="G450" s="4" t="s">
        <v>6765</v>
      </c>
    </row>
    <row r="451" spans="1:7" x14ac:dyDescent="0.25">
      <c r="A451" s="4" t="s">
        <v>1132</v>
      </c>
      <c r="B451" s="4" t="s">
        <v>1133</v>
      </c>
      <c r="C451" s="4" t="s">
        <v>5812</v>
      </c>
      <c r="D451" s="4" t="s">
        <v>10</v>
      </c>
      <c r="E451" s="4" t="s">
        <v>7077</v>
      </c>
      <c r="F451" s="5">
        <v>18847</v>
      </c>
      <c r="G451" s="4" t="s">
        <v>6762</v>
      </c>
    </row>
    <row r="452" spans="1:7" x14ac:dyDescent="0.25">
      <c r="A452" s="4" t="s">
        <v>1134</v>
      </c>
      <c r="B452" s="4" t="s">
        <v>1135</v>
      </c>
      <c r="C452" s="4" t="s">
        <v>5813</v>
      </c>
      <c r="D452" s="4" t="s">
        <v>10</v>
      </c>
      <c r="E452" s="4" t="s">
        <v>7090</v>
      </c>
      <c r="F452" s="5">
        <v>25751</v>
      </c>
      <c r="G452" s="4" t="s">
        <v>6762</v>
      </c>
    </row>
    <row r="453" spans="1:7" x14ac:dyDescent="0.25">
      <c r="A453" s="4" t="s">
        <v>1136</v>
      </c>
      <c r="B453" s="4" t="s">
        <v>1137</v>
      </c>
      <c r="C453" s="4" t="s">
        <v>1138</v>
      </c>
      <c r="D453" s="4" t="s">
        <v>10</v>
      </c>
      <c r="E453" s="4" t="s">
        <v>7071</v>
      </c>
      <c r="F453" s="5">
        <v>6063</v>
      </c>
      <c r="G453" s="4" t="s">
        <v>6762</v>
      </c>
    </row>
    <row r="454" spans="1:7" x14ac:dyDescent="0.25">
      <c r="A454" s="4" t="s">
        <v>1139</v>
      </c>
      <c r="B454" s="4" t="s">
        <v>1140</v>
      </c>
      <c r="C454" s="4" t="s">
        <v>5814</v>
      </c>
      <c r="D454" s="4" t="s">
        <v>18</v>
      </c>
      <c r="E454" s="4" t="s">
        <v>7086</v>
      </c>
      <c r="F454" s="5">
        <v>17371</v>
      </c>
      <c r="G454" s="4" t="s">
        <v>6761</v>
      </c>
    </row>
    <row r="455" spans="1:7" x14ac:dyDescent="0.25">
      <c r="A455" s="4" t="s">
        <v>1141</v>
      </c>
      <c r="B455" s="4" t="s">
        <v>1142</v>
      </c>
      <c r="C455" s="4" t="s">
        <v>5815</v>
      </c>
      <c r="D455" s="4" t="s">
        <v>27</v>
      </c>
      <c r="E455" s="4" t="s">
        <v>85</v>
      </c>
      <c r="F455" s="5">
        <v>24974</v>
      </c>
      <c r="G455" s="4" t="s">
        <v>6763</v>
      </c>
    </row>
    <row r="456" spans="1:7" x14ac:dyDescent="0.25">
      <c r="A456" s="4" t="s">
        <v>1143</v>
      </c>
      <c r="B456" s="4" t="s">
        <v>1144</v>
      </c>
      <c r="C456" s="4" t="s">
        <v>1145</v>
      </c>
      <c r="D456" s="4" t="s">
        <v>18</v>
      </c>
      <c r="E456" s="4" t="s">
        <v>7086</v>
      </c>
      <c r="F456" s="5">
        <v>11802</v>
      </c>
      <c r="G456" s="4" t="s">
        <v>6761</v>
      </c>
    </row>
    <row r="457" spans="1:7" x14ac:dyDescent="0.25">
      <c r="A457" s="4" t="s">
        <v>1146</v>
      </c>
      <c r="B457" s="4" t="s">
        <v>1147</v>
      </c>
      <c r="C457" s="4" t="s">
        <v>1148</v>
      </c>
      <c r="D457" s="4" t="s">
        <v>22</v>
      </c>
      <c r="E457" s="4" t="s">
        <v>7093</v>
      </c>
      <c r="F457" s="5">
        <v>36342</v>
      </c>
      <c r="G457" s="4" t="s">
        <v>6765</v>
      </c>
    </row>
    <row r="458" spans="1:7" x14ac:dyDescent="0.25">
      <c r="A458" s="4" t="s">
        <v>1149</v>
      </c>
      <c r="B458" s="4" t="s">
        <v>1150</v>
      </c>
      <c r="C458" s="4" t="s">
        <v>610</v>
      </c>
      <c r="D458" s="4" t="s">
        <v>30</v>
      </c>
      <c r="E458" s="4" t="s">
        <v>7092</v>
      </c>
      <c r="F458" s="5">
        <v>17343</v>
      </c>
      <c r="G458" s="4" t="s">
        <v>6764</v>
      </c>
    </row>
    <row r="459" spans="1:7" x14ac:dyDescent="0.25">
      <c r="A459" s="4" t="s">
        <v>1151</v>
      </c>
      <c r="B459" s="4" t="s">
        <v>1152</v>
      </c>
      <c r="C459" s="4" t="s">
        <v>5816</v>
      </c>
      <c r="D459" s="4" t="s">
        <v>13</v>
      </c>
      <c r="E459" s="4" t="s">
        <v>7084</v>
      </c>
      <c r="F459" s="5">
        <v>7183</v>
      </c>
      <c r="G459" s="4" t="s">
        <v>6762</v>
      </c>
    </row>
    <row r="460" spans="1:7" x14ac:dyDescent="0.25">
      <c r="A460" s="4" t="s">
        <v>1153</v>
      </c>
      <c r="B460" s="4" t="s">
        <v>1154</v>
      </c>
      <c r="C460" s="4" t="s">
        <v>1145</v>
      </c>
      <c r="D460" s="4" t="s">
        <v>18</v>
      </c>
      <c r="E460" s="4" t="s">
        <v>7086</v>
      </c>
      <c r="F460" s="5">
        <v>11521</v>
      </c>
      <c r="G460" s="4" t="s">
        <v>6761</v>
      </c>
    </row>
    <row r="461" spans="1:7" x14ac:dyDescent="0.25">
      <c r="A461" s="4" t="s">
        <v>7749</v>
      </c>
      <c r="B461" s="4" t="s">
        <v>1155</v>
      </c>
      <c r="C461" s="4" t="s">
        <v>1145</v>
      </c>
      <c r="D461" s="4" t="s">
        <v>18</v>
      </c>
      <c r="E461" s="4" t="s">
        <v>7086</v>
      </c>
      <c r="F461" s="5">
        <v>6889</v>
      </c>
      <c r="G461" s="4" t="s">
        <v>6761</v>
      </c>
    </row>
    <row r="462" spans="1:7" x14ac:dyDescent="0.25">
      <c r="A462" s="4" t="s">
        <v>1156</v>
      </c>
      <c r="B462" s="4" t="s">
        <v>1157</v>
      </c>
      <c r="C462" s="4" t="s">
        <v>1158</v>
      </c>
      <c r="D462" s="4" t="s">
        <v>30</v>
      </c>
      <c r="E462" s="4" t="s">
        <v>7085</v>
      </c>
      <c r="F462" s="5">
        <v>29952</v>
      </c>
      <c r="G462" s="4" t="s">
        <v>6764</v>
      </c>
    </row>
    <row r="463" spans="1:7" x14ac:dyDescent="0.25">
      <c r="A463" s="4" t="s">
        <v>1159</v>
      </c>
      <c r="B463" s="4" t="s">
        <v>1160</v>
      </c>
      <c r="C463" s="4" t="s">
        <v>1161</v>
      </c>
      <c r="D463" s="4" t="s">
        <v>27</v>
      </c>
      <c r="E463" s="4" t="s">
        <v>7099</v>
      </c>
      <c r="F463" s="5">
        <v>20243</v>
      </c>
      <c r="G463" s="4" t="s">
        <v>6763</v>
      </c>
    </row>
    <row r="464" spans="1:7" x14ac:dyDescent="0.25">
      <c r="A464" s="4" t="s">
        <v>1163</v>
      </c>
      <c r="B464" s="4" t="s">
        <v>1164</v>
      </c>
      <c r="C464" s="4" t="s">
        <v>1165</v>
      </c>
      <c r="D464" s="4" t="s">
        <v>10</v>
      </c>
      <c r="E464" s="4" t="s">
        <v>7069</v>
      </c>
      <c r="F464" s="5">
        <v>29187</v>
      </c>
      <c r="G464" s="4" t="s">
        <v>6762</v>
      </c>
    </row>
    <row r="465" spans="1:7" x14ac:dyDescent="0.25">
      <c r="A465" s="4" t="s">
        <v>1166</v>
      </c>
      <c r="B465" s="4" t="s">
        <v>1167</v>
      </c>
      <c r="C465" s="4" t="s">
        <v>1168</v>
      </c>
      <c r="D465" s="4" t="s">
        <v>22</v>
      </c>
      <c r="E465" s="4" t="s">
        <v>7070</v>
      </c>
      <c r="F465" s="5">
        <v>20699</v>
      </c>
      <c r="G465" s="4" t="s">
        <v>6765</v>
      </c>
    </row>
    <row r="466" spans="1:7" x14ac:dyDescent="0.25">
      <c r="A466" s="4" t="s">
        <v>5509</v>
      </c>
      <c r="B466" s="4" t="s">
        <v>5264</v>
      </c>
      <c r="C466" s="4" t="s">
        <v>1169</v>
      </c>
      <c r="D466" s="4" t="s">
        <v>13</v>
      </c>
      <c r="E466" s="4" t="s">
        <v>7096</v>
      </c>
      <c r="F466" s="5">
        <v>8157</v>
      </c>
      <c r="G466" s="4" t="s">
        <v>6765</v>
      </c>
    </row>
    <row r="467" spans="1:7" x14ac:dyDescent="0.25">
      <c r="A467" s="4"/>
      <c r="B467" s="4"/>
      <c r="C467" s="4"/>
      <c r="D467" s="4"/>
      <c r="E467" s="4"/>
      <c r="F467" s="5"/>
      <c r="G467" s="4"/>
    </row>
  </sheetData>
  <sheetProtection algorithmName="SHA-512" hashValue="eVNIjjHo7GlmJ6Ls8Ic6KuYkDlF41iuVqSlONdnHH90dOT20T4sRaFUp5LsB4jV+v9vlZv2XHTXnjSJMC8Qm/Q==" saltValue="tW4OfBlG7aVcIT9AX11HSA==" spinCount="100000" sheet="1" objects="1" scenarios="1"/>
  <customSheetViews>
    <customSheetView guid="{E487D5E1-83A7-4888-8182-62C36658C6DD}">
      <pane ySplit="1" topLeftCell="A2" activePane="bottomLeft" state="frozen"/>
      <selection pane="bottomLeft" activeCell="A2" sqref="A2"/>
      <pageMargins left="0.7" right="0.7" top="0.75" bottom="0.75" header="0.3" footer="0.3"/>
      <pageSetup paperSize="9" orientation="portrait" r:id="rId1"/>
    </customSheetView>
    <customSheetView guid="{7E4B9849-E07B-47B0-9D0B-83F25B91D056}">
      <pane ySplit="1" topLeftCell="A2" activePane="bottomLeft" state="frozen"/>
      <selection pane="bottomLeft" activeCell="E70" sqref="E70"/>
      <pageMargins left="0.7" right="0.7" top="0.75" bottom="0.75" header="0.3" footer="0.3"/>
      <pageSetup paperSize="9" orientation="portrait" r:id="rId2"/>
    </customSheetView>
    <customSheetView guid="{A92DE01B-2CB0-4F64-8278-F91981EA503E}">
      <pane ySplit="1" topLeftCell="A2" activePane="bottomLeft" state="frozen"/>
      <selection pane="bottomLeft" activeCell="E70" sqref="E70"/>
      <pageMargins left="0.7" right="0.7" top="0.75" bottom="0.75" header="0.3" footer="0.3"/>
      <pageSetup paperSize="9" orientation="portrait" r:id="rId3"/>
    </customSheetView>
    <customSheetView guid="{B14951B3-AFAF-487A-AE5E-98031D77C79A}">
      <pane ySplit="1" topLeftCell="A2" activePane="bottomLeft" state="frozen"/>
      <selection pane="bottomLeft" activeCell="E70" sqref="E70"/>
      <pageMargins left="0.7" right="0.7" top="0.75" bottom="0.75" header="0.3" footer="0.3"/>
      <pageSetup paperSize="9" orientation="portrait" r:id="rId4"/>
    </customSheetView>
    <customSheetView guid="{5A20CB27-8576-49F3-89F2-769591A41DE7}">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pageSetUpPr autoPageBreaks="0"/>
  </sheetPr>
  <dimension ref="A1:AG121"/>
  <sheetViews>
    <sheetView workbookViewId="0">
      <pane ySplit="1" topLeftCell="A2" activePane="bottomLeft" state="frozen"/>
      <selection pane="bottomLeft" activeCell="A2" sqref="A2"/>
    </sheetView>
  </sheetViews>
  <sheetFormatPr defaultColWidth="9.1796875" defaultRowHeight="12.5" x14ac:dyDescent="0.25"/>
  <cols>
    <col min="1" max="1" width="8.7265625" style="11" bestFit="1" customWidth="1"/>
    <col min="2" max="2" width="12.81640625" style="11" bestFit="1" customWidth="1"/>
    <col min="3" max="3" width="4" style="21" bestFit="1" customWidth="1"/>
    <col min="4" max="4" width="6.1796875" style="21" bestFit="1" customWidth="1"/>
    <col min="5" max="6" width="6.26953125" style="21" bestFit="1" customWidth="1"/>
    <col min="7" max="7" width="3.54296875" style="96" bestFit="1" customWidth="1"/>
    <col min="8" max="8" width="4.54296875" style="21" bestFit="1" customWidth="1"/>
    <col min="9" max="10" width="3.453125" style="96" bestFit="1" customWidth="1"/>
    <col min="11" max="11" width="5.54296875" style="87" bestFit="1" customWidth="1"/>
    <col min="12" max="19" width="4.453125" style="96" hidden="1" customWidth="1"/>
    <col min="20" max="20" width="3.81640625" style="96" hidden="1" customWidth="1"/>
    <col min="21" max="21" width="14.26953125" style="11" bestFit="1" customWidth="1"/>
    <col min="22" max="22" width="8.54296875" style="11" bestFit="1" customWidth="1"/>
    <col min="23" max="23" width="5.1796875" style="11" bestFit="1" customWidth="1"/>
    <col min="24" max="24" width="9.26953125" style="11" bestFit="1" customWidth="1"/>
    <col min="25" max="25" width="22.1796875" style="11" bestFit="1" customWidth="1"/>
    <col min="26" max="26" width="5.54296875" style="273" bestFit="1" customWidth="1"/>
    <col min="27" max="27" width="2.1796875" style="23" customWidth="1"/>
    <col min="28" max="28" width="18.26953125" style="23" customWidth="1"/>
    <col min="29" max="29" width="2.54296875" style="23" customWidth="1"/>
    <col min="30" max="30" width="4" style="21" hidden="1" customWidth="1"/>
    <col min="31" max="31" width="4.26953125" style="21" hidden="1" customWidth="1"/>
    <col min="32" max="32" width="4.1796875" style="97" hidden="1" customWidth="1"/>
    <col min="33" max="33" width="3.26953125" style="21" hidden="1" customWidth="1"/>
    <col min="34" max="16384" width="9.1796875" style="23"/>
  </cols>
  <sheetData>
    <row r="1" spans="1:33" s="16" customFormat="1" ht="25.5" customHeight="1" x14ac:dyDescent="0.25">
      <c r="A1" s="242" t="s">
        <v>5205</v>
      </c>
      <c r="B1" s="167" t="s">
        <v>0</v>
      </c>
      <c r="C1" s="243" t="s">
        <v>5206</v>
      </c>
      <c r="D1" s="165" t="s">
        <v>2</v>
      </c>
      <c r="E1" s="244" t="s">
        <v>5207</v>
      </c>
      <c r="F1" s="169" t="s">
        <v>5208</v>
      </c>
      <c r="G1" s="245" t="s">
        <v>5209</v>
      </c>
      <c r="H1" s="166" t="s">
        <v>5147</v>
      </c>
      <c r="I1" s="246" t="s">
        <v>5277</v>
      </c>
      <c r="J1" s="166" t="s">
        <v>5278</v>
      </c>
      <c r="K1" s="247" t="s">
        <v>5210</v>
      </c>
      <c r="L1" s="166" t="s">
        <v>5502</v>
      </c>
      <c r="M1" s="246" t="s">
        <v>5503</v>
      </c>
      <c r="N1" s="166" t="s">
        <v>5504</v>
      </c>
      <c r="O1" s="246" t="s">
        <v>5505</v>
      </c>
      <c r="P1" s="166" t="s">
        <v>5506</v>
      </c>
      <c r="Q1" s="246" t="s">
        <v>5507</v>
      </c>
      <c r="R1" s="166" t="s">
        <v>5842</v>
      </c>
      <c r="S1" s="246" t="s">
        <v>5843</v>
      </c>
      <c r="T1" s="166" t="s">
        <v>5841</v>
      </c>
      <c r="U1" s="248" t="s">
        <v>8601</v>
      </c>
      <c r="V1" s="168" t="s">
        <v>5847</v>
      </c>
      <c r="W1" s="308" t="s">
        <v>7501</v>
      </c>
      <c r="X1" s="167" t="s">
        <v>5817</v>
      </c>
      <c r="Y1" s="167" t="s">
        <v>5822</v>
      </c>
      <c r="Z1" s="249" t="s">
        <v>5846</v>
      </c>
      <c r="AA1" s="241"/>
      <c r="AB1" s="241"/>
      <c r="AC1" s="241"/>
      <c r="AD1" s="255" t="s">
        <v>7057</v>
      </c>
      <c r="AE1" s="254" t="s">
        <v>5151</v>
      </c>
      <c r="AF1" s="250" t="s">
        <v>7058</v>
      </c>
      <c r="AG1" s="254" t="s">
        <v>7059</v>
      </c>
    </row>
    <row r="2" spans="1:33" x14ac:dyDescent="0.25">
      <c r="A2" s="265" t="str">
        <f ca="1">IF($D2="","",Basis!$E$6)</f>
        <v>NCX19J3</v>
      </c>
      <c r="B2" s="266" t="str">
        <f ca="1">IF($D2="","",Basis!$C$5)</f>
        <v>Oranje Wit (D)</v>
      </c>
      <c r="C2" s="251" t="str">
        <f t="shared" ref="C2:C65" ca="1" si="0">IF($D2="","",IF(ISTEXT($D2),LEFT($D2,1),"S"))</f>
        <v>S</v>
      </c>
      <c r="D2" s="256" t="str">
        <f ca="1">IF(AF2="","",AE2)</f>
        <v>S1</v>
      </c>
      <c r="E2" s="251" t="str">
        <f ca="1">IF($D2="","","Veldnj")</f>
        <v>Veldnj</v>
      </c>
      <c r="F2" s="256" t="str" cm="1">
        <f t="array" aca="1" ref="F2" ca="1">IF($D2="","",INDIRECT($E2&amp;"!E"&amp;$AF2))</f>
        <v>WK</v>
      </c>
      <c r="G2" s="259" t="str" cm="1">
        <f t="array" aca="1" ref="G2" ca="1">IF($D2="","",INDIRECT($E2&amp;"!G"&amp;$AF2))</f>
        <v>8</v>
      </c>
      <c r="H2" s="256" t="str" cm="1">
        <f t="array" aca="1" ref="H2" ca="1">PROPER(SUBSTITUTE(IF($D2="","",INDIRECT($E2&amp;"!F"&amp;$AF2)),"0","?"))</f>
        <v>Za</v>
      </c>
      <c r="I2" s="259" cm="1">
        <f t="array" aca="1" ref="I2" ca="1">IF($D2="","",INDIRECT($E2&amp;"!J"&amp;$AF2))</f>
        <v>4</v>
      </c>
      <c r="J2" s="260" cm="1">
        <f t="array" aca="1" ref="J2" ca="1">IF($D2="","",INDIRECT($E2&amp;"!K"&amp;$AF2))</f>
        <v>4</v>
      </c>
      <c r="K2" s="261" cm="1">
        <f t="array" aca="1" ref="K2" ca="1">IF($D2="","",IFERROR(ROUND(INDIRECT($E2&amp;"!L"&amp;$AF2),1),""))</f>
        <v>24.1</v>
      </c>
      <c r="L2" s="260" cm="1">
        <f t="array" aca="1" ref="L2" ca="1">IF($D2="","",IFERROR(INDIRECT($E2&amp;"!P"&amp;$AF2),""))</f>
        <v>0</v>
      </c>
      <c r="M2" s="259" cm="1">
        <f t="array" aca="1" ref="M2" ca="1">IF($D2="","",IFERROR(INDIRECT($E2&amp;"!Q"&amp;$AF2),""))</f>
        <v>0</v>
      </c>
      <c r="N2" s="260" cm="1">
        <f t="array" aca="1" ref="N2" ca="1">IF($D2="","",IFERROR(INDIRECT($E2&amp;"!R"&amp;$AF2),""))</f>
        <v>0</v>
      </c>
      <c r="O2" s="260"/>
      <c r="P2" s="260" cm="1">
        <f t="array" aca="1" ref="P2" ca="1">IF($D2="","",IFERROR(INDIRECT($E2&amp;"!P"&amp;$AF2-1),""))</f>
        <v>0</v>
      </c>
      <c r="Q2" s="260" cm="1">
        <f t="array" aca="1" ref="Q2" ca="1">IF($D2="","",IFERROR(INDIRECT($E2&amp;"!Q"&amp;$AF2-1),""))</f>
        <v>0</v>
      </c>
      <c r="R2" s="260" cm="1">
        <f t="array" aca="1" ref="R2" ca="1">IF($D2="","",IFERROR(INDIRECT($E2&amp;"!R"&amp;$AF2-1),""))</f>
        <v>0</v>
      </c>
      <c r="S2" s="260"/>
      <c r="T2" s="260" cm="1">
        <f t="array" aca="1" ref="T2" ca="1">IF($D2="","",INDIRECT($E2&amp;"!T"&amp;$AF2-1))</f>
        <v>0</v>
      </c>
      <c r="U2" s="269" t="str" cm="1">
        <f t="array" aca="1" ref="U2" ca="1">SUBSTITUTE(IF($D2="","",INDIRECT("Teams!F"&amp; MATCH(D2,Teams!A:A,0))),0,"")</f>
        <v/>
      </c>
      <c r="V2" s="266" t="str">
        <f t="shared" ref="V2:V65" ca="1" si="1">SUBSTITUTE(IFERROR(VLOOKUP(D2&amp;E2,DispTot,3,0),""),0,"")</f>
        <v/>
      </c>
      <c r="W2" s="266" t="str">
        <f ca="1">IF($D2="","",Basis!$G$5)</f>
        <v>MIX</v>
      </c>
      <c r="X2" s="266" t="str" cm="1">
        <f t="array" aca="1" ref="X2" ca="1">IF(D2="","",INDIRECT($E2&amp;"!AE"&amp;$AF2))</f>
        <v>3312 AD</v>
      </c>
      <c r="Y2" s="266" t="str" cm="1">
        <f t="array" aca="1" ref="Y2" ca="1">IF(D2="","",INDIRECT($E2&amp;"!AF"&amp;$AF2))</f>
        <v>Dordrecht Oranje Wit (D)</v>
      </c>
      <c r="Z2" s="271" cm="1">
        <f t="array" aca="1" ref="Z2" ca="1">IF($D2="","",IFERROR(ROUND(INDIRECT($E2&amp;"!AH"&amp;$AF2),1),""))</f>
        <v>24.7</v>
      </c>
      <c r="AD2" s="21">
        <v>12</v>
      </c>
      <c r="AE2" s="21" t="str" cm="1">
        <f t="array" aca="1" ref="AE2" ca="1">INDIRECT("Teams!BP"&amp;AD2)</f>
        <v>S1</v>
      </c>
      <c r="AF2" s="97" cm="1">
        <f t="array" aca="1" ref="AF2" ca="1">IFERROR(INDIRECT("Teams!BK"&amp;MATCH(AE2,Teams!A:A,0)),"")</f>
        <v>11</v>
      </c>
      <c r="AG2" s="21" t="s">
        <v>5042</v>
      </c>
    </row>
    <row r="3" spans="1:33" x14ac:dyDescent="0.25">
      <c r="A3" s="267" t="str">
        <f ca="1">IF($D3="","",Basis!$E$6)</f>
        <v>NCX19J3</v>
      </c>
      <c r="B3" s="268" t="str">
        <f ca="1">IF($D3="","",Basis!$C$5)</f>
        <v>Oranje Wit (D)</v>
      </c>
      <c r="C3" s="252" t="str">
        <f t="shared" ca="1" si="0"/>
        <v>S</v>
      </c>
      <c r="D3" s="257" t="str">
        <f t="shared" ref="D3:D66" ca="1" si="2">IF(AF3="","",AE3)</f>
        <v>S1</v>
      </c>
      <c r="E3" s="252" t="str">
        <f ca="1">IF(D3="","","Zaal")</f>
        <v>Zaal</v>
      </c>
      <c r="F3" s="257" t="str" cm="1">
        <f t="array" aca="1" ref="F3" ca="1">IF($D3="","",INDIRECT($E3&amp;"!E"&amp;$AF3))</f>
        <v>WK</v>
      </c>
      <c r="G3" s="262" t="str" cm="1">
        <f t="array" aca="1" ref="G3" ca="1">IF($D3="","",INDIRECT($E3&amp;"!G"&amp;$AF3))</f>
        <v>8</v>
      </c>
      <c r="H3" s="257" t="str" cm="1">
        <f t="array" aca="1" ref="H3" ca="1">PROPER(SUBSTITUTE(IF($D3="","",INDIRECT($E3&amp;"!F"&amp;$AF3)),"0","?"))</f>
        <v>Za</v>
      </c>
      <c r="I3" s="262" cm="1">
        <f t="array" aca="1" ref="I3" ca="1">IF($D3="","",INDIRECT($E3&amp;"!J"&amp;$AF3))</f>
        <v>4</v>
      </c>
      <c r="J3" s="263" cm="1">
        <f t="array" aca="1" ref="J3" ca="1">IF($D3="","",INDIRECT($E3&amp;"!K"&amp;$AF3))</f>
        <v>4</v>
      </c>
      <c r="K3" s="264" cm="1">
        <f t="array" aca="1" ref="K3" ca="1">IF($D3="","",IFERROR(ROUND(INDIRECT($E3&amp;"!L"&amp;$AF3),1),""))</f>
        <v>24.1</v>
      </c>
      <c r="L3" s="263" cm="1">
        <f t="array" aca="1" ref="L3" ca="1">IF($D3="","",IFERROR(INDIRECT($E3&amp;"!P"&amp;$AF3),""))</f>
        <v>0</v>
      </c>
      <c r="M3" s="262" cm="1">
        <f t="array" aca="1" ref="M3" ca="1">IF($D3="","",IFERROR(INDIRECT($E3&amp;"!Q"&amp;$AF3),""))</f>
        <v>0</v>
      </c>
      <c r="N3" s="263" cm="1">
        <f t="array" aca="1" ref="N3" ca="1">IF($D3="","",IFERROR(INDIRECT($E3&amp;"!R"&amp;$AF3),""))</f>
        <v>0</v>
      </c>
      <c r="O3" s="263" cm="1">
        <f t="array" aca="1" ref="O3" ca="1">IF($D3="","",IFERROR(INDIRECT($E3&amp;"!S"&amp;$AF3),""))</f>
        <v>0</v>
      </c>
      <c r="P3" s="263" cm="1">
        <f t="array" aca="1" ref="P3" ca="1">IF($D3="","",IFERROR(INDIRECT($E3&amp;"!P"&amp;$AF3-1),""))</f>
        <v>0</v>
      </c>
      <c r="Q3" s="263" cm="1">
        <f t="array" aca="1" ref="Q3" ca="1">IF($D3="","",IFERROR(INDIRECT($E3&amp;"!Q"&amp;$AF3-1),""))</f>
        <v>0</v>
      </c>
      <c r="R3" s="263" cm="1">
        <f t="array" aca="1" ref="R3" ca="1">IF($D3="","",IFERROR(INDIRECT($E3&amp;"!R"&amp;$AF3-1),""))</f>
        <v>0</v>
      </c>
      <c r="S3" s="263" cm="1">
        <f t="array" aca="1" ref="S3" ca="1">IF($D3="","",IFERROR(INDIRECT($E3&amp;"!S"&amp;$AF3-1),""))</f>
        <v>8</v>
      </c>
      <c r="T3" s="263" cm="1">
        <f t="array" aca="1" ref="T3" ca="1">IF($D3="","",INDIRECT($E3&amp;"!T"&amp;$AF3-1))</f>
        <v>0</v>
      </c>
      <c r="U3" s="270" t="str" cm="1">
        <f t="array" aca="1" ref="U3" ca="1">SUBSTITUTE(IF($D3="","",INDIRECT("Teams!N"&amp; MATCH(D3,Teams!I:I,0))),0,"")</f>
        <v/>
      </c>
      <c r="V3" s="268" t="str">
        <f t="shared" ca="1" si="1"/>
        <v/>
      </c>
      <c r="W3" s="268" t="str">
        <f ca="1">IF($D3="","",Basis!$G$5)</f>
        <v>MIX</v>
      </c>
      <c r="X3" s="268" t="str" cm="1">
        <f t="array" aca="1" ref="X3" ca="1">IF(D3="","",INDIRECT($E3&amp;"!AE"&amp;$AF3))</f>
        <v>3312 AD</v>
      </c>
      <c r="Y3" s="268" t="str" cm="1">
        <f t="array" aca="1" ref="Y3" ca="1">IF(D3="","",INDIRECT($E3&amp;"!AF"&amp;$AF3))</f>
        <v>Dordrecht Oranje Wit Hal</v>
      </c>
      <c r="Z3" s="272" cm="1">
        <f t="array" aca="1" ref="Z3" ca="1">IF($D3="","",IFERROR(ROUND(INDIRECT($E3&amp;"!AH"&amp;$AF3),1),""))</f>
        <v>24.7</v>
      </c>
      <c r="AD3" s="21">
        <v>12</v>
      </c>
      <c r="AE3" s="21" t="str" cm="1">
        <f t="array" aca="1" ref="AE3" ca="1">INDIRECT("Teams!BP"&amp;AD3)</f>
        <v>S1</v>
      </c>
      <c r="AF3" s="97" cm="1">
        <f t="array" aca="1" ref="AF3" ca="1">IFERROR(INDIRECT("Teams!BL"&amp;MATCH(AE3,Teams!I:I,0)),"")</f>
        <v>11</v>
      </c>
      <c r="AG3" s="21" t="s">
        <v>5043</v>
      </c>
    </row>
    <row r="4" spans="1:33" x14ac:dyDescent="0.25">
      <c r="A4" s="278" t="str">
        <f ca="1">IF($D4="","",Basis!$E$6)</f>
        <v/>
      </c>
      <c r="B4" s="279" t="str">
        <f ca="1">IF($D4="","",Basis!$C$5)</f>
        <v/>
      </c>
      <c r="C4" s="253" t="str">
        <f t="shared" ca="1" si="0"/>
        <v/>
      </c>
      <c r="D4" s="258" t="str">
        <f t="shared" ca="1" si="2"/>
        <v/>
      </c>
      <c r="E4" s="253" t="str">
        <f ca="1">IF(D4="","","Veldvj")</f>
        <v/>
      </c>
      <c r="F4" s="258" t="str" cm="1">
        <f t="array" aca="1" ref="F4" ca="1">IF($D4="","",INDIRECT($E4&amp;"!E"&amp;$AF4))</f>
        <v/>
      </c>
      <c r="G4" s="274" t="str" cm="1">
        <f t="array" aca="1" ref="G4" ca="1">IF($D4="","",INDIRECT($E4&amp;"!G"&amp;$AF4))</f>
        <v/>
      </c>
      <c r="H4" s="258" t="str" cm="1">
        <f t="array" aca="1" ref="H4" ca="1">PROPER(SUBSTITUTE(IF($D4="","",INDIRECT($E4&amp;"!F"&amp;$AF4)),"0","?"))</f>
        <v/>
      </c>
      <c r="I4" s="274" t="str" cm="1">
        <f t="array" aca="1" ref="I4" ca="1">IF($D4="","",INDIRECT($E4&amp;"!J"&amp;$AF4))</f>
        <v/>
      </c>
      <c r="J4" s="275" t="str" cm="1">
        <f t="array" aca="1" ref="J4" ca="1">IF($D4="","",INDIRECT($E4&amp;"!K"&amp;$AF4))</f>
        <v/>
      </c>
      <c r="K4" s="276" t="str" cm="1">
        <f t="array" aca="1" ref="K4" ca="1">IF($D4="","",IFERROR(ROUND(INDIRECT($E4&amp;"!L"&amp;$AF4),1),""))</f>
        <v/>
      </c>
      <c r="L4" s="275" t="str" cm="1">
        <f t="array" aca="1" ref="L4" ca="1">IF($D4="","",IFERROR(INDIRECT($E4&amp;"!P"&amp;$AF4),""))</f>
        <v/>
      </c>
      <c r="M4" s="274" t="str" cm="1">
        <f t="array" aca="1" ref="M4" ca="1">IF($D4="","",IFERROR(INDIRECT($E4&amp;"!Q"&amp;$AF4),""))</f>
        <v/>
      </c>
      <c r="N4" s="275" t="str" cm="1">
        <f t="array" aca="1" ref="N4" ca="1">IF($D4="","",IFERROR(INDIRECT($E4&amp;"!R"&amp;$AF4),""))</f>
        <v/>
      </c>
      <c r="O4" s="277" t="str" cm="1">
        <f t="array" aca="1" ref="O4" ca="1">IF($D4="","",IFERROR(INDIRECT($E4&amp;"!S"&amp;$AF4),""))</f>
        <v/>
      </c>
      <c r="P4" s="275" t="str" cm="1">
        <f t="array" aca="1" ref="P4" ca="1">IF($D4="","",IFERROR(INDIRECT($E4&amp;"!P"&amp;$AF4-1),""))</f>
        <v/>
      </c>
      <c r="Q4" s="275" t="str" cm="1">
        <f t="array" aca="1" ref="Q4" ca="1">IF($D4="","",IFERROR(INDIRECT($E4&amp;"!Q"&amp;$AF4-1),""))</f>
        <v/>
      </c>
      <c r="R4" s="275" t="str" cm="1">
        <f t="array" aca="1" ref="R4" ca="1">IF($D4="","",IFERROR(INDIRECT($E4&amp;"!R"&amp;$AF4-1),""))</f>
        <v/>
      </c>
      <c r="S4" s="275" t="str" cm="1">
        <f t="array" aca="1" ref="S4" ca="1">IF($D4="","",IFERROR(INDIRECT($E4&amp;"!S"&amp;$AF4-1),""))</f>
        <v/>
      </c>
      <c r="T4" s="275" t="str" cm="1">
        <f t="array" aca="1" ref="T4" ca="1">IF($D4="","",INDIRECT($E4&amp;"!T"&amp;$AF4-1))</f>
        <v/>
      </c>
      <c r="U4" s="280" t="str" cm="1">
        <f t="array" aca="1" ref="U4" ca="1">SUBSTITUTE(IF($D4="","",INDIRECT("Teams!V"&amp; MATCH(D4,Teams!Q:Q,0))),0,"")</f>
        <v/>
      </c>
      <c r="V4" s="279" t="str">
        <f t="shared" ca="1" si="1"/>
        <v/>
      </c>
      <c r="W4" s="279" t="str">
        <f ca="1">IF($D4="","",Basis!$G$5)</f>
        <v/>
      </c>
      <c r="X4" s="279" t="str" cm="1">
        <f t="array" aca="1" ref="X4" ca="1">IF(D4="","",INDIRECT($E4&amp;"!AE"&amp;$AF4))</f>
        <v/>
      </c>
      <c r="Y4" s="279" t="str" cm="1">
        <f t="array" aca="1" ref="Y4" ca="1">IF(D4="","",INDIRECT($E4&amp;"!AF"&amp;$AF4))</f>
        <v/>
      </c>
      <c r="Z4" s="281" t="str" cm="1">
        <f t="array" aca="1" ref="Z4" ca="1">IF($D4="","",IFERROR(ROUND(INDIRECT($E4&amp;"!AH"&amp;$AF4),1),""))</f>
        <v/>
      </c>
      <c r="AD4" s="21">
        <v>12</v>
      </c>
      <c r="AE4" s="21" t="str" cm="1">
        <f t="array" aca="1" ref="AE4" ca="1">INDIRECT("Teams!BP"&amp;AD4)</f>
        <v>S1</v>
      </c>
      <c r="AF4" s="97" t="str" cm="1">
        <f t="array" aca="1" ref="AF4" ca="1">IFERROR(INDIRECT("Teams!BM"&amp;MATCH(AE4,Teams!Q:Q,0)),"")</f>
        <v/>
      </c>
      <c r="AG4" s="21" t="s">
        <v>5044</v>
      </c>
    </row>
    <row r="5" spans="1:33" x14ac:dyDescent="0.25">
      <c r="A5" s="265" t="str">
        <f ca="1">IF($D5="","",Basis!$E$6)</f>
        <v>NCX19J3</v>
      </c>
      <c r="B5" s="266" t="str">
        <f ca="1">IF($D5="","",Basis!$C$5)</f>
        <v>Oranje Wit (D)</v>
      </c>
      <c r="C5" s="251" t="str">
        <f t="shared" ca="1" si="0"/>
        <v>S</v>
      </c>
      <c r="D5" s="256" t="str">
        <f t="shared" ca="1" si="2"/>
        <v>S2</v>
      </c>
      <c r="E5" s="251" t="str">
        <f ca="1">IF(D5="","","Veldnj")</f>
        <v>Veldnj</v>
      </c>
      <c r="F5" s="256" t="str" cm="1">
        <f t="array" aca="1" ref="F5" ca="1">IF($D5="","",INDIRECT($E5&amp;"!E"&amp;$AF5))</f>
        <v>WK</v>
      </c>
      <c r="G5" s="259" t="str" cm="1">
        <f t="array" aca="1" ref="G5" ca="1">IF($D5="","",INDIRECT($E5&amp;"!G"&amp;$AF5))</f>
        <v>8</v>
      </c>
      <c r="H5" s="256" t="str" cm="1">
        <f t="array" aca="1" ref="H5" ca="1">PROPER(SUBSTITUTE(IF($D5="","",INDIRECT($E5&amp;"!F"&amp;$AF5)),"0","?"))</f>
        <v>Za</v>
      </c>
      <c r="I5" s="259" cm="1">
        <f t="array" aca="1" ref="I5" ca="1">IF($D5="","",INDIRECT($E5&amp;"!J"&amp;$AF5))</f>
        <v>4</v>
      </c>
      <c r="J5" s="260" cm="1">
        <f t="array" aca="1" ref="J5" ca="1">IF($D5="","",INDIRECT($E5&amp;"!K"&amp;$AF5))</f>
        <v>4</v>
      </c>
      <c r="K5" s="261" cm="1">
        <f t="array" aca="1" ref="K5" ca="1">IF($D5="","",IFERROR(ROUND(INDIRECT($E5&amp;"!L"&amp;$AF5),1),""))</f>
        <v>22.3</v>
      </c>
      <c r="L5" s="260" cm="1">
        <f t="array" aca="1" ref="L5" ca="1">IF($D5="","",IFERROR(INDIRECT($E5&amp;"!P"&amp;$AF5),""))</f>
        <v>0</v>
      </c>
      <c r="M5" s="259" cm="1">
        <f t="array" aca="1" ref="M5" ca="1">IF($D5="","",IFERROR(INDIRECT($E5&amp;"!Q"&amp;$AF5),""))</f>
        <v>0</v>
      </c>
      <c r="N5" s="260" cm="1">
        <f t="array" aca="1" ref="N5" ca="1">IF($D5="","",IFERROR(INDIRECT($E5&amp;"!R"&amp;$AF5),""))</f>
        <v>0</v>
      </c>
      <c r="O5" s="260"/>
      <c r="P5" s="260" cm="1">
        <f t="array" aca="1" ref="P5" ca="1">IF($D5="","",IFERROR(INDIRECT($E5&amp;"!P"&amp;$AF5-1),""))</f>
        <v>0</v>
      </c>
      <c r="Q5" s="260" cm="1">
        <f t="array" aca="1" ref="Q5" ca="1">IF($D5="","",IFERROR(INDIRECT($E5&amp;"!Q"&amp;$AF5-1),""))</f>
        <v>0</v>
      </c>
      <c r="R5" s="260" cm="1">
        <f t="array" aca="1" ref="R5" ca="1">IF($D5="","",IFERROR(INDIRECT($E5&amp;"!R"&amp;$AF5-1),""))</f>
        <v>0</v>
      </c>
      <c r="S5" s="260"/>
      <c r="T5" s="260" cm="1">
        <f t="array" aca="1" ref="T5" ca="1">IF($D5="","",INDIRECT($E5&amp;"!T"&amp;$AF5-1))</f>
        <v>0</v>
      </c>
      <c r="U5" s="269" t="str" cm="1">
        <f t="array" aca="1" ref="U5" ca="1">SUBSTITUTE(IF($D5="","",INDIRECT("Teams!F"&amp; MATCH(D5,Teams!A:A,0))),0,"")</f>
        <v/>
      </c>
      <c r="V5" s="266" t="str">
        <f t="shared" ca="1" si="1"/>
        <v/>
      </c>
      <c r="W5" s="266" t="str">
        <f ca="1">IF($D5="","",Basis!$G$5)</f>
        <v>MIX</v>
      </c>
      <c r="X5" s="266" t="str" cm="1">
        <f t="array" aca="1" ref="X5" ca="1">IF(D5="","",INDIRECT($E5&amp;"!AE"&amp;$AF5))</f>
        <v>3312 AD</v>
      </c>
      <c r="Y5" s="266" t="str" cm="1">
        <f t="array" aca="1" ref="Y5" ca="1">IF(D5="","",INDIRECT($E5&amp;"!AF"&amp;$AF5))</f>
        <v>Dordrecht Oranje Wit (D)</v>
      </c>
      <c r="Z5" s="271" cm="1">
        <f t="array" aca="1" ref="Z5" ca="1">IF($D5="","",IFERROR(ROUND(INDIRECT($E5&amp;"!AH"&amp;$AF5),1),""))</f>
        <v>22.8</v>
      </c>
      <c r="AD5" s="21">
        <f>AD2+1</f>
        <v>13</v>
      </c>
      <c r="AE5" s="21" t="str" cm="1">
        <f t="array" aca="1" ref="AE5" ca="1">INDIRECT("Teams!BP"&amp;AD5)</f>
        <v>S2</v>
      </c>
      <c r="AF5" s="97" cm="1">
        <f t="array" aca="1" ref="AF5" ca="1">IFERROR(INDIRECT("Teams!BK"&amp;MATCH(AE5,Teams!A:A,0)),"")</f>
        <v>31</v>
      </c>
      <c r="AG5" s="21" t="s">
        <v>5042</v>
      </c>
    </row>
    <row r="6" spans="1:33" x14ac:dyDescent="0.25">
      <c r="A6" s="267" t="str">
        <f ca="1">IF($D6="","",Basis!$E$6)</f>
        <v>NCX19J3</v>
      </c>
      <c r="B6" s="268" t="str">
        <f ca="1">IF($D6="","",Basis!$C$5)</f>
        <v>Oranje Wit (D)</v>
      </c>
      <c r="C6" s="252" t="str">
        <f t="shared" ca="1" si="0"/>
        <v>S</v>
      </c>
      <c r="D6" s="257" t="str">
        <f t="shared" ca="1" si="2"/>
        <v>S2</v>
      </c>
      <c r="E6" s="252" t="str">
        <f ca="1">IF(D6="","","Zaal")</f>
        <v>Zaal</v>
      </c>
      <c r="F6" s="257" t="str" cm="1">
        <f t="array" aca="1" ref="F6" ca="1">IF($D6="","",INDIRECT($E6&amp;"!E"&amp;$AF6))</f>
        <v>WK</v>
      </c>
      <c r="G6" s="262" t="str" cm="1">
        <f t="array" aca="1" ref="G6" ca="1">IF($D6="","",INDIRECT($E6&amp;"!G"&amp;$AF6))</f>
        <v>8</v>
      </c>
      <c r="H6" s="257" t="str" cm="1">
        <f t="array" aca="1" ref="H6" ca="1">PROPER(SUBSTITUTE(IF($D6="","",INDIRECT($E6&amp;"!F"&amp;$AF6)),"0","?"))</f>
        <v>Za</v>
      </c>
      <c r="I6" s="262" cm="1">
        <f t="array" aca="1" ref="I6" ca="1">IF($D6="","",INDIRECT($E6&amp;"!J"&amp;$AF6))</f>
        <v>4</v>
      </c>
      <c r="J6" s="263" cm="1">
        <f t="array" aca="1" ref="J6" ca="1">IF($D6="","",INDIRECT($E6&amp;"!K"&amp;$AF6))</f>
        <v>4</v>
      </c>
      <c r="K6" s="264" cm="1">
        <f t="array" aca="1" ref="K6" ca="1">IF($D6="","",IFERROR(ROUND(INDIRECT($E6&amp;"!L"&amp;$AF6),1),""))</f>
        <v>22.3</v>
      </c>
      <c r="L6" s="263" cm="1">
        <f t="array" aca="1" ref="L6" ca="1">IF($D6="","",IFERROR(INDIRECT($E6&amp;"!P"&amp;$AF6),""))</f>
        <v>0</v>
      </c>
      <c r="M6" s="262" cm="1">
        <f t="array" aca="1" ref="M6" ca="1">IF($D6="","",IFERROR(INDIRECT($E6&amp;"!Q"&amp;$AF6),""))</f>
        <v>0</v>
      </c>
      <c r="N6" s="263" cm="1">
        <f t="array" aca="1" ref="N6" ca="1">IF($D6="","",IFERROR(INDIRECT($E6&amp;"!R"&amp;$AF6),""))</f>
        <v>0</v>
      </c>
      <c r="O6" s="263" cm="1">
        <f t="array" aca="1" ref="O6" ca="1">IF($D6="","",IFERROR(INDIRECT($E6&amp;"!S"&amp;$AF6),""))</f>
        <v>0</v>
      </c>
      <c r="P6" s="263" cm="1">
        <f t="array" aca="1" ref="P6" ca="1">IF($D6="","",IFERROR(INDIRECT($E6&amp;"!P"&amp;$AF6-1),""))</f>
        <v>0</v>
      </c>
      <c r="Q6" s="263" cm="1">
        <f t="array" aca="1" ref="Q6" ca="1">IF($D6="","",IFERROR(INDIRECT($E6&amp;"!Q"&amp;$AF6-1),""))</f>
        <v>0</v>
      </c>
      <c r="R6" s="263" cm="1">
        <f t="array" aca="1" ref="R6" ca="1">IF($D6="","",IFERROR(INDIRECT($E6&amp;"!R"&amp;$AF6-1),""))</f>
        <v>0</v>
      </c>
      <c r="S6" s="263" cm="1">
        <f t="array" aca="1" ref="S6" ca="1">IF($D6="","",IFERROR(INDIRECT($E6&amp;"!S"&amp;$AF6-1),""))</f>
        <v>8</v>
      </c>
      <c r="T6" s="263" cm="1">
        <f t="array" aca="1" ref="T6" ca="1">IF($D6="","",INDIRECT($E6&amp;"!T"&amp;$AF6-1))</f>
        <v>0</v>
      </c>
      <c r="U6" s="270" t="str" cm="1">
        <f t="array" aca="1" ref="U6" ca="1">SUBSTITUTE(IF($D6="","",INDIRECT("Teams!N"&amp; MATCH(D6,Teams!I:I,0))),0,"")</f>
        <v/>
      </c>
      <c r="V6" s="268" t="str">
        <f t="shared" ca="1" si="1"/>
        <v/>
      </c>
      <c r="W6" s="268" t="str">
        <f ca="1">IF($D6="","",Basis!$G$5)</f>
        <v>MIX</v>
      </c>
      <c r="X6" s="268" t="str" cm="1">
        <f t="array" aca="1" ref="X6" ca="1">IF(D6="","",INDIRECT($E6&amp;"!AE"&amp;$AF6))</f>
        <v>3312 AD</v>
      </c>
      <c r="Y6" s="268" t="str" cm="1">
        <f t="array" aca="1" ref="Y6" ca="1">IF(D6="","",INDIRECT($E6&amp;"!AF"&amp;$AF6))</f>
        <v>Dordrecht Oranje Wit Hal</v>
      </c>
      <c r="Z6" s="272" cm="1">
        <f t="array" aca="1" ref="Z6" ca="1">IF($D6="","",IFERROR(ROUND(INDIRECT($E6&amp;"!AH"&amp;$AF6),1),""))</f>
        <v>22.8</v>
      </c>
      <c r="AD6" s="21">
        <f t="shared" ref="AD6:AD69" si="3">AD3+1</f>
        <v>13</v>
      </c>
      <c r="AE6" s="21" t="str" cm="1">
        <f t="array" aca="1" ref="AE6" ca="1">INDIRECT("Teams!BP"&amp;AD6)</f>
        <v>S2</v>
      </c>
      <c r="AF6" s="97" cm="1">
        <f t="array" aca="1" ref="AF6" ca="1">IFERROR(INDIRECT("Teams!BL"&amp;MATCH(AE6,Teams!I:I,0)),"")</f>
        <v>31</v>
      </c>
      <c r="AG6" s="21" t="s">
        <v>5043</v>
      </c>
    </row>
    <row r="7" spans="1:33" x14ac:dyDescent="0.25">
      <c r="A7" s="278" t="str">
        <f ca="1">IF($D7="","",Basis!$E$6)</f>
        <v/>
      </c>
      <c r="B7" s="279" t="str">
        <f ca="1">IF($D7="","",Basis!$C$5)</f>
        <v/>
      </c>
      <c r="C7" s="253" t="str">
        <f t="shared" ca="1" si="0"/>
        <v/>
      </c>
      <c r="D7" s="258" t="str">
        <f t="shared" ca="1" si="2"/>
        <v/>
      </c>
      <c r="E7" s="253" t="str">
        <f ca="1">IF(D7="","","Veldvj")</f>
        <v/>
      </c>
      <c r="F7" s="258" t="str" cm="1">
        <f t="array" aca="1" ref="F7" ca="1">IF($D7="","",INDIRECT($E7&amp;"!E"&amp;$AF7))</f>
        <v/>
      </c>
      <c r="G7" s="274" t="str" cm="1">
        <f t="array" aca="1" ref="G7" ca="1">IF($D7="","",INDIRECT($E7&amp;"!G"&amp;$AF7))</f>
        <v/>
      </c>
      <c r="H7" s="258" t="str" cm="1">
        <f t="array" aca="1" ref="H7" ca="1">PROPER(SUBSTITUTE(IF($D7="","",INDIRECT($E7&amp;"!F"&amp;$AF7)),"0","?"))</f>
        <v/>
      </c>
      <c r="I7" s="274" t="str" cm="1">
        <f t="array" aca="1" ref="I7" ca="1">IF($D7="","",INDIRECT($E7&amp;"!J"&amp;$AF7))</f>
        <v/>
      </c>
      <c r="J7" s="275" t="str" cm="1">
        <f t="array" aca="1" ref="J7" ca="1">IF($D7="","",INDIRECT($E7&amp;"!K"&amp;$AF7))</f>
        <v/>
      </c>
      <c r="K7" s="276" t="str" cm="1">
        <f t="array" aca="1" ref="K7" ca="1">IF($D7="","",IFERROR(ROUND(INDIRECT($E7&amp;"!L"&amp;$AF7),1),""))</f>
        <v/>
      </c>
      <c r="L7" s="275" t="str" cm="1">
        <f t="array" aca="1" ref="L7" ca="1">IF($D7="","",IFERROR(INDIRECT($E7&amp;"!P"&amp;$AF7),""))</f>
        <v/>
      </c>
      <c r="M7" s="274" t="str" cm="1">
        <f t="array" aca="1" ref="M7" ca="1">IF($D7="","",IFERROR(INDIRECT($E7&amp;"!Q"&amp;$AF7),""))</f>
        <v/>
      </c>
      <c r="N7" s="275" t="str" cm="1">
        <f t="array" aca="1" ref="N7" ca="1">IF($D7="","",IFERROR(INDIRECT($E7&amp;"!R"&amp;$AF7),""))</f>
        <v/>
      </c>
      <c r="O7" s="277" t="str" cm="1">
        <f t="array" aca="1" ref="O7" ca="1">IF($D7="","",IFERROR(INDIRECT($E7&amp;"!S"&amp;$AF7),""))</f>
        <v/>
      </c>
      <c r="P7" s="275" t="str" cm="1">
        <f t="array" aca="1" ref="P7" ca="1">IF($D7="","",IFERROR(INDIRECT($E7&amp;"!P"&amp;$AF7-1),""))</f>
        <v/>
      </c>
      <c r="Q7" s="275" t="str" cm="1">
        <f t="array" aca="1" ref="Q7" ca="1">IF($D7="","",IFERROR(INDIRECT($E7&amp;"!Q"&amp;$AF7-1),""))</f>
        <v/>
      </c>
      <c r="R7" s="275" t="str" cm="1">
        <f t="array" aca="1" ref="R7" ca="1">IF($D7="","",IFERROR(INDIRECT($E7&amp;"!R"&amp;$AF7-1),""))</f>
        <v/>
      </c>
      <c r="S7" s="275" t="str" cm="1">
        <f t="array" aca="1" ref="S7" ca="1">IF($D7="","",IFERROR(INDIRECT($E7&amp;"!S"&amp;$AF7-1),""))</f>
        <v/>
      </c>
      <c r="T7" s="275" t="str" cm="1">
        <f t="array" aca="1" ref="T7" ca="1">IF($D7="","",INDIRECT($E7&amp;"!T"&amp;$AF7-1))</f>
        <v/>
      </c>
      <c r="U7" s="280" t="str" cm="1">
        <f t="array" aca="1" ref="U7" ca="1">SUBSTITUTE(IF($D7="","",INDIRECT("Teams!V"&amp; MATCH(D7,Teams!Q:Q,0))),0,"")</f>
        <v/>
      </c>
      <c r="V7" s="279" t="str">
        <f t="shared" ca="1" si="1"/>
        <v/>
      </c>
      <c r="W7" s="279" t="str">
        <f ca="1">IF($D7="","",Basis!$G$5)</f>
        <v/>
      </c>
      <c r="X7" s="279" t="str" cm="1">
        <f t="array" aca="1" ref="X7" ca="1">IF(D7="","",INDIRECT($E7&amp;"!AE"&amp;$AF7))</f>
        <v/>
      </c>
      <c r="Y7" s="279" t="str" cm="1">
        <f t="array" aca="1" ref="Y7" ca="1">IF(D7="","",INDIRECT($E7&amp;"!AF"&amp;$AF7))</f>
        <v/>
      </c>
      <c r="Z7" s="281" t="str" cm="1">
        <f t="array" aca="1" ref="Z7" ca="1">IF($D7="","",IFERROR(ROUND(INDIRECT($E7&amp;"!AH"&amp;$AF7),1),""))</f>
        <v/>
      </c>
      <c r="AD7" s="21">
        <f t="shared" si="3"/>
        <v>13</v>
      </c>
      <c r="AE7" s="21" t="str" cm="1">
        <f t="array" aca="1" ref="AE7" ca="1">INDIRECT("Teams!BP"&amp;AD7)</f>
        <v>S2</v>
      </c>
      <c r="AF7" s="97" t="str" cm="1">
        <f t="array" aca="1" ref="AF7" ca="1">IFERROR(INDIRECT("Teams!BM"&amp;MATCH(AE7,Teams!Q:Q,0)),"")</f>
        <v/>
      </c>
      <c r="AG7" s="21" t="s">
        <v>5044</v>
      </c>
    </row>
    <row r="8" spans="1:33" x14ac:dyDescent="0.25">
      <c r="A8" s="265" t="str">
        <f ca="1">IF($D8="","",Basis!$E$6)</f>
        <v>NCX19J3</v>
      </c>
      <c r="B8" s="266" t="str">
        <f ca="1">IF($D8="","",Basis!$C$5)</f>
        <v>Oranje Wit (D)</v>
      </c>
      <c r="C8" s="251" t="str">
        <f t="shared" ca="1" si="0"/>
        <v>S</v>
      </c>
      <c r="D8" s="256" t="str">
        <f t="shared" ca="1" si="2"/>
        <v>S3</v>
      </c>
      <c r="E8" s="251" t="str">
        <f ca="1">IF(D8="","","Veldnj")</f>
        <v>Veldnj</v>
      </c>
      <c r="F8" s="256" t="str" cm="1">
        <f t="array" aca="1" ref="F8" ca="1">IF($D8="","",INDIRECT($E8&amp;"!E"&amp;$AF8))</f>
        <v>WK</v>
      </c>
      <c r="G8" s="259" t="str" cm="1">
        <f t="array" aca="1" ref="G8" ca="1">IF($D8="","",INDIRECT($E8&amp;"!G"&amp;$AF8))</f>
        <v>8</v>
      </c>
      <c r="H8" s="256" t="str" cm="1">
        <f t="array" aca="1" ref="H8" ca="1">PROPER(SUBSTITUTE(IF($D8="","",INDIRECT($E8&amp;"!F"&amp;$AF8)),"0","?"))</f>
        <v>Za</v>
      </c>
      <c r="I8" s="259" cm="1">
        <f t="array" aca="1" ref="I8" ca="1">IF($D8="","",INDIRECT($E8&amp;"!J"&amp;$AF8))</f>
        <v>4</v>
      </c>
      <c r="J8" s="260" cm="1">
        <f t="array" aca="1" ref="J8" ca="1">IF($D8="","",INDIRECT($E8&amp;"!K"&amp;$AF8))</f>
        <v>5</v>
      </c>
      <c r="K8" s="261" cm="1">
        <f t="array" aca="1" ref="K8" ca="1">IF($D8="","",IFERROR(ROUND(INDIRECT($E8&amp;"!L"&amp;$AF8),1),""))</f>
        <v>30.9</v>
      </c>
      <c r="L8" s="260" cm="1">
        <f t="array" aca="1" ref="L8" ca="1">IF($D8="","",IFERROR(INDIRECT($E8&amp;"!P"&amp;$AF8),""))</f>
        <v>0</v>
      </c>
      <c r="M8" s="259" cm="1">
        <f t="array" aca="1" ref="M8" ca="1">IF($D8="","",IFERROR(INDIRECT($E8&amp;"!Q"&amp;$AF8),""))</f>
        <v>0</v>
      </c>
      <c r="N8" s="260" cm="1">
        <f t="array" aca="1" ref="N8" ca="1">IF($D8="","",IFERROR(INDIRECT($E8&amp;"!R"&amp;$AF8),""))</f>
        <v>0</v>
      </c>
      <c r="O8" s="260"/>
      <c r="P8" s="260" cm="1">
        <f t="array" aca="1" ref="P8" ca="1">IF($D8="","",IFERROR(INDIRECT($E8&amp;"!P"&amp;$AF8-1),""))</f>
        <v>0</v>
      </c>
      <c r="Q8" s="260" cm="1">
        <f t="array" aca="1" ref="Q8" ca="1">IF($D8="","",IFERROR(INDIRECT($E8&amp;"!Q"&amp;$AF8-1),""))</f>
        <v>0</v>
      </c>
      <c r="R8" s="260" cm="1">
        <f t="array" aca="1" ref="R8" ca="1">IF($D8="","",IFERROR(INDIRECT($E8&amp;"!R"&amp;$AF8-1),""))</f>
        <v>0</v>
      </c>
      <c r="S8" s="260"/>
      <c r="T8" s="260" cm="1">
        <f t="array" aca="1" ref="T8" ca="1">IF($D8="","",INDIRECT($E8&amp;"!T"&amp;$AF8-1))</f>
        <v>0</v>
      </c>
      <c r="U8" s="269" t="str" cm="1">
        <f t="array" aca="1" ref="U8" ca="1">SUBSTITUTE(IF($D8="","",INDIRECT("Teams!F"&amp; MATCH(D8,Teams!A:A,0))),0,"")</f>
        <v/>
      </c>
      <c r="V8" s="266" t="str">
        <f t="shared" ca="1" si="1"/>
        <v/>
      </c>
      <c r="W8" s="266" t="str">
        <f ca="1">IF($D8="","",Basis!$G$5)</f>
        <v>MIX</v>
      </c>
      <c r="X8" s="266" t="str" cm="1">
        <f t="array" aca="1" ref="X8" ca="1">IF(D8="","",INDIRECT($E8&amp;"!AE"&amp;$AF8))</f>
        <v>3312 AD</v>
      </c>
      <c r="Y8" s="266" t="str" cm="1">
        <f t="array" aca="1" ref="Y8" ca="1">IF(D8="","",INDIRECT($E8&amp;"!AF"&amp;$AF8))</f>
        <v>Dordrecht Oranje Wit (D)</v>
      </c>
      <c r="Z8" s="271" cm="1">
        <f t="array" aca="1" ref="Z8" ca="1">IF($D8="","",IFERROR(ROUND(INDIRECT($E8&amp;"!AH"&amp;$AF8),1),""))</f>
        <v>31.4</v>
      </c>
      <c r="AD8" s="21">
        <f t="shared" si="3"/>
        <v>14</v>
      </c>
      <c r="AE8" s="21" t="str" cm="1">
        <f t="array" aca="1" ref="AE8" ca="1">INDIRECT("Teams!BP"&amp;AD8)</f>
        <v>S3</v>
      </c>
      <c r="AF8" s="97" cm="1">
        <f t="array" aca="1" ref="AF8" ca="1">IFERROR(INDIRECT("Teams!BK"&amp;MATCH(AE8,Teams!A:A,0)),"")</f>
        <v>51</v>
      </c>
      <c r="AG8" s="21" t="s">
        <v>5042</v>
      </c>
    </row>
    <row r="9" spans="1:33" x14ac:dyDescent="0.25">
      <c r="A9" s="267" t="str">
        <f ca="1">IF($D9="","",Basis!$E$6)</f>
        <v>NCX19J3</v>
      </c>
      <c r="B9" s="268" t="str">
        <f ca="1">IF($D9="","",Basis!$C$5)</f>
        <v>Oranje Wit (D)</v>
      </c>
      <c r="C9" s="252" t="str">
        <f t="shared" ca="1" si="0"/>
        <v>S</v>
      </c>
      <c r="D9" s="257" t="str">
        <f t="shared" ca="1" si="2"/>
        <v>S3</v>
      </c>
      <c r="E9" s="252" t="str">
        <f ca="1">IF(D9="","","Zaal")</f>
        <v>Zaal</v>
      </c>
      <c r="F9" s="257" t="str" cm="1">
        <f t="array" aca="1" ref="F9" ca="1">IF($D9="","",INDIRECT($E9&amp;"!E"&amp;$AF9))</f>
        <v>WK</v>
      </c>
      <c r="G9" s="262" t="str" cm="1">
        <f t="array" aca="1" ref="G9" ca="1">IF($D9="","",INDIRECT($E9&amp;"!G"&amp;$AF9))</f>
        <v>8</v>
      </c>
      <c r="H9" s="257" t="str" cm="1">
        <f t="array" aca="1" ref="H9" ca="1">PROPER(SUBSTITUTE(IF($D9="","",INDIRECT($E9&amp;"!F"&amp;$AF9)),"0","?"))</f>
        <v>Za</v>
      </c>
      <c r="I9" s="262" cm="1">
        <f t="array" aca="1" ref="I9" ca="1">IF($D9="","",INDIRECT($E9&amp;"!J"&amp;$AF9))</f>
        <v>4</v>
      </c>
      <c r="J9" s="263" cm="1">
        <f t="array" aca="1" ref="J9" ca="1">IF($D9="","",INDIRECT($E9&amp;"!K"&amp;$AF9))</f>
        <v>5</v>
      </c>
      <c r="K9" s="264" cm="1">
        <f t="array" aca="1" ref="K9" ca="1">IF($D9="","",IFERROR(ROUND(INDIRECT($E9&amp;"!L"&amp;$AF9),1),""))</f>
        <v>30.9</v>
      </c>
      <c r="L9" s="263" cm="1">
        <f t="array" aca="1" ref="L9" ca="1">IF($D9="","",IFERROR(INDIRECT($E9&amp;"!P"&amp;$AF9),""))</f>
        <v>0</v>
      </c>
      <c r="M9" s="262" cm="1">
        <f t="array" aca="1" ref="M9" ca="1">IF($D9="","",IFERROR(INDIRECT($E9&amp;"!Q"&amp;$AF9),""))</f>
        <v>0</v>
      </c>
      <c r="N9" s="263" cm="1">
        <f t="array" aca="1" ref="N9" ca="1">IF($D9="","",IFERROR(INDIRECT($E9&amp;"!R"&amp;$AF9),""))</f>
        <v>0</v>
      </c>
      <c r="O9" s="263" cm="1">
        <f t="array" aca="1" ref="O9" ca="1">IF($D9="","",IFERROR(INDIRECT($E9&amp;"!S"&amp;$AF9),""))</f>
        <v>0</v>
      </c>
      <c r="P9" s="263" cm="1">
        <f t="array" aca="1" ref="P9" ca="1">IF($D9="","",IFERROR(INDIRECT($E9&amp;"!P"&amp;$AF9-1),""))</f>
        <v>0</v>
      </c>
      <c r="Q9" s="263" cm="1">
        <f t="array" aca="1" ref="Q9" ca="1">IF($D9="","",IFERROR(INDIRECT($E9&amp;"!Q"&amp;$AF9-1),""))</f>
        <v>0</v>
      </c>
      <c r="R9" s="263" cm="1">
        <f t="array" aca="1" ref="R9" ca="1">IF($D9="","",IFERROR(INDIRECT($E9&amp;"!R"&amp;$AF9-1),""))</f>
        <v>0</v>
      </c>
      <c r="S9" s="263" cm="1">
        <f t="array" aca="1" ref="S9" ca="1">IF($D9="","",IFERROR(INDIRECT($E9&amp;"!S"&amp;$AF9-1),""))</f>
        <v>9</v>
      </c>
      <c r="T9" s="263" cm="1">
        <f t="array" aca="1" ref="T9" ca="1">IF($D9="","",INDIRECT($E9&amp;"!T"&amp;$AF9-1))</f>
        <v>0</v>
      </c>
      <c r="U9" s="270" t="str" cm="1">
        <f t="array" aca="1" ref="U9" ca="1">SUBSTITUTE(IF($D9="","",INDIRECT("Teams!N"&amp; MATCH(D9,Teams!I:I,0))),0,"")</f>
        <v/>
      </c>
      <c r="V9" s="268" t="str">
        <f t="shared" ca="1" si="1"/>
        <v/>
      </c>
      <c r="W9" s="268" t="str">
        <f ca="1">IF($D9="","",Basis!$G$5)</f>
        <v>MIX</v>
      </c>
      <c r="X9" s="268" t="str" cm="1">
        <f t="array" aca="1" ref="X9" ca="1">IF(D9="","",INDIRECT($E9&amp;"!AE"&amp;$AF9))</f>
        <v>3312 AD</v>
      </c>
      <c r="Y9" s="268" t="str" cm="1">
        <f t="array" aca="1" ref="Y9" ca="1">IF(D9="","",INDIRECT($E9&amp;"!AF"&amp;$AF9))</f>
        <v>Dordrecht Oranje Wit Hal</v>
      </c>
      <c r="Z9" s="272" cm="1">
        <f t="array" aca="1" ref="Z9" ca="1">IF($D9="","",IFERROR(ROUND(INDIRECT($E9&amp;"!AH"&amp;$AF9),1),""))</f>
        <v>31.4</v>
      </c>
      <c r="AD9" s="21">
        <f t="shared" si="3"/>
        <v>14</v>
      </c>
      <c r="AE9" s="21" t="str" cm="1">
        <f t="array" aca="1" ref="AE9" ca="1">INDIRECT("Teams!BP"&amp;AD9)</f>
        <v>S3</v>
      </c>
      <c r="AF9" s="97" cm="1">
        <f t="array" aca="1" ref="AF9" ca="1">IFERROR(INDIRECT("Teams!BL"&amp;MATCH(AE9,Teams!I:I,0)),"")</f>
        <v>51</v>
      </c>
      <c r="AG9" s="21" t="s">
        <v>5043</v>
      </c>
    </row>
    <row r="10" spans="1:33" x14ac:dyDescent="0.25">
      <c r="A10" s="278" t="str">
        <f ca="1">IF($D10="","",Basis!$E$6)</f>
        <v/>
      </c>
      <c r="B10" s="279" t="str">
        <f ca="1">IF($D10="","",Basis!$C$5)</f>
        <v/>
      </c>
      <c r="C10" s="253" t="str">
        <f t="shared" ca="1" si="0"/>
        <v/>
      </c>
      <c r="D10" s="258" t="str">
        <f t="shared" ca="1" si="2"/>
        <v/>
      </c>
      <c r="E10" s="253" t="str">
        <f ca="1">IF(D10="","","Veldvj")</f>
        <v/>
      </c>
      <c r="F10" s="258" t="str" cm="1">
        <f t="array" aca="1" ref="F10" ca="1">IF($D10="","",INDIRECT($E10&amp;"!E"&amp;$AF10))</f>
        <v/>
      </c>
      <c r="G10" s="274" t="str" cm="1">
        <f t="array" aca="1" ref="G10" ca="1">IF($D10="","",INDIRECT($E10&amp;"!G"&amp;$AF10))</f>
        <v/>
      </c>
      <c r="H10" s="258" t="str" cm="1">
        <f t="array" aca="1" ref="H10" ca="1">PROPER(SUBSTITUTE(IF($D10="","",INDIRECT($E10&amp;"!F"&amp;$AF10)),"0","?"))</f>
        <v/>
      </c>
      <c r="I10" s="274" t="str" cm="1">
        <f t="array" aca="1" ref="I10" ca="1">IF($D10="","",INDIRECT($E10&amp;"!J"&amp;$AF10))</f>
        <v/>
      </c>
      <c r="J10" s="275" t="str" cm="1">
        <f t="array" aca="1" ref="J10" ca="1">IF($D10="","",INDIRECT($E10&amp;"!K"&amp;$AF10))</f>
        <v/>
      </c>
      <c r="K10" s="276" t="str" cm="1">
        <f t="array" aca="1" ref="K10" ca="1">IF($D10="","",IFERROR(ROUND(INDIRECT($E10&amp;"!L"&amp;$AF10),1),""))</f>
        <v/>
      </c>
      <c r="L10" s="275" t="str" cm="1">
        <f t="array" aca="1" ref="L10" ca="1">IF($D10="","",IFERROR(INDIRECT($E10&amp;"!P"&amp;$AF10),""))</f>
        <v/>
      </c>
      <c r="M10" s="274" t="str" cm="1">
        <f t="array" aca="1" ref="M10" ca="1">IF($D10="","",IFERROR(INDIRECT($E10&amp;"!Q"&amp;$AF10),""))</f>
        <v/>
      </c>
      <c r="N10" s="275" t="str" cm="1">
        <f t="array" aca="1" ref="N10" ca="1">IF($D10="","",IFERROR(INDIRECT($E10&amp;"!R"&amp;$AF10),""))</f>
        <v/>
      </c>
      <c r="O10" s="277" t="str" cm="1">
        <f t="array" aca="1" ref="O10" ca="1">IF($D10="","",IFERROR(INDIRECT($E10&amp;"!S"&amp;$AF10),""))</f>
        <v/>
      </c>
      <c r="P10" s="275" t="str" cm="1">
        <f t="array" aca="1" ref="P10" ca="1">IF($D10="","",IFERROR(INDIRECT($E10&amp;"!P"&amp;$AF10-1),""))</f>
        <v/>
      </c>
      <c r="Q10" s="275" t="str" cm="1">
        <f t="array" aca="1" ref="Q10" ca="1">IF($D10="","",IFERROR(INDIRECT($E10&amp;"!Q"&amp;$AF10-1),""))</f>
        <v/>
      </c>
      <c r="R10" s="275" t="str" cm="1">
        <f t="array" aca="1" ref="R10" ca="1">IF($D10="","",IFERROR(INDIRECT($E10&amp;"!R"&amp;$AF10-1),""))</f>
        <v/>
      </c>
      <c r="S10" s="275" t="str" cm="1">
        <f t="array" aca="1" ref="S10" ca="1">IF($D10="","",IFERROR(INDIRECT($E10&amp;"!S"&amp;$AF10-1),""))</f>
        <v/>
      </c>
      <c r="T10" s="275" t="str" cm="1">
        <f t="array" aca="1" ref="T10" ca="1">IF($D10="","",INDIRECT($E10&amp;"!T"&amp;$AF10-1))</f>
        <v/>
      </c>
      <c r="U10" s="280" t="str" cm="1">
        <f t="array" aca="1" ref="U10" ca="1">SUBSTITUTE(IF($D10="","",INDIRECT("Teams!V"&amp; MATCH(D10,Teams!Q:Q,0))),0,"")</f>
        <v/>
      </c>
      <c r="V10" s="279" t="str">
        <f t="shared" ca="1" si="1"/>
        <v/>
      </c>
      <c r="W10" s="279" t="str">
        <f ca="1">IF($D10="","",Basis!$G$5)</f>
        <v/>
      </c>
      <c r="X10" s="279" t="str" cm="1">
        <f t="array" aca="1" ref="X10" ca="1">IF(D10="","",INDIRECT($E10&amp;"!AE"&amp;$AF10))</f>
        <v/>
      </c>
      <c r="Y10" s="279" t="str" cm="1">
        <f t="array" aca="1" ref="Y10" ca="1">IF(D10="","",INDIRECT($E10&amp;"!AF"&amp;$AF10))</f>
        <v/>
      </c>
      <c r="Z10" s="281" t="str" cm="1">
        <f t="array" aca="1" ref="Z10" ca="1">IF($D10="","",IFERROR(ROUND(INDIRECT($E10&amp;"!AH"&amp;$AF10),1),""))</f>
        <v/>
      </c>
      <c r="AD10" s="21">
        <f t="shared" si="3"/>
        <v>14</v>
      </c>
      <c r="AE10" s="21" t="str" cm="1">
        <f t="array" aca="1" ref="AE10" ca="1">INDIRECT("Teams!BP"&amp;AD10)</f>
        <v>S3</v>
      </c>
      <c r="AF10" s="97" t="str" cm="1">
        <f t="array" aca="1" ref="AF10" ca="1">IFERROR(INDIRECT("Teams!BM"&amp;MATCH(AE10,Teams!Q:Q,0)),"")</f>
        <v/>
      </c>
      <c r="AG10" s="21" t="s">
        <v>5044</v>
      </c>
    </row>
    <row r="11" spans="1:33" x14ac:dyDescent="0.25">
      <c r="A11" s="265" t="str">
        <f ca="1">IF($D11="","",Basis!$E$6)</f>
        <v>NCX19J3</v>
      </c>
      <c r="B11" s="266" t="str">
        <f ca="1">IF($D11="","",Basis!$C$5)</f>
        <v>Oranje Wit (D)</v>
      </c>
      <c r="C11" s="251" t="str">
        <f t="shared" ca="1" si="0"/>
        <v>S</v>
      </c>
      <c r="D11" s="256" t="str">
        <f t="shared" ca="1" si="2"/>
        <v>S4</v>
      </c>
      <c r="E11" s="251" t="str">
        <f ca="1">IF(D11="","","Veldnj")</f>
        <v>Veldnj</v>
      </c>
      <c r="F11" s="256" t="str" cm="1">
        <f t="array" aca="1" ref="F11" ca="1">IF($D11="","",INDIRECT($E11&amp;"!E"&amp;$AF11))</f>
        <v>WK</v>
      </c>
      <c r="G11" s="259" t="str" cm="1">
        <f t="array" aca="1" ref="G11" ca="1">IF($D11="","",INDIRECT($E11&amp;"!G"&amp;$AF11))</f>
        <v>8</v>
      </c>
      <c r="H11" s="256" t="str" cm="1">
        <f t="array" aca="1" ref="H11" ca="1">PROPER(SUBSTITUTE(IF($D11="","",INDIRECT($E11&amp;"!F"&amp;$AF11)),"0","?"))</f>
        <v>Za</v>
      </c>
      <c r="I11" s="259" cm="1">
        <f t="array" aca="1" ref="I11" ca="1">IF($D11="","",INDIRECT($E11&amp;"!J"&amp;$AF11))</f>
        <v>5</v>
      </c>
      <c r="J11" s="260" cm="1">
        <f t="array" aca="1" ref="J11" ca="1">IF($D11="","",INDIRECT($E11&amp;"!K"&amp;$AF11))</f>
        <v>5</v>
      </c>
      <c r="K11" s="261" cm="1">
        <f t="array" aca="1" ref="K11" ca="1">IF($D11="","",IFERROR(ROUND(INDIRECT($E11&amp;"!L"&amp;$AF11),1),""))</f>
        <v>37.700000000000003</v>
      </c>
      <c r="L11" s="260" cm="1">
        <f t="array" aca="1" ref="L11" ca="1">IF($D11="","",IFERROR(INDIRECT($E11&amp;"!P"&amp;$AF11),""))</f>
        <v>0</v>
      </c>
      <c r="M11" s="259" cm="1">
        <f t="array" aca="1" ref="M11" ca="1">IF($D11="","",IFERROR(INDIRECT($E11&amp;"!Q"&amp;$AF11),""))</f>
        <v>0</v>
      </c>
      <c r="N11" s="260" cm="1">
        <f t="array" aca="1" ref="N11" ca="1">IF($D11="","",IFERROR(INDIRECT($E11&amp;"!R"&amp;$AF11),""))</f>
        <v>0</v>
      </c>
      <c r="O11" s="260"/>
      <c r="P11" s="260" cm="1">
        <f t="array" aca="1" ref="P11" ca="1">IF($D11="","",IFERROR(INDIRECT($E11&amp;"!P"&amp;$AF11-1),""))</f>
        <v>0</v>
      </c>
      <c r="Q11" s="260" cm="1">
        <f t="array" aca="1" ref="Q11" ca="1">IF($D11="","",IFERROR(INDIRECT($E11&amp;"!Q"&amp;$AF11-1),""))</f>
        <v>0</v>
      </c>
      <c r="R11" s="260" cm="1">
        <f t="array" aca="1" ref="R11" ca="1">IF($D11="","",IFERROR(INDIRECT($E11&amp;"!R"&amp;$AF11-1),""))</f>
        <v>0</v>
      </c>
      <c r="S11" s="260"/>
      <c r="T11" s="260" cm="1">
        <f t="array" aca="1" ref="T11" ca="1">IF($D11="","",INDIRECT($E11&amp;"!T"&amp;$AF11-1))</f>
        <v>0</v>
      </c>
      <c r="U11" s="269" t="str" cm="1">
        <f t="array" aca="1" ref="U11" ca="1">SUBSTITUTE(IF($D11="","",INDIRECT("Teams!F"&amp; MATCH(D11,Teams!A:A,0))),0,"")</f>
        <v/>
      </c>
      <c r="V11" s="266" t="str">
        <f t="shared" ca="1" si="1"/>
        <v/>
      </c>
      <c r="W11" s="266" t="str">
        <f ca="1">IF($D11="","",Basis!$G$5)</f>
        <v>MIX</v>
      </c>
      <c r="X11" s="266" t="str" cm="1">
        <f t="array" aca="1" ref="X11" ca="1">IF(D11="","",INDIRECT($E11&amp;"!AE"&amp;$AF11))</f>
        <v>3312 AD</v>
      </c>
      <c r="Y11" s="266" t="str" cm="1">
        <f t="array" aca="1" ref="Y11" ca="1">IF(D11="","",INDIRECT($E11&amp;"!AF"&amp;$AF11))</f>
        <v>Dordrecht Oranje Wit (D)</v>
      </c>
      <c r="Z11" s="271" cm="1">
        <f t="array" aca="1" ref="Z11" ca="1">IF($D11="","",IFERROR(ROUND(INDIRECT($E11&amp;"!AH"&amp;$AF11),1),""))</f>
        <v>38.200000000000003</v>
      </c>
      <c r="AD11" s="21">
        <f t="shared" si="3"/>
        <v>15</v>
      </c>
      <c r="AE11" s="21" t="str" cm="1">
        <f t="array" aca="1" ref="AE11" ca="1">INDIRECT("Teams!BP"&amp;AD11)</f>
        <v>S4</v>
      </c>
      <c r="AF11" s="97" cm="1">
        <f t="array" aca="1" ref="AF11" ca="1">IFERROR(INDIRECT("Teams!BK"&amp;MATCH(AE11,Teams!A:A,0)),"")</f>
        <v>71</v>
      </c>
      <c r="AG11" s="21" t="s">
        <v>5042</v>
      </c>
    </row>
    <row r="12" spans="1:33" x14ac:dyDescent="0.25">
      <c r="A12" s="267" t="str">
        <f ca="1">IF($D12="","",Basis!$E$6)</f>
        <v>NCX19J3</v>
      </c>
      <c r="B12" s="268" t="str">
        <f ca="1">IF($D12="","",Basis!$C$5)</f>
        <v>Oranje Wit (D)</v>
      </c>
      <c r="C12" s="252" t="str">
        <f t="shared" ca="1" si="0"/>
        <v>S</v>
      </c>
      <c r="D12" s="257" t="str">
        <f t="shared" ca="1" si="2"/>
        <v>S4</v>
      </c>
      <c r="E12" s="252" t="str">
        <f ca="1">IF(D12="","","Zaal")</f>
        <v>Zaal</v>
      </c>
      <c r="F12" s="257" t="str" cm="1">
        <f t="array" aca="1" ref="F12" ca="1">IF($D12="","",INDIRECT($E12&amp;"!E"&amp;$AF12))</f>
        <v>WK</v>
      </c>
      <c r="G12" s="262" t="str" cm="1">
        <f t="array" aca="1" ref="G12" ca="1">IF($D12="","",INDIRECT($E12&amp;"!G"&amp;$AF12))</f>
        <v>8</v>
      </c>
      <c r="H12" s="257" t="str" cm="1">
        <f t="array" aca="1" ref="H12" ca="1">PROPER(SUBSTITUTE(IF($D12="","",INDIRECT($E12&amp;"!F"&amp;$AF12)),"0","?"))</f>
        <v>Za</v>
      </c>
      <c r="I12" s="262" cm="1">
        <f t="array" aca="1" ref="I12" ca="1">IF($D12="","",INDIRECT($E12&amp;"!J"&amp;$AF12))</f>
        <v>5</v>
      </c>
      <c r="J12" s="263" cm="1">
        <f t="array" aca="1" ref="J12" ca="1">IF($D12="","",INDIRECT($E12&amp;"!K"&amp;$AF12))</f>
        <v>5</v>
      </c>
      <c r="K12" s="264" cm="1">
        <f t="array" aca="1" ref="K12" ca="1">IF($D12="","",IFERROR(ROUND(INDIRECT($E12&amp;"!L"&amp;$AF12),1),""))</f>
        <v>37.700000000000003</v>
      </c>
      <c r="L12" s="263" cm="1">
        <f t="array" aca="1" ref="L12" ca="1">IF($D12="","",IFERROR(INDIRECT($E12&amp;"!P"&amp;$AF12),""))</f>
        <v>0</v>
      </c>
      <c r="M12" s="262" cm="1">
        <f t="array" aca="1" ref="M12" ca="1">IF($D12="","",IFERROR(INDIRECT($E12&amp;"!Q"&amp;$AF12),""))</f>
        <v>0</v>
      </c>
      <c r="N12" s="263" cm="1">
        <f t="array" aca="1" ref="N12" ca="1">IF($D12="","",IFERROR(INDIRECT($E12&amp;"!R"&amp;$AF12),""))</f>
        <v>0</v>
      </c>
      <c r="O12" s="263" cm="1">
        <f t="array" aca="1" ref="O12" ca="1">IF($D12="","",IFERROR(INDIRECT($E12&amp;"!S"&amp;$AF12),""))</f>
        <v>0</v>
      </c>
      <c r="P12" s="263" cm="1">
        <f t="array" aca="1" ref="P12" ca="1">IF($D12="","",IFERROR(INDIRECT($E12&amp;"!P"&amp;$AF12-1),""))</f>
        <v>0</v>
      </c>
      <c r="Q12" s="263" cm="1">
        <f t="array" aca="1" ref="Q12" ca="1">IF($D12="","",IFERROR(INDIRECT($E12&amp;"!Q"&amp;$AF12-1),""))</f>
        <v>0</v>
      </c>
      <c r="R12" s="263" cm="1">
        <f t="array" aca="1" ref="R12" ca="1">IF($D12="","",IFERROR(INDIRECT($E12&amp;"!R"&amp;$AF12-1),""))</f>
        <v>0</v>
      </c>
      <c r="S12" s="263" cm="1">
        <f t="array" aca="1" ref="S12" ca="1">IF($D12="","",IFERROR(INDIRECT($E12&amp;"!S"&amp;$AF12-1),""))</f>
        <v>10</v>
      </c>
      <c r="T12" s="263" cm="1">
        <f t="array" aca="1" ref="T12" ca="1">IF($D12="","",INDIRECT($E12&amp;"!T"&amp;$AF12-1))</f>
        <v>0</v>
      </c>
      <c r="U12" s="270" t="str" cm="1">
        <f t="array" aca="1" ref="U12" ca="1">SUBSTITUTE(IF($D12="","",INDIRECT("Teams!N"&amp; MATCH(D12,Teams!I:I,0))),0,"")</f>
        <v/>
      </c>
      <c r="V12" s="268" t="str">
        <f t="shared" ca="1" si="1"/>
        <v/>
      </c>
      <c r="W12" s="268" t="str">
        <f ca="1">IF($D12="","",Basis!$G$5)</f>
        <v>MIX</v>
      </c>
      <c r="X12" s="268" t="str" cm="1">
        <f t="array" aca="1" ref="X12" ca="1">IF(D12="","",INDIRECT($E12&amp;"!AE"&amp;$AF12))</f>
        <v>3312 AD</v>
      </c>
      <c r="Y12" s="268" t="str" cm="1">
        <f t="array" aca="1" ref="Y12" ca="1">IF(D12="","",INDIRECT($E12&amp;"!AF"&amp;$AF12))</f>
        <v>Dordrecht Oranje Wit Hal</v>
      </c>
      <c r="Z12" s="272" cm="1">
        <f t="array" aca="1" ref="Z12" ca="1">IF($D12="","",IFERROR(ROUND(INDIRECT($E12&amp;"!AH"&amp;$AF12),1),""))</f>
        <v>38.200000000000003</v>
      </c>
      <c r="AD12" s="21">
        <f t="shared" si="3"/>
        <v>15</v>
      </c>
      <c r="AE12" s="21" t="str" cm="1">
        <f t="array" aca="1" ref="AE12" ca="1">INDIRECT("Teams!BP"&amp;AD12)</f>
        <v>S4</v>
      </c>
      <c r="AF12" s="97" cm="1">
        <f t="array" aca="1" ref="AF12" ca="1">IFERROR(INDIRECT("Teams!BL"&amp;MATCH(AE12,Teams!I:I,0)),"")</f>
        <v>71</v>
      </c>
      <c r="AG12" s="21" t="s">
        <v>5043</v>
      </c>
    </row>
    <row r="13" spans="1:33" x14ac:dyDescent="0.25">
      <c r="A13" s="278" t="str">
        <f ca="1">IF($D13="","",Basis!$E$6)</f>
        <v/>
      </c>
      <c r="B13" s="279" t="str">
        <f ca="1">IF($D13="","",Basis!$C$5)</f>
        <v/>
      </c>
      <c r="C13" s="253" t="str">
        <f t="shared" ca="1" si="0"/>
        <v/>
      </c>
      <c r="D13" s="258" t="str">
        <f t="shared" ca="1" si="2"/>
        <v/>
      </c>
      <c r="E13" s="253" t="str">
        <f ca="1">IF(D13="","","Veldvj")</f>
        <v/>
      </c>
      <c r="F13" s="258" t="str" cm="1">
        <f t="array" aca="1" ref="F13" ca="1">IF($D13="","",INDIRECT($E13&amp;"!E"&amp;$AF13))</f>
        <v/>
      </c>
      <c r="G13" s="274" t="str" cm="1">
        <f t="array" aca="1" ref="G13" ca="1">IF($D13="","",INDIRECT($E13&amp;"!G"&amp;$AF13))</f>
        <v/>
      </c>
      <c r="H13" s="258" t="str" cm="1">
        <f t="array" aca="1" ref="H13" ca="1">PROPER(SUBSTITUTE(IF($D13="","",INDIRECT($E13&amp;"!F"&amp;$AF13)),"0","?"))</f>
        <v/>
      </c>
      <c r="I13" s="274" t="str" cm="1">
        <f t="array" aca="1" ref="I13" ca="1">IF($D13="","",INDIRECT($E13&amp;"!J"&amp;$AF13))</f>
        <v/>
      </c>
      <c r="J13" s="275" t="str" cm="1">
        <f t="array" aca="1" ref="J13" ca="1">IF($D13="","",INDIRECT($E13&amp;"!K"&amp;$AF13))</f>
        <v/>
      </c>
      <c r="K13" s="276" t="str" cm="1">
        <f t="array" aca="1" ref="K13" ca="1">IF($D13="","",IFERROR(ROUND(INDIRECT($E13&amp;"!L"&amp;$AF13),1),""))</f>
        <v/>
      </c>
      <c r="L13" s="275" t="str" cm="1">
        <f t="array" aca="1" ref="L13" ca="1">IF($D13="","",IFERROR(INDIRECT($E13&amp;"!P"&amp;$AF13),""))</f>
        <v/>
      </c>
      <c r="M13" s="274" t="str" cm="1">
        <f t="array" aca="1" ref="M13" ca="1">IF($D13="","",IFERROR(INDIRECT($E13&amp;"!Q"&amp;$AF13),""))</f>
        <v/>
      </c>
      <c r="N13" s="275" t="str" cm="1">
        <f t="array" aca="1" ref="N13" ca="1">IF($D13="","",IFERROR(INDIRECT($E13&amp;"!R"&amp;$AF13),""))</f>
        <v/>
      </c>
      <c r="O13" s="277" t="str" cm="1">
        <f t="array" aca="1" ref="O13" ca="1">IF($D13="","",IFERROR(INDIRECT($E13&amp;"!S"&amp;$AF13),""))</f>
        <v/>
      </c>
      <c r="P13" s="275" t="str" cm="1">
        <f t="array" aca="1" ref="P13" ca="1">IF($D13="","",IFERROR(INDIRECT($E13&amp;"!P"&amp;$AF13-1),""))</f>
        <v/>
      </c>
      <c r="Q13" s="275" t="str" cm="1">
        <f t="array" aca="1" ref="Q13" ca="1">IF($D13="","",IFERROR(INDIRECT($E13&amp;"!Q"&amp;$AF13-1),""))</f>
        <v/>
      </c>
      <c r="R13" s="275" t="str" cm="1">
        <f t="array" aca="1" ref="R13" ca="1">IF($D13="","",IFERROR(INDIRECT($E13&amp;"!R"&amp;$AF13-1),""))</f>
        <v/>
      </c>
      <c r="S13" s="275" t="str" cm="1">
        <f t="array" aca="1" ref="S13" ca="1">IF($D13="","",IFERROR(INDIRECT($E13&amp;"!S"&amp;$AF13-1),""))</f>
        <v/>
      </c>
      <c r="T13" s="275" t="str" cm="1">
        <f t="array" aca="1" ref="T13" ca="1">IF($D13="","",INDIRECT($E13&amp;"!T"&amp;$AF13-1))</f>
        <v/>
      </c>
      <c r="U13" s="280" t="str" cm="1">
        <f t="array" aca="1" ref="U13" ca="1">SUBSTITUTE(IF($D13="","",INDIRECT("Teams!V"&amp; MATCH(D13,Teams!Q:Q,0))),0,"")</f>
        <v/>
      </c>
      <c r="V13" s="279" t="str">
        <f t="shared" ca="1" si="1"/>
        <v/>
      </c>
      <c r="W13" s="279" t="str">
        <f ca="1">IF($D13="","",Basis!$G$5)</f>
        <v/>
      </c>
      <c r="X13" s="279" t="str" cm="1">
        <f t="array" aca="1" ref="X13" ca="1">IF(D13="","",INDIRECT($E13&amp;"!AE"&amp;$AF13))</f>
        <v/>
      </c>
      <c r="Y13" s="279" t="str" cm="1">
        <f t="array" aca="1" ref="Y13" ca="1">IF(D13="","",INDIRECT($E13&amp;"!AF"&amp;$AF13))</f>
        <v/>
      </c>
      <c r="Z13" s="281" t="str" cm="1">
        <f t="array" aca="1" ref="Z13" ca="1">IF($D13="","",IFERROR(ROUND(INDIRECT($E13&amp;"!AH"&amp;$AF13),1),""))</f>
        <v/>
      </c>
      <c r="AD13" s="21">
        <f t="shared" si="3"/>
        <v>15</v>
      </c>
      <c r="AE13" s="21" t="str" cm="1">
        <f t="array" aca="1" ref="AE13" ca="1">INDIRECT("Teams!BP"&amp;AD13)</f>
        <v>S4</v>
      </c>
      <c r="AF13" s="97" t="str" cm="1">
        <f t="array" aca="1" ref="AF13" ca="1">IFERROR(INDIRECT("Teams!BM"&amp;MATCH(AE13,Teams!Q:Q,0)),"")</f>
        <v/>
      </c>
      <c r="AG13" s="21" t="s">
        <v>5044</v>
      </c>
    </row>
    <row r="14" spans="1:33" x14ac:dyDescent="0.25">
      <c r="A14" s="265" t="str">
        <f ca="1">IF($D14="","",Basis!$E$6)</f>
        <v>NCX19J3</v>
      </c>
      <c r="B14" s="266" t="str">
        <f ca="1">IF($D14="","",Basis!$C$5)</f>
        <v>Oranje Wit (D)</v>
      </c>
      <c r="C14" s="251" t="str">
        <f t="shared" ca="1" si="0"/>
        <v>S</v>
      </c>
      <c r="D14" s="256" t="str">
        <f t="shared" ca="1" si="2"/>
        <v>S5</v>
      </c>
      <c r="E14" s="251" t="str">
        <f ca="1">IF(D14="","","Veldnj")</f>
        <v>Veldnj</v>
      </c>
      <c r="F14" s="256" t="str" cm="1">
        <f t="array" aca="1" ref="F14" ca="1">IF($D14="","",INDIRECT($E14&amp;"!E"&amp;$AF14))</f>
        <v>WK</v>
      </c>
      <c r="G14" s="259" t="str" cm="1">
        <f t="array" aca="1" ref="G14" ca="1">IF($D14="","",INDIRECT($E14&amp;"!G"&amp;$AF14))</f>
        <v>8</v>
      </c>
      <c r="H14" s="256" t="str" cm="1">
        <f t="array" aca="1" ref="H14" ca="1">PROPER(SUBSTITUTE(IF($D14="","",INDIRECT($E14&amp;"!F"&amp;$AF14)),"0","?"))</f>
        <v>Za</v>
      </c>
      <c r="I14" s="259" cm="1">
        <f t="array" aca="1" ref="I14" ca="1">IF($D14="","",INDIRECT($E14&amp;"!J"&amp;$AF14))</f>
        <v>4</v>
      </c>
      <c r="J14" s="260" cm="1">
        <f t="array" aca="1" ref="J14" ca="1">IF($D14="","",INDIRECT($E14&amp;"!K"&amp;$AF14))</f>
        <v>4</v>
      </c>
      <c r="K14" s="261" cm="1">
        <f t="array" aca="1" ref="K14" ca="1">IF($D14="","",IFERROR(ROUND(INDIRECT($E14&amp;"!L"&amp;$AF14),1),""))</f>
        <v>21.9</v>
      </c>
      <c r="L14" s="260" cm="1">
        <f t="array" aca="1" ref="L14" ca="1">IF($D14="","",IFERROR(INDIRECT($E14&amp;"!P"&amp;$AF14),""))</f>
        <v>0</v>
      </c>
      <c r="M14" s="259" cm="1">
        <f t="array" aca="1" ref="M14" ca="1">IF($D14="","",IFERROR(INDIRECT($E14&amp;"!Q"&amp;$AF14),""))</f>
        <v>0</v>
      </c>
      <c r="N14" s="260" cm="1">
        <f t="array" aca="1" ref="N14" ca="1">IF($D14="","",IFERROR(INDIRECT($E14&amp;"!R"&amp;$AF14),""))</f>
        <v>0</v>
      </c>
      <c r="O14" s="260"/>
      <c r="P14" s="260" cm="1">
        <f t="array" aca="1" ref="P14" ca="1">IF($D14="","",IFERROR(INDIRECT($E14&amp;"!P"&amp;$AF14-1),""))</f>
        <v>0</v>
      </c>
      <c r="Q14" s="260" cm="1">
        <f t="array" aca="1" ref="Q14" ca="1">IF($D14="","",IFERROR(INDIRECT($E14&amp;"!Q"&amp;$AF14-1),""))</f>
        <v>0</v>
      </c>
      <c r="R14" s="260" cm="1">
        <f t="array" aca="1" ref="R14" ca="1">IF($D14="","",IFERROR(INDIRECT($E14&amp;"!R"&amp;$AF14-1),""))</f>
        <v>0</v>
      </c>
      <c r="S14" s="260"/>
      <c r="T14" s="260" cm="1">
        <f t="array" aca="1" ref="T14" ca="1">IF($D14="","",INDIRECT($E14&amp;"!T"&amp;$AF14-1))</f>
        <v>0</v>
      </c>
      <c r="U14" s="269" t="str" cm="1">
        <f t="array" aca="1" ref="U14" ca="1">SUBSTITUTE(IF($D14="","",INDIRECT("Teams!F"&amp; MATCH(D14,Teams!A:A,0))),0,"")</f>
        <v/>
      </c>
      <c r="V14" s="266" t="str">
        <f t="shared" ca="1" si="1"/>
        <v/>
      </c>
      <c r="W14" s="266" t="str">
        <f ca="1">IF($D14="","",Basis!$G$5)</f>
        <v>MIX</v>
      </c>
      <c r="X14" s="266" t="str" cm="1">
        <f t="array" aca="1" ref="X14" ca="1">IF(D14="","",INDIRECT($E14&amp;"!AE"&amp;$AF14))</f>
        <v>3312 AD</v>
      </c>
      <c r="Y14" s="266" t="str" cm="1">
        <f t="array" aca="1" ref="Y14" ca="1">IF(D14="","",INDIRECT($E14&amp;"!AF"&amp;$AF14))</f>
        <v>Dordrecht Oranje Wit (D)</v>
      </c>
      <c r="Z14" s="271" cm="1">
        <f t="array" aca="1" ref="Z14" ca="1">IF($D14="","",IFERROR(ROUND(INDIRECT($E14&amp;"!AH"&amp;$AF14),1),""))</f>
        <v>22.2</v>
      </c>
      <c r="AD14" s="21">
        <f t="shared" si="3"/>
        <v>16</v>
      </c>
      <c r="AE14" s="21" t="str" cm="1">
        <f t="array" aca="1" ref="AE14" ca="1">INDIRECT("Teams!BP"&amp;AD14)</f>
        <v>S5</v>
      </c>
      <c r="AF14" s="97" cm="1">
        <f t="array" aca="1" ref="AF14" ca="1">IFERROR(INDIRECT("Teams!BK"&amp;MATCH(AE14,Teams!A:A,0)),"")</f>
        <v>91</v>
      </c>
      <c r="AG14" s="21" t="s">
        <v>5042</v>
      </c>
    </row>
    <row r="15" spans="1:33" x14ac:dyDescent="0.25">
      <c r="A15" s="267" t="str">
        <f ca="1">IF($D15="","",Basis!$E$6)</f>
        <v>NCX19J3</v>
      </c>
      <c r="B15" s="268" t="str">
        <f ca="1">IF($D15="","",Basis!$C$5)</f>
        <v>Oranje Wit (D)</v>
      </c>
      <c r="C15" s="252" t="str">
        <f t="shared" ca="1" si="0"/>
        <v>S</v>
      </c>
      <c r="D15" s="257" t="str">
        <f t="shared" ca="1" si="2"/>
        <v>S5</v>
      </c>
      <c r="E15" s="252" t="str">
        <f ca="1">IF(D15="","","Zaal")</f>
        <v>Zaal</v>
      </c>
      <c r="F15" s="257" t="str" cm="1">
        <f t="array" aca="1" ref="F15" ca="1">IF($D15="","",INDIRECT($E15&amp;"!E"&amp;$AF15))</f>
        <v>WK</v>
      </c>
      <c r="G15" s="262" t="str" cm="1">
        <f t="array" aca="1" ref="G15" ca="1">IF($D15="","",INDIRECT($E15&amp;"!G"&amp;$AF15))</f>
        <v>8</v>
      </c>
      <c r="H15" s="257" t="str" cm="1">
        <f t="array" aca="1" ref="H15" ca="1">PROPER(SUBSTITUTE(IF($D15="","",INDIRECT($E15&amp;"!F"&amp;$AF15)),"0","?"))</f>
        <v>Za</v>
      </c>
      <c r="I15" s="262" cm="1">
        <f t="array" aca="1" ref="I15" ca="1">IF($D15="","",INDIRECT($E15&amp;"!J"&amp;$AF15))</f>
        <v>4</v>
      </c>
      <c r="J15" s="263" cm="1">
        <f t="array" aca="1" ref="J15" ca="1">IF($D15="","",INDIRECT($E15&amp;"!K"&amp;$AF15))</f>
        <v>5</v>
      </c>
      <c r="K15" s="264" cm="1">
        <f t="array" aca="1" ref="K15" ca="1">IF($D15="","",IFERROR(ROUND(INDIRECT($E15&amp;"!L"&amp;$AF15),1),""))</f>
        <v>22</v>
      </c>
      <c r="L15" s="263" cm="1">
        <f t="array" aca="1" ref="L15" ca="1">IF($D15="","",IFERROR(INDIRECT($E15&amp;"!P"&amp;$AF15),""))</f>
        <v>0</v>
      </c>
      <c r="M15" s="262" cm="1">
        <f t="array" aca="1" ref="M15" ca="1">IF($D15="","",IFERROR(INDIRECT($E15&amp;"!Q"&amp;$AF15),""))</f>
        <v>0</v>
      </c>
      <c r="N15" s="263" cm="1">
        <f t="array" aca="1" ref="N15" ca="1">IF($D15="","",IFERROR(INDIRECT($E15&amp;"!R"&amp;$AF15),""))</f>
        <v>0</v>
      </c>
      <c r="O15" s="263" cm="1">
        <f t="array" aca="1" ref="O15" ca="1">IF($D15="","",IFERROR(INDIRECT($E15&amp;"!S"&amp;$AF15),""))</f>
        <v>0</v>
      </c>
      <c r="P15" s="263" cm="1">
        <f t="array" aca="1" ref="P15" ca="1">IF($D15="","",IFERROR(INDIRECT($E15&amp;"!P"&amp;$AF15-1),""))</f>
        <v>0</v>
      </c>
      <c r="Q15" s="263" cm="1">
        <f t="array" aca="1" ref="Q15" ca="1">IF($D15="","",IFERROR(INDIRECT($E15&amp;"!Q"&amp;$AF15-1),""))</f>
        <v>0</v>
      </c>
      <c r="R15" s="263" cm="1">
        <f t="array" aca="1" ref="R15" ca="1">IF($D15="","",IFERROR(INDIRECT($E15&amp;"!R"&amp;$AF15-1),""))</f>
        <v>0</v>
      </c>
      <c r="S15" s="263" cm="1">
        <f t="array" aca="1" ref="S15" ca="1">IF($D15="","",IFERROR(INDIRECT($E15&amp;"!S"&amp;$AF15-1),""))</f>
        <v>9</v>
      </c>
      <c r="T15" s="263" cm="1">
        <f t="array" aca="1" ref="T15" ca="1">IF($D15="","",INDIRECT($E15&amp;"!T"&amp;$AF15-1))</f>
        <v>0</v>
      </c>
      <c r="U15" s="270" t="str" cm="1">
        <f t="array" aca="1" ref="U15" ca="1">SUBSTITUTE(IF($D15="","",INDIRECT("Teams!N"&amp; MATCH(D15,Teams!I:I,0))),0,"")</f>
        <v/>
      </c>
      <c r="V15" s="268" t="str">
        <f t="shared" ca="1" si="1"/>
        <v/>
      </c>
      <c r="W15" s="268" t="str">
        <f ca="1">IF($D15="","",Basis!$G$5)</f>
        <v>MIX</v>
      </c>
      <c r="X15" s="268" t="str" cm="1">
        <f t="array" aca="1" ref="X15" ca="1">IF(D15="","",INDIRECT($E15&amp;"!AE"&amp;$AF15))</f>
        <v>3312 AD</v>
      </c>
      <c r="Y15" s="268" t="str" cm="1">
        <f t="array" aca="1" ref="Y15" ca="1">IF(D15="","",INDIRECT($E15&amp;"!AF"&amp;$AF15))</f>
        <v>Dordrecht Oranje Wit Hal</v>
      </c>
      <c r="Z15" s="272" cm="1">
        <f t="array" aca="1" ref="Z15" ca="1">IF($D15="","",IFERROR(ROUND(INDIRECT($E15&amp;"!AH"&amp;$AF15),1),""))</f>
        <v>22.3</v>
      </c>
      <c r="AD15" s="21">
        <f t="shared" si="3"/>
        <v>16</v>
      </c>
      <c r="AE15" s="21" t="str" cm="1">
        <f t="array" aca="1" ref="AE15" ca="1">INDIRECT("Teams!BP"&amp;AD15)</f>
        <v>S5</v>
      </c>
      <c r="AF15" s="97" cm="1">
        <f t="array" aca="1" ref="AF15" ca="1">IFERROR(INDIRECT("Teams!BL"&amp;MATCH(AE15,Teams!I:I,0)),"")</f>
        <v>91</v>
      </c>
      <c r="AG15" s="21" t="s">
        <v>5043</v>
      </c>
    </row>
    <row r="16" spans="1:33" x14ac:dyDescent="0.25">
      <c r="A16" s="278" t="str">
        <f ca="1">IF($D16="","",Basis!$E$6)</f>
        <v/>
      </c>
      <c r="B16" s="279" t="str">
        <f ca="1">IF($D16="","",Basis!$C$5)</f>
        <v/>
      </c>
      <c r="C16" s="253" t="str">
        <f t="shared" ca="1" si="0"/>
        <v/>
      </c>
      <c r="D16" s="258" t="str">
        <f t="shared" ca="1" si="2"/>
        <v/>
      </c>
      <c r="E16" s="253" t="str">
        <f ca="1">IF(D16="","","Veldvj")</f>
        <v/>
      </c>
      <c r="F16" s="258" t="str" cm="1">
        <f t="array" aca="1" ref="F16" ca="1">IF($D16="","",INDIRECT($E16&amp;"!E"&amp;$AF16))</f>
        <v/>
      </c>
      <c r="G16" s="274" t="str" cm="1">
        <f t="array" aca="1" ref="G16" ca="1">IF($D16="","",INDIRECT($E16&amp;"!G"&amp;$AF16))</f>
        <v/>
      </c>
      <c r="H16" s="258" t="str" cm="1">
        <f t="array" aca="1" ref="H16" ca="1">PROPER(SUBSTITUTE(IF($D16="","",INDIRECT($E16&amp;"!F"&amp;$AF16)),"0","?"))</f>
        <v/>
      </c>
      <c r="I16" s="274" t="str" cm="1">
        <f t="array" aca="1" ref="I16" ca="1">IF($D16="","",INDIRECT($E16&amp;"!J"&amp;$AF16))</f>
        <v/>
      </c>
      <c r="J16" s="275" t="str" cm="1">
        <f t="array" aca="1" ref="J16" ca="1">IF($D16="","",INDIRECT($E16&amp;"!K"&amp;$AF16))</f>
        <v/>
      </c>
      <c r="K16" s="276" t="str" cm="1">
        <f t="array" aca="1" ref="K16" ca="1">IF($D16="","",IFERROR(ROUND(INDIRECT($E16&amp;"!L"&amp;$AF16),1),""))</f>
        <v/>
      </c>
      <c r="L16" s="275" t="str" cm="1">
        <f t="array" aca="1" ref="L16" ca="1">IF($D16="","",IFERROR(INDIRECT($E16&amp;"!P"&amp;$AF16),""))</f>
        <v/>
      </c>
      <c r="M16" s="274" t="str" cm="1">
        <f t="array" aca="1" ref="M16" ca="1">IF($D16="","",IFERROR(INDIRECT($E16&amp;"!Q"&amp;$AF16),""))</f>
        <v/>
      </c>
      <c r="N16" s="275" t="str" cm="1">
        <f t="array" aca="1" ref="N16" ca="1">IF($D16="","",IFERROR(INDIRECT($E16&amp;"!R"&amp;$AF16),""))</f>
        <v/>
      </c>
      <c r="O16" s="277" t="str" cm="1">
        <f t="array" aca="1" ref="O16" ca="1">IF($D16="","",IFERROR(INDIRECT($E16&amp;"!S"&amp;$AF16),""))</f>
        <v/>
      </c>
      <c r="P16" s="275" t="str" cm="1">
        <f t="array" aca="1" ref="P16" ca="1">IF($D16="","",IFERROR(INDIRECT($E16&amp;"!P"&amp;$AF16-1),""))</f>
        <v/>
      </c>
      <c r="Q16" s="275" t="str" cm="1">
        <f t="array" aca="1" ref="Q16" ca="1">IF($D16="","",IFERROR(INDIRECT($E16&amp;"!Q"&amp;$AF16-1),""))</f>
        <v/>
      </c>
      <c r="R16" s="275" t="str" cm="1">
        <f t="array" aca="1" ref="R16" ca="1">IF($D16="","",IFERROR(INDIRECT($E16&amp;"!R"&amp;$AF16-1),""))</f>
        <v/>
      </c>
      <c r="S16" s="275" t="str" cm="1">
        <f t="array" aca="1" ref="S16" ca="1">IF($D16="","",IFERROR(INDIRECT($E16&amp;"!S"&amp;$AF16-1),""))</f>
        <v/>
      </c>
      <c r="T16" s="275" t="str" cm="1">
        <f t="array" aca="1" ref="T16" ca="1">IF($D16="","",INDIRECT($E16&amp;"!T"&amp;$AF16-1))</f>
        <v/>
      </c>
      <c r="U16" s="280" t="str" cm="1">
        <f t="array" aca="1" ref="U16" ca="1">SUBSTITUTE(IF($D16="","",INDIRECT("Teams!V"&amp; MATCH(D16,Teams!Q:Q,0))),0,"")</f>
        <v/>
      </c>
      <c r="V16" s="279" t="str">
        <f t="shared" ca="1" si="1"/>
        <v/>
      </c>
      <c r="W16" s="279" t="str">
        <f ca="1">IF($D16="","",Basis!$G$5)</f>
        <v/>
      </c>
      <c r="X16" s="279" t="str" cm="1">
        <f t="array" aca="1" ref="X16" ca="1">IF(D16="","",INDIRECT($E16&amp;"!AE"&amp;$AF16))</f>
        <v/>
      </c>
      <c r="Y16" s="279" t="str" cm="1">
        <f t="array" aca="1" ref="Y16" ca="1">IF(D16="","",INDIRECT($E16&amp;"!AF"&amp;$AF16))</f>
        <v/>
      </c>
      <c r="Z16" s="281" t="str" cm="1">
        <f t="array" aca="1" ref="Z16" ca="1">IF($D16="","",IFERROR(ROUND(INDIRECT($E16&amp;"!AH"&amp;$AF16),1),""))</f>
        <v/>
      </c>
      <c r="AD16" s="21">
        <f t="shared" si="3"/>
        <v>16</v>
      </c>
      <c r="AE16" s="21" t="str" cm="1">
        <f t="array" aca="1" ref="AE16" ca="1">INDIRECT("Teams!BP"&amp;AD16)</f>
        <v>S5</v>
      </c>
      <c r="AF16" s="97" t="str" cm="1">
        <f t="array" aca="1" ref="AF16" ca="1">IFERROR(INDIRECT("Teams!BM"&amp;MATCH(AE16,Teams!Q:Q,0)),"")</f>
        <v/>
      </c>
      <c r="AG16" s="21" t="s">
        <v>5044</v>
      </c>
    </row>
    <row r="17" spans="1:33" x14ac:dyDescent="0.25">
      <c r="A17" s="265" t="str">
        <f ca="1">IF($D17="","",Basis!$E$6)</f>
        <v>NCX19J3</v>
      </c>
      <c r="B17" s="266" t="str">
        <f ca="1">IF($D17="","",Basis!$C$5)</f>
        <v>Oranje Wit (D)</v>
      </c>
      <c r="C17" s="251" t="str">
        <f t="shared" ca="1" si="0"/>
        <v>S</v>
      </c>
      <c r="D17" s="256" t="str">
        <f t="shared" ca="1" si="2"/>
        <v>S6</v>
      </c>
      <c r="E17" s="251" t="str">
        <f ca="1">IF(D17="","","Veldnj")</f>
        <v>Veldnj</v>
      </c>
      <c r="F17" s="256" t="str" cm="1">
        <f t="array" aca="1" ref="F17" ca="1">IF($D17="","",INDIRECT($E17&amp;"!E"&amp;$AF17))</f>
        <v>BK</v>
      </c>
      <c r="G17" s="259" t="str" cm="1">
        <f t="array" aca="1" ref="G17" ca="1">IF($D17="","",INDIRECT($E17&amp;"!G"&amp;$AF17))</f>
        <v>8</v>
      </c>
      <c r="H17" s="256" t="str" cm="1">
        <f t="array" aca="1" ref="H17" ca="1">PROPER(SUBSTITUTE(IF($D17="","",INDIRECT($E17&amp;"!F"&amp;$AF17)),"0","?"))</f>
        <v>Za</v>
      </c>
      <c r="I17" s="259" cm="1">
        <f t="array" aca="1" ref="I17" ca="1">IF($D17="","",INDIRECT($E17&amp;"!J"&amp;$AF17))</f>
        <v>4</v>
      </c>
      <c r="J17" s="260" cm="1">
        <f t="array" aca="1" ref="J17" ca="1">IF($D17="","",INDIRECT($E17&amp;"!K"&amp;$AF17))</f>
        <v>5</v>
      </c>
      <c r="K17" s="261" cm="1">
        <f t="array" aca="1" ref="K17" ca="1">IF($D17="","",IFERROR(ROUND(INDIRECT($E17&amp;"!L"&amp;$AF17),1),""))</f>
        <v>20.3</v>
      </c>
      <c r="L17" s="260" cm="1">
        <f t="array" aca="1" ref="L17" ca="1">IF($D17="","",IFERROR(INDIRECT($E17&amp;"!P"&amp;$AF17),""))</f>
        <v>0</v>
      </c>
      <c r="M17" s="259" cm="1">
        <f t="array" aca="1" ref="M17" ca="1">IF($D17="","",IFERROR(INDIRECT($E17&amp;"!Q"&amp;$AF17),""))</f>
        <v>0</v>
      </c>
      <c r="N17" s="260" cm="1">
        <f t="array" aca="1" ref="N17" ca="1">IF($D17="","",IFERROR(INDIRECT($E17&amp;"!R"&amp;$AF17),""))</f>
        <v>0</v>
      </c>
      <c r="O17" s="260"/>
      <c r="P17" s="260" cm="1">
        <f t="array" aca="1" ref="P17" ca="1">IF($D17="","",IFERROR(INDIRECT($E17&amp;"!P"&amp;$AF17-1),""))</f>
        <v>0</v>
      </c>
      <c r="Q17" s="260" cm="1">
        <f t="array" aca="1" ref="Q17" ca="1">IF($D17="","",IFERROR(INDIRECT($E17&amp;"!Q"&amp;$AF17-1),""))</f>
        <v>0</v>
      </c>
      <c r="R17" s="260" cm="1">
        <f t="array" aca="1" ref="R17" ca="1">IF($D17="","",IFERROR(INDIRECT($E17&amp;"!R"&amp;$AF17-1),""))</f>
        <v>0</v>
      </c>
      <c r="S17" s="260"/>
      <c r="T17" s="260" cm="1">
        <f t="array" aca="1" ref="T17" ca="1">IF($D17="","",INDIRECT($E17&amp;"!T"&amp;$AF17-1))</f>
        <v>0</v>
      </c>
      <c r="U17" s="269" t="str" cm="1">
        <f t="array" aca="1" ref="U17" ca="1">SUBSTITUTE(IF($D17="","",INDIRECT("Teams!F"&amp; MATCH(D17,Teams!A:A,0))),0,"")</f>
        <v/>
      </c>
      <c r="V17" s="266" t="str">
        <f t="shared" ca="1" si="1"/>
        <v/>
      </c>
      <c r="W17" s="266" t="str">
        <f ca="1">IF($D17="","",Basis!$G$5)</f>
        <v>MIX</v>
      </c>
      <c r="X17" s="266" t="str" cm="1">
        <f t="array" aca="1" ref="X17" ca="1">IF(D17="","",INDIRECT($E17&amp;"!AE"&amp;$AF17))</f>
        <v>3312 AD</v>
      </c>
      <c r="Y17" s="266" t="str" cm="1">
        <f t="array" aca="1" ref="Y17" ca="1">IF(D17="","",INDIRECT($E17&amp;"!AF"&amp;$AF17))</f>
        <v>Dordrecht Oranje Wit (D)</v>
      </c>
      <c r="Z17" s="271" cm="1">
        <f t="array" aca="1" ref="Z17" ca="1">IF($D17="","",IFERROR(ROUND(INDIRECT($E17&amp;"!AH"&amp;$AF17),1),""))</f>
        <v>20.6</v>
      </c>
      <c r="AD17" s="21">
        <f t="shared" si="3"/>
        <v>17</v>
      </c>
      <c r="AE17" s="21" t="str" cm="1">
        <f t="array" aca="1" ref="AE17" ca="1">INDIRECT("Teams!BP"&amp;AD17)</f>
        <v>S6</v>
      </c>
      <c r="AF17" s="97" cm="1">
        <f t="array" aca="1" ref="AF17" ca="1">IFERROR(INDIRECT("Teams!BK"&amp;MATCH(AE17,Teams!A:A,0)),"")</f>
        <v>111</v>
      </c>
      <c r="AG17" s="21" t="s">
        <v>5042</v>
      </c>
    </row>
    <row r="18" spans="1:33" x14ac:dyDescent="0.25">
      <c r="A18" s="267" t="str">
        <f ca="1">IF($D18="","",Basis!$E$6)</f>
        <v>NCX19J3</v>
      </c>
      <c r="B18" s="268" t="str">
        <f ca="1">IF($D18="","",Basis!$C$5)</f>
        <v>Oranje Wit (D)</v>
      </c>
      <c r="C18" s="252" t="str">
        <f t="shared" ca="1" si="0"/>
        <v>S</v>
      </c>
      <c r="D18" s="257" t="str">
        <f t="shared" ca="1" si="2"/>
        <v>S6</v>
      </c>
      <c r="E18" s="252" t="str">
        <f ca="1">IF(D18="","","Zaal")</f>
        <v>Zaal</v>
      </c>
      <c r="F18" s="257" t="str" cm="1">
        <f t="array" aca="1" ref="F18" ca="1">IF($D18="","",INDIRECT($E18&amp;"!E"&amp;$AF18))</f>
        <v>BK</v>
      </c>
      <c r="G18" s="262" t="str" cm="1">
        <f t="array" aca="1" ref="G18" ca="1">IF($D18="","",INDIRECT($E18&amp;"!G"&amp;$AF18))</f>
        <v>8</v>
      </c>
      <c r="H18" s="257" t="str" cm="1">
        <f t="array" aca="1" ref="H18" ca="1">PROPER(SUBSTITUTE(IF($D18="","",INDIRECT($E18&amp;"!F"&amp;$AF18)),"0","?"))</f>
        <v>Za</v>
      </c>
      <c r="I18" s="262" cm="1">
        <f t="array" aca="1" ref="I18" ca="1">IF($D18="","",INDIRECT($E18&amp;"!J"&amp;$AF18))</f>
        <v>4</v>
      </c>
      <c r="J18" s="263" cm="1">
        <f t="array" aca="1" ref="J18" ca="1">IF($D18="","",INDIRECT($E18&amp;"!K"&amp;$AF18))</f>
        <v>4</v>
      </c>
      <c r="K18" s="264" cm="1">
        <f t="array" aca="1" ref="K18" ca="1">IF($D18="","",IFERROR(ROUND(INDIRECT($E18&amp;"!L"&amp;$AF18),1),""))</f>
        <v>20</v>
      </c>
      <c r="L18" s="263" cm="1">
        <f t="array" aca="1" ref="L18" ca="1">IF($D18="","",IFERROR(INDIRECT($E18&amp;"!P"&amp;$AF18),""))</f>
        <v>0</v>
      </c>
      <c r="M18" s="262" cm="1">
        <f t="array" aca="1" ref="M18" ca="1">IF($D18="","",IFERROR(INDIRECT($E18&amp;"!Q"&amp;$AF18),""))</f>
        <v>0</v>
      </c>
      <c r="N18" s="263" cm="1">
        <f t="array" aca="1" ref="N18" ca="1">IF($D18="","",IFERROR(INDIRECT($E18&amp;"!R"&amp;$AF18),""))</f>
        <v>0</v>
      </c>
      <c r="O18" s="263" cm="1">
        <f t="array" aca="1" ref="O18" ca="1">IF($D18="","",IFERROR(INDIRECT($E18&amp;"!S"&amp;$AF18),""))</f>
        <v>-1</v>
      </c>
      <c r="P18" s="263" cm="1">
        <f t="array" aca="1" ref="P18" ca="1">IF($D18="","",IFERROR(INDIRECT($E18&amp;"!P"&amp;$AF18-1),""))</f>
        <v>0</v>
      </c>
      <c r="Q18" s="263" cm="1">
        <f t="array" aca="1" ref="Q18" ca="1">IF($D18="","",IFERROR(INDIRECT($E18&amp;"!Q"&amp;$AF18-1),""))</f>
        <v>0</v>
      </c>
      <c r="R18" s="263" cm="1">
        <f t="array" aca="1" ref="R18" ca="1">IF($D18="","",IFERROR(INDIRECT($E18&amp;"!R"&amp;$AF18-1),""))</f>
        <v>0</v>
      </c>
      <c r="S18" s="263" cm="1">
        <f t="array" aca="1" ref="S18" ca="1">IF($D18="","",IFERROR(INDIRECT($E18&amp;"!S"&amp;$AF18-1),""))</f>
        <v>8</v>
      </c>
      <c r="T18" s="263" cm="1">
        <f t="array" aca="1" ref="T18" ca="1">IF($D18="","",INDIRECT($E18&amp;"!T"&amp;$AF18-1))</f>
        <v>0</v>
      </c>
      <c r="U18" s="270" t="str" cm="1">
        <f t="array" aca="1" ref="U18" ca="1">SUBSTITUTE(IF($D18="","",INDIRECT("Teams!N"&amp; MATCH(D18,Teams!I:I,0))),0,"")</f>
        <v/>
      </c>
      <c r="V18" s="268" t="str">
        <f t="shared" ca="1" si="1"/>
        <v/>
      </c>
      <c r="W18" s="268" t="str">
        <f ca="1">IF($D18="","",Basis!$G$5)</f>
        <v>MIX</v>
      </c>
      <c r="X18" s="268" t="str" cm="1">
        <f t="array" aca="1" ref="X18" ca="1">IF(D18="","",INDIRECT($E18&amp;"!AE"&amp;$AF18))</f>
        <v>3312 AD</v>
      </c>
      <c r="Y18" s="268" t="str" cm="1">
        <f t="array" aca="1" ref="Y18" ca="1">IF(D18="","",INDIRECT($E18&amp;"!AF"&amp;$AF18))</f>
        <v>Dordrecht Oranje Wit Hal</v>
      </c>
      <c r="Z18" s="272" cm="1">
        <f t="array" aca="1" ref="Z18" ca="1">IF($D18="","",IFERROR(ROUND(INDIRECT($E18&amp;"!AH"&amp;$AF18),1),""))</f>
        <v>20.3</v>
      </c>
      <c r="AD18" s="21">
        <f t="shared" si="3"/>
        <v>17</v>
      </c>
      <c r="AE18" s="21" t="str" cm="1">
        <f t="array" aca="1" ref="AE18" ca="1">INDIRECT("Teams!BP"&amp;AD18)</f>
        <v>S6</v>
      </c>
      <c r="AF18" s="97" cm="1">
        <f t="array" aca="1" ref="AF18" ca="1">IFERROR(INDIRECT("Teams!BL"&amp;MATCH(AE18,Teams!I:I,0)),"")</f>
        <v>111</v>
      </c>
      <c r="AG18" s="21" t="s">
        <v>5043</v>
      </c>
    </row>
    <row r="19" spans="1:33" x14ac:dyDescent="0.25">
      <c r="A19" s="278" t="str">
        <f ca="1">IF($D19="","",Basis!$E$6)</f>
        <v/>
      </c>
      <c r="B19" s="279" t="str">
        <f ca="1">IF($D19="","",Basis!$C$5)</f>
        <v/>
      </c>
      <c r="C19" s="253" t="str">
        <f t="shared" ca="1" si="0"/>
        <v/>
      </c>
      <c r="D19" s="258" t="str">
        <f t="shared" ca="1" si="2"/>
        <v/>
      </c>
      <c r="E19" s="253" t="str">
        <f ca="1">IF(D19="","","Veldvj")</f>
        <v/>
      </c>
      <c r="F19" s="258" t="str" cm="1">
        <f t="array" aca="1" ref="F19" ca="1">IF($D19="","",INDIRECT($E19&amp;"!E"&amp;$AF19))</f>
        <v/>
      </c>
      <c r="G19" s="274" t="str" cm="1">
        <f t="array" aca="1" ref="G19" ca="1">IF($D19="","",INDIRECT($E19&amp;"!G"&amp;$AF19))</f>
        <v/>
      </c>
      <c r="H19" s="258" t="str" cm="1">
        <f t="array" aca="1" ref="H19" ca="1">PROPER(SUBSTITUTE(IF($D19="","",INDIRECT($E19&amp;"!F"&amp;$AF19)),"0","?"))</f>
        <v/>
      </c>
      <c r="I19" s="274" t="str" cm="1">
        <f t="array" aca="1" ref="I19" ca="1">IF($D19="","",INDIRECT($E19&amp;"!J"&amp;$AF19))</f>
        <v/>
      </c>
      <c r="J19" s="275" t="str" cm="1">
        <f t="array" aca="1" ref="J19" ca="1">IF($D19="","",INDIRECT($E19&amp;"!K"&amp;$AF19))</f>
        <v/>
      </c>
      <c r="K19" s="276" t="str" cm="1">
        <f t="array" aca="1" ref="K19" ca="1">IF($D19="","",IFERROR(ROUND(INDIRECT($E19&amp;"!L"&amp;$AF19),1),""))</f>
        <v/>
      </c>
      <c r="L19" s="275" t="str" cm="1">
        <f t="array" aca="1" ref="L19" ca="1">IF($D19="","",IFERROR(INDIRECT($E19&amp;"!P"&amp;$AF19),""))</f>
        <v/>
      </c>
      <c r="M19" s="274" t="str" cm="1">
        <f t="array" aca="1" ref="M19" ca="1">IF($D19="","",IFERROR(INDIRECT($E19&amp;"!Q"&amp;$AF19),""))</f>
        <v/>
      </c>
      <c r="N19" s="275" t="str" cm="1">
        <f t="array" aca="1" ref="N19" ca="1">IF($D19="","",IFERROR(INDIRECT($E19&amp;"!R"&amp;$AF19),""))</f>
        <v/>
      </c>
      <c r="O19" s="275" t="str" cm="1">
        <f t="array" aca="1" ref="O19" ca="1">IF($D19="","",IFERROR(INDIRECT($E19&amp;"!S"&amp;$AF19),""))</f>
        <v/>
      </c>
      <c r="P19" s="275" t="str" cm="1">
        <f t="array" aca="1" ref="P19" ca="1">IF($D19="","",IFERROR(INDIRECT($E19&amp;"!P"&amp;$AF19-1),""))</f>
        <v/>
      </c>
      <c r="Q19" s="275" t="str" cm="1">
        <f t="array" aca="1" ref="Q19" ca="1">IF($D19="","",IFERROR(INDIRECT($E19&amp;"!Q"&amp;$AF19-1),""))</f>
        <v/>
      </c>
      <c r="R19" s="275" t="str" cm="1">
        <f t="array" aca="1" ref="R19" ca="1">IF($D19="","",IFERROR(INDIRECT($E19&amp;"!R"&amp;$AF19-1),""))</f>
        <v/>
      </c>
      <c r="S19" s="275" t="str" cm="1">
        <f t="array" aca="1" ref="S19" ca="1">IF($D19="","",IFERROR(INDIRECT($E19&amp;"!S"&amp;$AF19-1),""))</f>
        <v/>
      </c>
      <c r="T19" s="275" t="str" cm="1">
        <f t="array" aca="1" ref="T19" ca="1">IF($D19="","",INDIRECT($E19&amp;"!T"&amp;$AF19-1))</f>
        <v/>
      </c>
      <c r="U19" s="280" t="str" cm="1">
        <f t="array" aca="1" ref="U19" ca="1">SUBSTITUTE(IF($D19="","",INDIRECT("Teams!V"&amp; MATCH(D19,Teams!Q:Q,0))),0,"")</f>
        <v/>
      </c>
      <c r="V19" s="279" t="str">
        <f t="shared" ca="1" si="1"/>
        <v/>
      </c>
      <c r="W19" s="279" t="str">
        <f ca="1">IF($D19="","",Basis!$G$5)</f>
        <v/>
      </c>
      <c r="X19" s="279" t="str" cm="1">
        <f t="array" aca="1" ref="X19" ca="1">IF(D19="","",INDIRECT($E19&amp;"!AE"&amp;$AF19))</f>
        <v/>
      </c>
      <c r="Y19" s="279" t="str" cm="1">
        <f t="array" aca="1" ref="Y19" ca="1">IF(D19="","",INDIRECT($E19&amp;"!AF"&amp;$AF19))</f>
        <v/>
      </c>
      <c r="Z19" s="281" t="str" cm="1">
        <f t="array" aca="1" ref="Z19" ca="1">IF($D19="","",IFERROR(ROUND(INDIRECT($E19&amp;"!AH"&amp;$AF19),1),""))</f>
        <v/>
      </c>
      <c r="AD19" s="21">
        <f t="shared" si="3"/>
        <v>17</v>
      </c>
      <c r="AE19" s="21" t="str" cm="1">
        <f t="array" aca="1" ref="AE19" ca="1">INDIRECT("Teams!BP"&amp;AD19)</f>
        <v>S6</v>
      </c>
      <c r="AF19" s="97" t="str" cm="1">
        <f t="array" aca="1" ref="AF19" ca="1">IFERROR(INDIRECT("Teams!BM"&amp;MATCH(AE19,Teams!Q:Q,0)),"")</f>
        <v/>
      </c>
      <c r="AG19" s="21" t="s">
        <v>5044</v>
      </c>
    </row>
    <row r="20" spans="1:33" x14ac:dyDescent="0.25">
      <c r="A20" s="265" t="str">
        <f ca="1">IF($D20="","",Basis!$E$6)</f>
        <v>NCX19J3</v>
      </c>
      <c r="B20" s="266" t="str">
        <f ca="1">IF($D20="","",Basis!$C$5)</f>
        <v>Oranje Wit (D)</v>
      </c>
      <c r="C20" s="251" t="str">
        <f t="shared" ca="1" si="0"/>
        <v>S</v>
      </c>
      <c r="D20" s="256" t="str">
        <f t="shared" ca="1" si="2"/>
        <v>S7</v>
      </c>
      <c r="E20" s="251" t="str">
        <f ca="1">IF($D20="","","Veldnj")</f>
        <v>Veldnj</v>
      </c>
      <c r="F20" s="256" t="str" cm="1">
        <f t="array" aca="1" ref="F20" ca="1">IF($D20="","",INDIRECT($E20&amp;"!E"&amp;$AF20))</f>
        <v>BK</v>
      </c>
      <c r="G20" s="259" t="str" cm="1">
        <f t="array" aca="1" ref="G20" ca="1">IF($D20="","",INDIRECT($E20&amp;"!G"&amp;$AF20))</f>
        <v>8</v>
      </c>
      <c r="H20" s="256" t="str" cm="1">
        <f t="array" aca="1" ref="H20" ca="1">PROPER(SUBSTITUTE(IF($D20="","",INDIRECT($E20&amp;"!F"&amp;$AF20)),"0","?"))</f>
        <v>Za</v>
      </c>
      <c r="I20" s="259" cm="1">
        <f t="array" aca="1" ref="I20" ca="1">IF($D20="","",INDIRECT($E20&amp;"!J"&amp;$AF20))</f>
        <v>5</v>
      </c>
      <c r="J20" s="260" cm="1">
        <f t="array" aca="1" ref="J20" ca="1">IF($D20="","",INDIRECT($E20&amp;"!K"&amp;$AF20))</f>
        <v>4</v>
      </c>
      <c r="K20" s="261" cm="1">
        <f t="array" aca="1" ref="K20" ca="1">IF($D20="","",IFERROR(ROUND(INDIRECT($E20&amp;"!L"&amp;$AF20),1),""))</f>
        <v>21.7</v>
      </c>
      <c r="L20" s="260" cm="1">
        <f t="array" aca="1" ref="L20" ca="1">IF($D20="","",IFERROR(INDIRECT($E20&amp;"!P"&amp;$AF20),""))</f>
        <v>0</v>
      </c>
      <c r="M20" s="259" cm="1">
        <f t="array" aca="1" ref="M20" ca="1">IF($D20="","",IFERROR(INDIRECT($E20&amp;"!Q"&amp;$AF20),""))</f>
        <v>0</v>
      </c>
      <c r="N20" s="260" cm="1">
        <f t="array" aca="1" ref="N20" ca="1">IF($D20="","",IFERROR(INDIRECT($E20&amp;"!R"&amp;$AF20),""))</f>
        <v>0</v>
      </c>
      <c r="O20" s="260"/>
      <c r="P20" s="260" cm="1">
        <f t="array" aca="1" ref="P20" ca="1">IF($D20="","",IFERROR(INDIRECT($E20&amp;"!P"&amp;$AF20-1),""))</f>
        <v>0</v>
      </c>
      <c r="Q20" s="260" cm="1">
        <f t="array" aca="1" ref="Q20" ca="1">IF($D20="","",IFERROR(INDIRECT($E20&amp;"!Q"&amp;$AF20-1),""))</f>
        <v>0</v>
      </c>
      <c r="R20" s="260" cm="1">
        <f t="array" aca="1" ref="R20" ca="1">IF($D20="","",IFERROR(INDIRECT($E20&amp;"!R"&amp;$AF20-1),""))</f>
        <v>0</v>
      </c>
      <c r="S20" s="260"/>
      <c r="T20" s="260" cm="1">
        <f t="array" aca="1" ref="T20" ca="1">IF($D20="","",INDIRECT($E20&amp;"!T"&amp;$AF20-1))</f>
        <v>0</v>
      </c>
      <c r="U20" s="269" t="str" cm="1">
        <f t="array" aca="1" ref="U20" ca="1">SUBSTITUTE(IF($D20="","",INDIRECT("Teams!F"&amp; MATCH(D20,Teams!A:A,0))),0,"")</f>
        <v/>
      </c>
      <c r="V20" s="266" t="str">
        <f t="shared" ca="1" si="1"/>
        <v/>
      </c>
      <c r="W20" s="266" t="str">
        <f ca="1">IF($D20="","",Basis!$G$5)</f>
        <v>MIX</v>
      </c>
      <c r="X20" s="266" t="str" cm="1">
        <f t="array" aca="1" ref="X20" ca="1">IF(D20="","",INDIRECT($E20&amp;"!AE"&amp;$AF20))</f>
        <v>3312 AD</v>
      </c>
      <c r="Y20" s="266" t="str" cm="1">
        <f t="array" aca="1" ref="Y20" ca="1">IF(D20="","",INDIRECT($E20&amp;"!AF"&amp;$AF20))</f>
        <v>Dordrecht Oranje Wit (D)</v>
      </c>
      <c r="Z20" s="271" cm="1">
        <f t="array" aca="1" ref="Z20" ca="1">IF($D20="","",IFERROR(ROUND(INDIRECT($E20&amp;"!AH"&amp;$AF20),1),""))</f>
        <v>22.2</v>
      </c>
      <c r="AD20" s="21">
        <f t="shared" si="3"/>
        <v>18</v>
      </c>
      <c r="AE20" s="21" t="str" cm="1">
        <f t="array" aca="1" ref="AE20" ca="1">INDIRECT("Teams!BP"&amp;AD20)</f>
        <v>S7</v>
      </c>
      <c r="AF20" s="97" cm="1">
        <f t="array" aca="1" ref="AF20" ca="1">IFERROR(INDIRECT("Teams!BK"&amp;MATCH(AE20,Teams!A:A,0)),"")</f>
        <v>131</v>
      </c>
      <c r="AG20" s="21" t="s">
        <v>5042</v>
      </c>
    </row>
    <row r="21" spans="1:33" x14ac:dyDescent="0.25">
      <c r="A21" s="267" t="str">
        <f ca="1">IF($D21="","",Basis!$E$6)</f>
        <v>NCX19J3</v>
      </c>
      <c r="B21" s="268" t="str">
        <f ca="1">IF($D21="","",Basis!$C$5)</f>
        <v>Oranje Wit (D)</v>
      </c>
      <c r="C21" s="252" t="str">
        <f t="shared" ca="1" si="0"/>
        <v>S</v>
      </c>
      <c r="D21" s="257" t="str">
        <f t="shared" ca="1" si="2"/>
        <v>S7</v>
      </c>
      <c r="E21" s="252" t="str">
        <f ca="1">IF(D21="","","Zaal")</f>
        <v>Zaal</v>
      </c>
      <c r="F21" s="257" t="str" cm="1">
        <f t="array" aca="1" ref="F21" ca="1">IF($D21="","",INDIRECT($E21&amp;"!E"&amp;$AF21))</f>
        <v>BK</v>
      </c>
      <c r="G21" s="262" t="str" cm="1">
        <f t="array" aca="1" ref="G21" ca="1">IF($D21="","",INDIRECT($E21&amp;"!G"&amp;$AF21))</f>
        <v>8</v>
      </c>
      <c r="H21" s="257" t="str" cm="1">
        <f t="array" aca="1" ref="H21" ca="1">PROPER(SUBSTITUTE(IF($D21="","",INDIRECT($E21&amp;"!F"&amp;$AF21)),"0","?"))</f>
        <v>Za</v>
      </c>
      <c r="I21" s="262" cm="1">
        <f t="array" aca="1" ref="I21" ca="1">IF($D21="","",INDIRECT($E21&amp;"!J"&amp;$AF21))</f>
        <v>5</v>
      </c>
      <c r="J21" s="263" cm="1">
        <f t="array" aca="1" ref="J21" ca="1">IF($D21="","",INDIRECT($E21&amp;"!K"&amp;$AF21))</f>
        <v>4</v>
      </c>
      <c r="K21" s="264" cm="1">
        <f t="array" aca="1" ref="K21" ca="1">IF($D21="","",IFERROR(ROUND(INDIRECT($E21&amp;"!L"&amp;$AF21),1),""))</f>
        <v>21.7</v>
      </c>
      <c r="L21" s="263" cm="1">
        <f t="array" aca="1" ref="L21" ca="1">IF($D21="","",IFERROR(INDIRECT($E21&amp;"!P"&amp;$AF21),""))</f>
        <v>0</v>
      </c>
      <c r="M21" s="262" cm="1">
        <f t="array" aca="1" ref="M21" ca="1">IF($D21="","",IFERROR(INDIRECT($E21&amp;"!Q"&amp;$AF21),""))</f>
        <v>0</v>
      </c>
      <c r="N21" s="263" cm="1">
        <f t="array" aca="1" ref="N21" ca="1">IF($D21="","",IFERROR(INDIRECT($E21&amp;"!R"&amp;$AF21),""))</f>
        <v>0</v>
      </c>
      <c r="O21" s="263" cm="1">
        <f t="array" aca="1" ref="O21" ca="1">IF($D21="","",IFERROR(INDIRECT($E21&amp;"!S"&amp;$AF21),""))</f>
        <v>0</v>
      </c>
      <c r="P21" s="263" cm="1">
        <f t="array" aca="1" ref="P21" ca="1">IF($D21="","",IFERROR(INDIRECT($E21&amp;"!P"&amp;$AF21-1),""))</f>
        <v>0</v>
      </c>
      <c r="Q21" s="263" cm="1">
        <f t="array" aca="1" ref="Q21" ca="1">IF($D21="","",IFERROR(INDIRECT($E21&amp;"!Q"&amp;$AF21-1),""))</f>
        <v>0</v>
      </c>
      <c r="R21" s="263" cm="1">
        <f t="array" aca="1" ref="R21" ca="1">IF($D21="","",IFERROR(INDIRECT($E21&amp;"!R"&amp;$AF21-1),""))</f>
        <v>0</v>
      </c>
      <c r="S21" s="263" cm="1">
        <f t="array" aca="1" ref="S21" ca="1">IF($D21="","",IFERROR(INDIRECT($E21&amp;"!S"&amp;$AF21-1),""))</f>
        <v>9</v>
      </c>
      <c r="T21" s="263" cm="1">
        <f t="array" aca="1" ref="T21" ca="1">IF($D21="","",INDIRECT($E21&amp;"!T"&amp;$AF21-1))</f>
        <v>0</v>
      </c>
      <c r="U21" s="270" t="str" cm="1">
        <f t="array" aca="1" ref="U21" ca="1">SUBSTITUTE(IF($D21="","",INDIRECT("Teams!N"&amp; MATCH(D21,Teams!I:I,0))),0,"")</f>
        <v/>
      </c>
      <c r="V21" s="268" t="str">
        <f t="shared" ca="1" si="1"/>
        <v/>
      </c>
      <c r="W21" s="268" t="str">
        <f ca="1">IF($D21="","",Basis!$G$5)</f>
        <v>MIX</v>
      </c>
      <c r="X21" s="268" t="str" cm="1">
        <f t="array" aca="1" ref="X21" ca="1">IF(D21="","",INDIRECT($E21&amp;"!AE"&amp;$AF21))</f>
        <v>3312 AD</v>
      </c>
      <c r="Y21" s="268" t="str" cm="1">
        <f t="array" aca="1" ref="Y21" ca="1">IF(D21="","",INDIRECT($E21&amp;"!AF"&amp;$AF21))</f>
        <v>Dordrecht Oranje Wit Hal</v>
      </c>
      <c r="Z21" s="272" cm="1">
        <f t="array" aca="1" ref="Z21" ca="1">IF($D21="","",IFERROR(ROUND(INDIRECT($E21&amp;"!AH"&amp;$AF21),1),""))</f>
        <v>22.2</v>
      </c>
      <c r="AD21" s="21">
        <f t="shared" si="3"/>
        <v>18</v>
      </c>
      <c r="AE21" s="21" t="str" cm="1">
        <f t="array" aca="1" ref="AE21" ca="1">INDIRECT("Teams!BP"&amp;AD21)</f>
        <v>S7</v>
      </c>
      <c r="AF21" s="97" cm="1">
        <f t="array" aca="1" ref="AF21" ca="1">IFERROR(INDIRECT("Teams!BL"&amp;MATCH(AE21,Teams!I:I,0)),"")</f>
        <v>131</v>
      </c>
      <c r="AG21" s="21" t="s">
        <v>5043</v>
      </c>
    </row>
    <row r="22" spans="1:33" x14ac:dyDescent="0.25">
      <c r="A22" s="278" t="str">
        <f ca="1">IF($D22="","",Basis!$E$6)</f>
        <v/>
      </c>
      <c r="B22" s="279" t="str">
        <f ca="1">IF($D22="","",Basis!$C$5)</f>
        <v/>
      </c>
      <c r="C22" s="253" t="str">
        <f t="shared" ca="1" si="0"/>
        <v/>
      </c>
      <c r="D22" s="258" t="str">
        <f t="shared" ca="1" si="2"/>
        <v/>
      </c>
      <c r="E22" s="253" t="str">
        <f ca="1">IF(D22="","","Veldvj")</f>
        <v/>
      </c>
      <c r="F22" s="258" t="str" cm="1">
        <f t="array" aca="1" ref="F22" ca="1">IF($D22="","",INDIRECT($E22&amp;"!E"&amp;$AF22))</f>
        <v/>
      </c>
      <c r="G22" s="274" t="str" cm="1">
        <f t="array" aca="1" ref="G22" ca="1">IF($D22="","",INDIRECT($E22&amp;"!G"&amp;$AF22))</f>
        <v/>
      </c>
      <c r="H22" s="258" t="str" cm="1">
        <f t="array" aca="1" ref="H22" ca="1">PROPER(SUBSTITUTE(IF($D22="","",INDIRECT($E22&amp;"!F"&amp;$AF22)),"0","?"))</f>
        <v/>
      </c>
      <c r="I22" s="274" t="str" cm="1">
        <f t="array" aca="1" ref="I22" ca="1">IF($D22="","",INDIRECT($E22&amp;"!J"&amp;$AF22))</f>
        <v/>
      </c>
      <c r="J22" s="275" t="str" cm="1">
        <f t="array" aca="1" ref="J22" ca="1">IF($D22="","",INDIRECT($E22&amp;"!K"&amp;$AF22))</f>
        <v/>
      </c>
      <c r="K22" s="276" t="str" cm="1">
        <f t="array" aca="1" ref="K22" ca="1">IF($D22="","",IFERROR(ROUND(INDIRECT($E22&amp;"!L"&amp;$AF22),1),""))</f>
        <v/>
      </c>
      <c r="L22" s="275" t="str" cm="1">
        <f t="array" aca="1" ref="L22" ca="1">IF($D22="","",IFERROR(INDIRECT($E22&amp;"!P"&amp;$AF22),""))</f>
        <v/>
      </c>
      <c r="M22" s="274" t="str" cm="1">
        <f t="array" aca="1" ref="M22" ca="1">IF($D22="","",IFERROR(INDIRECT($E22&amp;"!Q"&amp;$AF22),""))</f>
        <v/>
      </c>
      <c r="N22" s="275" t="str" cm="1">
        <f t="array" aca="1" ref="N22" ca="1">IF($D22="","",IFERROR(INDIRECT($E22&amp;"!R"&amp;$AF22),""))</f>
        <v/>
      </c>
      <c r="O22" s="277" t="str" cm="1">
        <f t="array" aca="1" ref="O22" ca="1">IF($D22="","",IFERROR(INDIRECT($E22&amp;"!S"&amp;$AF22),""))</f>
        <v/>
      </c>
      <c r="P22" s="275" t="str" cm="1">
        <f t="array" aca="1" ref="P22" ca="1">IF($D22="","",IFERROR(INDIRECT($E22&amp;"!P"&amp;$AF22-1),""))</f>
        <v/>
      </c>
      <c r="Q22" s="275" t="str" cm="1">
        <f t="array" aca="1" ref="Q22" ca="1">IF($D22="","",IFERROR(INDIRECT($E22&amp;"!Q"&amp;$AF22-1),""))</f>
        <v/>
      </c>
      <c r="R22" s="275" t="str" cm="1">
        <f t="array" aca="1" ref="R22" ca="1">IF($D22="","",IFERROR(INDIRECT($E22&amp;"!R"&amp;$AF22-1),""))</f>
        <v/>
      </c>
      <c r="S22" s="275" t="str" cm="1">
        <f t="array" aca="1" ref="S22" ca="1">IF($D22="","",IFERROR(INDIRECT($E22&amp;"!S"&amp;$AF22-1),""))</f>
        <v/>
      </c>
      <c r="T22" s="275" t="str" cm="1">
        <f t="array" aca="1" ref="T22" ca="1">IF($D22="","",INDIRECT($E22&amp;"!T"&amp;$AF22-1))</f>
        <v/>
      </c>
      <c r="U22" s="280" t="str" cm="1">
        <f t="array" aca="1" ref="U22" ca="1">SUBSTITUTE(IF($D22="","",INDIRECT("Teams!V"&amp; MATCH(D22,Teams!Q:Q,0))),0,"")</f>
        <v/>
      </c>
      <c r="V22" s="279" t="str">
        <f t="shared" ca="1" si="1"/>
        <v/>
      </c>
      <c r="W22" s="279" t="str">
        <f ca="1">IF($D22="","",Basis!$G$5)</f>
        <v/>
      </c>
      <c r="X22" s="279" t="str" cm="1">
        <f t="array" aca="1" ref="X22" ca="1">IF(D22="","",INDIRECT($E22&amp;"!AE"&amp;$AF22))</f>
        <v/>
      </c>
      <c r="Y22" s="279" t="str" cm="1">
        <f t="array" aca="1" ref="Y22" ca="1">IF(D22="","",INDIRECT($E22&amp;"!AF"&amp;$AF22))</f>
        <v/>
      </c>
      <c r="Z22" s="281" t="str" cm="1">
        <f t="array" aca="1" ref="Z22" ca="1">IF($D22="","",IFERROR(ROUND(INDIRECT($E22&amp;"!AH"&amp;$AF22),1),""))</f>
        <v/>
      </c>
      <c r="AD22" s="21">
        <f t="shared" si="3"/>
        <v>18</v>
      </c>
      <c r="AE22" s="21" t="str" cm="1">
        <f t="array" aca="1" ref="AE22" ca="1">INDIRECT("Teams!BP"&amp;AD22)</f>
        <v>S7</v>
      </c>
      <c r="AF22" s="97" t="str" cm="1">
        <f t="array" aca="1" ref="AF22" ca="1">IFERROR(INDIRECT("Teams!BM"&amp;MATCH(AE22,Teams!Q:Q,0)),"")</f>
        <v/>
      </c>
      <c r="AG22" s="21" t="s">
        <v>5044</v>
      </c>
    </row>
    <row r="23" spans="1:33" x14ac:dyDescent="0.25">
      <c r="A23" s="265" t="str">
        <f ca="1">IF($D23="","",Basis!$E$6)</f>
        <v>NCX19J3</v>
      </c>
      <c r="B23" s="266" t="str">
        <f ca="1">IF($D23="","",Basis!$C$5)</f>
        <v>Oranje Wit (D)</v>
      </c>
      <c r="C23" s="251" t="str">
        <f t="shared" ca="1" si="0"/>
        <v>M</v>
      </c>
      <c r="D23" s="256" t="str">
        <f t="shared" ca="1" si="2"/>
        <v>MW1</v>
      </c>
      <c r="E23" s="251" t="str">
        <f ca="1">IF($D23="","","Veldnj")</f>
        <v>Veldnj</v>
      </c>
      <c r="F23" s="256" t="str" cm="1">
        <f t="array" aca="1" ref="F23" ca="1">IF($D23="","",INDIRECT($E23&amp;"!E"&amp;$AF23))</f>
        <v>MW</v>
      </c>
      <c r="G23" s="259" t="str" cm="1">
        <f t="array" aca="1" ref="G23" ca="1">IF($D23="","",INDIRECT($E23&amp;"!G"&amp;$AF23))</f>
        <v>8</v>
      </c>
      <c r="H23" s="256" t="str" cm="1">
        <f t="array" aca="1" ref="H23" ca="1">PROPER(SUBSTITUTE(IF($D23="","",INDIRECT($E23&amp;"!F"&amp;$AF23)),"0","?"))</f>
        <v>Wo</v>
      </c>
      <c r="I23" s="259" cm="1">
        <f t="array" aca="1" ref="I23" ca="1">IF($D23="","",INDIRECT($E23&amp;"!J"&amp;$AF23))</f>
        <v>4</v>
      </c>
      <c r="J23" s="260" cm="1">
        <f t="array" aca="1" ref="J23" ca="1">IF($D23="","",INDIRECT($E23&amp;"!K"&amp;$AF23))</f>
        <v>4</v>
      </c>
      <c r="K23" s="261" cm="1">
        <f t="array" aca="1" ref="K23" ca="1">IF($D23="","",IFERROR(ROUND(INDIRECT($E23&amp;"!L"&amp;$AF23),1),""))</f>
        <v>40</v>
      </c>
      <c r="L23" s="260" cm="1">
        <f t="array" aca="1" ref="L23" ca="1">IF($D23="","",IFERROR(INDIRECT($E23&amp;"!P"&amp;$AF23),""))</f>
        <v>0</v>
      </c>
      <c r="M23" s="259" cm="1">
        <f t="array" aca="1" ref="M23" ca="1">IF($D23="","",IFERROR(INDIRECT($E23&amp;"!Q"&amp;$AF23),""))</f>
        <v>0</v>
      </c>
      <c r="N23" s="260" cm="1">
        <f t="array" aca="1" ref="N23" ca="1">IF($D23="","",IFERROR(INDIRECT($E23&amp;"!R"&amp;$AF23),""))</f>
        <v>0</v>
      </c>
      <c r="O23" s="260"/>
      <c r="P23" s="260" cm="1">
        <f t="array" aca="1" ref="P23" ca="1">IF($D23="","",IFERROR(INDIRECT($E23&amp;"!P"&amp;$AF23-1),""))</f>
        <v>0</v>
      </c>
      <c r="Q23" s="260" cm="1">
        <f t="array" aca="1" ref="Q23" ca="1">IF($D23="","",IFERROR(INDIRECT($E23&amp;"!Q"&amp;$AF23-1),""))</f>
        <v>0</v>
      </c>
      <c r="R23" s="260" cm="1">
        <f t="array" aca="1" ref="R23" ca="1">IF($D23="","",IFERROR(INDIRECT($E23&amp;"!R"&amp;$AF23-1),""))</f>
        <v>0</v>
      </c>
      <c r="S23" s="260"/>
      <c r="T23" s="260" cm="1">
        <f t="array" aca="1" ref="T23" ca="1">IF($D23="","",INDIRECT($E23&amp;"!T"&amp;$AF23-1))</f>
        <v>0</v>
      </c>
      <c r="U23" s="269" t="str" cm="1">
        <f t="array" aca="1" ref="U23" ca="1">SUBSTITUTE(IF($D23="","",INDIRECT("Teams!F"&amp; MATCH(D23,Teams!A:A,0))),0,"")</f>
        <v/>
      </c>
      <c r="V23" s="266" t="str">
        <f t="shared" ca="1" si="1"/>
        <v/>
      </c>
      <c r="W23" s="266" t="str">
        <f ca="1">IF($D23="","",Basis!$G$5)</f>
        <v>MIX</v>
      </c>
      <c r="X23" s="266" t="str" cm="1">
        <f t="array" aca="1" ref="X23" ca="1">IF(D23="","",INDIRECT($E23&amp;"!AE"&amp;$AF23))</f>
        <v>3312 AD</v>
      </c>
      <c r="Y23" s="266" t="str" cm="1">
        <f t="array" aca="1" ref="Y23" ca="1">IF(D23="","",INDIRECT($E23&amp;"!AF"&amp;$AF23))</f>
        <v>Dordrecht Oranje Wit (D)</v>
      </c>
      <c r="Z23" s="271" cm="1">
        <f t="array" aca="1" ref="Z23" ca="1">IF($D23="","",IFERROR(ROUND(INDIRECT($E23&amp;"!AH"&amp;$AF23),1),""))</f>
        <v>40.6</v>
      </c>
      <c r="AD23" s="21">
        <f t="shared" si="3"/>
        <v>19</v>
      </c>
      <c r="AE23" s="21" t="str" cm="1">
        <f t="array" aca="1" ref="AE23" ca="1">INDIRECT("Teams!BP"&amp;AD23)</f>
        <v>MW1</v>
      </c>
      <c r="AF23" s="97" cm="1">
        <f t="array" aca="1" ref="AF23" ca="1">IFERROR(INDIRECT("Teams!BK"&amp;MATCH(AE23,Teams!A:A,0)),"")</f>
        <v>151</v>
      </c>
      <c r="AG23" s="21" t="s">
        <v>5042</v>
      </c>
    </row>
    <row r="24" spans="1:33" x14ac:dyDescent="0.25">
      <c r="A24" s="267" t="str">
        <f ca="1">IF($D24="","",Basis!$E$6)</f>
        <v/>
      </c>
      <c r="B24" s="268" t="str">
        <f ca="1">IF($D24="","",Basis!$C$5)</f>
        <v/>
      </c>
      <c r="C24" s="252" t="str">
        <f t="shared" ca="1" si="0"/>
        <v/>
      </c>
      <c r="D24" s="257" t="str">
        <f t="shared" ca="1" si="2"/>
        <v/>
      </c>
      <c r="E24" s="252" t="str">
        <f ca="1">IF(D24="","","Zaal")</f>
        <v/>
      </c>
      <c r="F24" s="257" t="str" cm="1">
        <f t="array" aca="1" ref="F24" ca="1">IF($D24="","",INDIRECT($E24&amp;"!E"&amp;$AF24))</f>
        <v/>
      </c>
      <c r="G24" s="262" t="str" cm="1">
        <f t="array" aca="1" ref="G24" ca="1">IF($D24="","",INDIRECT($E24&amp;"!G"&amp;$AF24))</f>
        <v/>
      </c>
      <c r="H24" s="257" t="str" cm="1">
        <f t="array" aca="1" ref="H24" ca="1">PROPER(SUBSTITUTE(IF($D24="","",INDIRECT($E24&amp;"!F"&amp;$AF24)),"0","?"))</f>
        <v/>
      </c>
      <c r="I24" s="262" t="str" cm="1">
        <f t="array" aca="1" ref="I24" ca="1">IF($D24="","",INDIRECT($E24&amp;"!J"&amp;$AF24))</f>
        <v/>
      </c>
      <c r="J24" s="263" t="str" cm="1">
        <f t="array" aca="1" ref="J24" ca="1">IF($D24="","",INDIRECT($E24&amp;"!K"&amp;$AF24))</f>
        <v/>
      </c>
      <c r="K24" s="264" t="str" cm="1">
        <f t="array" aca="1" ref="K24" ca="1">IF($D24="","",IFERROR(ROUND(INDIRECT($E24&amp;"!L"&amp;$AF24),1),""))</f>
        <v/>
      </c>
      <c r="L24" s="263" t="str" cm="1">
        <f t="array" aca="1" ref="L24" ca="1">IF($D24="","",IFERROR(INDIRECT($E24&amp;"!P"&amp;$AF24),""))</f>
        <v/>
      </c>
      <c r="M24" s="262" t="str" cm="1">
        <f t="array" aca="1" ref="M24" ca="1">IF($D24="","",IFERROR(INDIRECT($E24&amp;"!Q"&amp;$AF24),""))</f>
        <v/>
      </c>
      <c r="N24" s="263" t="str" cm="1">
        <f t="array" aca="1" ref="N24" ca="1">IF($D24="","",IFERROR(INDIRECT($E24&amp;"!R"&amp;$AF24),""))</f>
        <v/>
      </c>
      <c r="O24" s="263" t="str" cm="1">
        <f t="array" aca="1" ref="O24" ca="1">IF($D24="","",IFERROR(INDIRECT($E24&amp;"!S"&amp;$AF24),""))</f>
        <v/>
      </c>
      <c r="P24" s="263" t="str" cm="1">
        <f t="array" aca="1" ref="P24" ca="1">IF($D24="","",IFERROR(INDIRECT($E24&amp;"!P"&amp;$AF24-1),""))</f>
        <v/>
      </c>
      <c r="Q24" s="263" t="str" cm="1">
        <f t="array" aca="1" ref="Q24" ca="1">IF($D24="","",IFERROR(INDIRECT($E24&amp;"!Q"&amp;$AF24-1),""))</f>
        <v/>
      </c>
      <c r="R24" s="263" t="str" cm="1">
        <f t="array" aca="1" ref="R24" ca="1">IF($D24="","",IFERROR(INDIRECT($E24&amp;"!R"&amp;$AF24-1),""))</f>
        <v/>
      </c>
      <c r="S24" s="263" t="str" cm="1">
        <f t="array" aca="1" ref="S24" ca="1">IF($D24="","",IFERROR(INDIRECT($E24&amp;"!S"&amp;$AF24-1),""))</f>
        <v/>
      </c>
      <c r="T24" s="263" t="str" cm="1">
        <f t="array" aca="1" ref="T24" ca="1">IF($D24="","",INDIRECT($E24&amp;"!T"&amp;$AF24-1))</f>
        <v/>
      </c>
      <c r="U24" s="270" t="str" cm="1">
        <f t="array" aca="1" ref="U24" ca="1">SUBSTITUTE(IF($D24="","",INDIRECT("Teams!N"&amp; MATCH(D24,Teams!I:I,0))),0,"")</f>
        <v/>
      </c>
      <c r="V24" s="268" t="str">
        <f t="shared" ca="1" si="1"/>
        <v/>
      </c>
      <c r="W24" s="268" t="str">
        <f ca="1">IF($D24="","",Basis!$G$5)</f>
        <v/>
      </c>
      <c r="X24" s="268" t="str" cm="1">
        <f t="array" aca="1" ref="X24" ca="1">IF(D24="","",INDIRECT($E24&amp;"!AE"&amp;$AF24))</f>
        <v/>
      </c>
      <c r="Y24" s="268" t="str" cm="1">
        <f t="array" aca="1" ref="Y24" ca="1">IF(D24="","",INDIRECT($E24&amp;"!AF"&amp;$AF24))</f>
        <v/>
      </c>
      <c r="Z24" s="272" t="str" cm="1">
        <f t="array" aca="1" ref="Z24" ca="1">IF($D24="","",IFERROR(ROUND(INDIRECT($E24&amp;"!AH"&amp;$AF24),1),""))</f>
        <v/>
      </c>
      <c r="AD24" s="21">
        <f t="shared" si="3"/>
        <v>19</v>
      </c>
      <c r="AE24" s="21" t="str" cm="1">
        <f t="array" aca="1" ref="AE24" ca="1">INDIRECT("Teams!BP"&amp;AD24)</f>
        <v>MW1</v>
      </c>
      <c r="AF24" s="97" t="str" cm="1">
        <f t="array" aca="1" ref="AF24" ca="1">IFERROR(INDIRECT("Teams!BL"&amp;MATCH(AE24,Teams!I:I,0)),"")</f>
        <v/>
      </c>
      <c r="AG24" s="21" t="s">
        <v>5043</v>
      </c>
    </row>
    <row r="25" spans="1:33" x14ac:dyDescent="0.25">
      <c r="A25" s="278" t="str">
        <f ca="1">IF($D25="","",Basis!$E$6)</f>
        <v/>
      </c>
      <c r="B25" s="279" t="str">
        <f ca="1">IF($D25="","",Basis!$C$5)</f>
        <v/>
      </c>
      <c r="C25" s="253" t="str">
        <f t="shared" ca="1" si="0"/>
        <v/>
      </c>
      <c r="D25" s="258" t="str">
        <f t="shared" ca="1" si="2"/>
        <v/>
      </c>
      <c r="E25" s="253" t="str">
        <f ca="1">IF(D25="","","Veldvj")</f>
        <v/>
      </c>
      <c r="F25" s="258" t="str" cm="1">
        <f t="array" aca="1" ref="F25" ca="1">IF($D25="","",INDIRECT($E25&amp;"!E"&amp;$AF25))</f>
        <v/>
      </c>
      <c r="G25" s="274" t="str" cm="1">
        <f t="array" aca="1" ref="G25" ca="1">IF($D25="","",INDIRECT($E25&amp;"!G"&amp;$AF25))</f>
        <v/>
      </c>
      <c r="H25" s="258" t="str" cm="1">
        <f t="array" aca="1" ref="H25" ca="1">PROPER(SUBSTITUTE(IF($D25="","",INDIRECT($E25&amp;"!F"&amp;$AF25)),"0","?"))</f>
        <v/>
      </c>
      <c r="I25" s="274" t="str" cm="1">
        <f t="array" aca="1" ref="I25" ca="1">IF($D25="","",INDIRECT($E25&amp;"!J"&amp;$AF25))</f>
        <v/>
      </c>
      <c r="J25" s="275" t="str" cm="1">
        <f t="array" aca="1" ref="J25" ca="1">IF($D25="","",INDIRECT($E25&amp;"!K"&amp;$AF25))</f>
        <v/>
      </c>
      <c r="K25" s="276" t="str" cm="1">
        <f t="array" aca="1" ref="K25" ca="1">IF($D25="","",IFERROR(ROUND(INDIRECT($E25&amp;"!L"&amp;$AF25),1),""))</f>
        <v/>
      </c>
      <c r="L25" s="275" t="str" cm="1">
        <f t="array" aca="1" ref="L25" ca="1">IF($D25="","",IFERROR(INDIRECT($E25&amp;"!P"&amp;$AF25),""))</f>
        <v/>
      </c>
      <c r="M25" s="274" t="str" cm="1">
        <f t="array" aca="1" ref="M25" ca="1">IF($D25="","",IFERROR(INDIRECT($E25&amp;"!Q"&amp;$AF25),""))</f>
        <v/>
      </c>
      <c r="N25" s="275" t="str" cm="1">
        <f t="array" aca="1" ref="N25" ca="1">IF($D25="","",IFERROR(INDIRECT($E25&amp;"!R"&amp;$AF25),""))</f>
        <v/>
      </c>
      <c r="O25" s="277" t="str" cm="1">
        <f t="array" aca="1" ref="O25" ca="1">IF($D25="","",IFERROR(INDIRECT($E25&amp;"!S"&amp;$AF25),""))</f>
        <v/>
      </c>
      <c r="P25" s="275" t="str" cm="1">
        <f t="array" aca="1" ref="P25" ca="1">IF($D25="","",IFERROR(INDIRECT($E25&amp;"!P"&amp;$AF25-1),""))</f>
        <v/>
      </c>
      <c r="Q25" s="275" t="str" cm="1">
        <f t="array" aca="1" ref="Q25" ca="1">IF($D25="","",IFERROR(INDIRECT($E25&amp;"!Q"&amp;$AF25-1),""))</f>
        <v/>
      </c>
      <c r="R25" s="275" t="str" cm="1">
        <f t="array" aca="1" ref="R25" ca="1">IF($D25="","",IFERROR(INDIRECT($E25&amp;"!R"&amp;$AF25-1),""))</f>
        <v/>
      </c>
      <c r="S25" s="275" t="str" cm="1">
        <f t="array" aca="1" ref="S25" ca="1">IF($D25="","",IFERROR(INDIRECT($E25&amp;"!S"&amp;$AF25-1),""))</f>
        <v/>
      </c>
      <c r="T25" s="275" t="str" cm="1">
        <f t="array" aca="1" ref="T25" ca="1">IF($D25="","",INDIRECT($E25&amp;"!T"&amp;$AF25-1))</f>
        <v/>
      </c>
      <c r="U25" s="280" t="str" cm="1">
        <f t="array" aca="1" ref="U25" ca="1">SUBSTITUTE(IF($D25="","",INDIRECT("Teams!V"&amp; MATCH(D25,Teams!Q:Q,0))),0,"")</f>
        <v/>
      </c>
      <c r="V25" s="279" t="str">
        <f t="shared" ca="1" si="1"/>
        <v/>
      </c>
      <c r="W25" s="279" t="str">
        <f ca="1">IF($D25="","",Basis!$G$5)</f>
        <v/>
      </c>
      <c r="X25" s="279" t="str" cm="1">
        <f t="array" aca="1" ref="X25" ca="1">IF(D25="","",INDIRECT($E25&amp;"!AE"&amp;$AF25))</f>
        <v/>
      </c>
      <c r="Y25" s="279" t="str" cm="1">
        <f t="array" aca="1" ref="Y25" ca="1">IF(D25="","",INDIRECT($E25&amp;"!AF"&amp;$AF25))</f>
        <v/>
      </c>
      <c r="Z25" s="281" t="str" cm="1">
        <f t="array" aca="1" ref="Z25" ca="1">IF($D25="","",IFERROR(ROUND(INDIRECT($E25&amp;"!AH"&amp;$AF25),1),""))</f>
        <v/>
      </c>
      <c r="AD25" s="21">
        <f t="shared" si="3"/>
        <v>19</v>
      </c>
      <c r="AE25" s="21" t="str" cm="1">
        <f t="array" aca="1" ref="AE25" ca="1">INDIRECT("Teams!BP"&amp;AD25)</f>
        <v>MW1</v>
      </c>
      <c r="AF25" s="97" t="str" cm="1">
        <f t="array" aca="1" ref="AF25" ca="1">IFERROR(INDIRECT("Teams!BM"&amp;MATCH(AE25,Teams!Q:Q,0)),"")</f>
        <v/>
      </c>
      <c r="AG25" s="21" t="s">
        <v>5044</v>
      </c>
    </row>
    <row r="26" spans="1:33" x14ac:dyDescent="0.25">
      <c r="A26" s="265" t="str">
        <f ca="1">IF($D26="","",Basis!$E$6)</f>
        <v>NCX19J3</v>
      </c>
      <c r="B26" s="266" t="str">
        <f ca="1">IF($D26="","",Basis!$C$5)</f>
        <v>Oranje Wit (D)</v>
      </c>
      <c r="C26" s="251" t="str">
        <f t="shared" ca="1" si="0"/>
        <v>A</v>
      </c>
      <c r="D26" s="256" t="str">
        <f t="shared" ca="1" si="2"/>
        <v>A1</v>
      </c>
      <c r="E26" s="251" t="str">
        <f ca="1">IF($D26="","","Veldnj")</f>
        <v>Veldnj</v>
      </c>
      <c r="F26" s="256" t="str" cm="1">
        <f t="array" aca="1" ref="F26" ca="1">IF($D26="","",INDIRECT($E26&amp;"!E"&amp;$AF26))</f>
        <v>WK</v>
      </c>
      <c r="G26" s="259" t="str" cm="1">
        <f t="array" aca="1" ref="G26" ca="1">IF($D26="","",INDIRECT($E26&amp;"!G"&amp;$AF26))</f>
        <v>8</v>
      </c>
      <c r="H26" s="256" t="str" cm="1">
        <f t="array" aca="1" ref="H26" ca="1">PROPER(SUBSTITUTE(IF($D26="","",INDIRECT($E26&amp;"!F"&amp;$AF26)),"0","?"))</f>
        <v>Za</v>
      </c>
      <c r="I26" s="259" cm="1">
        <f t="array" aca="1" ref="I26" ca="1">IF($D26="","",INDIRECT($E26&amp;"!J"&amp;$AF26))</f>
        <v>5</v>
      </c>
      <c r="J26" s="260" cm="1">
        <f t="array" aca="1" ref="J26" ca="1">IF($D26="","",INDIRECT($E26&amp;"!K"&amp;$AF26))</f>
        <v>5</v>
      </c>
      <c r="K26" s="261" cm="1">
        <f t="array" aca="1" ref="K26" ca="1">IF($D26="","",IFERROR(ROUND(INDIRECT($E26&amp;"!L"&amp;$AF26),1),""))</f>
        <v>17.100000000000001</v>
      </c>
      <c r="L26" s="260" cm="1">
        <f t="array" aca="1" ref="L26" ca="1">IF($D26="","",IFERROR(INDIRECT($E26&amp;"!P"&amp;$AF26),""))</f>
        <v>0</v>
      </c>
      <c r="M26" s="259" cm="1">
        <f t="array" aca="1" ref="M26" ca="1">IF($D26="","",IFERROR(INDIRECT($E26&amp;"!Q"&amp;$AF26),""))</f>
        <v>0</v>
      </c>
      <c r="N26" s="260" cm="1">
        <f t="array" aca="1" ref="N26" ca="1">IF($D26="","",IFERROR(INDIRECT($E26&amp;"!R"&amp;$AF26),""))</f>
        <v>0</v>
      </c>
      <c r="O26" s="260"/>
      <c r="P26" s="260" cm="1">
        <f t="array" aca="1" ref="P26" ca="1">IF($D26="","",IFERROR(INDIRECT($E26&amp;"!P"&amp;$AF26-1),""))</f>
        <v>0</v>
      </c>
      <c r="Q26" s="260" cm="1">
        <f t="array" aca="1" ref="Q26" ca="1">IF($D26="","",IFERROR(INDIRECT($E26&amp;"!Q"&amp;$AF26-1),""))</f>
        <v>0</v>
      </c>
      <c r="R26" s="260" cm="1">
        <f t="array" aca="1" ref="R26" ca="1">IF($D26="","",IFERROR(INDIRECT($E26&amp;"!R"&amp;$AF26-1),""))</f>
        <v>0</v>
      </c>
      <c r="S26" s="260"/>
      <c r="T26" s="260" cm="1">
        <f t="array" aca="1" ref="T26" ca="1">IF($D26="","",INDIRECT($E26&amp;"!T"&amp;$AF26-1))</f>
        <v>0</v>
      </c>
      <c r="U26" s="269" t="str" cm="1">
        <f t="array" aca="1" ref="U26" ca="1">SUBSTITUTE(IF($D26="","",INDIRECT("Teams!F"&amp; MATCH(D26,Teams!A:A,0))),0,"")</f>
        <v/>
      </c>
      <c r="V26" s="266" t="str">
        <f t="shared" ca="1" si="1"/>
        <v/>
      </c>
      <c r="W26" s="266" t="str">
        <f ca="1">IF($D26="","",Basis!$G$5)</f>
        <v>MIX</v>
      </c>
      <c r="X26" s="266" t="str" cm="1">
        <f t="array" aca="1" ref="X26" ca="1">IF(D26="","",INDIRECT($E26&amp;"!AE"&amp;$AF26))</f>
        <v>3312 AD</v>
      </c>
      <c r="Y26" s="266" t="str" cm="1">
        <f t="array" aca="1" ref="Y26" ca="1">IF(D26="","",INDIRECT($E26&amp;"!AF"&amp;$AF26))</f>
        <v>Dordrecht Oranje Wit (D)</v>
      </c>
      <c r="Z26" s="271" cm="1">
        <f t="array" aca="1" ref="Z26" ca="1">IF($D26="","",IFERROR(ROUND(INDIRECT($E26&amp;"!AH"&amp;$AF26),1),""))</f>
        <v>17.5</v>
      </c>
      <c r="AD26" s="21">
        <f t="shared" si="3"/>
        <v>20</v>
      </c>
      <c r="AE26" s="21" t="str" cm="1">
        <f t="array" aca="1" ref="AE26" ca="1">INDIRECT("Teams!BP"&amp;AD26)</f>
        <v>A1</v>
      </c>
      <c r="AF26" s="97" cm="1">
        <f t="array" aca="1" ref="AF26" ca="1">IFERROR(INDIRECT("Teams!BK"&amp;MATCH(AE26,Teams!A:A,0)),"")</f>
        <v>171</v>
      </c>
      <c r="AG26" s="21" t="s">
        <v>5042</v>
      </c>
    </row>
    <row r="27" spans="1:33" x14ac:dyDescent="0.25">
      <c r="A27" s="267" t="str">
        <f ca="1">IF($D27="","",Basis!$E$6)</f>
        <v>NCX19J3</v>
      </c>
      <c r="B27" s="268" t="str">
        <f ca="1">IF($D27="","",Basis!$C$5)</f>
        <v>Oranje Wit (D)</v>
      </c>
      <c r="C27" s="252" t="str">
        <f t="shared" ca="1" si="0"/>
        <v>A</v>
      </c>
      <c r="D27" s="257" t="str">
        <f t="shared" ca="1" si="2"/>
        <v>A1</v>
      </c>
      <c r="E27" s="252" t="str">
        <f ca="1">IF(D27="","","Zaal")</f>
        <v>Zaal</v>
      </c>
      <c r="F27" s="257" t="str" cm="1">
        <f t="array" aca="1" ref="F27" ca="1">IF($D27="","",INDIRECT($E27&amp;"!E"&amp;$AF27))</f>
        <v>WK</v>
      </c>
      <c r="G27" s="262" t="str" cm="1">
        <f t="array" aca="1" ref="G27" ca="1">IF($D27="","",INDIRECT($E27&amp;"!G"&amp;$AF27))</f>
        <v>8</v>
      </c>
      <c r="H27" s="257" t="str" cm="1">
        <f t="array" aca="1" ref="H27" ca="1">PROPER(SUBSTITUTE(IF($D27="","",INDIRECT($E27&amp;"!F"&amp;$AF27)),"0","?"))</f>
        <v>Za</v>
      </c>
      <c r="I27" s="262" cm="1">
        <f t="array" aca="1" ref="I27" ca="1">IF($D27="","",INDIRECT($E27&amp;"!J"&amp;$AF27))</f>
        <v>5</v>
      </c>
      <c r="J27" s="263" cm="1">
        <f t="array" aca="1" ref="J27" ca="1">IF($D27="","",INDIRECT($E27&amp;"!K"&amp;$AF27))</f>
        <v>5</v>
      </c>
      <c r="K27" s="264" cm="1">
        <f t="array" aca="1" ref="K27" ca="1">IF($D27="","",IFERROR(ROUND(INDIRECT($E27&amp;"!L"&amp;$AF27),1),""))</f>
        <v>17.100000000000001</v>
      </c>
      <c r="L27" s="263" cm="1">
        <f t="array" aca="1" ref="L27" ca="1">IF($D27="","",IFERROR(INDIRECT($E27&amp;"!P"&amp;$AF27),""))</f>
        <v>0</v>
      </c>
      <c r="M27" s="262" cm="1">
        <f t="array" aca="1" ref="M27" ca="1">IF($D27="","",IFERROR(INDIRECT($E27&amp;"!Q"&amp;$AF27),""))</f>
        <v>0</v>
      </c>
      <c r="N27" s="263" cm="1">
        <f t="array" aca="1" ref="N27" ca="1">IF($D27="","",IFERROR(INDIRECT($E27&amp;"!R"&amp;$AF27),""))</f>
        <v>0</v>
      </c>
      <c r="O27" s="263" cm="1">
        <f t="array" aca="1" ref="O27" ca="1">IF($D27="","",IFERROR(INDIRECT($E27&amp;"!S"&amp;$AF27),""))</f>
        <v>0</v>
      </c>
      <c r="P27" s="263" cm="1">
        <f t="array" aca="1" ref="P27" ca="1">IF($D27="","",IFERROR(INDIRECT($E27&amp;"!P"&amp;$AF27-1),""))</f>
        <v>0</v>
      </c>
      <c r="Q27" s="263" cm="1">
        <f t="array" aca="1" ref="Q27" ca="1">IF($D27="","",IFERROR(INDIRECT($E27&amp;"!Q"&amp;$AF27-1),""))</f>
        <v>0</v>
      </c>
      <c r="R27" s="263" cm="1">
        <f t="array" aca="1" ref="R27" ca="1">IF($D27="","",IFERROR(INDIRECT($E27&amp;"!R"&amp;$AF27-1),""))</f>
        <v>0</v>
      </c>
      <c r="S27" s="263" cm="1">
        <f t="array" aca="1" ref="S27" ca="1">IF($D27="","",IFERROR(INDIRECT($E27&amp;"!S"&amp;$AF27-1),""))</f>
        <v>10</v>
      </c>
      <c r="T27" s="263" cm="1">
        <f t="array" aca="1" ref="T27" ca="1">IF($D27="","",INDIRECT($E27&amp;"!T"&amp;$AF27-1))</f>
        <v>0</v>
      </c>
      <c r="U27" s="270" t="str" cm="1">
        <f t="array" aca="1" ref="U27" ca="1">SUBSTITUTE(IF($D27="","",INDIRECT("Teams!N"&amp; MATCH(D27,Teams!I:I,0))),0,"")</f>
        <v/>
      </c>
      <c r="V27" s="268" t="str">
        <f t="shared" ca="1" si="1"/>
        <v/>
      </c>
      <c r="W27" s="268" t="str">
        <f ca="1">IF($D27="","",Basis!$G$5)</f>
        <v>MIX</v>
      </c>
      <c r="X27" s="268" t="str" cm="1">
        <f t="array" aca="1" ref="X27" ca="1">IF(D27="","",INDIRECT($E27&amp;"!AE"&amp;$AF27))</f>
        <v>3312 AD</v>
      </c>
      <c r="Y27" s="268" t="str" cm="1">
        <f t="array" aca="1" ref="Y27" ca="1">IF(D27="","",INDIRECT($E27&amp;"!AF"&amp;$AF27))</f>
        <v>Dordrecht Oranje Wit Hal</v>
      </c>
      <c r="Z27" s="272" cm="1">
        <f t="array" aca="1" ref="Z27" ca="1">IF($D27="","",IFERROR(ROUND(INDIRECT($E27&amp;"!AH"&amp;$AF27),1),""))</f>
        <v>17.5</v>
      </c>
      <c r="AD27" s="21">
        <f t="shared" si="3"/>
        <v>20</v>
      </c>
      <c r="AE27" s="21" t="str" cm="1">
        <f t="array" aca="1" ref="AE27" ca="1">INDIRECT("Teams!BP"&amp;AD27)</f>
        <v>A1</v>
      </c>
      <c r="AF27" s="97" cm="1">
        <f t="array" aca="1" ref="AF27" ca="1">IFERROR(INDIRECT("Teams!BL"&amp;MATCH(AE27,Teams!I:I,0)),"")</f>
        <v>151</v>
      </c>
      <c r="AG27" s="21" t="s">
        <v>5043</v>
      </c>
    </row>
    <row r="28" spans="1:33" x14ac:dyDescent="0.25">
      <c r="A28" s="278" t="str">
        <f ca="1">IF($D28="","",Basis!$E$6)</f>
        <v/>
      </c>
      <c r="B28" s="279" t="str">
        <f ca="1">IF($D28="","",Basis!$C$5)</f>
        <v/>
      </c>
      <c r="C28" s="253" t="str">
        <f t="shared" ca="1" si="0"/>
        <v/>
      </c>
      <c r="D28" s="258" t="str">
        <f t="shared" ca="1" si="2"/>
        <v/>
      </c>
      <c r="E28" s="253" t="str">
        <f ca="1">IF(D28="","","Veldvj")</f>
        <v/>
      </c>
      <c r="F28" s="258" t="str" cm="1">
        <f t="array" aca="1" ref="F28" ca="1">IF($D28="","",INDIRECT($E28&amp;"!E"&amp;$AF28))</f>
        <v/>
      </c>
      <c r="G28" s="274" t="str" cm="1">
        <f t="array" aca="1" ref="G28" ca="1">IF($D28="","",INDIRECT($E28&amp;"!G"&amp;$AF28))</f>
        <v/>
      </c>
      <c r="H28" s="258" t="str" cm="1">
        <f t="array" aca="1" ref="H28" ca="1">PROPER(SUBSTITUTE(IF($D28="","",INDIRECT($E28&amp;"!F"&amp;$AF28)),"0","?"))</f>
        <v/>
      </c>
      <c r="I28" s="274" t="str" cm="1">
        <f t="array" aca="1" ref="I28" ca="1">IF($D28="","",INDIRECT($E28&amp;"!J"&amp;$AF28))</f>
        <v/>
      </c>
      <c r="J28" s="275" t="str" cm="1">
        <f t="array" aca="1" ref="J28" ca="1">IF($D28="","",INDIRECT($E28&amp;"!K"&amp;$AF28))</f>
        <v/>
      </c>
      <c r="K28" s="276" t="str" cm="1">
        <f t="array" aca="1" ref="K28" ca="1">IF($D28="","",IFERROR(ROUND(INDIRECT($E28&amp;"!L"&amp;$AF28),1),""))</f>
        <v/>
      </c>
      <c r="L28" s="275" t="str" cm="1">
        <f t="array" aca="1" ref="L28" ca="1">IF($D28="","",IFERROR(INDIRECT($E28&amp;"!P"&amp;$AF28),""))</f>
        <v/>
      </c>
      <c r="M28" s="274" t="str" cm="1">
        <f t="array" aca="1" ref="M28" ca="1">IF($D28="","",IFERROR(INDIRECT($E28&amp;"!Q"&amp;$AF28),""))</f>
        <v/>
      </c>
      <c r="N28" s="275" t="str" cm="1">
        <f t="array" aca="1" ref="N28" ca="1">IF($D28="","",IFERROR(INDIRECT($E28&amp;"!R"&amp;$AF28),""))</f>
        <v/>
      </c>
      <c r="O28" s="277" t="str" cm="1">
        <f t="array" aca="1" ref="O28" ca="1">IF($D28="","",IFERROR(INDIRECT($E28&amp;"!S"&amp;$AF28),""))</f>
        <v/>
      </c>
      <c r="P28" s="275" t="str" cm="1">
        <f t="array" aca="1" ref="P28" ca="1">IF($D28="","",IFERROR(INDIRECT($E28&amp;"!P"&amp;$AF28-1),""))</f>
        <v/>
      </c>
      <c r="Q28" s="275" t="str" cm="1">
        <f t="array" aca="1" ref="Q28" ca="1">IF($D28="","",IFERROR(INDIRECT($E28&amp;"!Q"&amp;$AF28-1),""))</f>
        <v/>
      </c>
      <c r="R28" s="275" t="str" cm="1">
        <f t="array" aca="1" ref="R28" ca="1">IF($D28="","",IFERROR(INDIRECT($E28&amp;"!R"&amp;$AF28-1),""))</f>
        <v/>
      </c>
      <c r="S28" s="275" t="str" cm="1">
        <f t="array" aca="1" ref="S28" ca="1">IF($D28="","",IFERROR(INDIRECT($E28&amp;"!S"&amp;$AF28-1),""))</f>
        <v/>
      </c>
      <c r="T28" s="275" t="str" cm="1">
        <f t="array" aca="1" ref="T28" ca="1">IF($D28="","",INDIRECT($E28&amp;"!T"&amp;$AF28-1))</f>
        <v/>
      </c>
      <c r="U28" s="280" t="str" cm="1">
        <f t="array" aca="1" ref="U28" ca="1">SUBSTITUTE(IF($D28="","",INDIRECT("Teams!V"&amp; MATCH(D28,Teams!Q:Q,0))),0,"")</f>
        <v/>
      </c>
      <c r="V28" s="279" t="str">
        <f t="shared" ca="1" si="1"/>
        <v/>
      </c>
      <c r="W28" s="279" t="str">
        <f ca="1">IF($D28="","",Basis!$G$5)</f>
        <v/>
      </c>
      <c r="X28" s="279" t="str" cm="1">
        <f t="array" aca="1" ref="X28" ca="1">IF(D28="","",INDIRECT($E28&amp;"!AE"&amp;$AF28))</f>
        <v/>
      </c>
      <c r="Y28" s="279" t="str" cm="1">
        <f t="array" aca="1" ref="Y28" ca="1">IF(D28="","",INDIRECT($E28&amp;"!AF"&amp;$AF28))</f>
        <v/>
      </c>
      <c r="Z28" s="281" t="str" cm="1">
        <f t="array" aca="1" ref="Z28" ca="1">IF($D28="","",IFERROR(ROUND(INDIRECT($E28&amp;"!AH"&amp;$AF28),1),""))</f>
        <v/>
      </c>
      <c r="AD28" s="21">
        <f t="shared" si="3"/>
        <v>20</v>
      </c>
      <c r="AE28" s="21" t="str" cm="1">
        <f t="array" aca="1" ref="AE28" ca="1">INDIRECT("Teams!BP"&amp;AD28)</f>
        <v>A1</v>
      </c>
      <c r="AF28" s="97" t="str" cm="1">
        <f t="array" aca="1" ref="AF28" ca="1">IFERROR(INDIRECT("Teams!BM"&amp;MATCH(AE28,Teams!Q:Q,0)),"")</f>
        <v/>
      </c>
      <c r="AG28" s="21" t="s">
        <v>5044</v>
      </c>
    </row>
    <row r="29" spans="1:33" x14ac:dyDescent="0.25">
      <c r="A29" s="265" t="str">
        <f ca="1">IF($D29="","",Basis!$E$6)</f>
        <v>NCX19J3</v>
      </c>
      <c r="B29" s="266" t="str">
        <f ca="1">IF($D29="","",Basis!$C$5)</f>
        <v>Oranje Wit (D)</v>
      </c>
      <c r="C29" s="251" t="str">
        <f t="shared" ca="1" si="0"/>
        <v>A</v>
      </c>
      <c r="D29" s="256" t="str">
        <f t="shared" ca="1" si="2"/>
        <v>A2</v>
      </c>
      <c r="E29" s="251" t="str">
        <f ca="1">IF($D29="","","Veldnj")</f>
        <v>Veldnj</v>
      </c>
      <c r="F29" s="256" t="str" cm="1">
        <f t="array" aca="1" ref="F29" ca="1">IF($D29="","",INDIRECT($E29&amp;"!E"&amp;$AF29))</f>
        <v>WK</v>
      </c>
      <c r="G29" s="259" t="str" cm="1">
        <f t="array" aca="1" ref="G29" ca="1">IF($D29="","",INDIRECT($E29&amp;"!G"&amp;$AF29))</f>
        <v>8</v>
      </c>
      <c r="H29" s="256" t="str" cm="1">
        <f t="array" aca="1" ref="H29" ca="1">PROPER(SUBSTITUTE(IF($D29="","",INDIRECT($E29&amp;"!F"&amp;$AF29)),"0","?"))</f>
        <v>Za</v>
      </c>
      <c r="I29" s="259" cm="1">
        <f t="array" aca="1" ref="I29" ca="1">IF($D29="","",INDIRECT($E29&amp;"!J"&amp;$AF29))</f>
        <v>5</v>
      </c>
      <c r="J29" s="260" cm="1">
        <f t="array" aca="1" ref="J29" ca="1">IF($D29="","",INDIRECT($E29&amp;"!K"&amp;$AF29))</f>
        <v>5</v>
      </c>
      <c r="K29" s="261" cm="1">
        <f t="array" aca="1" ref="K29" ca="1">IF($D29="","",IFERROR(ROUND(INDIRECT($E29&amp;"!L"&amp;$AF29),1),""))</f>
        <v>17.100000000000001</v>
      </c>
      <c r="L29" s="260" cm="1">
        <f t="array" aca="1" ref="L29" ca="1">IF($D29="","",IFERROR(INDIRECT($E29&amp;"!P"&amp;$AF29),""))</f>
        <v>0</v>
      </c>
      <c r="M29" s="259" cm="1">
        <f t="array" aca="1" ref="M29" ca="1">IF($D29="","",IFERROR(INDIRECT($E29&amp;"!Q"&amp;$AF29),""))</f>
        <v>0</v>
      </c>
      <c r="N29" s="260" cm="1">
        <f t="array" aca="1" ref="N29" ca="1">IF($D29="","",IFERROR(INDIRECT($E29&amp;"!R"&amp;$AF29),""))</f>
        <v>0</v>
      </c>
      <c r="O29" s="260"/>
      <c r="P29" s="260" cm="1">
        <f t="array" aca="1" ref="P29" ca="1">IF($D29="","",IFERROR(INDIRECT($E29&amp;"!P"&amp;$AF29-1),""))</f>
        <v>0</v>
      </c>
      <c r="Q29" s="260" cm="1">
        <f t="array" aca="1" ref="Q29" ca="1">IF($D29="","",IFERROR(INDIRECT($E29&amp;"!Q"&amp;$AF29-1),""))</f>
        <v>0</v>
      </c>
      <c r="R29" s="260" cm="1">
        <f t="array" aca="1" ref="R29" ca="1">IF($D29="","",IFERROR(INDIRECT($E29&amp;"!R"&amp;$AF29-1),""))</f>
        <v>0</v>
      </c>
      <c r="S29" s="260"/>
      <c r="T29" s="260" cm="1">
        <f t="array" aca="1" ref="T29" ca="1">IF($D29="","",INDIRECT($E29&amp;"!T"&amp;$AF29-1))</f>
        <v>0</v>
      </c>
      <c r="U29" s="269" t="str" cm="1">
        <f t="array" aca="1" ref="U29" ca="1">SUBSTITUTE(IF($D29="","",INDIRECT("Teams!F"&amp; MATCH(D29,Teams!A:A,0))),0,"")</f>
        <v/>
      </c>
      <c r="V29" s="266" t="str">
        <f t="shared" ca="1" si="1"/>
        <v/>
      </c>
      <c r="W29" s="266" t="str">
        <f ca="1">IF($D29="","",Basis!$G$5)</f>
        <v>MIX</v>
      </c>
      <c r="X29" s="266" t="str" cm="1">
        <f t="array" aca="1" ref="X29" ca="1">IF(D29="","",INDIRECT($E29&amp;"!AE"&amp;$AF29))</f>
        <v>3312 AD</v>
      </c>
      <c r="Y29" s="266" t="str" cm="1">
        <f t="array" aca="1" ref="Y29" ca="1">IF(D29="","",INDIRECT($E29&amp;"!AF"&amp;$AF29))</f>
        <v>Dordrecht Oranje Wit (D)</v>
      </c>
      <c r="Z29" s="271" cm="1">
        <f t="array" aca="1" ref="Z29" ca="1">IF($D29="","",IFERROR(ROUND(INDIRECT($E29&amp;"!AH"&amp;$AF29),1),""))</f>
        <v>17.5</v>
      </c>
      <c r="AD29" s="21">
        <f t="shared" si="3"/>
        <v>21</v>
      </c>
      <c r="AE29" s="21" t="str" cm="1">
        <f t="array" aca="1" ref="AE29" ca="1">INDIRECT("Teams!BP"&amp;AD29)</f>
        <v>A2</v>
      </c>
      <c r="AF29" s="97" cm="1">
        <f t="array" aca="1" ref="AF29" ca="1">IFERROR(INDIRECT("Teams!BK"&amp;MATCH(AE29,Teams!A:A,0)),"")</f>
        <v>191</v>
      </c>
      <c r="AG29" s="21" t="s">
        <v>5042</v>
      </c>
    </row>
    <row r="30" spans="1:33" x14ac:dyDescent="0.25">
      <c r="A30" s="267" t="str">
        <f ca="1">IF($D30="","",Basis!$E$6)</f>
        <v>NCX19J3</v>
      </c>
      <c r="B30" s="268" t="str">
        <f ca="1">IF($D30="","",Basis!$C$5)</f>
        <v>Oranje Wit (D)</v>
      </c>
      <c r="C30" s="252" t="str">
        <f t="shared" ca="1" si="0"/>
        <v>A</v>
      </c>
      <c r="D30" s="257" t="str">
        <f t="shared" ca="1" si="2"/>
        <v>A2</v>
      </c>
      <c r="E30" s="252" t="str">
        <f ca="1">IF(D30="","","Zaal")</f>
        <v>Zaal</v>
      </c>
      <c r="F30" s="257" t="str" cm="1">
        <f t="array" aca="1" ref="F30" ca="1">IF($D30="","",INDIRECT($E30&amp;"!E"&amp;$AF30))</f>
        <v>WK</v>
      </c>
      <c r="G30" s="262" t="str" cm="1">
        <f t="array" aca="1" ref="G30" ca="1">IF($D30="","",INDIRECT($E30&amp;"!G"&amp;$AF30))</f>
        <v>8</v>
      </c>
      <c r="H30" s="257" t="str" cm="1">
        <f t="array" aca="1" ref="H30" ca="1">PROPER(SUBSTITUTE(IF($D30="","",INDIRECT($E30&amp;"!F"&amp;$AF30)),"0","?"))</f>
        <v>Za</v>
      </c>
      <c r="I30" s="262" cm="1">
        <f t="array" aca="1" ref="I30" ca="1">IF($D30="","",INDIRECT($E30&amp;"!J"&amp;$AF30))</f>
        <v>5</v>
      </c>
      <c r="J30" s="263" cm="1">
        <f t="array" aca="1" ref="J30" ca="1">IF($D30="","",INDIRECT($E30&amp;"!K"&amp;$AF30))</f>
        <v>5</v>
      </c>
      <c r="K30" s="264" cm="1">
        <f t="array" aca="1" ref="K30" ca="1">IF($D30="","",IFERROR(ROUND(INDIRECT($E30&amp;"!L"&amp;$AF30),1),""))</f>
        <v>17.100000000000001</v>
      </c>
      <c r="L30" s="263" cm="1">
        <f t="array" aca="1" ref="L30" ca="1">IF($D30="","",IFERROR(INDIRECT($E30&amp;"!P"&amp;$AF30),""))</f>
        <v>0</v>
      </c>
      <c r="M30" s="262" cm="1">
        <f t="array" aca="1" ref="M30" ca="1">IF($D30="","",IFERROR(INDIRECT($E30&amp;"!Q"&amp;$AF30),""))</f>
        <v>0</v>
      </c>
      <c r="N30" s="263" cm="1">
        <f t="array" aca="1" ref="N30" ca="1">IF($D30="","",IFERROR(INDIRECT($E30&amp;"!R"&amp;$AF30),""))</f>
        <v>0</v>
      </c>
      <c r="O30" s="263" cm="1">
        <f t="array" aca="1" ref="O30" ca="1">IF($D30="","",IFERROR(INDIRECT($E30&amp;"!S"&amp;$AF30),""))</f>
        <v>0</v>
      </c>
      <c r="P30" s="263" cm="1">
        <f t="array" aca="1" ref="P30" ca="1">IF($D30="","",IFERROR(INDIRECT($E30&amp;"!P"&amp;$AF30-1),""))</f>
        <v>0</v>
      </c>
      <c r="Q30" s="263" cm="1">
        <f t="array" aca="1" ref="Q30" ca="1">IF($D30="","",IFERROR(INDIRECT($E30&amp;"!Q"&amp;$AF30-1),""))</f>
        <v>0</v>
      </c>
      <c r="R30" s="263" cm="1">
        <f t="array" aca="1" ref="R30" ca="1">IF($D30="","",IFERROR(INDIRECT($E30&amp;"!R"&amp;$AF30-1),""))</f>
        <v>0</v>
      </c>
      <c r="S30" s="263" cm="1">
        <f t="array" aca="1" ref="S30" ca="1">IF($D30="","",IFERROR(INDIRECT($E30&amp;"!S"&amp;$AF30-1),""))</f>
        <v>10</v>
      </c>
      <c r="T30" s="263" cm="1">
        <f t="array" aca="1" ref="T30" ca="1">IF($D30="","",INDIRECT($E30&amp;"!T"&amp;$AF30-1))</f>
        <v>0</v>
      </c>
      <c r="U30" s="270" t="str" cm="1">
        <f t="array" aca="1" ref="U30" ca="1">SUBSTITUTE(IF($D30="","",INDIRECT("Teams!N"&amp; MATCH(D30,Teams!I:I,0))),0,"")</f>
        <v/>
      </c>
      <c r="V30" s="268" t="str">
        <f t="shared" ca="1" si="1"/>
        <v/>
      </c>
      <c r="W30" s="268" t="str">
        <f ca="1">IF($D30="","",Basis!$G$5)</f>
        <v>MIX</v>
      </c>
      <c r="X30" s="268" t="str" cm="1">
        <f t="array" aca="1" ref="X30" ca="1">IF(D30="","",INDIRECT($E30&amp;"!AE"&amp;$AF30))</f>
        <v>3312 AD</v>
      </c>
      <c r="Y30" s="268" t="str" cm="1">
        <f t="array" aca="1" ref="Y30" ca="1">IF(D30="","",INDIRECT($E30&amp;"!AF"&amp;$AF30))</f>
        <v>Dordrecht Oranje Wit Hal</v>
      </c>
      <c r="Z30" s="272" cm="1">
        <f t="array" aca="1" ref="Z30" ca="1">IF($D30="","",IFERROR(ROUND(INDIRECT($E30&amp;"!AH"&amp;$AF30),1),""))</f>
        <v>17.5</v>
      </c>
      <c r="AD30" s="21">
        <f t="shared" si="3"/>
        <v>21</v>
      </c>
      <c r="AE30" s="21" t="str" cm="1">
        <f t="array" aca="1" ref="AE30" ca="1">INDIRECT("Teams!BP"&amp;AD30)</f>
        <v>A2</v>
      </c>
      <c r="AF30" s="97" cm="1">
        <f t="array" aca="1" ref="AF30" ca="1">IFERROR(INDIRECT("Teams!BL"&amp;MATCH(AE30,Teams!I:I,0)),"")</f>
        <v>171</v>
      </c>
      <c r="AG30" s="21" t="s">
        <v>5043</v>
      </c>
    </row>
    <row r="31" spans="1:33" x14ac:dyDescent="0.25">
      <c r="A31" s="278" t="str">
        <f ca="1">IF($D31="","",Basis!$E$6)</f>
        <v/>
      </c>
      <c r="B31" s="279" t="str">
        <f ca="1">IF($D31="","",Basis!$C$5)</f>
        <v/>
      </c>
      <c r="C31" s="253" t="str">
        <f t="shared" ca="1" si="0"/>
        <v/>
      </c>
      <c r="D31" s="258" t="str">
        <f t="shared" ca="1" si="2"/>
        <v/>
      </c>
      <c r="E31" s="253" t="str">
        <f ca="1">IF(D31="","","Veldvj")</f>
        <v/>
      </c>
      <c r="F31" s="258" t="str" cm="1">
        <f t="array" aca="1" ref="F31" ca="1">IF($D31="","",INDIRECT($E31&amp;"!E"&amp;$AF31))</f>
        <v/>
      </c>
      <c r="G31" s="274" t="str" cm="1">
        <f t="array" aca="1" ref="G31" ca="1">IF($D31="","",INDIRECT($E31&amp;"!G"&amp;$AF31))</f>
        <v/>
      </c>
      <c r="H31" s="258" t="str" cm="1">
        <f t="array" aca="1" ref="H31" ca="1">PROPER(SUBSTITUTE(IF($D31="","",INDIRECT($E31&amp;"!F"&amp;$AF31)),"0","?"))</f>
        <v/>
      </c>
      <c r="I31" s="274" t="str" cm="1">
        <f t="array" aca="1" ref="I31" ca="1">IF($D31="","",INDIRECT($E31&amp;"!J"&amp;$AF31))</f>
        <v/>
      </c>
      <c r="J31" s="275" t="str" cm="1">
        <f t="array" aca="1" ref="J31" ca="1">IF($D31="","",INDIRECT($E31&amp;"!K"&amp;$AF31))</f>
        <v/>
      </c>
      <c r="K31" s="276" t="str" cm="1">
        <f t="array" aca="1" ref="K31" ca="1">IF($D31="","",IFERROR(ROUND(INDIRECT($E31&amp;"!L"&amp;$AF31),1),""))</f>
        <v/>
      </c>
      <c r="L31" s="275" t="str" cm="1">
        <f t="array" aca="1" ref="L31" ca="1">IF($D31="","",IFERROR(INDIRECT($E31&amp;"!P"&amp;$AF31),""))</f>
        <v/>
      </c>
      <c r="M31" s="274" t="str" cm="1">
        <f t="array" aca="1" ref="M31" ca="1">IF($D31="","",IFERROR(INDIRECT($E31&amp;"!Q"&amp;$AF31),""))</f>
        <v/>
      </c>
      <c r="N31" s="275" t="str" cm="1">
        <f t="array" aca="1" ref="N31" ca="1">IF($D31="","",IFERROR(INDIRECT($E31&amp;"!R"&amp;$AF31),""))</f>
        <v/>
      </c>
      <c r="O31" s="277" t="str" cm="1">
        <f t="array" aca="1" ref="O31" ca="1">IF($D31="","",IFERROR(INDIRECT($E31&amp;"!S"&amp;$AF31),""))</f>
        <v/>
      </c>
      <c r="P31" s="275" t="str" cm="1">
        <f t="array" aca="1" ref="P31" ca="1">IF($D31="","",IFERROR(INDIRECT($E31&amp;"!P"&amp;$AF31-1),""))</f>
        <v/>
      </c>
      <c r="Q31" s="275" t="str" cm="1">
        <f t="array" aca="1" ref="Q31" ca="1">IF($D31="","",IFERROR(INDIRECT($E31&amp;"!Q"&amp;$AF31-1),""))</f>
        <v/>
      </c>
      <c r="R31" s="275" t="str" cm="1">
        <f t="array" aca="1" ref="R31" ca="1">IF($D31="","",IFERROR(INDIRECT($E31&amp;"!R"&amp;$AF31-1),""))</f>
        <v/>
      </c>
      <c r="S31" s="275" t="str" cm="1">
        <f t="array" aca="1" ref="S31" ca="1">IF($D31="","",IFERROR(INDIRECT($E31&amp;"!S"&amp;$AF31-1),""))</f>
        <v/>
      </c>
      <c r="T31" s="275" t="str" cm="1">
        <f t="array" aca="1" ref="T31" ca="1">IF($D31="","",INDIRECT($E31&amp;"!T"&amp;$AF31-1))</f>
        <v/>
      </c>
      <c r="U31" s="280" t="str" cm="1">
        <f t="array" aca="1" ref="U31" ca="1">SUBSTITUTE(IF($D31="","",INDIRECT("Teams!V"&amp; MATCH(D31,Teams!Q:Q,0))),0,"")</f>
        <v/>
      </c>
      <c r="V31" s="279" t="str">
        <f t="shared" ca="1" si="1"/>
        <v/>
      </c>
      <c r="W31" s="279" t="str">
        <f ca="1">IF($D31="","",Basis!$G$5)</f>
        <v/>
      </c>
      <c r="X31" s="279" t="str" cm="1">
        <f t="array" aca="1" ref="X31" ca="1">IF(D31="","",INDIRECT($E31&amp;"!AE"&amp;$AF31))</f>
        <v/>
      </c>
      <c r="Y31" s="279" t="str" cm="1">
        <f t="array" aca="1" ref="Y31" ca="1">IF(D31="","",INDIRECT($E31&amp;"!AF"&amp;$AF31))</f>
        <v/>
      </c>
      <c r="Z31" s="281" t="str" cm="1">
        <f t="array" aca="1" ref="Z31" ca="1">IF($D31="","",IFERROR(ROUND(INDIRECT($E31&amp;"!AH"&amp;$AF31),1),""))</f>
        <v/>
      </c>
      <c r="AD31" s="21">
        <f t="shared" si="3"/>
        <v>21</v>
      </c>
      <c r="AE31" s="21" t="str" cm="1">
        <f t="array" aca="1" ref="AE31" ca="1">INDIRECT("Teams!BP"&amp;AD31)</f>
        <v>A2</v>
      </c>
      <c r="AF31" s="97" t="str" cm="1">
        <f t="array" aca="1" ref="AF31" ca="1">IFERROR(INDIRECT("Teams!BM"&amp;MATCH(AE31,Teams!Q:Q,0)),"")</f>
        <v/>
      </c>
      <c r="AG31" s="21" t="s">
        <v>5044</v>
      </c>
    </row>
    <row r="32" spans="1:33" x14ac:dyDescent="0.25">
      <c r="A32" s="265" t="str">
        <f ca="1">IF($D32="","",Basis!$E$6)</f>
        <v>NCX19J3</v>
      </c>
      <c r="B32" s="266" t="str">
        <f ca="1">IF($D32="","",Basis!$C$5)</f>
        <v>Oranje Wit (D)</v>
      </c>
      <c r="C32" s="251" t="str">
        <f t="shared" ca="1" si="0"/>
        <v>A</v>
      </c>
      <c r="D32" s="256" t="str">
        <f t="shared" ca="1" si="2"/>
        <v>A3</v>
      </c>
      <c r="E32" s="251" t="str">
        <f ca="1">IF($D32="","","Veldnj")</f>
        <v>Veldnj</v>
      </c>
      <c r="F32" s="256" t="str" cm="1">
        <f t="array" aca="1" ref="F32" ca="1">IF($D32="","",INDIRECT($E32&amp;"!E"&amp;$AF32))</f>
        <v>BK</v>
      </c>
      <c r="G32" s="259" t="str" cm="1">
        <f t="array" aca="1" ref="G32" ca="1">IF($D32="","",INDIRECT($E32&amp;"!G"&amp;$AF32))</f>
        <v>8</v>
      </c>
      <c r="H32" s="256" t="str" cm="1">
        <f t="array" aca="1" ref="H32" ca="1">PROPER(SUBSTITUTE(IF($D32="","",INDIRECT($E32&amp;"!F"&amp;$AF32)),"0","?"))</f>
        <v>Za</v>
      </c>
      <c r="I32" s="259" cm="1">
        <f t="array" aca="1" ref="I32" ca="1">IF($D32="","",INDIRECT($E32&amp;"!J"&amp;$AF32))</f>
        <v>5</v>
      </c>
      <c r="J32" s="260" cm="1">
        <f t="array" aca="1" ref="J32" ca="1">IF($D32="","",INDIRECT($E32&amp;"!K"&amp;$AF32))</f>
        <v>4</v>
      </c>
      <c r="K32" s="261" cm="1">
        <f t="array" aca="1" ref="K32" ca="1">IF($D32="","",IFERROR(ROUND(INDIRECT($E32&amp;"!L"&amp;$AF32),1),""))</f>
        <v>16.8</v>
      </c>
      <c r="L32" s="260" cm="1">
        <f t="array" aca="1" ref="L32" ca="1">IF($D32="","",IFERROR(INDIRECT($E32&amp;"!P"&amp;$AF32),""))</f>
        <v>0</v>
      </c>
      <c r="M32" s="259" cm="1">
        <f t="array" aca="1" ref="M32" ca="1">IF($D32="","",IFERROR(INDIRECT($E32&amp;"!Q"&amp;$AF32),""))</f>
        <v>0</v>
      </c>
      <c r="N32" s="260" cm="1">
        <f t="array" aca="1" ref="N32" ca="1">IF($D32="","",IFERROR(INDIRECT($E32&amp;"!R"&amp;$AF32),""))</f>
        <v>0</v>
      </c>
      <c r="O32" s="260"/>
      <c r="P32" s="260" cm="1">
        <f t="array" aca="1" ref="P32" ca="1">IF($D32="","",IFERROR(INDIRECT($E32&amp;"!P"&amp;$AF32-1),""))</f>
        <v>0</v>
      </c>
      <c r="Q32" s="260" cm="1">
        <f t="array" aca="1" ref="Q32" ca="1">IF($D32="","",IFERROR(INDIRECT($E32&amp;"!Q"&amp;$AF32-1),""))</f>
        <v>0</v>
      </c>
      <c r="R32" s="260" cm="1">
        <f t="array" aca="1" ref="R32" ca="1">IF($D32="","",IFERROR(INDIRECT($E32&amp;"!R"&amp;$AF32-1),""))</f>
        <v>0</v>
      </c>
      <c r="S32" s="260"/>
      <c r="T32" s="260" cm="1">
        <f t="array" aca="1" ref="T32" ca="1">IF($D32="","",INDIRECT($E32&amp;"!T"&amp;$AF32-1))</f>
        <v>0</v>
      </c>
      <c r="U32" s="269" t="str" cm="1">
        <f t="array" aca="1" ref="U32" ca="1">SUBSTITUTE(IF($D32="","",INDIRECT("Teams!F"&amp; MATCH(D32,Teams!A:A,0))),0,"")</f>
        <v/>
      </c>
      <c r="V32" s="266" t="str">
        <f t="shared" ca="1" si="1"/>
        <v/>
      </c>
      <c r="W32" s="266" t="str">
        <f ca="1">IF($D32="","",Basis!$G$5)</f>
        <v>MIX</v>
      </c>
      <c r="X32" s="266" t="str" cm="1">
        <f t="array" aca="1" ref="X32" ca="1">IF(D32="","",INDIRECT($E32&amp;"!AE"&amp;$AF32))</f>
        <v>3312 AD</v>
      </c>
      <c r="Y32" s="266" t="str" cm="1">
        <f t="array" aca="1" ref="Y32" ca="1">IF(D32="","",INDIRECT($E32&amp;"!AF"&amp;$AF32))</f>
        <v>Dordrecht Oranje Wit (D)</v>
      </c>
      <c r="Z32" s="271" cm="1">
        <f t="array" aca="1" ref="Z32" ca="1">IF($D32="","",IFERROR(ROUND(INDIRECT($E32&amp;"!AH"&amp;$AF32),1),""))</f>
        <v>17.399999999999999</v>
      </c>
      <c r="AD32" s="21">
        <f t="shared" si="3"/>
        <v>22</v>
      </c>
      <c r="AE32" s="21" t="str" cm="1">
        <f t="array" aca="1" ref="AE32" ca="1">INDIRECT("Teams!BP"&amp;AD32)</f>
        <v>A3</v>
      </c>
      <c r="AF32" s="97" cm="1">
        <f t="array" aca="1" ref="AF32" ca="1">IFERROR(INDIRECT("Teams!BK"&amp;MATCH(AE32,Teams!A:A,0)),"")</f>
        <v>211</v>
      </c>
      <c r="AG32" s="21" t="s">
        <v>5042</v>
      </c>
    </row>
    <row r="33" spans="1:33" x14ac:dyDescent="0.25">
      <c r="A33" s="267" t="str">
        <f ca="1">IF($D33="","",Basis!$E$6)</f>
        <v>NCX19J3</v>
      </c>
      <c r="B33" s="268" t="str">
        <f ca="1">IF($D33="","",Basis!$C$5)</f>
        <v>Oranje Wit (D)</v>
      </c>
      <c r="C33" s="252" t="str">
        <f t="shared" ca="1" si="0"/>
        <v>A</v>
      </c>
      <c r="D33" s="257" t="str">
        <f t="shared" ca="1" si="2"/>
        <v>A3</v>
      </c>
      <c r="E33" s="252" t="str">
        <f ca="1">IF(D33="","","Zaal")</f>
        <v>Zaal</v>
      </c>
      <c r="F33" s="257" t="str" cm="1">
        <f t="array" aca="1" ref="F33" ca="1">IF($D33="","",INDIRECT($E33&amp;"!E"&amp;$AF33))</f>
        <v>BK</v>
      </c>
      <c r="G33" s="262" t="str" cm="1">
        <f t="array" aca="1" ref="G33" ca="1">IF($D33="","",INDIRECT($E33&amp;"!G"&amp;$AF33))</f>
        <v>8</v>
      </c>
      <c r="H33" s="257" t="str" cm="1">
        <f t="array" aca="1" ref="H33" ca="1">PROPER(SUBSTITUTE(IF($D33="","",INDIRECT($E33&amp;"!F"&amp;$AF33)),"0","?"))</f>
        <v>Za</v>
      </c>
      <c r="I33" s="262" cm="1">
        <f t="array" aca="1" ref="I33" ca="1">IF($D33="","",INDIRECT($E33&amp;"!J"&amp;$AF33))</f>
        <v>5</v>
      </c>
      <c r="J33" s="263" cm="1">
        <f t="array" aca="1" ref="J33" ca="1">IF($D33="","",INDIRECT($E33&amp;"!K"&amp;$AF33))</f>
        <v>4</v>
      </c>
      <c r="K33" s="264" cm="1">
        <f t="array" aca="1" ref="K33" ca="1">IF($D33="","",IFERROR(ROUND(INDIRECT($E33&amp;"!L"&amp;$AF33),1),""))</f>
        <v>16.8</v>
      </c>
      <c r="L33" s="263" cm="1">
        <f t="array" aca="1" ref="L33" ca="1">IF($D33="","",IFERROR(INDIRECT($E33&amp;"!P"&amp;$AF33),""))</f>
        <v>0</v>
      </c>
      <c r="M33" s="262" cm="1">
        <f t="array" aca="1" ref="M33" ca="1">IF($D33="","",IFERROR(INDIRECT($E33&amp;"!Q"&amp;$AF33),""))</f>
        <v>0</v>
      </c>
      <c r="N33" s="263" cm="1">
        <f t="array" aca="1" ref="N33" ca="1">IF($D33="","",IFERROR(INDIRECT($E33&amp;"!R"&amp;$AF33),""))</f>
        <v>0</v>
      </c>
      <c r="O33" s="263" cm="1">
        <f t="array" aca="1" ref="O33" ca="1">IF($D33="","",IFERROR(INDIRECT($E33&amp;"!S"&amp;$AF33),""))</f>
        <v>0</v>
      </c>
      <c r="P33" s="263" cm="1">
        <f t="array" aca="1" ref="P33" ca="1">IF($D33="","",IFERROR(INDIRECT($E33&amp;"!P"&amp;$AF33-1),""))</f>
        <v>0</v>
      </c>
      <c r="Q33" s="263" cm="1">
        <f t="array" aca="1" ref="Q33" ca="1">IF($D33="","",IFERROR(INDIRECT($E33&amp;"!Q"&amp;$AF33-1),""))</f>
        <v>0</v>
      </c>
      <c r="R33" s="263" cm="1">
        <f t="array" aca="1" ref="R33" ca="1">IF($D33="","",IFERROR(INDIRECT($E33&amp;"!R"&amp;$AF33-1),""))</f>
        <v>0</v>
      </c>
      <c r="S33" s="263" cm="1">
        <f t="array" aca="1" ref="S33" ca="1">IF($D33="","",IFERROR(INDIRECT($E33&amp;"!S"&amp;$AF33-1),""))</f>
        <v>9</v>
      </c>
      <c r="T33" s="263" cm="1">
        <f t="array" aca="1" ref="T33" ca="1">IF($D33="","",INDIRECT($E33&amp;"!T"&amp;$AF33-1))</f>
        <v>0</v>
      </c>
      <c r="U33" s="270" t="str" cm="1">
        <f t="array" aca="1" ref="U33" ca="1">SUBSTITUTE(IF($D33="","",INDIRECT("Teams!N"&amp; MATCH(D33,Teams!I:I,0))),0,"")</f>
        <v/>
      </c>
      <c r="V33" s="268" t="str">
        <f t="shared" ca="1" si="1"/>
        <v/>
      </c>
      <c r="W33" s="268" t="str">
        <f ca="1">IF($D33="","",Basis!$G$5)</f>
        <v>MIX</v>
      </c>
      <c r="X33" s="268" t="str" cm="1">
        <f t="array" aca="1" ref="X33" ca="1">IF(D33="","",INDIRECT($E33&amp;"!AE"&amp;$AF33))</f>
        <v>3312 AD</v>
      </c>
      <c r="Y33" s="268" t="str" cm="1">
        <f t="array" aca="1" ref="Y33" ca="1">IF(D33="","",INDIRECT($E33&amp;"!AF"&amp;$AF33))</f>
        <v>Dordrecht Oranje Wit Hal</v>
      </c>
      <c r="Z33" s="272" cm="1">
        <f t="array" aca="1" ref="Z33" ca="1">IF($D33="","",IFERROR(ROUND(INDIRECT($E33&amp;"!AH"&amp;$AF33),1),""))</f>
        <v>17.399999999999999</v>
      </c>
      <c r="AD33" s="21">
        <f t="shared" si="3"/>
        <v>22</v>
      </c>
      <c r="AE33" s="21" t="str" cm="1">
        <f t="array" aca="1" ref="AE33" ca="1">INDIRECT("Teams!BP"&amp;AD33)</f>
        <v>A3</v>
      </c>
      <c r="AF33" s="97" cm="1">
        <f t="array" aca="1" ref="AF33" ca="1">IFERROR(INDIRECT("Teams!BL"&amp;MATCH(AE33,Teams!I:I,0)),"")</f>
        <v>191</v>
      </c>
      <c r="AG33" s="21" t="s">
        <v>5043</v>
      </c>
    </row>
    <row r="34" spans="1:33" x14ac:dyDescent="0.25">
      <c r="A34" s="278" t="str">
        <f ca="1">IF($D34="","",Basis!$E$6)</f>
        <v/>
      </c>
      <c r="B34" s="279" t="str">
        <f ca="1">IF($D34="","",Basis!$C$5)</f>
        <v/>
      </c>
      <c r="C34" s="253" t="str">
        <f t="shared" ca="1" si="0"/>
        <v/>
      </c>
      <c r="D34" s="258" t="str">
        <f t="shared" ca="1" si="2"/>
        <v/>
      </c>
      <c r="E34" s="253" t="str">
        <f ca="1">IF(D34="","","Veldvj")</f>
        <v/>
      </c>
      <c r="F34" s="258" t="str" cm="1">
        <f t="array" aca="1" ref="F34" ca="1">IF($D34="","",INDIRECT($E34&amp;"!E"&amp;$AF34))</f>
        <v/>
      </c>
      <c r="G34" s="274" t="str" cm="1">
        <f t="array" aca="1" ref="G34" ca="1">IF($D34="","",INDIRECT($E34&amp;"!G"&amp;$AF34))</f>
        <v/>
      </c>
      <c r="H34" s="258" t="str" cm="1">
        <f t="array" aca="1" ref="H34" ca="1">PROPER(SUBSTITUTE(IF($D34="","",INDIRECT($E34&amp;"!F"&amp;$AF34)),"0","?"))</f>
        <v/>
      </c>
      <c r="I34" s="274" t="str" cm="1">
        <f t="array" aca="1" ref="I34" ca="1">IF($D34="","",INDIRECT($E34&amp;"!J"&amp;$AF34))</f>
        <v/>
      </c>
      <c r="J34" s="275" t="str" cm="1">
        <f t="array" aca="1" ref="J34" ca="1">IF($D34="","",INDIRECT($E34&amp;"!K"&amp;$AF34))</f>
        <v/>
      </c>
      <c r="K34" s="276" t="str" cm="1">
        <f t="array" aca="1" ref="K34" ca="1">IF($D34="","",IFERROR(ROUND(INDIRECT($E34&amp;"!L"&amp;$AF34),1),""))</f>
        <v/>
      </c>
      <c r="L34" s="275" t="str" cm="1">
        <f t="array" aca="1" ref="L34" ca="1">IF($D34="","",IFERROR(INDIRECT($E34&amp;"!P"&amp;$AF34),""))</f>
        <v/>
      </c>
      <c r="M34" s="274" t="str" cm="1">
        <f t="array" aca="1" ref="M34" ca="1">IF($D34="","",IFERROR(INDIRECT($E34&amp;"!Q"&amp;$AF34),""))</f>
        <v/>
      </c>
      <c r="N34" s="275" t="str" cm="1">
        <f t="array" aca="1" ref="N34" ca="1">IF($D34="","",IFERROR(INDIRECT($E34&amp;"!R"&amp;$AF34),""))</f>
        <v/>
      </c>
      <c r="O34" s="277" t="str" cm="1">
        <f t="array" aca="1" ref="O34" ca="1">IF($D34="","",IFERROR(INDIRECT($E34&amp;"!S"&amp;$AF34),""))</f>
        <v/>
      </c>
      <c r="P34" s="275" t="str" cm="1">
        <f t="array" aca="1" ref="P34" ca="1">IF($D34="","",IFERROR(INDIRECT($E34&amp;"!P"&amp;$AF34-1),""))</f>
        <v/>
      </c>
      <c r="Q34" s="275" t="str" cm="1">
        <f t="array" aca="1" ref="Q34" ca="1">IF($D34="","",IFERROR(INDIRECT($E34&amp;"!Q"&amp;$AF34-1),""))</f>
        <v/>
      </c>
      <c r="R34" s="275" t="str" cm="1">
        <f t="array" aca="1" ref="R34" ca="1">IF($D34="","",IFERROR(INDIRECT($E34&amp;"!R"&amp;$AF34-1),""))</f>
        <v/>
      </c>
      <c r="S34" s="275" t="str" cm="1">
        <f t="array" aca="1" ref="S34" ca="1">IF($D34="","",IFERROR(INDIRECT($E34&amp;"!S"&amp;$AF34-1),""))</f>
        <v/>
      </c>
      <c r="T34" s="275" t="str" cm="1">
        <f t="array" aca="1" ref="T34" ca="1">IF($D34="","",INDIRECT($E34&amp;"!T"&amp;$AF34-1))</f>
        <v/>
      </c>
      <c r="U34" s="280" t="str" cm="1">
        <f t="array" aca="1" ref="U34" ca="1">SUBSTITUTE(IF($D34="","",INDIRECT("Teams!V"&amp; MATCH(D34,Teams!Q:Q,0))),0,"")</f>
        <v/>
      </c>
      <c r="V34" s="279" t="str">
        <f t="shared" ca="1" si="1"/>
        <v/>
      </c>
      <c r="W34" s="279" t="str">
        <f ca="1">IF($D34="","",Basis!$G$5)</f>
        <v/>
      </c>
      <c r="X34" s="279" t="str" cm="1">
        <f t="array" aca="1" ref="X34" ca="1">IF(D34="","",INDIRECT($E34&amp;"!AE"&amp;$AF34))</f>
        <v/>
      </c>
      <c r="Y34" s="279" t="str" cm="1">
        <f t="array" aca="1" ref="Y34" ca="1">IF(D34="","",INDIRECT($E34&amp;"!AF"&amp;$AF34))</f>
        <v/>
      </c>
      <c r="Z34" s="281" t="str" cm="1">
        <f t="array" aca="1" ref="Z34" ca="1">IF($D34="","",IFERROR(ROUND(INDIRECT($E34&amp;"!AH"&amp;$AF34),1),""))</f>
        <v/>
      </c>
      <c r="AD34" s="21">
        <f t="shared" si="3"/>
        <v>22</v>
      </c>
      <c r="AE34" s="21" t="str" cm="1">
        <f t="array" aca="1" ref="AE34" ca="1">INDIRECT("Teams!BP"&amp;AD34)</f>
        <v>A3</v>
      </c>
      <c r="AF34" s="97" t="str" cm="1">
        <f t="array" aca="1" ref="AF34" ca="1">IFERROR(INDIRECT("Teams!BM"&amp;MATCH(AE34,Teams!Q:Q,0)),"")</f>
        <v/>
      </c>
      <c r="AG34" s="21" t="s">
        <v>5044</v>
      </c>
    </row>
    <row r="35" spans="1:33" x14ac:dyDescent="0.25">
      <c r="A35" s="265" t="str">
        <f ca="1">IF($D35="","",Basis!$E$6)</f>
        <v>NCX19J3</v>
      </c>
      <c r="B35" s="266" t="str">
        <f ca="1">IF($D35="","",Basis!$C$5)</f>
        <v>Oranje Wit (D)</v>
      </c>
      <c r="C35" s="251" t="str">
        <f t="shared" ca="1" si="0"/>
        <v>B</v>
      </c>
      <c r="D35" s="256" t="str">
        <f t="shared" ca="1" si="2"/>
        <v>B1</v>
      </c>
      <c r="E35" s="251" t="str">
        <f ca="1">IF($D35="","","Veldnj")</f>
        <v>Veldnj</v>
      </c>
      <c r="F35" s="256" t="str" cm="1">
        <f t="array" aca="1" ref="F35" ca="1">IF($D35="","",INDIRECT($E35&amp;"!E"&amp;$AF35))</f>
        <v>WK</v>
      </c>
      <c r="G35" s="259" t="str" cm="1">
        <f t="array" aca="1" ref="G35" ca="1">IF($D35="","",INDIRECT($E35&amp;"!G"&amp;$AF35))</f>
        <v>8</v>
      </c>
      <c r="H35" s="256" t="str" cm="1">
        <f t="array" aca="1" ref="H35" ca="1">PROPER(SUBSTITUTE(IF($D35="","",INDIRECT($E35&amp;"!F"&amp;$AF35)),"0","?"))</f>
        <v>Za</v>
      </c>
      <c r="I35" s="259" cm="1">
        <f t="array" aca="1" ref="I35" ca="1">IF($D35="","",INDIRECT($E35&amp;"!J"&amp;$AF35))</f>
        <v>4</v>
      </c>
      <c r="J35" s="260" cm="1">
        <f t="array" aca="1" ref="J35" ca="1">IF($D35="","",INDIRECT($E35&amp;"!K"&amp;$AF35))</f>
        <v>5</v>
      </c>
      <c r="K35" s="261" cm="1">
        <f t="array" aca="1" ref="K35" ca="1">IF($D35="","",IFERROR(ROUND(INDIRECT($E35&amp;"!L"&amp;$AF35),1),""))</f>
        <v>14.9</v>
      </c>
      <c r="L35" s="260" cm="1">
        <f t="array" aca="1" ref="L35" ca="1">IF($D35="","",IFERROR(INDIRECT($E35&amp;"!P"&amp;$AF35),""))</f>
        <v>0</v>
      </c>
      <c r="M35" s="259" cm="1">
        <f t="array" aca="1" ref="M35" ca="1">IF($D35="","",IFERROR(INDIRECT($E35&amp;"!Q"&amp;$AF35),""))</f>
        <v>0</v>
      </c>
      <c r="N35" s="260" cm="1">
        <f t="array" aca="1" ref="N35" ca="1">IF($D35="","",IFERROR(INDIRECT($E35&amp;"!R"&amp;$AF35),""))</f>
        <v>0</v>
      </c>
      <c r="O35" s="260"/>
      <c r="P35" s="260" cm="1">
        <f t="array" aca="1" ref="P35" ca="1">IF($D35="","",IFERROR(INDIRECT($E35&amp;"!P"&amp;$AF35-1),""))</f>
        <v>0</v>
      </c>
      <c r="Q35" s="260" cm="1">
        <f t="array" aca="1" ref="Q35" ca="1">IF($D35="","",IFERROR(INDIRECT($E35&amp;"!Q"&amp;$AF35-1),""))</f>
        <v>0</v>
      </c>
      <c r="R35" s="260" cm="1">
        <f t="array" aca="1" ref="R35" ca="1">IF($D35="","",IFERROR(INDIRECT($E35&amp;"!R"&amp;$AF35-1),""))</f>
        <v>0</v>
      </c>
      <c r="S35" s="260"/>
      <c r="T35" s="260" cm="1">
        <f t="array" aca="1" ref="T35" ca="1">IF($D35="","",INDIRECT($E35&amp;"!T"&amp;$AF35-1))</f>
        <v>0</v>
      </c>
      <c r="U35" s="269" t="str" cm="1">
        <f t="array" aca="1" ref="U35" ca="1">SUBSTITUTE(IF($D35="","",INDIRECT("Teams!F"&amp; MATCH(D35,Teams!A:A,0))),0,"")</f>
        <v/>
      </c>
      <c r="V35" s="266" t="str">
        <f t="shared" ca="1" si="1"/>
        <v/>
      </c>
      <c r="W35" s="266" t="str">
        <f ca="1">IF($D35="","",Basis!$G$5)</f>
        <v>MIX</v>
      </c>
      <c r="X35" s="266" t="str" cm="1">
        <f t="array" aca="1" ref="X35" ca="1">IF(D35="","",INDIRECT($E35&amp;"!AE"&amp;$AF35))</f>
        <v>3312 AD</v>
      </c>
      <c r="Y35" s="266" t="str" cm="1">
        <f t="array" aca="1" ref="Y35" ca="1">IF(D35="","",INDIRECT($E35&amp;"!AF"&amp;$AF35))</f>
        <v>Dordrecht Oranje Wit (D)</v>
      </c>
      <c r="Z35" s="271" cm="1">
        <f t="array" aca="1" ref="Z35" ca="1">IF($D35="","",IFERROR(ROUND(INDIRECT($E35&amp;"!AH"&amp;$AF35),1),""))</f>
        <v>15.3</v>
      </c>
      <c r="AD35" s="21">
        <f t="shared" si="3"/>
        <v>23</v>
      </c>
      <c r="AE35" s="21" t="str" cm="1">
        <f t="array" aca="1" ref="AE35" ca="1">INDIRECT("Teams!BP"&amp;AD35)</f>
        <v>B1</v>
      </c>
      <c r="AF35" s="97" cm="1">
        <f t="array" aca="1" ref="AF35" ca="1">IFERROR(INDIRECT("Teams!BK"&amp;MATCH(AE35,Teams!A:A,0)),"")</f>
        <v>231</v>
      </c>
      <c r="AG35" s="21" t="s">
        <v>5042</v>
      </c>
    </row>
    <row r="36" spans="1:33" x14ac:dyDescent="0.25">
      <c r="A36" s="267" t="str">
        <f ca="1">IF($D36="","",Basis!$E$6)</f>
        <v>NCX19J3</v>
      </c>
      <c r="B36" s="268" t="str">
        <f ca="1">IF($D36="","",Basis!$C$5)</f>
        <v>Oranje Wit (D)</v>
      </c>
      <c r="C36" s="252" t="str">
        <f t="shared" ca="1" si="0"/>
        <v>B</v>
      </c>
      <c r="D36" s="257" t="str">
        <f t="shared" ca="1" si="2"/>
        <v>B1</v>
      </c>
      <c r="E36" s="252" t="str">
        <f ca="1">IF(D36="","","Zaal")</f>
        <v>Zaal</v>
      </c>
      <c r="F36" s="257" t="str" cm="1">
        <f t="array" aca="1" ref="F36" ca="1">IF($D36="","",INDIRECT($E36&amp;"!E"&amp;$AF36))</f>
        <v>WK</v>
      </c>
      <c r="G36" s="262" t="str" cm="1">
        <f t="array" aca="1" ref="G36" ca="1">IF($D36="","",INDIRECT($E36&amp;"!G"&amp;$AF36))</f>
        <v>8</v>
      </c>
      <c r="H36" s="257" t="str" cm="1">
        <f t="array" aca="1" ref="H36" ca="1">PROPER(SUBSTITUTE(IF($D36="","",INDIRECT($E36&amp;"!F"&amp;$AF36)),"0","?"))</f>
        <v>Za</v>
      </c>
      <c r="I36" s="262" cm="1">
        <f t="array" aca="1" ref="I36" ca="1">IF($D36="","",INDIRECT($E36&amp;"!J"&amp;$AF36))</f>
        <v>4</v>
      </c>
      <c r="J36" s="263" cm="1">
        <f t="array" aca="1" ref="J36" ca="1">IF($D36="","",INDIRECT($E36&amp;"!K"&amp;$AF36))</f>
        <v>5</v>
      </c>
      <c r="K36" s="264" cm="1">
        <f t="array" aca="1" ref="K36" ca="1">IF($D36="","",IFERROR(ROUND(INDIRECT($E36&amp;"!L"&amp;$AF36),1),""))</f>
        <v>14.9</v>
      </c>
      <c r="L36" s="263" cm="1">
        <f t="array" aca="1" ref="L36" ca="1">IF($D36="","",IFERROR(INDIRECT($E36&amp;"!P"&amp;$AF36),""))</f>
        <v>0</v>
      </c>
      <c r="M36" s="262" cm="1">
        <f t="array" aca="1" ref="M36" ca="1">IF($D36="","",IFERROR(INDIRECT($E36&amp;"!Q"&amp;$AF36),""))</f>
        <v>0</v>
      </c>
      <c r="N36" s="263" cm="1">
        <f t="array" aca="1" ref="N36" ca="1">IF($D36="","",IFERROR(INDIRECT($E36&amp;"!R"&amp;$AF36),""))</f>
        <v>0</v>
      </c>
      <c r="O36" s="263" cm="1">
        <f t="array" aca="1" ref="O36" ca="1">IF($D36="","",IFERROR(INDIRECT($E36&amp;"!S"&amp;$AF36),""))</f>
        <v>0</v>
      </c>
      <c r="P36" s="263" cm="1">
        <f t="array" aca="1" ref="P36" ca="1">IF($D36="","",IFERROR(INDIRECT($E36&amp;"!P"&amp;$AF36-1),""))</f>
        <v>0</v>
      </c>
      <c r="Q36" s="263" cm="1">
        <f t="array" aca="1" ref="Q36" ca="1">IF($D36="","",IFERROR(INDIRECT($E36&amp;"!Q"&amp;$AF36-1),""))</f>
        <v>0</v>
      </c>
      <c r="R36" s="263" cm="1">
        <f t="array" aca="1" ref="R36" ca="1">IF($D36="","",IFERROR(INDIRECT($E36&amp;"!R"&amp;$AF36-1),""))</f>
        <v>0</v>
      </c>
      <c r="S36" s="263" cm="1">
        <f t="array" aca="1" ref="S36" ca="1">IF($D36="","",IFERROR(INDIRECT($E36&amp;"!S"&amp;$AF36-1),""))</f>
        <v>9</v>
      </c>
      <c r="T36" s="263" cm="1">
        <f t="array" aca="1" ref="T36" ca="1">IF($D36="","",INDIRECT($E36&amp;"!T"&amp;$AF36-1))</f>
        <v>0</v>
      </c>
      <c r="U36" s="270" t="str" cm="1">
        <f t="array" aca="1" ref="U36" ca="1">SUBSTITUTE(IF($D36="","",INDIRECT("Teams!N"&amp; MATCH(D36,Teams!I:I,0))),0,"")</f>
        <v/>
      </c>
      <c r="V36" s="268" t="str">
        <f t="shared" ca="1" si="1"/>
        <v/>
      </c>
      <c r="W36" s="268" t="str">
        <f ca="1">IF($D36="","",Basis!$G$5)</f>
        <v>MIX</v>
      </c>
      <c r="X36" s="268" t="str" cm="1">
        <f t="array" aca="1" ref="X36" ca="1">IF(D36="","",INDIRECT($E36&amp;"!AE"&amp;$AF36))</f>
        <v>3312 AD</v>
      </c>
      <c r="Y36" s="268" t="str" cm="1">
        <f t="array" aca="1" ref="Y36" ca="1">IF(D36="","",INDIRECT($E36&amp;"!AF"&amp;$AF36))</f>
        <v>Dordrecht Oranje Wit Hal</v>
      </c>
      <c r="Z36" s="272" cm="1">
        <f t="array" aca="1" ref="Z36" ca="1">IF($D36="","",IFERROR(ROUND(INDIRECT($E36&amp;"!AH"&amp;$AF36),1),""))</f>
        <v>15.3</v>
      </c>
      <c r="AD36" s="21">
        <f t="shared" si="3"/>
        <v>23</v>
      </c>
      <c r="AE36" s="21" t="str" cm="1">
        <f t="array" aca="1" ref="AE36" ca="1">INDIRECT("Teams!BP"&amp;AD36)</f>
        <v>B1</v>
      </c>
      <c r="AF36" s="97" cm="1">
        <f t="array" aca="1" ref="AF36" ca="1">IFERROR(INDIRECT("Teams!BL"&amp;MATCH(AE36,Teams!I:I,0)),"")</f>
        <v>211</v>
      </c>
      <c r="AG36" s="21" t="s">
        <v>5043</v>
      </c>
    </row>
    <row r="37" spans="1:33" x14ac:dyDescent="0.25">
      <c r="A37" s="278" t="str">
        <f ca="1">IF($D37="","",Basis!$E$6)</f>
        <v/>
      </c>
      <c r="B37" s="279" t="str">
        <f ca="1">IF($D37="","",Basis!$C$5)</f>
        <v/>
      </c>
      <c r="C37" s="253" t="str">
        <f t="shared" ca="1" si="0"/>
        <v/>
      </c>
      <c r="D37" s="258" t="str">
        <f t="shared" ca="1" si="2"/>
        <v/>
      </c>
      <c r="E37" s="253" t="str">
        <f ca="1">IF(D37="","","Veldvj")</f>
        <v/>
      </c>
      <c r="F37" s="258" t="str" cm="1">
        <f t="array" aca="1" ref="F37" ca="1">IF($D37="","",INDIRECT($E37&amp;"!E"&amp;$AF37))</f>
        <v/>
      </c>
      <c r="G37" s="274" t="str" cm="1">
        <f t="array" aca="1" ref="G37" ca="1">IF($D37="","",INDIRECT($E37&amp;"!G"&amp;$AF37))</f>
        <v/>
      </c>
      <c r="H37" s="258" t="str" cm="1">
        <f t="array" aca="1" ref="H37" ca="1">PROPER(SUBSTITUTE(IF($D37="","",INDIRECT($E37&amp;"!F"&amp;$AF37)),"0","?"))</f>
        <v/>
      </c>
      <c r="I37" s="274" t="str" cm="1">
        <f t="array" aca="1" ref="I37" ca="1">IF($D37="","",INDIRECT($E37&amp;"!J"&amp;$AF37))</f>
        <v/>
      </c>
      <c r="J37" s="275" t="str" cm="1">
        <f t="array" aca="1" ref="J37" ca="1">IF($D37="","",INDIRECT($E37&amp;"!K"&amp;$AF37))</f>
        <v/>
      </c>
      <c r="K37" s="276" t="str" cm="1">
        <f t="array" aca="1" ref="K37" ca="1">IF($D37="","",IFERROR(ROUND(INDIRECT($E37&amp;"!L"&amp;$AF37),1),""))</f>
        <v/>
      </c>
      <c r="L37" s="275" t="str" cm="1">
        <f t="array" aca="1" ref="L37" ca="1">IF($D37="","",IFERROR(INDIRECT($E37&amp;"!P"&amp;$AF37),""))</f>
        <v/>
      </c>
      <c r="M37" s="274" t="str" cm="1">
        <f t="array" aca="1" ref="M37" ca="1">IF($D37="","",IFERROR(INDIRECT($E37&amp;"!Q"&amp;$AF37),""))</f>
        <v/>
      </c>
      <c r="N37" s="275" t="str" cm="1">
        <f t="array" aca="1" ref="N37" ca="1">IF($D37="","",IFERROR(INDIRECT($E37&amp;"!R"&amp;$AF37),""))</f>
        <v/>
      </c>
      <c r="O37" s="277" t="str" cm="1">
        <f t="array" aca="1" ref="O37" ca="1">IF($D37="","",IFERROR(INDIRECT($E37&amp;"!S"&amp;$AF37),""))</f>
        <v/>
      </c>
      <c r="P37" s="275" t="str" cm="1">
        <f t="array" aca="1" ref="P37" ca="1">IF($D37="","",IFERROR(INDIRECT($E37&amp;"!P"&amp;$AF37-1),""))</f>
        <v/>
      </c>
      <c r="Q37" s="275" t="str" cm="1">
        <f t="array" aca="1" ref="Q37" ca="1">IF($D37="","",IFERROR(INDIRECT($E37&amp;"!Q"&amp;$AF37-1),""))</f>
        <v/>
      </c>
      <c r="R37" s="275" t="str" cm="1">
        <f t="array" aca="1" ref="R37" ca="1">IF($D37="","",IFERROR(INDIRECT($E37&amp;"!R"&amp;$AF37-1),""))</f>
        <v/>
      </c>
      <c r="S37" s="275" t="str" cm="1">
        <f t="array" aca="1" ref="S37" ca="1">IF($D37="","",IFERROR(INDIRECT($E37&amp;"!S"&amp;$AF37-1),""))</f>
        <v/>
      </c>
      <c r="T37" s="275" t="str" cm="1">
        <f t="array" aca="1" ref="T37" ca="1">IF($D37="","",INDIRECT($E37&amp;"!T"&amp;$AF37-1))</f>
        <v/>
      </c>
      <c r="U37" s="280" t="str" cm="1">
        <f t="array" aca="1" ref="U37" ca="1">SUBSTITUTE(IF($D37="","",INDIRECT("Teams!V"&amp; MATCH(D37,Teams!Q:Q,0))),0,"")</f>
        <v/>
      </c>
      <c r="V37" s="279" t="str">
        <f t="shared" ca="1" si="1"/>
        <v/>
      </c>
      <c r="W37" s="279" t="str">
        <f ca="1">IF($D37="","",Basis!$G$5)</f>
        <v/>
      </c>
      <c r="X37" s="279" t="str" cm="1">
        <f t="array" aca="1" ref="X37" ca="1">IF(D37="","",INDIRECT($E37&amp;"!AE"&amp;$AF37))</f>
        <v/>
      </c>
      <c r="Y37" s="279" t="str" cm="1">
        <f t="array" aca="1" ref="Y37" ca="1">IF(D37="","",INDIRECT($E37&amp;"!AF"&amp;$AF37))</f>
        <v/>
      </c>
      <c r="Z37" s="281" t="str" cm="1">
        <f t="array" aca="1" ref="Z37" ca="1">IF($D37="","",IFERROR(ROUND(INDIRECT($E37&amp;"!AH"&amp;$AF37),1),""))</f>
        <v/>
      </c>
      <c r="AD37" s="21">
        <f t="shared" si="3"/>
        <v>23</v>
      </c>
      <c r="AE37" s="21" t="str" cm="1">
        <f t="array" aca="1" ref="AE37" ca="1">INDIRECT("Teams!BP"&amp;AD37)</f>
        <v>B1</v>
      </c>
      <c r="AF37" s="97" t="str" cm="1">
        <f t="array" aca="1" ref="AF37" ca="1">IFERROR(INDIRECT("Teams!BM"&amp;MATCH(AE37,Teams!Q:Q,0)),"")</f>
        <v/>
      </c>
      <c r="AG37" s="21" t="s">
        <v>5044</v>
      </c>
    </row>
    <row r="38" spans="1:33" x14ac:dyDescent="0.25">
      <c r="A38" s="265" t="str">
        <f ca="1">IF($D38="","",Basis!$E$6)</f>
        <v>NCX19J3</v>
      </c>
      <c r="B38" s="266" t="str">
        <f ca="1">IF($D38="","",Basis!$C$5)</f>
        <v>Oranje Wit (D)</v>
      </c>
      <c r="C38" s="251" t="str">
        <f t="shared" ca="1" si="0"/>
        <v>B</v>
      </c>
      <c r="D38" s="256" t="str">
        <f t="shared" ca="1" si="2"/>
        <v>B2</v>
      </c>
      <c r="E38" s="251" t="str">
        <f ca="1">IF($D38="","","Veldnj")</f>
        <v>Veldnj</v>
      </c>
      <c r="F38" s="256" t="str" cm="1">
        <f t="array" aca="1" ref="F38" ca="1">IF($D38="","",INDIRECT($E38&amp;"!E"&amp;$AF38))</f>
        <v>WK</v>
      </c>
      <c r="G38" s="259" t="str" cm="1">
        <f t="array" aca="1" ref="G38" ca="1">IF($D38="","",INDIRECT($E38&amp;"!G"&amp;$AF38))</f>
        <v>8</v>
      </c>
      <c r="H38" s="256" t="str" cm="1">
        <f t="array" aca="1" ref="H38" ca="1">PROPER(SUBSTITUTE(IF($D38="","",INDIRECT($E38&amp;"!F"&amp;$AF38)),"0","?"))</f>
        <v>Za</v>
      </c>
      <c r="I38" s="259" cm="1">
        <f t="array" aca="1" ref="I38" ca="1">IF($D38="","",INDIRECT($E38&amp;"!J"&amp;$AF38))</f>
        <v>5</v>
      </c>
      <c r="J38" s="260" cm="1">
        <f t="array" aca="1" ref="J38" ca="1">IF($D38="","",INDIRECT($E38&amp;"!K"&amp;$AF38))</f>
        <v>4</v>
      </c>
      <c r="K38" s="261" cm="1">
        <f t="array" aca="1" ref="K38" ca="1">IF($D38="","",IFERROR(ROUND(INDIRECT($E38&amp;"!L"&amp;$AF38),1),""))</f>
        <v>14.4</v>
      </c>
      <c r="L38" s="260" cm="1">
        <f t="array" aca="1" ref="L38" ca="1">IF($D38="","",IFERROR(INDIRECT($E38&amp;"!P"&amp;$AF38),""))</f>
        <v>0</v>
      </c>
      <c r="M38" s="259" cm="1">
        <f t="array" aca="1" ref="M38" ca="1">IF($D38="","",IFERROR(INDIRECT($E38&amp;"!Q"&amp;$AF38),""))</f>
        <v>0</v>
      </c>
      <c r="N38" s="260" cm="1">
        <f t="array" aca="1" ref="N38" ca="1">IF($D38="","",IFERROR(INDIRECT($E38&amp;"!R"&amp;$AF38),""))</f>
        <v>0</v>
      </c>
      <c r="O38" s="260"/>
      <c r="P38" s="260" cm="1">
        <f t="array" aca="1" ref="P38" ca="1">IF($D38="","",IFERROR(INDIRECT($E38&amp;"!P"&amp;$AF38-1),""))</f>
        <v>0</v>
      </c>
      <c r="Q38" s="260" cm="1">
        <f t="array" aca="1" ref="Q38" ca="1">IF($D38="","",IFERROR(INDIRECT($E38&amp;"!Q"&amp;$AF38-1),""))</f>
        <v>0</v>
      </c>
      <c r="R38" s="260" cm="1">
        <f t="array" aca="1" ref="R38" ca="1">IF($D38="","",IFERROR(INDIRECT($E38&amp;"!R"&amp;$AF38-1),""))</f>
        <v>0</v>
      </c>
      <c r="S38" s="260"/>
      <c r="T38" s="260" cm="1">
        <f t="array" aca="1" ref="T38" ca="1">IF($D38="","",INDIRECT($E38&amp;"!T"&amp;$AF38-1))</f>
        <v>0</v>
      </c>
      <c r="U38" s="269" t="str" cm="1">
        <f t="array" aca="1" ref="U38" ca="1">SUBSTITUTE(IF($D38="","",INDIRECT("Teams!F"&amp; MATCH(D38,Teams!A:A,0))),0,"")</f>
        <v/>
      </c>
      <c r="V38" s="266" t="str">
        <f t="shared" ca="1" si="1"/>
        <v/>
      </c>
      <c r="W38" s="266" t="str">
        <f ca="1">IF($D38="","",Basis!$G$5)</f>
        <v>MIX</v>
      </c>
      <c r="X38" s="266" t="str" cm="1">
        <f t="array" aca="1" ref="X38" ca="1">IF(D38="","",INDIRECT($E38&amp;"!AE"&amp;$AF38))</f>
        <v>3312 AD</v>
      </c>
      <c r="Y38" s="266" t="str" cm="1">
        <f t="array" aca="1" ref="Y38" ca="1">IF(D38="","",INDIRECT($E38&amp;"!AF"&amp;$AF38))</f>
        <v>Dordrecht Oranje Wit (D)</v>
      </c>
      <c r="Z38" s="271" cm="1">
        <f t="array" aca="1" ref="Z38" ca="1">IF($D38="","",IFERROR(ROUND(INDIRECT($E38&amp;"!AH"&amp;$AF38),1),""))</f>
        <v>14.7</v>
      </c>
      <c r="AD38" s="21">
        <f t="shared" si="3"/>
        <v>24</v>
      </c>
      <c r="AE38" s="21" t="str" cm="1">
        <f t="array" aca="1" ref="AE38" ca="1">INDIRECT("Teams!BP"&amp;AD38)</f>
        <v>B2</v>
      </c>
      <c r="AF38" s="97" cm="1">
        <f t="array" aca="1" ref="AF38" ca="1">IFERROR(INDIRECT("Teams!BK"&amp;MATCH(AE38,Teams!A:A,0)),"")</f>
        <v>251</v>
      </c>
      <c r="AG38" s="21" t="s">
        <v>5042</v>
      </c>
    </row>
    <row r="39" spans="1:33" x14ac:dyDescent="0.25">
      <c r="A39" s="267" t="str">
        <f ca="1">IF($D39="","",Basis!$E$6)</f>
        <v>NCX19J3</v>
      </c>
      <c r="B39" s="268" t="str">
        <f ca="1">IF($D39="","",Basis!$C$5)</f>
        <v>Oranje Wit (D)</v>
      </c>
      <c r="C39" s="252" t="str">
        <f t="shared" ca="1" si="0"/>
        <v>B</v>
      </c>
      <c r="D39" s="257" t="str">
        <f t="shared" ca="1" si="2"/>
        <v>B2</v>
      </c>
      <c r="E39" s="252" t="str">
        <f ca="1">IF(D39="","","Zaal")</f>
        <v>Zaal</v>
      </c>
      <c r="F39" s="257" t="str" cm="1">
        <f t="array" aca="1" ref="F39" ca="1">IF($D39="","",INDIRECT($E39&amp;"!E"&amp;$AF39))</f>
        <v>WK</v>
      </c>
      <c r="G39" s="262" t="str" cm="1">
        <f t="array" aca="1" ref="G39" ca="1">IF($D39="","",INDIRECT($E39&amp;"!G"&amp;$AF39))</f>
        <v>8</v>
      </c>
      <c r="H39" s="257" t="str" cm="1">
        <f t="array" aca="1" ref="H39" ca="1">PROPER(SUBSTITUTE(IF($D39="","",INDIRECT($E39&amp;"!F"&amp;$AF39)),"0","?"))</f>
        <v>Za</v>
      </c>
      <c r="I39" s="262" cm="1">
        <f t="array" aca="1" ref="I39" ca="1">IF($D39="","",INDIRECT($E39&amp;"!J"&amp;$AF39))</f>
        <v>5</v>
      </c>
      <c r="J39" s="263" cm="1">
        <f t="array" aca="1" ref="J39" ca="1">IF($D39="","",INDIRECT($E39&amp;"!K"&amp;$AF39))</f>
        <v>4</v>
      </c>
      <c r="K39" s="264" cm="1">
        <f t="array" aca="1" ref="K39" ca="1">IF($D39="","",IFERROR(ROUND(INDIRECT($E39&amp;"!L"&amp;$AF39),1),""))</f>
        <v>14.4</v>
      </c>
      <c r="L39" s="263" cm="1">
        <f t="array" aca="1" ref="L39" ca="1">IF($D39="","",IFERROR(INDIRECT($E39&amp;"!P"&amp;$AF39),""))</f>
        <v>0</v>
      </c>
      <c r="M39" s="262" cm="1">
        <f t="array" aca="1" ref="M39" ca="1">IF($D39="","",IFERROR(INDIRECT($E39&amp;"!Q"&amp;$AF39),""))</f>
        <v>0</v>
      </c>
      <c r="N39" s="263" cm="1">
        <f t="array" aca="1" ref="N39" ca="1">IF($D39="","",IFERROR(INDIRECT($E39&amp;"!R"&amp;$AF39),""))</f>
        <v>0</v>
      </c>
      <c r="O39" s="263" cm="1">
        <f t="array" aca="1" ref="O39" ca="1">IF($D39="","",IFERROR(INDIRECT($E39&amp;"!S"&amp;$AF39),""))</f>
        <v>0</v>
      </c>
      <c r="P39" s="263" cm="1">
        <f t="array" aca="1" ref="P39" ca="1">IF($D39="","",IFERROR(INDIRECT($E39&amp;"!P"&amp;$AF39-1),""))</f>
        <v>0</v>
      </c>
      <c r="Q39" s="263" cm="1">
        <f t="array" aca="1" ref="Q39" ca="1">IF($D39="","",IFERROR(INDIRECT($E39&amp;"!Q"&amp;$AF39-1),""))</f>
        <v>0</v>
      </c>
      <c r="R39" s="263" cm="1">
        <f t="array" aca="1" ref="R39" ca="1">IF($D39="","",IFERROR(INDIRECT($E39&amp;"!R"&amp;$AF39-1),""))</f>
        <v>0</v>
      </c>
      <c r="S39" s="263" cm="1">
        <f t="array" aca="1" ref="S39" ca="1">IF($D39="","",IFERROR(INDIRECT($E39&amp;"!S"&amp;$AF39-1),""))</f>
        <v>9</v>
      </c>
      <c r="T39" s="263" cm="1">
        <f t="array" aca="1" ref="T39" ca="1">IF($D39="","",INDIRECT($E39&amp;"!T"&amp;$AF39-1))</f>
        <v>0</v>
      </c>
      <c r="U39" s="270" t="str" cm="1">
        <f t="array" aca="1" ref="U39" ca="1">SUBSTITUTE(IF($D39="","",INDIRECT("Teams!N"&amp; MATCH(D39,Teams!I:I,0))),0,"")</f>
        <v/>
      </c>
      <c r="V39" s="268" t="str">
        <f t="shared" ca="1" si="1"/>
        <v/>
      </c>
      <c r="W39" s="268" t="str">
        <f ca="1">IF($D39="","",Basis!$G$5)</f>
        <v>MIX</v>
      </c>
      <c r="X39" s="268" t="str" cm="1">
        <f t="array" aca="1" ref="X39" ca="1">IF(D39="","",INDIRECT($E39&amp;"!AE"&amp;$AF39))</f>
        <v>3312 AD</v>
      </c>
      <c r="Y39" s="268" t="str" cm="1">
        <f t="array" aca="1" ref="Y39" ca="1">IF(D39="","",INDIRECT($E39&amp;"!AF"&amp;$AF39))</f>
        <v>Dordrecht Oranje Wit Hal</v>
      </c>
      <c r="Z39" s="272" cm="1">
        <f t="array" aca="1" ref="Z39" ca="1">IF($D39="","",IFERROR(ROUND(INDIRECT($E39&amp;"!AH"&amp;$AF39),1),""))</f>
        <v>14.7</v>
      </c>
      <c r="AD39" s="21">
        <f t="shared" si="3"/>
        <v>24</v>
      </c>
      <c r="AE39" s="21" t="str" cm="1">
        <f t="array" aca="1" ref="AE39" ca="1">INDIRECT("Teams!BP"&amp;AD39)</f>
        <v>B2</v>
      </c>
      <c r="AF39" s="97" cm="1">
        <f t="array" aca="1" ref="AF39" ca="1">IFERROR(INDIRECT("Teams!BL"&amp;MATCH(AE39,Teams!I:I,0)),"")</f>
        <v>231</v>
      </c>
      <c r="AG39" s="21" t="s">
        <v>5043</v>
      </c>
    </row>
    <row r="40" spans="1:33" x14ac:dyDescent="0.25">
      <c r="A40" s="278" t="str">
        <f ca="1">IF($D40="","",Basis!$E$6)</f>
        <v/>
      </c>
      <c r="B40" s="279" t="str">
        <f ca="1">IF($D40="","",Basis!$C$5)</f>
        <v/>
      </c>
      <c r="C40" s="253" t="str">
        <f t="shared" ca="1" si="0"/>
        <v/>
      </c>
      <c r="D40" s="258" t="str">
        <f t="shared" ca="1" si="2"/>
        <v/>
      </c>
      <c r="E40" s="253" t="str">
        <f ca="1">IF(D40="","","Veldvj")</f>
        <v/>
      </c>
      <c r="F40" s="258" t="str" cm="1">
        <f t="array" aca="1" ref="F40" ca="1">IF($D40="","",INDIRECT($E40&amp;"!E"&amp;$AF40))</f>
        <v/>
      </c>
      <c r="G40" s="274" t="str" cm="1">
        <f t="array" aca="1" ref="G40" ca="1">IF($D40="","",INDIRECT($E40&amp;"!G"&amp;$AF40))</f>
        <v/>
      </c>
      <c r="H40" s="258" t="str" cm="1">
        <f t="array" aca="1" ref="H40" ca="1">PROPER(SUBSTITUTE(IF($D40="","",INDIRECT($E40&amp;"!F"&amp;$AF40)),"0","?"))</f>
        <v/>
      </c>
      <c r="I40" s="274" t="str" cm="1">
        <f t="array" aca="1" ref="I40" ca="1">IF($D40="","",INDIRECT($E40&amp;"!J"&amp;$AF40))</f>
        <v/>
      </c>
      <c r="J40" s="275" t="str" cm="1">
        <f t="array" aca="1" ref="J40" ca="1">IF($D40="","",INDIRECT($E40&amp;"!K"&amp;$AF40))</f>
        <v/>
      </c>
      <c r="K40" s="276" t="str" cm="1">
        <f t="array" aca="1" ref="K40" ca="1">IF($D40="","",IFERROR(ROUND(INDIRECT($E40&amp;"!L"&amp;$AF40),1),""))</f>
        <v/>
      </c>
      <c r="L40" s="275" t="str" cm="1">
        <f t="array" aca="1" ref="L40" ca="1">IF($D40="","",IFERROR(INDIRECT($E40&amp;"!P"&amp;$AF40),""))</f>
        <v/>
      </c>
      <c r="M40" s="274" t="str" cm="1">
        <f t="array" aca="1" ref="M40" ca="1">IF($D40="","",IFERROR(INDIRECT($E40&amp;"!Q"&amp;$AF40),""))</f>
        <v/>
      </c>
      <c r="N40" s="275" t="str" cm="1">
        <f t="array" aca="1" ref="N40" ca="1">IF($D40="","",IFERROR(INDIRECT($E40&amp;"!R"&amp;$AF40),""))</f>
        <v/>
      </c>
      <c r="O40" s="277" t="str" cm="1">
        <f t="array" aca="1" ref="O40" ca="1">IF($D40="","",IFERROR(INDIRECT($E40&amp;"!S"&amp;$AF40),""))</f>
        <v/>
      </c>
      <c r="P40" s="275" t="str" cm="1">
        <f t="array" aca="1" ref="P40" ca="1">IF($D40="","",IFERROR(INDIRECT($E40&amp;"!P"&amp;$AF40-1),""))</f>
        <v/>
      </c>
      <c r="Q40" s="275" t="str" cm="1">
        <f t="array" aca="1" ref="Q40" ca="1">IF($D40="","",IFERROR(INDIRECT($E40&amp;"!Q"&amp;$AF40-1),""))</f>
        <v/>
      </c>
      <c r="R40" s="275" t="str" cm="1">
        <f t="array" aca="1" ref="R40" ca="1">IF($D40="","",IFERROR(INDIRECT($E40&amp;"!R"&amp;$AF40-1),""))</f>
        <v/>
      </c>
      <c r="S40" s="275" t="str" cm="1">
        <f t="array" aca="1" ref="S40" ca="1">IF($D40="","",IFERROR(INDIRECT($E40&amp;"!S"&amp;$AF40-1),""))</f>
        <v/>
      </c>
      <c r="T40" s="275" t="str" cm="1">
        <f t="array" aca="1" ref="T40" ca="1">IF($D40="","",INDIRECT($E40&amp;"!T"&amp;$AF40-1))</f>
        <v/>
      </c>
      <c r="U40" s="280" t="str" cm="1">
        <f t="array" aca="1" ref="U40" ca="1">SUBSTITUTE(IF($D40="","",INDIRECT("Teams!V"&amp; MATCH(D40,Teams!Q:Q,0))),0,"")</f>
        <v/>
      </c>
      <c r="V40" s="279" t="str">
        <f t="shared" ca="1" si="1"/>
        <v/>
      </c>
      <c r="W40" s="279" t="str">
        <f ca="1">IF($D40="","",Basis!$G$5)</f>
        <v/>
      </c>
      <c r="X40" s="279" t="str" cm="1">
        <f t="array" aca="1" ref="X40" ca="1">IF(D40="","",INDIRECT($E40&amp;"!AE"&amp;$AF40))</f>
        <v/>
      </c>
      <c r="Y40" s="279" t="str" cm="1">
        <f t="array" aca="1" ref="Y40" ca="1">IF(D40="","",INDIRECT($E40&amp;"!AF"&amp;$AF40))</f>
        <v/>
      </c>
      <c r="Z40" s="281" t="str" cm="1">
        <f t="array" aca="1" ref="Z40" ca="1">IF($D40="","",IFERROR(ROUND(INDIRECT($E40&amp;"!AH"&amp;$AF40),1),""))</f>
        <v/>
      </c>
      <c r="AD40" s="21">
        <f t="shared" si="3"/>
        <v>24</v>
      </c>
      <c r="AE40" s="21" t="str" cm="1">
        <f t="array" aca="1" ref="AE40" ca="1">INDIRECT("Teams!BP"&amp;AD40)</f>
        <v>B2</v>
      </c>
      <c r="AF40" s="97" t="str" cm="1">
        <f t="array" aca="1" ref="AF40" ca="1">IFERROR(INDIRECT("Teams!BM"&amp;MATCH(AE40,Teams!Q:Q,0)),"")</f>
        <v/>
      </c>
      <c r="AG40" s="21" t="s">
        <v>5044</v>
      </c>
    </row>
    <row r="41" spans="1:33" x14ac:dyDescent="0.25">
      <c r="A41" s="265" t="str">
        <f ca="1">IF($D41="","",Basis!$E$6)</f>
        <v>NCX19J3</v>
      </c>
      <c r="B41" s="266" t="str">
        <f ca="1">IF($D41="","",Basis!$C$5)</f>
        <v>Oranje Wit (D)</v>
      </c>
      <c r="C41" s="251" t="str">
        <f t="shared" ca="1" si="0"/>
        <v>B</v>
      </c>
      <c r="D41" s="256" t="str">
        <f t="shared" ca="1" si="2"/>
        <v>B3</v>
      </c>
      <c r="E41" s="251" t="str">
        <f ca="1">IF($D41="","","Veldnj")</f>
        <v>Veldnj</v>
      </c>
      <c r="F41" s="256" t="str" cm="1">
        <f t="array" aca="1" ref="F41" ca="1">IF($D41="","",INDIRECT($E41&amp;"!E"&amp;$AF41))</f>
        <v>BK</v>
      </c>
      <c r="G41" s="259" t="str" cm="1">
        <f t="array" aca="1" ref="G41" ca="1">IF($D41="","",INDIRECT($E41&amp;"!G"&amp;$AF41))</f>
        <v>8</v>
      </c>
      <c r="H41" s="256" t="str" cm="1">
        <f t="array" aca="1" ref="H41" ca="1">PROPER(SUBSTITUTE(IF($D41="","",INDIRECT($E41&amp;"!F"&amp;$AF41)),"0","?"))</f>
        <v>Za</v>
      </c>
      <c r="I41" s="259" cm="1">
        <f t="array" aca="1" ref="I41" ca="1">IF($D41="","",INDIRECT($E41&amp;"!J"&amp;$AF41))</f>
        <v>4</v>
      </c>
      <c r="J41" s="260" cm="1">
        <f t="array" aca="1" ref="J41" ca="1">IF($D41="","",INDIRECT($E41&amp;"!K"&amp;$AF41))</f>
        <v>4</v>
      </c>
      <c r="K41" s="261" cm="1">
        <f t="array" aca="1" ref="K41" ca="1">IF($D41="","",IFERROR(ROUND(INDIRECT($E41&amp;"!L"&amp;$AF41),1),""))</f>
        <v>14.4</v>
      </c>
      <c r="L41" s="260" cm="1">
        <f t="array" aca="1" ref="L41" ca="1">IF($D41="","",IFERROR(INDIRECT($E41&amp;"!P"&amp;$AF41),""))</f>
        <v>0</v>
      </c>
      <c r="M41" s="259" cm="1">
        <f t="array" aca="1" ref="M41" ca="1">IF($D41="","",IFERROR(INDIRECT($E41&amp;"!Q"&amp;$AF41),""))</f>
        <v>0</v>
      </c>
      <c r="N41" s="260" cm="1">
        <f t="array" aca="1" ref="N41" ca="1">IF($D41="","",IFERROR(INDIRECT($E41&amp;"!R"&amp;$AF41),""))</f>
        <v>0</v>
      </c>
      <c r="O41" s="260"/>
      <c r="P41" s="260" cm="1">
        <f t="array" aca="1" ref="P41" ca="1">IF($D41="","",IFERROR(INDIRECT($E41&amp;"!P"&amp;$AF41-1),""))</f>
        <v>0</v>
      </c>
      <c r="Q41" s="260" cm="1">
        <f t="array" aca="1" ref="Q41" ca="1">IF($D41="","",IFERROR(INDIRECT($E41&amp;"!Q"&amp;$AF41-1),""))</f>
        <v>0</v>
      </c>
      <c r="R41" s="260" cm="1">
        <f t="array" aca="1" ref="R41" ca="1">IF($D41="","",IFERROR(INDIRECT($E41&amp;"!R"&amp;$AF41-1),""))</f>
        <v>0</v>
      </c>
      <c r="S41" s="260"/>
      <c r="T41" s="260" cm="1">
        <f t="array" aca="1" ref="T41" ca="1">IF($D41="","",INDIRECT($E41&amp;"!T"&amp;$AF41-1))</f>
        <v>0</v>
      </c>
      <c r="U41" s="269" t="str" cm="1">
        <f t="array" aca="1" ref="U41" ca="1">SUBSTITUTE(IF($D41="","",INDIRECT("Teams!F"&amp; MATCH(D41,Teams!A:A,0))),0,"")</f>
        <v/>
      </c>
      <c r="V41" s="266" t="str">
        <f t="shared" ca="1" si="1"/>
        <v/>
      </c>
      <c r="W41" s="266" t="str">
        <f ca="1">IF($D41="","",Basis!$G$5)</f>
        <v>MIX</v>
      </c>
      <c r="X41" s="266" t="str" cm="1">
        <f t="array" aca="1" ref="X41" ca="1">IF(D41="","",INDIRECT($E41&amp;"!AE"&amp;$AF41))</f>
        <v>3312 AD</v>
      </c>
      <c r="Y41" s="266" t="str" cm="1">
        <f t="array" aca="1" ref="Y41" ca="1">IF(D41="","",INDIRECT($E41&amp;"!AF"&amp;$AF41))</f>
        <v>Dordrecht Oranje Wit (D)</v>
      </c>
      <c r="Z41" s="271" cm="1">
        <f t="array" aca="1" ref="Z41" ca="1">IF($D41="","",IFERROR(ROUND(INDIRECT($E41&amp;"!AH"&amp;$AF41),1),""))</f>
        <v>14.9</v>
      </c>
      <c r="AD41" s="21">
        <f t="shared" si="3"/>
        <v>25</v>
      </c>
      <c r="AE41" s="21" t="str" cm="1">
        <f t="array" aca="1" ref="AE41" ca="1">INDIRECT("Teams!BP"&amp;AD41)</f>
        <v>B3</v>
      </c>
      <c r="AF41" s="97" cm="1">
        <f t="array" aca="1" ref="AF41" ca="1">IFERROR(INDIRECT("Teams!BK"&amp;MATCH(AE41,Teams!A:A,0)),"")</f>
        <v>271</v>
      </c>
      <c r="AG41" s="21" t="s">
        <v>5042</v>
      </c>
    </row>
    <row r="42" spans="1:33" x14ac:dyDescent="0.25">
      <c r="A42" s="267" t="str">
        <f ca="1">IF($D42="","",Basis!$E$6)</f>
        <v>NCX19J3</v>
      </c>
      <c r="B42" s="268" t="str">
        <f ca="1">IF($D42="","",Basis!$C$5)</f>
        <v>Oranje Wit (D)</v>
      </c>
      <c r="C42" s="252" t="str">
        <f t="shared" ca="1" si="0"/>
        <v>B</v>
      </c>
      <c r="D42" s="257" t="str">
        <f t="shared" ca="1" si="2"/>
        <v>B3</v>
      </c>
      <c r="E42" s="252" t="str">
        <f ca="1">IF(D42="","","Zaal")</f>
        <v>Zaal</v>
      </c>
      <c r="F42" s="257" t="str" cm="1">
        <f t="array" aca="1" ref="F42" ca="1">IF($D42="","",INDIRECT($E42&amp;"!E"&amp;$AF42))</f>
        <v>BK</v>
      </c>
      <c r="G42" s="262" t="str" cm="1">
        <f t="array" aca="1" ref="G42" ca="1">IF($D42="","",INDIRECT($E42&amp;"!G"&amp;$AF42))</f>
        <v>8</v>
      </c>
      <c r="H42" s="257" t="str" cm="1">
        <f t="array" aca="1" ref="H42" ca="1">PROPER(SUBSTITUTE(IF($D42="","",INDIRECT($E42&amp;"!F"&amp;$AF42)),"0","?"))</f>
        <v>Za</v>
      </c>
      <c r="I42" s="262" cm="1">
        <f t="array" aca="1" ref="I42" ca="1">IF($D42="","",INDIRECT($E42&amp;"!J"&amp;$AF42))</f>
        <v>4</v>
      </c>
      <c r="J42" s="263" cm="1">
        <f t="array" aca="1" ref="J42" ca="1">IF($D42="","",INDIRECT($E42&amp;"!K"&amp;$AF42))</f>
        <v>4</v>
      </c>
      <c r="K42" s="264" cm="1">
        <f t="array" aca="1" ref="K42" ca="1">IF($D42="","",IFERROR(ROUND(INDIRECT($E42&amp;"!L"&amp;$AF42),1),""))</f>
        <v>14.4</v>
      </c>
      <c r="L42" s="263" cm="1">
        <f t="array" aca="1" ref="L42" ca="1">IF($D42="","",IFERROR(INDIRECT($E42&amp;"!P"&amp;$AF42),""))</f>
        <v>0</v>
      </c>
      <c r="M42" s="262" cm="1">
        <f t="array" aca="1" ref="M42" ca="1">IF($D42="","",IFERROR(INDIRECT($E42&amp;"!Q"&amp;$AF42),""))</f>
        <v>0</v>
      </c>
      <c r="N42" s="263" cm="1">
        <f t="array" aca="1" ref="N42" ca="1">IF($D42="","",IFERROR(INDIRECT($E42&amp;"!R"&amp;$AF42),""))</f>
        <v>0</v>
      </c>
      <c r="O42" s="263" cm="1">
        <f t="array" aca="1" ref="O42" ca="1">IF($D42="","",IFERROR(INDIRECT($E42&amp;"!S"&amp;$AF42),""))</f>
        <v>0</v>
      </c>
      <c r="P42" s="263" cm="1">
        <f t="array" aca="1" ref="P42" ca="1">IF($D42="","",IFERROR(INDIRECT($E42&amp;"!P"&amp;$AF42-1),""))</f>
        <v>0</v>
      </c>
      <c r="Q42" s="263" cm="1">
        <f t="array" aca="1" ref="Q42" ca="1">IF($D42="","",IFERROR(INDIRECT($E42&amp;"!Q"&amp;$AF42-1),""))</f>
        <v>0</v>
      </c>
      <c r="R42" s="263" cm="1">
        <f t="array" aca="1" ref="R42" ca="1">IF($D42="","",IFERROR(INDIRECT($E42&amp;"!R"&amp;$AF42-1),""))</f>
        <v>0</v>
      </c>
      <c r="S42" s="263" cm="1">
        <f t="array" aca="1" ref="S42" ca="1">IF($D42="","",IFERROR(INDIRECT($E42&amp;"!S"&amp;$AF42-1),""))</f>
        <v>8</v>
      </c>
      <c r="T42" s="263" cm="1">
        <f t="array" aca="1" ref="T42" ca="1">IF($D42="","",INDIRECT($E42&amp;"!T"&amp;$AF42-1))</f>
        <v>0</v>
      </c>
      <c r="U42" s="270" t="str" cm="1">
        <f t="array" aca="1" ref="U42" ca="1">SUBSTITUTE(IF($D42="","",INDIRECT("Teams!N"&amp; MATCH(D42,Teams!I:I,0))),0,"")</f>
        <v/>
      </c>
      <c r="V42" s="268" t="str">
        <f t="shared" ca="1" si="1"/>
        <v/>
      </c>
      <c r="W42" s="268" t="str">
        <f ca="1">IF($D42="","",Basis!$G$5)</f>
        <v>MIX</v>
      </c>
      <c r="X42" s="268" t="str" cm="1">
        <f t="array" aca="1" ref="X42" ca="1">IF(D42="","",INDIRECT($E42&amp;"!AE"&amp;$AF42))</f>
        <v>3312 AD</v>
      </c>
      <c r="Y42" s="268" t="str" cm="1">
        <f t="array" aca="1" ref="Y42" ca="1">IF(D42="","",INDIRECT($E42&amp;"!AF"&amp;$AF42))</f>
        <v>Dordrecht Oranje Wit Hal</v>
      </c>
      <c r="Z42" s="272" cm="1">
        <f t="array" aca="1" ref="Z42" ca="1">IF($D42="","",IFERROR(ROUND(INDIRECT($E42&amp;"!AH"&amp;$AF42),1),""))</f>
        <v>14.9</v>
      </c>
      <c r="AD42" s="21">
        <f t="shared" si="3"/>
        <v>25</v>
      </c>
      <c r="AE42" s="21" t="str" cm="1">
        <f t="array" aca="1" ref="AE42" ca="1">INDIRECT("Teams!BP"&amp;AD42)</f>
        <v>B3</v>
      </c>
      <c r="AF42" s="97" cm="1">
        <f t="array" aca="1" ref="AF42" ca="1">IFERROR(INDIRECT("Teams!BL"&amp;MATCH(AE42,Teams!I:I,0)),"")</f>
        <v>251</v>
      </c>
      <c r="AG42" s="21" t="s">
        <v>5043</v>
      </c>
    </row>
    <row r="43" spans="1:33" x14ac:dyDescent="0.25">
      <c r="A43" s="278" t="str">
        <f ca="1">IF($D43="","",Basis!$E$6)</f>
        <v/>
      </c>
      <c r="B43" s="279" t="str">
        <f ca="1">IF($D43="","",Basis!$C$5)</f>
        <v/>
      </c>
      <c r="C43" s="253" t="str">
        <f t="shared" ca="1" si="0"/>
        <v/>
      </c>
      <c r="D43" s="258" t="str">
        <f t="shared" ca="1" si="2"/>
        <v/>
      </c>
      <c r="E43" s="253" t="str">
        <f ca="1">IF(D43="","","Veldvj")</f>
        <v/>
      </c>
      <c r="F43" s="258" t="str" cm="1">
        <f t="array" aca="1" ref="F43" ca="1">IF($D43="","",INDIRECT($E43&amp;"!E"&amp;$AF43))</f>
        <v/>
      </c>
      <c r="G43" s="274" t="str" cm="1">
        <f t="array" aca="1" ref="G43" ca="1">IF($D43="","",INDIRECT($E43&amp;"!G"&amp;$AF43))</f>
        <v/>
      </c>
      <c r="H43" s="258" t="str" cm="1">
        <f t="array" aca="1" ref="H43" ca="1">PROPER(SUBSTITUTE(IF($D43="","",INDIRECT($E43&amp;"!F"&amp;$AF43)),"0","?"))</f>
        <v/>
      </c>
      <c r="I43" s="274" t="str" cm="1">
        <f t="array" aca="1" ref="I43" ca="1">IF($D43="","",INDIRECT($E43&amp;"!J"&amp;$AF43))</f>
        <v/>
      </c>
      <c r="J43" s="275" t="str" cm="1">
        <f t="array" aca="1" ref="J43" ca="1">IF($D43="","",INDIRECT($E43&amp;"!K"&amp;$AF43))</f>
        <v/>
      </c>
      <c r="K43" s="276" t="str" cm="1">
        <f t="array" aca="1" ref="K43" ca="1">IF($D43="","",IFERROR(ROUND(INDIRECT($E43&amp;"!L"&amp;$AF43),1),""))</f>
        <v/>
      </c>
      <c r="L43" s="275" t="str" cm="1">
        <f t="array" aca="1" ref="L43" ca="1">IF($D43="","",IFERROR(INDIRECT($E43&amp;"!P"&amp;$AF43),""))</f>
        <v/>
      </c>
      <c r="M43" s="274" t="str" cm="1">
        <f t="array" aca="1" ref="M43" ca="1">IF($D43="","",IFERROR(INDIRECT($E43&amp;"!Q"&amp;$AF43),""))</f>
        <v/>
      </c>
      <c r="N43" s="275" t="str" cm="1">
        <f t="array" aca="1" ref="N43" ca="1">IF($D43="","",IFERROR(INDIRECT($E43&amp;"!R"&amp;$AF43),""))</f>
        <v/>
      </c>
      <c r="O43" s="277" t="str" cm="1">
        <f t="array" aca="1" ref="O43" ca="1">IF($D43="","",IFERROR(INDIRECT($E43&amp;"!S"&amp;$AF43),""))</f>
        <v/>
      </c>
      <c r="P43" s="275" t="str" cm="1">
        <f t="array" aca="1" ref="P43" ca="1">IF($D43="","",IFERROR(INDIRECT($E43&amp;"!P"&amp;$AF43-1),""))</f>
        <v/>
      </c>
      <c r="Q43" s="275" t="str" cm="1">
        <f t="array" aca="1" ref="Q43" ca="1">IF($D43="","",IFERROR(INDIRECT($E43&amp;"!Q"&amp;$AF43-1),""))</f>
        <v/>
      </c>
      <c r="R43" s="275" t="str" cm="1">
        <f t="array" aca="1" ref="R43" ca="1">IF($D43="","",IFERROR(INDIRECT($E43&amp;"!R"&amp;$AF43-1),""))</f>
        <v/>
      </c>
      <c r="S43" s="275" t="str" cm="1">
        <f t="array" aca="1" ref="S43" ca="1">IF($D43="","",IFERROR(INDIRECT($E43&amp;"!S"&amp;$AF43-1),""))</f>
        <v/>
      </c>
      <c r="T43" s="275" t="str" cm="1">
        <f t="array" aca="1" ref="T43" ca="1">IF($D43="","",INDIRECT($E43&amp;"!T"&amp;$AF43-1))</f>
        <v/>
      </c>
      <c r="U43" s="280" t="str" cm="1">
        <f t="array" aca="1" ref="U43" ca="1">SUBSTITUTE(IF($D43="","",INDIRECT("Teams!V"&amp; MATCH(D43,Teams!Q:Q,0))),0,"")</f>
        <v/>
      </c>
      <c r="V43" s="279" t="str">
        <f t="shared" ca="1" si="1"/>
        <v/>
      </c>
      <c r="W43" s="279" t="str">
        <f ca="1">IF($D43="","",Basis!$G$5)</f>
        <v/>
      </c>
      <c r="X43" s="279" t="str" cm="1">
        <f t="array" aca="1" ref="X43" ca="1">IF(D43="","",INDIRECT($E43&amp;"!AE"&amp;$AF43))</f>
        <v/>
      </c>
      <c r="Y43" s="279" t="str" cm="1">
        <f t="array" aca="1" ref="Y43" ca="1">IF(D43="","",INDIRECT($E43&amp;"!AF"&amp;$AF43))</f>
        <v/>
      </c>
      <c r="Z43" s="281" t="str" cm="1">
        <f t="array" aca="1" ref="Z43" ca="1">IF($D43="","",IFERROR(ROUND(INDIRECT($E43&amp;"!AH"&amp;$AF43),1),""))</f>
        <v/>
      </c>
      <c r="AD43" s="21">
        <f t="shared" si="3"/>
        <v>25</v>
      </c>
      <c r="AE43" s="21" t="str" cm="1">
        <f t="array" aca="1" ref="AE43" ca="1">INDIRECT("Teams!BP"&amp;AD43)</f>
        <v>B3</v>
      </c>
      <c r="AF43" s="97" t="str" cm="1">
        <f t="array" aca="1" ref="AF43" ca="1">IFERROR(INDIRECT("Teams!BM"&amp;MATCH(AE43,Teams!Q:Q,0)),"")</f>
        <v/>
      </c>
      <c r="AG43" s="21" t="s">
        <v>5044</v>
      </c>
    </row>
    <row r="44" spans="1:33" x14ac:dyDescent="0.25">
      <c r="A44" s="265" t="str">
        <f ca="1">IF($D44="","",Basis!$E$6)</f>
        <v>NCX19J3</v>
      </c>
      <c r="B44" s="266" t="str">
        <f ca="1">IF($D44="","",Basis!$C$5)</f>
        <v>Oranje Wit (D)</v>
      </c>
      <c r="C44" s="251" t="str">
        <f t="shared" ca="1" si="0"/>
        <v>C</v>
      </c>
      <c r="D44" s="256" t="str">
        <f t="shared" ca="1" si="2"/>
        <v>C1</v>
      </c>
      <c r="E44" s="251" t="str">
        <f ca="1">IF($D44="","","Veldnj")</f>
        <v>Veldnj</v>
      </c>
      <c r="F44" s="256" t="str" cm="1">
        <f t="array" aca="1" ref="F44" ca="1">IF($D44="","",INDIRECT($E44&amp;"!E"&amp;$AF44))</f>
        <v>WK</v>
      </c>
      <c r="G44" s="259" t="str" cm="1">
        <f t="array" aca="1" ref="G44" ca="1">IF($D44="","",INDIRECT($E44&amp;"!G"&amp;$AF44))</f>
        <v>8</v>
      </c>
      <c r="H44" s="256" t="str" cm="1">
        <f t="array" aca="1" ref="H44" ca="1">PROPER(SUBSTITUTE(IF($D44="","",INDIRECT($E44&amp;"!F"&amp;$AF44)),"0","?"))</f>
        <v>Za</v>
      </c>
      <c r="I44" s="259" cm="1">
        <f t="array" aca="1" ref="I44" ca="1">IF($D44="","",INDIRECT($E44&amp;"!J"&amp;$AF44))</f>
        <v>5</v>
      </c>
      <c r="J44" s="260" cm="1">
        <f t="array" aca="1" ref="J44" ca="1">IF($D44="","",INDIRECT($E44&amp;"!K"&amp;$AF44))</f>
        <v>4</v>
      </c>
      <c r="K44" s="261" cm="1">
        <f t="array" aca="1" ref="K44" ca="1">IF($D44="","",IFERROR(ROUND(INDIRECT($E44&amp;"!L"&amp;$AF44),1),""))</f>
        <v>12.8</v>
      </c>
      <c r="L44" s="260" cm="1">
        <f t="array" aca="1" ref="L44" ca="1">IF($D44="","",IFERROR(INDIRECT($E44&amp;"!P"&amp;$AF44),""))</f>
        <v>0</v>
      </c>
      <c r="M44" s="259" cm="1">
        <f t="array" aca="1" ref="M44" ca="1">IF($D44="","",IFERROR(INDIRECT($E44&amp;"!Q"&amp;$AF44),""))</f>
        <v>0</v>
      </c>
      <c r="N44" s="260" cm="1">
        <f t="array" aca="1" ref="N44" ca="1">IF($D44="","",IFERROR(INDIRECT($E44&amp;"!R"&amp;$AF44),""))</f>
        <v>0</v>
      </c>
      <c r="O44" s="260"/>
      <c r="P44" s="260" cm="1">
        <f t="array" aca="1" ref="P44" ca="1">IF($D44="","",IFERROR(INDIRECT($E44&amp;"!P"&amp;$AF44-1),""))</f>
        <v>0</v>
      </c>
      <c r="Q44" s="260" cm="1">
        <f t="array" aca="1" ref="Q44" ca="1">IF($D44="","",IFERROR(INDIRECT($E44&amp;"!Q"&amp;$AF44-1),""))</f>
        <v>0</v>
      </c>
      <c r="R44" s="260" cm="1">
        <f t="array" aca="1" ref="R44" ca="1">IF($D44="","",IFERROR(INDIRECT($E44&amp;"!R"&amp;$AF44-1),""))</f>
        <v>0</v>
      </c>
      <c r="S44" s="260"/>
      <c r="T44" s="260" cm="1">
        <f t="array" aca="1" ref="T44" ca="1">IF($D44="","",INDIRECT($E44&amp;"!T"&amp;$AF44-1))</f>
        <v>0</v>
      </c>
      <c r="U44" s="269" t="str" cm="1">
        <f t="array" aca="1" ref="U44" ca="1">SUBSTITUTE(IF($D44="","",INDIRECT("Teams!F"&amp; MATCH(D44,Teams!A:A,0))),0,"")</f>
        <v/>
      </c>
      <c r="V44" s="266" t="str">
        <f t="shared" ca="1" si="1"/>
        <v/>
      </c>
      <c r="W44" s="266" t="str">
        <f ca="1">IF($D44="","",Basis!$G$5)</f>
        <v>MIX</v>
      </c>
      <c r="X44" s="266" t="str" cm="1">
        <f t="array" aca="1" ref="X44" ca="1">IF(D44="","",INDIRECT($E44&amp;"!AE"&amp;$AF44))</f>
        <v>3312 AD</v>
      </c>
      <c r="Y44" s="266" t="str" cm="1">
        <f t="array" aca="1" ref="Y44" ca="1">IF(D44="","",INDIRECT($E44&amp;"!AF"&amp;$AF44))</f>
        <v>Dordrecht Oranje Wit (D)</v>
      </c>
      <c r="Z44" s="271" cm="1">
        <f t="array" aca="1" ref="Z44" ca="1">IF($D44="","",IFERROR(ROUND(INDIRECT($E44&amp;"!AH"&amp;$AF44),1),""))</f>
        <v>13.4</v>
      </c>
      <c r="AD44" s="21">
        <f t="shared" si="3"/>
        <v>26</v>
      </c>
      <c r="AE44" s="21" t="str" cm="1">
        <f t="array" aca="1" ref="AE44" ca="1">INDIRECT("Teams!BP"&amp;AD44)</f>
        <v>C1</v>
      </c>
      <c r="AF44" s="97" cm="1">
        <f t="array" aca="1" ref="AF44" ca="1">IFERROR(INDIRECT("Teams!BK"&amp;MATCH(AE44,Teams!A:A,0)),"")</f>
        <v>291</v>
      </c>
      <c r="AG44" s="21" t="s">
        <v>5042</v>
      </c>
    </row>
    <row r="45" spans="1:33" x14ac:dyDescent="0.25">
      <c r="A45" s="267" t="str">
        <f ca="1">IF($D45="","",Basis!$E$6)</f>
        <v>NCX19J3</v>
      </c>
      <c r="B45" s="268" t="str">
        <f ca="1">IF($D45="","",Basis!$C$5)</f>
        <v>Oranje Wit (D)</v>
      </c>
      <c r="C45" s="252" t="str">
        <f t="shared" ca="1" si="0"/>
        <v>C</v>
      </c>
      <c r="D45" s="257" t="str">
        <f t="shared" ca="1" si="2"/>
        <v>C1</v>
      </c>
      <c r="E45" s="252" t="str">
        <f ca="1">IF(D45="","","Zaal")</f>
        <v>Zaal</v>
      </c>
      <c r="F45" s="257" t="str" cm="1">
        <f t="array" aca="1" ref="F45" ca="1">IF($D45="","",INDIRECT($E45&amp;"!E"&amp;$AF45))</f>
        <v>WK</v>
      </c>
      <c r="G45" s="262" t="str" cm="1">
        <f t="array" aca="1" ref="G45" ca="1">IF($D45="","",INDIRECT($E45&amp;"!G"&amp;$AF45))</f>
        <v>8</v>
      </c>
      <c r="H45" s="257" t="str" cm="1">
        <f t="array" aca="1" ref="H45" ca="1">PROPER(SUBSTITUTE(IF($D45="","",INDIRECT($E45&amp;"!F"&amp;$AF45)),"0","?"))</f>
        <v>Za</v>
      </c>
      <c r="I45" s="262" cm="1">
        <f t="array" aca="1" ref="I45" ca="1">IF($D45="","",INDIRECT($E45&amp;"!J"&amp;$AF45))</f>
        <v>5</v>
      </c>
      <c r="J45" s="263" cm="1">
        <f t="array" aca="1" ref="J45" ca="1">IF($D45="","",INDIRECT($E45&amp;"!K"&amp;$AF45))</f>
        <v>4</v>
      </c>
      <c r="K45" s="264" cm="1">
        <f t="array" aca="1" ref="K45" ca="1">IF($D45="","",IFERROR(ROUND(INDIRECT($E45&amp;"!L"&amp;$AF45),1),""))</f>
        <v>12.8</v>
      </c>
      <c r="L45" s="263" cm="1">
        <f t="array" aca="1" ref="L45" ca="1">IF($D45="","",IFERROR(INDIRECT($E45&amp;"!P"&amp;$AF45),""))</f>
        <v>0</v>
      </c>
      <c r="M45" s="262" cm="1">
        <f t="array" aca="1" ref="M45" ca="1">IF($D45="","",IFERROR(INDIRECT($E45&amp;"!Q"&amp;$AF45),""))</f>
        <v>0</v>
      </c>
      <c r="N45" s="263" cm="1">
        <f t="array" aca="1" ref="N45" ca="1">IF($D45="","",IFERROR(INDIRECT($E45&amp;"!R"&amp;$AF45),""))</f>
        <v>0</v>
      </c>
      <c r="O45" s="263" cm="1">
        <f t="array" aca="1" ref="O45" ca="1">IF($D45="","",IFERROR(INDIRECT($E45&amp;"!S"&amp;$AF45),""))</f>
        <v>0</v>
      </c>
      <c r="P45" s="263" cm="1">
        <f t="array" aca="1" ref="P45" ca="1">IF($D45="","",IFERROR(INDIRECT($E45&amp;"!P"&amp;$AF45-1),""))</f>
        <v>0</v>
      </c>
      <c r="Q45" s="263" cm="1">
        <f t="array" aca="1" ref="Q45" ca="1">IF($D45="","",IFERROR(INDIRECT($E45&amp;"!Q"&amp;$AF45-1),""))</f>
        <v>0</v>
      </c>
      <c r="R45" s="263" cm="1">
        <f t="array" aca="1" ref="R45" ca="1">IF($D45="","",IFERROR(INDIRECT($E45&amp;"!R"&amp;$AF45-1),""))</f>
        <v>0</v>
      </c>
      <c r="S45" s="263" cm="1">
        <f t="array" aca="1" ref="S45" ca="1">IF($D45="","",IFERROR(INDIRECT($E45&amp;"!S"&amp;$AF45-1),""))</f>
        <v>9</v>
      </c>
      <c r="T45" s="263" cm="1">
        <f t="array" aca="1" ref="T45" ca="1">IF($D45="","",INDIRECT($E45&amp;"!T"&amp;$AF45-1))</f>
        <v>0</v>
      </c>
      <c r="U45" s="270" t="str" cm="1">
        <f t="array" aca="1" ref="U45" ca="1">SUBSTITUTE(IF($D45="","",INDIRECT("Teams!N"&amp; MATCH(D45,Teams!I:I,0))),0,"")</f>
        <v/>
      </c>
      <c r="V45" s="268" t="str">
        <f t="shared" ca="1" si="1"/>
        <v/>
      </c>
      <c r="W45" s="268" t="str">
        <f ca="1">IF($D45="","",Basis!$G$5)</f>
        <v>MIX</v>
      </c>
      <c r="X45" s="268" t="str" cm="1">
        <f t="array" aca="1" ref="X45" ca="1">IF(D45="","",INDIRECT($E45&amp;"!AE"&amp;$AF45))</f>
        <v>3312 AD</v>
      </c>
      <c r="Y45" s="268" t="str" cm="1">
        <f t="array" aca="1" ref="Y45" ca="1">IF(D45="","",INDIRECT($E45&amp;"!AF"&amp;$AF45))</f>
        <v>Dordrecht Oranje Wit Hal</v>
      </c>
      <c r="Z45" s="272" cm="1">
        <f t="array" aca="1" ref="Z45" ca="1">IF($D45="","",IFERROR(ROUND(INDIRECT($E45&amp;"!AH"&amp;$AF45),1),""))</f>
        <v>13.4</v>
      </c>
      <c r="AD45" s="21">
        <f t="shared" si="3"/>
        <v>26</v>
      </c>
      <c r="AE45" s="21" t="str" cm="1">
        <f t="array" aca="1" ref="AE45" ca="1">INDIRECT("Teams!BP"&amp;AD45)</f>
        <v>C1</v>
      </c>
      <c r="AF45" s="97" cm="1">
        <f t="array" aca="1" ref="AF45" ca="1">IFERROR(INDIRECT("Teams!BL"&amp;MATCH(AE45,Teams!I:I,0)),"")</f>
        <v>271</v>
      </c>
      <c r="AG45" s="21" t="s">
        <v>5043</v>
      </c>
    </row>
    <row r="46" spans="1:33" x14ac:dyDescent="0.25">
      <c r="A46" s="278" t="str">
        <f ca="1">IF($D46="","",Basis!$E$6)</f>
        <v/>
      </c>
      <c r="B46" s="279" t="str">
        <f ca="1">IF($D46="","",Basis!$C$5)</f>
        <v/>
      </c>
      <c r="C46" s="253" t="str">
        <f t="shared" ca="1" si="0"/>
        <v/>
      </c>
      <c r="D46" s="258" t="str">
        <f t="shared" ca="1" si="2"/>
        <v/>
      </c>
      <c r="E46" s="253" t="str">
        <f ca="1">IF(D46="","","Veldvj")</f>
        <v/>
      </c>
      <c r="F46" s="258" t="str" cm="1">
        <f t="array" aca="1" ref="F46" ca="1">IF($D46="","",INDIRECT($E46&amp;"!E"&amp;$AF46))</f>
        <v/>
      </c>
      <c r="G46" s="274" t="str" cm="1">
        <f t="array" aca="1" ref="G46" ca="1">IF($D46="","",INDIRECT($E46&amp;"!G"&amp;$AF46))</f>
        <v/>
      </c>
      <c r="H46" s="258" t="str" cm="1">
        <f t="array" aca="1" ref="H46" ca="1">PROPER(SUBSTITUTE(IF($D46="","",INDIRECT($E46&amp;"!F"&amp;$AF46)),"0","?"))</f>
        <v/>
      </c>
      <c r="I46" s="274" t="str" cm="1">
        <f t="array" aca="1" ref="I46" ca="1">IF($D46="","",INDIRECT($E46&amp;"!J"&amp;$AF46))</f>
        <v/>
      </c>
      <c r="J46" s="275" t="str" cm="1">
        <f t="array" aca="1" ref="J46" ca="1">IF($D46="","",INDIRECT($E46&amp;"!K"&amp;$AF46))</f>
        <v/>
      </c>
      <c r="K46" s="276" t="str" cm="1">
        <f t="array" aca="1" ref="K46" ca="1">IF($D46="","",IFERROR(ROUND(INDIRECT($E46&amp;"!L"&amp;$AF46),1),""))</f>
        <v/>
      </c>
      <c r="L46" s="275" t="str" cm="1">
        <f t="array" aca="1" ref="L46" ca="1">IF($D46="","",IFERROR(INDIRECT($E46&amp;"!P"&amp;$AF46),""))</f>
        <v/>
      </c>
      <c r="M46" s="274" t="str" cm="1">
        <f t="array" aca="1" ref="M46" ca="1">IF($D46="","",IFERROR(INDIRECT($E46&amp;"!Q"&amp;$AF46),""))</f>
        <v/>
      </c>
      <c r="N46" s="275" t="str" cm="1">
        <f t="array" aca="1" ref="N46" ca="1">IF($D46="","",IFERROR(INDIRECT($E46&amp;"!R"&amp;$AF46),""))</f>
        <v/>
      </c>
      <c r="O46" s="277" t="str" cm="1">
        <f t="array" aca="1" ref="O46" ca="1">IF($D46="","",IFERROR(INDIRECT($E46&amp;"!S"&amp;$AF46),""))</f>
        <v/>
      </c>
      <c r="P46" s="275" t="str" cm="1">
        <f t="array" aca="1" ref="P46" ca="1">IF($D46="","",IFERROR(INDIRECT($E46&amp;"!P"&amp;$AF46-1),""))</f>
        <v/>
      </c>
      <c r="Q46" s="275" t="str" cm="1">
        <f t="array" aca="1" ref="Q46" ca="1">IF($D46="","",IFERROR(INDIRECT($E46&amp;"!Q"&amp;$AF46-1),""))</f>
        <v/>
      </c>
      <c r="R46" s="275" t="str" cm="1">
        <f t="array" aca="1" ref="R46" ca="1">IF($D46="","",IFERROR(INDIRECT($E46&amp;"!R"&amp;$AF46-1),""))</f>
        <v/>
      </c>
      <c r="S46" s="275" t="str" cm="1">
        <f t="array" aca="1" ref="S46" ca="1">IF($D46="","",IFERROR(INDIRECT($E46&amp;"!S"&amp;$AF46-1),""))</f>
        <v/>
      </c>
      <c r="T46" s="275" t="str" cm="1">
        <f t="array" aca="1" ref="T46" ca="1">IF($D46="","",INDIRECT($E46&amp;"!T"&amp;$AF46-1))</f>
        <v/>
      </c>
      <c r="U46" s="280" t="str" cm="1">
        <f t="array" aca="1" ref="U46" ca="1">SUBSTITUTE(IF($D46="","",INDIRECT("Teams!V"&amp; MATCH(D46,Teams!Q:Q,0))),0,"")</f>
        <v/>
      </c>
      <c r="V46" s="279" t="str">
        <f t="shared" ca="1" si="1"/>
        <v/>
      </c>
      <c r="W46" s="279" t="str">
        <f ca="1">IF($D46="","",Basis!$G$5)</f>
        <v/>
      </c>
      <c r="X46" s="279" t="str" cm="1">
        <f t="array" aca="1" ref="X46" ca="1">IF(D46="","",INDIRECT($E46&amp;"!AE"&amp;$AF46))</f>
        <v/>
      </c>
      <c r="Y46" s="279" t="str" cm="1">
        <f t="array" aca="1" ref="Y46" ca="1">IF(D46="","",INDIRECT($E46&amp;"!AF"&amp;$AF46))</f>
        <v/>
      </c>
      <c r="Z46" s="281" t="str" cm="1">
        <f t="array" aca="1" ref="Z46" ca="1">IF($D46="","",IFERROR(ROUND(INDIRECT($E46&amp;"!AH"&amp;$AF46),1),""))</f>
        <v/>
      </c>
      <c r="AD46" s="21">
        <f t="shared" si="3"/>
        <v>26</v>
      </c>
      <c r="AE46" s="21" t="str" cm="1">
        <f t="array" aca="1" ref="AE46" ca="1">INDIRECT("Teams!BP"&amp;AD46)</f>
        <v>C1</v>
      </c>
      <c r="AF46" s="97" t="str" cm="1">
        <f t="array" aca="1" ref="AF46" ca="1">IFERROR(INDIRECT("Teams!BM"&amp;MATCH(AE46,Teams!Q:Q,0)),"")</f>
        <v/>
      </c>
      <c r="AG46" s="21" t="s">
        <v>5044</v>
      </c>
    </row>
    <row r="47" spans="1:33" x14ac:dyDescent="0.25">
      <c r="A47" s="265" t="str">
        <f ca="1">IF($D47="","",Basis!$E$6)</f>
        <v>NCX19J3</v>
      </c>
      <c r="B47" s="266" t="str">
        <f ca="1">IF($D47="","",Basis!$C$5)</f>
        <v>Oranje Wit (D)</v>
      </c>
      <c r="C47" s="251" t="str">
        <f t="shared" ca="1" si="0"/>
        <v>C</v>
      </c>
      <c r="D47" s="256" t="str">
        <f t="shared" ca="1" si="2"/>
        <v>C2</v>
      </c>
      <c r="E47" s="251" t="str">
        <f ca="1">IF($D47="","","Veldnj")</f>
        <v>Veldnj</v>
      </c>
      <c r="F47" s="256" t="str" cm="1">
        <f t="array" aca="1" ref="F47" ca="1">IF($D47="","",INDIRECT($E47&amp;"!E"&amp;$AF47))</f>
        <v>WK</v>
      </c>
      <c r="G47" s="259" t="str" cm="1">
        <f t="array" aca="1" ref="G47" ca="1">IF($D47="","",INDIRECT($E47&amp;"!G"&amp;$AF47))</f>
        <v>8</v>
      </c>
      <c r="H47" s="256" t="str" cm="1">
        <f t="array" aca="1" ref="H47" ca="1">PROPER(SUBSTITUTE(IF($D47="","",INDIRECT($E47&amp;"!F"&amp;$AF47)),"0","?"))</f>
        <v>Za</v>
      </c>
      <c r="I47" s="259" cm="1">
        <f t="array" aca="1" ref="I47" ca="1">IF($D47="","",INDIRECT($E47&amp;"!J"&amp;$AF47))</f>
        <v>5</v>
      </c>
      <c r="J47" s="260" cm="1">
        <f t="array" aca="1" ref="J47" ca="1">IF($D47="","",INDIRECT($E47&amp;"!K"&amp;$AF47))</f>
        <v>4</v>
      </c>
      <c r="K47" s="261" cm="1">
        <f t="array" aca="1" ref="K47" ca="1">IF($D47="","",IFERROR(ROUND(INDIRECT($E47&amp;"!L"&amp;$AF47),1),""))</f>
        <v>12.4</v>
      </c>
      <c r="L47" s="260" cm="1">
        <f t="array" aca="1" ref="L47" ca="1">IF($D47="","",IFERROR(INDIRECT($E47&amp;"!P"&amp;$AF47),""))</f>
        <v>0</v>
      </c>
      <c r="M47" s="259" cm="1">
        <f t="array" aca="1" ref="M47" ca="1">IF($D47="","",IFERROR(INDIRECT($E47&amp;"!Q"&amp;$AF47),""))</f>
        <v>0</v>
      </c>
      <c r="N47" s="260" cm="1">
        <f t="array" aca="1" ref="N47" ca="1">IF($D47="","",IFERROR(INDIRECT($E47&amp;"!R"&amp;$AF47),""))</f>
        <v>0</v>
      </c>
      <c r="O47" s="260"/>
      <c r="P47" s="260" cm="1">
        <f t="array" aca="1" ref="P47" ca="1">IF($D47="","",IFERROR(INDIRECT($E47&amp;"!P"&amp;$AF47-1),""))</f>
        <v>0</v>
      </c>
      <c r="Q47" s="260" cm="1">
        <f t="array" aca="1" ref="Q47" ca="1">IF($D47="","",IFERROR(INDIRECT($E47&amp;"!Q"&amp;$AF47-1),""))</f>
        <v>0</v>
      </c>
      <c r="R47" s="260" cm="1">
        <f t="array" aca="1" ref="R47" ca="1">IF($D47="","",IFERROR(INDIRECT($E47&amp;"!R"&amp;$AF47-1),""))</f>
        <v>0</v>
      </c>
      <c r="S47" s="260"/>
      <c r="T47" s="260" cm="1">
        <f t="array" aca="1" ref="T47" ca="1">IF($D47="","",INDIRECT($E47&amp;"!T"&amp;$AF47-1))</f>
        <v>0</v>
      </c>
      <c r="U47" s="269" t="str" cm="1">
        <f t="array" aca="1" ref="U47" ca="1">SUBSTITUTE(IF($D47="","",INDIRECT("Teams!F"&amp; MATCH(D47,Teams!A:A,0))),0,"")</f>
        <v/>
      </c>
      <c r="V47" s="266" t="str">
        <f t="shared" ca="1" si="1"/>
        <v>Wildcard</v>
      </c>
      <c r="W47" s="266" t="str">
        <f ca="1">IF($D47="","",Basis!$G$5)</f>
        <v>MIX</v>
      </c>
      <c r="X47" s="266" t="str" cm="1">
        <f t="array" aca="1" ref="X47" ca="1">IF(D47="","",INDIRECT($E47&amp;"!AE"&amp;$AF47))</f>
        <v>3312 AD</v>
      </c>
      <c r="Y47" s="266" t="str" cm="1">
        <f t="array" aca="1" ref="Y47" ca="1">IF(D47="","",INDIRECT($E47&amp;"!AF"&amp;$AF47))</f>
        <v>Dordrecht Oranje Wit (D)</v>
      </c>
      <c r="Z47" s="271" cm="1">
        <f t="array" aca="1" ref="Z47" ca="1">IF($D47="","",IFERROR(ROUND(INDIRECT($E47&amp;"!AH"&amp;$AF47),1),""))</f>
        <v>12.8</v>
      </c>
      <c r="AD47" s="21">
        <f t="shared" si="3"/>
        <v>27</v>
      </c>
      <c r="AE47" s="21" t="str" cm="1">
        <f t="array" aca="1" ref="AE47" ca="1">INDIRECT("Teams!BP"&amp;AD47)</f>
        <v>C2</v>
      </c>
      <c r="AF47" s="97" cm="1">
        <f t="array" aca="1" ref="AF47" ca="1">IFERROR(INDIRECT("Teams!BK"&amp;MATCH(AE47,Teams!A:A,0)),"")</f>
        <v>311</v>
      </c>
      <c r="AG47" s="21" t="s">
        <v>5042</v>
      </c>
    </row>
    <row r="48" spans="1:33" x14ac:dyDescent="0.25">
      <c r="A48" s="267" t="str">
        <f ca="1">IF($D48="","",Basis!$E$6)</f>
        <v>NCX19J3</v>
      </c>
      <c r="B48" s="268" t="str">
        <f ca="1">IF($D48="","",Basis!$C$5)</f>
        <v>Oranje Wit (D)</v>
      </c>
      <c r="C48" s="252" t="str">
        <f t="shared" ca="1" si="0"/>
        <v>C</v>
      </c>
      <c r="D48" s="257" t="str">
        <f t="shared" ca="1" si="2"/>
        <v>C2</v>
      </c>
      <c r="E48" s="252" t="str">
        <f ca="1">IF(D48="","","Zaal")</f>
        <v>Zaal</v>
      </c>
      <c r="F48" s="257" t="str" cm="1">
        <f t="array" aca="1" ref="F48" ca="1">IF($D48="","",INDIRECT($E48&amp;"!E"&amp;$AF48))</f>
        <v>WK</v>
      </c>
      <c r="G48" s="262" t="str" cm="1">
        <f t="array" aca="1" ref="G48" ca="1">IF($D48="","",INDIRECT($E48&amp;"!G"&amp;$AF48))</f>
        <v>8</v>
      </c>
      <c r="H48" s="257" t="str" cm="1">
        <f t="array" aca="1" ref="H48" ca="1">PROPER(SUBSTITUTE(IF($D48="","",INDIRECT($E48&amp;"!F"&amp;$AF48)),"0","?"))</f>
        <v>Za</v>
      </c>
      <c r="I48" s="262" cm="1">
        <f t="array" aca="1" ref="I48" ca="1">IF($D48="","",INDIRECT($E48&amp;"!J"&amp;$AF48))</f>
        <v>5</v>
      </c>
      <c r="J48" s="263" cm="1">
        <f t="array" aca="1" ref="J48" ca="1">IF($D48="","",INDIRECT($E48&amp;"!K"&amp;$AF48))</f>
        <v>4</v>
      </c>
      <c r="K48" s="264" cm="1">
        <f t="array" aca="1" ref="K48" ca="1">IF($D48="","",IFERROR(ROUND(INDIRECT($E48&amp;"!L"&amp;$AF48),1),""))</f>
        <v>12.4</v>
      </c>
      <c r="L48" s="263" cm="1">
        <f t="array" aca="1" ref="L48" ca="1">IF($D48="","",IFERROR(INDIRECT($E48&amp;"!P"&amp;$AF48),""))</f>
        <v>0</v>
      </c>
      <c r="M48" s="262" cm="1">
        <f t="array" aca="1" ref="M48" ca="1">IF($D48="","",IFERROR(INDIRECT($E48&amp;"!Q"&amp;$AF48),""))</f>
        <v>0</v>
      </c>
      <c r="N48" s="263" cm="1">
        <f t="array" aca="1" ref="N48" ca="1">IF($D48="","",IFERROR(INDIRECT($E48&amp;"!R"&amp;$AF48),""))</f>
        <v>0</v>
      </c>
      <c r="O48" s="263" cm="1">
        <f t="array" aca="1" ref="O48" ca="1">IF($D48="","",IFERROR(INDIRECT($E48&amp;"!S"&amp;$AF48),""))</f>
        <v>0</v>
      </c>
      <c r="P48" s="263" cm="1">
        <f t="array" aca="1" ref="P48" ca="1">IF($D48="","",IFERROR(INDIRECT($E48&amp;"!P"&amp;$AF48-1),""))</f>
        <v>0</v>
      </c>
      <c r="Q48" s="263" cm="1">
        <f t="array" aca="1" ref="Q48" ca="1">IF($D48="","",IFERROR(INDIRECT($E48&amp;"!Q"&amp;$AF48-1),""))</f>
        <v>0</v>
      </c>
      <c r="R48" s="263" cm="1">
        <f t="array" aca="1" ref="R48" ca="1">IF($D48="","",IFERROR(INDIRECT($E48&amp;"!R"&amp;$AF48-1),""))</f>
        <v>0</v>
      </c>
      <c r="S48" s="263" cm="1">
        <f t="array" aca="1" ref="S48" ca="1">IF($D48="","",IFERROR(INDIRECT($E48&amp;"!S"&amp;$AF48-1),""))</f>
        <v>9</v>
      </c>
      <c r="T48" s="263" cm="1">
        <f t="array" aca="1" ref="T48" ca="1">IF($D48="","",INDIRECT($E48&amp;"!T"&amp;$AF48-1))</f>
        <v>0</v>
      </c>
      <c r="U48" s="270" t="str" cm="1">
        <f t="array" aca="1" ref="U48" ca="1">SUBSTITUTE(IF($D48="","",INDIRECT("Teams!N"&amp; MATCH(D48,Teams!I:I,0))),0,"")</f>
        <v/>
      </c>
      <c r="V48" s="268" t="str">
        <f t="shared" ca="1" si="1"/>
        <v>Wildcard</v>
      </c>
      <c r="W48" s="268" t="str">
        <f ca="1">IF($D48="","",Basis!$G$5)</f>
        <v>MIX</v>
      </c>
      <c r="X48" s="268" t="str" cm="1">
        <f t="array" aca="1" ref="X48" ca="1">IF(D48="","",INDIRECT($E48&amp;"!AE"&amp;$AF48))</f>
        <v>3312 AD</v>
      </c>
      <c r="Y48" s="268" t="str" cm="1">
        <f t="array" aca="1" ref="Y48" ca="1">IF(D48="","",INDIRECT($E48&amp;"!AF"&amp;$AF48))</f>
        <v>Dordrecht Oranje Wit Hal</v>
      </c>
      <c r="Z48" s="272" cm="1">
        <f t="array" aca="1" ref="Z48" ca="1">IF($D48="","",IFERROR(ROUND(INDIRECT($E48&amp;"!AH"&amp;$AF48),1),""))</f>
        <v>12.8</v>
      </c>
      <c r="AD48" s="21">
        <f t="shared" si="3"/>
        <v>27</v>
      </c>
      <c r="AE48" s="21" t="str" cm="1">
        <f t="array" aca="1" ref="AE48" ca="1">INDIRECT("Teams!BP"&amp;AD48)</f>
        <v>C2</v>
      </c>
      <c r="AF48" s="97" cm="1">
        <f t="array" aca="1" ref="AF48" ca="1">IFERROR(INDIRECT("Teams!BL"&amp;MATCH(AE48,Teams!I:I,0)),"")</f>
        <v>291</v>
      </c>
      <c r="AG48" s="21" t="s">
        <v>5043</v>
      </c>
    </row>
    <row r="49" spans="1:33" x14ac:dyDescent="0.25">
      <c r="A49" s="278" t="str">
        <f ca="1">IF($D49="","",Basis!$E$6)</f>
        <v/>
      </c>
      <c r="B49" s="279" t="str">
        <f ca="1">IF($D49="","",Basis!$C$5)</f>
        <v/>
      </c>
      <c r="C49" s="253" t="str">
        <f t="shared" ca="1" si="0"/>
        <v/>
      </c>
      <c r="D49" s="258" t="str">
        <f t="shared" ca="1" si="2"/>
        <v/>
      </c>
      <c r="E49" s="253" t="str">
        <f ca="1">IF(D49="","","Veldvj")</f>
        <v/>
      </c>
      <c r="F49" s="258" t="str" cm="1">
        <f t="array" aca="1" ref="F49" ca="1">IF($D49="","",INDIRECT($E49&amp;"!E"&amp;$AF49))</f>
        <v/>
      </c>
      <c r="G49" s="274" t="str" cm="1">
        <f t="array" aca="1" ref="G49" ca="1">IF($D49="","",INDIRECT($E49&amp;"!G"&amp;$AF49))</f>
        <v/>
      </c>
      <c r="H49" s="258" t="str" cm="1">
        <f t="array" aca="1" ref="H49" ca="1">PROPER(SUBSTITUTE(IF($D49="","",INDIRECT($E49&amp;"!F"&amp;$AF49)),"0","?"))</f>
        <v/>
      </c>
      <c r="I49" s="274" t="str" cm="1">
        <f t="array" aca="1" ref="I49" ca="1">IF($D49="","",INDIRECT($E49&amp;"!J"&amp;$AF49))</f>
        <v/>
      </c>
      <c r="J49" s="275" t="str" cm="1">
        <f t="array" aca="1" ref="J49" ca="1">IF($D49="","",INDIRECT($E49&amp;"!K"&amp;$AF49))</f>
        <v/>
      </c>
      <c r="K49" s="276" t="str" cm="1">
        <f t="array" aca="1" ref="K49" ca="1">IF($D49="","",IFERROR(ROUND(INDIRECT($E49&amp;"!L"&amp;$AF49),1),""))</f>
        <v/>
      </c>
      <c r="L49" s="275" t="str" cm="1">
        <f t="array" aca="1" ref="L49" ca="1">IF($D49="","",IFERROR(INDIRECT($E49&amp;"!P"&amp;$AF49),""))</f>
        <v/>
      </c>
      <c r="M49" s="274" t="str" cm="1">
        <f t="array" aca="1" ref="M49" ca="1">IF($D49="","",IFERROR(INDIRECT($E49&amp;"!Q"&amp;$AF49),""))</f>
        <v/>
      </c>
      <c r="N49" s="275" t="str" cm="1">
        <f t="array" aca="1" ref="N49" ca="1">IF($D49="","",IFERROR(INDIRECT($E49&amp;"!R"&amp;$AF49),""))</f>
        <v/>
      </c>
      <c r="O49" s="277" t="str" cm="1">
        <f t="array" aca="1" ref="O49" ca="1">IF($D49="","",IFERROR(INDIRECT($E49&amp;"!S"&amp;$AF49),""))</f>
        <v/>
      </c>
      <c r="P49" s="275" t="str" cm="1">
        <f t="array" aca="1" ref="P49" ca="1">IF($D49="","",IFERROR(INDIRECT($E49&amp;"!P"&amp;$AF49-1),""))</f>
        <v/>
      </c>
      <c r="Q49" s="275" t="str" cm="1">
        <f t="array" aca="1" ref="Q49" ca="1">IF($D49="","",IFERROR(INDIRECT($E49&amp;"!Q"&amp;$AF49-1),""))</f>
        <v/>
      </c>
      <c r="R49" s="275" t="str" cm="1">
        <f t="array" aca="1" ref="R49" ca="1">IF($D49="","",IFERROR(INDIRECT($E49&amp;"!R"&amp;$AF49-1),""))</f>
        <v/>
      </c>
      <c r="S49" s="275" t="str" cm="1">
        <f t="array" aca="1" ref="S49" ca="1">IF($D49="","",IFERROR(INDIRECT($E49&amp;"!S"&amp;$AF49-1),""))</f>
        <v/>
      </c>
      <c r="T49" s="275" t="str" cm="1">
        <f t="array" aca="1" ref="T49" ca="1">IF($D49="","",INDIRECT($E49&amp;"!T"&amp;$AF49-1))</f>
        <v/>
      </c>
      <c r="U49" s="280" t="str" cm="1">
        <f t="array" aca="1" ref="U49" ca="1">SUBSTITUTE(IF($D49="","",INDIRECT("Teams!V"&amp; MATCH(D49,Teams!Q:Q,0))),0,"")</f>
        <v/>
      </c>
      <c r="V49" s="279" t="str">
        <f t="shared" ca="1" si="1"/>
        <v/>
      </c>
      <c r="W49" s="279" t="str">
        <f ca="1">IF($D49="","",Basis!$G$5)</f>
        <v/>
      </c>
      <c r="X49" s="279" t="str" cm="1">
        <f t="array" aca="1" ref="X49" ca="1">IF(D49="","",INDIRECT($E49&amp;"!AE"&amp;$AF49))</f>
        <v/>
      </c>
      <c r="Y49" s="279" t="str" cm="1">
        <f t="array" aca="1" ref="Y49" ca="1">IF(D49="","",INDIRECT($E49&amp;"!AF"&amp;$AF49))</f>
        <v/>
      </c>
      <c r="Z49" s="281" t="str" cm="1">
        <f t="array" aca="1" ref="Z49" ca="1">IF($D49="","",IFERROR(ROUND(INDIRECT($E49&amp;"!AH"&amp;$AF49),1),""))</f>
        <v/>
      </c>
      <c r="AD49" s="21">
        <f t="shared" si="3"/>
        <v>27</v>
      </c>
      <c r="AE49" s="21" t="str" cm="1">
        <f t="array" aca="1" ref="AE49" ca="1">INDIRECT("Teams!BP"&amp;AD49)</f>
        <v>C2</v>
      </c>
      <c r="AF49" s="97" t="str" cm="1">
        <f t="array" aca="1" ref="AF49" ca="1">IFERROR(INDIRECT("Teams!BM"&amp;MATCH(AE49,Teams!Q:Q,0)),"")</f>
        <v/>
      </c>
      <c r="AG49" s="21" t="s">
        <v>5044</v>
      </c>
    </row>
    <row r="50" spans="1:33" x14ac:dyDescent="0.25">
      <c r="A50" s="265" t="str">
        <f ca="1">IF($D50="","",Basis!$E$6)</f>
        <v>NCX19J3</v>
      </c>
      <c r="B50" s="266" t="str">
        <f ca="1">IF($D50="","",Basis!$C$5)</f>
        <v>Oranje Wit (D)</v>
      </c>
      <c r="C50" s="251" t="str">
        <f t="shared" ca="1" si="0"/>
        <v>C</v>
      </c>
      <c r="D50" s="256" t="str">
        <f t="shared" ca="1" si="2"/>
        <v>C3</v>
      </c>
      <c r="E50" s="251" t="str">
        <f ca="1">IF($D50="","","Veldnj")</f>
        <v>Veldnj</v>
      </c>
      <c r="F50" s="256" t="str" cm="1">
        <f t="array" aca="1" ref="F50" ca="1">IF($D50="","",INDIRECT($E50&amp;"!E"&amp;$AF50))</f>
        <v>BK</v>
      </c>
      <c r="G50" s="259" t="str" cm="1">
        <f t="array" aca="1" ref="G50" ca="1">IF($D50="","",INDIRECT($E50&amp;"!G"&amp;$AF50))</f>
        <v>8</v>
      </c>
      <c r="H50" s="256" t="str" cm="1">
        <f t="array" aca="1" ref="H50" ca="1">PROPER(SUBSTITUTE(IF($D50="","",INDIRECT($E50&amp;"!F"&amp;$AF50)),"0","?"))</f>
        <v>Za</v>
      </c>
      <c r="I50" s="259" cm="1">
        <f t="array" aca="1" ref="I50" ca="1">IF($D50="","",INDIRECT($E50&amp;"!J"&amp;$AF50))</f>
        <v>8</v>
      </c>
      <c r="J50" s="260" cm="1">
        <f t="array" aca="1" ref="J50" ca="1">IF($D50="","",INDIRECT($E50&amp;"!K"&amp;$AF50))</f>
        <v>5</v>
      </c>
      <c r="K50" s="261" cm="1">
        <f t="array" aca="1" ref="K50" ca="1">IF($D50="","",IFERROR(ROUND(INDIRECT($E50&amp;"!L"&amp;$AF50),1),""))</f>
        <v>12.8</v>
      </c>
      <c r="L50" s="260" cm="1">
        <f t="array" aca="1" ref="L50" ca="1">IF($D50="","",IFERROR(INDIRECT($E50&amp;"!P"&amp;$AF50),""))</f>
        <v>0</v>
      </c>
      <c r="M50" s="259" cm="1">
        <f t="array" aca="1" ref="M50" ca="1">IF($D50="","",IFERROR(INDIRECT($E50&amp;"!Q"&amp;$AF50),""))</f>
        <v>0</v>
      </c>
      <c r="N50" s="260" cm="1">
        <f t="array" aca="1" ref="N50" ca="1">IF($D50="","",IFERROR(INDIRECT($E50&amp;"!R"&amp;$AF50),""))</f>
        <v>0</v>
      </c>
      <c r="O50" s="260"/>
      <c r="P50" s="260" cm="1">
        <f t="array" aca="1" ref="P50" ca="1">IF($D50="","",IFERROR(INDIRECT($E50&amp;"!P"&amp;$AF50-1),""))</f>
        <v>0</v>
      </c>
      <c r="Q50" s="260" cm="1">
        <f t="array" aca="1" ref="Q50" ca="1">IF($D50="","",IFERROR(INDIRECT($E50&amp;"!Q"&amp;$AF50-1),""))</f>
        <v>0</v>
      </c>
      <c r="R50" s="260" cm="1">
        <f t="array" aca="1" ref="R50" ca="1">IF($D50="","",IFERROR(INDIRECT($E50&amp;"!R"&amp;$AF50-1),""))</f>
        <v>0</v>
      </c>
      <c r="S50" s="260"/>
      <c r="T50" s="260" cm="1">
        <f t="array" aca="1" ref="T50" ca="1">IF($D50="","",INDIRECT($E50&amp;"!T"&amp;$AF50-1))</f>
        <v>0</v>
      </c>
      <c r="U50" s="269" t="str" cm="1">
        <f t="array" aca="1" ref="U50" ca="1">SUBSTITUTE(IF($D50="","",INDIRECT("Teams!F"&amp; MATCH(D50,Teams!A:A,0))),0,"")</f>
        <v/>
      </c>
      <c r="V50" s="266" t="str">
        <f t="shared" ca="1" si="1"/>
        <v/>
      </c>
      <c r="W50" s="266" t="str">
        <f ca="1">IF($D50="","",Basis!$G$5)</f>
        <v>MIX</v>
      </c>
      <c r="X50" s="266" t="str" cm="1">
        <f t="array" aca="1" ref="X50" ca="1">IF(D50="","",INDIRECT($E50&amp;"!AE"&amp;$AF50))</f>
        <v>3312 AD</v>
      </c>
      <c r="Y50" s="266" t="str" cm="1">
        <f t="array" aca="1" ref="Y50" ca="1">IF(D50="","",INDIRECT($E50&amp;"!AF"&amp;$AF50))</f>
        <v>Dordrecht Oranje Wit (D)</v>
      </c>
      <c r="Z50" s="271" cm="1">
        <f t="array" aca="1" ref="Z50" ca="1">IF($D50="","",IFERROR(ROUND(INDIRECT($E50&amp;"!AH"&amp;$AF50),1),""))</f>
        <v>13.3</v>
      </c>
      <c r="AD50" s="21">
        <f t="shared" si="3"/>
        <v>28</v>
      </c>
      <c r="AE50" s="21" t="str" cm="1">
        <f t="array" aca="1" ref="AE50" ca="1">INDIRECT("Teams!BP"&amp;AD50)</f>
        <v>C3</v>
      </c>
      <c r="AF50" s="97" cm="1">
        <f t="array" aca="1" ref="AF50" ca="1">IFERROR(INDIRECT("Teams!BK"&amp;MATCH(AE50,Teams!A:A,0)),"")</f>
        <v>331</v>
      </c>
      <c r="AG50" s="21" t="s">
        <v>5042</v>
      </c>
    </row>
    <row r="51" spans="1:33" x14ac:dyDescent="0.25">
      <c r="A51" s="267" t="str">
        <f ca="1">IF($D51="","",Basis!$E$6)</f>
        <v>NCX19J3</v>
      </c>
      <c r="B51" s="268" t="str">
        <f ca="1">IF($D51="","",Basis!$C$5)</f>
        <v>Oranje Wit (D)</v>
      </c>
      <c r="C51" s="252" t="str">
        <f t="shared" ca="1" si="0"/>
        <v>C</v>
      </c>
      <c r="D51" s="257" t="str">
        <f t="shared" ca="1" si="2"/>
        <v>C3</v>
      </c>
      <c r="E51" s="252" t="str">
        <f ca="1">IF(D51="","","Zaal")</f>
        <v>Zaal</v>
      </c>
      <c r="F51" s="257" t="str" cm="1">
        <f t="array" aca="1" ref="F51" ca="1">IF($D51="","",INDIRECT($E51&amp;"!E"&amp;$AF51))</f>
        <v>BK</v>
      </c>
      <c r="G51" s="262" t="str" cm="1">
        <f t="array" aca="1" ref="G51" ca="1">IF($D51="","",INDIRECT($E51&amp;"!G"&amp;$AF51))</f>
        <v>8</v>
      </c>
      <c r="H51" s="257" t="str" cm="1">
        <f t="array" aca="1" ref="H51" ca="1">PROPER(SUBSTITUTE(IF($D51="","",INDIRECT($E51&amp;"!F"&amp;$AF51)),"0","?"))</f>
        <v>Za</v>
      </c>
      <c r="I51" s="262" cm="1">
        <f t="array" aca="1" ref="I51" ca="1">IF($D51="","",INDIRECT($E51&amp;"!J"&amp;$AF51))</f>
        <v>8</v>
      </c>
      <c r="J51" s="263" cm="1">
        <f t="array" aca="1" ref="J51" ca="1">IF($D51="","",INDIRECT($E51&amp;"!K"&amp;$AF51))</f>
        <v>5</v>
      </c>
      <c r="K51" s="264" cm="1">
        <f t="array" aca="1" ref="K51" ca="1">IF($D51="","",IFERROR(ROUND(INDIRECT($E51&amp;"!L"&amp;$AF51),1),""))</f>
        <v>12.8</v>
      </c>
      <c r="L51" s="263" cm="1">
        <f t="array" aca="1" ref="L51" ca="1">IF($D51="","",IFERROR(INDIRECT($E51&amp;"!P"&amp;$AF51),""))</f>
        <v>0</v>
      </c>
      <c r="M51" s="262" cm="1">
        <f t="array" aca="1" ref="M51" ca="1">IF($D51="","",IFERROR(INDIRECT($E51&amp;"!Q"&amp;$AF51),""))</f>
        <v>0</v>
      </c>
      <c r="N51" s="263" cm="1">
        <f t="array" aca="1" ref="N51" ca="1">IF($D51="","",IFERROR(INDIRECT($E51&amp;"!R"&amp;$AF51),""))</f>
        <v>0</v>
      </c>
      <c r="O51" s="263" cm="1">
        <f t="array" aca="1" ref="O51" ca="1">IF($D51="","",IFERROR(INDIRECT($E51&amp;"!S"&amp;$AF51),""))</f>
        <v>0</v>
      </c>
      <c r="P51" s="263" cm="1">
        <f t="array" aca="1" ref="P51" ca="1">IF($D51="","",IFERROR(INDIRECT($E51&amp;"!P"&amp;$AF51-1),""))</f>
        <v>0</v>
      </c>
      <c r="Q51" s="263" cm="1">
        <f t="array" aca="1" ref="Q51" ca="1">IF($D51="","",IFERROR(INDIRECT($E51&amp;"!Q"&amp;$AF51-1),""))</f>
        <v>0</v>
      </c>
      <c r="R51" s="263" cm="1">
        <f t="array" aca="1" ref="R51" ca="1">IF($D51="","",IFERROR(INDIRECT($E51&amp;"!R"&amp;$AF51-1),""))</f>
        <v>0</v>
      </c>
      <c r="S51" s="263" cm="1">
        <f t="array" aca="1" ref="S51" ca="1">IF($D51="","",IFERROR(INDIRECT($E51&amp;"!S"&amp;$AF51-1),""))</f>
        <v>13</v>
      </c>
      <c r="T51" s="263" cm="1">
        <f t="array" aca="1" ref="T51" ca="1">IF($D51="","",INDIRECT($E51&amp;"!T"&amp;$AF51-1))</f>
        <v>0</v>
      </c>
      <c r="U51" s="270" t="str" cm="1">
        <f t="array" aca="1" ref="U51" ca="1">SUBSTITUTE(IF($D51="","",INDIRECT("Teams!N"&amp; MATCH(D51,Teams!I:I,0))),0,"")</f>
        <v/>
      </c>
      <c r="V51" s="268" t="str">
        <f t="shared" ca="1" si="1"/>
        <v/>
      </c>
      <c r="W51" s="268" t="str">
        <f ca="1">IF($D51="","",Basis!$G$5)</f>
        <v>MIX</v>
      </c>
      <c r="X51" s="268" t="str" cm="1">
        <f t="array" aca="1" ref="X51" ca="1">IF(D51="","",INDIRECT($E51&amp;"!AE"&amp;$AF51))</f>
        <v>3312 AD</v>
      </c>
      <c r="Y51" s="268" t="str" cm="1">
        <f t="array" aca="1" ref="Y51" ca="1">IF(D51="","",INDIRECT($E51&amp;"!AF"&amp;$AF51))</f>
        <v>Dordrecht Oranje Wit Hal</v>
      </c>
      <c r="Z51" s="272" cm="1">
        <f t="array" aca="1" ref="Z51" ca="1">IF($D51="","",IFERROR(ROUND(INDIRECT($E51&amp;"!AH"&amp;$AF51),1),""))</f>
        <v>13.3</v>
      </c>
      <c r="AD51" s="21">
        <f t="shared" si="3"/>
        <v>28</v>
      </c>
      <c r="AE51" s="21" t="str" cm="1">
        <f t="array" aca="1" ref="AE51" ca="1">INDIRECT("Teams!BP"&amp;AD51)</f>
        <v>C3</v>
      </c>
      <c r="AF51" s="97" cm="1">
        <f t="array" aca="1" ref="AF51" ca="1">IFERROR(INDIRECT("Teams!BL"&amp;MATCH(AE51,Teams!I:I,0)),"")</f>
        <v>311</v>
      </c>
      <c r="AG51" s="21" t="s">
        <v>5043</v>
      </c>
    </row>
    <row r="52" spans="1:33" x14ac:dyDescent="0.25">
      <c r="A52" s="278" t="str">
        <f ca="1">IF($D52="","",Basis!$E$6)</f>
        <v/>
      </c>
      <c r="B52" s="279" t="str">
        <f ca="1">IF($D52="","",Basis!$C$5)</f>
        <v/>
      </c>
      <c r="C52" s="253" t="str">
        <f t="shared" ca="1" si="0"/>
        <v/>
      </c>
      <c r="D52" s="258" t="str">
        <f t="shared" ca="1" si="2"/>
        <v/>
      </c>
      <c r="E52" s="253" t="str">
        <f ca="1">IF(D52="","","Veldvj")</f>
        <v/>
      </c>
      <c r="F52" s="258" t="str" cm="1">
        <f t="array" aca="1" ref="F52" ca="1">IF($D52="","",INDIRECT($E52&amp;"!E"&amp;$AF52))</f>
        <v/>
      </c>
      <c r="G52" s="274" t="str" cm="1">
        <f t="array" aca="1" ref="G52" ca="1">IF($D52="","",INDIRECT($E52&amp;"!G"&amp;$AF52))</f>
        <v/>
      </c>
      <c r="H52" s="258" t="str" cm="1">
        <f t="array" aca="1" ref="H52" ca="1">PROPER(SUBSTITUTE(IF($D52="","",INDIRECT($E52&amp;"!F"&amp;$AF52)),"0","?"))</f>
        <v/>
      </c>
      <c r="I52" s="274" t="str" cm="1">
        <f t="array" aca="1" ref="I52" ca="1">IF($D52="","",INDIRECT($E52&amp;"!J"&amp;$AF52))</f>
        <v/>
      </c>
      <c r="J52" s="275" t="str" cm="1">
        <f t="array" aca="1" ref="J52" ca="1">IF($D52="","",INDIRECT($E52&amp;"!K"&amp;$AF52))</f>
        <v/>
      </c>
      <c r="K52" s="276" t="str" cm="1">
        <f t="array" aca="1" ref="K52" ca="1">IF($D52="","",IFERROR(ROUND(INDIRECT($E52&amp;"!L"&amp;$AF52),1),""))</f>
        <v/>
      </c>
      <c r="L52" s="275" t="str" cm="1">
        <f t="array" aca="1" ref="L52" ca="1">IF($D52="","",IFERROR(INDIRECT($E52&amp;"!P"&amp;$AF52),""))</f>
        <v/>
      </c>
      <c r="M52" s="274" t="str" cm="1">
        <f t="array" aca="1" ref="M52" ca="1">IF($D52="","",IFERROR(INDIRECT($E52&amp;"!Q"&amp;$AF52),""))</f>
        <v/>
      </c>
      <c r="N52" s="275" t="str" cm="1">
        <f t="array" aca="1" ref="N52" ca="1">IF($D52="","",IFERROR(INDIRECT($E52&amp;"!R"&amp;$AF52),""))</f>
        <v/>
      </c>
      <c r="O52" s="277" t="str" cm="1">
        <f t="array" aca="1" ref="O52" ca="1">IF($D52="","",IFERROR(INDIRECT($E52&amp;"!S"&amp;$AF52),""))</f>
        <v/>
      </c>
      <c r="P52" s="275" t="str" cm="1">
        <f t="array" aca="1" ref="P52" ca="1">IF($D52="","",IFERROR(INDIRECT($E52&amp;"!P"&amp;$AF52-1),""))</f>
        <v/>
      </c>
      <c r="Q52" s="275" t="str" cm="1">
        <f t="array" aca="1" ref="Q52" ca="1">IF($D52="","",IFERROR(INDIRECT($E52&amp;"!Q"&amp;$AF52-1),""))</f>
        <v/>
      </c>
      <c r="R52" s="275" t="str" cm="1">
        <f t="array" aca="1" ref="R52" ca="1">IF($D52="","",IFERROR(INDIRECT($E52&amp;"!R"&amp;$AF52-1),""))</f>
        <v/>
      </c>
      <c r="S52" s="275" t="str" cm="1">
        <f t="array" aca="1" ref="S52" ca="1">IF($D52="","",IFERROR(INDIRECT($E52&amp;"!S"&amp;$AF52-1),""))</f>
        <v/>
      </c>
      <c r="T52" s="275" t="str" cm="1">
        <f t="array" aca="1" ref="T52" ca="1">IF($D52="","",INDIRECT($E52&amp;"!T"&amp;$AF52-1))</f>
        <v/>
      </c>
      <c r="U52" s="280" t="str" cm="1">
        <f t="array" aca="1" ref="U52" ca="1">SUBSTITUTE(IF($D52="","",INDIRECT("Teams!V"&amp; MATCH(D52,Teams!Q:Q,0))),0,"")</f>
        <v/>
      </c>
      <c r="V52" s="279" t="str">
        <f t="shared" ca="1" si="1"/>
        <v/>
      </c>
      <c r="W52" s="279" t="str">
        <f ca="1">IF($D52="","",Basis!$G$5)</f>
        <v/>
      </c>
      <c r="X52" s="279" t="str" cm="1">
        <f t="array" aca="1" ref="X52" ca="1">IF(D52="","",INDIRECT($E52&amp;"!AE"&amp;$AF52))</f>
        <v/>
      </c>
      <c r="Y52" s="279" t="str" cm="1">
        <f t="array" aca="1" ref="Y52" ca="1">IF(D52="","",INDIRECT($E52&amp;"!AF"&amp;$AF52))</f>
        <v/>
      </c>
      <c r="Z52" s="281" t="str" cm="1">
        <f t="array" aca="1" ref="Z52" ca="1">IF($D52="","",IFERROR(ROUND(INDIRECT($E52&amp;"!AH"&amp;$AF52),1),""))</f>
        <v/>
      </c>
      <c r="AD52" s="21">
        <f t="shared" si="3"/>
        <v>28</v>
      </c>
      <c r="AE52" s="21" t="str" cm="1">
        <f t="array" aca="1" ref="AE52" ca="1">INDIRECT("Teams!BP"&amp;AD52)</f>
        <v>C3</v>
      </c>
      <c r="AF52" s="97" t="str" cm="1">
        <f t="array" aca="1" ref="AF52" ca="1">IFERROR(INDIRECT("Teams!BM"&amp;MATCH(AE52,Teams!Q:Q,0)),"")</f>
        <v/>
      </c>
      <c r="AG52" s="21" t="s">
        <v>5044</v>
      </c>
    </row>
    <row r="53" spans="1:33" x14ac:dyDescent="0.25">
      <c r="A53" s="265" t="str">
        <f ca="1">IF($D53="","",Basis!$E$6)</f>
        <v>NCX19J3</v>
      </c>
      <c r="B53" s="266" t="str">
        <f ca="1">IF($D53="","",Basis!$C$5)</f>
        <v>Oranje Wit (D)</v>
      </c>
      <c r="C53" s="251" t="str">
        <f t="shared" ca="1" si="0"/>
        <v>C</v>
      </c>
      <c r="D53" s="256" t="str">
        <f t="shared" ca="1" si="2"/>
        <v>C4</v>
      </c>
      <c r="E53" s="251" t="str">
        <f ca="1">IF($D53="","","Veldnj")</f>
        <v>Veldnj</v>
      </c>
      <c r="F53" s="256" t="str" cm="1">
        <f t="array" aca="1" ref="F53" ca="1">IF($D53="","",INDIRECT($E53&amp;"!E"&amp;$AF53))</f>
        <v>BK</v>
      </c>
      <c r="G53" s="259" t="str" cm="1">
        <f t="array" aca="1" ref="G53" ca="1">IF($D53="","",INDIRECT($E53&amp;"!G"&amp;$AF53))</f>
        <v>8</v>
      </c>
      <c r="H53" s="256" t="str" cm="1">
        <f t="array" aca="1" ref="H53" ca="1">PROPER(SUBSTITUTE(IF($D53="","",INDIRECT($E53&amp;"!F"&amp;$AF53)),"0","?"))</f>
        <v>Za</v>
      </c>
      <c r="I53" s="259" cm="1">
        <f t="array" aca="1" ref="I53" ca="1">IF($D53="","",INDIRECT($E53&amp;"!J"&amp;$AF53))</f>
        <v>8</v>
      </c>
      <c r="J53" s="260" cm="1">
        <f t="array" aca="1" ref="J53" ca="1">IF($D53="","",INDIRECT($E53&amp;"!K"&amp;$AF53))</f>
        <v>5</v>
      </c>
      <c r="K53" s="261" cm="1">
        <f t="array" aca="1" ref="K53" ca="1">IF($D53="","",IFERROR(ROUND(INDIRECT($E53&amp;"!L"&amp;$AF53),1),""))</f>
        <v>12.8</v>
      </c>
      <c r="L53" s="260" cm="1">
        <f t="array" aca="1" ref="L53" ca="1">IF($D53="","",IFERROR(INDIRECT($E53&amp;"!P"&amp;$AF53),""))</f>
        <v>0</v>
      </c>
      <c r="M53" s="259" cm="1">
        <f t="array" aca="1" ref="M53" ca="1">IF($D53="","",IFERROR(INDIRECT($E53&amp;"!Q"&amp;$AF53),""))</f>
        <v>0</v>
      </c>
      <c r="N53" s="260" cm="1">
        <f t="array" aca="1" ref="N53" ca="1">IF($D53="","",IFERROR(INDIRECT($E53&amp;"!R"&amp;$AF53),""))</f>
        <v>0</v>
      </c>
      <c r="O53" s="260"/>
      <c r="P53" s="260" cm="1">
        <f t="array" aca="1" ref="P53" ca="1">IF($D53="","",IFERROR(INDIRECT($E53&amp;"!P"&amp;$AF53-1),""))</f>
        <v>0</v>
      </c>
      <c r="Q53" s="260" cm="1">
        <f t="array" aca="1" ref="Q53" ca="1">IF($D53="","",IFERROR(INDIRECT($E53&amp;"!Q"&amp;$AF53-1),""))</f>
        <v>0</v>
      </c>
      <c r="R53" s="260" cm="1">
        <f t="array" aca="1" ref="R53" ca="1">IF($D53="","",IFERROR(INDIRECT($E53&amp;"!R"&amp;$AF53-1),""))</f>
        <v>0</v>
      </c>
      <c r="S53" s="260"/>
      <c r="T53" s="260" cm="1">
        <f t="array" aca="1" ref="T53" ca="1">IF($D53="","",INDIRECT($E53&amp;"!T"&amp;$AF53-1))</f>
        <v>0</v>
      </c>
      <c r="U53" s="269" t="str" cm="1">
        <f t="array" aca="1" ref="U53" ca="1">SUBSTITUTE(IF($D53="","",INDIRECT("Teams!F"&amp; MATCH(D53,Teams!A:A,0))),0,"")</f>
        <v/>
      </c>
      <c r="V53" s="266" t="str">
        <f t="shared" ca="1" si="1"/>
        <v/>
      </c>
      <c r="W53" s="266" t="str">
        <f ca="1">IF($D53="","",Basis!$G$5)</f>
        <v>MIX</v>
      </c>
      <c r="X53" s="266" t="str" cm="1">
        <f t="array" aca="1" ref="X53" ca="1">IF(D53="","",INDIRECT($E53&amp;"!AE"&amp;$AF53))</f>
        <v>3312 AD</v>
      </c>
      <c r="Y53" s="266" t="str" cm="1">
        <f t="array" aca="1" ref="Y53" ca="1">IF(D53="","",INDIRECT($E53&amp;"!AF"&amp;$AF53))</f>
        <v>Dordrecht Oranje Wit (D)</v>
      </c>
      <c r="Z53" s="271" cm="1">
        <f t="array" aca="1" ref="Z53" ca="1">IF($D53="","",IFERROR(ROUND(INDIRECT($E53&amp;"!AH"&amp;$AF53),1),""))</f>
        <v>13.4</v>
      </c>
      <c r="AD53" s="21">
        <f t="shared" si="3"/>
        <v>29</v>
      </c>
      <c r="AE53" s="21" t="str" cm="1">
        <f t="array" aca="1" ref="AE53" ca="1">INDIRECT("Teams!BP"&amp;AD53)</f>
        <v>C4</v>
      </c>
      <c r="AF53" s="97" cm="1">
        <f t="array" aca="1" ref="AF53" ca="1">IFERROR(INDIRECT("Teams!BK"&amp;MATCH(AE53,Teams!A:A,0)),"")</f>
        <v>351</v>
      </c>
      <c r="AG53" s="21" t="s">
        <v>5042</v>
      </c>
    </row>
    <row r="54" spans="1:33" x14ac:dyDescent="0.25">
      <c r="A54" s="267" t="str">
        <f ca="1">IF($D54="","",Basis!$E$6)</f>
        <v>NCX19J3</v>
      </c>
      <c r="B54" s="268" t="str">
        <f ca="1">IF($D54="","",Basis!$C$5)</f>
        <v>Oranje Wit (D)</v>
      </c>
      <c r="C54" s="252" t="str">
        <f t="shared" ca="1" si="0"/>
        <v>C</v>
      </c>
      <c r="D54" s="257" t="str">
        <f t="shared" ca="1" si="2"/>
        <v>C4</v>
      </c>
      <c r="E54" s="252" t="str">
        <f ca="1">IF(D54="","","Zaal")</f>
        <v>Zaal</v>
      </c>
      <c r="F54" s="257" t="str" cm="1">
        <f t="array" aca="1" ref="F54" ca="1">IF($D54="","",INDIRECT($E54&amp;"!E"&amp;$AF54))</f>
        <v>BK</v>
      </c>
      <c r="G54" s="262" t="str" cm="1">
        <f t="array" aca="1" ref="G54" ca="1">IF($D54="","",INDIRECT($E54&amp;"!G"&amp;$AF54))</f>
        <v>8</v>
      </c>
      <c r="H54" s="257" t="str" cm="1">
        <f t="array" aca="1" ref="H54" ca="1">PROPER(SUBSTITUTE(IF($D54="","",INDIRECT($E54&amp;"!F"&amp;$AF54)),"0","?"))</f>
        <v>Za</v>
      </c>
      <c r="I54" s="262" cm="1">
        <f t="array" aca="1" ref="I54" ca="1">IF($D54="","",INDIRECT($E54&amp;"!J"&amp;$AF54))</f>
        <v>8</v>
      </c>
      <c r="J54" s="263" cm="1">
        <f t="array" aca="1" ref="J54" ca="1">IF($D54="","",INDIRECT($E54&amp;"!K"&amp;$AF54))</f>
        <v>5</v>
      </c>
      <c r="K54" s="264" cm="1">
        <f t="array" aca="1" ref="K54" ca="1">IF($D54="","",IFERROR(ROUND(INDIRECT($E54&amp;"!L"&amp;$AF54),1),""))</f>
        <v>12.8</v>
      </c>
      <c r="L54" s="263" cm="1">
        <f t="array" aca="1" ref="L54" ca="1">IF($D54="","",IFERROR(INDIRECT($E54&amp;"!P"&amp;$AF54),""))</f>
        <v>0</v>
      </c>
      <c r="M54" s="262" cm="1">
        <f t="array" aca="1" ref="M54" ca="1">IF($D54="","",IFERROR(INDIRECT($E54&amp;"!Q"&amp;$AF54),""))</f>
        <v>0</v>
      </c>
      <c r="N54" s="263" cm="1">
        <f t="array" aca="1" ref="N54" ca="1">IF($D54="","",IFERROR(INDIRECT($E54&amp;"!R"&amp;$AF54),""))</f>
        <v>0</v>
      </c>
      <c r="O54" s="263" cm="1">
        <f t="array" aca="1" ref="O54" ca="1">IF($D54="","",IFERROR(INDIRECT($E54&amp;"!S"&amp;$AF54),""))</f>
        <v>0</v>
      </c>
      <c r="P54" s="263" cm="1">
        <f t="array" aca="1" ref="P54" ca="1">IF($D54="","",IFERROR(INDIRECT($E54&amp;"!P"&amp;$AF54-1),""))</f>
        <v>0</v>
      </c>
      <c r="Q54" s="263" cm="1">
        <f t="array" aca="1" ref="Q54" ca="1">IF($D54="","",IFERROR(INDIRECT($E54&amp;"!Q"&amp;$AF54-1),""))</f>
        <v>0</v>
      </c>
      <c r="R54" s="263" cm="1">
        <f t="array" aca="1" ref="R54" ca="1">IF($D54="","",IFERROR(INDIRECT($E54&amp;"!R"&amp;$AF54-1),""))</f>
        <v>0</v>
      </c>
      <c r="S54" s="263" cm="1">
        <f t="array" aca="1" ref="S54" ca="1">IF($D54="","",IFERROR(INDIRECT($E54&amp;"!S"&amp;$AF54-1),""))</f>
        <v>13</v>
      </c>
      <c r="T54" s="263" cm="1">
        <f t="array" aca="1" ref="T54" ca="1">IF($D54="","",INDIRECT($E54&amp;"!T"&amp;$AF54-1))</f>
        <v>0</v>
      </c>
      <c r="U54" s="270" t="str" cm="1">
        <f t="array" aca="1" ref="U54" ca="1">SUBSTITUTE(IF($D54="","",INDIRECT("Teams!N"&amp; MATCH(D54,Teams!I:I,0))),0,"")</f>
        <v/>
      </c>
      <c r="V54" s="268" t="str">
        <f t="shared" ca="1" si="1"/>
        <v/>
      </c>
      <c r="W54" s="268" t="str">
        <f ca="1">IF($D54="","",Basis!$G$5)</f>
        <v>MIX</v>
      </c>
      <c r="X54" s="268" t="str" cm="1">
        <f t="array" aca="1" ref="X54" ca="1">IF(D54="","",INDIRECT($E54&amp;"!AE"&amp;$AF54))</f>
        <v>3312 AD</v>
      </c>
      <c r="Y54" s="268" t="str" cm="1">
        <f t="array" aca="1" ref="Y54" ca="1">IF(D54="","",INDIRECT($E54&amp;"!AF"&amp;$AF54))</f>
        <v>Dordrecht Oranje Wit Hal</v>
      </c>
      <c r="Z54" s="272" cm="1">
        <f t="array" aca="1" ref="Z54" ca="1">IF($D54="","",IFERROR(ROUND(INDIRECT($E54&amp;"!AH"&amp;$AF54),1),""))</f>
        <v>13.4</v>
      </c>
      <c r="AD54" s="21">
        <f t="shared" si="3"/>
        <v>29</v>
      </c>
      <c r="AE54" s="21" t="str" cm="1">
        <f t="array" aca="1" ref="AE54" ca="1">INDIRECT("Teams!BP"&amp;AD54)</f>
        <v>C4</v>
      </c>
      <c r="AF54" s="97" cm="1">
        <f t="array" aca="1" ref="AF54" ca="1">IFERROR(INDIRECT("Teams!BL"&amp;MATCH(AE54,Teams!I:I,0)),"")</f>
        <v>331</v>
      </c>
      <c r="AG54" s="21" t="s">
        <v>5043</v>
      </c>
    </row>
    <row r="55" spans="1:33" x14ac:dyDescent="0.25">
      <c r="A55" s="278" t="str">
        <f ca="1">IF($D55="","",Basis!$E$6)</f>
        <v/>
      </c>
      <c r="B55" s="279" t="str">
        <f ca="1">IF($D55="","",Basis!$C$5)</f>
        <v/>
      </c>
      <c r="C55" s="253" t="str">
        <f t="shared" ca="1" si="0"/>
        <v/>
      </c>
      <c r="D55" s="258" t="str">
        <f t="shared" ca="1" si="2"/>
        <v/>
      </c>
      <c r="E55" s="253" t="str">
        <f ca="1">IF(D55="","","Veldvj")</f>
        <v/>
      </c>
      <c r="F55" s="258" t="str" cm="1">
        <f t="array" aca="1" ref="F55" ca="1">IF($D55="","",INDIRECT($E55&amp;"!E"&amp;$AF55))</f>
        <v/>
      </c>
      <c r="G55" s="274" t="str" cm="1">
        <f t="array" aca="1" ref="G55" ca="1">IF($D55="","",INDIRECT($E55&amp;"!G"&amp;$AF55))</f>
        <v/>
      </c>
      <c r="H55" s="258" t="str" cm="1">
        <f t="array" aca="1" ref="H55" ca="1">PROPER(SUBSTITUTE(IF($D55="","",INDIRECT($E55&amp;"!F"&amp;$AF55)),"0","?"))</f>
        <v/>
      </c>
      <c r="I55" s="274" t="str" cm="1">
        <f t="array" aca="1" ref="I55" ca="1">IF($D55="","",INDIRECT($E55&amp;"!J"&amp;$AF55))</f>
        <v/>
      </c>
      <c r="J55" s="275" t="str" cm="1">
        <f t="array" aca="1" ref="J55" ca="1">IF($D55="","",INDIRECT($E55&amp;"!K"&amp;$AF55))</f>
        <v/>
      </c>
      <c r="K55" s="276" t="str" cm="1">
        <f t="array" aca="1" ref="K55" ca="1">IF($D55="","",IFERROR(ROUND(INDIRECT($E55&amp;"!L"&amp;$AF55),1),""))</f>
        <v/>
      </c>
      <c r="L55" s="275" t="str" cm="1">
        <f t="array" aca="1" ref="L55" ca="1">IF($D55="","",IFERROR(INDIRECT($E55&amp;"!P"&amp;$AF55),""))</f>
        <v/>
      </c>
      <c r="M55" s="274" t="str" cm="1">
        <f t="array" aca="1" ref="M55" ca="1">IF($D55="","",IFERROR(INDIRECT($E55&amp;"!Q"&amp;$AF55),""))</f>
        <v/>
      </c>
      <c r="N55" s="275" t="str" cm="1">
        <f t="array" aca="1" ref="N55" ca="1">IF($D55="","",IFERROR(INDIRECT($E55&amp;"!R"&amp;$AF55),""))</f>
        <v/>
      </c>
      <c r="O55" s="277" t="str" cm="1">
        <f t="array" aca="1" ref="O55" ca="1">IF($D55="","",IFERROR(INDIRECT($E55&amp;"!S"&amp;$AF55),""))</f>
        <v/>
      </c>
      <c r="P55" s="275" t="str" cm="1">
        <f t="array" aca="1" ref="P55" ca="1">IF($D55="","",IFERROR(INDIRECT($E55&amp;"!P"&amp;$AF55-1),""))</f>
        <v/>
      </c>
      <c r="Q55" s="275" t="str" cm="1">
        <f t="array" aca="1" ref="Q55" ca="1">IF($D55="","",IFERROR(INDIRECT($E55&amp;"!Q"&amp;$AF55-1),""))</f>
        <v/>
      </c>
      <c r="R55" s="275" t="str" cm="1">
        <f t="array" aca="1" ref="R55" ca="1">IF($D55="","",IFERROR(INDIRECT($E55&amp;"!R"&amp;$AF55-1),""))</f>
        <v/>
      </c>
      <c r="S55" s="275" t="str" cm="1">
        <f t="array" aca="1" ref="S55" ca="1">IF($D55="","",IFERROR(INDIRECT($E55&amp;"!S"&amp;$AF55-1),""))</f>
        <v/>
      </c>
      <c r="T55" s="275" t="str" cm="1">
        <f t="array" aca="1" ref="T55" ca="1">IF($D55="","",INDIRECT($E55&amp;"!T"&amp;$AF55-1))</f>
        <v/>
      </c>
      <c r="U55" s="280" t="str" cm="1">
        <f t="array" aca="1" ref="U55" ca="1">SUBSTITUTE(IF($D55="","",INDIRECT("Teams!V"&amp; MATCH(D55,Teams!Q:Q,0))),0,"")</f>
        <v/>
      </c>
      <c r="V55" s="279" t="str">
        <f t="shared" ca="1" si="1"/>
        <v/>
      </c>
      <c r="W55" s="279" t="str">
        <f ca="1">IF($D55="","",Basis!$G$5)</f>
        <v/>
      </c>
      <c r="X55" s="279" t="str" cm="1">
        <f t="array" aca="1" ref="X55" ca="1">IF(D55="","",INDIRECT($E55&amp;"!AE"&amp;$AF55))</f>
        <v/>
      </c>
      <c r="Y55" s="279" t="str" cm="1">
        <f t="array" aca="1" ref="Y55" ca="1">IF(D55="","",INDIRECT($E55&amp;"!AF"&amp;$AF55))</f>
        <v/>
      </c>
      <c r="Z55" s="281" t="str" cm="1">
        <f t="array" aca="1" ref="Z55" ca="1">IF($D55="","",IFERROR(ROUND(INDIRECT($E55&amp;"!AH"&amp;$AF55),1),""))</f>
        <v/>
      </c>
      <c r="AD55" s="21">
        <f t="shared" si="3"/>
        <v>29</v>
      </c>
      <c r="AE55" s="21" t="str" cm="1">
        <f t="array" aca="1" ref="AE55" ca="1">INDIRECT("Teams!BP"&amp;AD55)</f>
        <v>C4</v>
      </c>
      <c r="AF55" s="97" t="str" cm="1">
        <f t="array" aca="1" ref="AF55" ca="1">IFERROR(INDIRECT("Teams!BM"&amp;MATCH(AE55,Teams!Q:Q,0)),"")</f>
        <v/>
      </c>
      <c r="AG55" s="21" t="s">
        <v>5044</v>
      </c>
    </row>
    <row r="56" spans="1:33" x14ac:dyDescent="0.25">
      <c r="A56" s="265" t="str">
        <f ca="1">IF($D56="","",Basis!$E$6)</f>
        <v>NCX19J3</v>
      </c>
      <c r="B56" s="266" t="str">
        <f ca="1">IF($D56="","",Basis!$C$5)</f>
        <v>Oranje Wit (D)</v>
      </c>
      <c r="C56" s="251" t="str">
        <f t="shared" ca="1" si="0"/>
        <v>D</v>
      </c>
      <c r="D56" s="256" t="str">
        <f t="shared" ca="1" si="2"/>
        <v>D1</v>
      </c>
      <c r="E56" s="251" t="str">
        <f ca="1">IF($D56="","","Veldnj")</f>
        <v>Veldnj</v>
      </c>
      <c r="F56" s="256" t="str" cm="1">
        <f t="array" aca="1" ref="F56" ca="1">IF($D56="","",INDIRECT($E56&amp;"!E"&amp;$AF56))</f>
        <v>BK</v>
      </c>
      <c r="G56" s="259" t="str" cm="1">
        <f t="array" aca="1" ref="G56" ca="1">IF($D56="","",INDIRECT($E56&amp;"!G"&amp;$AF56))</f>
        <v>8</v>
      </c>
      <c r="H56" s="256" t="str" cm="1">
        <f t="array" aca="1" ref="H56" ca="1">PROPER(SUBSTITUTE(IF($D56="","",INDIRECT($E56&amp;"!F"&amp;$AF56)),"0","?"))</f>
        <v>Za</v>
      </c>
      <c r="I56" s="259" cm="1">
        <f t="array" aca="1" ref="I56" ca="1">IF($D56="","",INDIRECT($E56&amp;"!J"&amp;$AF56))</f>
        <v>6</v>
      </c>
      <c r="J56" s="260" cm="1">
        <f t="array" aca="1" ref="J56" ca="1">IF($D56="","",INDIRECT($E56&amp;"!K"&amp;$AF56))</f>
        <v>4</v>
      </c>
      <c r="K56" s="261" cm="1">
        <f t="array" aca="1" ref="K56" ca="1">IF($D56="","",IFERROR(ROUND(INDIRECT($E56&amp;"!L"&amp;$AF56),1),""))</f>
        <v>10.9</v>
      </c>
      <c r="L56" s="260" cm="1">
        <f t="array" aca="1" ref="L56" ca="1">IF($D56="","",IFERROR(INDIRECT($E56&amp;"!P"&amp;$AF56),""))</f>
        <v>0</v>
      </c>
      <c r="M56" s="259" cm="1">
        <f t="array" aca="1" ref="M56" ca="1">IF($D56="","",IFERROR(INDIRECT($E56&amp;"!Q"&amp;$AF56),""))</f>
        <v>0</v>
      </c>
      <c r="N56" s="260" cm="1">
        <f t="array" aca="1" ref="N56" ca="1">IF($D56="","",IFERROR(INDIRECT($E56&amp;"!R"&amp;$AF56),""))</f>
        <v>0</v>
      </c>
      <c r="O56" s="260"/>
      <c r="P56" s="260" cm="1">
        <f t="array" aca="1" ref="P56" ca="1">IF($D56="","",IFERROR(INDIRECT($E56&amp;"!P"&amp;$AF56-1),""))</f>
        <v>0</v>
      </c>
      <c r="Q56" s="260" cm="1">
        <f t="array" aca="1" ref="Q56" ca="1">IF($D56="","",IFERROR(INDIRECT($E56&amp;"!Q"&amp;$AF56-1),""))</f>
        <v>0</v>
      </c>
      <c r="R56" s="260" cm="1">
        <f t="array" aca="1" ref="R56" ca="1">IF($D56="","",IFERROR(INDIRECT($E56&amp;"!R"&amp;$AF56-1),""))</f>
        <v>0</v>
      </c>
      <c r="S56" s="260"/>
      <c r="T56" s="260" cm="1">
        <f t="array" aca="1" ref="T56" ca="1">IF($D56="","",INDIRECT($E56&amp;"!T"&amp;$AF56-1))</f>
        <v>0</v>
      </c>
      <c r="U56" s="269" t="str" cm="1">
        <f t="array" aca="1" ref="U56" ca="1">SUBSTITUTE(IF($D56="","",INDIRECT("Teams!F"&amp; MATCH(D56,Teams!A:A,0))),0,"")</f>
        <v/>
      </c>
      <c r="V56" s="266" t="str">
        <f t="shared" ca="1" si="1"/>
        <v/>
      </c>
      <c r="W56" s="266" t="str">
        <f ca="1">IF($D56="","",Basis!$G$5)</f>
        <v>MIX</v>
      </c>
      <c r="X56" s="266" t="str" cm="1">
        <f t="array" aca="1" ref="X56" ca="1">IF(D56="","",INDIRECT($E56&amp;"!AE"&amp;$AF56))</f>
        <v>3312 AD</v>
      </c>
      <c r="Y56" s="266" t="str" cm="1">
        <f t="array" aca="1" ref="Y56" ca="1">IF(D56="","",INDIRECT($E56&amp;"!AF"&amp;$AF56))</f>
        <v>Dordrecht Oranje Wit (D)</v>
      </c>
      <c r="Z56" s="271" cm="1">
        <f t="array" aca="1" ref="Z56" ca="1">IF($D56="","",IFERROR(ROUND(INDIRECT($E56&amp;"!AH"&amp;$AF56),1),""))</f>
        <v>11.5</v>
      </c>
      <c r="AD56" s="21">
        <f t="shared" si="3"/>
        <v>30</v>
      </c>
      <c r="AE56" s="21" t="str" cm="1">
        <f t="array" aca="1" ref="AE56" ca="1">INDIRECT("Teams!BP"&amp;AD56)</f>
        <v>D1</v>
      </c>
      <c r="AF56" s="97" cm="1">
        <f t="array" aca="1" ref="AF56" ca="1">IFERROR(INDIRECT("Teams!BK"&amp;MATCH(AE56,Teams!A:A,0)),"")</f>
        <v>371</v>
      </c>
      <c r="AG56" s="21" t="s">
        <v>5042</v>
      </c>
    </row>
    <row r="57" spans="1:33" x14ac:dyDescent="0.25">
      <c r="A57" s="267" t="str">
        <f ca="1">IF($D57="","",Basis!$E$6)</f>
        <v>NCX19J3</v>
      </c>
      <c r="B57" s="268" t="str">
        <f ca="1">IF($D57="","",Basis!$C$5)</f>
        <v>Oranje Wit (D)</v>
      </c>
      <c r="C57" s="252" t="str">
        <f t="shared" ca="1" si="0"/>
        <v>D</v>
      </c>
      <c r="D57" s="257" t="str">
        <f t="shared" ca="1" si="2"/>
        <v>D1</v>
      </c>
      <c r="E57" s="252" t="str">
        <f ca="1">IF(D57="","","Zaal")</f>
        <v>Zaal</v>
      </c>
      <c r="F57" s="257" t="str" cm="1">
        <f t="array" aca="1" ref="F57" ca="1">IF($D57="","",INDIRECT($E57&amp;"!E"&amp;$AF57))</f>
        <v>BK</v>
      </c>
      <c r="G57" s="262" t="str" cm="1">
        <f t="array" aca="1" ref="G57" ca="1">IF($D57="","",INDIRECT($E57&amp;"!G"&amp;$AF57))</f>
        <v>8</v>
      </c>
      <c r="H57" s="257" t="str" cm="1">
        <f t="array" aca="1" ref="H57" ca="1">PROPER(SUBSTITUTE(IF($D57="","",INDIRECT($E57&amp;"!F"&amp;$AF57)),"0","?"))</f>
        <v>Za</v>
      </c>
      <c r="I57" s="262" cm="1">
        <f t="array" aca="1" ref="I57" ca="1">IF($D57="","",INDIRECT($E57&amp;"!J"&amp;$AF57))</f>
        <v>6</v>
      </c>
      <c r="J57" s="263" cm="1">
        <f t="array" aca="1" ref="J57" ca="1">IF($D57="","",INDIRECT($E57&amp;"!K"&amp;$AF57))</f>
        <v>4</v>
      </c>
      <c r="K57" s="264" cm="1">
        <f t="array" aca="1" ref="K57" ca="1">IF($D57="","",IFERROR(ROUND(INDIRECT($E57&amp;"!L"&amp;$AF57),1),""))</f>
        <v>10.9</v>
      </c>
      <c r="L57" s="263" cm="1">
        <f t="array" aca="1" ref="L57" ca="1">IF($D57="","",IFERROR(INDIRECT($E57&amp;"!P"&amp;$AF57),""))</f>
        <v>0</v>
      </c>
      <c r="M57" s="262" cm="1">
        <f t="array" aca="1" ref="M57" ca="1">IF($D57="","",IFERROR(INDIRECT($E57&amp;"!Q"&amp;$AF57),""))</f>
        <v>0</v>
      </c>
      <c r="N57" s="263" cm="1">
        <f t="array" aca="1" ref="N57" ca="1">IF($D57="","",IFERROR(INDIRECT($E57&amp;"!R"&amp;$AF57),""))</f>
        <v>0</v>
      </c>
      <c r="O57" s="263" cm="1">
        <f t="array" aca="1" ref="O57" ca="1">IF($D57="","",IFERROR(INDIRECT($E57&amp;"!S"&amp;$AF57),""))</f>
        <v>0</v>
      </c>
      <c r="P57" s="263" cm="1">
        <f t="array" aca="1" ref="P57" ca="1">IF($D57="","",IFERROR(INDIRECT($E57&amp;"!P"&amp;$AF57-1),""))</f>
        <v>0</v>
      </c>
      <c r="Q57" s="263" cm="1">
        <f t="array" aca="1" ref="Q57" ca="1">IF($D57="","",IFERROR(INDIRECT($E57&amp;"!Q"&amp;$AF57-1),""))</f>
        <v>0</v>
      </c>
      <c r="R57" s="263" cm="1">
        <f t="array" aca="1" ref="R57" ca="1">IF($D57="","",IFERROR(INDIRECT($E57&amp;"!R"&amp;$AF57-1),""))</f>
        <v>0</v>
      </c>
      <c r="S57" s="263" cm="1">
        <f t="array" aca="1" ref="S57" ca="1">IF($D57="","",IFERROR(INDIRECT($E57&amp;"!S"&amp;$AF57-1),""))</f>
        <v>10</v>
      </c>
      <c r="T57" s="263" cm="1">
        <f t="array" aca="1" ref="T57" ca="1">IF($D57="","",INDIRECT($E57&amp;"!T"&amp;$AF57-1))</f>
        <v>0</v>
      </c>
      <c r="U57" s="270" t="str" cm="1">
        <f t="array" aca="1" ref="U57" ca="1">SUBSTITUTE(IF($D57="","",INDIRECT("Teams!N"&amp; MATCH(D57,Teams!I:I,0))),0,"")</f>
        <v/>
      </c>
      <c r="V57" s="268" t="str">
        <f t="shared" ca="1" si="1"/>
        <v/>
      </c>
      <c r="W57" s="268" t="str">
        <f ca="1">IF($D57="","",Basis!$G$5)</f>
        <v>MIX</v>
      </c>
      <c r="X57" s="268" t="str" cm="1">
        <f t="array" aca="1" ref="X57" ca="1">IF(D57="","",INDIRECT($E57&amp;"!AE"&amp;$AF57))</f>
        <v>3312 AD</v>
      </c>
      <c r="Y57" s="268" t="str" cm="1">
        <f t="array" aca="1" ref="Y57" ca="1">IF(D57="","",INDIRECT($E57&amp;"!AF"&amp;$AF57))</f>
        <v>Dordrecht Oranje Wit Hal</v>
      </c>
      <c r="Z57" s="272" cm="1">
        <f t="array" aca="1" ref="Z57" ca="1">IF($D57="","",IFERROR(ROUND(INDIRECT($E57&amp;"!AH"&amp;$AF57),1),""))</f>
        <v>11.5</v>
      </c>
      <c r="AD57" s="21">
        <f t="shared" si="3"/>
        <v>30</v>
      </c>
      <c r="AE57" s="21" t="str" cm="1">
        <f t="array" aca="1" ref="AE57" ca="1">INDIRECT("Teams!BP"&amp;AD57)</f>
        <v>D1</v>
      </c>
      <c r="AF57" s="97" cm="1">
        <f t="array" aca="1" ref="AF57" ca="1">IFERROR(INDIRECT("Teams!BL"&amp;MATCH(AE57,Teams!I:I,0)),"")</f>
        <v>351</v>
      </c>
      <c r="AG57" s="21" t="s">
        <v>5043</v>
      </c>
    </row>
    <row r="58" spans="1:33" x14ac:dyDescent="0.25">
      <c r="A58" s="278" t="str">
        <f ca="1">IF($D58="","",Basis!$E$6)</f>
        <v/>
      </c>
      <c r="B58" s="279" t="str">
        <f ca="1">IF($D58="","",Basis!$C$5)</f>
        <v/>
      </c>
      <c r="C58" s="253" t="str">
        <f t="shared" ca="1" si="0"/>
        <v/>
      </c>
      <c r="D58" s="258" t="str">
        <f t="shared" ca="1" si="2"/>
        <v/>
      </c>
      <c r="E58" s="253" t="str">
        <f ca="1">IF(D58="","","Veldvj")</f>
        <v/>
      </c>
      <c r="F58" s="258" t="str" cm="1">
        <f t="array" aca="1" ref="F58" ca="1">IF($D58="","",INDIRECT($E58&amp;"!E"&amp;$AF58))</f>
        <v/>
      </c>
      <c r="G58" s="274" t="str" cm="1">
        <f t="array" aca="1" ref="G58" ca="1">IF($D58="","",INDIRECT($E58&amp;"!G"&amp;$AF58))</f>
        <v/>
      </c>
      <c r="H58" s="258" t="str" cm="1">
        <f t="array" aca="1" ref="H58" ca="1">PROPER(SUBSTITUTE(IF($D58="","",INDIRECT($E58&amp;"!F"&amp;$AF58)),"0","?"))</f>
        <v/>
      </c>
      <c r="I58" s="274" t="str" cm="1">
        <f t="array" aca="1" ref="I58" ca="1">IF($D58="","",INDIRECT($E58&amp;"!J"&amp;$AF58))</f>
        <v/>
      </c>
      <c r="J58" s="275" t="str" cm="1">
        <f t="array" aca="1" ref="J58" ca="1">IF($D58="","",INDIRECT($E58&amp;"!K"&amp;$AF58))</f>
        <v/>
      </c>
      <c r="K58" s="276" t="str" cm="1">
        <f t="array" aca="1" ref="K58" ca="1">IF($D58="","",IFERROR(ROUND(INDIRECT($E58&amp;"!L"&amp;$AF58),1),""))</f>
        <v/>
      </c>
      <c r="L58" s="275" t="str" cm="1">
        <f t="array" aca="1" ref="L58" ca="1">IF($D58="","",IFERROR(INDIRECT($E58&amp;"!P"&amp;$AF58),""))</f>
        <v/>
      </c>
      <c r="M58" s="274" t="str" cm="1">
        <f t="array" aca="1" ref="M58" ca="1">IF($D58="","",IFERROR(INDIRECT($E58&amp;"!Q"&amp;$AF58),""))</f>
        <v/>
      </c>
      <c r="N58" s="275" t="str" cm="1">
        <f t="array" aca="1" ref="N58" ca="1">IF($D58="","",IFERROR(INDIRECT($E58&amp;"!R"&amp;$AF58),""))</f>
        <v/>
      </c>
      <c r="O58" s="277" t="str" cm="1">
        <f t="array" aca="1" ref="O58" ca="1">IF($D58="","",IFERROR(INDIRECT($E58&amp;"!S"&amp;$AF58),""))</f>
        <v/>
      </c>
      <c r="P58" s="275" t="str" cm="1">
        <f t="array" aca="1" ref="P58" ca="1">IF($D58="","",IFERROR(INDIRECT($E58&amp;"!P"&amp;$AF58-1),""))</f>
        <v/>
      </c>
      <c r="Q58" s="275" t="str" cm="1">
        <f t="array" aca="1" ref="Q58" ca="1">IF($D58="","",IFERROR(INDIRECT($E58&amp;"!Q"&amp;$AF58-1),""))</f>
        <v/>
      </c>
      <c r="R58" s="275" t="str" cm="1">
        <f t="array" aca="1" ref="R58" ca="1">IF($D58="","",IFERROR(INDIRECT($E58&amp;"!R"&amp;$AF58-1),""))</f>
        <v/>
      </c>
      <c r="S58" s="275" t="str" cm="1">
        <f t="array" aca="1" ref="S58" ca="1">IF($D58="","",IFERROR(INDIRECT($E58&amp;"!S"&amp;$AF58-1),""))</f>
        <v/>
      </c>
      <c r="T58" s="275" t="str" cm="1">
        <f t="array" aca="1" ref="T58" ca="1">IF($D58="","",INDIRECT($E58&amp;"!T"&amp;$AF58-1))</f>
        <v/>
      </c>
      <c r="U58" s="280" t="str" cm="1">
        <f t="array" aca="1" ref="U58" ca="1">SUBSTITUTE(IF($D58="","",INDIRECT("Teams!V"&amp; MATCH(D58,Teams!Q:Q,0))),0,"")</f>
        <v/>
      </c>
      <c r="V58" s="279" t="str">
        <f t="shared" ca="1" si="1"/>
        <v/>
      </c>
      <c r="W58" s="279" t="str">
        <f ca="1">IF($D58="","",Basis!$G$5)</f>
        <v/>
      </c>
      <c r="X58" s="279" t="str" cm="1">
        <f t="array" aca="1" ref="X58" ca="1">IF(D58="","",INDIRECT($E58&amp;"!AE"&amp;$AF58))</f>
        <v/>
      </c>
      <c r="Y58" s="279" t="str" cm="1">
        <f t="array" aca="1" ref="Y58" ca="1">IF(D58="","",INDIRECT($E58&amp;"!AF"&amp;$AF58))</f>
        <v/>
      </c>
      <c r="Z58" s="281" t="str" cm="1">
        <f t="array" aca="1" ref="Z58" ca="1">IF($D58="","",IFERROR(ROUND(INDIRECT($E58&amp;"!AH"&amp;$AF58),1),""))</f>
        <v/>
      </c>
      <c r="AD58" s="21">
        <f t="shared" si="3"/>
        <v>30</v>
      </c>
      <c r="AE58" s="21" t="str" cm="1">
        <f t="array" aca="1" ref="AE58" ca="1">INDIRECT("Teams!BP"&amp;AD58)</f>
        <v>D1</v>
      </c>
      <c r="AF58" s="97" t="str" cm="1">
        <f t="array" aca="1" ref="AF58" ca="1">IFERROR(INDIRECT("Teams!BM"&amp;MATCH(AE58,Teams!Q:Q,0)),"")</f>
        <v/>
      </c>
      <c r="AG58" s="21" t="s">
        <v>5044</v>
      </c>
    </row>
    <row r="59" spans="1:33" x14ac:dyDescent="0.25">
      <c r="A59" s="265" t="str">
        <f ca="1">IF($D59="","",Basis!$E$6)</f>
        <v>NCX19J3</v>
      </c>
      <c r="B59" s="266" t="str">
        <f ca="1">IF($D59="","",Basis!$C$5)</f>
        <v>Oranje Wit (D)</v>
      </c>
      <c r="C59" s="251" t="str">
        <f t="shared" ca="1" si="0"/>
        <v>D</v>
      </c>
      <c r="D59" s="256" t="str">
        <f t="shared" ca="1" si="2"/>
        <v>D2</v>
      </c>
      <c r="E59" s="251" t="str">
        <f ca="1">IF($D59="","","Veldnj")</f>
        <v>Veldnj</v>
      </c>
      <c r="F59" s="256" t="str" cm="1">
        <f t="array" aca="1" ref="F59" ca="1">IF($D59="","",INDIRECT($E59&amp;"!E"&amp;$AF59))</f>
        <v>BK</v>
      </c>
      <c r="G59" s="259" t="str" cm="1">
        <f t="array" aca="1" ref="G59" ca="1">IF($D59="","",INDIRECT($E59&amp;"!G"&amp;$AF59))</f>
        <v>8</v>
      </c>
      <c r="H59" s="256" t="str" cm="1">
        <f t="array" aca="1" ref="H59" ca="1">PROPER(SUBSTITUTE(IF($D59="","",INDIRECT($E59&amp;"!F"&amp;$AF59)),"0","?"))</f>
        <v>Za</v>
      </c>
      <c r="I59" s="259" cm="1">
        <f t="array" aca="1" ref="I59" ca="1">IF($D59="","",INDIRECT($E59&amp;"!J"&amp;$AF59))</f>
        <v>6</v>
      </c>
      <c r="J59" s="260" cm="1">
        <f t="array" aca="1" ref="J59" ca="1">IF($D59="","",INDIRECT($E59&amp;"!K"&amp;$AF59))</f>
        <v>4</v>
      </c>
      <c r="K59" s="261" cm="1">
        <f t="array" aca="1" ref="K59" ca="1">IF($D59="","",IFERROR(ROUND(INDIRECT($E59&amp;"!L"&amp;$AF59),1),""))</f>
        <v>10.1</v>
      </c>
      <c r="L59" s="260" cm="1">
        <f t="array" aca="1" ref="L59" ca="1">IF($D59="","",IFERROR(INDIRECT($E59&amp;"!P"&amp;$AF59),""))</f>
        <v>0</v>
      </c>
      <c r="M59" s="259" cm="1">
        <f t="array" aca="1" ref="M59" ca="1">IF($D59="","",IFERROR(INDIRECT($E59&amp;"!Q"&amp;$AF59),""))</f>
        <v>0</v>
      </c>
      <c r="N59" s="260" cm="1">
        <f t="array" aca="1" ref="N59" ca="1">IF($D59="","",IFERROR(INDIRECT($E59&amp;"!R"&amp;$AF59),""))</f>
        <v>0</v>
      </c>
      <c r="O59" s="260"/>
      <c r="P59" s="260" cm="1">
        <f t="array" aca="1" ref="P59" ca="1">IF($D59="","",IFERROR(INDIRECT($E59&amp;"!P"&amp;$AF59-1),""))</f>
        <v>0</v>
      </c>
      <c r="Q59" s="260" cm="1">
        <f t="array" aca="1" ref="Q59" ca="1">IF($D59="","",IFERROR(INDIRECT($E59&amp;"!Q"&amp;$AF59-1),""))</f>
        <v>0</v>
      </c>
      <c r="R59" s="260" cm="1">
        <f t="array" aca="1" ref="R59" ca="1">IF($D59="","",IFERROR(INDIRECT($E59&amp;"!R"&amp;$AF59-1),""))</f>
        <v>0</v>
      </c>
      <c r="S59" s="260"/>
      <c r="T59" s="260" cm="1">
        <f t="array" aca="1" ref="T59" ca="1">IF($D59="","",INDIRECT($E59&amp;"!T"&amp;$AF59-1))</f>
        <v>0</v>
      </c>
      <c r="U59" s="269" t="str" cm="1">
        <f t="array" aca="1" ref="U59" ca="1">SUBSTITUTE(IF($D59="","",INDIRECT("Teams!F"&amp; MATCH(D59,Teams!A:A,0))),0,"")</f>
        <v/>
      </c>
      <c r="V59" s="266" t="str">
        <f t="shared" ca="1" si="1"/>
        <v/>
      </c>
      <c r="W59" s="266" t="str">
        <f ca="1">IF($D59="","",Basis!$G$5)</f>
        <v>MIX</v>
      </c>
      <c r="X59" s="266" t="str" cm="1">
        <f t="array" aca="1" ref="X59" ca="1">IF(D59="","",INDIRECT($E59&amp;"!AE"&amp;$AF59))</f>
        <v>3312 AD</v>
      </c>
      <c r="Y59" s="266" t="str" cm="1">
        <f t="array" aca="1" ref="Y59" ca="1">IF(D59="","",INDIRECT($E59&amp;"!AF"&amp;$AF59))</f>
        <v>Dordrecht Oranje Wit (D)</v>
      </c>
      <c r="Z59" s="271" cm="1">
        <f t="array" aca="1" ref="Z59" ca="1">IF($D59="","",IFERROR(ROUND(INDIRECT($E59&amp;"!AH"&amp;$AF59),1),""))</f>
        <v>10.8</v>
      </c>
      <c r="AD59" s="21">
        <f t="shared" si="3"/>
        <v>31</v>
      </c>
      <c r="AE59" s="21" t="str" cm="1">
        <f t="array" aca="1" ref="AE59" ca="1">INDIRECT("Teams!BP"&amp;AD59)</f>
        <v>D2</v>
      </c>
      <c r="AF59" s="97" cm="1">
        <f t="array" aca="1" ref="AF59" ca="1">IFERROR(INDIRECT("Teams!BK"&amp;MATCH(AE59,Teams!A:A,0)),"")</f>
        <v>391</v>
      </c>
      <c r="AG59" s="21" t="s">
        <v>5042</v>
      </c>
    </row>
    <row r="60" spans="1:33" x14ac:dyDescent="0.25">
      <c r="A60" s="267" t="str">
        <f ca="1">IF($D60="","",Basis!$E$6)</f>
        <v>NCX19J3</v>
      </c>
      <c r="B60" s="268" t="str">
        <f ca="1">IF($D60="","",Basis!$C$5)</f>
        <v>Oranje Wit (D)</v>
      </c>
      <c r="C60" s="252" t="str">
        <f t="shared" ca="1" si="0"/>
        <v>D</v>
      </c>
      <c r="D60" s="257" t="str">
        <f t="shared" ca="1" si="2"/>
        <v>D2</v>
      </c>
      <c r="E60" s="252" t="str">
        <f ca="1">IF(D60="","","Zaal")</f>
        <v>Zaal</v>
      </c>
      <c r="F60" s="257" t="str" cm="1">
        <f t="array" aca="1" ref="F60" ca="1">IF($D60="","",INDIRECT($E60&amp;"!E"&amp;$AF60))</f>
        <v>BK</v>
      </c>
      <c r="G60" s="262" t="str" cm="1">
        <f t="array" aca="1" ref="G60" ca="1">IF($D60="","",INDIRECT($E60&amp;"!G"&amp;$AF60))</f>
        <v>8</v>
      </c>
      <c r="H60" s="257" t="str" cm="1">
        <f t="array" aca="1" ref="H60" ca="1">PROPER(SUBSTITUTE(IF($D60="","",INDIRECT($E60&amp;"!F"&amp;$AF60)),"0","?"))</f>
        <v>Za</v>
      </c>
      <c r="I60" s="262" cm="1">
        <f t="array" aca="1" ref="I60" ca="1">IF($D60="","",INDIRECT($E60&amp;"!J"&amp;$AF60))</f>
        <v>6</v>
      </c>
      <c r="J60" s="263" cm="1">
        <f t="array" aca="1" ref="J60" ca="1">IF($D60="","",INDIRECT($E60&amp;"!K"&amp;$AF60))</f>
        <v>4</v>
      </c>
      <c r="K60" s="264" cm="1">
        <f t="array" aca="1" ref="K60" ca="1">IF($D60="","",IFERROR(ROUND(INDIRECT($E60&amp;"!L"&amp;$AF60),1),""))</f>
        <v>10.1</v>
      </c>
      <c r="L60" s="263" cm="1">
        <f t="array" aca="1" ref="L60" ca="1">IF($D60="","",IFERROR(INDIRECT($E60&amp;"!P"&amp;$AF60),""))</f>
        <v>0</v>
      </c>
      <c r="M60" s="262" cm="1">
        <f t="array" aca="1" ref="M60" ca="1">IF($D60="","",IFERROR(INDIRECT($E60&amp;"!Q"&amp;$AF60),""))</f>
        <v>0</v>
      </c>
      <c r="N60" s="263" cm="1">
        <f t="array" aca="1" ref="N60" ca="1">IF($D60="","",IFERROR(INDIRECT($E60&amp;"!R"&amp;$AF60),""))</f>
        <v>0</v>
      </c>
      <c r="O60" s="263" cm="1">
        <f t="array" aca="1" ref="O60" ca="1">IF($D60="","",IFERROR(INDIRECT($E60&amp;"!S"&amp;$AF60),""))</f>
        <v>0</v>
      </c>
      <c r="P60" s="263" cm="1">
        <f t="array" aca="1" ref="P60" ca="1">IF($D60="","",IFERROR(INDIRECT($E60&amp;"!P"&amp;$AF60-1),""))</f>
        <v>0</v>
      </c>
      <c r="Q60" s="263" cm="1">
        <f t="array" aca="1" ref="Q60" ca="1">IF($D60="","",IFERROR(INDIRECT($E60&amp;"!Q"&amp;$AF60-1),""))</f>
        <v>0</v>
      </c>
      <c r="R60" s="263" cm="1">
        <f t="array" aca="1" ref="R60" ca="1">IF($D60="","",IFERROR(INDIRECT($E60&amp;"!R"&amp;$AF60-1),""))</f>
        <v>0</v>
      </c>
      <c r="S60" s="263" cm="1">
        <f t="array" aca="1" ref="S60" ca="1">IF($D60="","",IFERROR(INDIRECT($E60&amp;"!S"&amp;$AF60-1),""))</f>
        <v>10</v>
      </c>
      <c r="T60" s="263" cm="1">
        <f t="array" aca="1" ref="T60" ca="1">IF($D60="","",INDIRECT($E60&amp;"!T"&amp;$AF60-1))</f>
        <v>0</v>
      </c>
      <c r="U60" s="270" t="str" cm="1">
        <f t="array" aca="1" ref="U60" ca="1">SUBSTITUTE(IF($D60="","",INDIRECT("Teams!N"&amp; MATCH(D60,Teams!I:I,0))),0,"")</f>
        <v/>
      </c>
      <c r="V60" s="268" t="str">
        <f t="shared" ca="1" si="1"/>
        <v/>
      </c>
      <c r="W60" s="268" t="str">
        <f ca="1">IF($D60="","",Basis!$G$5)</f>
        <v>MIX</v>
      </c>
      <c r="X60" s="268" t="str" cm="1">
        <f t="array" aca="1" ref="X60" ca="1">IF(D60="","",INDIRECT($E60&amp;"!AE"&amp;$AF60))</f>
        <v>3312 AD</v>
      </c>
      <c r="Y60" s="268" t="str" cm="1">
        <f t="array" aca="1" ref="Y60" ca="1">IF(D60="","",INDIRECT($E60&amp;"!AF"&amp;$AF60))</f>
        <v>Dordrecht Oranje Wit Hal</v>
      </c>
      <c r="Z60" s="272" cm="1">
        <f t="array" aca="1" ref="Z60" ca="1">IF($D60="","",IFERROR(ROUND(INDIRECT($E60&amp;"!AH"&amp;$AF60),1),""))</f>
        <v>10.8</v>
      </c>
      <c r="AD60" s="21">
        <f t="shared" si="3"/>
        <v>31</v>
      </c>
      <c r="AE60" s="21" t="str" cm="1">
        <f t="array" aca="1" ref="AE60" ca="1">INDIRECT("Teams!BP"&amp;AD60)</f>
        <v>D2</v>
      </c>
      <c r="AF60" s="97" cm="1">
        <f t="array" aca="1" ref="AF60" ca="1">IFERROR(INDIRECT("Teams!BL"&amp;MATCH(AE60,Teams!I:I,0)),"")</f>
        <v>371</v>
      </c>
      <c r="AG60" s="21" t="s">
        <v>5043</v>
      </c>
    </row>
    <row r="61" spans="1:33" x14ac:dyDescent="0.25">
      <c r="A61" s="278" t="str">
        <f ca="1">IF($D61="","",Basis!$E$6)</f>
        <v/>
      </c>
      <c r="B61" s="279" t="str">
        <f ca="1">IF($D61="","",Basis!$C$5)</f>
        <v/>
      </c>
      <c r="C61" s="253" t="str">
        <f t="shared" ca="1" si="0"/>
        <v/>
      </c>
      <c r="D61" s="258" t="str">
        <f t="shared" ca="1" si="2"/>
        <v/>
      </c>
      <c r="E61" s="253" t="str">
        <f ca="1">IF(D61="","","Veldvj")</f>
        <v/>
      </c>
      <c r="F61" s="258" t="str" cm="1">
        <f t="array" aca="1" ref="F61" ca="1">IF($D61="","",INDIRECT($E61&amp;"!E"&amp;$AF61))</f>
        <v/>
      </c>
      <c r="G61" s="274" t="str" cm="1">
        <f t="array" aca="1" ref="G61" ca="1">IF($D61="","",INDIRECT($E61&amp;"!G"&amp;$AF61))</f>
        <v/>
      </c>
      <c r="H61" s="258" t="str" cm="1">
        <f t="array" aca="1" ref="H61" ca="1">PROPER(SUBSTITUTE(IF($D61="","",INDIRECT($E61&amp;"!F"&amp;$AF61)),"0","?"))</f>
        <v/>
      </c>
      <c r="I61" s="274" t="str" cm="1">
        <f t="array" aca="1" ref="I61" ca="1">IF($D61="","",INDIRECT($E61&amp;"!J"&amp;$AF61))</f>
        <v/>
      </c>
      <c r="J61" s="275" t="str" cm="1">
        <f t="array" aca="1" ref="J61" ca="1">IF($D61="","",INDIRECT($E61&amp;"!K"&amp;$AF61))</f>
        <v/>
      </c>
      <c r="K61" s="276" t="str" cm="1">
        <f t="array" aca="1" ref="K61" ca="1">IF($D61="","",IFERROR(ROUND(INDIRECT($E61&amp;"!L"&amp;$AF61),1),""))</f>
        <v/>
      </c>
      <c r="L61" s="275" t="str" cm="1">
        <f t="array" aca="1" ref="L61" ca="1">IF($D61="","",IFERROR(INDIRECT($E61&amp;"!P"&amp;$AF61),""))</f>
        <v/>
      </c>
      <c r="M61" s="274" t="str" cm="1">
        <f t="array" aca="1" ref="M61" ca="1">IF($D61="","",IFERROR(INDIRECT($E61&amp;"!Q"&amp;$AF61),""))</f>
        <v/>
      </c>
      <c r="N61" s="275" t="str" cm="1">
        <f t="array" aca="1" ref="N61" ca="1">IF($D61="","",IFERROR(INDIRECT($E61&amp;"!R"&amp;$AF61),""))</f>
        <v/>
      </c>
      <c r="O61" s="277" t="str" cm="1">
        <f t="array" aca="1" ref="O61" ca="1">IF($D61="","",IFERROR(INDIRECT($E61&amp;"!S"&amp;$AF61),""))</f>
        <v/>
      </c>
      <c r="P61" s="275" t="str" cm="1">
        <f t="array" aca="1" ref="P61" ca="1">IF($D61="","",IFERROR(INDIRECT($E61&amp;"!P"&amp;$AF61-1),""))</f>
        <v/>
      </c>
      <c r="Q61" s="275" t="str" cm="1">
        <f t="array" aca="1" ref="Q61" ca="1">IF($D61="","",IFERROR(INDIRECT($E61&amp;"!Q"&amp;$AF61-1),""))</f>
        <v/>
      </c>
      <c r="R61" s="275" t="str" cm="1">
        <f t="array" aca="1" ref="R61" ca="1">IF($D61="","",IFERROR(INDIRECT($E61&amp;"!R"&amp;$AF61-1),""))</f>
        <v/>
      </c>
      <c r="S61" s="275" t="str" cm="1">
        <f t="array" aca="1" ref="S61" ca="1">IF($D61="","",IFERROR(INDIRECT($E61&amp;"!S"&amp;$AF61-1),""))</f>
        <v/>
      </c>
      <c r="T61" s="275" t="str" cm="1">
        <f t="array" aca="1" ref="T61" ca="1">IF($D61="","",INDIRECT($E61&amp;"!T"&amp;$AF61-1))</f>
        <v/>
      </c>
      <c r="U61" s="280" t="str" cm="1">
        <f t="array" aca="1" ref="U61" ca="1">SUBSTITUTE(IF($D61="","",INDIRECT("Teams!V"&amp; MATCH(D61,Teams!Q:Q,0))),0,"")</f>
        <v/>
      </c>
      <c r="V61" s="279" t="str">
        <f t="shared" ca="1" si="1"/>
        <v/>
      </c>
      <c r="W61" s="279" t="str">
        <f ca="1">IF($D61="","",Basis!$G$5)</f>
        <v/>
      </c>
      <c r="X61" s="279" t="str" cm="1">
        <f t="array" aca="1" ref="X61" ca="1">IF(D61="","",INDIRECT($E61&amp;"!AE"&amp;$AF61))</f>
        <v/>
      </c>
      <c r="Y61" s="279" t="str" cm="1">
        <f t="array" aca="1" ref="Y61" ca="1">IF(D61="","",INDIRECT($E61&amp;"!AF"&amp;$AF61))</f>
        <v/>
      </c>
      <c r="Z61" s="281" t="str" cm="1">
        <f t="array" aca="1" ref="Z61" ca="1">IF($D61="","",IFERROR(ROUND(INDIRECT($E61&amp;"!AH"&amp;$AF61),1),""))</f>
        <v/>
      </c>
      <c r="AD61" s="21">
        <f t="shared" si="3"/>
        <v>31</v>
      </c>
      <c r="AE61" s="21" t="str" cm="1">
        <f t="array" aca="1" ref="AE61" ca="1">INDIRECT("Teams!BP"&amp;AD61)</f>
        <v>D2</v>
      </c>
      <c r="AF61" s="97" t="str" cm="1">
        <f t="array" aca="1" ref="AF61" ca="1">IFERROR(INDIRECT("Teams!BM"&amp;MATCH(AE61,Teams!Q:Q,0)),"")</f>
        <v/>
      </c>
      <c r="AG61" s="21" t="s">
        <v>5044</v>
      </c>
    </row>
    <row r="62" spans="1:33" x14ac:dyDescent="0.25">
      <c r="A62" s="265" t="str">
        <f ca="1">IF($D62="","",Basis!$E$6)</f>
        <v>NCX19J3</v>
      </c>
      <c r="B62" s="266" t="str">
        <f ca="1">IF($D62="","",Basis!$C$5)</f>
        <v>Oranje Wit (D)</v>
      </c>
      <c r="C62" s="251" t="str">
        <f t="shared" ca="1" si="0"/>
        <v>D</v>
      </c>
      <c r="D62" s="256" t="str">
        <f t="shared" ca="1" si="2"/>
        <v>D3</v>
      </c>
      <c r="E62" s="251" t="str">
        <f ca="1">IF($D62="","","Veldnj")</f>
        <v>Veldnj</v>
      </c>
      <c r="F62" s="256" t="str" cm="1">
        <f t="array" aca="1" ref="F62" ca="1">IF($D62="","",INDIRECT($E62&amp;"!E"&amp;$AF62))</f>
        <v>BK</v>
      </c>
      <c r="G62" s="259" t="str" cm="1">
        <f t="array" aca="1" ref="G62" ca="1">IF($D62="","",INDIRECT($E62&amp;"!G"&amp;$AF62))</f>
        <v>8</v>
      </c>
      <c r="H62" s="256" t="str" cm="1">
        <f t="array" aca="1" ref="H62" ca="1">PROPER(SUBSTITUTE(IF($D62="","",INDIRECT($E62&amp;"!F"&amp;$AF62)),"0","?"))</f>
        <v>Za</v>
      </c>
      <c r="I62" s="259" cm="1">
        <f t="array" aca="1" ref="I62" ca="1">IF($D62="","",INDIRECT($E62&amp;"!J"&amp;$AF62))</f>
        <v>7</v>
      </c>
      <c r="J62" s="260" cm="1">
        <f t="array" aca="1" ref="J62" ca="1">IF($D62="","",INDIRECT($E62&amp;"!K"&amp;$AF62))</f>
        <v>4</v>
      </c>
      <c r="K62" s="261" cm="1">
        <f t="array" aca="1" ref="K62" ca="1">IF($D62="","",IFERROR(ROUND(INDIRECT($E62&amp;"!L"&amp;$AF62),1),""))</f>
        <v>10.3</v>
      </c>
      <c r="L62" s="260" cm="1">
        <f t="array" aca="1" ref="L62" ca="1">IF($D62="","",IFERROR(INDIRECT($E62&amp;"!P"&amp;$AF62),""))</f>
        <v>0</v>
      </c>
      <c r="M62" s="259" cm="1">
        <f t="array" aca="1" ref="M62" ca="1">IF($D62="","",IFERROR(INDIRECT($E62&amp;"!Q"&amp;$AF62),""))</f>
        <v>0</v>
      </c>
      <c r="N62" s="260" cm="1">
        <f t="array" aca="1" ref="N62" ca="1">IF($D62="","",IFERROR(INDIRECT($E62&amp;"!R"&amp;$AF62),""))</f>
        <v>0</v>
      </c>
      <c r="O62" s="260"/>
      <c r="P62" s="260" cm="1">
        <f t="array" aca="1" ref="P62" ca="1">IF($D62="","",IFERROR(INDIRECT($E62&amp;"!P"&amp;$AF62-1),""))</f>
        <v>0</v>
      </c>
      <c r="Q62" s="260" cm="1">
        <f t="array" aca="1" ref="Q62" ca="1">IF($D62="","",IFERROR(INDIRECT($E62&amp;"!Q"&amp;$AF62-1),""))</f>
        <v>0</v>
      </c>
      <c r="R62" s="260" cm="1">
        <f t="array" aca="1" ref="R62" ca="1">IF($D62="","",IFERROR(INDIRECT($E62&amp;"!R"&amp;$AF62-1),""))</f>
        <v>0</v>
      </c>
      <c r="S62" s="260"/>
      <c r="T62" s="260" cm="1">
        <f t="array" aca="1" ref="T62" ca="1">IF($D62="","",INDIRECT($E62&amp;"!T"&amp;$AF62-1))</f>
        <v>0</v>
      </c>
      <c r="U62" s="269" t="str" cm="1">
        <f t="array" aca="1" ref="U62" ca="1">SUBSTITUTE(IF($D62="","",INDIRECT("Teams!F"&amp; MATCH(D62,Teams!A:A,0))),0,"")</f>
        <v/>
      </c>
      <c r="V62" s="266" t="str">
        <f t="shared" ca="1" si="1"/>
        <v/>
      </c>
      <c r="W62" s="266" t="str">
        <f ca="1">IF($D62="","",Basis!$G$5)</f>
        <v>MIX</v>
      </c>
      <c r="X62" s="266" t="str" cm="1">
        <f t="array" aca="1" ref="X62" ca="1">IF(D62="","",INDIRECT($E62&amp;"!AE"&amp;$AF62))</f>
        <v>3312 AD</v>
      </c>
      <c r="Y62" s="266" t="str" cm="1">
        <f t="array" aca="1" ref="Y62" ca="1">IF(D62="","",INDIRECT($E62&amp;"!AF"&amp;$AF62))</f>
        <v>Dordrecht Oranje Wit (D)</v>
      </c>
      <c r="Z62" s="271" cm="1">
        <f t="array" aca="1" ref="Z62" ca="1">IF($D62="","",IFERROR(ROUND(INDIRECT($E62&amp;"!AH"&amp;$AF62),1),""))</f>
        <v>10.6</v>
      </c>
      <c r="AD62" s="21">
        <f t="shared" si="3"/>
        <v>32</v>
      </c>
      <c r="AE62" s="21" t="str" cm="1">
        <f t="array" aca="1" ref="AE62" ca="1">INDIRECT("Teams!BP"&amp;AD62)</f>
        <v>D3</v>
      </c>
      <c r="AF62" s="97" cm="1">
        <f t="array" aca="1" ref="AF62" ca="1">IFERROR(INDIRECT("Teams!BK"&amp;MATCH(AE62,Teams!A:A,0)),"")</f>
        <v>411</v>
      </c>
      <c r="AG62" s="21" t="s">
        <v>5042</v>
      </c>
    </row>
    <row r="63" spans="1:33" x14ac:dyDescent="0.25">
      <c r="A63" s="267" t="str">
        <f ca="1">IF($D63="","",Basis!$E$6)</f>
        <v>NCX19J3</v>
      </c>
      <c r="B63" s="268" t="str">
        <f ca="1">IF($D63="","",Basis!$C$5)</f>
        <v>Oranje Wit (D)</v>
      </c>
      <c r="C63" s="252" t="str">
        <f t="shared" ca="1" si="0"/>
        <v>D</v>
      </c>
      <c r="D63" s="257" t="str">
        <f t="shared" ca="1" si="2"/>
        <v>D3</v>
      </c>
      <c r="E63" s="252" t="str">
        <f ca="1">IF(D63="","","Zaal")</f>
        <v>Zaal</v>
      </c>
      <c r="F63" s="257" t="str" cm="1">
        <f t="array" aca="1" ref="F63" ca="1">IF($D63="","",INDIRECT($E63&amp;"!E"&amp;$AF63))</f>
        <v>BK</v>
      </c>
      <c r="G63" s="262" t="str" cm="1">
        <f t="array" aca="1" ref="G63" ca="1">IF($D63="","",INDIRECT($E63&amp;"!G"&amp;$AF63))</f>
        <v>8</v>
      </c>
      <c r="H63" s="257" t="str" cm="1">
        <f t="array" aca="1" ref="H63" ca="1">PROPER(SUBSTITUTE(IF($D63="","",INDIRECT($E63&amp;"!F"&amp;$AF63)),"0","?"))</f>
        <v>Za</v>
      </c>
      <c r="I63" s="262" cm="1">
        <f t="array" aca="1" ref="I63" ca="1">IF($D63="","",INDIRECT($E63&amp;"!J"&amp;$AF63))</f>
        <v>7</v>
      </c>
      <c r="J63" s="263" cm="1">
        <f t="array" aca="1" ref="J63" ca="1">IF($D63="","",INDIRECT($E63&amp;"!K"&amp;$AF63))</f>
        <v>4</v>
      </c>
      <c r="K63" s="264" cm="1">
        <f t="array" aca="1" ref="K63" ca="1">IF($D63="","",IFERROR(ROUND(INDIRECT($E63&amp;"!L"&amp;$AF63),1),""))</f>
        <v>10.3</v>
      </c>
      <c r="L63" s="263" cm="1">
        <f t="array" aca="1" ref="L63" ca="1">IF($D63="","",IFERROR(INDIRECT($E63&amp;"!P"&amp;$AF63),""))</f>
        <v>0</v>
      </c>
      <c r="M63" s="262" cm="1">
        <f t="array" aca="1" ref="M63" ca="1">IF($D63="","",IFERROR(INDIRECT($E63&amp;"!Q"&amp;$AF63),""))</f>
        <v>0</v>
      </c>
      <c r="N63" s="263" cm="1">
        <f t="array" aca="1" ref="N63" ca="1">IF($D63="","",IFERROR(INDIRECT($E63&amp;"!R"&amp;$AF63),""))</f>
        <v>0</v>
      </c>
      <c r="O63" s="263" cm="1">
        <f t="array" aca="1" ref="O63" ca="1">IF($D63="","",IFERROR(INDIRECT($E63&amp;"!S"&amp;$AF63),""))</f>
        <v>0</v>
      </c>
      <c r="P63" s="263" cm="1">
        <f t="array" aca="1" ref="P63" ca="1">IF($D63="","",IFERROR(INDIRECT($E63&amp;"!P"&amp;$AF63-1),""))</f>
        <v>0</v>
      </c>
      <c r="Q63" s="263" cm="1">
        <f t="array" aca="1" ref="Q63" ca="1">IF($D63="","",IFERROR(INDIRECT($E63&amp;"!Q"&amp;$AF63-1),""))</f>
        <v>0</v>
      </c>
      <c r="R63" s="263" cm="1">
        <f t="array" aca="1" ref="R63" ca="1">IF($D63="","",IFERROR(INDIRECT($E63&amp;"!R"&amp;$AF63-1),""))</f>
        <v>0</v>
      </c>
      <c r="S63" s="263" cm="1">
        <f t="array" aca="1" ref="S63" ca="1">IF($D63="","",IFERROR(INDIRECT($E63&amp;"!S"&amp;$AF63-1),""))</f>
        <v>11</v>
      </c>
      <c r="T63" s="263" cm="1">
        <f t="array" aca="1" ref="T63" ca="1">IF($D63="","",INDIRECT($E63&amp;"!T"&amp;$AF63-1))</f>
        <v>0</v>
      </c>
      <c r="U63" s="270" t="str" cm="1">
        <f t="array" aca="1" ref="U63" ca="1">SUBSTITUTE(IF($D63="","",INDIRECT("Teams!N"&amp; MATCH(D63,Teams!I:I,0))),0,"")</f>
        <v/>
      </c>
      <c r="V63" s="268" t="str">
        <f t="shared" ca="1" si="1"/>
        <v/>
      </c>
      <c r="W63" s="268" t="str">
        <f ca="1">IF($D63="","",Basis!$G$5)</f>
        <v>MIX</v>
      </c>
      <c r="X63" s="268" t="str" cm="1">
        <f t="array" aca="1" ref="X63" ca="1">IF(D63="","",INDIRECT($E63&amp;"!AE"&amp;$AF63))</f>
        <v>3312 AD</v>
      </c>
      <c r="Y63" s="268" t="str" cm="1">
        <f t="array" aca="1" ref="Y63" ca="1">IF(D63="","",INDIRECT($E63&amp;"!AF"&amp;$AF63))</f>
        <v>Dordrecht Oranje Wit Hal</v>
      </c>
      <c r="Z63" s="272" cm="1">
        <f t="array" aca="1" ref="Z63" ca="1">IF($D63="","",IFERROR(ROUND(INDIRECT($E63&amp;"!AH"&amp;$AF63),1),""))</f>
        <v>10.6</v>
      </c>
      <c r="AD63" s="21">
        <f t="shared" si="3"/>
        <v>32</v>
      </c>
      <c r="AE63" s="21" t="str" cm="1">
        <f t="array" aca="1" ref="AE63" ca="1">INDIRECT("Teams!BP"&amp;AD63)</f>
        <v>D3</v>
      </c>
      <c r="AF63" s="97" cm="1">
        <f t="array" aca="1" ref="AF63" ca="1">IFERROR(INDIRECT("Teams!BL"&amp;MATCH(AE63,Teams!I:I,0)),"")</f>
        <v>391</v>
      </c>
      <c r="AG63" s="21" t="s">
        <v>5043</v>
      </c>
    </row>
    <row r="64" spans="1:33" x14ac:dyDescent="0.25">
      <c r="A64" s="278" t="str">
        <f ca="1">IF($D64="","",Basis!$E$6)</f>
        <v/>
      </c>
      <c r="B64" s="279" t="str">
        <f ca="1">IF($D64="","",Basis!$C$5)</f>
        <v/>
      </c>
      <c r="C64" s="253" t="str">
        <f t="shared" ca="1" si="0"/>
        <v/>
      </c>
      <c r="D64" s="258" t="str">
        <f t="shared" ca="1" si="2"/>
        <v/>
      </c>
      <c r="E64" s="253" t="str">
        <f ca="1">IF(D64="","","Veldvj")</f>
        <v/>
      </c>
      <c r="F64" s="258" t="str" cm="1">
        <f t="array" aca="1" ref="F64" ca="1">IF($D64="","",INDIRECT($E64&amp;"!E"&amp;$AF64))</f>
        <v/>
      </c>
      <c r="G64" s="274" t="str" cm="1">
        <f t="array" aca="1" ref="G64" ca="1">IF($D64="","",INDIRECT($E64&amp;"!G"&amp;$AF64))</f>
        <v/>
      </c>
      <c r="H64" s="258" t="str" cm="1">
        <f t="array" aca="1" ref="H64" ca="1">PROPER(SUBSTITUTE(IF($D64="","",INDIRECT($E64&amp;"!F"&amp;$AF64)),"0","?"))</f>
        <v/>
      </c>
      <c r="I64" s="274" t="str" cm="1">
        <f t="array" aca="1" ref="I64" ca="1">IF($D64="","",INDIRECT($E64&amp;"!J"&amp;$AF64))</f>
        <v/>
      </c>
      <c r="J64" s="275" t="str" cm="1">
        <f t="array" aca="1" ref="J64" ca="1">IF($D64="","",INDIRECT($E64&amp;"!K"&amp;$AF64))</f>
        <v/>
      </c>
      <c r="K64" s="276" t="str" cm="1">
        <f t="array" aca="1" ref="K64" ca="1">IF($D64="","",IFERROR(ROUND(INDIRECT($E64&amp;"!L"&amp;$AF64),1),""))</f>
        <v/>
      </c>
      <c r="L64" s="275" t="str" cm="1">
        <f t="array" aca="1" ref="L64" ca="1">IF($D64="","",IFERROR(INDIRECT($E64&amp;"!P"&amp;$AF64),""))</f>
        <v/>
      </c>
      <c r="M64" s="274" t="str" cm="1">
        <f t="array" aca="1" ref="M64" ca="1">IF($D64="","",IFERROR(INDIRECT($E64&amp;"!Q"&amp;$AF64),""))</f>
        <v/>
      </c>
      <c r="N64" s="275" t="str" cm="1">
        <f t="array" aca="1" ref="N64" ca="1">IF($D64="","",IFERROR(INDIRECT($E64&amp;"!R"&amp;$AF64),""))</f>
        <v/>
      </c>
      <c r="O64" s="277" t="str" cm="1">
        <f t="array" aca="1" ref="O64" ca="1">IF($D64="","",IFERROR(INDIRECT($E64&amp;"!S"&amp;$AF64),""))</f>
        <v/>
      </c>
      <c r="P64" s="275" t="str" cm="1">
        <f t="array" aca="1" ref="P64" ca="1">IF($D64="","",IFERROR(INDIRECT($E64&amp;"!P"&amp;$AF64-1),""))</f>
        <v/>
      </c>
      <c r="Q64" s="275" t="str" cm="1">
        <f t="array" aca="1" ref="Q64" ca="1">IF($D64="","",IFERROR(INDIRECT($E64&amp;"!Q"&amp;$AF64-1),""))</f>
        <v/>
      </c>
      <c r="R64" s="275" t="str" cm="1">
        <f t="array" aca="1" ref="R64" ca="1">IF($D64="","",IFERROR(INDIRECT($E64&amp;"!R"&amp;$AF64-1),""))</f>
        <v/>
      </c>
      <c r="S64" s="275" t="str" cm="1">
        <f t="array" aca="1" ref="S64" ca="1">IF($D64="","",IFERROR(INDIRECT($E64&amp;"!S"&amp;$AF64-1),""))</f>
        <v/>
      </c>
      <c r="T64" s="275" t="str" cm="1">
        <f t="array" aca="1" ref="T64" ca="1">IF($D64="","",INDIRECT($E64&amp;"!T"&amp;$AF64-1))</f>
        <v/>
      </c>
      <c r="U64" s="280" t="str" cm="1">
        <f t="array" aca="1" ref="U64" ca="1">SUBSTITUTE(IF($D64="","",INDIRECT("Teams!V"&amp; MATCH(D64,Teams!Q:Q,0))),0,"")</f>
        <v/>
      </c>
      <c r="V64" s="279" t="str">
        <f t="shared" ca="1" si="1"/>
        <v/>
      </c>
      <c r="W64" s="279" t="str">
        <f ca="1">IF($D64="","",Basis!$G$5)</f>
        <v/>
      </c>
      <c r="X64" s="279" t="str" cm="1">
        <f t="array" aca="1" ref="X64" ca="1">IF(D64="","",INDIRECT($E64&amp;"!AE"&amp;$AF64))</f>
        <v/>
      </c>
      <c r="Y64" s="279" t="str" cm="1">
        <f t="array" aca="1" ref="Y64" ca="1">IF(D64="","",INDIRECT($E64&amp;"!AF"&amp;$AF64))</f>
        <v/>
      </c>
      <c r="Z64" s="281" t="str" cm="1">
        <f t="array" aca="1" ref="Z64" ca="1">IF($D64="","",IFERROR(ROUND(INDIRECT($E64&amp;"!AH"&amp;$AF64),1),""))</f>
        <v/>
      </c>
      <c r="AD64" s="21">
        <f t="shared" si="3"/>
        <v>32</v>
      </c>
      <c r="AE64" s="21" t="str" cm="1">
        <f t="array" aca="1" ref="AE64" ca="1">INDIRECT("Teams!BP"&amp;AD64)</f>
        <v>D3</v>
      </c>
      <c r="AF64" s="97" t="str" cm="1">
        <f t="array" aca="1" ref="AF64" ca="1">IFERROR(INDIRECT("Teams!BM"&amp;MATCH(AE64,Teams!Q:Q,0)),"")</f>
        <v/>
      </c>
      <c r="AG64" s="21" t="s">
        <v>5044</v>
      </c>
    </row>
    <row r="65" spans="1:33" x14ac:dyDescent="0.25">
      <c r="A65" s="265" t="str">
        <f ca="1">IF($D65="","",Basis!$E$6)</f>
        <v>NCX19J3</v>
      </c>
      <c r="B65" s="266" t="str">
        <f ca="1">IF($D65="","",Basis!$C$5)</f>
        <v>Oranje Wit (D)</v>
      </c>
      <c r="C65" s="251" t="str">
        <f t="shared" ca="1" si="0"/>
        <v>E</v>
      </c>
      <c r="D65" s="256" t="str">
        <f t="shared" ca="1" si="2"/>
        <v>E1</v>
      </c>
      <c r="E65" s="251" t="str">
        <f ca="1">IF($D65="","","Veldnj")</f>
        <v>Veldnj</v>
      </c>
      <c r="F65" s="256" t="str" cm="1">
        <f t="array" aca="1" ref="F65" ca="1">IF($D65="","",INDIRECT($E65&amp;"!E"&amp;$AF65))</f>
        <v>BK</v>
      </c>
      <c r="G65" s="259" t="str" cm="1">
        <f t="array" aca="1" ref="G65" ca="1">IF($D65="","",INDIRECT($E65&amp;"!G"&amp;$AF65))</f>
        <v>4</v>
      </c>
      <c r="H65" s="256" t="str" cm="1">
        <f t="array" aca="1" ref="H65" ca="1">PROPER(SUBSTITUTE(IF($D65="","",INDIRECT($E65&amp;"!F"&amp;$AF65)),"0","?"))</f>
        <v>Za</v>
      </c>
      <c r="I65" s="259" cm="1">
        <f t="array" aca="1" ref="I65" ca="1">IF($D65="","",INDIRECT($E65&amp;"!J"&amp;$AF65))</f>
        <v>2</v>
      </c>
      <c r="J65" s="260" cm="1">
        <f t="array" aca="1" ref="J65" ca="1">IF($D65="","",INDIRECT($E65&amp;"!K"&amp;$AF65))</f>
        <v>3</v>
      </c>
      <c r="K65" s="261" cm="1">
        <f t="array" aca="1" ref="K65" ca="1">IF($D65="","",IFERROR(ROUND(INDIRECT($E65&amp;"!L"&amp;$AF65),1),""))</f>
        <v>9</v>
      </c>
      <c r="L65" s="260" cm="1">
        <f t="array" aca="1" ref="L65" ca="1">IF($D65="","",IFERROR(INDIRECT($E65&amp;"!P"&amp;$AF65),""))</f>
        <v>0</v>
      </c>
      <c r="M65" s="259" cm="1">
        <f t="array" aca="1" ref="M65" ca="1">IF($D65="","",IFERROR(INDIRECT($E65&amp;"!Q"&amp;$AF65),""))</f>
        <v>0</v>
      </c>
      <c r="N65" s="260" cm="1">
        <f t="array" aca="1" ref="N65" ca="1">IF($D65="","",IFERROR(INDIRECT($E65&amp;"!R"&amp;$AF65),""))</f>
        <v>0</v>
      </c>
      <c r="O65" s="260"/>
      <c r="P65" s="260" cm="1">
        <f t="array" aca="1" ref="P65" ca="1">IF($D65="","",IFERROR(INDIRECT($E65&amp;"!P"&amp;$AF65-1),""))</f>
        <v>0</v>
      </c>
      <c r="Q65" s="260" cm="1">
        <f t="array" aca="1" ref="Q65" ca="1">IF($D65="","",IFERROR(INDIRECT($E65&amp;"!Q"&amp;$AF65-1),""))</f>
        <v>0</v>
      </c>
      <c r="R65" s="260" cm="1">
        <f t="array" aca="1" ref="R65" ca="1">IF($D65="","",IFERROR(INDIRECT($E65&amp;"!R"&amp;$AF65-1),""))</f>
        <v>0</v>
      </c>
      <c r="S65" s="260"/>
      <c r="T65" s="260" cm="1">
        <f t="array" aca="1" ref="T65" ca="1">IF($D65="","",INDIRECT($E65&amp;"!T"&amp;$AF65-1))</f>
        <v>0</v>
      </c>
      <c r="U65" s="269" t="str" cm="1">
        <f t="array" aca="1" ref="U65" ca="1">SUBSTITUTE(IF($D65="","",INDIRECT("Teams!F"&amp; MATCH(D65,Teams!A:A,0))),0,"")</f>
        <v/>
      </c>
      <c r="V65" s="266" t="str">
        <f t="shared" ca="1" si="1"/>
        <v/>
      </c>
      <c r="W65" s="266" t="str">
        <f ca="1">IF($D65="","",Basis!$G$5)</f>
        <v>MIX</v>
      </c>
      <c r="X65" s="266" t="str" cm="1">
        <f t="array" aca="1" ref="X65" ca="1">IF(D65="","",INDIRECT($E65&amp;"!AE"&amp;$AF65))</f>
        <v>3312 AD</v>
      </c>
      <c r="Y65" s="266" t="str" cm="1">
        <f t="array" aca="1" ref="Y65" ca="1">IF(D65="","",INDIRECT($E65&amp;"!AF"&amp;$AF65))</f>
        <v>Dordrecht Oranje Wit (D)</v>
      </c>
      <c r="Z65" s="271" cm="1">
        <f t="array" aca="1" ref="Z65" ca="1">IF($D65="","",IFERROR(ROUND(INDIRECT($E65&amp;"!AH"&amp;$AF65),1),""))</f>
        <v>9.6</v>
      </c>
      <c r="AD65" s="21">
        <f t="shared" si="3"/>
        <v>33</v>
      </c>
      <c r="AE65" s="21" t="str" cm="1">
        <f t="array" aca="1" ref="AE65" ca="1">INDIRECT("Teams!BP"&amp;AD65)</f>
        <v>E1</v>
      </c>
      <c r="AF65" s="97" cm="1">
        <f t="array" aca="1" ref="AF65" ca="1">IFERROR(INDIRECT("Teams!BK"&amp;MATCH(AE65,Teams!A:A,0)),"")</f>
        <v>431</v>
      </c>
      <c r="AG65" s="21" t="s">
        <v>5042</v>
      </c>
    </row>
    <row r="66" spans="1:33" x14ac:dyDescent="0.25">
      <c r="A66" s="267" t="str">
        <f ca="1">IF($D66="","",Basis!$E$6)</f>
        <v>NCX19J3</v>
      </c>
      <c r="B66" s="268" t="str">
        <f ca="1">IF($D66="","",Basis!$C$5)</f>
        <v>Oranje Wit (D)</v>
      </c>
      <c r="C66" s="252" t="str">
        <f t="shared" ref="C66:C121" ca="1" si="4">IF($D66="","",IF(ISTEXT($D66),LEFT($D66,1),"S"))</f>
        <v>E</v>
      </c>
      <c r="D66" s="257" t="str">
        <f t="shared" ca="1" si="2"/>
        <v>E1</v>
      </c>
      <c r="E66" s="252" t="str">
        <f ca="1">IF(D66="","","Zaal")</f>
        <v>Zaal</v>
      </c>
      <c r="F66" s="257" t="str" cm="1">
        <f t="array" aca="1" ref="F66" ca="1">IF($D66="","",INDIRECT($E66&amp;"!E"&amp;$AF66))</f>
        <v>BK</v>
      </c>
      <c r="G66" s="262" t="str" cm="1">
        <f t="array" aca="1" ref="G66" ca="1">IF($D66="","",INDIRECT($E66&amp;"!G"&amp;$AF66))</f>
        <v>4</v>
      </c>
      <c r="H66" s="257" t="str" cm="1">
        <f t="array" aca="1" ref="H66" ca="1">PROPER(SUBSTITUTE(IF($D66="","",INDIRECT($E66&amp;"!F"&amp;$AF66)),"0","?"))</f>
        <v>Za</v>
      </c>
      <c r="I66" s="262" cm="1">
        <f t="array" aca="1" ref="I66" ca="1">IF($D66="","",INDIRECT($E66&amp;"!J"&amp;$AF66))</f>
        <v>2</v>
      </c>
      <c r="J66" s="263" cm="1">
        <f t="array" aca="1" ref="J66" ca="1">IF($D66="","",INDIRECT($E66&amp;"!K"&amp;$AF66))</f>
        <v>3</v>
      </c>
      <c r="K66" s="264" cm="1">
        <f t="array" aca="1" ref="K66" ca="1">IF($D66="","",IFERROR(ROUND(INDIRECT($E66&amp;"!L"&amp;$AF66),1),""))</f>
        <v>9</v>
      </c>
      <c r="L66" s="263" cm="1">
        <f t="array" aca="1" ref="L66" ca="1">IF($D66="","",IFERROR(INDIRECT($E66&amp;"!P"&amp;$AF66),""))</f>
        <v>0</v>
      </c>
      <c r="M66" s="262" cm="1">
        <f t="array" aca="1" ref="M66" ca="1">IF($D66="","",IFERROR(INDIRECT($E66&amp;"!Q"&amp;$AF66),""))</f>
        <v>0</v>
      </c>
      <c r="N66" s="263" cm="1">
        <f t="array" aca="1" ref="N66" ca="1">IF($D66="","",IFERROR(INDIRECT($E66&amp;"!R"&amp;$AF66),""))</f>
        <v>0</v>
      </c>
      <c r="O66" s="263" cm="1">
        <f t="array" aca="1" ref="O66" ca="1">IF($D66="","",IFERROR(INDIRECT($E66&amp;"!S"&amp;$AF66),""))</f>
        <v>0</v>
      </c>
      <c r="P66" s="263" cm="1">
        <f t="array" aca="1" ref="P66" ca="1">IF($D66="","",IFERROR(INDIRECT($E66&amp;"!P"&amp;$AF66-1),""))</f>
        <v>0</v>
      </c>
      <c r="Q66" s="263" cm="1">
        <f t="array" aca="1" ref="Q66" ca="1">IF($D66="","",IFERROR(INDIRECT($E66&amp;"!Q"&amp;$AF66-1),""))</f>
        <v>0</v>
      </c>
      <c r="R66" s="263" cm="1">
        <f t="array" aca="1" ref="R66" ca="1">IF($D66="","",IFERROR(INDIRECT($E66&amp;"!R"&amp;$AF66-1),""))</f>
        <v>0</v>
      </c>
      <c r="S66" s="263" cm="1">
        <f t="array" aca="1" ref="S66" ca="1">IF($D66="","",IFERROR(INDIRECT($E66&amp;"!S"&amp;$AF66-1),""))</f>
        <v>5</v>
      </c>
      <c r="T66" s="263" cm="1">
        <f t="array" aca="1" ref="T66" ca="1">IF($D66="","",INDIRECT($E66&amp;"!T"&amp;$AF66-1))</f>
        <v>0</v>
      </c>
      <c r="U66" s="270" t="str" cm="1">
        <f t="array" aca="1" ref="U66" ca="1">SUBSTITUTE(IF($D66="","",INDIRECT("Teams!N"&amp; MATCH(D66,Teams!I:I,0))),0,"")</f>
        <v/>
      </c>
      <c r="V66" s="268" t="str">
        <f t="shared" ref="V66:V121" ca="1" si="5">SUBSTITUTE(IFERROR(VLOOKUP(D66&amp;E66,DispTot,3,0),""),0,"")</f>
        <v/>
      </c>
      <c r="W66" s="268" t="str">
        <f ca="1">IF($D66="","",Basis!$G$5)</f>
        <v>MIX</v>
      </c>
      <c r="X66" s="268" t="str" cm="1">
        <f t="array" aca="1" ref="X66" ca="1">IF(D66="","",INDIRECT($E66&amp;"!AE"&amp;$AF66))</f>
        <v>3312 AD</v>
      </c>
      <c r="Y66" s="268" t="str" cm="1">
        <f t="array" aca="1" ref="Y66" ca="1">IF(D66="","",INDIRECT($E66&amp;"!AF"&amp;$AF66))</f>
        <v>Dordrecht Oranje Wit Hal</v>
      </c>
      <c r="Z66" s="272" cm="1">
        <f t="array" aca="1" ref="Z66" ca="1">IF($D66="","",IFERROR(ROUND(INDIRECT($E66&amp;"!AH"&amp;$AF66),1),""))</f>
        <v>9.6</v>
      </c>
      <c r="AD66" s="21">
        <f t="shared" si="3"/>
        <v>33</v>
      </c>
      <c r="AE66" s="21" t="str" cm="1">
        <f t="array" aca="1" ref="AE66" ca="1">INDIRECT("Teams!BP"&amp;AD66)</f>
        <v>E1</v>
      </c>
      <c r="AF66" s="97" cm="1">
        <f t="array" aca="1" ref="AF66" ca="1">IFERROR(INDIRECT("Teams!BL"&amp;MATCH(AE66,Teams!I:I,0)),"")</f>
        <v>411</v>
      </c>
      <c r="AG66" s="21" t="s">
        <v>5043</v>
      </c>
    </row>
    <row r="67" spans="1:33" x14ac:dyDescent="0.25">
      <c r="A67" s="278" t="str">
        <f ca="1">IF($D67="","",Basis!$E$6)</f>
        <v/>
      </c>
      <c r="B67" s="279" t="str">
        <f ca="1">IF($D67="","",Basis!$C$5)</f>
        <v/>
      </c>
      <c r="C67" s="253" t="str">
        <f t="shared" ca="1" si="4"/>
        <v/>
      </c>
      <c r="D67" s="258" t="str">
        <f t="shared" ref="D67:D121" ca="1" si="6">IF(AF67="","",AE67)</f>
        <v/>
      </c>
      <c r="E67" s="253" t="str">
        <f ca="1">IF(D67="","","Veldvj")</f>
        <v/>
      </c>
      <c r="F67" s="258" t="str" cm="1">
        <f t="array" aca="1" ref="F67" ca="1">IF($D67="","",INDIRECT($E67&amp;"!E"&amp;$AF67))</f>
        <v/>
      </c>
      <c r="G67" s="274" t="str" cm="1">
        <f t="array" aca="1" ref="G67" ca="1">IF($D67="","",INDIRECT($E67&amp;"!G"&amp;$AF67))</f>
        <v/>
      </c>
      <c r="H67" s="258" t="str" cm="1">
        <f t="array" aca="1" ref="H67" ca="1">PROPER(SUBSTITUTE(IF($D67="","",INDIRECT($E67&amp;"!F"&amp;$AF67)),"0","?"))</f>
        <v/>
      </c>
      <c r="I67" s="274" t="str" cm="1">
        <f t="array" aca="1" ref="I67" ca="1">IF($D67="","",INDIRECT($E67&amp;"!J"&amp;$AF67))</f>
        <v/>
      </c>
      <c r="J67" s="275" t="str" cm="1">
        <f t="array" aca="1" ref="J67" ca="1">IF($D67="","",INDIRECT($E67&amp;"!K"&amp;$AF67))</f>
        <v/>
      </c>
      <c r="K67" s="276" t="str" cm="1">
        <f t="array" aca="1" ref="K67" ca="1">IF($D67="","",IFERROR(ROUND(INDIRECT($E67&amp;"!L"&amp;$AF67),1),""))</f>
        <v/>
      </c>
      <c r="L67" s="275" t="str" cm="1">
        <f t="array" aca="1" ref="L67" ca="1">IF($D67="","",IFERROR(INDIRECT($E67&amp;"!P"&amp;$AF67),""))</f>
        <v/>
      </c>
      <c r="M67" s="274" t="str" cm="1">
        <f t="array" aca="1" ref="M67" ca="1">IF($D67="","",IFERROR(INDIRECT($E67&amp;"!Q"&amp;$AF67),""))</f>
        <v/>
      </c>
      <c r="N67" s="275" t="str" cm="1">
        <f t="array" aca="1" ref="N67" ca="1">IF($D67="","",IFERROR(INDIRECT($E67&amp;"!R"&amp;$AF67),""))</f>
        <v/>
      </c>
      <c r="O67" s="277" t="str" cm="1">
        <f t="array" aca="1" ref="O67" ca="1">IF($D67="","",IFERROR(INDIRECT($E67&amp;"!S"&amp;$AF67),""))</f>
        <v/>
      </c>
      <c r="P67" s="275" t="str" cm="1">
        <f t="array" aca="1" ref="P67" ca="1">IF($D67="","",IFERROR(INDIRECT($E67&amp;"!P"&amp;$AF67-1),""))</f>
        <v/>
      </c>
      <c r="Q67" s="275" t="str" cm="1">
        <f t="array" aca="1" ref="Q67" ca="1">IF($D67="","",IFERROR(INDIRECT($E67&amp;"!Q"&amp;$AF67-1),""))</f>
        <v/>
      </c>
      <c r="R67" s="275" t="str" cm="1">
        <f t="array" aca="1" ref="R67" ca="1">IF($D67="","",IFERROR(INDIRECT($E67&amp;"!R"&amp;$AF67-1),""))</f>
        <v/>
      </c>
      <c r="S67" s="275" t="str" cm="1">
        <f t="array" aca="1" ref="S67" ca="1">IF($D67="","",IFERROR(INDIRECT($E67&amp;"!S"&amp;$AF67-1),""))</f>
        <v/>
      </c>
      <c r="T67" s="275" t="str" cm="1">
        <f t="array" aca="1" ref="T67" ca="1">IF($D67="","",INDIRECT($E67&amp;"!T"&amp;$AF67-1))</f>
        <v/>
      </c>
      <c r="U67" s="280" t="str" cm="1">
        <f t="array" aca="1" ref="U67" ca="1">SUBSTITUTE(IF($D67="","",INDIRECT("Teams!V"&amp; MATCH(D67,Teams!Q:Q,0))),0,"")</f>
        <v/>
      </c>
      <c r="V67" s="279" t="str">
        <f t="shared" ca="1" si="5"/>
        <v/>
      </c>
      <c r="W67" s="279" t="str">
        <f ca="1">IF($D67="","",Basis!$G$5)</f>
        <v/>
      </c>
      <c r="X67" s="279" t="str" cm="1">
        <f t="array" aca="1" ref="X67" ca="1">IF(D67="","",INDIRECT($E67&amp;"!AE"&amp;$AF67))</f>
        <v/>
      </c>
      <c r="Y67" s="279" t="str" cm="1">
        <f t="array" aca="1" ref="Y67" ca="1">IF(D67="","",INDIRECT($E67&amp;"!AF"&amp;$AF67))</f>
        <v/>
      </c>
      <c r="Z67" s="281" t="str" cm="1">
        <f t="array" aca="1" ref="Z67" ca="1">IF($D67="","",IFERROR(ROUND(INDIRECT($E67&amp;"!AH"&amp;$AF67),1),""))</f>
        <v/>
      </c>
      <c r="AD67" s="21">
        <f t="shared" si="3"/>
        <v>33</v>
      </c>
      <c r="AE67" s="21" t="str" cm="1">
        <f t="array" aca="1" ref="AE67" ca="1">INDIRECT("Teams!BP"&amp;AD67)</f>
        <v>E1</v>
      </c>
      <c r="AF67" s="97" t="str" cm="1">
        <f t="array" aca="1" ref="AF67" ca="1">IFERROR(INDIRECT("Teams!BM"&amp;MATCH(AE67,Teams!Q:Q,0)),"")</f>
        <v/>
      </c>
      <c r="AG67" s="21" t="s">
        <v>5044</v>
      </c>
    </row>
    <row r="68" spans="1:33" x14ac:dyDescent="0.25">
      <c r="A68" s="265" t="str">
        <f ca="1">IF($D68="","",Basis!$E$6)</f>
        <v>NCX19J3</v>
      </c>
      <c r="B68" s="266" t="str">
        <f ca="1">IF($D68="","",Basis!$C$5)</f>
        <v>Oranje Wit (D)</v>
      </c>
      <c r="C68" s="251" t="str">
        <f t="shared" ca="1" si="4"/>
        <v>E</v>
      </c>
      <c r="D68" s="256" t="str">
        <f t="shared" ca="1" si="6"/>
        <v>E2</v>
      </c>
      <c r="E68" s="251" t="str">
        <f ca="1">IF($D68="","","Veldnj")</f>
        <v>Veldnj</v>
      </c>
      <c r="F68" s="256" t="str" cm="1">
        <f t="array" aca="1" ref="F68" ca="1">IF($D68="","",INDIRECT($E68&amp;"!E"&amp;$AF68))</f>
        <v>BK</v>
      </c>
      <c r="G68" s="259" t="str" cm="1">
        <f t="array" aca="1" ref="G68" ca="1">IF($D68="","",INDIRECT($E68&amp;"!G"&amp;$AF68))</f>
        <v>4</v>
      </c>
      <c r="H68" s="256" t="str" cm="1">
        <f t="array" aca="1" ref="H68" ca="1">PROPER(SUBSTITUTE(IF($D68="","",INDIRECT($E68&amp;"!F"&amp;$AF68)),"0","?"))</f>
        <v>Za</v>
      </c>
      <c r="I68" s="259" cm="1">
        <f t="array" aca="1" ref="I68" ca="1">IF($D68="","",INDIRECT($E68&amp;"!J"&amp;$AF68))</f>
        <v>2</v>
      </c>
      <c r="J68" s="260" cm="1">
        <f t="array" aca="1" ref="J68" ca="1">IF($D68="","",INDIRECT($E68&amp;"!K"&amp;$AF68))</f>
        <v>4</v>
      </c>
      <c r="K68" s="261" cm="1">
        <f t="array" aca="1" ref="K68" ca="1">IF($D68="","",IFERROR(ROUND(INDIRECT($E68&amp;"!L"&amp;$AF68),1),""))</f>
        <v>9</v>
      </c>
      <c r="L68" s="260" cm="1">
        <f t="array" aca="1" ref="L68" ca="1">IF($D68="","",IFERROR(INDIRECT($E68&amp;"!P"&amp;$AF68),""))</f>
        <v>0</v>
      </c>
      <c r="M68" s="259" cm="1">
        <f t="array" aca="1" ref="M68" ca="1">IF($D68="","",IFERROR(INDIRECT($E68&amp;"!Q"&amp;$AF68),""))</f>
        <v>0</v>
      </c>
      <c r="N68" s="260" cm="1">
        <f t="array" aca="1" ref="N68" ca="1">IF($D68="","",IFERROR(INDIRECT($E68&amp;"!R"&amp;$AF68),""))</f>
        <v>0</v>
      </c>
      <c r="O68" s="260"/>
      <c r="P68" s="260" cm="1">
        <f t="array" aca="1" ref="P68" ca="1">IF($D68="","",IFERROR(INDIRECT($E68&amp;"!P"&amp;$AF68-1),""))</f>
        <v>0</v>
      </c>
      <c r="Q68" s="260" cm="1">
        <f t="array" aca="1" ref="Q68" ca="1">IF($D68="","",IFERROR(INDIRECT($E68&amp;"!Q"&amp;$AF68-1),""))</f>
        <v>0</v>
      </c>
      <c r="R68" s="260" cm="1">
        <f t="array" aca="1" ref="R68" ca="1">IF($D68="","",IFERROR(INDIRECT($E68&amp;"!R"&amp;$AF68-1),""))</f>
        <v>0</v>
      </c>
      <c r="S68" s="260"/>
      <c r="T68" s="260" cm="1">
        <f t="array" aca="1" ref="T68" ca="1">IF($D68="","",INDIRECT($E68&amp;"!T"&amp;$AF68-1))</f>
        <v>0</v>
      </c>
      <c r="U68" s="269" t="str" cm="1">
        <f t="array" aca="1" ref="U68" ca="1">SUBSTITUTE(IF($D68="","",INDIRECT("Teams!F"&amp; MATCH(D68,Teams!A:A,0))),0,"")</f>
        <v/>
      </c>
      <c r="V68" s="266" t="str">
        <f t="shared" ca="1" si="5"/>
        <v/>
      </c>
      <c r="W68" s="266" t="str">
        <f ca="1">IF($D68="","",Basis!$G$5)</f>
        <v>MIX</v>
      </c>
      <c r="X68" s="266" t="str" cm="1">
        <f t="array" aca="1" ref="X68" ca="1">IF(D68="","",INDIRECT($E68&amp;"!AE"&amp;$AF68))</f>
        <v>3312 AD</v>
      </c>
      <c r="Y68" s="266" t="str" cm="1">
        <f t="array" aca="1" ref="Y68" ca="1">IF(D68="","",INDIRECT($E68&amp;"!AF"&amp;$AF68))</f>
        <v>Dordrecht Oranje Wit (D)</v>
      </c>
      <c r="Z68" s="271" cm="1">
        <f t="array" aca="1" ref="Z68" ca="1">IF($D68="","",IFERROR(ROUND(INDIRECT($E68&amp;"!AH"&amp;$AF68),1),""))</f>
        <v>9.6999999999999993</v>
      </c>
      <c r="AD68" s="21">
        <f t="shared" si="3"/>
        <v>34</v>
      </c>
      <c r="AE68" s="21" t="str" cm="1">
        <f t="array" aca="1" ref="AE68" ca="1">INDIRECT("Teams!BP"&amp;AD68)</f>
        <v>E2</v>
      </c>
      <c r="AF68" s="97" cm="1">
        <f t="array" aca="1" ref="AF68" ca="1">IFERROR(INDIRECT("Teams!BK"&amp;MATCH(AE68,Teams!A:A,0)),"")</f>
        <v>451</v>
      </c>
      <c r="AG68" s="21" t="s">
        <v>5042</v>
      </c>
    </row>
    <row r="69" spans="1:33" x14ac:dyDescent="0.25">
      <c r="A69" s="267" t="str">
        <f ca="1">IF($D69="","",Basis!$E$6)</f>
        <v>NCX19J3</v>
      </c>
      <c r="B69" s="268" t="str">
        <f ca="1">IF($D69="","",Basis!$C$5)</f>
        <v>Oranje Wit (D)</v>
      </c>
      <c r="C69" s="252" t="str">
        <f t="shared" ca="1" si="4"/>
        <v>E</v>
      </c>
      <c r="D69" s="257" t="str">
        <f t="shared" ca="1" si="6"/>
        <v>E2</v>
      </c>
      <c r="E69" s="252" t="str">
        <f ca="1">IF(D69="","","Zaal")</f>
        <v>Zaal</v>
      </c>
      <c r="F69" s="257" t="str" cm="1">
        <f t="array" aca="1" ref="F69" ca="1">IF($D69="","",INDIRECT($E69&amp;"!E"&amp;$AF69))</f>
        <v>BK</v>
      </c>
      <c r="G69" s="262" t="str" cm="1">
        <f t="array" aca="1" ref="G69" ca="1">IF($D69="","",INDIRECT($E69&amp;"!G"&amp;$AF69))</f>
        <v>4</v>
      </c>
      <c r="H69" s="257" t="str" cm="1">
        <f t="array" aca="1" ref="H69" ca="1">PROPER(SUBSTITUTE(IF($D69="","",INDIRECT($E69&amp;"!F"&amp;$AF69)),"0","?"))</f>
        <v>Za</v>
      </c>
      <c r="I69" s="262" cm="1">
        <f t="array" aca="1" ref="I69" ca="1">IF($D69="","",INDIRECT($E69&amp;"!J"&amp;$AF69))</f>
        <v>2</v>
      </c>
      <c r="J69" s="263" cm="1">
        <f t="array" aca="1" ref="J69" ca="1">IF($D69="","",INDIRECT($E69&amp;"!K"&amp;$AF69))</f>
        <v>4</v>
      </c>
      <c r="K69" s="264" cm="1">
        <f t="array" aca="1" ref="K69" ca="1">IF($D69="","",IFERROR(ROUND(INDIRECT($E69&amp;"!L"&amp;$AF69),1),""))</f>
        <v>9</v>
      </c>
      <c r="L69" s="263" cm="1">
        <f t="array" aca="1" ref="L69" ca="1">IF($D69="","",IFERROR(INDIRECT($E69&amp;"!P"&amp;$AF69),""))</f>
        <v>0</v>
      </c>
      <c r="M69" s="262" cm="1">
        <f t="array" aca="1" ref="M69" ca="1">IF($D69="","",IFERROR(INDIRECT($E69&amp;"!Q"&amp;$AF69),""))</f>
        <v>0</v>
      </c>
      <c r="N69" s="263" cm="1">
        <f t="array" aca="1" ref="N69" ca="1">IF($D69="","",IFERROR(INDIRECT($E69&amp;"!R"&amp;$AF69),""))</f>
        <v>0</v>
      </c>
      <c r="O69" s="263" cm="1">
        <f t="array" aca="1" ref="O69" ca="1">IF($D69="","",IFERROR(INDIRECT($E69&amp;"!S"&amp;$AF69),""))</f>
        <v>0</v>
      </c>
      <c r="P69" s="263" cm="1">
        <f t="array" aca="1" ref="P69" ca="1">IF($D69="","",IFERROR(INDIRECT($E69&amp;"!P"&amp;$AF69-1),""))</f>
        <v>0</v>
      </c>
      <c r="Q69" s="263" cm="1">
        <f t="array" aca="1" ref="Q69" ca="1">IF($D69="","",IFERROR(INDIRECT($E69&amp;"!Q"&amp;$AF69-1),""))</f>
        <v>0</v>
      </c>
      <c r="R69" s="263" cm="1">
        <f t="array" aca="1" ref="R69" ca="1">IF($D69="","",IFERROR(INDIRECT($E69&amp;"!R"&amp;$AF69-1),""))</f>
        <v>0</v>
      </c>
      <c r="S69" s="263" cm="1">
        <f t="array" aca="1" ref="S69" ca="1">IF($D69="","",IFERROR(INDIRECT($E69&amp;"!S"&amp;$AF69-1),""))</f>
        <v>6</v>
      </c>
      <c r="T69" s="263" cm="1">
        <f t="array" aca="1" ref="T69" ca="1">IF($D69="","",INDIRECT($E69&amp;"!T"&amp;$AF69-1))</f>
        <v>0</v>
      </c>
      <c r="U69" s="270" t="str" cm="1">
        <f t="array" aca="1" ref="U69" ca="1">SUBSTITUTE(IF($D69="","",INDIRECT("Teams!N"&amp; MATCH(D69,Teams!I:I,0))),0,"")</f>
        <v/>
      </c>
      <c r="V69" s="268" t="str">
        <f t="shared" ca="1" si="5"/>
        <v/>
      </c>
      <c r="W69" s="268" t="str">
        <f ca="1">IF($D69="","",Basis!$G$5)</f>
        <v>MIX</v>
      </c>
      <c r="X69" s="268" t="str" cm="1">
        <f t="array" aca="1" ref="X69" ca="1">IF(D69="","",INDIRECT($E69&amp;"!AE"&amp;$AF69))</f>
        <v>3312 AD</v>
      </c>
      <c r="Y69" s="268" t="str" cm="1">
        <f t="array" aca="1" ref="Y69" ca="1">IF(D69="","",INDIRECT($E69&amp;"!AF"&amp;$AF69))</f>
        <v>Dordrecht Oranje Wit Hal</v>
      </c>
      <c r="Z69" s="272" cm="1">
        <f t="array" aca="1" ref="Z69" ca="1">IF($D69="","",IFERROR(ROUND(INDIRECT($E69&amp;"!AH"&amp;$AF69),1),""))</f>
        <v>9.6999999999999993</v>
      </c>
      <c r="AD69" s="21">
        <f t="shared" si="3"/>
        <v>34</v>
      </c>
      <c r="AE69" s="21" t="str" cm="1">
        <f t="array" aca="1" ref="AE69" ca="1">INDIRECT("Teams!BP"&amp;AD69)</f>
        <v>E2</v>
      </c>
      <c r="AF69" s="97" cm="1">
        <f t="array" aca="1" ref="AF69" ca="1">IFERROR(INDIRECT("Teams!BL"&amp;MATCH(AE69,Teams!I:I,0)),"")</f>
        <v>431</v>
      </c>
      <c r="AG69" s="21" t="s">
        <v>5043</v>
      </c>
    </row>
    <row r="70" spans="1:33" x14ac:dyDescent="0.25">
      <c r="A70" s="278" t="str">
        <f ca="1">IF($D70="","",Basis!$E$6)</f>
        <v/>
      </c>
      <c r="B70" s="279" t="str">
        <f ca="1">IF($D70="","",Basis!$C$5)</f>
        <v/>
      </c>
      <c r="C70" s="253" t="str">
        <f t="shared" ca="1" si="4"/>
        <v/>
      </c>
      <c r="D70" s="258" t="str">
        <f t="shared" ca="1" si="6"/>
        <v/>
      </c>
      <c r="E70" s="253" t="str">
        <f ca="1">IF(D70="","","Veldvj")</f>
        <v/>
      </c>
      <c r="F70" s="258" t="str" cm="1">
        <f t="array" aca="1" ref="F70" ca="1">IF($D70="","",INDIRECT($E70&amp;"!E"&amp;$AF70))</f>
        <v/>
      </c>
      <c r="G70" s="274" t="str" cm="1">
        <f t="array" aca="1" ref="G70" ca="1">IF($D70="","",INDIRECT($E70&amp;"!G"&amp;$AF70))</f>
        <v/>
      </c>
      <c r="H70" s="258" t="str" cm="1">
        <f t="array" aca="1" ref="H70" ca="1">PROPER(SUBSTITUTE(IF($D70="","",INDIRECT($E70&amp;"!F"&amp;$AF70)),"0","?"))</f>
        <v/>
      </c>
      <c r="I70" s="274" t="str" cm="1">
        <f t="array" aca="1" ref="I70" ca="1">IF($D70="","",INDIRECT($E70&amp;"!J"&amp;$AF70))</f>
        <v/>
      </c>
      <c r="J70" s="275" t="str" cm="1">
        <f t="array" aca="1" ref="J70" ca="1">IF($D70="","",INDIRECT($E70&amp;"!K"&amp;$AF70))</f>
        <v/>
      </c>
      <c r="K70" s="276" t="str" cm="1">
        <f t="array" aca="1" ref="K70" ca="1">IF($D70="","",IFERROR(ROUND(INDIRECT($E70&amp;"!L"&amp;$AF70),1),""))</f>
        <v/>
      </c>
      <c r="L70" s="275" t="str" cm="1">
        <f t="array" aca="1" ref="L70" ca="1">IF($D70="","",IFERROR(INDIRECT($E70&amp;"!P"&amp;$AF70),""))</f>
        <v/>
      </c>
      <c r="M70" s="274" t="str" cm="1">
        <f t="array" aca="1" ref="M70" ca="1">IF($D70="","",IFERROR(INDIRECT($E70&amp;"!Q"&amp;$AF70),""))</f>
        <v/>
      </c>
      <c r="N70" s="275" t="str" cm="1">
        <f t="array" aca="1" ref="N70" ca="1">IF($D70="","",IFERROR(INDIRECT($E70&amp;"!R"&amp;$AF70),""))</f>
        <v/>
      </c>
      <c r="O70" s="277" t="str" cm="1">
        <f t="array" aca="1" ref="O70" ca="1">IF($D70="","",IFERROR(INDIRECT($E70&amp;"!S"&amp;$AF70),""))</f>
        <v/>
      </c>
      <c r="P70" s="275" t="str" cm="1">
        <f t="array" aca="1" ref="P70" ca="1">IF($D70="","",IFERROR(INDIRECT($E70&amp;"!P"&amp;$AF70-1),""))</f>
        <v/>
      </c>
      <c r="Q70" s="275" t="str" cm="1">
        <f t="array" aca="1" ref="Q70" ca="1">IF($D70="","",IFERROR(INDIRECT($E70&amp;"!Q"&amp;$AF70-1),""))</f>
        <v/>
      </c>
      <c r="R70" s="275" t="str" cm="1">
        <f t="array" aca="1" ref="R70" ca="1">IF($D70="","",IFERROR(INDIRECT($E70&amp;"!R"&amp;$AF70-1),""))</f>
        <v/>
      </c>
      <c r="S70" s="275" t="str" cm="1">
        <f t="array" aca="1" ref="S70" ca="1">IF($D70="","",IFERROR(INDIRECT($E70&amp;"!S"&amp;$AF70-1),""))</f>
        <v/>
      </c>
      <c r="T70" s="275" t="str" cm="1">
        <f t="array" aca="1" ref="T70" ca="1">IF($D70="","",INDIRECT($E70&amp;"!T"&amp;$AF70-1))</f>
        <v/>
      </c>
      <c r="U70" s="280" t="str" cm="1">
        <f t="array" aca="1" ref="U70" ca="1">SUBSTITUTE(IF($D70="","",INDIRECT("Teams!V"&amp; MATCH(D70,Teams!Q:Q,0))),0,"")</f>
        <v/>
      </c>
      <c r="V70" s="279" t="str">
        <f t="shared" ca="1" si="5"/>
        <v/>
      </c>
      <c r="W70" s="279" t="str">
        <f ca="1">IF($D70="","",Basis!$G$5)</f>
        <v/>
      </c>
      <c r="X70" s="279" t="str" cm="1">
        <f t="array" aca="1" ref="X70" ca="1">IF(D70="","",INDIRECT($E70&amp;"!AE"&amp;$AF70))</f>
        <v/>
      </c>
      <c r="Y70" s="279" t="str" cm="1">
        <f t="array" aca="1" ref="Y70" ca="1">IF(D70="","",INDIRECT($E70&amp;"!AF"&amp;$AF70))</f>
        <v/>
      </c>
      <c r="Z70" s="281" t="str" cm="1">
        <f t="array" aca="1" ref="Z70" ca="1">IF($D70="","",IFERROR(ROUND(INDIRECT($E70&amp;"!AH"&amp;$AF70),1),""))</f>
        <v/>
      </c>
      <c r="AD70" s="21">
        <f t="shared" ref="AD70:AD121" si="7">AD67+1</f>
        <v>34</v>
      </c>
      <c r="AE70" s="21" t="str" cm="1">
        <f t="array" aca="1" ref="AE70" ca="1">INDIRECT("Teams!BP"&amp;AD70)</f>
        <v>E2</v>
      </c>
      <c r="AF70" s="97" t="str" cm="1">
        <f t="array" aca="1" ref="AF70" ca="1">IFERROR(INDIRECT("Teams!BM"&amp;MATCH(AE70,Teams!Q:Q,0)),"")</f>
        <v/>
      </c>
      <c r="AG70" s="21" t="s">
        <v>5044</v>
      </c>
    </row>
    <row r="71" spans="1:33" x14ac:dyDescent="0.25">
      <c r="A71" s="265" t="str">
        <f ca="1">IF($D71="","",Basis!$E$6)</f>
        <v>NCX19J3</v>
      </c>
      <c r="B71" s="266" t="str">
        <f ca="1">IF($D71="","",Basis!$C$5)</f>
        <v>Oranje Wit (D)</v>
      </c>
      <c r="C71" s="251" t="str">
        <f t="shared" ca="1" si="4"/>
        <v>E</v>
      </c>
      <c r="D71" s="256" t="str">
        <f t="shared" ca="1" si="6"/>
        <v>E3</v>
      </c>
      <c r="E71" s="251" t="str">
        <f ca="1">IF($D71="","","Veldnj")</f>
        <v>Veldnj</v>
      </c>
      <c r="F71" s="256" t="str" cm="1">
        <f t="array" aca="1" ref="F71" ca="1">IF($D71="","",INDIRECT($E71&amp;"!E"&amp;$AF71))</f>
        <v>BK</v>
      </c>
      <c r="G71" s="259" t="str" cm="1">
        <f t="array" aca="1" ref="G71" ca="1">IF($D71="","",INDIRECT($E71&amp;"!G"&amp;$AF71))</f>
        <v>4</v>
      </c>
      <c r="H71" s="256" t="str" cm="1">
        <f t="array" aca="1" ref="H71" ca="1">PROPER(SUBSTITUTE(IF($D71="","",INDIRECT($E71&amp;"!F"&amp;$AF71)),"0","?"))</f>
        <v>Za</v>
      </c>
      <c r="I71" s="259" cm="1">
        <f t="array" aca="1" ref="I71" ca="1">IF($D71="","",INDIRECT($E71&amp;"!J"&amp;$AF71))</f>
        <v>3</v>
      </c>
      <c r="J71" s="260" cm="1">
        <f t="array" aca="1" ref="J71" ca="1">IF($D71="","",INDIRECT($E71&amp;"!K"&amp;$AF71))</f>
        <v>3</v>
      </c>
      <c r="K71" s="261" cm="1">
        <f t="array" aca="1" ref="K71" ca="1">IF($D71="","",IFERROR(ROUND(INDIRECT($E71&amp;"!L"&amp;$AF71),1),""))</f>
        <v>8.8000000000000007</v>
      </c>
      <c r="L71" s="260" cm="1">
        <f t="array" aca="1" ref="L71" ca="1">IF($D71="","",IFERROR(INDIRECT($E71&amp;"!P"&amp;$AF71),""))</f>
        <v>0</v>
      </c>
      <c r="M71" s="259" cm="1">
        <f t="array" aca="1" ref="M71" ca="1">IF($D71="","",IFERROR(INDIRECT($E71&amp;"!Q"&amp;$AF71),""))</f>
        <v>0</v>
      </c>
      <c r="N71" s="260" cm="1">
        <f t="array" aca="1" ref="N71" ca="1">IF($D71="","",IFERROR(INDIRECT($E71&amp;"!R"&amp;$AF71),""))</f>
        <v>0</v>
      </c>
      <c r="O71" s="260"/>
      <c r="P71" s="260" cm="1">
        <f t="array" aca="1" ref="P71" ca="1">IF($D71="","",IFERROR(INDIRECT($E71&amp;"!P"&amp;$AF71-1),""))</f>
        <v>0</v>
      </c>
      <c r="Q71" s="260" cm="1">
        <f t="array" aca="1" ref="Q71" ca="1">IF($D71="","",IFERROR(INDIRECT($E71&amp;"!Q"&amp;$AF71-1),""))</f>
        <v>0</v>
      </c>
      <c r="R71" s="260" cm="1">
        <f t="array" aca="1" ref="R71" ca="1">IF($D71="","",IFERROR(INDIRECT($E71&amp;"!R"&amp;$AF71-1),""))</f>
        <v>0</v>
      </c>
      <c r="S71" s="260"/>
      <c r="T71" s="260" cm="1">
        <f t="array" aca="1" ref="T71" ca="1">IF($D71="","",INDIRECT($E71&amp;"!T"&amp;$AF71-1))</f>
        <v>2</v>
      </c>
      <c r="U71" s="269" t="str" cm="1">
        <f t="array" aca="1" ref="U71" ca="1">SUBSTITUTE(IF($D71="","",INDIRECT("Teams!F"&amp; MATCH(D71,Teams!A:A,0))),0,"")</f>
        <v/>
      </c>
      <c r="V71" s="266" t="str">
        <f t="shared" ca="1" si="5"/>
        <v/>
      </c>
      <c r="W71" s="266" t="str">
        <f ca="1">IF($D71="","",Basis!$G$5)</f>
        <v>MIX</v>
      </c>
      <c r="X71" s="266" t="str" cm="1">
        <f t="array" aca="1" ref="X71" ca="1">IF(D71="","",INDIRECT($E71&amp;"!AE"&amp;$AF71))</f>
        <v>3312 AD</v>
      </c>
      <c r="Y71" s="266" t="str" cm="1">
        <f t="array" aca="1" ref="Y71" ca="1">IF(D71="","",INDIRECT($E71&amp;"!AF"&amp;$AF71))</f>
        <v>Dordrecht Oranje Wit (D)</v>
      </c>
      <c r="Z71" s="271" cm="1">
        <f t="array" aca="1" ref="Z71" ca="1">IF($D71="","",IFERROR(ROUND(INDIRECT($E71&amp;"!AH"&amp;$AF71),1),""))</f>
        <v>9.5</v>
      </c>
      <c r="AD71" s="21">
        <f t="shared" si="7"/>
        <v>35</v>
      </c>
      <c r="AE71" s="21" t="str" cm="1">
        <f t="array" aca="1" ref="AE71" ca="1">INDIRECT("Teams!BP"&amp;AD71)</f>
        <v>E3</v>
      </c>
      <c r="AF71" s="97" cm="1">
        <f t="array" aca="1" ref="AF71" ca="1">IFERROR(INDIRECT("Teams!BK"&amp;MATCH(AE71,Teams!A:A,0)),"")</f>
        <v>471</v>
      </c>
      <c r="AG71" s="21" t="s">
        <v>5042</v>
      </c>
    </row>
    <row r="72" spans="1:33" x14ac:dyDescent="0.25">
      <c r="A72" s="267" t="str">
        <f ca="1">IF($D72="","",Basis!$E$6)</f>
        <v>NCX19J3</v>
      </c>
      <c r="B72" s="268" t="str">
        <f ca="1">IF($D72="","",Basis!$C$5)</f>
        <v>Oranje Wit (D)</v>
      </c>
      <c r="C72" s="252" t="str">
        <f t="shared" ca="1" si="4"/>
        <v>E</v>
      </c>
      <c r="D72" s="257" t="str">
        <f t="shared" ca="1" si="6"/>
        <v>E3</v>
      </c>
      <c r="E72" s="252" t="str">
        <f ca="1">IF(D72="","","Zaal")</f>
        <v>Zaal</v>
      </c>
      <c r="F72" s="257" t="str" cm="1">
        <f t="array" aca="1" ref="F72" ca="1">IF($D72="","",INDIRECT($E72&amp;"!E"&amp;$AF72))</f>
        <v>BK</v>
      </c>
      <c r="G72" s="262" t="str" cm="1">
        <f t="array" aca="1" ref="G72" ca="1">IF($D72="","",INDIRECT($E72&amp;"!G"&amp;$AF72))</f>
        <v>4</v>
      </c>
      <c r="H72" s="257" t="str" cm="1">
        <f t="array" aca="1" ref="H72" ca="1">PROPER(SUBSTITUTE(IF($D72="","",INDIRECT($E72&amp;"!F"&amp;$AF72)),"0","?"))</f>
        <v>Za</v>
      </c>
      <c r="I72" s="262" cm="1">
        <f t="array" aca="1" ref="I72" ca="1">IF($D72="","",INDIRECT($E72&amp;"!J"&amp;$AF72))</f>
        <v>3</v>
      </c>
      <c r="J72" s="263" cm="1">
        <f t="array" aca="1" ref="J72" ca="1">IF($D72="","",INDIRECT($E72&amp;"!K"&amp;$AF72))</f>
        <v>3</v>
      </c>
      <c r="K72" s="264" cm="1">
        <f t="array" aca="1" ref="K72" ca="1">IF($D72="","",IFERROR(ROUND(INDIRECT($E72&amp;"!L"&amp;$AF72),1),""))</f>
        <v>8.8000000000000007</v>
      </c>
      <c r="L72" s="263" cm="1">
        <f t="array" aca="1" ref="L72" ca="1">IF($D72="","",IFERROR(INDIRECT($E72&amp;"!P"&amp;$AF72),""))</f>
        <v>0</v>
      </c>
      <c r="M72" s="262" cm="1">
        <f t="array" aca="1" ref="M72" ca="1">IF($D72="","",IFERROR(INDIRECT($E72&amp;"!Q"&amp;$AF72),""))</f>
        <v>0</v>
      </c>
      <c r="N72" s="263" cm="1">
        <f t="array" aca="1" ref="N72" ca="1">IF($D72="","",IFERROR(INDIRECT($E72&amp;"!R"&amp;$AF72),""))</f>
        <v>0</v>
      </c>
      <c r="O72" s="263" cm="1">
        <f t="array" aca="1" ref="O72" ca="1">IF($D72="","",IFERROR(INDIRECT($E72&amp;"!S"&amp;$AF72),""))</f>
        <v>0</v>
      </c>
      <c r="P72" s="263" cm="1">
        <f t="array" aca="1" ref="P72" ca="1">IF($D72="","",IFERROR(INDIRECT($E72&amp;"!P"&amp;$AF72-1),""))</f>
        <v>0</v>
      </c>
      <c r="Q72" s="263" cm="1">
        <f t="array" aca="1" ref="Q72" ca="1">IF($D72="","",IFERROR(INDIRECT($E72&amp;"!Q"&amp;$AF72-1),""))</f>
        <v>0</v>
      </c>
      <c r="R72" s="263" cm="1">
        <f t="array" aca="1" ref="R72" ca="1">IF($D72="","",IFERROR(INDIRECT($E72&amp;"!R"&amp;$AF72-1),""))</f>
        <v>0</v>
      </c>
      <c r="S72" s="263" cm="1">
        <f t="array" aca="1" ref="S72" ca="1">IF($D72="","",IFERROR(INDIRECT($E72&amp;"!S"&amp;$AF72-1),""))</f>
        <v>6</v>
      </c>
      <c r="T72" s="263" cm="1">
        <f t="array" aca="1" ref="T72" ca="1">IF($D72="","",INDIRECT($E72&amp;"!T"&amp;$AF72-1))</f>
        <v>0</v>
      </c>
      <c r="U72" s="270" t="str" cm="1">
        <f t="array" aca="1" ref="U72" ca="1">SUBSTITUTE(IF($D72="","",INDIRECT("Teams!N"&amp; MATCH(D72,Teams!I:I,0))),0,"")</f>
        <v/>
      </c>
      <c r="V72" s="268" t="str">
        <f t="shared" ca="1" si="5"/>
        <v/>
      </c>
      <c r="W72" s="268" t="str">
        <f ca="1">IF($D72="","",Basis!$G$5)</f>
        <v>MIX</v>
      </c>
      <c r="X72" s="268" t="str" cm="1">
        <f t="array" aca="1" ref="X72" ca="1">IF(D72="","",INDIRECT($E72&amp;"!AE"&amp;$AF72))</f>
        <v>3312 AD</v>
      </c>
      <c r="Y72" s="268" t="str" cm="1">
        <f t="array" aca="1" ref="Y72" ca="1">IF(D72="","",INDIRECT($E72&amp;"!AF"&amp;$AF72))</f>
        <v>Dordrecht Oranje Wit Hal</v>
      </c>
      <c r="Z72" s="272" cm="1">
        <f t="array" aca="1" ref="Z72" ca="1">IF($D72="","",IFERROR(ROUND(INDIRECT($E72&amp;"!AH"&amp;$AF72),1),""))</f>
        <v>9.5</v>
      </c>
      <c r="AD72" s="21">
        <f t="shared" si="7"/>
        <v>35</v>
      </c>
      <c r="AE72" s="21" t="str" cm="1">
        <f t="array" aca="1" ref="AE72" ca="1">INDIRECT("Teams!BP"&amp;AD72)</f>
        <v>E3</v>
      </c>
      <c r="AF72" s="97" cm="1">
        <f t="array" aca="1" ref="AF72" ca="1">IFERROR(INDIRECT("Teams!BL"&amp;MATCH(AE72,Teams!I:I,0)),"")</f>
        <v>451</v>
      </c>
      <c r="AG72" s="21" t="s">
        <v>5043</v>
      </c>
    </row>
    <row r="73" spans="1:33" x14ac:dyDescent="0.25">
      <c r="A73" s="278" t="str">
        <f ca="1">IF($D73="","",Basis!$E$6)</f>
        <v/>
      </c>
      <c r="B73" s="279" t="str">
        <f ca="1">IF($D73="","",Basis!$C$5)</f>
        <v/>
      </c>
      <c r="C73" s="253" t="str">
        <f t="shared" ca="1" si="4"/>
        <v/>
      </c>
      <c r="D73" s="258" t="str">
        <f t="shared" ca="1" si="6"/>
        <v/>
      </c>
      <c r="E73" s="253" t="str">
        <f ca="1">IF(D73="","","Veldvj")</f>
        <v/>
      </c>
      <c r="F73" s="258" t="str" cm="1">
        <f t="array" aca="1" ref="F73" ca="1">IF($D73="","",INDIRECT($E73&amp;"!E"&amp;$AF73))</f>
        <v/>
      </c>
      <c r="G73" s="274" t="str" cm="1">
        <f t="array" aca="1" ref="G73" ca="1">IF($D73="","",INDIRECT($E73&amp;"!G"&amp;$AF73))</f>
        <v/>
      </c>
      <c r="H73" s="258" t="str" cm="1">
        <f t="array" aca="1" ref="H73" ca="1">PROPER(SUBSTITUTE(IF($D73="","",INDIRECT($E73&amp;"!F"&amp;$AF73)),"0","?"))</f>
        <v/>
      </c>
      <c r="I73" s="274" t="str" cm="1">
        <f t="array" aca="1" ref="I73" ca="1">IF($D73="","",INDIRECT($E73&amp;"!J"&amp;$AF73))</f>
        <v/>
      </c>
      <c r="J73" s="275" t="str" cm="1">
        <f t="array" aca="1" ref="J73" ca="1">IF($D73="","",INDIRECT($E73&amp;"!K"&amp;$AF73))</f>
        <v/>
      </c>
      <c r="K73" s="276" t="str" cm="1">
        <f t="array" aca="1" ref="K73" ca="1">IF($D73="","",IFERROR(ROUND(INDIRECT($E73&amp;"!L"&amp;$AF73),1),""))</f>
        <v/>
      </c>
      <c r="L73" s="275" t="str" cm="1">
        <f t="array" aca="1" ref="L73" ca="1">IF($D73="","",IFERROR(INDIRECT($E73&amp;"!P"&amp;$AF73),""))</f>
        <v/>
      </c>
      <c r="M73" s="274" t="str" cm="1">
        <f t="array" aca="1" ref="M73" ca="1">IF($D73="","",IFERROR(INDIRECT($E73&amp;"!Q"&amp;$AF73),""))</f>
        <v/>
      </c>
      <c r="N73" s="275" t="str" cm="1">
        <f t="array" aca="1" ref="N73" ca="1">IF($D73="","",IFERROR(INDIRECT($E73&amp;"!R"&amp;$AF73),""))</f>
        <v/>
      </c>
      <c r="O73" s="277" t="str" cm="1">
        <f t="array" aca="1" ref="O73" ca="1">IF($D73="","",IFERROR(INDIRECT($E73&amp;"!S"&amp;$AF73),""))</f>
        <v/>
      </c>
      <c r="P73" s="275" t="str" cm="1">
        <f t="array" aca="1" ref="P73" ca="1">IF($D73="","",IFERROR(INDIRECT($E73&amp;"!P"&amp;$AF73-1),""))</f>
        <v/>
      </c>
      <c r="Q73" s="275" t="str" cm="1">
        <f t="array" aca="1" ref="Q73" ca="1">IF($D73="","",IFERROR(INDIRECT($E73&amp;"!Q"&amp;$AF73-1),""))</f>
        <v/>
      </c>
      <c r="R73" s="275" t="str" cm="1">
        <f t="array" aca="1" ref="R73" ca="1">IF($D73="","",IFERROR(INDIRECT($E73&amp;"!R"&amp;$AF73-1),""))</f>
        <v/>
      </c>
      <c r="S73" s="275" t="str" cm="1">
        <f t="array" aca="1" ref="S73" ca="1">IF($D73="","",IFERROR(INDIRECT($E73&amp;"!S"&amp;$AF73-1),""))</f>
        <v/>
      </c>
      <c r="T73" s="275" t="str" cm="1">
        <f t="array" aca="1" ref="T73" ca="1">IF($D73="","",INDIRECT($E73&amp;"!T"&amp;$AF73-1))</f>
        <v/>
      </c>
      <c r="U73" s="280" t="str" cm="1">
        <f t="array" aca="1" ref="U73" ca="1">SUBSTITUTE(IF($D73="","",INDIRECT("Teams!V"&amp; MATCH(D73,Teams!Q:Q,0))),0,"")</f>
        <v/>
      </c>
      <c r="V73" s="279" t="str">
        <f t="shared" ca="1" si="5"/>
        <v/>
      </c>
      <c r="W73" s="279" t="str">
        <f ca="1">IF($D73="","",Basis!$G$5)</f>
        <v/>
      </c>
      <c r="X73" s="279" t="str" cm="1">
        <f t="array" aca="1" ref="X73" ca="1">IF(D73="","",INDIRECT($E73&amp;"!AE"&amp;$AF73))</f>
        <v/>
      </c>
      <c r="Y73" s="279" t="str" cm="1">
        <f t="array" aca="1" ref="Y73" ca="1">IF(D73="","",INDIRECT($E73&amp;"!AF"&amp;$AF73))</f>
        <v/>
      </c>
      <c r="Z73" s="281" t="str" cm="1">
        <f t="array" aca="1" ref="Z73" ca="1">IF($D73="","",IFERROR(ROUND(INDIRECT($E73&amp;"!AH"&amp;$AF73),1),""))</f>
        <v/>
      </c>
      <c r="AD73" s="21">
        <f t="shared" si="7"/>
        <v>35</v>
      </c>
      <c r="AE73" s="21" t="str" cm="1">
        <f t="array" aca="1" ref="AE73" ca="1">INDIRECT("Teams!BP"&amp;AD73)</f>
        <v>E3</v>
      </c>
      <c r="AF73" s="97" t="str" cm="1">
        <f t="array" aca="1" ref="AF73" ca="1">IFERROR(INDIRECT("Teams!BM"&amp;MATCH(AE73,Teams!Q:Q,0)),"")</f>
        <v/>
      </c>
      <c r="AG73" s="21" t="s">
        <v>5044</v>
      </c>
    </row>
    <row r="74" spans="1:33" x14ac:dyDescent="0.25">
      <c r="A74" s="265" t="str">
        <f ca="1">IF($D74="","",Basis!$E$6)</f>
        <v>NCX19J3</v>
      </c>
      <c r="B74" s="266" t="str">
        <f ca="1">IF($D74="","",Basis!$C$5)</f>
        <v>Oranje Wit (D)</v>
      </c>
      <c r="C74" s="251" t="str">
        <f t="shared" ca="1" si="4"/>
        <v>E</v>
      </c>
      <c r="D74" s="256" t="str">
        <f t="shared" ca="1" si="6"/>
        <v>E4</v>
      </c>
      <c r="E74" s="251" t="str">
        <f ca="1">IF($D74="","","Veldnj")</f>
        <v>Veldnj</v>
      </c>
      <c r="F74" s="256" t="str" cm="1">
        <f t="array" aca="1" ref="F74" ca="1">IF($D74="","",INDIRECT($E74&amp;"!E"&amp;$AF74))</f>
        <v>BK</v>
      </c>
      <c r="G74" s="259" t="str" cm="1">
        <f t="array" aca="1" ref="G74" ca="1">IF($D74="","",INDIRECT($E74&amp;"!G"&amp;$AF74))</f>
        <v>4</v>
      </c>
      <c r="H74" s="256" t="str" cm="1">
        <f t="array" aca="1" ref="H74" ca="1">PROPER(SUBSTITUTE(IF($D74="","",INDIRECT($E74&amp;"!F"&amp;$AF74)),"0","?"))</f>
        <v>Za</v>
      </c>
      <c r="I74" s="259" cm="1">
        <f t="array" aca="1" ref="I74" ca="1">IF($D74="","",INDIRECT($E74&amp;"!J"&amp;$AF74))</f>
        <v>3</v>
      </c>
      <c r="J74" s="260" cm="1">
        <f t="array" aca="1" ref="J74" ca="1">IF($D74="","",INDIRECT($E74&amp;"!K"&amp;$AF74))</f>
        <v>3</v>
      </c>
      <c r="K74" s="261" cm="1">
        <f t="array" aca="1" ref="K74" ca="1">IF($D74="","",IFERROR(ROUND(INDIRECT($E74&amp;"!L"&amp;$AF74),1),""))</f>
        <v>8.1999999999999993</v>
      </c>
      <c r="L74" s="260" cm="1">
        <f t="array" aca="1" ref="L74" ca="1">IF($D74="","",IFERROR(INDIRECT($E74&amp;"!P"&amp;$AF74),""))</f>
        <v>0</v>
      </c>
      <c r="M74" s="259" cm="1">
        <f t="array" aca="1" ref="M74" ca="1">IF($D74="","",IFERROR(INDIRECT($E74&amp;"!Q"&amp;$AF74),""))</f>
        <v>0</v>
      </c>
      <c r="N74" s="260" cm="1">
        <f t="array" aca="1" ref="N74" ca="1">IF($D74="","",IFERROR(INDIRECT($E74&amp;"!R"&amp;$AF74),""))</f>
        <v>0</v>
      </c>
      <c r="O74" s="260"/>
      <c r="P74" s="260" cm="1">
        <f t="array" aca="1" ref="P74" ca="1">IF($D74="","",IFERROR(INDIRECT($E74&amp;"!P"&amp;$AF74-1),""))</f>
        <v>0</v>
      </c>
      <c r="Q74" s="260" cm="1">
        <f t="array" aca="1" ref="Q74" ca="1">IF($D74="","",IFERROR(INDIRECT($E74&amp;"!Q"&amp;$AF74-1),""))</f>
        <v>0</v>
      </c>
      <c r="R74" s="260" cm="1">
        <f t="array" aca="1" ref="R74" ca="1">IF($D74="","",IFERROR(INDIRECT($E74&amp;"!R"&amp;$AF74-1),""))</f>
        <v>0</v>
      </c>
      <c r="S74" s="260"/>
      <c r="T74" s="260" cm="1">
        <f t="array" aca="1" ref="T74" ca="1">IF($D74="","",INDIRECT($E74&amp;"!T"&amp;$AF74-1))</f>
        <v>1</v>
      </c>
      <c r="U74" s="269" t="str" cm="1">
        <f t="array" aca="1" ref="U74" ca="1">SUBSTITUTE(IF($D74="","",INDIRECT("Teams!F"&amp; MATCH(D74,Teams!A:A,0))),0,"")</f>
        <v/>
      </c>
      <c r="V74" s="266" t="str">
        <f t="shared" ca="1" si="5"/>
        <v/>
      </c>
      <c r="W74" s="266" t="str">
        <f ca="1">IF($D74="","",Basis!$G$5)</f>
        <v>MIX</v>
      </c>
      <c r="X74" s="266" t="str" cm="1">
        <f t="array" aca="1" ref="X74" ca="1">IF(D74="","",INDIRECT($E74&amp;"!AE"&amp;$AF74))</f>
        <v>3312 AD</v>
      </c>
      <c r="Y74" s="266" t="str" cm="1">
        <f t="array" aca="1" ref="Y74" ca="1">IF(D74="","",INDIRECT($E74&amp;"!AF"&amp;$AF74))</f>
        <v>Dordrecht Oranje Wit (D)</v>
      </c>
      <c r="Z74" s="271" cm="1">
        <f t="array" aca="1" ref="Z74" ca="1">IF($D74="","",IFERROR(ROUND(INDIRECT($E74&amp;"!AH"&amp;$AF74),1),""))</f>
        <v>8.8000000000000007</v>
      </c>
      <c r="AD74" s="21">
        <f t="shared" si="7"/>
        <v>36</v>
      </c>
      <c r="AE74" s="21" t="str" cm="1">
        <f t="array" aca="1" ref="AE74" ca="1">INDIRECT("Teams!BP"&amp;AD74)</f>
        <v>E4</v>
      </c>
      <c r="AF74" s="97" cm="1">
        <f t="array" aca="1" ref="AF74" ca="1">IFERROR(INDIRECT("Teams!BK"&amp;MATCH(AE74,Teams!A:A,0)),"")</f>
        <v>491</v>
      </c>
      <c r="AG74" s="21" t="s">
        <v>5042</v>
      </c>
    </row>
    <row r="75" spans="1:33" x14ac:dyDescent="0.25">
      <c r="A75" s="267" t="str">
        <f ca="1">IF($D75="","",Basis!$E$6)</f>
        <v>NCX19J3</v>
      </c>
      <c r="B75" s="268" t="str">
        <f ca="1">IF($D75="","",Basis!$C$5)</f>
        <v>Oranje Wit (D)</v>
      </c>
      <c r="C75" s="252" t="str">
        <f t="shared" ca="1" si="4"/>
        <v>E</v>
      </c>
      <c r="D75" s="257" t="str">
        <f t="shared" ca="1" si="6"/>
        <v>E4</v>
      </c>
      <c r="E75" s="252" t="str">
        <f ca="1">IF(D75="","","Zaal")</f>
        <v>Zaal</v>
      </c>
      <c r="F75" s="257" t="str" cm="1">
        <f t="array" aca="1" ref="F75" ca="1">IF($D75="","",INDIRECT($E75&amp;"!E"&amp;$AF75))</f>
        <v>BK</v>
      </c>
      <c r="G75" s="262" t="str" cm="1">
        <f t="array" aca="1" ref="G75" ca="1">IF($D75="","",INDIRECT($E75&amp;"!G"&amp;$AF75))</f>
        <v>4</v>
      </c>
      <c r="H75" s="257" t="str" cm="1">
        <f t="array" aca="1" ref="H75" ca="1">PROPER(SUBSTITUTE(IF($D75="","",INDIRECT($E75&amp;"!F"&amp;$AF75)),"0","?"))</f>
        <v>Za</v>
      </c>
      <c r="I75" s="262" cm="1">
        <f t="array" aca="1" ref="I75" ca="1">IF($D75="","",INDIRECT($E75&amp;"!J"&amp;$AF75))</f>
        <v>3</v>
      </c>
      <c r="J75" s="263" cm="1">
        <f t="array" aca="1" ref="J75" ca="1">IF($D75="","",INDIRECT($E75&amp;"!K"&amp;$AF75))</f>
        <v>3</v>
      </c>
      <c r="K75" s="264" cm="1">
        <f t="array" aca="1" ref="K75" ca="1">IF($D75="","",IFERROR(ROUND(INDIRECT($E75&amp;"!L"&amp;$AF75),1),""))</f>
        <v>8.1999999999999993</v>
      </c>
      <c r="L75" s="263" cm="1">
        <f t="array" aca="1" ref="L75" ca="1">IF($D75="","",IFERROR(INDIRECT($E75&amp;"!P"&amp;$AF75),""))</f>
        <v>0</v>
      </c>
      <c r="M75" s="262" cm="1">
        <f t="array" aca="1" ref="M75" ca="1">IF($D75="","",IFERROR(INDIRECT($E75&amp;"!Q"&amp;$AF75),""))</f>
        <v>0</v>
      </c>
      <c r="N75" s="263" cm="1">
        <f t="array" aca="1" ref="N75" ca="1">IF($D75="","",IFERROR(INDIRECT($E75&amp;"!R"&amp;$AF75),""))</f>
        <v>0</v>
      </c>
      <c r="O75" s="263" cm="1">
        <f t="array" aca="1" ref="O75" ca="1">IF($D75="","",IFERROR(INDIRECT($E75&amp;"!S"&amp;$AF75),""))</f>
        <v>0</v>
      </c>
      <c r="P75" s="263" cm="1">
        <f t="array" aca="1" ref="P75" ca="1">IF($D75="","",IFERROR(INDIRECT($E75&amp;"!P"&amp;$AF75-1),""))</f>
        <v>0</v>
      </c>
      <c r="Q75" s="263" cm="1">
        <f t="array" aca="1" ref="Q75" ca="1">IF($D75="","",IFERROR(INDIRECT($E75&amp;"!Q"&amp;$AF75-1),""))</f>
        <v>0</v>
      </c>
      <c r="R75" s="263" cm="1">
        <f t="array" aca="1" ref="R75" ca="1">IF($D75="","",IFERROR(INDIRECT($E75&amp;"!R"&amp;$AF75-1),""))</f>
        <v>0</v>
      </c>
      <c r="S75" s="263" cm="1">
        <f t="array" aca="1" ref="S75" ca="1">IF($D75="","",IFERROR(INDIRECT($E75&amp;"!S"&amp;$AF75-1),""))</f>
        <v>6</v>
      </c>
      <c r="T75" s="263" cm="1">
        <f t="array" aca="1" ref="T75" ca="1">IF($D75="","",INDIRECT($E75&amp;"!T"&amp;$AF75-1))</f>
        <v>0</v>
      </c>
      <c r="U75" s="270" t="str" cm="1">
        <f t="array" aca="1" ref="U75" ca="1">SUBSTITUTE(IF($D75="","",INDIRECT("Teams!N"&amp; MATCH(D75,Teams!I:I,0))),0,"")</f>
        <v/>
      </c>
      <c r="V75" s="268" t="str">
        <f t="shared" ca="1" si="5"/>
        <v/>
      </c>
      <c r="W75" s="268" t="str">
        <f ca="1">IF($D75="","",Basis!$G$5)</f>
        <v>MIX</v>
      </c>
      <c r="X75" s="268" t="str" cm="1">
        <f t="array" aca="1" ref="X75" ca="1">IF(D75="","",INDIRECT($E75&amp;"!AE"&amp;$AF75))</f>
        <v>3312 AD</v>
      </c>
      <c r="Y75" s="268" t="str" cm="1">
        <f t="array" aca="1" ref="Y75" ca="1">IF(D75="","",INDIRECT($E75&amp;"!AF"&amp;$AF75))</f>
        <v>Dordrecht Oranje Wit Hal</v>
      </c>
      <c r="Z75" s="272" cm="1">
        <f t="array" aca="1" ref="Z75" ca="1">IF($D75="","",IFERROR(ROUND(INDIRECT($E75&amp;"!AH"&amp;$AF75),1),""))</f>
        <v>8.8000000000000007</v>
      </c>
      <c r="AD75" s="21">
        <f t="shared" si="7"/>
        <v>36</v>
      </c>
      <c r="AE75" s="21" t="str" cm="1">
        <f t="array" aca="1" ref="AE75" ca="1">INDIRECT("Teams!BP"&amp;AD75)</f>
        <v>E4</v>
      </c>
      <c r="AF75" s="97" cm="1">
        <f t="array" aca="1" ref="AF75" ca="1">IFERROR(INDIRECT("Teams!BL"&amp;MATCH(AE75,Teams!I:I,0)),"")</f>
        <v>471</v>
      </c>
      <c r="AG75" s="21" t="s">
        <v>5043</v>
      </c>
    </row>
    <row r="76" spans="1:33" x14ac:dyDescent="0.25">
      <c r="A76" s="278" t="str">
        <f ca="1">IF($D76="","",Basis!$E$6)</f>
        <v/>
      </c>
      <c r="B76" s="279" t="str">
        <f ca="1">IF($D76="","",Basis!$C$5)</f>
        <v/>
      </c>
      <c r="C76" s="253" t="str">
        <f t="shared" ca="1" si="4"/>
        <v/>
      </c>
      <c r="D76" s="258" t="str">
        <f t="shared" ca="1" si="6"/>
        <v/>
      </c>
      <c r="E76" s="253" t="str">
        <f ca="1">IF(D76="","","Veldvj")</f>
        <v/>
      </c>
      <c r="F76" s="258" t="str" cm="1">
        <f t="array" aca="1" ref="F76" ca="1">IF($D76="","",INDIRECT($E76&amp;"!E"&amp;$AF76))</f>
        <v/>
      </c>
      <c r="G76" s="274" t="str" cm="1">
        <f t="array" aca="1" ref="G76" ca="1">IF($D76="","",INDIRECT($E76&amp;"!G"&amp;$AF76))</f>
        <v/>
      </c>
      <c r="H76" s="258" t="str" cm="1">
        <f t="array" aca="1" ref="H76" ca="1">PROPER(SUBSTITUTE(IF($D76="","",INDIRECT($E76&amp;"!F"&amp;$AF76)),"0","?"))</f>
        <v/>
      </c>
      <c r="I76" s="274" t="str" cm="1">
        <f t="array" aca="1" ref="I76" ca="1">IF($D76="","",INDIRECT($E76&amp;"!J"&amp;$AF76))</f>
        <v/>
      </c>
      <c r="J76" s="275" t="str" cm="1">
        <f t="array" aca="1" ref="J76" ca="1">IF($D76="","",INDIRECT($E76&amp;"!K"&amp;$AF76))</f>
        <v/>
      </c>
      <c r="K76" s="276" t="str" cm="1">
        <f t="array" aca="1" ref="K76" ca="1">IF($D76="","",IFERROR(ROUND(INDIRECT($E76&amp;"!L"&amp;$AF76),1),""))</f>
        <v/>
      </c>
      <c r="L76" s="275" t="str" cm="1">
        <f t="array" aca="1" ref="L76" ca="1">IF($D76="","",IFERROR(INDIRECT($E76&amp;"!P"&amp;$AF76),""))</f>
        <v/>
      </c>
      <c r="M76" s="274" t="str" cm="1">
        <f t="array" aca="1" ref="M76" ca="1">IF($D76="","",IFERROR(INDIRECT($E76&amp;"!Q"&amp;$AF76),""))</f>
        <v/>
      </c>
      <c r="N76" s="275" t="str" cm="1">
        <f t="array" aca="1" ref="N76" ca="1">IF($D76="","",IFERROR(INDIRECT($E76&amp;"!R"&amp;$AF76),""))</f>
        <v/>
      </c>
      <c r="O76" s="277" t="str" cm="1">
        <f t="array" aca="1" ref="O76" ca="1">IF($D76="","",IFERROR(INDIRECT($E76&amp;"!S"&amp;$AF76),""))</f>
        <v/>
      </c>
      <c r="P76" s="275" t="str" cm="1">
        <f t="array" aca="1" ref="P76" ca="1">IF($D76="","",IFERROR(INDIRECT($E76&amp;"!P"&amp;$AF76-1),""))</f>
        <v/>
      </c>
      <c r="Q76" s="275" t="str" cm="1">
        <f t="array" aca="1" ref="Q76" ca="1">IF($D76="","",IFERROR(INDIRECT($E76&amp;"!Q"&amp;$AF76-1),""))</f>
        <v/>
      </c>
      <c r="R76" s="275" t="str" cm="1">
        <f t="array" aca="1" ref="R76" ca="1">IF($D76="","",IFERROR(INDIRECT($E76&amp;"!R"&amp;$AF76-1),""))</f>
        <v/>
      </c>
      <c r="S76" s="275" t="str" cm="1">
        <f t="array" aca="1" ref="S76" ca="1">IF($D76="","",IFERROR(INDIRECT($E76&amp;"!S"&amp;$AF76-1),""))</f>
        <v/>
      </c>
      <c r="T76" s="275" t="str" cm="1">
        <f t="array" aca="1" ref="T76" ca="1">IF($D76="","",INDIRECT($E76&amp;"!T"&amp;$AF76-1))</f>
        <v/>
      </c>
      <c r="U76" s="280" t="str" cm="1">
        <f t="array" aca="1" ref="U76" ca="1">SUBSTITUTE(IF($D76="","",INDIRECT("Teams!V"&amp; MATCH(D76,Teams!Q:Q,0))),0,"")</f>
        <v/>
      </c>
      <c r="V76" s="279" t="str">
        <f t="shared" ca="1" si="5"/>
        <v/>
      </c>
      <c r="W76" s="279" t="str">
        <f ca="1">IF($D76="","",Basis!$G$5)</f>
        <v/>
      </c>
      <c r="X76" s="279" t="str" cm="1">
        <f t="array" aca="1" ref="X76" ca="1">IF(D76="","",INDIRECT($E76&amp;"!AE"&amp;$AF76))</f>
        <v/>
      </c>
      <c r="Y76" s="279" t="str" cm="1">
        <f t="array" aca="1" ref="Y76" ca="1">IF(D76="","",INDIRECT($E76&amp;"!AF"&amp;$AF76))</f>
        <v/>
      </c>
      <c r="Z76" s="281" t="str" cm="1">
        <f t="array" aca="1" ref="Z76" ca="1">IF($D76="","",IFERROR(ROUND(INDIRECT($E76&amp;"!AH"&amp;$AF76),1),""))</f>
        <v/>
      </c>
      <c r="AD76" s="21">
        <f t="shared" si="7"/>
        <v>36</v>
      </c>
      <c r="AE76" s="21" t="str" cm="1">
        <f t="array" aca="1" ref="AE76" ca="1">INDIRECT("Teams!BP"&amp;AD76)</f>
        <v>E4</v>
      </c>
      <c r="AF76" s="97" t="str" cm="1">
        <f t="array" aca="1" ref="AF76" ca="1">IFERROR(INDIRECT("Teams!BM"&amp;MATCH(AE76,Teams!Q:Q,0)),"")</f>
        <v/>
      </c>
      <c r="AG76" s="21" t="s">
        <v>5044</v>
      </c>
    </row>
    <row r="77" spans="1:33" x14ac:dyDescent="0.25">
      <c r="A77" s="265" t="str">
        <f ca="1">IF($D77="","",Basis!$E$6)</f>
        <v>NCX19J3</v>
      </c>
      <c r="B77" s="266" t="str">
        <f ca="1">IF($D77="","",Basis!$C$5)</f>
        <v>Oranje Wit (D)</v>
      </c>
      <c r="C77" s="251" t="str">
        <f t="shared" ca="1" si="4"/>
        <v>E</v>
      </c>
      <c r="D77" s="256" t="str">
        <f t="shared" ca="1" si="6"/>
        <v>E5</v>
      </c>
      <c r="E77" s="251" t="str">
        <f ca="1">IF($D77="","","Veldnj")</f>
        <v>Veldnj</v>
      </c>
      <c r="F77" s="256" t="str" cm="1">
        <f t="array" aca="1" ref="F77" ca="1">IF($D77="","",INDIRECT($E77&amp;"!E"&amp;$AF77))</f>
        <v>BK</v>
      </c>
      <c r="G77" s="259" t="str" cm="1">
        <f t="array" aca="1" ref="G77" ca="1">IF($D77="","",INDIRECT($E77&amp;"!G"&amp;$AF77))</f>
        <v>4</v>
      </c>
      <c r="H77" s="256" t="str" cm="1">
        <f t="array" aca="1" ref="H77" ca="1">PROPER(SUBSTITUTE(IF($D77="","",INDIRECT($E77&amp;"!F"&amp;$AF77)),"0","?"))</f>
        <v>Za</v>
      </c>
      <c r="I77" s="259" cm="1">
        <f t="array" aca="1" ref="I77" ca="1">IF($D77="","",INDIRECT($E77&amp;"!J"&amp;$AF77))</f>
        <v>3</v>
      </c>
      <c r="J77" s="260" cm="1">
        <f t="array" aca="1" ref="J77" ca="1">IF($D77="","",INDIRECT($E77&amp;"!K"&amp;$AF77))</f>
        <v>2</v>
      </c>
      <c r="K77" s="261" cm="1">
        <f t="array" aca="1" ref="K77" ca="1">IF($D77="","",IFERROR(ROUND(INDIRECT($E77&amp;"!L"&amp;$AF77),1),""))</f>
        <v>8.1999999999999993</v>
      </c>
      <c r="L77" s="260" cm="1">
        <f t="array" aca="1" ref="L77" ca="1">IF($D77="","",IFERROR(INDIRECT($E77&amp;"!P"&amp;$AF77),""))</f>
        <v>0</v>
      </c>
      <c r="M77" s="259" cm="1">
        <f t="array" aca="1" ref="M77" ca="1">IF($D77="","",IFERROR(INDIRECT($E77&amp;"!Q"&amp;$AF77),""))</f>
        <v>0</v>
      </c>
      <c r="N77" s="260" cm="1">
        <f t="array" aca="1" ref="N77" ca="1">IF($D77="","",IFERROR(INDIRECT($E77&amp;"!R"&amp;$AF77),""))</f>
        <v>0</v>
      </c>
      <c r="O77" s="260"/>
      <c r="P77" s="260" cm="1">
        <f t="array" aca="1" ref="P77" ca="1">IF($D77="","",IFERROR(INDIRECT($E77&amp;"!P"&amp;$AF77-1),""))</f>
        <v>0</v>
      </c>
      <c r="Q77" s="260" cm="1">
        <f t="array" aca="1" ref="Q77" ca="1">IF($D77="","",IFERROR(INDIRECT($E77&amp;"!Q"&amp;$AF77-1),""))</f>
        <v>0</v>
      </c>
      <c r="R77" s="260" cm="1">
        <f t="array" aca="1" ref="R77" ca="1">IF($D77="","",IFERROR(INDIRECT($E77&amp;"!R"&amp;$AF77-1),""))</f>
        <v>0</v>
      </c>
      <c r="S77" s="260"/>
      <c r="T77" s="260" cm="1">
        <f t="array" aca="1" ref="T77" ca="1">IF($D77="","",INDIRECT($E77&amp;"!T"&amp;$AF77-1))</f>
        <v>3</v>
      </c>
      <c r="U77" s="269" t="str" cm="1">
        <f t="array" aca="1" ref="U77" ca="1">SUBSTITUTE(IF($D77="","",INDIRECT("Teams!F"&amp; MATCH(D77,Teams!A:A,0))),0,"")</f>
        <v/>
      </c>
      <c r="V77" s="266" t="str">
        <f t="shared" ca="1" si="5"/>
        <v/>
      </c>
      <c r="W77" s="266" t="str">
        <f ca="1">IF($D77="","",Basis!$G$5)</f>
        <v>MIX</v>
      </c>
      <c r="X77" s="266" t="str" cm="1">
        <f t="array" aca="1" ref="X77" ca="1">IF(D77="","",INDIRECT($E77&amp;"!AE"&amp;$AF77))</f>
        <v>3312 AD</v>
      </c>
      <c r="Y77" s="266" t="str" cm="1">
        <f t="array" aca="1" ref="Y77" ca="1">IF(D77="","",INDIRECT($E77&amp;"!AF"&amp;$AF77))</f>
        <v>Dordrecht Oranje Wit (D)</v>
      </c>
      <c r="Z77" s="271" cm="1">
        <f t="array" aca="1" ref="Z77" ca="1">IF($D77="","",IFERROR(ROUND(INDIRECT($E77&amp;"!AH"&amp;$AF77),1),""))</f>
        <v>8.6</v>
      </c>
      <c r="AD77" s="21">
        <f t="shared" si="7"/>
        <v>37</v>
      </c>
      <c r="AE77" s="21" t="str" cm="1">
        <f t="array" aca="1" ref="AE77" ca="1">INDIRECT("Teams!BP"&amp;AD77)</f>
        <v>E5</v>
      </c>
      <c r="AF77" s="97" cm="1">
        <f t="array" aca="1" ref="AF77" ca="1">IFERROR(INDIRECT("Teams!BK"&amp;MATCH(AE77,Teams!A:A,0)),"")</f>
        <v>511</v>
      </c>
      <c r="AG77" s="21" t="s">
        <v>5042</v>
      </c>
    </row>
    <row r="78" spans="1:33" x14ac:dyDescent="0.25">
      <c r="A78" s="267" t="str">
        <f ca="1">IF($D78="","",Basis!$E$6)</f>
        <v>NCX19J3</v>
      </c>
      <c r="B78" s="268" t="str">
        <f ca="1">IF($D78="","",Basis!$C$5)</f>
        <v>Oranje Wit (D)</v>
      </c>
      <c r="C78" s="252" t="str">
        <f t="shared" ca="1" si="4"/>
        <v>E</v>
      </c>
      <c r="D78" s="257" t="str">
        <f t="shared" ca="1" si="6"/>
        <v>E5</v>
      </c>
      <c r="E78" s="252" t="str">
        <f ca="1">IF(D78="","","Zaal")</f>
        <v>Zaal</v>
      </c>
      <c r="F78" s="257" t="str" cm="1">
        <f t="array" aca="1" ref="F78" ca="1">IF($D78="","",INDIRECT($E78&amp;"!E"&amp;$AF78))</f>
        <v>BK</v>
      </c>
      <c r="G78" s="262" t="str" cm="1">
        <f t="array" aca="1" ref="G78" ca="1">IF($D78="","",INDIRECT($E78&amp;"!G"&amp;$AF78))</f>
        <v>4</v>
      </c>
      <c r="H78" s="257" t="str" cm="1">
        <f t="array" aca="1" ref="H78" ca="1">PROPER(SUBSTITUTE(IF($D78="","",INDIRECT($E78&amp;"!F"&amp;$AF78)),"0","?"))</f>
        <v>Za</v>
      </c>
      <c r="I78" s="262" cm="1">
        <f t="array" aca="1" ref="I78" ca="1">IF($D78="","",INDIRECT($E78&amp;"!J"&amp;$AF78))</f>
        <v>3</v>
      </c>
      <c r="J78" s="263" cm="1">
        <f t="array" aca="1" ref="J78" ca="1">IF($D78="","",INDIRECT($E78&amp;"!K"&amp;$AF78))</f>
        <v>2</v>
      </c>
      <c r="K78" s="264" cm="1">
        <f t="array" aca="1" ref="K78" ca="1">IF($D78="","",IFERROR(ROUND(INDIRECT($E78&amp;"!L"&amp;$AF78),1),""))</f>
        <v>8.1999999999999993</v>
      </c>
      <c r="L78" s="263" cm="1">
        <f t="array" aca="1" ref="L78" ca="1">IF($D78="","",IFERROR(INDIRECT($E78&amp;"!P"&amp;$AF78),""))</f>
        <v>0</v>
      </c>
      <c r="M78" s="262" cm="1">
        <f t="array" aca="1" ref="M78" ca="1">IF($D78="","",IFERROR(INDIRECT($E78&amp;"!Q"&amp;$AF78),""))</f>
        <v>0</v>
      </c>
      <c r="N78" s="263" cm="1">
        <f t="array" aca="1" ref="N78" ca="1">IF($D78="","",IFERROR(INDIRECT($E78&amp;"!R"&amp;$AF78),""))</f>
        <v>0</v>
      </c>
      <c r="O78" s="263" cm="1">
        <f t="array" aca="1" ref="O78" ca="1">IF($D78="","",IFERROR(INDIRECT($E78&amp;"!S"&amp;$AF78),""))</f>
        <v>0</v>
      </c>
      <c r="P78" s="263" cm="1">
        <f t="array" aca="1" ref="P78" ca="1">IF($D78="","",IFERROR(INDIRECT($E78&amp;"!P"&amp;$AF78-1),""))</f>
        <v>0</v>
      </c>
      <c r="Q78" s="263" cm="1">
        <f t="array" aca="1" ref="Q78" ca="1">IF($D78="","",IFERROR(INDIRECT($E78&amp;"!Q"&amp;$AF78-1),""))</f>
        <v>0</v>
      </c>
      <c r="R78" s="263" cm="1">
        <f t="array" aca="1" ref="R78" ca="1">IF($D78="","",IFERROR(INDIRECT($E78&amp;"!R"&amp;$AF78-1),""))</f>
        <v>0</v>
      </c>
      <c r="S78" s="263" cm="1">
        <f t="array" aca="1" ref="S78" ca="1">IF($D78="","",IFERROR(INDIRECT($E78&amp;"!S"&amp;$AF78-1),""))</f>
        <v>5</v>
      </c>
      <c r="T78" s="263" cm="1">
        <f t="array" aca="1" ref="T78" ca="1">IF($D78="","",INDIRECT($E78&amp;"!T"&amp;$AF78-1))</f>
        <v>0</v>
      </c>
      <c r="U78" s="270" t="str" cm="1">
        <f t="array" aca="1" ref="U78" ca="1">SUBSTITUTE(IF($D78="","",INDIRECT("Teams!N"&amp; MATCH(D78,Teams!I:I,0))),0,"")</f>
        <v/>
      </c>
      <c r="V78" s="268" t="str">
        <f t="shared" ca="1" si="5"/>
        <v/>
      </c>
      <c r="W78" s="268" t="str">
        <f ca="1">IF($D78="","",Basis!$G$5)</f>
        <v>MIX</v>
      </c>
      <c r="X78" s="268" t="str" cm="1">
        <f t="array" aca="1" ref="X78" ca="1">IF(D78="","",INDIRECT($E78&amp;"!AE"&amp;$AF78))</f>
        <v>3312 AD</v>
      </c>
      <c r="Y78" s="268" t="str" cm="1">
        <f t="array" aca="1" ref="Y78" ca="1">IF(D78="","",INDIRECT($E78&amp;"!AF"&amp;$AF78))</f>
        <v>Dordrecht Oranje Wit Hal</v>
      </c>
      <c r="Z78" s="272" cm="1">
        <f t="array" aca="1" ref="Z78" ca="1">IF($D78="","",IFERROR(ROUND(INDIRECT($E78&amp;"!AH"&amp;$AF78),1),""))</f>
        <v>8.6</v>
      </c>
      <c r="AD78" s="21">
        <f t="shared" si="7"/>
        <v>37</v>
      </c>
      <c r="AE78" s="21" t="str" cm="1">
        <f t="array" aca="1" ref="AE78" ca="1">INDIRECT("Teams!BP"&amp;AD78)</f>
        <v>E5</v>
      </c>
      <c r="AF78" s="97" cm="1">
        <f t="array" aca="1" ref="AF78" ca="1">IFERROR(INDIRECT("Teams!BL"&amp;MATCH(AE78,Teams!I:I,0)),"")</f>
        <v>491</v>
      </c>
      <c r="AG78" s="21" t="s">
        <v>5043</v>
      </c>
    </row>
    <row r="79" spans="1:33" x14ac:dyDescent="0.25">
      <c r="A79" s="278" t="str">
        <f ca="1">IF($D79="","",Basis!$E$6)</f>
        <v/>
      </c>
      <c r="B79" s="279" t="str">
        <f ca="1">IF($D79="","",Basis!$C$5)</f>
        <v/>
      </c>
      <c r="C79" s="253" t="str">
        <f t="shared" ca="1" si="4"/>
        <v/>
      </c>
      <c r="D79" s="258" t="str">
        <f t="shared" ca="1" si="6"/>
        <v/>
      </c>
      <c r="E79" s="253" t="str">
        <f ca="1">IF(D79="","","Veldvj")</f>
        <v/>
      </c>
      <c r="F79" s="258" t="str" cm="1">
        <f t="array" aca="1" ref="F79" ca="1">IF($D79="","",INDIRECT($E79&amp;"!E"&amp;$AF79))</f>
        <v/>
      </c>
      <c r="G79" s="274" t="str" cm="1">
        <f t="array" aca="1" ref="G79" ca="1">IF($D79="","",INDIRECT($E79&amp;"!G"&amp;$AF79))</f>
        <v/>
      </c>
      <c r="H79" s="258" t="str" cm="1">
        <f t="array" aca="1" ref="H79" ca="1">PROPER(SUBSTITUTE(IF($D79="","",INDIRECT($E79&amp;"!F"&amp;$AF79)),"0","?"))</f>
        <v/>
      </c>
      <c r="I79" s="274" t="str" cm="1">
        <f t="array" aca="1" ref="I79" ca="1">IF($D79="","",INDIRECT($E79&amp;"!J"&amp;$AF79))</f>
        <v/>
      </c>
      <c r="J79" s="275" t="str" cm="1">
        <f t="array" aca="1" ref="J79" ca="1">IF($D79="","",INDIRECT($E79&amp;"!K"&amp;$AF79))</f>
        <v/>
      </c>
      <c r="K79" s="276" t="str" cm="1">
        <f t="array" aca="1" ref="K79" ca="1">IF($D79="","",IFERROR(ROUND(INDIRECT($E79&amp;"!L"&amp;$AF79),1),""))</f>
        <v/>
      </c>
      <c r="L79" s="275" t="str" cm="1">
        <f t="array" aca="1" ref="L79" ca="1">IF($D79="","",IFERROR(INDIRECT($E79&amp;"!P"&amp;$AF79),""))</f>
        <v/>
      </c>
      <c r="M79" s="274" t="str" cm="1">
        <f t="array" aca="1" ref="M79" ca="1">IF($D79="","",IFERROR(INDIRECT($E79&amp;"!Q"&amp;$AF79),""))</f>
        <v/>
      </c>
      <c r="N79" s="275" t="str" cm="1">
        <f t="array" aca="1" ref="N79" ca="1">IF($D79="","",IFERROR(INDIRECT($E79&amp;"!R"&amp;$AF79),""))</f>
        <v/>
      </c>
      <c r="O79" s="277" t="str" cm="1">
        <f t="array" aca="1" ref="O79" ca="1">IF($D79="","",IFERROR(INDIRECT($E79&amp;"!S"&amp;$AF79),""))</f>
        <v/>
      </c>
      <c r="P79" s="275" t="str" cm="1">
        <f t="array" aca="1" ref="P79" ca="1">IF($D79="","",IFERROR(INDIRECT($E79&amp;"!P"&amp;$AF79-1),""))</f>
        <v/>
      </c>
      <c r="Q79" s="275" t="str" cm="1">
        <f t="array" aca="1" ref="Q79" ca="1">IF($D79="","",IFERROR(INDIRECT($E79&amp;"!Q"&amp;$AF79-1),""))</f>
        <v/>
      </c>
      <c r="R79" s="275" t="str" cm="1">
        <f t="array" aca="1" ref="R79" ca="1">IF($D79="","",IFERROR(INDIRECT($E79&amp;"!R"&amp;$AF79-1),""))</f>
        <v/>
      </c>
      <c r="S79" s="275" t="str" cm="1">
        <f t="array" aca="1" ref="S79" ca="1">IF($D79="","",IFERROR(INDIRECT($E79&amp;"!S"&amp;$AF79-1),""))</f>
        <v/>
      </c>
      <c r="T79" s="275" t="str" cm="1">
        <f t="array" aca="1" ref="T79" ca="1">IF($D79="","",INDIRECT($E79&amp;"!T"&amp;$AF79-1))</f>
        <v/>
      </c>
      <c r="U79" s="280" t="str" cm="1">
        <f t="array" aca="1" ref="U79" ca="1">SUBSTITUTE(IF($D79="","",INDIRECT("Teams!V"&amp; MATCH(D79,Teams!Q:Q,0))),0,"")</f>
        <v/>
      </c>
      <c r="V79" s="279" t="str">
        <f t="shared" ca="1" si="5"/>
        <v/>
      </c>
      <c r="W79" s="279" t="str">
        <f ca="1">IF($D79="","",Basis!$G$5)</f>
        <v/>
      </c>
      <c r="X79" s="279" t="str" cm="1">
        <f t="array" aca="1" ref="X79" ca="1">IF(D79="","",INDIRECT($E79&amp;"!AE"&amp;$AF79))</f>
        <v/>
      </c>
      <c r="Y79" s="279" t="str" cm="1">
        <f t="array" aca="1" ref="Y79" ca="1">IF(D79="","",INDIRECT($E79&amp;"!AF"&amp;$AF79))</f>
        <v/>
      </c>
      <c r="Z79" s="281" t="str" cm="1">
        <f t="array" aca="1" ref="Z79" ca="1">IF($D79="","",IFERROR(ROUND(INDIRECT($E79&amp;"!AH"&amp;$AF79),1),""))</f>
        <v/>
      </c>
      <c r="AD79" s="21">
        <f t="shared" si="7"/>
        <v>37</v>
      </c>
      <c r="AE79" s="21" t="str" cm="1">
        <f t="array" aca="1" ref="AE79" ca="1">INDIRECT("Teams!BP"&amp;AD79)</f>
        <v>E5</v>
      </c>
      <c r="AF79" s="97" t="str" cm="1">
        <f t="array" aca="1" ref="AF79" ca="1">IFERROR(INDIRECT("Teams!BM"&amp;MATCH(AE79,Teams!Q:Q,0)),"")</f>
        <v/>
      </c>
      <c r="AG79" s="21" t="s">
        <v>5044</v>
      </c>
    </row>
    <row r="80" spans="1:33" x14ac:dyDescent="0.25">
      <c r="A80" s="265" t="str">
        <f ca="1">IF($D80="","",Basis!$E$6)</f>
        <v>NCX19J3</v>
      </c>
      <c r="B80" s="266" t="str">
        <f ca="1">IF($D80="","",Basis!$C$5)</f>
        <v>Oranje Wit (D)</v>
      </c>
      <c r="C80" s="251" t="str">
        <f t="shared" ca="1" si="4"/>
        <v>F</v>
      </c>
      <c r="D80" s="256" t="str">
        <f t="shared" ca="1" si="6"/>
        <v>F1</v>
      </c>
      <c r="E80" s="251" t="str">
        <f ca="1">IF($D80="","","Veldnj")</f>
        <v>Veldnj</v>
      </c>
      <c r="F80" s="256" t="str" cm="1">
        <f t="array" aca="1" ref="F80" ca="1">IF($D80="","",INDIRECT($E80&amp;"!E"&amp;$AF80))</f>
        <v>BK</v>
      </c>
      <c r="G80" s="259" t="str" cm="1">
        <f t="array" aca="1" ref="G80" ca="1">IF($D80="","",INDIRECT($E80&amp;"!G"&amp;$AF80))</f>
        <v>4</v>
      </c>
      <c r="H80" s="256" t="str" cm="1">
        <f t="array" aca="1" ref="H80" ca="1">PROPER(SUBSTITUTE(IF($D80="","",INDIRECT($E80&amp;"!F"&amp;$AF80)),"0","?"))</f>
        <v>Za</v>
      </c>
      <c r="I80" s="259" cm="1">
        <f t="array" aca="1" ref="I80" ca="1">IF($D80="","",INDIRECT($E80&amp;"!J"&amp;$AF80))</f>
        <v>4</v>
      </c>
      <c r="J80" s="260" cm="1">
        <f t="array" aca="1" ref="J80" ca="1">IF($D80="","",INDIRECT($E80&amp;"!K"&amp;$AF80))</f>
        <v>1</v>
      </c>
      <c r="K80" s="261" cm="1">
        <f t="array" aca="1" ref="K80" ca="1">IF($D80="","",IFERROR(ROUND(INDIRECT($E80&amp;"!L"&amp;$AF80),1),""))</f>
        <v>6.2</v>
      </c>
      <c r="L80" s="260" cm="1">
        <f t="array" aca="1" ref="L80" ca="1">IF($D80="","",IFERROR(INDIRECT($E80&amp;"!P"&amp;$AF80),""))</f>
        <v>0</v>
      </c>
      <c r="M80" s="259" cm="1">
        <f t="array" aca="1" ref="M80" ca="1">IF($D80="","",IFERROR(INDIRECT($E80&amp;"!Q"&amp;$AF80),""))</f>
        <v>0</v>
      </c>
      <c r="N80" s="260" cm="1">
        <f t="array" aca="1" ref="N80" ca="1">IF($D80="","",IFERROR(INDIRECT($E80&amp;"!R"&amp;$AF80),""))</f>
        <v>0</v>
      </c>
      <c r="O80" s="260"/>
      <c r="P80" s="260" cm="1">
        <f t="array" aca="1" ref="P80" ca="1">IF($D80="","",IFERROR(INDIRECT($E80&amp;"!P"&amp;$AF80-1),""))</f>
        <v>0</v>
      </c>
      <c r="Q80" s="260" cm="1">
        <f t="array" aca="1" ref="Q80" ca="1">IF($D80="","",IFERROR(INDIRECT($E80&amp;"!Q"&amp;$AF80-1),""))</f>
        <v>0</v>
      </c>
      <c r="R80" s="260" cm="1">
        <f t="array" aca="1" ref="R80" ca="1">IF($D80="","",IFERROR(INDIRECT($E80&amp;"!R"&amp;$AF80-1),""))</f>
        <v>0</v>
      </c>
      <c r="S80" s="260"/>
      <c r="T80" s="260" cm="1">
        <f t="array" aca="1" ref="T80" ca="1">IF($D80="","",INDIRECT($E80&amp;"!T"&amp;$AF80-1))</f>
        <v>4</v>
      </c>
      <c r="U80" s="269" t="str" cm="1">
        <f t="array" aca="1" ref="U80" ca="1">SUBSTITUTE(IF($D80="","",INDIRECT("Teams!F"&amp; MATCH(D80,Teams!A:A,0))),0,"")</f>
        <v/>
      </c>
      <c r="V80" s="266" t="str">
        <f t="shared" ca="1" si="5"/>
        <v/>
      </c>
      <c r="W80" s="266" t="str">
        <f ca="1">IF($D80="","",Basis!$G$5)</f>
        <v>MIX</v>
      </c>
      <c r="X80" s="266" t="str" cm="1">
        <f t="array" aca="1" ref="X80" ca="1">IF(D80="","",INDIRECT($E80&amp;"!AE"&amp;$AF80))</f>
        <v>3312 AD</v>
      </c>
      <c r="Y80" s="266" t="str" cm="1">
        <f t="array" aca="1" ref="Y80" ca="1">IF(D80="","",INDIRECT($E80&amp;"!AF"&amp;$AF80))</f>
        <v>Dordrecht Oranje Wit (D)</v>
      </c>
      <c r="Z80" s="271" cm="1">
        <f t="array" aca="1" ref="Z80" ca="1">IF($D80="","",IFERROR(ROUND(INDIRECT($E80&amp;"!AH"&amp;$AF80),1),""))</f>
        <v>6.8</v>
      </c>
      <c r="AD80" s="21">
        <f t="shared" si="7"/>
        <v>38</v>
      </c>
      <c r="AE80" s="21" t="str" cm="1">
        <f t="array" aca="1" ref="AE80" ca="1">INDIRECT("Teams!BP"&amp;AD80)</f>
        <v>F1</v>
      </c>
      <c r="AF80" s="97" cm="1">
        <f t="array" aca="1" ref="AF80" ca="1">IFERROR(INDIRECT("Teams!BK"&amp;MATCH(AE80,Teams!A:A,0)),"")</f>
        <v>531</v>
      </c>
      <c r="AG80" s="21" t="s">
        <v>5042</v>
      </c>
    </row>
    <row r="81" spans="1:33" x14ac:dyDescent="0.25">
      <c r="A81" s="267" t="str">
        <f ca="1">IF($D81="","",Basis!$E$6)</f>
        <v>NCX19J3</v>
      </c>
      <c r="B81" s="268" t="str">
        <f ca="1">IF($D81="","",Basis!$C$5)</f>
        <v>Oranje Wit (D)</v>
      </c>
      <c r="C81" s="252" t="str">
        <f t="shared" ca="1" si="4"/>
        <v>F</v>
      </c>
      <c r="D81" s="257" t="str">
        <f t="shared" ca="1" si="6"/>
        <v>F1</v>
      </c>
      <c r="E81" s="252" t="str">
        <f ca="1">IF(D81="","","Zaal")</f>
        <v>Zaal</v>
      </c>
      <c r="F81" s="257" t="str" cm="1">
        <f t="array" aca="1" ref="F81" ca="1">IF($D81="","",INDIRECT($E81&amp;"!E"&amp;$AF81))</f>
        <v>BK</v>
      </c>
      <c r="G81" s="262" t="str" cm="1">
        <f t="array" aca="1" ref="G81" ca="1">IF($D81="","",INDIRECT($E81&amp;"!G"&amp;$AF81))</f>
        <v>4</v>
      </c>
      <c r="H81" s="257" t="str" cm="1">
        <f t="array" aca="1" ref="H81" ca="1">PROPER(SUBSTITUTE(IF($D81="","",INDIRECT($E81&amp;"!F"&amp;$AF81)),"0","?"))</f>
        <v>Za</v>
      </c>
      <c r="I81" s="262" cm="1">
        <f t="array" aca="1" ref="I81" ca="1">IF($D81="","",INDIRECT($E81&amp;"!J"&amp;$AF81))</f>
        <v>4</v>
      </c>
      <c r="J81" s="263" cm="1">
        <f t="array" aca="1" ref="J81" ca="1">IF($D81="","",INDIRECT($E81&amp;"!K"&amp;$AF81))</f>
        <v>1</v>
      </c>
      <c r="K81" s="264" cm="1">
        <f t="array" aca="1" ref="K81" ca="1">IF($D81="","",IFERROR(ROUND(INDIRECT($E81&amp;"!L"&amp;$AF81),1),""))</f>
        <v>6.2</v>
      </c>
      <c r="L81" s="263" cm="1">
        <f t="array" aca="1" ref="L81" ca="1">IF($D81="","",IFERROR(INDIRECT($E81&amp;"!P"&amp;$AF81),""))</f>
        <v>0</v>
      </c>
      <c r="M81" s="262" cm="1">
        <f t="array" aca="1" ref="M81" ca="1">IF($D81="","",IFERROR(INDIRECT($E81&amp;"!Q"&amp;$AF81),""))</f>
        <v>0</v>
      </c>
      <c r="N81" s="263" cm="1">
        <f t="array" aca="1" ref="N81" ca="1">IF($D81="","",IFERROR(INDIRECT($E81&amp;"!R"&amp;$AF81),""))</f>
        <v>0</v>
      </c>
      <c r="O81" s="263" cm="1">
        <f t="array" aca="1" ref="O81" ca="1">IF($D81="","",IFERROR(INDIRECT($E81&amp;"!S"&amp;$AF81),""))</f>
        <v>0</v>
      </c>
      <c r="P81" s="263" cm="1">
        <f t="array" aca="1" ref="P81" ca="1">IF($D81="","",IFERROR(INDIRECT($E81&amp;"!P"&amp;$AF81-1),""))</f>
        <v>0</v>
      </c>
      <c r="Q81" s="263" cm="1">
        <f t="array" aca="1" ref="Q81" ca="1">IF($D81="","",IFERROR(INDIRECT($E81&amp;"!Q"&amp;$AF81-1),""))</f>
        <v>0</v>
      </c>
      <c r="R81" s="263" cm="1">
        <f t="array" aca="1" ref="R81" ca="1">IF($D81="","",IFERROR(INDIRECT($E81&amp;"!R"&amp;$AF81-1),""))</f>
        <v>0</v>
      </c>
      <c r="S81" s="263" cm="1">
        <f t="array" aca="1" ref="S81" ca="1">IF($D81="","",IFERROR(INDIRECT($E81&amp;"!S"&amp;$AF81-1),""))</f>
        <v>5</v>
      </c>
      <c r="T81" s="263" cm="1">
        <f t="array" aca="1" ref="T81" ca="1">IF($D81="","",INDIRECT($E81&amp;"!T"&amp;$AF81-1))</f>
        <v>0</v>
      </c>
      <c r="U81" s="270" t="str" cm="1">
        <f t="array" aca="1" ref="U81" ca="1">SUBSTITUTE(IF($D81="","",INDIRECT("Teams!N"&amp; MATCH(D81,Teams!I:I,0))),0,"")</f>
        <v/>
      </c>
      <c r="V81" s="268" t="str">
        <f t="shared" ca="1" si="5"/>
        <v/>
      </c>
      <c r="W81" s="268" t="str">
        <f ca="1">IF($D81="","",Basis!$G$5)</f>
        <v>MIX</v>
      </c>
      <c r="X81" s="268" t="str" cm="1">
        <f t="array" aca="1" ref="X81" ca="1">IF(D81="","",INDIRECT($E81&amp;"!AE"&amp;$AF81))</f>
        <v>3312 AD</v>
      </c>
      <c r="Y81" s="268" t="str" cm="1">
        <f t="array" aca="1" ref="Y81" ca="1">IF(D81="","",INDIRECT($E81&amp;"!AF"&amp;$AF81))</f>
        <v>Dordrecht Oranje Wit Hal</v>
      </c>
      <c r="Z81" s="272" cm="1">
        <f t="array" aca="1" ref="Z81" ca="1">IF($D81="","",IFERROR(ROUND(INDIRECT($E81&amp;"!AH"&amp;$AF81),1),""))</f>
        <v>6.8</v>
      </c>
      <c r="AD81" s="21">
        <f t="shared" si="7"/>
        <v>38</v>
      </c>
      <c r="AE81" s="21" t="str" cm="1">
        <f t="array" aca="1" ref="AE81" ca="1">INDIRECT("Teams!BP"&amp;AD81)</f>
        <v>F1</v>
      </c>
      <c r="AF81" s="97" cm="1">
        <f t="array" aca="1" ref="AF81" ca="1">IFERROR(INDIRECT("Teams!BL"&amp;MATCH(AE81,Teams!I:I,0)),"")</f>
        <v>511</v>
      </c>
      <c r="AG81" s="21" t="s">
        <v>5043</v>
      </c>
    </row>
    <row r="82" spans="1:33" x14ac:dyDescent="0.25">
      <c r="A82" s="278" t="str">
        <f ca="1">IF($D82="","",Basis!$E$6)</f>
        <v/>
      </c>
      <c r="B82" s="279" t="str">
        <f ca="1">IF($D82="","",Basis!$C$5)</f>
        <v/>
      </c>
      <c r="C82" s="253" t="str">
        <f t="shared" ca="1" si="4"/>
        <v/>
      </c>
      <c r="D82" s="258" t="str">
        <f t="shared" ca="1" si="6"/>
        <v/>
      </c>
      <c r="E82" s="253" t="str">
        <f ca="1">IF(D82="","","Veldvj")</f>
        <v/>
      </c>
      <c r="F82" s="258" t="str" cm="1">
        <f t="array" aca="1" ref="F82" ca="1">IF($D82="","",INDIRECT($E82&amp;"!E"&amp;$AF82))</f>
        <v/>
      </c>
      <c r="G82" s="274" t="str" cm="1">
        <f t="array" aca="1" ref="G82" ca="1">IF($D82="","",INDIRECT($E82&amp;"!G"&amp;$AF82))</f>
        <v/>
      </c>
      <c r="H82" s="258" t="str" cm="1">
        <f t="array" aca="1" ref="H82" ca="1">PROPER(SUBSTITUTE(IF($D82="","",INDIRECT($E82&amp;"!F"&amp;$AF82)),"0","?"))</f>
        <v/>
      </c>
      <c r="I82" s="274" t="str" cm="1">
        <f t="array" aca="1" ref="I82" ca="1">IF($D82="","",INDIRECT($E82&amp;"!J"&amp;$AF82))</f>
        <v/>
      </c>
      <c r="J82" s="275" t="str" cm="1">
        <f t="array" aca="1" ref="J82" ca="1">IF($D82="","",INDIRECT($E82&amp;"!K"&amp;$AF82))</f>
        <v/>
      </c>
      <c r="K82" s="276" t="str" cm="1">
        <f t="array" aca="1" ref="K82" ca="1">IF($D82="","",IFERROR(ROUND(INDIRECT($E82&amp;"!L"&amp;$AF82),1),""))</f>
        <v/>
      </c>
      <c r="L82" s="275" t="str" cm="1">
        <f t="array" aca="1" ref="L82" ca="1">IF($D82="","",IFERROR(INDIRECT($E82&amp;"!P"&amp;$AF82),""))</f>
        <v/>
      </c>
      <c r="M82" s="274" t="str" cm="1">
        <f t="array" aca="1" ref="M82" ca="1">IF($D82="","",IFERROR(INDIRECT($E82&amp;"!Q"&amp;$AF82),""))</f>
        <v/>
      </c>
      <c r="N82" s="275" t="str" cm="1">
        <f t="array" aca="1" ref="N82" ca="1">IF($D82="","",IFERROR(INDIRECT($E82&amp;"!R"&amp;$AF82),""))</f>
        <v/>
      </c>
      <c r="O82" s="277" t="str" cm="1">
        <f t="array" aca="1" ref="O82" ca="1">IF($D82="","",IFERROR(INDIRECT($E82&amp;"!S"&amp;$AF82),""))</f>
        <v/>
      </c>
      <c r="P82" s="275" t="str" cm="1">
        <f t="array" aca="1" ref="P82" ca="1">IF($D82="","",IFERROR(INDIRECT($E82&amp;"!P"&amp;$AF82-1),""))</f>
        <v/>
      </c>
      <c r="Q82" s="275" t="str" cm="1">
        <f t="array" aca="1" ref="Q82" ca="1">IF($D82="","",IFERROR(INDIRECT($E82&amp;"!Q"&amp;$AF82-1),""))</f>
        <v/>
      </c>
      <c r="R82" s="275" t="str" cm="1">
        <f t="array" aca="1" ref="R82" ca="1">IF($D82="","",IFERROR(INDIRECT($E82&amp;"!R"&amp;$AF82-1),""))</f>
        <v/>
      </c>
      <c r="S82" s="275" t="str" cm="1">
        <f t="array" aca="1" ref="S82" ca="1">IF($D82="","",IFERROR(INDIRECT($E82&amp;"!S"&amp;$AF82-1),""))</f>
        <v/>
      </c>
      <c r="T82" s="275" t="str" cm="1">
        <f t="array" aca="1" ref="T82" ca="1">IF($D82="","",INDIRECT($E82&amp;"!T"&amp;$AF82-1))</f>
        <v/>
      </c>
      <c r="U82" s="280" t="str" cm="1">
        <f t="array" aca="1" ref="U82" ca="1">SUBSTITUTE(IF($D82="","",INDIRECT("Teams!V"&amp; MATCH(D82,Teams!Q:Q,0))),0,"")</f>
        <v/>
      </c>
      <c r="V82" s="279" t="str">
        <f t="shared" ca="1" si="5"/>
        <v/>
      </c>
      <c r="W82" s="279" t="str">
        <f ca="1">IF($D82="","",Basis!$G$5)</f>
        <v/>
      </c>
      <c r="X82" s="279" t="str" cm="1">
        <f t="array" aca="1" ref="X82" ca="1">IF(D82="","",INDIRECT($E82&amp;"!AE"&amp;$AF82))</f>
        <v/>
      </c>
      <c r="Y82" s="279" t="str" cm="1">
        <f t="array" aca="1" ref="Y82" ca="1">IF(D82="","",INDIRECT($E82&amp;"!AF"&amp;$AF82))</f>
        <v/>
      </c>
      <c r="Z82" s="281" t="str" cm="1">
        <f t="array" aca="1" ref="Z82" ca="1">IF($D82="","",IFERROR(ROUND(INDIRECT($E82&amp;"!AH"&amp;$AF82),1),""))</f>
        <v/>
      </c>
      <c r="AD82" s="21">
        <f t="shared" si="7"/>
        <v>38</v>
      </c>
      <c r="AE82" s="21" t="str" cm="1">
        <f t="array" aca="1" ref="AE82" ca="1">INDIRECT("Teams!BP"&amp;AD82)</f>
        <v>F1</v>
      </c>
      <c r="AF82" s="97" t="str" cm="1">
        <f t="array" aca="1" ref="AF82" ca="1">IFERROR(INDIRECT("Teams!BM"&amp;MATCH(AE82,Teams!Q:Q,0)),"")</f>
        <v/>
      </c>
      <c r="AG82" s="21" t="s">
        <v>5044</v>
      </c>
    </row>
    <row r="83" spans="1:33" x14ac:dyDescent="0.25">
      <c r="A83" s="265" t="str">
        <f ca="1">IF($D83="","",Basis!$E$6)</f>
        <v>NCX19J3</v>
      </c>
      <c r="B83" s="266" t="str">
        <f ca="1">IF($D83="","",Basis!$C$5)</f>
        <v>Oranje Wit (D)</v>
      </c>
      <c r="C83" s="251" t="str">
        <f t="shared" ca="1" si="4"/>
        <v>F</v>
      </c>
      <c r="D83" s="256" t="str">
        <f t="shared" ca="1" si="6"/>
        <v>F2</v>
      </c>
      <c r="E83" s="251" t="str">
        <f ca="1">IF($D83="","","Veldnj")</f>
        <v>Veldnj</v>
      </c>
      <c r="F83" s="256" t="str" cm="1">
        <f t="array" aca="1" ref="F83" ca="1">IF($D83="","",INDIRECT($E83&amp;"!E"&amp;$AF83))</f>
        <v>BK</v>
      </c>
      <c r="G83" s="259" t="str" cm="1">
        <f t="array" aca="1" ref="G83" ca="1">IF($D83="","",INDIRECT($E83&amp;"!G"&amp;$AF83))</f>
        <v>4</v>
      </c>
      <c r="H83" s="256" t="str" cm="1">
        <f t="array" aca="1" ref="H83" ca="1">PROPER(SUBSTITUTE(IF($D83="","",INDIRECT($E83&amp;"!F"&amp;$AF83)),"0","?"))</f>
        <v>Za</v>
      </c>
      <c r="I83" s="259" cm="1">
        <f t="array" aca="1" ref="I83" ca="1">IF($D83="","",INDIRECT($E83&amp;"!J"&amp;$AF83))</f>
        <v>4</v>
      </c>
      <c r="J83" s="260" cm="1">
        <f t="array" aca="1" ref="J83" ca="1">IF($D83="","",INDIRECT($E83&amp;"!K"&amp;$AF83))</f>
        <v>2</v>
      </c>
      <c r="K83" s="261" cm="1">
        <f t="array" aca="1" ref="K83" ca="1">IF($D83="","",IFERROR(ROUND(INDIRECT($E83&amp;"!L"&amp;$AF83),1),""))</f>
        <v>6.2</v>
      </c>
      <c r="L83" s="260" cm="1">
        <f t="array" aca="1" ref="L83" ca="1">IF($D83="","",IFERROR(INDIRECT($E83&amp;"!P"&amp;$AF83),""))</f>
        <v>0</v>
      </c>
      <c r="M83" s="259" cm="1">
        <f t="array" aca="1" ref="M83" ca="1">IF($D83="","",IFERROR(INDIRECT($E83&amp;"!Q"&amp;$AF83),""))</f>
        <v>0</v>
      </c>
      <c r="N83" s="260" cm="1">
        <f t="array" aca="1" ref="N83" ca="1">IF($D83="","",IFERROR(INDIRECT($E83&amp;"!R"&amp;$AF83),""))</f>
        <v>0</v>
      </c>
      <c r="O83" s="260"/>
      <c r="P83" s="260" cm="1">
        <f t="array" aca="1" ref="P83" ca="1">IF($D83="","",IFERROR(INDIRECT($E83&amp;"!P"&amp;$AF83-1),""))</f>
        <v>0</v>
      </c>
      <c r="Q83" s="260" cm="1">
        <f t="array" aca="1" ref="Q83" ca="1">IF($D83="","",IFERROR(INDIRECT($E83&amp;"!Q"&amp;$AF83-1),""))</f>
        <v>0</v>
      </c>
      <c r="R83" s="260" cm="1">
        <f t="array" aca="1" ref="R83" ca="1">IF($D83="","",IFERROR(INDIRECT($E83&amp;"!R"&amp;$AF83-1),""))</f>
        <v>0</v>
      </c>
      <c r="S83" s="260"/>
      <c r="T83" s="260" cm="1">
        <f t="array" aca="1" ref="T83" ca="1">IF($D83="","",INDIRECT($E83&amp;"!T"&amp;$AF83-1))</f>
        <v>6</v>
      </c>
      <c r="U83" s="269" t="str" cm="1">
        <f t="array" aca="1" ref="U83" ca="1">SUBSTITUTE(IF($D83="","",INDIRECT("Teams!F"&amp; MATCH(D83,Teams!A:A,0))),0,"")</f>
        <v/>
      </c>
      <c r="V83" s="266" t="str">
        <f t="shared" ca="1" si="5"/>
        <v/>
      </c>
      <c r="W83" s="266" t="str">
        <f ca="1">IF($D83="","",Basis!$G$5)</f>
        <v>MIX</v>
      </c>
      <c r="X83" s="266" t="str" cm="1">
        <f t="array" aca="1" ref="X83" ca="1">IF(D83="","",INDIRECT($E83&amp;"!AE"&amp;$AF83))</f>
        <v>3312 AD</v>
      </c>
      <c r="Y83" s="266" t="str" cm="1">
        <f t="array" aca="1" ref="Y83" ca="1">IF(D83="","",INDIRECT($E83&amp;"!AF"&amp;$AF83))</f>
        <v>Dordrecht Oranje Wit (D)</v>
      </c>
      <c r="Z83" s="271" cm="1">
        <f t="array" aca="1" ref="Z83" ca="1">IF($D83="","",IFERROR(ROUND(INDIRECT($E83&amp;"!AH"&amp;$AF83),1),""))</f>
        <v>6.6</v>
      </c>
      <c r="AD83" s="21">
        <f t="shared" si="7"/>
        <v>39</v>
      </c>
      <c r="AE83" s="21" t="str" cm="1">
        <f t="array" aca="1" ref="AE83" ca="1">INDIRECT("Teams!BP"&amp;AD83)</f>
        <v>F2</v>
      </c>
      <c r="AF83" s="97" cm="1">
        <f t="array" aca="1" ref="AF83" ca="1">IFERROR(INDIRECT("Teams!BK"&amp;MATCH(AE83,Teams!A:A,0)),"")</f>
        <v>551</v>
      </c>
      <c r="AG83" s="21" t="s">
        <v>5042</v>
      </c>
    </row>
    <row r="84" spans="1:33" x14ac:dyDescent="0.25">
      <c r="A84" s="267" t="str">
        <f ca="1">IF($D84="","",Basis!$E$6)</f>
        <v>NCX19J3</v>
      </c>
      <c r="B84" s="268" t="str">
        <f ca="1">IF($D84="","",Basis!$C$5)</f>
        <v>Oranje Wit (D)</v>
      </c>
      <c r="C84" s="252" t="str">
        <f t="shared" ca="1" si="4"/>
        <v>F</v>
      </c>
      <c r="D84" s="257" t="str">
        <f t="shared" ca="1" si="6"/>
        <v>F2</v>
      </c>
      <c r="E84" s="252" t="str">
        <f ca="1">IF(D84="","","Zaal")</f>
        <v>Zaal</v>
      </c>
      <c r="F84" s="257" t="str" cm="1">
        <f t="array" aca="1" ref="F84" ca="1">IF($D84="","",INDIRECT($E84&amp;"!E"&amp;$AF84))</f>
        <v>BK</v>
      </c>
      <c r="G84" s="262" t="str" cm="1">
        <f t="array" aca="1" ref="G84" ca="1">IF($D84="","",INDIRECT($E84&amp;"!G"&amp;$AF84))</f>
        <v>4</v>
      </c>
      <c r="H84" s="257" t="str" cm="1">
        <f t="array" aca="1" ref="H84" ca="1">PROPER(SUBSTITUTE(IF($D84="","",INDIRECT($E84&amp;"!F"&amp;$AF84)),"0","?"))</f>
        <v>Za</v>
      </c>
      <c r="I84" s="262" cm="1">
        <f t="array" aca="1" ref="I84" ca="1">IF($D84="","",INDIRECT($E84&amp;"!J"&amp;$AF84))</f>
        <v>4</v>
      </c>
      <c r="J84" s="263" cm="1">
        <f t="array" aca="1" ref="J84" ca="1">IF($D84="","",INDIRECT($E84&amp;"!K"&amp;$AF84))</f>
        <v>2</v>
      </c>
      <c r="K84" s="264" cm="1">
        <f t="array" aca="1" ref="K84" ca="1">IF($D84="","",IFERROR(ROUND(INDIRECT($E84&amp;"!L"&amp;$AF84),1),""))</f>
        <v>6.2</v>
      </c>
      <c r="L84" s="263" cm="1">
        <f t="array" aca="1" ref="L84" ca="1">IF($D84="","",IFERROR(INDIRECT($E84&amp;"!P"&amp;$AF84),""))</f>
        <v>0</v>
      </c>
      <c r="M84" s="262" cm="1">
        <f t="array" aca="1" ref="M84" ca="1">IF($D84="","",IFERROR(INDIRECT($E84&amp;"!Q"&amp;$AF84),""))</f>
        <v>0</v>
      </c>
      <c r="N84" s="263" cm="1">
        <f t="array" aca="1" ref="N84" ca="1">IF($D84="","",IFERROR(INDIRECT($E84&amp;"!R"&amp;$AF84),""))</f>
        <v>0</v>
      </c>
      <c r="O84" s="263" cm="1">
        <f t="array" aca="1" ref="O84" ca="1">IF($D84="","",IFERROR(INDIRECT($E84&amp;"!S"&amp;$AF84),""))</f>
        <v>0</v>
      </c>
      <c r="P84" s="263" cm="1">
        <f t="array" aca="1" ref="P84" ca="1">IF($D84="","",IFERROR(INDIRECT($E84&amp;"!P"&amp;$AF84-1),""))</f>
        <v>0</v>
      </c>
      <c r="Q84" s="263" cm="1">
        <f t="array" aca="1" ref="Q84" ca="1">IF($D84="","",IFERROR(INDIRECT($E84&amp;"!Q"&amp;$AF84-1),""))</f>
        <v>0</v>
      </c>
      <c r="R84" s="263" cm="1">
        <f t="array" aca="1" ref="R84" ca="1">IF($D84="","",IFERROR(INDIRECT($E84&amp;"!R"&amp;$AF84-1),""))</f>
        <v>0</v>
      </c>
      <c r="S84" s="263" cm="1">
        <f t="array" aca="1" ref="S84" ca="1">IF($D84="","",IFERROR(INDIRECT($E84&amp;"!S"&amp;$AF84-1),""))</f>
        <v>6</v>
      </c>
      <c r="T84" s="263" cm="1">
        <f t="array" aca="1" ref="T84" ca="1">IF($D84="","",INDIRECT($E84&amp;"!T"&amp;$AF84-1))</f>
        <v>0</v>
      </c>
      <c r="U84" s="270" t="str" cm="1">
        <f t="array" aca="1" ref="U84" ca="1">SUBSTITUTE(IF($D84="","",INDIRECT("Teams!N"&amp; MATCH(D84,Teams!I:I,0))),0,"")</f>
        <v/>
      </c>
      <c r="V84" s="268" t="str">
        <f t="shared" ca="1" si="5"/>
        <v/>
      </c>
      <c r="W84" s="268" t="str">
        <f ca="1">IF($D84="","",Basis!$G$5)</f>
        <v>MIX</v>
      </c>
      <c r="X84" s="268" t="str" cm="1">
        <f t="array" aca="1" ref="X84" ca="1">IF(D84="","",INDIRECT($E84&amp;"!AE"&amp;$AF84))</f>
        <v>3312 AD</v>
      </c>
      <c r="Y84" s="268" t="str" cm="1">
        <f t="array" aca="1" ref="Y84" ca="1">IF(D84="","",INDIRECT($E84&amp;"!AF"&amp;$AF84))</f>
        <v>Dordrecht Oranje Wit Hal</v>
      </c>
      <c r="Z84" s="272" cm="1">
        <f t="array" aca="1" ref="Z84" ca="1">IF($D84="","",IFERROR(ROUND(INDIRECT($E84&amp;"!AH"&amp;$AF84),1),""))</f>
        <v>6.6</v>
      </c>
      <c r="AD84" s="21">
        <f t="shared" si="7"/>
        <v>39</v>
      </c>
      <c r="AE84" s="21" t="str" cm="1">
        <f t="array" aca="1" ref="AE84" ca="1">INDIRECT("Teams!BP"&amp;AD84)</f>
        <v>F2</v>
      </c>
      <c r="AF84" s="97" cm="1">
        <f t="array" aca="1" ref="AF84" ca="1">IFERROR(INDIRECT("Teams!BL"&amp;MATCH(AE84,Teams!I:I,0)),"")</f>
        <v>531</v>
      </c>
      <c r="AG84" s="21" t="s">
        <v>5043</v>
      </c>
    </row>
    <row r="85" spans="1:33" x14ac:dyDescent="0.25">
      <c r="A85" s="278" t="str">
        <f ca="1">IF($D85="","",Basis!$E$6)</f>
        <v/>
      </c>
      <c r="B85" s="279" t="str">
        <f ca="1">IF($D85="","",Basis!$C$5)</f>
        <v/>
      </c>
      <c r="C85" s="253" t="str">
        <f t="shared" ca="1" si="4"/>
        <v/>
      </c>
      <c r="D85" s="258" t="str">
        <f t="shared" ca="1" si="6"/>
        <v/>
      </c>
      <c r="E85" s="253" t="str">
        <f ca="1">IF(D85="","","Veldvj")</f>
        <v/>
      </c>
      <c r="F85" s="258" t="str" cm="1">
        <f t="array" aca="1" ref="F85" ca="1">IF($D85="","",INDIRECT($E85&amp;"!E"&amp;$AF85))</f>
        <v/>
      </c>
      <c r="G85" s="274" t="str" cm="1">
        <f t="array" aca="1" ref="G85" ca="1">IF($D85="","",INDIRECT($E85&amp;"!G"&amp;$AF85))</f>
        <v/>
      </c>
      <c r="H85" s="258" t="str" cm="1">
        <f t="array" aca="1" ref="H85" ca="1">PROPER(SUBSTITUTE(IF($D85="","",INDIRECT($E85&amp;"!F"&amp;$AF85)),"0","?"))</f>
        <v/>
      </c>
      <c r="I85" s="274" t="str" cm="1">
        <f t="array" aca="1" ref="I85" ca="1">IF($D85="","",INDIRECT($E85&amp;"!J"&amp;$AF85))</f>
        <v/>
      </c>
      <c r="J85" s="275" t="str" cm="1">
        <f t="array" aca="1" ref="J85" ca="1">IF($D85="","",INDIRECT($E85&amp;"!K"&amp;$AF85))</f>
        <v/>
      </c>
      <c r="K85" s="276" t="str" cm="1">
        <f t="array" aca="1" ref="K85" ca="1">IF($D85="","",IFERROR(ROUND(INDIRECT($E85&amp;"!L"&amp;$AF85),1),""))</f>
        <v/>
      </c>
      <c r="L85" s="275" t="str" cm="1">
        <f t="array" aca="1" ref="L85" ca="1">IF($D85="","",IFERROR(INDIRECT($E85&amp;"!P"&amp;$AF85),""))</f>
        <v/>
      </c>
      <c r="M85" s="274" t="str" cm="1">
        <f t="array" aca="1" ref="M85" ca="1">IF($D85="","",IFERROR(INDIRECT($E85&amp;"!Q"&amp;$AF85),""))</f>
        <v/>
      </c>
      <c r="N85" s="275" t="str" cm="1">
        <f t="array" aca="1" ref="N85" ca="1">IF($D85="","",IFERROR(INDIRECT($E85&amp;"!R"&amp;$AF85),""))</f>
        <v/>
      </c>
      <c r="O85" s="277" t="str" cm="1">
        <f t="array" aca="1" ref="O85" ca="1">IF($D85="","",IFERROR(INDIRECT($E85&amp;"!S"&amp;$AF85),""))</f>
        <v/>
      </c>
      <c r="P85" s="275" t="str" cm="1">
        <f t="array" aca="1" ref="P85" ca="1">IF($D85="","",IFERROR(INDIRECT($E85&amp;"!P"&amp;$AF85-1),""))</f>
        <v/>
      </c>
      <c r="Q85" s="275" t="str" cm="1">
        <f t="array" aca="1" ref="Q85" ca="1">IF($D85="","",IFERROR(INDIRECT($E85&amp;"!Q"&amp;$AF85-1),""))</f>
        <v/>
      </c>
      <c r="R85" s="275" t="str" cm="1">
        <f t="array" aca="1" ref="R85" ca="1">IF($D85="","",IFERROR(INDIRECT($E85&amp;"!R"&amp;$AF85-1),""))</f>
        <v/>
      </c>
      <c r="S85" s="275" t="str" cm="1">
        <f t="array" aca="1" ref="S85" ca="1">IF($D85="","",IFERROR(INDIRECT($E85&amp;"!S"&amp;$AF85-1),""))</f>
        <v/>
      </c>
      <c r="T85" s="275" t="str" cm="1">
        <f t="array" aca="1" ref="T85" ca="1">IF($D85="","",INDIRECT($E85&amp;"!T"&amp;$AF85-1))</f>
        <v/>
      </c>
      <c r="U85" s="280" t="str" cm="1">
        <f t="array" aca="1" ref="U85" ca="1">SUBSTITUTE(IF($D85="","",INDIRECT("Teams!V"&amp; MATCH(D85,Teams!Q:Q,0))),0,"")</f>
        <v/>
      </c>
      <c r="V85" s="279" t="str">
        <f t="shared" ca="1" si="5"/>
        <v/>
      </c>
      <c r="W85" s="279" t="str">
        <f ca="1">IF($D85="","",Basis!$G$5)</f>
        <v/>
      </c>
      <c r="X85" s="279" t="str" cm="1">
        <f t="array" aca="1" ref="X85" ca="1">IF(D85="","",INDIRECT($E85&amp;"!AE"&amp;$AF85))</f>
        <v/>
      </c>
      <c r="Y85" s="279" t="str" cm="1">
        <f t="array" aca="1" ref="Y85" ca="1">IF(D85="","",INDIRECT($E85&amp;"!AF"&amp;$AF85))</f>
        <v/>
      </c>
      <c r="Z85" s="281" t="str" cm="1">
        <f t="array" aca="1" ref="Z85" ca="1">IF($D85="","",IFERROR(ROUND(INDIRECT($E85&amp;"!AH"&amp;$AF85),1),""))</f>
        <v/>
      </c>
      <c r="AD85" s="21">
        <f t="shared" si="7"/>
        <v>39</v>
      </c>
      <c r="AE85" s="21" t="str" cm="1">
        <f t="array" aca="1" ref="AE85" ca="1">INDIRECT("Teams!BP"&amp;AD85)</f>
        <v>F2</v>
      </c>
      <c r="AF85" s="97" t="str" cm="1">
        <f t="array" aca="1" ref="AF85" ca="1">IFERROR(INDIRECT("Teams!BM"&amp;MATCH(AE85,Teams!Q:Q,0)),"")</f>
        <v/>
      </c>
      <c r="AG85" s="21" t="s">
        <v>5044</v>
      </c>
    </row>
    <row r="86" spans="1:33" x14ac:dyDescent="0.25">
      <c r="A86" s="265" t="str">
        <f ca="1">IF($D86="","",Basis!$E$6)</f>
        <v/>
      </c>
      <c r="B86" s="266" t="str">
        <f ca="1">IF($D86="","",Basis!$C$5)</f>
        <v/>
      </c>
      <c r="C86" s="251" t="str">
        <f t="shared" ca="1" si="4"/>
        <v/>
      </c>
      <c r="D86" s="256" t="str">
        <f t="shared" ca="1" si="6"/>
        <v/>
      </c>
      <c r="E86" s="251" t="str">
        <f ca="1">IF($D86="","","Veldnj")</f>
        <v/>
      </c>
      <c r="F86" s="256" t="str" cm="1">
        <f t="array" aca="1" ref="F86" ca="1">IF($D86="","",INDIRECT($E86&amp;"!E"&amp;$AF86))</f>
        <v/>
      </c>
      <c r="G86" s="259" t="str" cm="1">
        <f t="array" aca="1" ref="G86" ca="1">IF($D86="","",INDIRECT($E86&amp;"!G"&amp;$AF86))</f>
        <v/>
      </c>
      <c r="H86" s="256" t="str" cm="1">
        <f t="array" aca="1" ref="H86" ca="1">PROPER(SUBSTITUTE(IF($D86="","",INDIRECT($E86&amp;"!F"&amp;$AF86)),"0","?"))</f>
        <v/>
      </c>
      <c r="I86" s="259" t="str" cm="1">
        <f t="array" aca="1" ref="I86" ca="1">IF($D86="","",INDIRECT($E86&amp;"!J"&amp;$AF86))</f>
        <v/>
      </c>
      <c r="J86" s="260" t="str" cm="1">
        <f t="array" aca="1" ref="J86" ca="1">IF($D86="","",INDIRECT($E86&amp;"!K"&amp;$AF86))</f>
        <v/>
      </c>
      <c r="K86" s="261" t="str" cm="1">
        <f t="array" aca="1" ref="K86" ca="1">IF($D86="","",IFERROR(ROUND(INDIRECT($E86&amp;"!L"&amp;$AF86),1),""))</f>
        <v/>
      </c>
      <c r="L86" s="260" t="str" cm="1">
        <f t="array" aca="1" ref="L86" ca="1">IF($D86="","",IFERROR(INDIRECT($E86&amp;"!P"&amp;$AF86),""))</f>
        <v/>
      </c>
      <c r="M86" s="259" t="str" cm="1">
        <f t="array" aca="1" ref="M86" ca="1">IF($D86="","",IFERROR(INDIRECT($E86&amp;"!Q"&amp;$AF86),""))</f>
        <v/>
      </c>
      <c r="N86" s="260" t="str" cm="1">
        <f t="array" aca="1" ref="N86" ca="1">IF($D86="","",IFERROR(INDIRECT($E86&amp;"!R"&amp;$AF86),""))</f>
        <v/>
      </c>
      <c r="O86" s="260"/>
      <c r="P86" s="260" t="str" cm="1">
        <f t="array" aca="1" ref="P86" ca="1">IF($D86="","",IFERROR(INDIRECT($E86&amp;"!P"&amp;$AF86-1),""))</f>
        <v/>
      </c>
      <c r="Q86" s="260" t="str" cm="1">
        <f t="array" aca="1" ref="Q86" ca="1">IF($D86="","",IFERROR(INDIRECT($E86&amp;"!Q"&amp;$AF86-1),""))</f>
        <v/>
      </c>
      <c r="R86" s="260" t="str" cm="1">
        <f t="array" aca="1" ref="R86" ca="1">IF($D86="","",IFERROR(INDIRECT($E86&amp;"!R"&amp;$AF86-1),""))</f>
        <v/>
      </c>
      <c r="S86" s="260"/>
      <c r="T86" s="260" t="str" cm="1">
        <f t="array" aca="1" ref="T86" ca="1">IF($D86="","",INDIRECT($E86&amp;"!T"&amp;$AF86-1))</f>
        <v/>
      </c>
      <c r="U86" s="269" t="str" cm="1">
        <f t="array" aca="1" ref="U86" ca="1">SUBSTITUTE(IF($D86="","",INDIRECT("Teams!F"&amp; MATCH(D86,Teams!A:A,0))),0,"")</f>
        <v/>
      </c>
      <c r="V86" s="266" t="str">
        <f t="shared" ca="1" si="5"/>
        <v/>
      </c>
      <c r="W86" s="266" t="str">
        <f ca="1">IF($D86="","",Basis!$G$5)</f>
        <v/>
      </c>
      <c r="X86" s="266" t="str" cm="1">
        <f t="array" aca="1" ref="X86" ca="1">IF(D86="","",INDIRECT($E86&amp;"!AE"&amp;$AF86))</f>
        <v/>
      </c>
      <c r="Y86" s="266" t="str" cm="1">
        <f t="array" aca="1" ref="Y86" ca="1">IF(D86="","",INDIRECT($E86&amp;"!AF"&amp;$AF86))</f>
        <v/>
      </c>
      <c r="Z86" s="271" t="str" cm="1">
        <f t="array" aca="1" ref="Z86" ca="1">IF($D86="","",IFERROR(ROUND(INDIRECT($E86&amp;"!AH"&amp;$AF86),1),""))</f>
        <v/>
      </c>
      <c r="AD86" s="21">
        <f t="shared" si="7"/>
        <v>40</v>
      </c>
      <c r="AE86" s="21" t="str" cm="1">
        <f t="array" aca="1" ref="AE86" ca="1">INDIRECT("Teams!BP"&amp;AD86)</f>
        <v/>
      </c>
      <c r="AF86" s="97" t="str" cm="1">
        <f t="array" aca="1" ref="AF86" ca="1">IFERROR(INDIRECT("Teams!BK"&amp;MATCH(AE86,Teams!A:A,0)),"")</f>
        <v/>
      </c>
      <c r="AG86" s="21" t="s">
        <v>5042</v>
      </c>
    </row>
    <row r="87" spans="1:33" x14ac:dyDescent="0.25">
      <c r="A87" s="267" t="str">
        <f ca="1">IF($D87="","",Basis!$E$6)</f>
        <v/>
      </c>
      <c r="B87" s="268" t="str">
        <f ca="1">IF($D87="","",Basis!$C$5)</f>
        <v/>
      </c>
      <c r="C87" s="252" t="str">
        <f t="shared" ca="1" si="4"/>
        <v/>
      </c>
      <c r="D87" s="257" t="str">
        <f t="shared" ca="1" si="6"/>
        <v/>
      </c>
      <c r="E87" s="252" t="str">
        <f ca="1">IF(D87="","","Zaal")</f>
        <v/>
      </c>
      <c r="F87" s="257" t="str" cm="1">
        <f t="array" aca="1" ref="F87" ca="1">IF($D87="","",INDIRECT($E87&amp;"!E"&amp;$AF87))</f>
        <v/>
      </c>
      <c r="G87" s="262" t="str" cm="1">
        <f t="array" aca="1" ref="G87" ca="1">IF($D87="","",INDIRECT($E87&amp;"!G"&amp;$AF87))</f>
        <v/>
      </c>
      <c r="H87" s="257" t="str" cm="1">
        <f t="array" aca="1" ref="H87" ca="1">PROPER(SUBSTITUTE(IF($D87="","",INDIRECT($E87&amp;"!F"&amp;$AF87)),"0","?"))</f>
        <v/>
      </c>
      <c r="I87" s="262" t="str" cm="1">
        <f t="array" aca="1" ref="I87" ca="1">IF($D87="","",INDIRECT($E87&amp;"!J"&amp;$AF87))</f>
        <v/>
      </c>
      <c r="J87" s="263" t="str" cm="1">
        <f t="array" aca="1" ref="J87" ca="1">IF($D87="","",INDIRECT($E87&amp;"!K"&amp;$AF87))</f>
        <v/>
      </c>
      <c r="K87" s="264" t="str" cm="1">
        <f t="array" aca="1" ref="K87" ca="1">IF($D87="","",IFERROR(ROUND(INDIRECT($E87&amp;"!L"&amp;$AF87),1),""))</f>
        <v/>
      </c>
      <c r="L87" s="263" t="str" cm="1">
        <f t="array" aca="1" ref="L87" ca="1">IF($D87="","",IFERROR(INDIRECT($E87&amp;"!P"&amp;$AF87),""))</f>
        <v/>
      </c>
      <c r="M87" s="262" t="str" cm="1">
        <f t="array" aca="1" ref="M87" ca="1">IF($D87="","",IFERROR(INDIRECT($E87&amp;"!Q"&amp;$AF87),""))</f>
        <v/>
      </c>
      <c r="N87" s="263" t="str" cm="1">
        <f t="array" aca="1" ref="N87" ca="1">IF($D87="","",IFERROR(INDIRECT($E87&amp;"!R"&amp;$AF87),""))</f>
        <v/>
      </c>
      <c r="O87" s="263" t="str" cm="1">
        <f t="array" aca="1" ref="O87" ca="1">IF($D87="","",IFERROR(INDIRECT($E87&amp;"!S"&amp;$AF87),""))</f>
        <v/>
      </c>
      <c r="P87" s="263" t="str" cm="1">
        <f t="array" aca="1" ref="P87" ca="1">IF($D87="","",IFERROR(INDIRECT($E87&amp;"!P"&amp;$AF87-1),""))</f>
        <v/>
      </c>
      <c r="Q87" s="263" t="str" cm="1">
        <f t="array" aca="1" ref="Q87" ca="1">IF($D87="","",IFERROR(INDIRECT($E87&amp;"!Q"&amp;$AF87-1),""))</f>
        <v/>
      </c>
      <c r="R87" s="263" t="str" cm="1">
        <f t="array" aca="1" ref="R87" ca="1">IF($D87="","",IFERROR(INDIRECT($E87&amp;"!R"&amp;$AF87-1),""))</f>
        <v/>
      </c>
      <c r="S87" s="263" t="str" cm="1">
        <f t="array" aca="1" ref="S87" ca="1">IF($D87="","",IFERROR(INDIRECT($E87&amp;"!S"&amp;$AF87-1),""))</f>
        <v/>
      </c>
      <c r="T87" s="263" t="str" cm="1">
        <f t="array" aca="1" ref="T87" ca="1">IF($D87="","",INDIRECT($E87&amp;"!T"&amp;$AF87-1))</f>
        <v/>
      </c>
      <c r="U87" s="270" t="str" cm="1">
        <f t="array" aca="1" ref="U87" ca="1">SUBSTITUTE(IF($D87="","",INDIRECT("Teams!N"&amp; MATCH(D87,Teams!I:I,0))),0,"")</f>
        <v/>
      </c>
      <c r="V87" s="268" t="str">
        <f t="shared" ca="1" si="5"/>
        <v/>
      </c>
      <c r="W87" s="268" t="str">
        <f ca="1">IF($D87="","",Basis!$G$5)</f>
        <v/>
      </c>
      <c r="X87" s="268" t="str" cm="1">
        <f t="array" aca="1" ref="X87" ca="1">IF(D87="","",INDIRECT($E87&amp;"!AE"&amp;$AF87))</f>
        <v/>
      </c>
      <c r="Y87" s="268" t="str" cm="1">
        <f t="array" aca="1" ref="Y87" ca="1">IF(D87="","",INDIRECT($E87&amp;"!AF"&amp;$AF87))</f>
        <v/>
      </c>
      <c r="Z87" s="272" t="str" cm="1">
        <f t="array" aca="1" ref="Z87" ca="1">IF($D87="","",IFERROR(ROUND(INDIRECT($E87&amp;"!AH"&amp;$AF87),1),""))</f>
        <v/>
      </c>
      <c r="AD87" s="21">
        <f t="shared" si="7"/>
        <v>40</v>
      </c>
      <c r="AE87" s="21" t="str" cm="1">
        <f t="array" aca="1" ref="AE87" ca="1">INDIRECT("Teams!BP"&amp;AD87)</f>
        <v/>
      </c>
      <c r="AF87" s="97" t="str" cm="1">
        <f t="array" aca="1" ref="AF87" ca="1">IFERROR(INDIRECT("Teams!BL"&amp;MATCH(AE87,Teams!I:I,0)),"")</f>
        <v/>
      </c>
      <c r="AG87" s="21" t="s">
        <v>5043</v>
      </c>
    </row>
    <row r="88" spans="1:33" x14ac:dyDescent="0.25">
      <c r="A88" s="278" t="str">
        <f ca="1">IF($D88="","",Basis!$E$6)</f>
        <v/>
      </c>
      <c r="B88" s="279" t="str">
        <f ca="1">IF($D88="","",Basis!$C$5)</f>
        <v/>
      </c>
      <c r="C88" s="253" t="str">
        <f t="shared" ca="1" si="4"/>
        <v/>
      </c>
      <c r="D88" s="258" t="str">
        <f t="shared" ca="1" si="6"/>
        <v/>
      </c>
      <c r="E88" s="253" t="str">
        <f ca="1">IF(D88="","","Veldvj")</f>
        <v/>
      </c>
      <c r="F88" s="258" t="str" cm="1">
        <f t="array" aca="1" ref="F88" ca="1">IF($D88="","",INDIRECT($E88&amp;"!E"&amp;$AF88))</f>
        <v/>
      </c>
      <c r="G88" s="274" t="str" cm="1">
        <f t="array" aca="1" ref="G88" ca="1">IF($D88="","",INDIRECT($E88&amp;"!G"&amp;$AF88))</f>
        <v/>
      </c>
      <c r="H88" s="258" t="str" cm="1">
        <f t="array" aca="1" ref="H88" ca="1">PROPER(SUBSTITUTE(IF($D88="","",INDIRECT($E88&amp;"!F"&amp;$AF88)),"0","?"))</f>
        <v/>
      </c>
      <c r="I88" s="274" t="str" cm="1">
        <f t="array" aca="1" ref="I88" ca="1">IF($D88="","",INDIRECT($E88&amp;"!J"&amp;$AF88))</f>
        <v/>
      </c>
      <c r="J88" s="275" t="str" cm="1">
        <f t="array" aca="1" ref="J88" ca="1">IF($D88="","",INDIRECT($E88&amp;"!K"&amp;$AF88))</f>
        <v/>
      </c>
      <c r="K88" s="276" t="str" cm="1">
        <f t="array" aca="1" ref="K88" ca="1">IF($D88="","",IFERROR(ROUND(INDIRECT($E88&amp;"!L"&amp;$AF88),1),""))</f>
        <v/>
      </c>
      <c r="L88" s="275" t="str" cm="1">
        <f t="array" aca="1" ref="L88" ca="1">IF($D88="","",IFERROR(INDIRECT($E88&amp;"!P"&amp;$AF88),""))</f>
        <v/>
      </c>
      <c r="M88" s="274" t="str" cm="1">
        <f t="array" aca="1" ref="M88" ca="1">IF($D88="","",IFERROR(INDIRECT($E88&amp;"!Q"&amp;$AF88),""))</f>
        <v/>
      </c>
      <c r="N88" s="275" t="str" cm="1">
        <f t="array" aca="1" ref="N88" ca="1">IF($D88="","",IFERROR(INDIRECT($E88&amp;"!R"&amp;$AF88),""))</f>
        <v/>
      </c>
      <c r="O88" s="277" t="str" cm="1">
        <f t="array" aca="1" ref="O88" ca="1">IF($D88="","",IFERROR(INDIRECT($E88&amp;"!S"&amp;$AF88),""))</f>
        <v/>
      </c>
      <c r="P88" s="275" t="str" cm="1">
        <f t="array" aca="1" ref="P88" ca="1">IF($D88="","",IFERROR(INDIRECT($E88&amp;"!P"&amp;$AF88-1),""))</f>
        <v/>
      </c>
      <c r="Q88" s="275" t="str" cm="1">
        <f t="array" aca="1" ref="Q88" ca="1">IF($D88="","",IFERROR(INDIRECT($E88&amp;"!Q"&amp;$AF88-1),""))</f>
        <v/>
      </c>
      <c r="R88" s="275" t="str" cm="1">
        <f t="array" aca="1" ref="R88" ca="1">IF($D88="","",IFERROR(INDIRECT($E88&amp;"!R"&amp;$AF88-1),""))</f>
        <v/>
      </c>
      <c r="S88" s="275" t="str" cm="1">
        <f t="array" aca="1" ref="S88" ca="1">IF($D88="","",IFERROR(INDIRECT($E88&amp;"!S"&amp;$AF88-1),""))</f>
        <v/>
      </c>
      <c r="T88" s="275" t="str" cm="1">
        <f t="array" aca="1" ref="T88" ca="1">IF($D88="","",INDIRECT($E88&amp;"!T"&amp;$AF88-1))</f>
        <v/>
      </c>
      <c r="U88" s="280" t="str" cm="1">
        <f t="array" aca="1" ref="U88" ca="1">SUBSTITUTE(IF($D88="","",INDIRECT("Teams!V"&amp; MATCH(D88,Teams!Q:Q,0))),0,"")</f>
        <v/>
      </c>
      <c r="V88" s="279" t="str">
        <f t="shared" ca="1" si="5"/>
        <v/>
      </c>
      <c r="W88" s="279" t="str">
        <f ca="1">IF($D88="","",Basis!$G$5)</f>
        <v/>
      </c>
      <c r="X88" s="279" t="str" cm="1">
        <f t="array" aca="1" ref="X88" ca="1">IF(D88="","",INDIRECT($E88&amp;"!AE"&amp;$AF88))</f>
        <v/>
      </c>
      <c r="Y88" s="279" t="str" cm="1">
        <f t="array" aca="1" ref="Y88" ca="1">IF(D88="","",INDIRECT($E88&amp;"!AF"&amp;$AF88))</f>
        <v/>
      </c>
      <c r="Z88" s="281" t="str" cm="1">
        <f t="array" aca="1" ref="Z88" ca="1">IF($D88="","",IFERROR(ROUND(INDIRECT($E88&amp;"!AH"&amp;$AF88),1),""))</f>
        <v/>
      </c>
      <c r="AD88" s="21">
        <f t="shared" si="7"/>
        <v>40</v>
      </c>
      <c r="AE88" s="21" t="str" cm="1">
        <f t="array" aca="1" ref="AE88" ca="1">INDIRECT("Teams!BP"&amp;AD88)</f>
        <v/>
      </c>
      <c r="AF88" s="97" t="str" cm="1">
        <f t="array" aca="1" ref="AF88" ca="1">IFERROR(INDIRECT("Teams!BM"&amp;MATCH(AE88,Teams!Q:Q,0)),"")</f>
        <v/>
      </c>
      <c r="AG88" s="21" t="s">
        <v>5044</v>
      </c>
    </row>
    <row r="89" spans="1:33" x14ac:dyDescent="0.25">
      <c r="A89" s="265" t="str">
        <f ca="1">IF($D89="","",Basis!$E$6)</f>
        <v/>
      </c>
      <c r="B89" s="266" t="str">
        <f ca="1">IF($D89="","",Basis!$C$5)</f>
        <v/>
      </c>
      <c r="C89" s="251" t="str">
        <f t="shared" ca="1" si="4"/>
        <v/>
      </c>
      <c r="D89" s="256" t="str">
        <f t="shared" ca="1" si="6"/>
        <v/>
      </c>
      <c r="E89" s="251" t="str">
        <f ca="1">IF($D89="","","Veldnj")</f>
        <v/>
      </c>
      <c r="F89" s="256" t="str" cm="1">
        <f t="array" aca="1" ref="F89" ca="1">IF($D89="","",INDIRECT($E89&amp;"!E"&amp;$AF89))</f>
        <v/>
      </c>
      <c r="G89" s="259" t="str" cm="1">
        <f t="array" aca="1" ref="G89" ca="1">IF($D89="","",INDIRECT($E89&amp;"!G"&amp;$AF89))</f>
        <v/>
      </c>
      <c r="H89" s="256" t="str" cm="1">
        <f t="array" aca="1" ref="H89" ca="1">PROPER(SUBSTITUTE(IF($D89="","",INDIRECT($E89&amp;"!F"&amp;$AF89)),"0","?"))</f>
        <v/>
      </c>
      <c r="I89" s="259" t="str" cm="1">
        <f t="array" aca="1" ref="I89" ca="1">IF($D89="","",INDIRECT($E89&amp;"!J"&amp;$AF89))</f>
        <v/>
      </c>
      <c r="J89" s="260" t="str" cm="1">
        <f t="array" aca="1" ref="J89" ca="1">IF($D89="","",INDIRECT($E89&amp;"!K"&amp;$AF89))</f>
        <v/>
      </c>
      <c r="K89" s="261" t="str" cm="1">
        <f t="array" aca="1" ref="K89" ca="1">IF($D89="","",IFERROR(ROUND(INDIRECT($E89&amp;"!L"&amp;$AF89),1),""))</f>
        <v/>
      </c>
      <c r="L89" s="260" t="str" cm="1">
        <f t="array" aca="1" ref="L89" ca="1">IF($D89="","",IFERROR(INDIRECT($E89&amp;"!P"&amp;$AF89),""))</f>
        <v/>
      </c>
      <c r="M89" s="259" t="str" cm="1">
        <f t="array" aca="1" ref="M89" ca="1">IF($D89="","",IFERROR(INDIRECT($E89&amp;"!Q"&amp;$AF89),""))</f>
        <v/>
      </c>
      <c r="N89" s="260" t="str" cm="1">
        <f t="array" aca="1" ref="N89" ca="1">IF($D89="","",IFERROR(INDIRECT($E89&amp;"!R"&amp;$AF89),""))</f>
        <v/>
      </c>
      <c r="O89" s="260"/>
      <c r="P89" s="260" t="str" cm="1">
        <f t="array" aca="1" ref="P89" ca="1">IF($D89="","",IFERROR(INDIRECT($E89&amp;"!P"&amp;$AF89-1),""))</f>
        <v/>
      </c>
      <c r="Q89" s="260" t="str" cm="1">
        <f t="array" aca="1" ref="Q89" ca="1">IF($D89="","",IFERROR(INDIRECT($E89&amp;"!Q"&amp;$AF89-1),""))</f>
        <v/>
      </c>
      <c r="R89" s="260" t="str" cm="1">
        <f t="array" aca="1" ref="R89" ca="1">IF($D89="","",IFERROR(INDIRECT($E89&amp;"!R"&amp;$AF89-1),""))</f>
        <v/>
      </c>
      <c r="S89" s="260"/>
      <c r="T89" s="260" t="str" cm="1">
        <f t="array" aca="1" ref="T89" ca="1">IF($D89="","",INDIRECT($E89&amp;"!T"&amp;$AF89-1))</f>
        <v/>
      </c>
      <c r="U89" s="269" t="str" cm="1">
        <f t="array" aca="1" ref="U89" ca="1">SUBSTITUTE(IF($D89="","",INDIRECT("Teams!F"&amp; MATCH(D89,Teams!A:A,0))),0,"")</f>
        <v/>
      </c>
      <c r="V89" s="266" t="str">
        <f t="shared" ca="1" si="5"/>
        <v/>
      </c>
      <c r="W89" s="266" t="str">
        <f ca="1">IF($D89="","",Basis!$G$5)</f>
        <v/>
      </c>
      <c r="X89" s="266" t="str" cm="1">
        <f t="array" aca="1" ref="X89" ca="1">IF(D89="","",INDIRECT($E89&amp;"!AE"&amp;$AF89))</f>
        <v/>
      </c>
      <c r="Y89" s="266" t="str" cm="1">
        <f t="array" aca="1" ref="Y89" ca="1">IF(D89="","",INDIRECT($E89&amp;"!AF"&amp;$AF89))</f>
        <v/>
      </c>
      <c r="Z89" s="271" t="str" cm="1">
        <f t="array" aca="1" ref="Z89" ca="1">IF($D89="","",IFERROR(ROUND(INDIRECT($E89&amp;"!AH"&amp;$AF89),1),""))</f>
        <v/>
      </c>
      <c r="AD89" s="21">
        <f t="shared" si="7"/>
        <v>41</v>
      </c>
      <c r="AE89" s="21" t="str" cm="1">
        <f t="array" aca="1" ref="AE89" ca="1">INDIRECT("Teams!BP"&amp;AD89)</f>
        <v/>
      </c>
      <c r="AF89" s="97" t="str" cm="1">
        <f t="array" aca="1" ref="AF89" ca="1">IFERROR(INDIRECT("Teams!BK"&amp;MATCH(AE89,Teams!A:A,0)),"")</f>
        <v/>
      </c>
      <c r="AG89" s="21" t="s">
        <v>5042</v>
      </c>
    </row>
    <row r="90" spans="1:33" x14ac:dyDescent="0.25">
      <c r="A90" s="267" t="str">
        <f ca="1">IF($D90="","",Basis!$E$6)</f>
        <v/>
      </c>
      <c r="B90" s="268" t="str">
        <f ca="1">IF($D90="","",Basis!$C$5)</f>
        <v/>
      </c>
      <c r="C90" s="252" t="str">
        <f t="shared" ca="1" si="4"/>
        <v/>
      </c>
      <c r="D90" s="257" t="str">
        <f t="shared" ca="1" si="6"/>
        <v/>
      </c>
      <c r="E90" s="252" t="str">
        <f ca="1">IF(D90="","","Zaal")</f>
        <v/>
      </c>
      <c r="F90" s="257" t="str" cm="1">
        <f t="array" aca="1" ref="F90" ca="1">IF($D90="","",INDIRECT($E90&amp;"!E"&amp;$AF90))</f>
        <v/>
      </c>
      <c r="G90" s="262" t="str" cm="1">
        <f t="array" aca="1" ref="G90" ca="1">IF($D90="","",INDIRECT($E90&amp;"!G"&amp;$AF90))</f>
        <v/>
      </c>
      <c r="H90" s="257" t="str" cm="1">
        <f t="array" aca="1" ref="H90" ca="1">PROPER(SUBSTITUTE(IF($D90="","",INDIRECT($E90&amp;"!F"&amp;$AF90)),"0","?"))</f>
        <v/>
      </c>
      <c r="I90" s="262" t="str" cm="1">
        <f t="array" aca="1" ref="I90" ca="1">IF($D90="","",INDIRECT($E90&amp;"!J"&amp;$AF90))</f>
        <v/>
      </c>
      <c r="J90" s="263" t="str" cm="1">
        <f t="array" aca="1" ref="J90" ca="1">IF($D90="","",INDIRECT($E90&amp;"!K"&amp;$AF90))</f>
        <v/>
      </c>
      <c r="K90" s="264" t="str" cm="1">
        <f t="array" aca="1" ref="K90" ca="1">IF($D90="","",IFERROR(ROUND(INDIRECT($E90&amp;"!L"&amp;$AF90),1),""))</f>
        <v/>
      </c>
      <c r="L90" s="263" t="str" cm="1">
        <f t="array" aca="1" ref="L90" ca="1">IF($D90="","",IFERROR(INDIRECT($E90&amp;"!P"&amp;$AF90),""))</f>
        <v/>
      </c>
      <c r="M90" s="262" t="str" cm="1">
        <f t="array" aca="1" ref="M90" ca="1">IF($D90="","",IFERROR(INDIRECT($E90&amp;"!Q"&amp;$AF90),""))</f>
        <v/>
      </c>
      <c r="N90" s="263" t="str" cm="1">
        <f t="array" aca="1" ref="N90" ca="1">IF($D90="","",IFERROR(INDIRECT($E90&amp;"!R"&amp;$AF90),""))</f>
        <v/>
      </c>
      <c r="O90" s="263" t="str" cm="1">
        <f t="array" aca="1" ref="O90" ca="1">IF($D90="","",IFERROR(INDIRECT($E90&amp;"!S"&amp;$AF90),""))</f>
        <v/>
      </c>
      <c r="P90" s="263" t="str" cm="1">
        <f t="array" aca="1" ref="P90" ca="1">IF($D90="","",IFERROR(INDIRECT($E90&amp;"!P"&amp;$AF90-1),""))</f>
        <v/>
      </c>
      <c r="Q90" s="263" t="str" cm="1">
        <f t="array" aca="1" ref="Q90" ca="1">IF($D90="","",IFERROR(INDIRECT($E90&amp;"!Q"&amp;$AF90-1),""))</f>
        <v/>
      </c>
      <c r="R90" s="263" t="str" cm="1">
        <f t="array" aca="1" ref="R90" ca="1">IF($D90="","",IFERROR(INDIRECT($E90&amp;"!R"&amp;$AF90-1),""))</f>
        <v/>
      </c>
      <c r="S90" s="263" t="str" cm="1">
        <f t="array" aca="1" ref="S90" ca="1">IF($D90="","",IFERROR(INDIRECT($E90&amp;"!S"&amp;$AF90-1),""))</f>
        <v/>
      </c>
      <c r="T90" s="263" t="str" cm="1">
        <f t="array" aca="1" ref="T90" ca="1">IF($D90="","",INDIRECT($E90&amp;"!T"&amp;$AF90-1))</f>
        <v/>
      </c>
      <c r="U90" s="270" t="str" cm="1">
        <f t="array" aca="1" ref="U90" ca="1">SUBSTITUTE(IF($D90="","",INDIRECT("Teams!N"&amp; MATCH(D90,Teams!I:I,0))),0,"")</f>
        <v/>
      </c>
      <c r="V90" s="268" t="str">
        <f t="shared" ca="1" si="5"/>
        <v/>
      </c>
      <c r="W90" s="268" t="str">
        <f ca="1">IF($D90="","",Basis!$G$5)</f>
        <v/>
      </c>
      <c r="X90" s="268" t="str" cm="1">
        <f t="array" aca="1" ref="X90" ca="1">IF(D90="","",INDIRECT($E90&amp;"!AE"&amp;$AF90))</f>
        <v/>
      </c>
      <c r="Y90" s="268" t="str" cm="1">
        <f t="array" aca="1" ref="Y90" ca="1">IF(D90="","",INDIRECT($E90&amp;"!AF"&amp;$AF90))</f>
        <v/>
      </c>
      <c r="Z90" s="272" t="str" cm="1">
        <f t="array" aca="1" ref="Z90" ca="1">IF($D90="","",IFERROR(ROUND(INDIRECT($E90&amp;"!AH"&amp;$AF90),1),""))</f>
        <v/>
      </c>
      <c r="AD90" s="21">
        <f t="shared" si="7"/>
        <v>41</v>
      </c>
      <c r="AE90" s="21" t="str" cm="1">
        <f t="array" aca="1" ref="AE90" ca="1">INDIRECT("Teams!BP"&amp;AD90)</f>
        <v/>
      </c>
      <c r="AF90" s="97" t="str" cm="1">
        <f t="array" aca="1" ref="AF90" ca="1">IFERROR(INDIRECT("Teams!BL"&amp;MATCH(AE90,Teams!I:I,0)),"")</f>
        <v/>
      </c>
      <c r="AG90" s="21" t="s">
        <v>5043</v>
      </c>
    </row>
    <row r="91" spans="1:33" x14ac:dyDescent="0.25">
      <c r="A91" s="278" t="str">
        <f ca="1">IF($D91="","",Basis!$E$6)</f>
        <v/>
      </c>
      <c r="B91" s="279" t="str">
        <f ca="1">IF($D91="","",Basis!$C$5)</f>
        <v/>
      </c>
      <c r="C91" s="253" t="str">
        <f t="shared" ca="1" si="4"/>
        <v/>
      </c>
      <c r="D91" s="258" t="str">
        <f t="shared" ca="1" si="6"/>
        <v/>
      </c>
      <c r="E91" s="253" t="str">
        <f ca="1">IF(D91="","","Veldvj")</f>
        <v/>
      </c>
      <c r="F91" s="258" t="str" cm="1">
        <f t="array" aca="1" ref="F91" ca="1">IF($D91="","",INDIRECT($E91&amp;"!E"&amp;$AF91))</f>
        <v/>
      </c>
      <c r="G91" s="274" t="str" cm="1">
        <f t="array" aca="1" ref="G91" ca="1">IF($D91="","",INDIRECT($E91&amp;"!G"&amp;$AF91))</f>
        <v/>
      </c>
      <c r="H91" s="258" t="str" cm="1">
        <f t="array" aca="1" ref="H91" ca="1">PROPER(SUBSTITUTE(IF($D91="","",INDIRECT($E91&amp;"!F"&amp;$AF91)),"0","?"))</f>
        <v/>
      </c>
      <c r="I91" s="274" t="str" cm="1">
        <f t="array" aca="1" ref="I91" ca="1">IF($D91="","",INDIRECT($E91&amp;"!J"&amp;$AF91))</f>
        <v/>
      </c>
      <c r="J91" s="275" t="str" cm="1">
        <f t="array" aca="1" ref="J91" ca="1">IF($D91="","",INDIRECT($E91&amp;"!K"&amp;$AF91))</f>
        <v/>
      </c>
      <c r="K91" s="276" t="str" cm="1">
        <f t="array" aca="1" ref="K91" ca="1">IF($D91="","",IFERROR(ROUND(INDIRECT($E91&amp;"!L"&amp;$AF91),1),""))</f>
        <v/>
      </c>
      <c r="L91" s="275" t="str" cm="1">
        <f t="array" aca="1" ref="L91" ca="1">IF($D91="","",IFERROR(INDIRECT($E91&amp;"!P"&amp;$AF91),""))</f>
        <v/>
      </c>
      <c r="M91" s="274" t="str" cm="1">
        <f t="array" aca="1" ref="M91" ca="1">IF($D91="","",IFERROR(INDIRECT($E91&amp;"!Q"&amp;$AF91),""))</f>
        <v/>
      </c>
      <c r="N91" s="275" t="str" cm="1">
        <f t="array" aca="1" ref="N91" ca="1">IF($D91="","",IFERROR(INDIRECT($E91&amp;"!R"&amp;$AF91),""))</f>
        <v/>
      </c>
      <c r="O91" s="277" t="str" cm="1">
        <f t="array" aca="1" ref="O91" ca="1">IF($D91="","",IFERROR(INDIRECT($E91&amp;"!S"&amp;$AF91),""))</f>
        <v/>
      </c>
      <c r="P91" s="275" t="str" cm="1">
        <f t="array" aca="1" ref="P91" ca="1">IF($D91="","",IFERROR(INDIRECT($E91&amp;"!P"&amp;$AF91-1),""))</f>
        <v/>
      </c>
      <c r="Q91" s="275" t="str" cm="1">
        <f t="array" aca="1" ref="Q91" ca="1">IF($D91="","",IFERROR(INDIRECT($E91&amp;"!Q"&amp;$AF91-1),""))</f>
        <v/>
      </c>
      <c r="R91" s="275" t="str" cm="1">
        <f t="array" aca="1" ref="R91" ca="1">IF($D91="","",IFERROR(INDIRECT($E91&amp;"!R"&amp;$AF91-1),""))</f>
        <v/>
      </c>
      <c r="S91" s="275" t="str" cm="1">
        <f t="array" aca="1" ref="S91" ca="1">IF($D91="","",IFERROR(INDIRECT($E91&amp;"!S"&amp;$AF91-1),""))</f>
        <v/>
      </c>
      <c r="T91" s="275" t="str" cm="1">
        <f t="array" aca="1" ref="T91" ca="1">IF($D91="","",INDIRECT($E91&amp;"!T"&amp;$AF91-1))</f>
        <v/>
      </c>
      <c r="U91" s="280" t="str" cm="1">
        <f t="array" aca="1" ref="U91" ca="1">SUBSTITUTE(IF($D91="","",INDIRECT("Teams!V"&amp; MATCH(D91,Teams!Q:Q,0))),0,"")</f>
        <v/>
      </c>
      <c r="V91" s="279" t="str">
        <f t="shared" ca="1" si="5"/>
        <v/>
      </c>
      <c r="W91" s="279" t="str">
        <f ca="1">IF($D91="","",Basis!$G$5)</f>
        <v/>
      </c>
      <c r="X91" s="279" t="str" cm="1">
        <f t="array" aca="1" ref="X91" ca="1">IF(D91="","",INDIRECT($E91&amp;"!AE"&amp;$AF91))</f>
        <v/>
      </c>
      <c r="Y91" s="279" t="str" cm="1">
        <f t="array" aca="1" ref="Y91" ca="1">IF(D91="","",INDIRECT($E91&amp;"!AF"&amp;$AF91))</f>
        <v/>
      </c>
      <c r="Z91" s="281" t="str" cm="1">
        <f t="array" aca="1" ref="Z91" ca="1">IF($D91="","",IFERROR(ROUND(INDIRECT($E91&amp;"!AH"&amp;$AF91),1),""))</f>
        <v/>
      </c>
      <c r="AD91" s="21">
        <f t="shared" si="7"/>
        <v>41</v>
      </c>
      <c r="AE91" s="21" t="str" cm="1">
        <f t="array" aca="1" ref="AE91" ca="1">INDIRECT("Teams!BP"&amp;AD91)</f>
        <v/>
      </c>
      <c r="AF91" s="97" t="str" cm="1">
        <f t="array" aca="1" ref="AF91" ca="1">IFERROR(INDIRECT("Teams!BM"&amp;MATCH(AE91,Teams!Q:Q,0)),"")</f>
        <v/>
      </c>
      <c r="AG91" s="21" t="s">
        <v>5044</v>
      </c>
    </row>
    <row r="92" spans="1:33" x14ac:dyDescent="0.25">
      <c r="A92" s="265" t="str">
        <f ca="1">IF($D92="","",Basis!$E$6)</f>
        <v/>
      </c>
      <c r="B92" s="266" t="str">
        <f ca="1">IF($D92="","",Basis!$C$5)</f>
        <v/>
      </c>
      <c r="C92" s="251" t="str">
        <f t="shared" ca="1" si="4"/>
        <v/>
      </c>
      <c r="D92" s="256" t="str">
        <f t="shared" ca="1" si="6"/>
        <v/>
      </c>
      <c r="E92" s="251" t="str">
        <f ca="1">IF($D92="","","Veldnj")</f>
        <v/>
      </c>
      <c r="F92" s="256" t="str" cm="1">
        <f t="array" aca="1" ref="F92" ca="1">IF($D92="","",INDIRECT($E92&amp;"!E"&amp;$AF92))</f>
        <v/>
      </c>
      <c r="G92" s="259" t="str" cm="1">
        <f t="array" aca="1" ref="G92" ca="1">IF($D92="","",INDIRECT($E92&amp;"!G"&amp;$AF92))</f>
        <v/>
      </c>
      <c r="H92" s="256" t="str" cm="1">
        <f t="array" aca="1" ref="H92" ca="1">PROPER(SUBSTITUTE(IF($D92="","",INDIRECT($E92&amp;"!F"&amp;$AF92)),"0","?"))</f>
        <v/>
      </c>
      <c r="I92" s="259" t="str" cm="1">
        <f t="array" aca="1" ref="I92" ca="1">IF($D92="","",INDIRECT($E92&amp;"!J"&amp;$AF92))</f>
        <v/>
      </c>
      <c r="J92" s="260" t="str" cm="1">
        <f t="array" aca="1" ref="J92" ca="1">IF($D92="","",INDIRECT($E92&amp;"!K"&amp;$AF92))</f>
        <v/>
      </c>
      <c r="K92" s="261" t="str" cm="1">
        <f t="array" aca="1" ref="K92" ca="1">IF($D92="","",IFERROR(ROUND(INDIRECT($E92&amp;"!L"&amp;$AF92),1),""))</f>
        <v/>
      </c>
      <c r="L92" s="260" t="str" cm="1">
        <f t="array" aca="1" ref="L92" ca="1">IF($D92="","",IFERROR(INDIRECT($E92&amp;"!P"&amp;$AF92),""))</f>
        <v/>
      </c>
      <c r="M92" s="259" t="str" cm="1">
        <f t="array" aca="1" ref="M92" ca="1">IF($D92="","",IFERROR(INDIRECT($E92&amp;"!Q"&amp;$AF92),""))</f>
        <v/>
      </c>
      <c r="N92" s="260" t="str" cm="1">
        <f t="array" aca="1" ref="N92" ca="1">IF($D92="","",IFERROR(INDIRECT($E92&amp;"!R"&amp;$AF92),""))</f>
        <v/>
      </c>
      <c r="O92" s="260"/>
      <c r="P92" s="260" t="str" cm="1">
        <f t="array" aca="1" ref="P92" ca="1">IF($D92="","",IFERROR(INDIRECT($E92&amp;"!P"&amp;$AF92-1),""))</f>
        <v/>
      </c>
      <c r="Q92" s="260" t="str" cm="1">
        <f t="array" aca="1" ref="Q92" ca="1">IF($D92="","",IFERROR(INDIRECT($E92&amp;"!Q"&amp;$AF92-1),""))</f>
        <v/>
      </c>
      <c r="R92" s="260" t="str" cm="1">
        <f t="array" aca="1" ref="R92" ca="1">IF($D92="","",IFERROR(INDIRECT($E92&amp;"!R"&amp;$AF92-1),""))</f>
        <v/>
      </c>
      <c r="S92" s="260"/>
      <c r="T92" s="260" t="str" cm="1">
        <f t="array" aca="1" ref="T92" ca="1">IF($D92="","",INDIRECT($E92&amp;"!T"&amp;$AF92-1))</f>
        <v/>
      </c>
      <c r="U92" s="269" t="str" cm="1">
        <f t="array" aca="1" ref="U92" ca="1">SUBSTITUTE(IF($D92="","",INDIRECT("Teams!F"&amp; MATCH(D92,Teams!A:A,0))),0,"")</f>
        <v/>
      </c>
      <c r="V92" s="266" t="str">
        <f t="shared" ca="1" si="5"/>
        <v/>
      </c>
      <c r="W92" s="266" t="str">
        <f ca="1">IF($D92="","",Basis!$G$5)</f>
        <v/>
      </c>
      <c r="X92" s="266" t="str" cm="1">
        <f t="array" aca="1" ref="X92" ca="1">IF(D92="","",INDIRECT($E92&amp;"!AE"&amp;$AF92))</f>
        <v/>
      </c>
      <c r="Y92" s="266" t="str" cm="1">
        <f t="array" aca="1" ref="Y92" ca="1">IF(D92="","",INDIRECT($E92&amp;"!AF"&amp;$AF92))</f>
        <v/>
      </c>
      <c r="Z92" s="271" t="str" cm="1">
        <f t="array" aca="1" ref="Z92" ca="1">IF($D92="","",IFERROR(ROUND(INDIRECT($E92&amp;"!AH"&amp;$AF92),1),""))</f>
        <v/>
      </c>
      <c r="AD92" s="21">
        <f t="shared" si="7"/>
        <v>42</v>
      </c>
      <c r="AE92" s="21" t="str" cm="1">
        <f t="array" aca="1" ref="AE92" ca="1">INDIRECT("Teams!BP"&amp;AD92)</f>
        <v/>
      </c>
      <c r="AF92" s="97" t="str" cm="1">
        <f t="array" aca="1" ref="AF92" ca="1">IFERROR(INDIRECT("Teams!BK"&amp;MATCH(AE92,Teams!A:A,0)),"")</f>
        <v/>
      </c>
      <c r="AG92" s="21" t="s">
        <v>5042</v>
      </c>
    </row>
    <row r="93" spans="1:33" x14ac:dyDescent="0.25">
      <c r="A93" s="267" t="str">
        <f ca="1">IF($D93="","",Basis!$E$6)</f>
        <v/>
      </c>
      <c r="B93" s="268" t="str">
        <f ca="1">IF($D93="","",Basis!$C$5)</f>
        <v/>
      </c>
      <c r="C93" s="252" t="str">
        <f t="shared" ca="1" si="4"/>
        <v/>
      </c>
      <c r="D93" s="257" t="str">
        <f t="shared" ca="1" si="6"/>
        <v/>
      </c>
      <c r="E93" s="252" t="str">
        <f ca="1">IF(D93="","","Zaal")</f>
        <v/>
      </c>
      <c r="F93" s="257" t="str" cm="1">
        <f t="array" aca="1" ref="F93" ca="1">IF($D93="","",INDIRECT($E93&amp;"!E"&amp;$AF93))</f>
        <v/>
      </c>
      <c r="G93" s="262" t="str" cm="1">
        <f t="array" aca="1" ref="G93" ca="1">IF($D93="","",INDIRECT($E93&amp;"!G"&amp;$AF93))</f>
        <v/>
      </c>
      <c r="H93" s="257" t="str" cm="1">
        <f t="array" aca="1" ref="H93" ca="1">PROPER(SUBSTITUTE(IF($D93="","",INDIRECT($E93&amp;"!F"&amp;$AF93)),"0","?"))</f>
        <v/>
      </c>
      <c r="I93" s="262" t="str" cm="1">
        <f t="array" aca="1" ref="I93" ca="1">IF($D93="","",INDIRECT($E93&amp;"!J"&amp;$AF93))</f>
        <v/>
      </c>
      <c r="J93" s="263" t="str" cm="1">
        <f t="array" aca="1" ref="J93" ca="1">IF($D93="","",INDIRECT($E93&amp;"!K"&amp;$AF93))</f>
        <v/>
      </c>
      <c r="K93" s="264" t="str" cm="1">
        <f t="array" aca="1" ref="K93" ca="1">IF($D93="","",IFERROR(ROUND(INDIRECT($E93&amp;"!L"&amp;$AF93),1),""))</f>
        <v/>
      </c>
      <c r="L93" s="263" t="str" cm="1">
        <f t="array" aca="1" ref="L93" ca="1">IF($D93="","",IFERROR(INDIRECT($E93&amp;"!P"&amp;$AF93),""))</f>
        <v/>
      </c>
      <c r="M93" s="262" t="str" cm="1">
        <f t="array" aca="1" ref="M93" ca="1">IF($D93="","",IFERROR(INDIRECT($E93&amp;"!Q"&amp;$AF93),""))</f>
        <v/>
      </c>
      <c r="N93" s="263" t="str" cm="1">
        <f t="array" aca="1" ref="N93" ca="1">IF($D93="","",IFERROR(INDIRECT($E93&amp;"!R"&amp;$AF93),""))</f>
        <v/>
      </c>
      <c r="O93" s="263" t="str" cm="1">
        <f t="array" aca="1" ref="O93" ca="1">IF($D93="","",IFERROR(INDIRECT($E93&amp;"!S"&amp;$AF93),""))</f>
        <v/>
      </c>
      <c r="P93" s="263" t="str" cm="1">
        <f t="array" aca="1" ref="P93" ca="1">IF($D93="","",IFERROR(INDIRECT($E93&amp;"!P"&amp;$AF93-1),""))</f>
        <v/>
      </c>
      <c r="Q93" s="263" t="str" cm="1">
        <f t="array" aca="1" ref="Q93" ca="1">IF($D93="","",IFERROR(INDIRECT($E93&amp;"!Q"&amp;$AF93-1),""))</f>
        <v/>
      </c>
      <c r="R93" s="263" t="str" cm="1">
        <f t="array" aca="1" ref="R93" ca="1">IF($D93="","",IFERROR(INDIRECT($E93&amp;"!R"&amp;$AF93-1),""))</f>
        <v/>
      </c>
      <c r="S93" s="263" t="str" cm="1">
        <f t="array" aca="1" ref="S93" ca="1">IF($D93="","",IFERROR(INDIRECT($E93&amp;"!S"&amp;$AF93-1),""))</f>
        <v/>
      </c>
      <c r="T93" s="263" t="str" cm="1">
        <f t="array" aca="1" ref="T93" ca="1">IF($D93="","",INDIRECT($E93&amp;"!T"&amp;$AF93-1))</f>
        <v/>
      </c>
      <c r="U93" s="270" t="str" cm="1">
        <f t="array" aca="1" ref="U93" ca="1">SUBSTITUTE(IF($D93="","",INDIRECT("Teams!N"&amp; MATCH(D93,Teams!I:I,0))),0,"")</f>
        <v/>
      </c>
      <c r="V93" s="268" t="str">
        <f t="shared" ca="1" si="5"/>
        <v/>
      </c>
      <c r="W93" s="268" t="str">
        <f ca="1">IF($D93="","",Basis!$G$5)</f>
        <v/>
      </c>
      <c r="X93" s="268" t="str" cm="1">
        <f t="array" aca="1" ref="X93" ca="1">IF(D93="","",INDIRECT($E93&amp;"!AE"&amp;$AF93))</f>
        <v/>
      </c>
      <c r="Y93" s="268" t="str" cm="1">
        <f t="array" aca="1" ref="Y93" ca="1">IF(D93="","",INDIRECT($E93&amp;"!AF"&amp;$AF93))</f>
        <v/>
      </c>
      <c r="Z93" s="272" t="str" cm="1">
        <f t="array" aca="1" ref="Z93" ca="1">IF($D93="","",IFERROR(ROUND(INDIRECT($E93&amp;"!AH"&amp;$AF93),1),""))</f>
        <v/>
      </c>
      <c r="AD93" s="21">
        <f t="shared" si="7"/>
        <v>42</v>
      </c>
      <c r="AE93" s="21" t="str" cm="1">
        <f t="array" aca="1" ref="AE93" ca="1">INDIRECT("Teams!BP"&amp;AD93)</f>
        <v/>
      </c>
      <c r="AF93" s="97" t="str" cm="1">
        <f t="array" aca="1" ref="AF93" ca="1">IFERROR(INDIRECT("Teams!BL"&amp;MATCH(AE93,Teams!I:I,0)),"")</f>
        <v/>
      </c>
      <c r="AG93" s="21" t="s">
        <v>5043</v>
      </c>
    </row>
    <row r="94" spans="1:33" x14ac:dyDescent="0.25">
      <c r="A94" s="278" t="str">
        <f ca="1">IF($D94="","",Basis!$E$6)</f>
        <v/>
      </c>
      <c r="B94" s="279" t="str">
        <f ca="1">IF($D94="","",Basis!$C$5)</f>
        <v/>
      </c>
      <c r="C94" s="253" t="str">
        <f t="shared" ca="1" si="4"/>
        <v/>
      </c>
      <c r="D94" s="258" t="str">
        <f t="shared" ca="1" si="6"/>
        <v/>
      </c>
      <c r="E94" s="253" t="str">
        <f ca="1">IF(D94="","","Veldvj")</f>
        <v/>
      </c>
      <c r="F94" s="258" t="str" cm="1">
        <f t="array" aca="1" ref="F94" ca="1">IF($D94="","",INDIRECT($E94&amp;"!E"&amp;$AF94))</f>
        <v/>
      </c>
      <c r="G94" s="274" t="str" cm="1">
        <f t="array" aca="1" ref="G94" ca="1">IF($D94="","",INDIRECT($E94&amp;"!G"&amp;$AF94))</f>
        <v/>
      </c>
      <c r="H94" s="258" t="str" cm="1">
        <f t="array" aca="1" ref="H94" ca="1">PROPER(SUBSTITUTE(IF($D94="","",INDIRECT($E94&amp;"!F"&amp;$AF94)),"0","?"))</f>
        <v/>
      </c>
      <c r="I94" s="274" t="str" cm="1">
        <f t="array" aca="1" ref="I94" ca="1">IF($D94="","",INDIRECT($E94&amp;"!J"&amp;$AF94))</f>
        <v/>
      </c>
      <c r="J94" s="275" t="str" cm="1">
        <f t="array" aca="1" ref="J94" ca="1">IF($D94="","",INDIRECT($E94&amp;"!K"&amp;$AF94))</f>
        <v/>
      </c>
      <c r="K94" s="276" t="str" cm="1">
        <f t="array" aca="1" ref="K94" ca="1">IF($D94="","",IFERROR(ROUND(INDIRECT($E94&amp;"!L"&amp;$AF94),1),""))</f>
        <v/>
      </c>
      <c r="L94" s="275" t="str" cm="1">
        <f t="array" aca="1" ref="L94" ca="1">IF($D94="","",IFERROR(INDIRECT($E94&amp;"!P"&amp;$AF94),""))</f>
        <v/>
      </c>
      <c r="M94" s="274" t="str" cm="1">
        <f t="array" aca="1" ref="M94" ca="1">IF($D94="","",IFERROR(INDIRECT($E94&amp;"!Q"&amp;$AF94),""))</f>
        <v/>
      </c>
      <c r="N94" s="275" t="str" cm="1">
        <f t="array" aca="1" ref="N94" ca="1">IF($D94="","",IFERROR(INDIRECT($E94&amp;"!R"&amp;$AF94),""))</f>
        <v/>
      </c>
      <c r="O94" s="277" t="str" cm="1">
        <f t="array" aca="1" ref="O94" ca="1">IF($D94="","",IFERROR(INDIRECT($E94&amp;"!S"&amp;$AF94),""))</f>
        <v/>
      </c>
      <c r="P94" s="275" t="str" cm="1">
        <f t="array" aca="1" ref="P94" ca="1">IF($D94="","",IFERROR(INDIRECT($E94&amp;"!P"&amp;$AF94-1),""))</f>
        <v/>
      </c>
      <c r="Q94" s="275" t="str" cm="1">
        <f t="array" aca="1" ref="Q94" ca="1">IF($D94="","",IFERROR(INDIRECT($E94&amp;"!Q"&amp;$AF94-1),""))</f>
        <v/>
      </c>
      <c r="R94" s="275" t="str" cm="1">
        <f t="array" aca="1" ref="R94" ca="1">IF($D94="","",IFERROR(INDIRECT($E94&amp;"!R"&amp;$AF94-1),""))</f>
        <v/>
      </c>
      <c r="S94" s="275" t="str" cm="1">
        <f t="array" aca="1" ref="S94" ca="1">IF($D94="","",IFERROR(INDIRECT($E94&amp;"!S"&amp;$AF94-1),""))</f>
        <v/>
      </c>
      <c r="T94" s="275" t="str" cm="1">
        <f t="array" aca="1" ref="T94" ca="1">IF($D94="","",INDIRECT($E94&amp;"!T"&amp;$AF94-1))</f>
        <v/>
      </c>
      <c r="U94" s="280" t="str" cm="1">
        <f t="array" aca="1" ref="U94" ca="1">SUBSTITUTE(IF($D94="","",INDIRECT("Teams!V"&amp; MATCH(D94,Teams!Q:Q,0))),0,"")</f>
        <v/>
      </c>
      <c r="V94" s="279" t="str">
        <f t="shared" ca="1" si="5"/>
        <v/>
      </c>
      <c r="W94" s="279" t="str">
        <f ca="1">IF($D94="","",Basis!$G$5)</f>
        <v/>
      </c>
      <c r="X94" s="279" t="str" cm="1">
        <f t="array" aca="1" ref="X94" ca="1">IF(D94="","",INDIRECT($E94&amp;"!AE"&amp;$AF94))</f>
        <v/>
      </c>
      <c r="Y94" s="279" t="str" cm="1">
        <f t="array" aca="1" ref="Y94" ca="1">IF(D94="","",INDIRECT($E94&amp;"!AF"&amp;$AF94))</f>
        <v/>
      </c>
      <c r="Z94" s="281" t="str" cm="1">
        <f t="array" aca="1" ref="Z94" ca="1">IF($D94="","",IFERROR(ROUND(INDIRECT($E94&amp;"!AH"&amp;$AF94),1),""))</f>
        <v/>
      </c>
      <c r="AD94" s="21">
        <f t="shared" si="7"/>
        <v>42</v>
      </c>
      <c r="AE94" s="21" t="str" cm="1">
        <f t="array" aca="1" ref="AE94" ca="1">INDIRECT("Teams!BP"&amp;AD94)</f>
        <v/>
      </c>
      <c r="AF94" s="97" t="str" cm="1">
        <f t="array" aca="1" ref="AF94" ca="1">IFERROR(INDIRECT("Teams!BM"&amp;MATCH(AE94,Teams!Q:Q,0)),"")</f>
        <v/>
      </c>
      <c r="AG94" s="21" t="s">
        <v>5044</v>
      </c>
    </row>
    <row r="95" spans="1:33" x14ac:dyDescent="0.25">
      <c r="A95" s="265" t="str">
        <f ca="1">IF($D95="","",Basis!$E$6)</f>
        <v/>
      </c>
      <c r="B95" s="266" t="str">
        <f ca="1">IF($D95="","",Basis!$C$5)</f>
        <v/>
      </c>
      <c r="C95" s="251" t="str">
        <f t="shared" ca="1" si="4"/>
        <v/>
      </c>
      <c r="D95" s="256" t="str">
        <f t="shared" ca="1" si="6"/>
        <v/>
      </c>
      <c r="E95" s="251" t="str">
        <f ca="1">IF($D95="","","Veldnj")</f>
        <v/>
      </c>
      <c r="F95" s="256" t="str" cm="1">
        <f t="array" aca="1" ref="F95" ca="1">IF($D95="","",INDIRECT($E95&amp;"!E"&amp;$AF95))</f>
        <v/>
      </c>
      <c r="G95" s="259" t="str" cm="1">
        <f t="array" aca="1" ref="G95" ca="1">IF($D95="","",INDIRECT($E95&amp;"!G"&amp;$AF95))</f>
        <v/>
      </c>
      <c r="H95" s="256" t="str" cm="1">
        <f t="array" aca="1" ref="H95" ca="1">PROPER(SUBSTITUTE(IF($D95="","",INDIRECT($E95&amp;"!F"&amp;$AF95)),"0","?"))</f>
        <v/>
      </c>
      <c r="I95" s="259" t="str" cm="1">
        <f t="array" aca="1" ref="I95" ca="1">IF($D95="","",INDIRECT($E95&amp;"!J"&amp;$AF95))</f>
        <v/>
      </c>
      <c r="J95" s="260" t="str" cm="1">
        <f t="array" aca="1" ref="J95" ca="1">IF($D95="","",INDIRECT($E95&amp;"!K"&amp;$AF95))</f>
        <v/>
      </c>
      <c r="K95" s="261" t="str" cm="1">
        <f t="array" aca="1" ref="K95" ca="1">IF($D95="","",IFERROR(ROUND(INDIRECT($E95&amp;"!L"&amp;$AF95),1),""))</f>
        <v/>
      </c>
      <c r="L95" s="260" t="str" cm="1">
        <f t="array" aca="1" ref="L95" ca="1">IF($D95="","",IFERROR(INDIRECT($E95&amp;"!P"&amp;$AF95),""))</f>
        <v/>
      </c>
      <c r="M95" s="259" t="str" cm="1">
        <f t="array" aca="1" ref="M95" ca="1">IF($D95="","",IFERROR(INDIRECT($E95&amp;"!Q"&amp;$AF95),""))</f>
        <v/>
      </c>
      <c r="N95" s="260" t="str" cm="1">
        <f t="array" aca="1" ref="N95" ca="1">IF($D95="","",IFERROR(INDIRECT($E95&amp;"!R"&amp;$AF95),""))</f>
        <v/>
      </c>
      <c r="O95" s="260"/>
      <c r="P95" s="260" t="str" cm="1">
        <f t="array" aca="1" ref="P95" ca="1">IF($D95="","",IFERROR(INDIRECT($E95&amp;"!P"&amp;$AF95-1),""))</f>
        <v/>
      </c>
      <c r="Q95" s="260" t="str" cm="1">
        <f t="array" aca="1" ref="Q95" ca="1">IF($D95="","",IFERROR(INDIRECT($E95&amp;"!Q"&amp;$AF95-1),""))</f>
        <v/>
      </c>
      <c r="R95" s="260" t="str" cm="1">
        <f t="array" aca="1" ref="R95" ca="1">IF($D95="","",IFERROR(INDIRECT($E95&amp;"!R"&amp;$AF95-1),""))</f>
        <v/>
      </c>
      <c r="S95" s="260"/>
      <c r="T95" s="260" t="str" cm="1">
        <f t="array" aca="1" ref="T95" ca="1">IF($D95="","",INDIRECT($E95&amp;"!T"&amp;$AF95-1))</f>
        <v/>
      </c>
      <c r="U95" s="269" t="str" cm="1">
        <f t="array" aca="1" ref="U95" ca="1">SUBSTITUTE(IF($D95="","",INDIRECT("Teams!F"&amp; MATCH(D95,Teams!A:A,0))),0,"")</f>
        <v/>
      </c>
      <c r="V95" s="266" t="str">
        <f t="shared" ca="1" si="5"/>
        <v/>
      </c>
      <c r="W95" s="266" t="str">
        <f ca="1">IF($D95="","",Basis!$G$5)</f>
        <v/>
      </c>
      <c r="X95" s="266" t="str" cm="1">
        <f t="array" aca="1" ref="X95" ca="1">IF(D95="","",INDIRECT($E95&amp;"!AE"&amp;$AF95))</f>
        <v/>
      </c>
      <c r="Y95" s="266" t="str" cm="1">
        <f t="array" aca="1" ref="Y95" ca="1">IF(D95="","",INDIRECT($E95&amp;"!AF"&amp;$AF95))</f>
        <v/>
      </c>
      <c r="Z95" s="271" t="str" cm="1">
        <f t="array" aca="1" ref="Z95" ca="1">IF($D95="","",IFERROR(ROUND(INDIRECT($E95&amp;"!AH"&amp;$AF95),1),""))</f>
        <v/>
      </c>
      <c r="AD95" s="21">
        <f t="shared" si="7"/>
        <v>43</v>
      </c>
      <c r="AE95" s="21" t="str" cm="1">
        <f t="array" aca="1" ref="AE95" ca="1">INDIRECT("Teams!BP"&amp;AD95)</f>
        <v/>
      </c>
      <c r="AF95" s="97" t="str" cm="1">
        <f t="array" aca="1" ref="AF95" ca="1">IFERROR(INDIRECT("Teams!BK"&amp;MATCH(AE95,Teams!A:A,0)),"")</f>
        <v/>
      </c>
      <c r="AG95" s="21" t="s">
        <v>5042</v>
      </c>
    </row>
    <row r="96" spans="1:33" x14ac:dyDescent="0.25">
      <c r="A96" s="267" t="str">
        <f ca="1">IF($D96="","",Basis!$E$6)</f>
        <v/>
      </c>
      <c r="B96" s="268" t="str">
        <f ca="1">IF($D96="","",Basis!$C$5)</f>
        <v/>
      </c>
      <c r="C96" s="252" t="str">
        <f t="shared" ca="1" si="4"/>
        <v/>
      </c>
      <c r="D96" s="257" t="str">
        <f t="shared" ca="1" si="6"/>
        <v/>
      </c>
      <c r="E96" s="252" t="str">
        <f ca="1">IF(D96="","","Zaal")</f>
        <v/>
      </c>
      <c r="F96" s="257" t="str" cm="1">
        <f t="array" aca="1" ref="F96" ca="1">IF($D96="","",INDIRECT($E96&amp;"!E"&amp;$AF96))</f>
        <v/>
      </c>
      <c r="G96" s="262" t="str" cm="1">
        <f t="array" aca="1" ref="G96" ca="1">IF($D96="","",INDIRECT($E96&amp;"!G"&amp;$AF96))</f>
        <v/>
      </c>
      <c r="H96" s="257" t="str" cm="1">
        <f t="array" aca="1" ref="H96" ca="1">PROPER(SUBSTITUTE(IF($D96="","",INDIRECT($E96&amp;"!F"&amp;$AF96)),"0","?"))</f>
        <v/>
      </c>
      <c r="I96" s="262" t="str" cm="1">
        <f t="array" aca="1" ref="I96" ca="1">IF($D96="","",INDIRECT($E96&amp;"!J"&amp;$AF96))</f>
        <v/>
      </c>
      <c r="J96" s="263" t="str" cm="1">
        <f t="array" aca="1" ref="J96" ca="1">IF($D96="","",INDIRECT($E96&amp;"!K"&amp;$AF96))</f>
        <v/>
      </c>
      <c r="K96" s="264" t="str" cm="1">
        <f t="array" aca="1" ref="K96" ca="1">IF($D96="","",IFERROR(ROUND(INDIRECT($E96&amp;"!L"&amp;$AF96),1),""))</f>
        <v/>
      </c>
      <c r="L96" s="263" t="str" cm="1">
        <f t="array" aca="1" ref="L96" ca="1">IF($D96="","",IFERROR(INDIRECT($E96&amp;"!P"&amp;$AF96),""))</f>
        <v/>
      </c>
      <c r="M96" s="262" t="str" cm="1">
        <f t="array" aca="1" ref="M96" ca="1">IF($D96="","",IFERROR(INDIRECT($E96&amp;"!Q"&amp;$AF96),""))</f>
        <v/>
      </c>
      <c r="N96" s="263" t="str" cm="1">
        <f t="array" aca="1" ref="N96" ca="1">IF($D96="","",IFERROR(INDIRECT($E96&amp;"!R"&amp;$AF96),""))</f>
        <v/>
      </c>
      <c r="O96" s="263" t="str" cm="1">
        <f t="array" aca="1" ref="O96" ca="1">IF($D96="","",IFERROR(INDIRECT($E96&amp;"!S"&amp;$AF96),""))</f>
        <v/>
      </c>
      <c r="P96" s="263" t="str" cm="1">
        <f t="array" aca="1" ref="P96" ca="1">IF($D96="","",IFERROR(INDIRECT($E96&amp;"!P"&amp;$AF96-1),""))</f>
        <v/>
      </c>
      <c r="Q96" s="263" t="str" cm="1">
        <f t="array" aca="1" ref="Q96" ca="1">IF($D96="","",IFERROR(INDIRECT($E96&amp;"!Q"&amp;$AF96-1),""))</f>
        <v/>
      </c>
      <c r="R96" s="263" t="str" cm="1">
        <f t="array" aca="1" ref="R96" ca="1">IF($D96="","",IFERROR(INDIRECT($E96&amp;"!R"&amp;$AF96-1),""))</f>
        <v/>
      </c>
      <c r="S96" s="263" t="str" cm="1">
        <f t="array" aca="1" ref="S96" ca="1">IF($D96="","",IFERROR(INDIRECT($E96&amp;"!S"&amp;$AF96-1),""))</f>
        <v/>
      </c>
      <c r="T96" s="263" t="str" cm="1">
        <f t="array" aca="1" ref="T96" ca="1">IF($D96="","",INDIRECT($E96&amp;"!T"&amp;$AF96-1))</f>
        <v/>
      </c>
      <c r="U96" s="270" t="str" cm="1">
        <f t="array" aca="1" ref="U96" ca="1">SUBSTITUTE(IF($D96="","",INDIRECT("Teams!N"&amp; MATCH(D96,Teams!I:I,0))),0,"")</f>
        <v/>
      </c>
      <c r="V96" s="268" t="str">
        <f t="shared" ca="1" si="5"/>
        <v/>
      </c>
      <c r="W96" s="268" t="str">
        <f ca="1">IF($D96="","",Basis!$G$5)</f>
        <v/>
      </c>
      <c r="X96" s="268" t="str" cm="1">
        <f t="array" aca="1" ref="X96" ca="1">IF(D96="","",INDIRECT($E96&amp;"!AE"&amp;$AF96))</f>
        <v/>
      </c>
      <c r="Y96" s="268" t="str" cm="1">
        <f t="array" aca="1" ref="Y96" ca="1">IF(D96="","",INDIRECT($E96&amp;"!AF"&amp;$AF96))</f>
        <v/>
      </c>
      <c r="Z96" s="272" t="str" cm="1">
        <f t="array" aca="1" ref="Z96" ca="1">IF($D96="","",IFERROR(ROUND(INDIRECT($E96&amp;"!AH"&amp;$AF96),1),""))</f>
        <v/>
      </c>
      <c r="AD96" s="21">
        <f t="shared" si="7"/>
        <v>43</v>
      </c>
      <c r="AE96" s="21" t="str" cm="1">
        <f t="array" aca="1" ref="AE96" ca="1">INDIRECT("Teams!BP"&amp;AD96)</f>
        <v/>
      </c>
      <c r="AF96" s="97" t="str" cm="1">
        <f t="array" aca="1" ref="AF96" ca="1">IFERROR(INDIRECT("Teams!BL"&amp;MATCH(AE96,Teams!I:I,0)),"")</f>
        <v/>
      </c>
      <c r="AG96" s="21" t="s">
        <v>5043</v>
      </c>
    </row>
    <row r="97" spans="1:33" x14ac:dyDescent="0.25">
      <c r="A97" s="278" t="str">
        <f ca="1">IF($D97="","",Basis!$E$6)</f>
        <v/>
      </c>
      <c r="B97" s="279" t="str">
        <f ca="1">IF($D97="","",Basis!$C$5)</f>
        <v/>
      </c>
      <c r="C97" s="253" t="str">
        <f t="shared" ca="1" si="4"/>
        <v/>
      </c>
      <c r="D97" s="258" t="str">
        <f t="shared" ca="1" si="6"/>
        <v/>
      </c>
      <c r="E97" s="253" t="str">
        <f ca="1">IF(D97="","","Veldvj")</f>
        <v/>
      </c>
      <c r="F97" s="258" t="str" cm="1">
        <f t="array" aca="1" ref="F97" ca="1">IF($D97="","",INDIRECT($E97&amp;"!E"&amp;$AF97))</f>
        <v/>
      </c>
      <c r="G97" s="274" t="str" cm="1">
        <f t="array" aca="1" ref="G97" ca="1">IF($D97="","",INDIRECT($E97&amp;"!G"&amp;$AF97))</f>
        <v/>
      </c>
      <c r="H97" s="258" t="str" cm="1">
        <f t="array" aca="1" ref="H97" ca="1">PROPER(SUBSTITUTE(IF($D97="","",INDIRECT($E97&amp;"!F"&amp;$AF97)),"0","?"))</f>
        <v/>
      </c>
      <c r="I97" s="274" t="str" cm="1">
        <f t="array" aca="1" ref="I97" ca="1">IF($D97="","",INDIRECT($E97&amp;"!J"&amp;$AF97))</f>
        <v/>
      </c>
      <c r="J97" s="275" t="str" cm="1">
        <f t="array" aca="1" ref="J97" ca="1">IF($D97="","",INDIRECT($E97&amp;"!K"&amp;$AF97))</f>
        <v/>
      </c>
      <c r="K97" s="276" t="str" cm="1">
        <f t="array" aca="1" ref="K97" ca="1">IF($D97="","",IFERROR(ROUND(INDIRECT($E97&amp;"!L"&amp;$AF97),1),""))</f>
        <v/>
      </c>
      <c r="L97" s="275" t="str" cm="1">
        <f t="array" aca="1" ref="L97" ca="1">IF($D97="","",IFERROR(INDIRECT($E97&amp;"!P"&amp;$AF97),""))</f>
        <v/>
      </c>
      <c r="M97" s="274" t="str" cm="1">
        <f t="array" aca="1" ref="M97" ca="1">IF($D97="","",IFERROR(INDIRECT($E97&amp;"!Q"&amp;$AF97),""))</f>
        <v/>
      </c>
      <c r="N97" s="275" t="str" cm="1">
        <f t="array" aca="1" ref="N97" ca="1">IF($D97="","",IFERROR(INDIRECT($E97&amp;"!R"&amp;$AF97),""))</f>
        <v/>
      </c>
      <c r="O97" s="277" t="str" cm="1">
        <f t="array" aca="1" ref="O97" ca="1">IF($D97="","",IFERROR(INDIRECT($E97&amp;"!S"&amp;$AF97),""))</f>
        <v/>
      </c>
      <c r="P97" s="275" t="str" cm="1">
        <f t="array" aca="1" ref="P97" ca="1">IF($D97="","",IFERROR(INDIRECT($E97&amp;"!P"&amp;$AF97-1),""))</f>
        <v/>
      </c>
      <c r="Q97" s="275" t="str" cm="1">
        <f t="array" aca="1" ref="Q97" ca="1">IF($D97="","",IFERROR(INDIRECT($E97&amp;"!Q"&amp;$AF97-1),""))</f>
        <v/>
      </c>
      <c r="R97" s="275" t="str" cm="1">
        <f t="array" aca="1" ref="R97" ca="1">IF($D97="","",IFERROR(INDIRECT($E97&amp;"!R"&amp;$AF97-1),""))</f>
        <v/>
      </c>
      <c r="S97" s="275" t="str" cm="1">
        <f t="array" aca="1" ref="S97" ca="1">IF($D97="","",IFERROR(INDIRECT($E97&amp;"!S"&amp;$AF97-1),""))</f>
        <v/>
      </c>
      <c r="T97" s="275" t="str" cm="1">
        <f t="array" aca="1" ref="T97" ca="1">IF($D97="","",INDIRECT($E97&amp;"!T"&amp;$AF97-1))</f>
        <v/>
      </c>
      <c r="U97" s="280" t="str" cm="1">
        <f t="array" aca="1" ref="U97" ca="1">SUBSTITUTE(IF($D97="","",INDIRECT("Teams!V"&amp; MATCH(D97,Teams!Q:Q,0))),0,"")</f>
        <v/>
      </c>
      <c r="V97" s="279" t="str">
        <f t="shared" ca="1" si="5"/>
        <v/>
      </c>
      <c r="W97" s="279" t="str">
        <f ca="1">IF($D97="","",Basis!$G$5)</f>
        <v/>
      </c>
      <c r="X97" s="279" t="str" cm="1">
        <f t="array" aca="1" ref="X97" ca="1">IF(D97="","",INDIRECT($E97&amp;"!AE"&amp;$AF97))</f>
        <v/>
      </c>
      <c r="Y97" s="279" t="str" cm="1">
        <f t="array" aca="1" ref="Y97" ca="1">IF(D97="","",INDIRECT($E97&amp;"!AF"&amp;$AF97))</f>
        <v/>
      </c>
      <c r="Z97" s="281" t="str" cm="1">
        <f t="array" aca="1" ref="Z97" ca="1">IF($D97="","",IFERROR(ROUND(INDIRECT($E97&amp;"!AH"&amp;$AF97),1),""))</f>
        <v/>
      </c>
      <c r="AD97" s="21">
        <f t="shared" si="7"/>
        <v>43</v>
      </c>
      <c r="AE97" s="21" t="str" cm="1">
        <f t="array" aca="1" ref="AE97" ca="1">INDIRECT("Teams!BP"&amp;AD97)</f>
        <v/>
      </c>
      <c r="AF97" s="97" t="str" cm="1">
        <f t="array" aca="1" ref="AF97" ca="1">IFERROR(INDIRECT("Teams!BM"&amp;MATCH(AE97,Teams!Q:Q,0)),"")</f>
        <v/>
      </c>
      <c r="AG97" s="21" t="s">
        <v>5044</v>
      </c>
    </row>
    <row r="98" spans="1:33" x14ac:dyDescent="0.25">
      <c r="A98" s="265" t="str">
        <f ca="1">IF($D98="","",Basis!$E$6)</f>
        <v/>
      </c>
      <c r="B98" s="266" t="str">
        <f ca="1">IF($D98="","",Basis!$C$5)</f>
        <v/>
      </c>
      <c r="C98" s="251" t="str">
        <f t="shared" ca="1" si="4"/>
        <v/>
      </c>
      <c r="D98" s="256" t="str">
        <f t="shared" ca="1" si="6"/>
        <v/>
      </c>
      <c r="E98" s="251" t="str">
        <f ca="1">IF($D98="","","Veldnj")</f>
        <v/>
      </c>
      <c r="F98" s="256" t="str" cm="1">
        <f t="array" aca="1" ref="F98" ca="1">IF($D98="","",INDIRECT($E98&amp;"!E"&amp;$AF98))</f>
        <v/>
      </c>
      <c r="G98" s="259" t="str" cm="1">
        <f t="array" aca="1" ref="G98" ca="1">IF($D98="","",INDIRECT($E98&amp;"!G"&amp;$AF98))</f>
        <v/>
      </c>
      <c r="H98" s="256" t="str" cm="1">
        <f t="array" aca="1" ref="H98" ca="1">PROPER(SUBSTITUTE(IF($D98="","",INDIRECT($E98&amp;"!F"&amp;$AF98)),"0","?"))</f>
        <v/>
      </c>
      <c r="I98" s="259" t="str" cm="1">
        <f t="array" aca="1" ref="I98" ca="1">IF($D98="","",INDIRECT($E98&amp;"!J"&amp;$AF98))</f>
        <v/>
      </c>
      <c r="J98" s="260" t="str" cm="1">
        <f t="array" aca="1" ref="J98" ca="1">IF($D98="","",INDIRECT($E98&amp;"!K"&amp;$AF98))</f>
        <v/>
      </c>
      <c r="K98" s="261" t="str" cm="1">
        <f t="array" aca="1" ref="K98" ca="1">IF($D98="","",IFERROR(ROUND(INDIRECT($E98&amp;"!L"&amp;$AF98),1),""))</f>
        <v/>
      </c>
      <c r="L98" s="260" t="str" cm="1">
        <f t="array" aca="1" ref="L98" ca="1">IF($D98="","",IFERROR(INDIRECT($E98&amp;"!P"&amp;$AF98),""))</f>
        <v/>
      </c>
      <c r="M98" s="259" t="str" cm="1">
        <f t="array" aca="1" ref="M98" ca="1">IF($D98="","",IFERROR(INDIRECT($E98&amp;"!Q"&amp;$AF98),""))</f>
        <v/>
      </c>
      <c r="N98" s="260" t="str" cm="1">
        <f t="array" aca="1" ref="N98" ca="1">IF($D98="","",IFERROR(INDIRECT($E98&amp;"!R"&amp;$AF98),""))</f>
        <v/>
      </c>
      <c r="O98" s="260"/>
      <c r="P98" s="260" t="str" cm="1">
        <f t="array" aca="1" ref="P98" ca="1">IF($D98="","",IFERROR(INDIRECT($E98&amp;"!P"&amp;$AF98-1),""))</f>
        <v/>
      </c>
      <c r="Q98" s="260" t="str" cm="1">
        <f t="array" aca="1" ref="Q98" ca="1">IF($D98="","",IFERROR(INDIRECT($E98&amp;"!Q"&amp;$AF98-1),""))</f>
        <v/>
      </c>
      <c r="R98" s="260" t="str" cm="1">
        <f t="array" aca="1" ref="R98" ca="1">IF($D98="","",IFERROR(INDIRECT($E98&amp;"!R"&amp;$AF98-1),""))</f>
        <v/>
      </c>
      <c r="S98" s="260"/>
      <c r="T98" s="260" t="str" cm="1">
        <f t="array" aca="1" ref="T98" ca="1">IF($D98="","",INDIRECT($E98&amp;"!T"&amp;$AF98-1))</f>
        <v/>
      </c>
      <c r="U98" s="269" t="str" cm="1">
        <f t="array" aca="1" ref="U98" ca="1">SUBSTITUTE(IF($D98="","",INDIRECT("Teams!F"&amp; MATCH(D98,Teams!A:A,0))),0,"")</f>
        <v/>
      </c>
      <c r="V98" s="266" t="str">
        <f t="shared" ca="1" si="5"/>
        <v/>
      </c>
      <c r="W98" s="266" t="str">
        <f ca="1">IF($D98="","",Basis!$G$5)</f>
        <v/>
      </c>
      <c r="X98" s="266" t="str" cm="1">
        <f t="array" aca="1" ref="X98" ca="1">IF(D98="","",INDIRECT($E98&amp;"!AE"&amp;$AF98))</f>
        <v/>
      </c>
      <c r="Y98" s="266" t="str" cm="1">
        <f t="array" aca="1" ref="Y98" ca="1">IF(D98="","",INDIRECT($E98&amp;"!AF"&amp;$AF98))</f>
        <v/>
      </c>
      <c r="Z98" s="271" t="str" cm="1">
        <f t="array" aca="1" ref="Z98" ca="1">IF($D98="","",IFERROR(ROUND(INDIRECT($E98&amp;"!AH"&amp;$AF98),1),""))</f>
        <v/>
      </c>
      <c r="AD98" s="21">
        <f t="shared" si="7"/>
        <v>44</v>
      </c>
      <c r="AE98" s="21" t="str" cm="1">
        <f t="array" aca="1" ref="AE98" ca="1">INDIRECT("Teams!BP"&amp;AD98)</f>
        <v/>
      </c>
      <c r="AF98" s="97" t="str" cm="1">
        <f t="array" aca="1" ref="AF98" ca="1">IFERROR(INDIRECT("Teams!BK"&amp;MATCH(AE98,Teams!A:A,0)),"")</f>
        <v/>
      </c>
      <c r="AG98" s="21" t="s">
        <v>5042</v>
      </c>
    </row>
    <row r="99" spans="1:33" x14ac:dyDescent="0.25">
      <c r="A99" s="267" t="str">
        <f ca="1">IF($D99="","",Basis!$E$6)</f>
        <v/>
      </c>
      <c r="B99" s="268" t="str">
        <f ca="1">IF($D99="","",Basis!$C$5)</f>
        <v/>
      </c>
      <c r="C99" s="252" t="str">
        <f t="shared" ca="1" si="4"/>
        <v/>
      </c>
      <c r="D99" s="257" t="str">
        <f t="shared" ca="1" si="6"/>
        <v/>
      </c>
      <c r="E99" s="252" t="str">
        <f ca="1">IF(D99="","","Zaal")</f>
        <v/>
      </c>
      <c r="F99" s="257" t="str" cm="1">
        <f t="array" aca="1" ref="F99" ca="1">IF($D99="","",INDIRECT($E99&amp;"!E"&amp;$AF99))</f>
        <v/>
      </c>
      <c r="G99" s="262" t="str" cm="1">
        <f t="array" aca="1" ref="G99" ca="1">IF($D99="","",INDIRECT($E99&amp;"!G"&amp;$AF99))</f>
        <v/>
      </c>
      <c r="H99" s="257" t="str" cm="1">
        <f t="array" aca="1" ref="H99" ca="1">PROPER(SUBSTITUTE(IF($D99="","",INDIRECT($E99&amp;"!F"&amp;$AF99)),"0","?"))</f>
        <v/>
      </c>
      <c r="I99" s="262" t="str" cm="1">
        <f t="array" aca="1" ref="I99" ca="1">IF($D99="","",INDIRECT($E99&amp;"!J"&amp;$AF99))</f>
        <v/>
      </c>
      <c r="J99" s="263" t="str" cm="1">
        <f t="array" aca="1" ref="J99" ca="1">IF($D99="","",INDIRECT($E99&amp;"!K"&amp;$AF99))</f>
        <v/>
      </c>
      <c r="K99" s="264" t="str" cm="1">
        <f t="array" aca="1" ref="K99" ca="1">IF($D99="","",IFERROR(ROUND(INDIRECT($E99&amp;"!L"&amp;$AF99),1),""))</f>
        <v/>
      </c>
      <c r="L99" s="263" t="str" cm="1">
        <f t="array" aca="1" ref="L99" ca="1">IF($D99="","",IFERROR(INDIRECT($E99&amp;"!P"&amp;$AF99),""))</f>
        <v/>
      </c>
      <c r="M99" s="262" t="str" cm="1">
        <f t="array" aca="1" ref="M99" ca="1">IF($D99="","",IFERROR(INDIRECT($E99&amp;"!Q"&amp;$AF99),""))</f>
        <v/>
      </c>
      <c r="N99" s="263" t="str" cm="1">
        <f t="array" aca="1" ref="N99" ca="1">IF($D99="","",IFERROR(INDIRECT($E99&amp;"!R"&amp;$AF99),""))</f>
        <v/>
      </c>
      <c r="O99" s="263" t="str" cm="1">
        <f t="array" aca="1" ref="O99" ca="1">IF($D99="","",IFERROR(INDIRECT($E99&amp;"!S"&amp;$AF99),""))</f>
        <v/>
      </c>
      <c r="P99" s="263" t="str" cm="1">
        <f t="array" aca="1" ref="P99" ca="1">IF($D99="","",IFERROR(INDIRECT($E99&amp;"!P"&amp;$AF99-1),""))</f>
        <v/>
      </c>
      <c r="Q99" s="263" t="str" cm="1">
        <f t="array" aca="1" ref="Q99" ca="1">IF($D99="","",IFERROR(INDIRECT($E99&amp;"!Q"&amp;$AF99-1),""))</f>
        <v/>
      </c>
      <c r="R99" s="263" t="str" cm="1">
        <f t="array" aca="1" ref="R99" ca="1">IF($D99="","",IFERROR(INDIRECT($E99&amp;"!R"&amp;$AF99-1),""))</f>
        <v/>
      </c>
      <c r="S99" s="263" t="str" cm="1">
        <f t="array" aca="1" ref="S99" ca="1">IF($D99="","",IFERROR(INDIRECT($E99&amp;"!S"&amp;$AF99-1),""))</f>
        <v/>
      </c>
      <c r="T99" s="263" t="str" cm="1">
        <f t="array" aca="1" ref="T99" ca="1">IF($D99="","",INDIRECT($E99&amp;"!T"&amp;$AF99-1))</f>
        <v/>
      </c>
      <c r="U99" s="270" t="str" cm="1">
        <f t="array" aca="1" ref="U99" ca="1">SUBSTITUTE(IF($D99="","",INDIRECT("Teams!N"&amp; MATCH(D99,Teams!I:I,0))),0,"")</f>
        <v/>
      </c>
      <c r="V99" s="268" t="str">
        <f t="shared" ca="1" si="5"/>
        <v/>
      </c>
      <c r="W99" s="268" t="str">
        <f ca="1">IF($D99="","",Basis!$G$5)</f>
        <v/>
      </c>
      <c r="X99" s="268" t="str" cm="1">
        <f t="array" aca="1" ref="X99" ca="1">IF(D99="","",INDIRECT($E99&amp;"!AE"&amp;$AF99))</f>
        <v/>
      </c>
      <c r="Y99" s="268" t="str" cm="1">
        <f t="array" aca="1" ref="Y99" ca="1">IF(D99="","",INDIRECT($E99&amp;"!AF"&amp;$AF99))</f>
        <v/>
      </c>
      <c r="Z99" s="272" t="str" cm="1">
        <f t="array" aca="1" ref="Z99" ca="1">IF($D99="","",IFERROR(ROUND(INDIRECT($E99&amp;"!AH"&amp;$AF99),1),""))</f>
        <v/>
      </c>
      <c r="AD99" s="21">
        <f t="shared" si="7"/>
        <v>44</v>
      </c>
      <c r="AE99" s="21" t="str" cm="1">
        <f t="array" aca="1" ref="AE99" ca="1">INDIRECT("Teams!BP"&amp;AD99)</f>
        <v/>
      </c>
      <c r="AF99" s="97" t="str" cm="1">
        <f t="array" aca="1" ref="AF99" ca="1">IFERROR(INDIRECT("Teams!BL"&amp;MATCH(AE99,Teams!I:I,0)),"")</f>
        <v/>
      </c>
      <c r="AG99" s="21" t="s">
        <v>5043</v>
      </c>
    </row>
    <row r="100" spans="1:33" x14ac:dyDescent="0.25">
      <c r="A100" s="278" t="str">
        <f ca="1">IF($D100="","",Basis!$E$6)</f>
        <v/>
      </c>
      <c r="B100" s="279" t="str">
        <f ca="1">IF($D100="","",Basis!$C$5)</f>
        <v/>
      </c>
      <c r="C100" s="253" t="str">
        <f t="shared" ca="1" si="4"/>
        <v/>
      </c>
      <c r="D100" s="258" t="str">
        <f t="shared" ca="1" si="6"/>
        <v/>
      </c>
      <c r="E100" s="253" t="str">
        <f ca="1">IF(D100="","","Veldvj")</f>
        <v/>
      </c>
      <c r="F100" s="258" t="str" cm="1">
        <f t="array" aca="1" ref="F100" ca="1">IF($D100="","",INDIRECT($E100&amp;"!E"&amp;$AF100))</f>
        <v/>
      </c>
      <c r="G100" s="274" t="str" cm="1">
        <f t="array" aca="1" ref="G100" ca="1">IF($D100="","",INDIRECT($E100&amp;"!G"&amp;$AF100))</f>
        <v/>
      </c>
      <c r="H100" s="258" t="str" cm="1">
        <f t="array" aca="1" ref="H100" ca="1">PROPER(SUBSTITUTE(IF($D100="","",INDIRECT($E100&amp;"!F"&amp;$AF100)),"0","?"))</f>
        <v/>
      </c>
      <c r="I100" s="274" t="str" cm="1">
        <f t="array" aca="1" ref="I100" ca="1">IF($D100="","",INDIRECT($E100&amp;"!J"&amp;$AF100))</f>
        <v/>
      </c>
      <c r="J100" s="275" t="str" cm="1">
        <f t="array" aca="1" ref="J100" ca="1">IF($D100="","",INDIRECT($E100&amp;"!K"&amp;$AF100))</f>
        <v/>
      </c>
      <c r="K100" s="276" t="str" cm="1">
        <f t="array" aca="1" ref="K100" ca="1">IF($D100="","",IFERROR(ROUND(INDIRECT($E100&amp;"!L"&amp;$AF100),1),""))</f>
        <v/>
      </c>
      <c r="L100" s="275" t="str" cm="1">
        <f t="array" aca="1" ref="L100" ca="1">IF($D100="","",IFERROR(INDIRECT($E100&amp;"!P"&amp;$AF100),""))</f>
        <v/>
      </c>
      <c r="M100" s="274" t="str" cm="1">
        <f t="array" aca="1" ref="M100" ca="1">IF($D100="","",IFERROR(INDIRECT($E100&amp;"!Q"&amp;$AF100),""))</f>
        <v/>
      </c>
      <c r="N100" s="275" t="str" cm="1">
        <f t="array" aca="1" ref="N100" ca="1">IF($D100="","",IFERROR(INDIRECT($E100&amp;"!R"&amp;$AF100),""))</f>
        <v/>
      </c>
      <c r="O100" s="277" t="str" cm="1">
        <f t="array" aca="1" ref="O100" ca="1">IF($D100="","",IFERROR(INDIRECT($E100&amp;"!S"&amp;$AF100),""))</f>
        <v/>
      </c>
      <c r="P100" s="275" t="str" cm="1">
        <f t="array" aca="1" ref="P100" ca="1">IF($D100="","",IFERROR(INDIRECT($E100&amp;"!P"&amp;$AF100-1),""))</f>
        <v/>
      </c>
      <c r="Q100" s="275" t="str" cm="1">
        <f t="array" aca="1" ref="Q100" ca="1">IF($D100="","",IFERROR(INDIRECT($E100&amp;"!Q"&amp;$AF100-1),""))</f>
        <v/>
      </c>
      <c r="R100" s="275" t="str" cm="1">
        <f t="array" aca="1" ref="R100" ca="1">IF($D100="","",IFERROR(INDIRECT($E100&amp;"!R"&amp;$AF100-1),""))</f>
        <v/>
      </c>
      <c r="S100" s="275" t="str" cm="1">
        <f t="array" aca="1" ref="S100" ca="1">IF($D100="","",IFERROR(INDIRECT($E100&amp;"!S"&amp;$AF100-1),""))</f>
        <v/>
      </c>
      <c r="T100" s="275" t="str" cm="1">
        <f t="array" aca="1" ref="T100" ca="1">IF($D100="","",INDIRECT($E100&amp;"!T"&amp;$AF100-1))</f>
        <v/>
      </c>
      <c r="U100" s="280" t="str" cm="1">
        <f t="array" aca="1" ref="U100" ca="1">SUBSTITUTE(IF($D100="","",INDIRECT("Teams!V"&amp; MATCH(D100,Teams!Q:Q,0))),0,"")</f>
        <v/>
      </c>
      <c r="V100" s="279" t="str">
        <f t="shared" ca="1" si="5"/>
        <v/>
      </c>
      <c r="W100" s="279" t="str">
        <f ca="1">IF($D100="","",Basis!$G$5)</f>
        <v/>
      </c>
      <c r="X100" s="279" t="str" cm="1">
        <f t="array" aca="1" ref="X100" ca="1">IF(D100="","",INDIRECT($E100&amp;"!AE"&amp;$AF100))</f>
        <v/>
      </c>
      <c r="Y100" s="279" t="str" cm="1">
        <f t="array" aca="1" ref="Y100" ca="1">IF(D100="","",INDIRECT($E100&amp;"!AF"&amp;$AF100))</f>
        <v/>
      </c>
      <c r="Z100" s="281" t="str" cm="1">
        <f t="array" aca="1" ref="Z100" ca="1">IF($D100="","",IFERROR(ROUND(INDIRECT($E100&amp;"!AH"&amp;$AF100),1),""))</f>
        <v/>
      </c>
      <c r="AD100" s="21">
        <f t="shared" si="7"/>
        <v>44</v>
      </c>
      <c r="AE100" s="21" t="str" cm="1">
        <f t="array" aca="1" ref="AE100" ca="1">INDIRECT("Teams!BP"&amp;AD100)</f>
        <v/>
      </c>
      <c r="AF100" s="97" t="str" cm="1">
        <f t="array" aca="1" ref="AF100" ca="1">IFERROR(INDIRECT("Teams!BM"&amp;MATCH(AE100,Teams!Q:Q,0)),"")</f>
        <v/>
      </c>
      <c r="AG100" s="21" t="s">
        <v>5044</v>
      </c>
    </row>
    <row r="101" spans="1:33" x14ac:dyDescent="0.25">
      <c r="A101" s="265" t="str">
        <f ca="1">IF($D101="","",Basis!$E$6)</f>
        <v/>
      </c>
      <c r="B101" s="266" t="str">
        <f ca="1">IF($D101="","",Basis!$C$5)</f>
        <v/>
      </c>
      <c r="C101" s="251" t="str">
        <f t="shared" ca="1" si="4"/>
        <v/>
      </c>
      <c r="D101" s="256" t="str">
        <f t="shared" ca="1" si="6"/>
        <v/>
      </c>
      <c r="E101" s="251" t="str">
        <f ca="1">IF($D101="","","Veldnj")</f>
        <v/>
      </c>
      <c r="F101" s="256" t="str" cm="1">
        <f t="array" aca="1" ref="F101" ca="1">IF($D101="","",INDIRECT($E101&amp;"!E"&amp;$AF101))</f>
        <v/>
      </c>
      <c r="G101" s="259" t="str" cm="1">
        <f t="array" aca="1" ref="G101" ca="1">IF($D101="","",INDIRECT($E101&amp;"!G"&amp;$AF101))</f>
        <v/>
      </c>
      <c r="H101" s="256" t="str" cm="1">
        <f t="array" aca="1" ref="H101" ca="1">PROPER(SUBSTITUTE(IF($D101="","",INDIRECT($E101&amp;"!F"&amp;$AF101)),"0","?"))</f>
        <v/>
      </c>
      <c r="I101" s="259" t="str" cm="1">
        <f t="array" aca="1" ref="I101" ca="1">IF($D101="","",INDIRECT($E101&amp;"!J"&amp;$AF101))</f>
        <v/>
      </c>
      <c r="J101" s="260" t="str" cm="1">
        <f t="array" aca="1" ref="J101" ca="1">IF($D101="","",INDIRECT($E101&amp;"!K"&amp;$AF101))</f>
        <v/>
      </c>
      <c r="K101" s="261" t="str" cm="1">
        <f t="array" aca="1" ref="K101" ca="1">IF($D101="","",IFERROR(ROUND(INDIRECT($E101&amp;"!L"&amp;$AF101),1),""))</f>
        <v/>
      </c>
      <c r="L101" s="260" t="str" cm="1">
        <f t="array" aca="1" ref="L101" ca="1">IF($D101="","",IFERROR(INDIRECT($E101&amp;"!P"&amp;$AF101),""))</f>
        <v/>
      </c>
      <c r="M101" s="259" t="str" cm="1">
        <f t="array" aca="1" ref="M101" ca="1">IF($D101="","",IFERROR(INDIRECT($E101&amp;"!Q"&amp;$AF101),""))</f>
        <v/>
      </c>
      <c r="N101" s="260" t="str" cm="1">
        <f t="array" aca="1" ref="N101" ca="1">IF($D101="","",IFERROR(INDIRECT($E101&amp;"!R"&amp;$AF101),""))</f>
        <v/>
      </c>
      <c r="O101" s="260"/>
      <c r="P101" s="260" t="str" cm="1">
        <f t="array" aca="1" ref="P101" ca="1">IF($D101="","",IFERROR(INDIRECT($E101&amp;"!P"&amp;$AF101-1),""))</f>
        <v/>
      </c>
      <c r="Q101" s="260" t="str" cm="1">
        <f t="array" aca="1" ref="Q101" ca="1">IF($D101="","",IFERROR(INDIRECT($E101&amp;"!Q"&amp;$AF101-1),""))</f>
        <v/>
      </c>
      <c r="R101" s="260" t="str" cm="1">
        <f t="array" aca="1" ref="R101" ca="1">IF($D101="","",IFERROR(INDIRECT($E101&amp;"!R"&amp;$AF101-1),""))</f>
        <v/>
      </c>
      <c r="S101" s="260"/>
      <c r="T101" s="260" t="str" cm="1">
        <f t="array" aca="1" ref="T101" ca="1">IF($D101="","",INDIRECT($E101&amp;"!T"&amp;$AF101-1))</f>
        <v/>
      </c>
      <c r="U101" s="269" t="str" cm="1">
        <f t="array" aca="1" ref="U101" ca="1">SUBSTITUTE(IF($D101="","",INDIRECT("Teams!F"&amp; MATCH(D101,Teams!A:A,0))),0,"")</f>
        <v/>
      </c>
      <c r="V101" s="266" t="str">
        <f t="shared" ca="1" si="5"/>
        <v/>
      </c>
      <c r="W101" s="266" t="str">
        <f ca="1">IF($D101="","",Basis!$G$5)</f>
        <v/>
      </c>
      <c r="X101" s="266" t="str" cm="1">
        <f t="array" aca="1" ref="X101" ca="1">IF(D101="","",INDIRECT($E101&amp;"!AE"&amp;$AF101))</f>
        <v/>
      </c>
      <c r="Y101" s="266" t="str" cm="1">
        <f t="array" aca="1" ref="Y101" ca="1">IF(D101="","",INDIRECT($E101&amp;"!AF"&amp;$AF101))</f>
        <v/>
      </c>
      <c r="Z101" s="271" t="str" cm="1">
        <f t="array" aca="1" ref="Z101" ca="1">IF($D101="","",IFERROR(ROUND(INDIRECT($E101&amp;"!AH"&amp;$AF101),1),""))</f>
        <v/>
      </c>
      <c r="AD101" s="21">
        <f t="shared" si="7"/>
        <v>45</v>
      </c>
      <c r="AE101" s="21" t="str" cm="1">
        <f t="array" aca="1" ref="AE101" ca="1">INDIRECT("Teams!BP"&amp;AD101)</f>
        <v/>
      </c>
      <c r="AF101" s="97" t="str" cm="1">
        <f t="array" aca="1" ref="AF101" ca="1">IFERROR(INDIRECT("Teams!BK"&amp;MATCH(AE101,Teams!A:A,0)),"")</f>
        <v/>
      </c>
      <c r="AG101" s="21" t="s">
        <v>5042</v>
      </c>
    </row>
    <row r="102" spans="1:33" x14ac:dyDescent="0.25">
      <c r="A102" s="267" t="str">
        <f ca="1">IF($D102="","",Basis!$E$6)</f>
        <v/>
      </c>
      <c r="B102" s="268" t="str">
        <f ca="1">IF($D102="","",Basis!$C$5)</f>
        <v/>
      </c>
      <c r="C102" s="252" t="str">
        <f t="shared" ca="1" si="4"/>
        <v/>
      </c>
      <c r="D102" s="257" t="str">
        <f t="shared" ca="1" si="6"/>
        <v/>
      </c>
      <c r="E102" s="252" t="str">
        <f ca="1">IF(D102="","","Zaal")</f>
        <v/>
      </c>
      <c r="F102" s="257" t="str" cm="1">
        <f t="array" aca="1" ref="F102" ca="1">IF($D102="","",INDIRECT($E102&amp;"!E"&amp;$AF102))</f>
        <v/>
      </c>
      <c r="G102" s="262" t="str" cm="1">
        <f t="array" aca="1" ref="G102" ca="1">IF($D102="","",INDIRECT($E102&amp;"!G"&amp;$AF102))</f>
        <v/>
      </c>
      <c r="H102" s="257" t="str" cm="1">
        <f t="array" aca="1" ref="H102" ca="1">PROPER(SUBSTITUTE(IF($D102="","",INDIRECT($E102&amp;"!F"&amp;$AF102)),"0","?"))</f>
        <v/>
      </c>
      <c r="I102" s="262" t="str" cm="1">
        <f t="array" aca="1" ref="I102" ca="1">IF($D102="","",INDIRECT($E102&amp;"!J"&amp;$AF102))</f>
        <v/>
      </c>
      <c r="J102" s="263" t="str" cm="1">
        <f t="array" aca="1" ref="J102" ca="1">IF($D102="","",INDIRECT($E102&amp;"!K"&amp;$AF102))</f>
        <v/>
      </c>
      <c r="K102" s="264" t="str" cm="1">
        <f t="array" aca="1" ref="K102" ca="1">IF($D102="","",IFERROR(ROUND(INDIRECT($E102&amp;"!L"&amp;$AF102),1),""))</f>
        <v/>
      </c>
      <c r="L102" s="263" t="str" cm="1">
        <f t="array" aca="1" ref="L102" ca="1">IF($D102="","",IFERROR(INDIRECT($E102&amp;"!P"&amp;$AF102),""))</f>
        <v/>
      </c>
      <c r="M102" s="262" t="str" cm="1">
        <f t="array" aca="1" ref="M102" ca="1">IF($D102="","",IFERROR(INDIRECT($E102&amp;"!Q"&amp;$AF102),""))</f>
        <v/>
      </c>
      <c r="N102" s="263" t="str" cm="1">
        <f t="array" aca="1" ref="N102" ca="1">IF($D102="","",IFERROR(INDIRECT($E102&amp;"!R"&amp;$AF102),""))</f>
        <v/>
      </c>
      <c r="O102" s="263" t="str" cm="1">
        <f t="array" aca="1" ref="O102" ca="1">IF($D102="","",IFERROR(INDIRECT($E102&amp;"!S"&amp;$AF102),""))</f>
        <v/>
      </c>
      <c r="P102" s="263" t="str" cm="1">
        <f t="array" aca="1" ref="P102" ca="1">IF($D102="","",IFERROR(INDIRECT($E102&amp;"!P"&amp;$AF102-1),""))</f>
        <v/>
      </c>
      <c r="Q102" s="263" t="str" cm="1">
        <f t="array" aca="1" ref="Q102" ca="1">IF($D102="","",IFERROR(INDIRECT($E102&amp;"!Q"&amp;$AF102-1),""))</f>
        <v/>
      </c>
      <c r="R102" s="263" t="str" cm="1">
        <f t="array" aca="1" ref="R102" ca="1">IF($D102="","",IFERROR(INDIRECT($E102&amp;"!R"&amp;$AF102-1),""))</f>
        <v/>
      </c>
      <c r="S102" s="263" t="str" cm="1">
        <f t="array" aca="1" ref="S102" ca="1">IF($D102="","",IFERROR(INDIRECT($E102&amp;"!S"&amp;$AF102-1),""))</f>
        <v/>
      </c>
      <c r="T102" s="263" t="str" cm="1">
        <f t="array" aca="1" ref="T102" ca="1">IF($D102="","",INDIRECT($E102&amp;"!T"&amp;$AF102-1))</f>
        <v/>
      </c>
      <c r="U102" s="270" t="str" cm="1">
        <f t="array" aca="1" ref="U102" ca="1">SUBSTITUTE(IF($D102="","",INDIRECT("Teams!N"&amp; MATCH(D102,Teams!I:I,0))),0,"")</f>
        <v/>
      </c>
      <c r="V102" s="268" t="str">
        <f t="shared" ca="1" si="5"/>
        <v/>
      </c>
      <c r="W102" s="268" t="str">
        <f ca="1">IF($D102="","",Basis!$G$5)</f>
        <v/>
      </c>
      <c r="X102" s="268" t="str" cm="1">
        <f t="array" aca="1" ref="X102" ca="1">IF(D102="","",INDIRECT($E102&amp;"!AE"&amp;$AF102))</f>
        <v/>
      </c>
      <c r="Y102" s="268" t="str" cm="1">
        <f t="array" aca="1" ref="Y102" ca="1">IF(D102="","",INDIRECT($E102&amp;"!AF"&amp;$AF102))</f>
        <v/>
      </c>
      <c r="Z102" s="272" t="str" cm="1">
        <f t="array" aca="1" ref="Z102" ca="1">IF($D102="","",IFERROR(ROUND(INDIRECT($E102&amp;"!AH"&amp;$AF102),1),""))</f>
        <v/>
      </c>
      <c r="AD102" s="21">
        <f t="shared" si="7"/>
        <v>45</v>
      </c>
      <c r="AE102" s="21" t="str" cm="1">
        <f t="array" aca="1" ref="AE102" ca="1">INDIRECT("Teams!BP"&amp;AD102)</f>
        <v/>
      </c>
      <c r="AF102" s="97" t="str" cm="1">
        <f t="array" aca="1" ref="AF102" ca="1">IFERROR(INDIRECT("Teams!BL"&amp;MATCH(AE102,Teams!I:I,0)),"")</f>
        <v/>
      </c>
      <c r="AG102" s="21" t="s">
        <v>5043</v>
      </c>
    </row>
    <row r="103" spans="1:33" x14ac:dyDescent="0.25">
      <c r="A103" s="278" t="str">
        <f ca="1">IF($D103="","",Basis!$E$6)</f>
        <v/>
      </c>
      <c r="B103" s="279" t="str">
        <f ca="1">IF($D103="","",Basis!$C$5)</f>
        <v/>
      </c>
      <c r="C103" s="253" t="str">
        <f t="shared" ca="1" si="4"/>
        <v/>
      </c>
      <c r="D103" s="258" t="str">
        <f t="shared" ca="1" si="6"/>
        <v/>
      </c>
      <c r="E103" s="253" t="str">
        <f ca="1">IF(D103="","","Veldvj")</f>
        <v/>
      </c>
      <c r="F103" s="258" t="str" cm="1">
        <f t="array" aca="1" ref="F103" ca="1">IF($D103="","",INDIRECT($E103&amp;"!E"&amp;$AF103))</f>
        <v/>
      </c>
      <c r="G103" s="274" t="str" cm="1">
        <f t="array" aca="1" ref="G103" ca="1">IF($D103="","",INDIRECT($E103&amp;"!G"&amp;$AF103))</f>
        <v/>
      </c>
      <c r="H103" s="258" t="str" cm="1">
        <f t="array" aca="1" ref="H103" ca="1">PROPER(SUBSTITUTE(IF($D103="","",INDIRECT($E103&amp;"!F"&amp;$AF103)),"0","?"))</f>
        <v/>
      </c>
      <c r="I103" s="274" t="str" cm="1">
        <f t="array" aca="1" ref="I103" ca="1">IF($D103="","",INDIRECT($E103&amp;"!J"&amp;$AF103))</f>
        <v/>
      </c>
      <c r="J103" s="275" t="str" cm="1">
        <f t="array" aca="1" ref="J103" ca="1">IF($D103="","",INDIRECT($E103&amp;"!K"&amp;$AF103))</f>
        <v/>
      </c>
      <c r="K103" s="276" t="str" cm="1">
        <f t="array" aca="1" ref="K103" ca="1">IF($D103="","",IFERROR(ROUND(INDIRECT($E103&amp;"!L"&amp;$AF103),1),""))</f>
        <v/>
      </c>
      <c r="L103" s="275" t="str" cm="1">
        <f t="array" aca="1" ref="L103" ca="1">IF($D103="","",IFERROR(INDIRECT($E103&amp;"!P"&amp;$AF103),""))</f>
        <v/>
      </c>
      <c r="M103" s="274" t="str" cm="1">
        <f t="array" aca="1" ref="M103" ca="1">IF($D103="","",IFERROR(INDIRECT($E103&amp;"!Q"&amp;$AF103),""))</f>
        <v/>
      </c>
      <c r="N103" s="275" t="str" cm="1">
        <f t="array" aca="1" ref="N103" ca="1">IF($D103="","",IFERROR(INDIRECT($E103&amp;"!R"&amp;$AF103),""))</f>
        <v/>
      </c>
      <c r="O103" s="277" t="str" cm="1">
        <f t="array" aca="1" ref="O103" ca="1">IF($D103="","",IFERROR(INDIRECT($E103&amp;"!S"&amp;$AF103),""))</f>
        <v/>
      </c>
      <c r="P103" s="275" t="str" cm="1">
        <f t="array" aca="1" ref="P103" ca="1">IF($D103="","",IFERROR(INDIRECT($E103&amp;"!P"&amp;$AF103-1),""))</f>
        <v/>
      </c>
      <c r="Q103" s="275" t="str" cm="1">
        <f t="array" aca="1" ref="Q103" ca="1">IF($D103="","",IFERROR(INDIRECT($E103&amp;"!Q"&amp;$AF103-1),""))</f>
        <v/>
      </c>
      <c r="R103" s="275" t="str" cm="1">
        <f t="array" aca="1" ref="R103" ca="1">IF($D103="","",IFERROR(INDIRECT($E103&amp;"!R"&amp;$AF103-1),""))</f>
        <v/>
      </c>
      <c r="S103" s="275" t="str" cm="1">
        <f t="array" aca="1" ref="S103" ca="1">IF($D103="","",IFERROR(INDIRECT($E103&amp;"!S"&amp;$AF103-1),""))</f>
        <v/>
      </c>
      <c r="T103" s="275" t="str" cm="1">
        <f t="array" aca="1" ref="T103" ca="1">IF($D103="","",INDIRECT($E103&amp;"!T"&amp;$AF103-1))</f>
        <v/>
      </c>
      <c r="U103" s="280" t="str" cm="1">
        <f t="array" aca="1" ref="U103" ca="1">SUBSTITUTE(IF($D103="","",INDIRECT("Teams!V"&amp; MATCH(D103,Teams!Q:Q,0))),0,"")</f>
        <v/>
      </c>
      <c r="V103" s="279" t="str">
        <f t="shared" ca="1" si="5"/>
        <v/>
      </c>
      <c r="W103" s="279" t="str">
        <f ca="1">IF($D103="","",Basis!$G$5)</f>
        <v/>
      </c>
      <c r="X103" s="279" t="str" cm="1">
        <f t="array" aca="1" ref="X103" ca="1">IF(D103="","",INDIRECT($E103&amp;"!AE"&amp;$AF103))</f>
        <v/>
      </c>
      <c r="Y103" s="279" t="str" cm="1">
        <f t="array" aca="1" ref="Y103" ca="1">IF(D103="","",INDIRECT($E103&amp;"!AF"&amp;$AF103))</f>
        <v/>
      </c>
      <c r="Z103" s="281" t="str" cm="1">
        <f t="array" aca="1" ref="Z103" ca="1">IF($D103="","",IFERROR(ROUND(INDIRECT($E103&amp;"!AH"&amp;$AF103),1),""))</f>
        <v/>
      </c>
      <c r="AD103" s="21">
        <f t="shared" si="7"/>
        <v>45</v>
      </c>
      <c r="AE103" s="21" t="str" cm="1">
        <f t="array" aca="1" ref="AE103" ca="1">INDIRECT("Teams!BP"&amp;AD103)</f>
        <v/>
      </c>
      <c r="AF103" s="97" t="str" cm="1">
        <f t="array" aca="1" ref="AF103" ca="1">IFERROR(INDIRECT("Teams!BM"&amp;MATCH(AE103,Teams!Q:Q,0)),"")</f>
        <v/>
      </c>
      <c r="AG103" s="21" t="s">
        <v>5044</v>
      </c>
    </row>
    <row r="104" spans="1:33" x14ac:dyDescent="0.25">
      <c r="A104" s="265" t="str">
        <f ca="1">IF($D104="","",Basis!$E$6)</f>
        <v/>
      </c>
      <c r="B104" s="266" t="str">
        <f ca="1">IF($D104="","",Basis!$C$5)</f>
        <v/>
      </c>
      <c r="C104" s="251" t="str">
        <f t="shared" ca="1" si="4"/>
        <v/>
      </c>
      <c r="D104" s="256" t="str">
        <f t="shared" ca="1" si="6"/>
        <v/>
      </c>
      <c r="E104" s="251" t="str">
        <f ca="1">IF($D104="","","Veldnj")</f>
        <v/>
      </c>
      <c r="F104" s="256" t="str" cm="1">
        <f t="array" aca="1" ref="F104" ca="1">IF($D104="","",INDIRECT($E104&amp;"!E"&amp;$AF104))</f>
        <v/>
      </c>
      <c r="G104" s="259" t="str" cm="1">
        <f t="array" aca="1" ref="G104" ca="1">IF($D104="","",INDIRECT($E104&amp;"!G"&amp;$AF104))</f>
        <v/>
      </c>
      <c r="H104" s="256" t="str" cm="1">
        <f t="array" aca="1" ref="H104" ca="1">PROPER(SUBSTITUTE(IF($D104="","",INDIRECT($E104&amp;"!F"&amp;$AF104)),"0","?"))</f>
        <v/>
      </c>
      <c r="I104" s="259" t="str" cm="1">
        <f t="array" aca="1" ref="I104" ca="1">IF($D104="","",INDIRECT($E104&amp;"!J"&amp;$AF104))</f>
        <v/>
      </c>
      <c r="J104" s="260" t="str" cm="1">
        <f t="array" aca="1" ref="J104" ca="1">IF($D104="","",INDIRECT($E104&amp;"!K"&amp;$AF104))</f>
        <v/>
      </c>
      <c r="K104" s="261" t="str" cm="1">
        <f t="array" aca="1" ref="K104" ca="1">IF($D104="","",IFERROR(ROUND(INDIRECT($E104&amp;"!L"&amp;$AF104),1),""))</f>
        <v/>
      </c>
      <c r="L104" s="260" t="str" cm="1">
        <f t="array" aca="1" ref="L104" ca="1">IF($D104="","",IFERROR(INDIRECT($E104&amp;"!P"&amp;$AF104),""))</f>
        <v/>
      </c>
      <c r="M104" s="259" t="str" cm="1">
        <f t="array" aca="1" ref="M104" ca="1">IF($D104="","",IFERROR(INDIRECT($E104&amp;"!Q"&amp;$AF104),""))</f>
        <v/>
      </c>
      <c r="N104" s="260" t="str" cm="1">
        <f t="array" aca="1" ref="N104" ca="1">IF($D104="","",IFERROR(INDIRECT($E104&amp;"!R"&amp;$AF104),""))</f>
        <v/>
      </c>
      <c r="O104" s="260"/>
      <c r="P104" s="260" t="str" cm="1">
        <f t="array" aca="1" ref="P104" ca="1">IF($D104="","",IFERROR(INDIRECT($E104&amp;"!P"&amp;$AF104-1),""))</f>
        <v/>
      </c>
      <c r="Q104" s="260" t="str" cm="1">
        <f t="array" aca="1" ref="Q104" ca="1">IF($D104="","",IFERROR(INDIRECT($E104&amp;"!Q"&amp;$AF104-1),""))</f>
        <v/>
      </c>
      <c r="R104" s="260" t="str" cm="1">
        <f t="array" aca="1" ref="R104" ca="1">IF($D104="","",IFERROR(INDIRECT($E104&amp;"!R"&amp;$AF104-1),""))</f>
        <v/>
      </c>
      <c r="S104" s="260"/>
      <c r="T104" s="260" t="str" cm="1">
        <f t="array" aca="1" ref="T104" ca="1">IF($D104="","",INDIRECT($E104&amp;"!T"&amp;$AF104-1))</f>
        <v/>
      </c>
      <c r="U104" s="269" t="str" cm="1">
        <f t="array" aca="1" ref="U104" ca="1">SUBSTITUTE(IF($D104="","",INDIRECT("Teams!F"&amp; MATCH(D104,Teams!A:A,0))),0,"")</f>
        <v/>
      </c>
      <c r="V104" s="266" t="str">
        <f t="shared" ca="1" si="5"/>
        <v/>
      </c>
      <c r="W104" s="266" t="str">
        <f ca="1">IF($D104="","",Basis!$G$5)</f>
        <v/>
      </c>
      <c r="X104" s="266" t="str" cm="1">
        <f t="array" aca="1" ref="X104" ca="1">IF(D104="","",INDIRECT($E104&amp;"!AE"&amp;$AF104))</f>
        <v/>
      </c>
      <c r="Y104" s="266" t="str" cm="1">
        <f t="array" aca="1" ref="Y104" ca="1">IF(D104="","",INDIRECT($E104&amp;"!AF"&amp;$AF104))</f>
        <v/>
      </c>
      <c r="Z104" s="271" t="str" cm="1">
        <f t="array" aca="1" ref="Z104" ca="1">IF($D104="","",IFERROR(ROUND(INDIRECT($E104&amp;"!AH"&amp;$AF104),1),""))</f>
        <v/>
      </c>
      <c r="AD104" s="21">
        <f t="shared" si="7"/>
        <v>46</v>
      </c>
      <c r="AE104" s="21" t="str" cm="1">
        <f t="array" aca="1" ref="AE104" ca="1">INDIRECT("Teams!BP"&amp;AD104)</f>
        <v/>
      </c>
      <c r="AF104" s="97" t="str" cm="1">
        <f t="array" aca="1" ref="AF104" ca="1">IFERROR(INDIRECT("Teams!BK"&amp;MATCH(AE104,Teams!A:A,0)),"")</f>
        <v/>
      </c>
      <c r="AG104" s="21" t="s">
        <v>5042</v>
      </c>
    </row>
    <row r="105" spans="1:33" x14ac:dyDescent="0.25">
      <c r="A105" s="267" t="str">
        <f ca="1">IF($D105="","",Basis!$E$6)</f>
        <v/>
      </c>
      <c r="B105" s="268" t="str">
        <f ca="1">IF($D105="","",Basis!$C$5)</f>
        <v/>
      </c>
      <c r="C105" s="252" t="str">
        <f t="shared" ca="1" si="4"/>
        <v/>
      </c>
      <c r="D105" s="257" t="str">
        <f t="shared" ca="1" si="6"/>
        <v/>
      </c>
      <c r="E105" s="252" t="str">
        <f ca="1">IF(D105="","","Zaal")</f>
        <v/>
      </c>
      <c r="F105" s="257" t="str" cm="1">
        <f t="array" aca="1" ref="F105" ca="1">IF($D105="","",INDIRECT($E105&amp;"!E"&amp;$AF105))</f>
        <v/>
      </c>
      <c r="G105" s="262" t="str" cm="1">
        <f t="array" aca="1" ref="G105" ca="1">IF($D105="","",INDIRECT($E105&amp;"!G"&amp;$AF105))</f>
        <v/>
      </c>
      <c r="H105" s="257" t="str" cm="1">
        <f t="array" aca="1" ref="H105" ca="1">PROPER(SUBSTITUTE(IF($D105="","",INDIRECT($E105&amp;"!F"&amp;$AF105)),"0","?"))</f>
        <v/>
      </c>
      <c r="I105" s="262" t="str" cm="1">
        <f t="array" aca="1" ref="I105" ca="1">IF($D105="","",INDIRECT($E105&amp;"!J"&amp;$AF105))</f>
        <v/>
      </c>
      <c r="J105" s="263" t="str" cm="1">
        <f t="array" aca="1" ref="J105" ca="1">IF($D105="","",INDIRECT($E105&amp;"!K"&amp;$AF105))</f>
        <v/>
      </c>
      <c r="K105" s="264" t="str" cm="1">
        <f t="array" aca="1" ref="K105" ca="1">IF($D105="","",IFERROR(ROUND(INDIRECT($E105&amp;"!L"&amp;$AF105),1),""))</f>
        <v/>
      </c>
      <c r="L105" s="263" t="str" cm="1">
        <f t="array" aca="1" ref="L105" ca="1">IF($D105="","",IFERROR(INDIRECT($E105&amp;"!P"&amp;$AF105),""))</f>
        <v/>
      </c>
      <c r="M105" s="262" t="str" cm="1">
        <f t="array" aca="1" ref="M105" ca="1">IF($D105="","",IFERROR(INDIRECT($E105&amp;"!Q"&amp;$AF105),""))</f>
        <v/>
      </c>
      <c r="N105" s="263" t="str" cm="1">
        <f t="array" aca="1" ref="N105" ca="1">IF($D105="","",IFERROR(INDIRECT($E105&amp;"!R"&amp;$AF105),""))</f>
        <v/>
      </c>
      <c r="O105" s="263" t="str" cm="1">
        <f t="array" aca="1" ref="O105" ca="1">IF($D105="","",IFERROR(INDIRECT($E105&amp;"!S"&amp;$AF105),""))</f>
        <v/>
      </c>
      <c r="P105" s="263" t="str" cm="1">
        <f t="array" aca="1" ref="P105" ca="1">IF($D105="","",IFERROR(INDIRECT($E105&amp;"!P"&amp;$AF105-1),""))</f>
        <v/>
      </c>
      <c r="Q105" s="263" t="str" cm="1">
        <f t="array" aca="1" ref="Q105" ca="1">IF($D105="","",IFERROR(INDIRECT($E105&amp;"!Q"&amp;$AF105-1),""))</f>
        <v/>
      </c>
      <c r="R105" s="263" t="str" cm="1">
        <f t="array" aca="1" ref="R105" ca="1">IF($D105="","",IFERROR(INDIRECT($E105&amp;"!R"&amp;$AF105-1),""))</f>
        <v/>
      </c>
      <c r="S105" s="263" t="str" cm="1">
        <f t="array" aca="1" ref="S105" ca="1">IF($D105="","",IFERROR(INDIRECT($E105&amp;"!S"&amp;$AF105-1),""))</f>
        <v/>
      </c>
      <c r="T105" s="263" t="str" cm="1">
        <f t="array" aca="1" ref="T105" ca="1">IF($D105="","",INDIRECT($E105&amp;"!T"&amp;$AF105-1))</f>
        <v/>
      </c>
      <c r="U105" s="270" t="str" cm="1">
        <f t="array" aca="1" ref="U105" ca="1">SUBSTITUTE(IF($D105="","",INDIRECT("Teams!N"&amp; MATCH(D105,Teams!I:I,0))),0,"")</f>
        <v/>
      </c>
      <c r="V105" s="268" t="str">
        <f t="shared" ca="1" si="5"/>
        <v/>
      </c>
      <c r="W105" s="268" t="str">
        <f ca="1">IF($D105="","",Basis!$G$5)</f>
        <v/>
      </c>
      <c r="X105" s="268" t="str" cm="1">
        <f t="array" aca="1" ref="X105" ca="1">IF(D105="","",INDIRECT($E105&amp;"!AE"&amp;$AF105))</f>
        <v/>
      </c>
      <c r="Y105" s="268" t="str" cm="1">
        <f t="array" aca="1" ref="Y105" ca="1">IF(D105="","",INDIRECT($E105&amp;"!AF"&amp;$AF105))</f>
        <v/>
      </c>
      <c r="Z105" s="272" t="str" cm="1">
        <f t="array" aca="1" ref="Z105" ca="1">IF($D105="","",IFERROR(ROUND(INDIRECT($E105&amp;"!AH"&amp;$AF105),1),""))</f>
        <v/>
      </c>
      <c r="AD105" s="21">
        <f t="shared" si="7"/>
        <v>46</v>
      </c>
      <c r="AE105" s="21" t="str" cm="1">
        <f t="array" aca="1" ref="AE105" ca="1">INDIRECT("Teams!BP"&amp;AD105)</f>
        <v/>
      </c>
      <c r="AF105" s="97" t="str" cm="1">
        <f t="array" aca="1" ref="AF105" ca="1">IFERROR(INDIRECT("Teams!BL"&amp;MATCH(AE105,Teams!I:I,0)),"")</f>
        <v/>
      </c>
      <c r="AG105" s="21" t="s">
        <v>5043</v>
      </c>
    </row>
    <row r="106" spans="1:33" x14ac:dyDescent="0.25">
      <c r="A106" s="278" t="str">
        <f ca="1">IF($D106="","",Basis!$E$6)</f>
        <v/>
      </c>
      <c r="B106" s="279" t="str">
        <f ca="1">IF($D106="","",Basis!$C$5)</f>
        <v/>
      </c>
      <c r="C106" s="253" t="str">
        <f t="shared" ca="1" si="4"/>
        <v/>
      </c>
      <c r="D106" s="258" t="str">
        <f t="shared" ca="1" si="6"/>
        <v/>
      </c>
      <c r="E106" s="253" t="str">
        <f ca="1">IF(D106="","","Veldvj")</f>
        <v/>
      </c>
      <c r="F106" s="258" t="str" cm="1">
        <f t="array" aca="1" ref="F106" ca="1">IF($D106="","",INDIRECT($E106&amp;"!E"&amp;$AF106))</f>
        <v/>
      </c>
      <c r="G106" s="274" t="str" cm="1">
        <f t="array" aca="1" ref="G106" ca="1">IF($D106="","",INDIRECT($E106&amp;"!G"&amp;$AF106))</f>
        <v/>
      </c>
      <c r="H106" s="258" t="str" cm="1">
        <f t="array" aca="1" ref="H106" ca="1">PROPER(SUBSTITUTE(IF($D106="","",INDIRECT($E106&amp;"!F"&amp;$AF106)),"0","?"))</f>
        <v/>
      </c>
      <c r="I106" s="274" t="str" cm="1">
        <f t="array" aca="1" ref="I106" ca="1">IF($D106="","",INDIRECT($E106&amp;"!J"&amp;$AF106))</f>
        <v/>
      </c>
      <c r="J106" s="275" t="str" cm="1">
        <f t="array" aca="1" ref="J106" ca="1">IF($D106="","",INDIRECT($E106&amp;"!K"&amp;$AF106))</f>
        <v/>
      </c>
      <c r="K106" s="276" t="str" cm="1">
        <f t="array" aca="1" ref="K106" ca="1">IF($D106="","",IFERROR(ROUND(INDIRECT($E106&amp;"!L"&amp;$AF106),1),""))</f>
        <v/>
      </c>
      <c r="L106" s="275" t="str" cm="1">
        <f t="array" aca="1" ref="L106" ca="1">IF($D106="","",IFERROR(INDIRECT($E106&amp;"!P"&amp;$AF106),""))</f>
        <v/>
      </c>
      <c r="M106" s="274" t="str" cm="1">
        <f t="array" aca="1" ref="M106" ca="1">IF($D106="","",IFERROR(INDIRECT($E106&amp;"!Q"&amp;$AF106),""))</f>
        <v/>
      </c>
      <c r="N106" s="275" t="str" cm="1">
        <f t="array" aca="1" ref="N106" ca="1">IF($D106="","",IFERROR(INDIRECT($E106&amp;"!R"&amp;$AF106),""))</f>
        <v/>
      </c>
      <c r="O106" s="277" t="str" cm="1">
        <f t="array" aca="1" ref="O106" ca="1">IF($D106="","",IFERROR(INDIRECT($E106&amp;"!S"&amp;$AF106),""))</f>
        <v/>
      </c>
      <c r="P106" s="275" t="str" cm="1">
        <f t="array" aca="1" ref="P106" ca="1">IF($D106="","",IFERROR(INDIRECT($E106&amp;"!P"&amp;$AF106-1),""))</f>
        <v/>
      </c>
      <c r="Q106" s="275" t="str" cm="1">
        <f t="array" aca="1" ref="Q106" ca="1">IF($D106="","",IFERROR(INDIRECT($E106&amp;"!Q"&amp;$AF106-1),""))</f>
        <v/>
      </c>
      <c r="R106" s="275" t="str" cm="1">
        <f t="array" aca="1" ref="R106" ca="1">IF($D106="","",IFERROR(INDIRECT($E106&amp;"!R"&amp;$AF106-1),""))</f>
        <v/>
      </c>
      <c r="S106" s="275" t="str" cm="1">
        <f t="array" aca="1" ref="S106" ca="1">IF($D106="","",IFERROR(INDIRECT($E106&amp;"!S"&amp;$AF106-1),""))</f>
        <v/>
      </c>
      <c r="T106" s="275" t="str" cm="1">
        <f t="array" aca="1" ref="T106" ca="1">IF($D106="","",INDIRECT($E106&amp;"!T"&amp;$AF106-1))</f>
        <v/>
      </c>
      <c r="U106" s="280" t="str" cm="1">
        <f t="array" aca="1" ref="U106" ca="1">SUBSTITUTE(IF($D106="","",INDIRECT("Teams!V"&amp; MATCH(D106,Teams!Q:Q,0))),0,"")</f>
        <v/>
      </c>
      <c r="V106" s="279" t="str">
        <f t="shared" ca="1" si="5"/>
        <v/>
      </c>
      <c r="W106" s="279" t="str">
        <f ca="1">IF($D106="","",Basis!$G$5)</f>
        <v/>
      </c>
      <c r="X106" s="279" t="str" cm="1">
        <f t="array" aca="1" ref="X106" ca="1">IF(D106="","",INDIRECT($E106&amp;"!AE"&amp;$AF106))</f>
        <v/>
      </c>
      <c r="Y106" s="279" t="str" cm="1">
        <f t="array" aca="1" ref="Y106" ca="1">IF(D106="","",INDIRECT($E106&amp;"!AF"&amp;$AF106))</f>
        <v/>
      </c>
      <c r="Z106" s="281" t="str" cm="1">
        <f t="array" aca="1" ref="Z106" ca="1">IF($D106="","",IFERROR(ROUND(INDIRECT($E106&amp;"!AH"&amp;$AF106),1),""))</f>
        <v/>
      </c>
      <c r="AD106" s="21">
        <f t="shared" si="7"/>
        <v>46</v>
      </c>
      <c r="AE106" s="21" t="str" cm="1">
        <f t="array" aca="1" ref="AE106" ca="1">INDIRECT("Teams!BP"&amp;AD106)</f>
        <v/>
      </c>
      <c r="AF106" s="97" t="str" cm="1">
        <f t="array" aca="1" ref="AF106" ca="1">IFERROR(INDIRECT("Teams!BM"&amp;MATCH(AE106,Teams!Q:Q,0)),"")</f>
        <v/>
      </c>
      <c r="AG106" s="21" t="s">
        <v>5044</v>
      </c>
    </row>
    <row r="107" spans="1:33" x14ac:dyDescent="0.25">
      <c r="A107" s="265" t="str">
        <f ca="1">IF($D107="","",Basis!$E$6)</f>
        <v/>
      </c>
      <c r="B107" s="266" t="str">
        <f ca="1">IF($D107="","",Basis!$C$5)</f>
        <v/>
      </c>
      <c r="C107" s="251" t="str">
        <f t="shared" ca="1" si="4"/>
        <v/>
      </c>
      <c r="D107" s="256" t="str">
        <f t="shared" ca="1" si="6"/>
        <v/>
      </c>
      <c r="E107" s="251" t="str">
        <f ca="1">IF($D107="","","Veldnj")</f>
        <v/>
      </c>
      <c r="F107" s="256" t="str" cm="1">
        <f t="array" aca="1" ref="F107" ca="1">IF($D107="","",INDIRECT($E107&amp;"!E"&amp;$AF107))</f>
        <v/>
      </c>
      <c r="G107" s="259" t="str" cm="1">
        <f t="array" aca="1" ref="G107" ca="1">IF($D107="","",INDIRECT($E107&amp;"!G"&amp;$AF107))</f>
        <v/>
      </c>
      <c r="H107" s="256" t="str" cm="1">
        <f t="array" aca="1" ref="H107" ca="1">PROPER(SUBSTITUTE(IF($D107="","",INDIRECT($E107&amp;"!F"&amp;$AF107)),"0","?"))</f>
        <v/>
      </c>
      <c r="I107" s="259" t="str" cm="1">
        <f t="array" aca="1" ref="I107" ca="1">IF($D107="","",INDIRECT($E107&amp;"!J"&amp;$AF107))</f>
        <v/>
      </c>
      <c r="J107" s="260" t="str" cm="1">
        <f t="array" aca="1" ref="J107" ca="1">IF($D107="","",INDIRECT($E107&amp;"!K"&amp;$AF107))</f>
        <v/>
      </c>
      <c r="K107" s="261" t="str" cm="1">
        <f t="array" aca="1" ref="K107" ca="1">IF($D107="","",IFERROR(ROUND(INDIRECT($E107&amp;"!L"&amp;$AF107),1),""))</f>
        <v/>
      </c>
      <c r="L107" s="260" t="str" cm="1">
        <f t="array" aca="1" ref="L107" ca="1">IF($D107="","",IFERROR(INDIRECT($E107&amp;"!P"&amp;$AF107),""))</f>
        <v/>
      </c>
      <c r="M107" s="259" t="str" cm="1">
        <f t="array" aca="1" ref="M107" ca="1">IF($D107="","",IFERROR(INDIRECT($E107&amp;"!Q"&amp;$AF107),""))</f>
        <v/>
      </c>
      <c r="N107" s="260" t="str" cm="1">
        <f t="array" aca="1" ref="N107" ca="1">IF($D107="","",IFERROR(INDIRECT($E107&amp;"!R"&amp;$AF107),""))</f>
        <v/>
      </c>
      <c r="O107" s="260"/>
      <c r="P107" s="260" t="str" cm="1">
        <f t="array" aca="1" ref="P107" ca="1">IF($D107="","",IFERROR(INDIRECT($E107&amp;"!P"&amp;$AF107-1),""))</f>
        <v/>
      </c>
      <c r="Q107" s="260" t="str" cm="1">
        <f t="array" aca="1" ref="Q107" ca="1">IF($D107="","",IFERROR(INDIRECT($E107&amp;"!Q"&amp;$AF107-1),""))</f>
        <v/>
      </c>
      <c r="R107" s="260" t="str" cm="1">
        <f t="array" aca="1" ref="R107" ca="1">IF($D107="","",IFERROR(INDIRECT($E107&amp;"!R"&amp;$AF107-1),""))</f>
        <v/>
      </c>
      <c r="S107" s="260"/>
      <c r="T107" s="260" t="str" cm="1">
        <f t="array" aca="1" ref="T107" ca="1">IF($D107="","",INDIRECT($E107&amp;"!T"&amp;$AF107-1))</f>
        <v/>
      </c>
      <c r="U107" s="269" t="str" cm="1">
        <f t="array" aca="1" ref="U107" ca="1">SUBSTITUTE(IF($D107="","",INDIRECT("Teams!F"&amp; MATCH(D107,Teams!A:A,0))),0,"")</f>
        <v/>
      </c>
      <c r="V107" s="266" t="str">
        <f t="shared" ca="1" si="5"/>
        <v/>
      </c>
      <c r="W107" s="266" t="str">
        <f ca="1">IF($D107="","",Basis!$G$5)</f>
        <v/>
      </c>
      <c r="X107" s="266" t="str" cm="1">
        <f t="array" aca="1" ref="X107" ca="1">IF(D107="","",INDIRECT($E107&amp;"!AE"&amp;$AF107))</f>
        <v/>
      </c>
      <c r="Y107" s="266" t="str" cm="1">
        <f t="array" aca="1" ref="Y107" ca="1">IF(D107="","",INDIRECT($E107&amp;"!AF"&amp;$AF107))</f>
        <v/>
      </c>
      <c r="Z107" s="271" t="str" cm="1">
        <f t="array" aca="1" ref="Z107" ca="1">IF($D107="","",IFERROR(ROUND(INDIRECT($E107&amp;"!AH"&amp;$AF107),1),""))</f>
        <v/>
      </c>
      <c r="AD107" s="21">
        <f t="shared" si="7"/>
        <v>47</v>
      </c>
      <c r="AE107" s="21" t="str" cm="1">
        <f t="array" aca="1" ref="AE107" ca="1">INDIRECT("Teams!BP"&amp;AD107)</f>
        <v/>
      </c>
      <c r="AF107" s="97" t="str" cm="1">
        <f t="array" aca="1" ref="AF107" ca="1">IFERROR(INDIRECT("Teams!BK"&amp;MATCH(AE107,Teams!A:A,0)),"")</f>
        <v/>
      </c>
      <c r="AG107" s="21" t="s">
        <v>5042</v>
      </c>
    </row>
    <row r="108" spans="1:33" x14ac:dyDescent="0.25">
      <c r="A108" s="267" t="str">
        <f ca="1">IF($D108="","",Basis!$E$6)</f>
        <v/>
      </c>
      <c r="B108" s="268" t="str">
        <f ca="1">IF($D108="","",Basis!$C$5)</f>
        <v/>
      </c>
      <c r="C108" s="252" t="str">
        <f t="shared" ca="1" si="4"/>
        <v/>
      </c>
      <c r="D108" s="257" t="str">
        <f t="shared" ca="1" si="6"/>
        <v/>
      </c>
      <c r="E108" s="252" t="str">
        <f ca="1">IF(D108="","","Zaal")</f>
        <v/>
      </c>
      <c r="F108" s="257" t="str" cm="1">
        <f t="array" aca="1" ref="F108" ca="1">IF($D108="","",INDIRECT($E108&amp;"!E"&amp;$AF108))</f>
        <v/>
      </c>
      <c r="G108" s="262" t="str" cm="1">
        <f t="array" aca="1" ref="G108" ca="1">IF($D108="","",INDIRECT($E108&amp;"!G"&amp;$AF108))</f>
        <v/>
      </c>
      <c r="H108" s="257" t="str" cm="1">
        <f t="array" aca="1" ref="H108" ca="1">PROPER(SUBSTITUTE(IF($D108="","",INDIRECT($E108&amp;"!F"&amp;$AF108)),"0","?"))</f>
        <v/>
      </c>
      <c r="I108" s="262" t="str" cm="1">
        <f t="array" aca="1" ref="I108" ca="1">IF($D108="","",INDIRECT($E108&amp;"!J"&amp;$AF108))</f>
        <v/>
      </c>
      <c r="J108" s="263" t="str" cm="1">
        <f t="array" aca="1" ref="J108" ca="1">IF($D108="","",INDIRECT($E108&amp;"!K"&amp;$AF108))</f>
        <v/>
      </c>
      <c r="K108" s="264" t="str" cm="1">
        <f t="array" aca="1" ref="K108" ca="1">IF($D108="","",IFERROR(ROUND(INDIRECT($E108&amp;"!L"&amp;$AF108),1),""))</f>
        <v/>
      </c>
      <c r="L108" s="263" t="str" cm="1">
        <f t="array" aca="1" ref="L108" ca="1">IF($D108="","",IFERROR(INDIRECT($E108&amp;"!P"&amp;$AF108),""))</f>
        <v/>
      </c>
      <c r="M108" s="262" t="str" cm="1">
        <f t="array" aca="1" ref="M108" ca="1">IF($D108="","",IFERROR(INDIRECT($E108&amp;"!Q"&amp;$AF108),""))</f>
        <v/>
      </c>
      <c r="N108" s="263" t="str" cm="1">
        <f t="array" aca="1" ref="N108" ca="1">IF($D108="","",IFERROR(INDIRECT($E108&amp;"!R"&amp;$AF108),""))</f>
        <v/>
      </c>
      <c r="O108" s="263" t="str" cm="1">
        <f t="array" aca="1" ref="O108" ca="1">IF($D108="","",IFERROR(INDIRECT($E108&amp;"!S"&amp;$AF108),""))</f>
        <v/>
      </c>
      <c r="P108" s="263" t="str" cm="1">
        <f t="array" aca="1" ref="P108" ca="1">IF($D108="","",IFERROR(INDIRECT($E108&amp;"!P"&amp;$AF108-1),""))</f>
        <v/>
      </c>
      <c r="Q108" s="263" t="str" cm="1">
        <f t="array" aca="1" ref="Q108" ca="1">IF($D108="","",IFERROR(INDIRECT($E108&amp;"!Q"&amp;$AF108-1),""))</f>
        <v/>
      </c>
      <c r="R108" s="263" t="str" cm="1">
        <f t="array" aca="1" ref="R108" ca="1">IF($D108="","",IFERROR(INDIRECT($E108&amp;"!R"&amp;$AF108-1),""))</f>
        <v/>
      </c>
      <c r="S108" s="263" t="str" cm="1">
        <f t="array" aca="1" ref="S108" ca="1">IF($D108="","",IFERROR(INDIRECT($E108&amp;"!S"&amp;$AF108-1),""))</f>
        <v/>
      </c>
      <c r="T108" s="263" t="str" cm="1">
        <f t="array" aca="1" ref="T108" ca="1">IF($D108="","",INDIRECT($E108&amp;"!T"&amp;$AF108-1))</f>
        <v/>
      </c>
      <c r="U108" s="270" t="str" cm="1">
        <f t="array" aca="1" ref="U108" ca="1">SUBSTITUTE(IF($D108="","",INDIRECT("Teams!N"&amp; MATCH(D108,Teams!I:I,0))),0,"")</f>
        <v/>
      </c>
      <c r="V108" s="268" t="str">
        <f t="shared" ca="1" si="5"/>
        <v/>
      </c>
      <c r="W108" s="268" t="str">
        <f ca="1">IF($D108="","",Basis!$G$5)</f>
        <v/>
      </c>
      <c r="X108" s="268" t="str" cm="1">
        <f t="array" aca="1" ref="X108" ca="1">IF(D108="","",INDIRECT($E108&amp;"!AE"&amp;$AF108))</f>
        <v/>
      </c>
      <c r="Y108" s="268" t="str" cm="1">
        <f t="array" aca="1" ref="Y108" ca="1">IF(D108="","",INDIRECT($E108&amp;"!AF"&amp;$AF108))</f>
        <v/>
      </c>
      <c r="Z108" s="272" t="str" cm="1">
        <f t="array" aca="1" ref="Z108" ca="1">IF($D108="","",IFERROR(ROUND(INDIRECT($E108&amp;"!AH"&amp;$AF108),1),""))</f>
        <v/>
      </c>
      <c r="AD108" s="21">
        <f t="shared" si="7"/>
        <v>47</v>
      </c>
      <c r="AE108" s="21" t="str" cm="1">
        <f t="array" aca="1" ref="AE108" ca="1">INDIRECT("Teams!BP"&amp;AD108)</f>
        <v/>
      </c>
      <c r="AF108" s="97" t="str" cm="1">
        <f t="array" aca="1" ref="AF108" ca="1">IFERROR(INDIRECT("Teams!BL"&amp;MATCH(AE108,Teams!I:I,0)),"")</f>
        <v/>
      </c>
      <c r="AG108" s="21" t="s">
        <v>5043</v>
      </c>
    </row>
    <row r="109" spans="1:33" x14ac:dyDescent="0.25">
      <c r="A109" s="278" t="str">
        <f ca="1">IF($D109="","",Basis!$E$6)</f>
        <v/>
      </c>
      <c r="B109" s="279" t="str">
        <f ca="1">IF($D109="","",Basis!$C$5)</f>
        <v/>
      </c>
      <c r="C109" s="253" t="str">
        <f t="shared" ca="1" si="4"/>
        <v/>
      </c>
      <c r="D109" s="258" t="str">
        <f t="shared" ca="1" si="6"/>
        <v/>
      </c>
      <c r="E109" s="253" t="str">
        <f ca="1">IF(D109="","","Veldvj")</f>
        <v/>
      </c>
      <c r="F109" s="258" t="str" cm="1">
        <f t="array" aca="1" ref="F109" ca="1">IF($D109="","",INDIRECT($E109&amp;"!E"&amp;$AF109))</f>
        <v/>
      </c>
      <c r="G109" s="274" t="str" cm="1">
        <f t="array" aca="1" ref="G109" ca="1">IF($D109="","",INDIRECT($E109&amp;"!G"&amp;$AF109))</f>
        <v/>
      </c>
      <c r="H109" s="258" t="str" cm="1">
        <f t="array" aca="1" ref="H109" ca="1">PROPER(SUBSTITUTE(IF($D109="","",INDIRECT($E109&amp;"!F"&amp;$AF109)),"0","?"))</f>
        <v/>
      </c>
      <c r="I109" s="274" t="str" cm="1">
        <f t="array" aca="1" ref="I109" ca="1">IF($D109="","",INDIRECT($E109&amp;"!J"&amp;$AF109))</f>
        <v/>
      </c>
      <c r="J109" s="275" t="str" cm="1">
        <f t="array" aca="1" ref="J109" ca="1">IF($D109="","",INDIRECT($E109&amp;"!K"&amp;$AF109))</f>
        <v/>
      </c>
      <c r="K109" s="276" t="str" cm="1">
        <f t="array" aca="1" ref="K109" ca="1">IF($D109="","",IFERROR(ROUND(INDIRECT($E109&amp;"!L"&amp;$AF109),1),""))</f>
        <v/>
      </c>
      <c r="L109" s="275" t="str" cm="1">
        <f t="array" aca="1" ref="L109" ca="1">IF($D109="","",IFERROR(INDIRECT($E109&amp;"!P"&amp;$AF109),""))</f>
        <v/>
      </c>
      <c r="M109" s="274" t="str" cm="1">
        <f t="array" aca="1" ref="M109" ca="1">IF($D109="","",IFERROR(INDIRECT($E109&amp;"!Q"&amp;$AF109),""))</f>
        <v/>
      </c>
      <c r="N109" s="275" t="str" cm="1">
        <f t="array" aca="1" ref="N109" ca="1">IF($D109="","",IFERROR(INDIRECT($E109&amp;"!R"&amp;$AF109),""))</f>
        <v/>
      </c>
      <c r="O109" s="277" t="str" cm="1">
        <f t="array" aca="1" ref="O109" ca="1">IF($D109="","",IFERROR(INDIRECT($E109&amp;"!S"&amp;$AF109),""))</f>
        <v/>
      </c>
      <c r="P109" s="275" t="str" cm="1">
        <f t="array" aca="1" ref="P109" ca="1">IF($D109="","",IFERROR(INDIRECT($E109&amp;"!P"&amp;$AF109-1),""))</f>
        <v/>
      </c>
      <c r="Q109" s="275" t="str" cm="1">
        <f t="array" aca="1" ref="Q109" ca="1">IF($D109="","",IFERROR(INDIRECT($E109&amp;"!Q"&amp;$AF109-1),""))</f>
        <v/>
      </c>
      <c r="R109" s="275" t="str" cm="1">
        <f t="array" aca="1" ref="R109" ca="1">IF($D109="","",IFERROR(INDIRECT($E109&amp;"!R"&amp;$AF109-1),""))</f>
        <v/>
      </c>
      <c r="S109" s="275" t="str" cm="1">
        <f t="array" aca="1" ref="S109" ca="1">IF($D109="","",IFERROR(INDIRECT($E109&amp;"!S"&amp;$AF109-1),""))</f>
        <v/>
      </c>
      <c r="T109" s="275" t="str" cm="1">
        <f t="array" aca="1" ref="T109" ca="1">IF($D109="","",INDIRECT($E109&amp;"!T"&amp;$AF109-1))</f>
        <v/>
      </c>
      <c r="U109" s="280" t="str" cm="1">
        <f t="array" aca="1" ref="U109" ca="1">SUBSTITUTE(IF($D109="","",INDIRECT("Teams!V"&amp; MATCH(D109,Teams!Q:Q,0))),0,"")</f>
        <v/>
      </c>
      <c r="V109" s="279" t="str">
        <f t="shared" ca="1" si="5"/>
        <v/>
      </c>
      <c r="W109" s="279" t="str">
        <f ca="1">IF($D109="","",Basis!$G$5)</f>
        <v/>
      </c>
      <c r="X109" s="279" t="str" cm="1">
        <f t="array" aca="1" ref="X109" ca="1">IF(D109="","",INDIRECT($E109&amp;"!AE"&amp;$AF109))</f>
        <v/>
      </c>
      <c r="Y109" s="279" t="str" cm="1">
        <f t="array" aca="1" ref="Y109" ca="1">IF(D109="","",INDIRECT($E109&amp;"!AF"&amp;$AF109))</f>
        <v/>
      </c>
      <c r="Z109" s="281" t="str" cm="1">
        <f t="array" aca="1" ref="Z109" ca="1">IF($D109="","",IFERROR(ROUND(INDIRECT($E109&amp;"!AH"&amp;$AF109),1),""))</f>
        <v/>
      </c>
      <c r="AD109" s="21">
        <f t="shared" si="7"/>
        <v>47</v>
      </c>
      <c r="AE109" s="21" t="str" cm="1">
        <f t="array" aca="1" ref="AE109" ca="1">INDIRECT("Teams!BP"&amp;AD109)</f>
        <v/>
      </c>
      <c r="AF109" s="97" t="str" cm="1">
        <f t="array" aca="1" ref="AF109" ca="1">IFERROR(INDIRECT("Teams!BM"&amp;MATCH(AE109,Teams!Q:Q,0)),"")</f>
        <v/>
      </c>
      <c r="AG109" s="21" t="s">
        <v>5044</v>
      </c>
    </row>
    <row r="110" spans="1:33" x14ac:dyDescent="0.25">
      <c r="A110" s="265" t="str">
        <f ca="1">IF($D110="","",Basis!$E$6)</f>
        <v/>
      </c>
      <c r="B110" s="266" t="str">
        <f ca="1">IF($D110="","",Basis!$C$5)</f>
        <v/>
      </c>
      <c r="C110" s="251" t="str">
        <f t="shared" ca="1" si="4"/>
        <v/>
      </c>
      <c r="D110" s="256" t="str">
        <f t="shared" ca="1" si="6"/>
        <v/>
      </c>
      <c r="E110" s="251" t="str">
        <f ca="1">IF($D110="","","Veldnj")</f>
        <v/>
      </c>
      <c r="F110" s="256" t="str" cm="1">
        <f t="array" aca="1" ref="F110" ca="1">IF($D110="","",INDIRECT($E110&amp;"!E"&amp;$AF110))</f>
        <v/>
      </c>
      <c r="G110" s="259" t="str" cm="1">
        <f t="array" aca="1" ref="G110" ca="1">IF($D110="","",INDIRECT($E110&amp;"!G"&amp;$AF110))</f>
        <v/>
      </c>
      <c r="H110" s="256" t="str" cm="1">
        <f t="array" aca="1" ref="H110" ca="1">PROPER(SUBSTITUTE(IF($D110="","",INDIRECT($E110&amp;"!F"&amp;$AF110)),"0","?"))</f>
        <v/>
      </c>
      <c r="I110" s="259" t="str" cm="1">
        <f t="array" aca="1" ref="I110" ca="1">IF($D110="","",INDIRECT($E110&amp;"!J"&amp;$AF110))</f>
        <v/>
      </c>
      <c r="J110" s="260" t="str" cm="1">
        <f t="array" aca="1" ref="J110" ca="1">IF($D110="","",INDIRECT($E110&amp;"!K"&amp;$AF110))</f>
        <v/>
      </c>
      <c r="K110" s="261" t="str" cm="1">
        <f t="array" aca="1" ref="K110" ca="1">IF($D110="","",IFERROR(ROUND(INDIRECT($E110&amp;"!L"&amp;$AF110),1),""))</f>
        <v/>
      </c>
      <c r="L110" s="260" t="str" cm="1">
        <f t="array" aca="1" ref="L110" ca="1">IF($D110="","",IFERROR(INDIRECT($E110&amp;"!P"&amp;$AF110),""))</f>
        <v/>
      </c>
      <c r="M110" s="259" t="str" cm="1">
        <f t="array" aca="1" ref="M110" ca="1">IF($D110="","",IFERROR(INDIRECT($E110&amp;"!Q"&amp;$AF110),""))</f>
        <v/>
      </c>
      <c r="N110" s="260" t="str" cm="1">
        <f t="array" aca="1" ref="N110" ca="1">IF($D110="","",IFERROR(INDIRECT($E110&amp;"!R"&amp;$AF110),""))</f>
        <v/>
      </c>
      <c r="O110" s="260"/>
      <c r="P110" s="260" t="str" cm="1">
        <f t="array" aca="1" ref="P110" ca="1">IF($D110="","",IFERROR(INDIRECT($E110&amp;"!P"&amp;$AF110-1),""))</f>
        <v/>
      </c>
      <c r="Q110" s="260" t="str" cm="1">
        <f t="array" aca="1" ref="Q110" ca="1">IF($D110="","",IFERROR(INDIRECT($E110&amp;"!Q"&amp;$AF110-1),""))</f>
        <v/>
      </c>
      <c r="R110" s="260" t="str" cm="1">
        <f t="array" aca="1" ref="R110" ca="1">IF($D110="","",IFERROR(INDIRECT($E110&amp;"!R"&amp;$AF110-1),""))</f>
        <v/>
      </c>
      <c r="S110" s="260"/>
      <c r="T110" s="260" t="str" cm="1">
        <f t="array" aca="1" ref="T110" ca="1">IF($D110="","",INDIRECT($E110&amp;"!T"&amp;$AF110-1))</f>
        <v/>
      </c>
      <c r="U110" s="269" t="str" cm="1">
        <f t="array" aca="1" ref="U110" ca="1">SUBSTITUTE(IF($D110="","",INDIRECT("Teams!F"&amp; MATCH(D110,Teams!A:A,0))),0,"")</f>
        <v/>
      </c>
      <c r="V110" s="266" t="str">
        <f t="shared" ca="1" si="5"/>
        <v/>
      </c>
      <c r="W110" s="266" t="str">
        <f ca="1">IF($D110="","",Basis!$G$5)</f>
        <v/>
      </c>
      <c r="X110" s="266" t="str" cm="1">
        <f t="array" aca="1" ref="X110" ca="1">IF(D110="","",INDIRECT($E110&amp;"!AE"&amp;$AF110))</f>
        <v/>
      </c>
      <c r="Y110" s="266" t="str" cm="1">
        <f t="array" aca="1" ref="Y110" ca="1">IF(D110="","",INDIRECT($E110&amp;"!AF"&amp;$AF110))</f>
        <v/>
      </c>
      <c r="Z110" s="271" t="str" cm="1">
        <f t="array" aca="1" ref="Z110" ca="1">IF($D110="","",IFERROR(ROUND(INDIRECT($E110&amp;"!AH"&amp;$AF110),1),""))</f>
        <v/>
      </c>
      <c r="AD110" s="21">
        <f t="shared" si="7"/>
        <v>48</v>
      </c>
      <c r="AE110" s="21" t="str" cm="1">
        <f t="array" aca="1" ref="AE110" ca="1">INDIRECT("Teams!BP"&amp;AD110)</f>
        <v/>
      </c>
      <c r="AF110" s="97" t="str" cm="1">
        <f t="array" aca="1" ref="AF110" ca="1">IFERROR(INDIRECT("Teams!BK"&amp;MATCH(AE110,Teams!A:A,0)),"")</f>
        <v/>
      </c>
      <c r="AG110" s="21" t="s">
        <v>5042</v>
      </c>
    </row>
    <row r="111" spans="1:33" x14ac:dyDescent="0.25">
      <c r="A111" s="267" t="str">
        <f ca="1">IF($D111="","",Basis!$E$6)</f>
        <v/>
      </c>
      <c r="B111" s="268" t="str">
        <f ca="1">IF($D111="","",Basis!$C$5)</f>
        <v/>
      </c>
      <c r="C111" s="252" t="str">
        <f t="shared" ca="1" si="4"/>
        <v/>
      </c>
      <c r="D111" s="257" t="str">
        <f t="shared" ca="1" si="6"/>
        <v/>
      </c>
      <c r="E111" s="252" t="str">
        <f ca="1">IF(D111="","","Zaal")</f>
        <v/>
      </c>
      <c r="F111" s="257" t="str" cm="1">
        <f t="array" aca="1" ref="F111" ca="1">IF($D111="","",INDIRECT($E111&amp;"!E"&amp;$AF111))</f>
        <v/>
      </c>
      <c r="G111" s="262" t="str" cm="1">
        <f t="array" aca="1" ref="G111" ca="1">IF($D111="","",INDIRECT($E111&amp;"!G"&amp;$AF111))</f>
        <v/>
      </c>
      <c r="H111" s="257" t="str" cm="1">
        <f t="array" aca="1" ref="H111" ca="1">PROPER(SUBSTITUTE(IF($D111="","",INDIRECT($E111&amp;"!F"&amp;$AF111)),"0","?"))</f>
        <v/>
      </c>
      <c r="I111" s="262" t="str" cm="1">
        <f t="array" aca="1" ref="I111" ca="1">IF($D111="","",INDIRECT($E111&amp;"!J"&amp;$AF111))</f>
        <v/>
      </c>
      <c r="J111" s="263" t="str" cm="1">
        <f t="array" aca="1" ref="J111" ca="1">IF($D111="","",INDIRECT($E111&amp;"!K"&amp;$AF111))</f>
        <v/>
      </c>
      <c r="K111" s="264" t="str" cm="1">
        <f t="array" aca="1" ref="K111" ca="1">IF($D111="","",IFERROR(ROUND(INDIRECT($E111&amp;"!L"&amp;$AF111),1),""))</f>
        <v/>
      </c>
      <c r="L111" s="263" t="str" cm="1">
        <f t="array" aca="1" ref="L111" ca="1">IF($D111="","",IFERROR(INDIRECT($E111&amp;"!P"&amp;$AF111),""))</f>
        <v/>
      </c>
      <c r="M111" s="262" t="str" cm="1">
        <f t="array" aca="1" ref="M111" ca="1">IF($D111="","",IFERROR(INDIRECT($E111&amp;"!Q"&amp;$AF111),""))</f>
        <v/>
      </c>
      <c r="N111" s="263" t="str" cm="1">
        <f t="array" aca="1" ref="N111" ca="1">IF($D111="","",IFERROR(INDIRECT($E111&amp;"!R"&amp;$AF111),""))</f>
        <v/>
      </c>
      <c r="O111" s="263" t="str" cm="1">
        <f t="array" aca="1" ref="O111" ca="1">IF($D111="","",IFERROR(INDIRECT($E111&amp;"!S"&amp;$AF111),""))</f>
        <v/>
      </c>
      <c r="P111" s="263" t="str" cm="1">
        <f t="array" aca="1" ref="P111" ca="1">IF($D111="","",IFERROR(INDIRECT($E111&amp;"!P"&amp;$AF111-1),""))</f>
        <v/>
      </c>
      <c r="Q111" s="263" t="str" cm="1">
        <f t="array" aca="1" ref="Q111" ca="1">IF($D111="","",IFERROR(INDIRECT($E111&amp;"!Q"&amp;$AF111-1),""))</f>
        <v/>
      </c>
      <c r="R111" s="263" t="str" cm="1">
        <f t="array" aca="1" ref="R111" ca="1">IF($D111="","",IFERROR(INDIRECT($E111&amp;"!R"&amp;$AF111-1),""))</f>
        <v/>
      </c>
      <c r="S111" s="263" t="str" cm="1">
        <f t="array" aca="1" ref="S111" ca="1">IF($D111="","",IFERROR(INDIRECT($E111&amp;"!S"&amp;$AF111-1),""))</f>
        <v/>
      </c>
      <c r="T111" s="263" t="str" cm="1">
        <f t="array" aca="1" ref="T111" ca="1">IF($D111="","",INDIRECT($E111&amp;"!T"&amp;$AF111-1))</f>
        <v/>
      </c>
      <c r="U111" s="270" t="str" cm="1">
        <f t="array" aca="1" ref="U111" ca="1">SUBSTITUTE(IF($D111="","",INDIRECT("Teams!N"&amp; MATCH(D111,Teams!I:I,0))),0,"")</f>
        <v/>
      </c>
      <c r="V111" s="268" t="str">
        <f t="shared" ca="1" si="5"/>
        <v/>
      </c>
      <c r="W111" s="268" t="str">
        <f ca="1">IF($D111="","",Basis!$G$5)</f>
        <v/>
      </c>
      <c r="X111" s="268" t="str" cm="1">
        <f t="array" aca="1" ref="X111" ca="1">IF(D111="","",INDIRECT($E111&amp;"!AE"&amp;$AF111))</f>
        <v/>
      </c>
      <c r="Y111" s="268" t="str" cm="1">
        <f t="array" aca="1" ref="Y111" ca="1">IF(D111="","",INDIRECT($E111&amp;"!AF"&amp;$AF111))</f>
        <v/>
      </c>
      <c r="Z111" s="272" t="str" cm="1">
        <f t="array" aca="1" ref="Z111" ca="1">IF($D111="","",IFERROR(ROUND(INDIRECT($E111&amp;"!AH"&amp;$AF111),1),""))</f>
        <v/>
      </c>
      <c r="AD111" s="21">
        <f t="shared" si="7"/>
        <v>48</v>
      </c>
      <c r="AE111" s="21" t="str" cm="1">
        <f t="array" aca="1" ref="AE111" ca="1">INDIRECT("Teams!BP"&amp;AD111)</f>
        <v/>
      </c>
      <c r="AF111" s="97" t="str" cm="1">
        <f t="array" aca="1" ref="AF111" ca="1">IFERROR(INDIRECT("Teams!BL"&amp;MATCH(AE111,Teams!I:I,0)),"")</f>
        <v/>
      </c>
      <c r="AG111" s="21" t="s">
        <v>5043</v>
      </c>
    </row>
    <row r="112" spans="1:33" x14ac:dyDescent="0.25">
      <c r="A112" s="278" t="str">
        <f ca="1">IF($D112="","",Basis!$E$6)</f>
        <v/>
      </c>
      <c r="B112" s="279" t="str">
        <f ca="1">IF($D112="","",Basis!$C$5)</f>
        <v/>
      </c>
      <c r="C112" s="253" t="str">
        <f t="shared" ca="1" si="4"/>
        <v/>
      </c>
      <c r="D112" s="258" t="str">
        <f t="shared" ca="1" si="6"/>
        <v/>
      </c>
      <c r="E112" s="253" t="str">
        <f ca="1">IF(D112="","","Veldvj")</f>
        <v/>
      </c>
      <c r="F112" s="258" t="str" cm="1">
        <f t="array" aca="1" ref="F112" ca="1">IF($D112="","",INDIRECT($E112&amp;"!E"&amp;$AF112))</f>
        <v/>
      </c>
      <c r="G112" s="274" t="str" cm="1">
        <f t="array" aca="1" ref="G112" ca="1">IF($D112="","",INDIRECT($E112&amp;"!G"&amp;$AF112))</f>
        <v/>
      </c>
      <c r="H112" s="258" t="str" cm="1">
        <f t="array" aca="1" ref="H112" ca="1">PROPER(SUBSTITUTE(IF($D112="","",INDIRECT($E112&amp;"!F"&amp;$AF112)),"0","?"))</f>
        <v/>
      </c>
      <c r="I112" s="274" t="str" cm="1">
        <f t="array" aca="1" ref="I112" ca="1">IF($D112="","",INDIRECT($E112&amp;"!J"&amp;$AF112))</f>
        <v/>
      </c>
      <c r="J112" s="275" t="str" cm="1">
        <f t="array" aca="1" ref="J112" ca="1">IF($D112="","",INDIRECT($E112&amp;"!K"&amp;$AF112))</f>
        <v/>
      </c>
      <c r="K112" s="276" t="str" cm="1">
        <f t="array" aca="1" ref="K112" ca="1">IF($D112="","",IFERROR(ROUND(INDIRECT($E112&amp;"!L"&amp;$AF112),1),""))</f>
        <v/>
      </c>
      <c r="L112" s="275" t="str" cm="1">
        <f t="array" aca="1" ref="L112" ca="1">IF($D112="","",IFERROR(INDIRECT($E112&amp;"!P"&amp;$AF112),""))</f>
        <v/>
      </c>
      <c r="M112" s="274" t="str" cm="1">
        <f t="array" aca="1" ref="M112" ca="1">IF($D112="","",IFERROR(INDIRECT($E112&amp;"!Q"&amp;$AF112),""))</f>
        <v/>
      </c>
      <c r="N112" s="275" t="str" cm="1">
        <f t="array" aca="1" ref="N112" ca="1">IF($D112="","",IFERROR(INDIRECT($E112&amp;"!R"&amp;$AF112),""))</f>
        <v/>
      </c>
      <c r="O112" s="277" t="str" cm="1">
        <f t="array" aca="1" ref="O112" ca="1">IF($D112="","",IFERROR(INDIRECT($E112&amp;"!S"&amp;$AF112),""))</f>
        <v/>
      </c>
      <c r="P112" s="275" t="str" cm="1">
        <f t="array" aca="1" ref="P112" ca="1">IF($D112="","",IFERROR(INDIRECT($E112&amp;"!P"&amp;$AF112-1),""))</f>
        <v/>
      </c>
      <c r="Q112" s="275" t="str" cm="1">
        <f t="array" aca="1" ref="Q112" ca="1">IF($D112="","",IFERROR(INDIRECT($E112&amp;"!Q"&amp;$AF112-1),""))</f>
        <v/>
      </c>
      <c r="R112" s="275" t="str" cm="1">
        <f t="array" aca="1" ref="R112" ca="1">IF($D112="","",IFERROR(INDIRECT($E112&amp;"!R"&amp;$AF112-1),""))</f>
        <v/>
      </c>
      <c r="S112" s="275" t="str" cm="1">
        <f t="array" aca="1" ref="S112" ca="1">IF($D112="","",IFERROR(INDIRECT($E112&amp;"!S"&amp;$AF112-1),""))</f>
        <v/>
      </c>
      <c r="T112" s="275" t="str" cm="1">
        <f t="array" aca="1" ref="T112" ca="1">IF($D112="","",INDIRECT($E112&amp;"!T"&amp;$AF112-1))</f>
        <v/>
      </c>
      <c r="U112" s="280" t="str" cm="1">
        <f t="array" aca="1" ref="U112" ca="1">SUBSTITUTE(IF($D112="","",INDIRECT("Teams!V"&amp; MATCH(D112,Teams!Q:Q,0))),0,"")</f>
        <v/>
      </c>
      <c r="V112" s="279" t="str">
        <f t="shared" ca="1" si="5"/>
        <v/>
      </c>
      <c r="W112" s="279" t="str">
        <f ca="1">IF($D112="","",Basis!$G$5)</f>
        <v/>
      </c>
      <c r="X112" s="279" t="str" cm="1">
        <f t="array" aca="1" ref="X112" ca="1">IF(D112="","",INDIRECT($E112&amp;"!AE"&amp;$AF112))</f>
        <v/>
      </c>
      <c r="Y112" s="279" t="str" cm="1">
        <f t="array" aca="1" ref="Y112" ca="1">IF(D112="","",INDIRECT($E112&amp;"!AF"&amp;$AF112))</f>
        <v/>
      </c>
      <c r="Z112" s="281" t="str" cm="1">
        <f t="array" aca="1" ref="Z112" ca="1">IF($D112="","",IFERROR(ROUND(INDIRECT($E112&amp;"!AH"&amp;$AF112),1),""))</f>
        <v/>
      </c>
      <c r="AD112" s="21">
        <f t="shared" si="7"/>
        <v>48</v>
      </c>
      <c r="AE112" s="21" t="str" cm="1">
        <f t="array" aca="1" ref="AE112" ca="1">INDIRECT("Teams!BP"&amp;AD112)</f>
        <v/>
      </c>
      <c r="AF112" s="97" t="str" cm="1">
        <f t="array" aca="1" ref="AF112" ca="1">IFERROR(INDIRECT("Teams!BM"&amp;MATCH(AE112,Teams!Q:Q,0)),"")</f>
        <v/>
      </c>
      <c r="AG112" s="21" t="s">
        <v>5044</v>
      </c>
    </row>
    <row r="113" spans="1:33" x14ac:dyDescent="0.25">
      <c r="A113" s="265" t="str">
        <f ca="1">IF($D113="","",Basis!$E$6)</f>
        <v/>
      </c>
      <c r="B113" s="266" t="str">
        <f ca="1">IF($D113="","",Basis!$C$5)</f>
        <v/>
      </c>
      <c r="C113" s="251" t="str">
        <f t="shared" ca="1" si="4"/>
        <v/>
      </c>
      <c r="D113" s="256" t="str">
        <f t="shared" ca="1" si="6"/>
        <v/>
      </c>
      <c r="E113" s="251" t="str">
        <f ca="1">IF($D113="","","Veldnj")</f>
        <v/>
      </c>
      <c r="F113" s="256" t="str" cm="1">
        <f t="array" aca="1" ref="F113" ca="1">IF($D113="","",INDIRECT($E113&amp;"!E"&amp;$AF113))</f>
        <v/>
      </c>
      <c r="G113" s="259" t="str" cm="1">
        <f t="array" aca="1" ref="G113" ca="1">IF($D113="","",INDIRECT($E113&amp;"!G"&amp;$AF113))</f>
        <v/>
      </c>
      <c r="H113" s="256" t="str" cm="1">
        <f t="array" aca="1" ref="H113" ca="1">PROPER(SUBSTITUTE(IF($D113="","",INDIRECT($E113&amp;"!F"&amp;$AF113)),"0","?"))</f>
        <v/>
      </c>
      <c r="I113" s="259" t="str" cm="1">
        <f t="array" aca="1" ref="I113" ca="1">IF($D113="","",INDIRECT($E113&amp;"!J"&amp;$AF113))</f>
        <v/>
      </c>
      <c r="J113" s="260" t="str" cm="1">
        <f t="array" aca="1" ref="J113" ca="1">IF($D113="","",INDIRECT($E113&amp;"!K"&amp;$AF113))</f>
        <v/>
      </c>
      <c r="K113" s="261" t="str" cm="1">
        <f t="array" aca="1" ref="K113" ca="1">IF($D113="","",IFERROR(ROUND(INDIRECT($E113&amp;"!L"&amp;$AF113),1),""))</f>
        <v/>
      </c>
      <c r="L113" s="260" t="str" cm="1">
        <f t="array" aca="1" ref="L113" ca="1">IF($D113="","",IFERROR(INDIRECT($E113&amp;"!P"&amp;$AF113),""))</f>
        <v/>
      </c>
      <c r="M113" s="259" t="str" cm="1">
        <f t="array" aca="1" ref="M113" ca="1">IF($D113="","",IFERROR(INDIRECT($E113&amp;"!Q"&amp;$AF113),""))</f>
        <v/>
      </c>
      <c r="N113" s="260" t="str" cm="1">
        <f t="array" aca="1" ref="N113" ca="1">IF($D113="","",IFERROR(INDIRECT($E113&amp;"!R"&amp;$AF113),""))</f>
        <v/>
      </c>
      <c r="O113" s="260"/>
      <c r="P113" s="260" t="str" cm="1">
        <f t="array" aca="1" ref="P113" ca="1">IF($D113="","",IFERROR(INDIRECT($E113&amp;"!P"&amp;$AF113-1),""))</f>
        <v/>
      </c>
      <c r="Q113" s="260" t="str" cm="1">
        <f t="array" aca="1" ref="Q113" ca="1">IF($D113="","",IFERROR(INDIRECT($E113&amp;"!Q"&amp;$AF113-1),""))</f>
        <v/>
      </c>
      <c r="R113" s="260" t="str" cm="1">
        <f t="array" aca="1" ref="R113" ca="1">IF($D113="","",IFERROR(INDIRECT($E113&amp;"!R"&amp;$AF113-1),""))</f>
        <v/>
      </c>
      <c r="S113" s="260"/>
      <c r="T113" s="260" t="str" cm="1">
        <f t="array" aca="1" ref="T113" ca="1">IF($D113="","",INDIRECT($E113&amp;"!T"&amp;$AF113-1))</f>
        <v/>
      </c>
      <c r="U113" s="269" t="str" cm="1">
        <f t="array" aca="1" ref="U113" ca="1">SUBSTITUTE(IF($D113="","",INDIRECT("Teams!F"&amp; MATCH(D113,Teams!A:A,0))),0,"")</f>
        <v/>
      </c>
      <c r="V113" s="266" t="str">
        <f t="shared" ca="1" si="5"/>
        <v/>
      </c>
      <c r="W113" s="266" t="str">
        <f ca="1">IF($D113="","",Basis!$G$5)</f>
        <v/>
      </c>
      <c r="X113" s="266" t="str" cm="1">
        <f t="array" aca="1" ref="X113" ca="1">IF(D113="","",INDIRECT($E113&amp;"!AE"&amp;$AF113))</f>
        <v/>
      </c>
      <c r="Y113" s="266" t="str" cm="1">
        <f t="array" aca="1" ref="Y113" ca="1">IF(D113="","",INDIRECT($E113&amp;"!AF"&amp;$AF113))</f>
        <v/>
      </c>
      <c r="Z113" s="271" t="str" cm="1">
        <f t="array" aca="1" ref="Z113" ca="1">IF($D113="","",IFERROR(ROUND(INDIRECT($E113&amp;"!AH"&amp;$AF113),1),""))</f>
        <v/>
      </c>
      <c r="AD113" s="21">
        <f t="shared" si="7"/>
        <v>49</v>
      </c>
      <c r="AE113" s="21" t="str" cm="1">
        <f t="array" aca="1" ref="AE113" ca="1">INDIRECT("Teams!BP"&amp;AD113)</f>
        <v/>
      </c>
      <c r="AF113" s="97" t="str" cm="1">
        <f t="array" aca="1" ref="AF113" ca="1">IFERROR(INDIRECT("Teams!BK"&amp;MATCH(AE113,Teams!A:A,0)),"")</f>
        <v/>
      </c>
      <c r="AG113" s="21" t="s">
        <v>5042</v>
      </c>
    </row>
    <row r="114" spans="1:33" x14ac:dyDescent="0.25">
      <c r="A114" s="267" t="str">
        <f ca="1">IF($D114="","",Basis!$E$6)</f>
        <v/>
      </c>
      <c r="B114" s="268" t="str">
        <f ca="1">IF($D114="","",Basis!$C$5)</f>
        <v/>
      </c>
      <c r="C114" s="252" t="str">
        <f t="shared" ca="1" si="4"/>
        <v/>
      </c>
      <c r="D114" s="257" t="str">
        <f t="shared" ca="1" si="6"/>
        <v/>
      </c>
      <c r="E114" s="252" t="str">
        <f ca="1">IF(D114="","","Zaal")</f>
        <v/>
      </c>
      <c r="F114" s="257" t="str" cm="1">
        <f t="array" aca="1" ref="F114" ca="1">IF($D114="","",INDIRECT($E114&amp;"!E"&amp;$AF114))</f>
        <v/>
      </c>
      <c r="G114" s="262" t="str" cm="1">
        <f t="array" aca="1" ref="G114" ca="1">IF($D114="","",INDIRECT($E114&amp;"!G"&amp;$AF114))</f>
        <v/>
      </c>
      <c r="H114" s="257" t="str" cm="1">
        <f t="array" aca="1" ref="H114" ca="1">PROPER(SUBSTITUTE(IF($D114="","",INDIRECT($E114&amp;"!F"&amp;$AF114)),"0","?"))</f>
        <v/>
      </c>
      <c r="I114" s="262" t="str" cm="1">
        <f t="array" aca="1" ref="I114" ca="1">IF($D114="","",INDIRECT($E114&amp;"!J"&amp;$AF114))</f>
        <v/>
      </c>
      <c r="J114" s="263" t="str" cm="1">
        <f t="array" aca="1" ref="J114" ca="1">IF($D114="","",INDIRECT($E114&amp;"!K"&amp;$AF114))</f>
        <v/>
      </c>
      <c r="K114" s="264" t="str" cm="1">
        <f t="array" aca="1" ref="K114" ca="1">IF($D114="","",IFERROR(ROUND(INDIRECT($E114&amp;"!L"&amp;$AF114),1),""))</f>
        <v/>
      </c>
      <c r="L114" s="263" t="str" cm="1">
        <f t="array" aca="1" ref="L114" ca="1">IF($D114="","",IFERROR(INDIRECT($E114&amp;"!P"&amp;$AF114),""))</f>
        <v/>
      </c>
      <c r="M114" s="262" t="str" cm="1">
        <f t="array" aca="1" ref="M114" ca="1">IF($D114="","",IFERROR(INDIRECT($E114&amp;"!Q"&amp;$AF114),""))</f>
        <v/>
      </c>
      <c r="N114" s="263" t="str" cm="1">
        <f t="array" aca="1" ref="N114" ca="1">IF($D114="","",IFERROR(INDIRECT($E114&amp;"!R"&amp;$AF114),""))</f>
        <v/>
      </c>
      <c r="O114" s="263" t="str" cm="1">
        <f t="array" aca="1" ref="O114" ca="1">IF($D114="","",IFERROR(INDIRECT($E114&amp;"!S"&amp;$AF114),""))</f>
        <v/>
      </c>
      <c r="P114" s="263" t="str" cm="1">
        <f t="array" aca="1" ref="P114" ca="1">IF($D114="","",IFERROR(INDIRECT($E114&amp;"!P"&amp;$AF114-1),""))</f>
        <v/>
      </c>
      <c r="Q114" s="263" t="str" cm="1">
        <f t="array" aca="1" ref="Q114" ca="1">IF($D114="","",IFERROR(INDIRECT($E114&amp;"!Q"&amp;$AF114-1),""))</f>
        <v/>
      </c>
      <c r="R114" s="263" t="str" cm="1">
        <f t="array" aca="1" ref="R114" ca="1">IF($D114="","",IFERROR(INDIRECT($E114&amp;"!R"&amp;$AF114-1),""))</f>
        <v/>
      </c>
      <c r="S114" s="263" t="str" cm="1">
        <f t="array" aca="1" ref="S114" ca="1">IF($D114="","",IFERROR(INDIRECT($E114&amp;"!S"&amp;$AF114-1),""))</f>
        <v/>
      </c>
      <c r="T114" s="263" t="str" cm="1">
        <f t="array" aca="1" ref="T114" ca="1">IF($D114="","",INDIRECT($E114&amp;"!T"&amp;$AF114-1))</f>
        <v/>
      </c>
      <c r="U114" s="270" t="str" cm="1">
        <f t="array" aca="1" ref="U114" ca="1">SUBSTITUTE(IF($D114="","",INDIRECT("Teams!N"&amp; MATCH(D114,Teams!I:I,0))),0,"")</f>
        <v/>
      </c>
      <c r="V114" s="268" t="str">
        <f t="shared" ca="1" si="5"/>
        <v/>
      </c>
      <c r="W114" s="268" t="str">
        <f ca="1">IF($D114="","",Basis!$G$5)</f>
        <v/>
      </c>
      <c r="X114" s="268" t="str" cm="1">
        <f t="array" aca="1" ref="X114" ca="1">IF(D114="","",INDIRECT($E114&amp;"!AE"&amp;$AF114))</f>
        <v/>
      </c>
      <c r="Y114" s="268" t="str" cm="1">
        <f t="array" aca="1" ref="Y114" ca="1">IF(D114="","",INDIRECT($E114&amp;"!AF"&amp;$AF114))</f>
        <v/>
      </c>
      <c r="Z114" s="272" t="str" cm="1">
        <f t="array" aca="1" ref="Z114" ca="1">IF($D114="","",IFERROR(ROUND(INDIRECT($E114&amp;"!AH"&amp;$AF114),1),""))</f>
        <v/>
      </c>
      <c r="AD114" s="21">
        <f t="shared" si="7"/>
        <v>49</v>
      </c>
      <c r="AE114" s="21" t="str" cm="1">
        <f t="array" aca="1" ref="AE114" ca="1">INDIRECT("Teams!BP"&amp;AD114)</f>
        <v/>
      </c>
      <c r="AF114" s="97" t="str" cm="1">
        <f t="array" aca="1" ref="AF114" ca="1">IFERROR(INDIRECT("Teams!BL"&amp;MATCH(AE114,Teams!I:I,0)),"")</f>
        <v/>
      </c>
      <c r="AG114" s="21" t="s">
        <v>5043</v>
      </c>
    </row>
    <row r="115" spans="1:33" x14ac:dyDescent="0.25">
      <c r="A115" s="278" t="str">
        <f ca="1">IF($D115="","",Basis!$E$6)</f>
        <v/>
      </c>
      <c r="B115" s="279" t="str">
        <f ca="1">IF($D115="","",Basis!$C$5)</f>
        <v/>
      </c>
      <c r="C115" s="253" t="str">
        <f t="shared" ca="1" si="4"/>
        <v/>
      </c>
      <c r="D115" s="258" t="str">
        <f t="shared" ca="1" si="6"/>
        <v/>
      </c>
      <c r="E115" s="253" t="str">
        <f ca="1">IF(D115="","","Veldvj")</f>
        <v/>
      </c>
      <c r="F115" s="258" t="str" cm="1">
        <f t="array" aca="1" ref="F115" ca="1">IF($D115="","",INDIRECT($E115&amp;"!E"&amp;$AF115))</f>
        <v/>
      </c>
      <c r="G115" s="274" t="str" cm="1">
        <f t="array" aca="1" ref="G115" ca="1">IF($D115="","",INDIRECT($E115&amp;"!G"&amp;$AF115))</f>
        <v/>
      </c>
      <c r="H115" s="258" t="str" cm="1">
        <f t="array" aca="1" ref="H115" ca="1">PROPER(SUBSTITUTE(IF($D115="","",INDIRECT($E115&amp;"!F"&amp;$AF115)),"0","?"))</f>
        <v/>
      </c>
      <c r="I115" s="274" t="str" cm="1">
        <f t="array" aca="1" ref="I115" ca="1">IF($D115="","",INDIRECT($E115&amp;"!J"&amp;$AF115))</f>
        <v/>
      </c>
      <c r="J115" s="275" t="str" cm="1">
        <f t="array" aca="1" ref="J115" ca="1">IF($D115="","",INDIRECT($E115&amp;"!K"&amp;$AF115))</f>
        <v/>
      </c>
      <c r="K115" s="276" t="str" cm="1">
        <f t="array" aca="1" ref="K115" ca="1">IF($D115="","",IFERROR(ROUND(INDIRECT($E115&amp;"!L"&amp;$AF115),1),""))</f>
        <v/>
      </c>
      <c r="L115" s="275" t="str" cm="1">
        <f t="array" aca="1" ref="L115" ca="1">IF($D115="","",IFERROR(INDIRECT($E115&amp;"!P"&amp;$AF115),""))</f>
        <v/>
      </c>
      <c r="M115" s="274" t="str" cm="1">
        <f t="array" aca="1" ref="M115" ca="1">IF($D115="","",IFERROR(INDIRECT($E115&amp;"!Q"&amp;$AF115),""))</f>
        <v/>
      </c>
      <c r="N115" s="275" t="str" cm="1">
        <f t="array" aca="1" ref="N115" ca="1">IF($D115="","",IFERROR(INDIRECT($E115&amp;"!R"&amp;$AF115),""))</f>
        <v/>
      </c>
      <c r="O115" s="277" t="str" cm="1">
        <f t="array" aca="1" ref="O115" ca="1">IF($D115="","",IFERROR(INDIRECT($E115&amp;"!S"&amp;$AF115),""))</f>
        <v/>
      </c>
      <c r="P115" s="275" t="str" cm="1">
        <f t="array" aca="1" ref="P115" ca="1">IF($D115="","",IFERROR(INDIRECT($E115&amp;"!P"&amp;$AF115-1),""))</f>
        <v/>
      </c>
      <c r="Q115" s="275" t="str" cm="1">
        <f t="array" aca="1" ref="Q115" ca="1">IF($D115="","",IFERROR(INDIRECT($E115&amp;"!Q"&amp;$AF115-1),""))</f>
        <v/>
      </c>
      <c r="R115" s="275" t="str" cm="1">
        <f t="array" aca="1" ref="R115" ca="1">IF($D115="","",IFERROR(INDIRECT($E115&amp;"!R"&amp;$AF115-1),""))</f>
        <v/>
      </c>
      <c r="S115" s="275" t="str" cm="1">
        <f t="array" aca="1" ref="S115" ca="1">IF($D115="","",IFERROR(INDIRECT($E115&amp;"!S"&amp;$AF115-1),""))</f>
        <v/>
      </c>
      <c r="T115" s="275" t="str" cm="1">
        <f t="array" aca="1" ref="T115" ca="1">IF($D115="","",INDIRECT($E115&amp;"!T"&amp;$AF115-1))</f>
        <v/>
      </c>
      <c r="U115" s="280" t="str" cm="1">
        <f t="array" aca="1" ref="U115" ca="1">SUBSTITUTE(IF($D115="","",INDIRECT("Teams!V"&amp; MATCH(D115,Teams!Q:Q,0))),0,"")</f>
        <v/>
      </c>
      <c r="V115" s="279" t="str">
        <f t="shared" ca="1" si="5"/>
        <v/>
      </c>
      <c r="W115" s="279" t="str">
        <f ca="1">IF($D115="","",Basis!$G$5)</f>
        <v/>
      </c>
      <c r="X115" s="279" t="str" cm="1">
        <f t="array" aca="1" ref="X115" ca="1">IF(D115="","",INDIRECT($E115&amp;"!AE"&amp;$AF115))</f>
        <v/>
      </c>
      <c r="Y115" s="279" t="str" cm="1">
        <f t="array" aca="1" ref="Y115" ca="1">IF(D115="","",INDIRECT($E115&amp;"!AF"&amp;$AF115))</f>
        <v/>
      </c>
      <c r="Z115" s="281" t="str" cm="1">
        <f t="array" aca="1" ref="Z115" ca="1">IF($D115="","",IFERROR(ROUND(INDIRECT($E115&amp;"!AH"&amp;$AF115),1),""))</f>
        <v/>
      </c>
      <c r="AD115" s="21">
        <f t="shared" si="7"/>
        <v>49</v>
      </c>
      <c r="AE115" s="21" t="str" cm="1">
        <f t="array" aca="1" ref="AE115" ca="1">INDIRECT("Teams!BP"&amp;AD115)</f>
        <v/>
      </c>
      <c r="AF115" s="97" t="str" cm="1">
        <f t="array" aca="1" ref="AF115" ca="1">IFERROR(INDIRECT("Teams!BM"&amp;MATCH(AE115,Teams!Q:Q,0)),"")</f>
        <v/>
      </c>
      <c r="AG115" s="21" t="s">
        <v>5044</v>
      </c>
    </row>
    <row r="116" spans="1:33" x14ac:dyDescent="0.25">
      <c r="A116" s="265" t="str">
        <f ca="1">IF($D116="","",Basis!$E$6)</f>
        <v/>
      </c>
      <c r="B116" s="266" t="str">
        <f ca="1">IF($D116="","",Basis!$C$5)</f>
        <v/>
      </c>
      <c r="C116" s="251" t="str">
        <f t="shared" ca="1" si="4"/>
        <v/>
      </c>
      <c r="D116" s="256" t="str">
        <f t="shared" ca="1" si="6"/>
        <v/>
      </c>
      <c r="E116" s="251" t="str">
        <f ca="1">IF($D116="","","Veldnj")</f>
        <v/>
      </c>
      <c r="F116" s="256" t="str" cm="1">
        <f t="array" aca="1" ref="F116" ca="1">IF($D116="","",INDIRECT($E116&amp;"!E"&amp;$AF116))</f>
        <v/>
      </c>
      <c r="G116" s="259" t="str" cm="1">
        <f t="array" aca="1" ref="G116" ca="1">IF($D116="","",INDIRECT($E116&amp;"!G"&amp;$AF116))</f>
        <v/>
      </c>
      <c r="H116" s="256" t="str" cm="1">
        <f t="array" aca="1" ref="H116" ca="1">PROPER(SUBSTITUTE(IF($D116="","",INDIRECT($E116&amp;"!F"&amp;$AF116)),"0","?"))</f>
        <v/>
      </c>
      <c r="I116" s="259" t="str" cm="1">
        <f t="array" aca="1" ref="I116" ca="1">IF($D116="","",INDIRECT($E116&amp;"!J"&amp;$AF116))</f>
        <v/>
      </c>
      <c r="J116" s="260" t="str" cm="1">
        <f t="array" aca="1" ref="J116" ca="1">IF($D116="","",INDIRECT($E116&amp;"!K"&amp;$AF116))</f>
        <v/>
      </c>
      <c r="K116" s="261" t="str" cm="1">
        <f t="array" aca="1" ref="K116" ca="1">IF($D116="","",IFERROR(ROUND(INDIRECT($E116&amp;"!L"&amp;$AF116),1),""))</f>
        <v/>
      </c>
      <c r="L116" s="260" t="str" cm="1">
        <f t="array" aca="1" ref="L116" ca="1">IF($D116="","",IFERROR(INDIRECT($E116&amp;"!P"&amp;$AF116),""))</f>
        <v/>
      </c>
      <c r="M116" s="259" t="str" cm="1">
        <f t="array" aca="1" ref="M116" ca="1">IF($D116="","",IFERROR(INDIRECT($E116&amp;"!Q"&amp;$AF116),""))</f>
        <v/>
      </c>
      <c r="N116" s="260" t="str" cm="1">
        <f t="array" aca="1" ref="N116" ca="1">IF($D116="","",IFERROR(INDIRECT($E116&amp;"!R"&amp;$AF116),""))</f>
        <v/>
      </c>
      <c r="O116" s="260"/>
      <c r="P116" s="260" t="str" cm="1">
        <f t="array" aca="1" ref="P116" ca="1">IF($D116="","",IFERROR(INDIRECT($E116&amp;"!P"&amp;$AF116-1),""))</f>
        <v/>
      </c>
      <c r="Q116" s="260" t="str" cm="1">
        <f t="array" aca="1" ref="Q116" ca="1">IF($D116="","",IFERROR(INDIRECT($E116&amp;"!Q"&amp;$AF116-1),""))</f>
        <v/>
      </c>
      <c r="R116" s="260" t="str" cm="1">
        <f t="array" aca="1" ref="R116" ca="1">IF($D116="","",IFERROR(INDIRECT($E116&amp;"!R"&amp;$AF116-1),""))</f>
        <v/>
      </c>
      <c r="S116" s="260"/>
      <c r="T116" s="260" t="str" cm="1">
        <f t="array" aca="1" ref="T116" ca="1">IF($D116="","",INDIRECT($E116&amp;"!T"&amp;$AF116-1))</f>
        <v/>
      </c>
      <c r="U116" s="269" t="str" cm="1">
        <f t="array" aca="1" ref="U116" ca="1">SUBSTITUTE(IF($D116="","",INDIRECT("Teams!F"&amp; MATCH(D116,Teams!A:A,0))),0,"")</f>
        <v/>
      </c>
      <c r="V116" s="266" t="str">
        <f t="shared" ca="1" si="5"/>
        <v/>
      </c>
      <c r="W116" s="266" t="str">
        <f ca="1">IF($D116="","",Basis!$G$5)</f>
        <v/>
      </c>
      <c r="X116" s="266" t="str" cm="1">
        <f t="array" aca="1" ref="X116" ca="1">IF(D116="","",INDIRECT($E116&amp;"!AE"&amp;$AF116))</f>
        <v/>
      </c>
      <c r="Y116" s="266" t="str" cm="1">
        <f t="array" aca="1" ref="Y116" ca="1">IF(D116="","",INDIRECT($E116&amp;"!AF"&amp;$AF116))</f>
        <v/>
      </c>
      <c r="Z116" s="271" t="str" cm="1">
        <f t="array" aca="1" ref="Z116" ca="1">IF($D116="","",IFERROR(ROUND(INDIRECT($E116&amp;"!AH"&amp;$AF116),1),""))</f>
        <v/>
      </c>
      <c r="AD116" s="21">
        <f t="shared" si="7"/>
        <v>50</v>
      </c>
      <c r="AE116" s="21" t="str" cm="1">
        <f t="array" aca="1" ref="AE116" ca="1">INDIRECT("Teams!BP"&amp;AD116)</f>
        <v/>
      </c>
      <c r="AF116" s="97" t="str" cm="1">
        <f t="array" aca="1" ref="AF116" ca="1">IFERROR(INDIRECT("Teams!BK"&amp;MATCH(AE116,Teams!A:A,0)),"")</f>
        <v/>
      </c>
      <c r="AG116" s="21" t="s">
        <v>5042</v>
      </c>
    </row>
    <row r="117" spans="1:33" x14ac:dyDescent="0.25">
      <c r="A117" s="267" t="str">
        <f ca="1">IF($D117="","",Basis!$E$6)</f>
        <v/>
      </c>
      <c r="B117" s="268" t="str">
        <f ca="1">IF($D117="","",Basis!$C$5)</f>
        <v/>
      </c>
      <c r="C117" s="252" t="str">
        <f t="shared" ca="1" si="4"/>
        <v/>
      </c>
      <c r="D117" s="257" t="str">
        <f t="shared" ca="1" si="6"/>
        <v/>
      </c>
      <c r="E117" s="252" t="str">
        <f ca="1">IF(D117="","","Zaal")</f>
        <v/>
      </c>
      <c r="F117" s="257" t="str" cm="1">
        <f t="array" aca="1" ref="F117" ca="1">IF($D117="","",INDIRECT($E117&amp;"!E"&amp;$AF117))</f>
        <v/>
      </c>
      <c r="G117" s="262" t="str" cm="1">
        <f t="array" aca="1" ref="G117" ca="1">IF($D117="","",INDIRECT($E117&amp;"!G"&amp;$AF117))</f>
        <v/>
      </c>
      <c r="H117" s="257" t="str" cm="1">
        <f t="array" aca="1" ref="H117" ca="1">PROPER(SUBSTITUTE(IF($D117="","",INDIRECT($E117&amp;"!F"&amp;$AF117)),"0","?"))</f>
        <v/>
      </c>
      <c r="I117" s="262" t="str" cm="1">
        <f t="array" aca="1" ref="I117" ca="1">IF($D117="","",INDIRECT($E117&amp;"!J"&amp;$AF117))</f>
        <v/>
      </c>
      <c r="J117" s="263" t="str" cm="1">
        <f t="array" aca="1" ref="J117" ca="1">IF($D117="","",INDIRECT($E117&amp;"!K"&amp;$AF117))</f>
        <v/>
      </c>
      <c r="K117" s="264" t="str" cm="1">
        <f t="array" aca="1" ref="K117" ca="1">IF($D117="","",IFERROR(ROUND(INDIRECT($E117&amp;"!L"&amp;$AF117),1),""))</f>
        <v/>
      </c>
      <c r="L117" s="263" t="str" cm="1">
        <f t="array" aca="1" ref="L117" ca="1">IF($D117="","",IFERROR(INDIRECT($E117&amp;"!P"&amp;$AF117),""))</f>
        <v/>
      </c>
      <c r="M117" s="262" t="str" cm="1">
        <f t="array" aca="1" ref="M117" ca="1">IF($D117="","",IFERROR(INDIRECT($E117&amp;"!Q"&amp;$AF117),""))</f>
        <v/>
      </c>
      <c r="N117" s="263" t="str" cm="1">
        <f t="array" aca="1" ref="N117" ca="1">IF($D117="","",IFERROR(INDIRECT($E117&amp;"!R"&amp;$AF117),""))</f>
        <v/>
      </c>
      <c r="O117" s="263" t="str" cm="1">
        <f t="array" aca="1" ref="O117" ca="1">IF($D117="","",IFERROR(INDIRECT($E117&amp;"!S"&amp;$AF117),""))</f>
        <v/>
      </c>
      <c r="P117" s="263" t="str" cm="1">
        <f t="array" aca="1" ref="P117" ca="1">IF($D117="","",IFERROR(INDIRECT($E117&amp;"!P"&amp;$AF117-1),""))</f>
        <v/>
      </c>
      <c r="Q117" s="263" t="str" cm="1">
        <f t="array" aca="1" ref="Q117" ca="1">IF($D117="","",IFERROR(INDIRECT($E117&amp;"!Q"&amp;$AF117-1),""))</f>
        <v/>
      </c>
      <c r="R117" s="263" t="str" cm="1">
        <f t="array" aca="1" ref="R117" ca="1">IF($D117="","",IFERROR(INDIRECT($E117&amp;"!R"&amp;$AF117-1),""))</f>
        <v/>
      </c>
      <c r="S117" s="263" t="str" cm="1">
        <f t="array" aca="1" ref="S117" ca="1">IF($D117="","",IFERROR(INDIRECT($E117&amp;"!S"&amp;$AF117-1),""))</f>
        <v/>
      </c>
      <c r="T117" s="263" t="str" cm="1">
        <f t="array" aca="1" ref="T117" ca="1">IF($D117="","",INDIRECT($E117&amp;"!T"&amp;$AF117-1))</f>
        <v/>
      </c>
      <c r="U117" s="270" t="str" cm="1">
        <f t="array" aca="1" ref="U117" ca="1">SUBSTITUTE(IF($D117="","",INDIRECT("Teams!N"&amp; MATCH(D117,Teams!I:I,0))),0,"")</f>
        <v/>
      </c>
      <c r="V117" s="268" t="str">
        <f t="shared" ca="1" si="5"/>
        <v/>
      </c>
      <c r="W117" s="268" t="str">
        <f ca="1">IF($D117="","",Basis!$G$5)</f>
        <v/>
      </c>
      <c r="X117" s="268" t="str" cm="1">
        <f t="array" aca="1" ref="X117" ca="1">IF(D117="","",INDIRECT($E117&amp;"!AE"&amp;$AF117))</f>
        <v/>
      </c>
      <c r="Y117" s="268" t="str" cm="1">
        <f t="array" aca="1" ref="Y117" ca="1">IF(D117="","",INDIRECT($E117&amp;"!AF"&amp;$AF117))</f>
        <v/>
      </c>
      <c r="Z117" s="272" t="str" cm="1">
        <f t="array" aca="1" ref="Z117" ca="1">IF($D117="","",IFERROR(ROUND(INDIRECT($E117&amp;"!AH"&amp;$AF117),1),""))</f>
        <v/>
      </c>
      <c r="AD117" s="21">
        <f t="shared" si="7"/>
        <v>50</v>
      </c>
      <c r="AE117" s="21" t="str" cm="1">
        <f t="array" aca="1" ref="AE117" ca="1">INDIRECT("Teams!BP"&amp;AD117)</f>
        <v/>
      </c>
      <c r="AF117" s="97" t="str" cm="1">
        <f t="array" aca="1" ref="AF117" ca="1">IFERROR(INDIRECT("Teams!BL"&amp;MATCH(AE117,Teams!I:I,0)),"")</f>
        <v/>
      </c>
      <c r="AG117" s="21" t="s">
        <v>5043</v>
      </c>
    </row>
    <row r="118" spans="1:33" x14ac:dyDescent="0.25">
      <c r="A118" s="278" t="str">
        <f ca="1">IF($D118="","",Basis!$E$6)</f>
        <v/>
      </c>
      <c r="B118" s="279" t="str">
        <f ca="1">IF($D118="","",Basis!$C$5)</f>
        <v/>
      </c>
      <c r="C118" s="253" t="str">
        <f t="shared" ca="1" si="4"/>
        <v/>
      </c>
      <c r="D118" s="258" t="str">
        <f t="shared" ca="1" si="6"/>
        <v/>
      </c>
      <c r="E118" s="253" t="str">
        <f ca="1">IF(D118="","","Veldvj")</f>
        <v/>
      </c>
      <c r="F118" s="258" t="str" cm="1">
        <f t="array" aca="1" ref="F118" ca="1">IF($D118="","",INDIRECT($E118&amp;"!E"&amp;$AF118))</f>
        <v/>
      </c>
      <c r="G118" s="274" t="str" cm="1">
        <f t="array" aca="1" ref="G118" ca="1">IF($D118="","",INDIRECT($E118&amp;"!G"&amp;$AF118))</f>
        <v/>
      </c>
      <c r="H118" s="258" t="str" cm="1">
        <f t="array" aca="1" ref="H118" ca="1">PROPER(SUBSTITUTE(IF($D118="","",INDIRECT($E118&amp;"!F"&amp;$AF118)),"0","?"))</f>
        <v/>
      </c>
      <c r="I118" s="274" t="str" cm="1">
        <f t="array" aca="1" ref="I118" ca="1">IF($D118="","",INDIRECT($E118&amp;"!J"&amp;$AF118))</f>
        <v/>
      </c>
      <c r="J118" s="275" t="str" cm="1">
        <f t="array" aca="1" ref="J118" ca="1">IF($D118="","",INDIRECT($E118&amp;"!K"&amp;$AF118))</f>
        <v/>
      </c>
      <c r="K118" s="276" t="str" cm="1">
        <f t="array" aca="1" ref="K118" ca="1">IF($D118="","",IFERROR(ROUND(INDIRECT($E118&amp;"!L"&amp;$AF118),1),""))</f>
        <v/>
      </c>
      <c r="L118" s="275" t="str" cm="1">
        <f t="array" aca="1" ref="L118" ca="1">IF($D118="","",IFERROR(INDIRECT($E118&amp;"!P"&amp;$AF118),""))</f>
        <v/>
      </c>
      <c r="M118" s="274" t="str" cm="1">
        <f t="array" aca="1" ref="M118" ca="1">IF($D118="","",IFERROR(INDIRECT($E118&amp;"!Q"&amp;$AF118),""))</f>
        <v/>
      </c>
      <c r="N118" s="275" t="str" cm="1">
        <f t="array" aca="1" ref="N118" ca="1">IF($D118="","",IFERROR(INDIRECT($E118&amp;"!R"&amp;$AF118),""))</f>
        <v/>
      </c>
      <c r="O118" s="277" t="str" cm="1">
        <f t="array" aca="1" ref="O118" ca="1">IF($D118="","",IFERROR(INDIRECT($E118&amp;"!S"&amp;$AF118),""))</f>
        <v/>
      </c>
      <c r="P118" s="275" t="str" cm="1">
        <f t="array" aca="1" ref="P118" ca="1">IF($D118="","",IFERROR(INDIRECT($E118&amp;"!P"&amp;$AF118-1),""))</f>
        <v/>
      </c>
      <c r="Q118" s="275" t="str" cm="1">
        <f t="array" aca="1" ref="Q118" ca="1">IF($D118="","",IFERROR(INDIRECT($E118&amp;"!Q"&amp;$AF118-1),""))</f>
        <v/>
      </c>
      <c r="R118" s="275" t="str" cm="1">
        <f t="array" aca="1" ref="R118" ca="1">IF($D118="","",IFERROR(INDIRECT($E118&amp;"!R"&amp;$AF118-1),""))</f>
        <v/>
      </c>
      <c r="S118" s="275" t="str" cm="1">
        <f t="array" aca="1" ref="S118" ca="1">IF($D118="","",IFERROR(INDIRECT($E118&amp;"!S"&amp;$AF118-1),""))</f>
        <v/>
      </c>
      <c r="T118" s="275" t="str" cm="1">
        <f t="array" aca="1" ref="T118" ca="1">IF($D118="","",INDIRECT($E118&amp;"!T"&amp;$AF118-1))</f>
        <v/>
      </c>
      <c r="U118" s="280" t="str" cm="1">
        <f t="array" aca="1" ref="U118" ca="1">SUBSTITUTE(IF($D118="","",INDIRECT("Teams!V"&amp; MATCH(D118,Teams!Q:Q,0))),0,"")</f>
        <v/>
      </c>
      <c r="V118" s="279" t="str">
        <f t="shared" ca="1" si="5"/>
        <v/>
      </c>
      <c r="W118" s="279" t="str">
        <f ca="1">IF($D118="","",Basis!$G$5)</f>
        <v/>
      </c>
      <c r="X118" s="279" t="str" cm="1">
        <f t="array" aca="1" ref="X118" ca="1">IF(D118="","",INDIRECT($E118&amp;"!AE"&amp;$AF118))</f>
        <v/>
      </c>
      <c r="Y118" s="279" t="str" cm="1">
        <f t="array" aca="1" ref="Y118" ca="1">IF(D118="","",INDIRECT($E118&amp;"!AF"&amp;$AF118))</f>
        <v/>
      </c>
      <c r="Z118" s="281" t="str" cm="1">
        <f t="array" aca="1" ref="Z118" ca="1">IF($D118="","",IFERROR(ROUND(INDIRECT($E118&amp;"!AH"&amp;$AF118),1),""))</f>
        <v/>
      </c>
      <c r="AD118" s="21">
        <f t="shared" si="7"/>
        <v>50</v>
      </c>
      <c r="AE118" s="21" t="str" cm="1">
        <f t="array" aca="1" ref="AE118" ca="1">INDIRECT("Teams!BP"&amp;AD118)</f>
        <v/>
      </c>
      <c r="AF118" s="97" t="str" cm="1">
        <f t="array" aca="1" ref="AF118" ca="1">IFERROR(INDIRECT("Teams!BM"&amp;MATCH(AE118,Teams!Q:Q,0)),"")</f>
        <v/>
      </c>
      <c r="AG118" s="21" t="s">
        <v>5044</v>
      </c>
    </row>
    <row r="119" spans="1:33" x14ac:dyDescent="0.25">
      <c r="A119" s="265" t="str">
        <f ca="1">IF($D119="","",Basis!$E$6)</f>
        <v/>
      </c>
      <c r="B119" s="266" t="str">
        <f ca="1">IF($D119="","",Basis!$C$5)</f>
        <v/>
      </c>
      <c r="C119" s="251" t="str">
        <f t="shared" ca="1" si="4"/>
        <v/>
      </c>
      <c r="D119" s="256" t="str">
        <f t="shared" ca="1" si="6"/>
        <v/>
      </c>
      <c r="E119" s="251" t="str">
        <f ca="1">IF($D119="","","Veldnj")</f>
        <v/>
      </c>
      <c r="F119" s="256" t="str" cm="1">
        <f t="array" aca="1" ref="F119" ca="1">IF($D119="","",INDIRECT($E119&amp;"!E"&amp;$AF119))</f>
        <v/>
      </c>
      <c r="G119" s="259" t="str" cm="1">
        <f t="array" aca="1" ref="G119" ca="1">IF($D119="","",INDIRECT($E119&amp;"!G"&amp;$AF119))</f>
        <v/>
      </c>
      <c r="H119" s="256" t="str" cm="1">
        <f t="array" aca="1" ref="H119" ca="1">PROPER(SUBSTITUTE(IF($D119="","",INDIRECT($E119&amp;"!F"&amp;$AF119)),"0","?"))</f>
        <v/>
      </c>
      <c r="I119" s="259" t="str" cm="1">
        <f t="array" aca="1" ref="I119" ca="1">IF($D119="","",INDIRECT($E119&amp;"!J"&amp;$AF119))</f>
        <v/>
      </c>
      <c r="J119" s="260" t="str" cm="1">
        <f t="array" aca="1" ref="J119" ca="1">IF($D119="","",INDIRECT($E119&amp;"!K"&amp;$AF119))</f>
        <v/>
      </c>
      <c r="K119" s="261" t="str" cm="1">
        <f t="array" aca="1" ref="K119" ca="1">IF($D119="","",IFERROR(ROUND(INDIRECT($E119&amp;"!L"&amp;$AF119),1),""))</f>
        <v/>
      </c>
      <c r="L119" s="260" t="str" cm="1">
        <f t="array" aca="1" ref="L119" ca="1">IF($D119="","",IFERROR(INDIRECT($E119&amp;"!P"&amp;$AF119),""))</f>
        <v/>
      </c>
      <c r="M119" s="259" t="str" cm="1">
        <f t="array" aca="1" ref="M119" ca="1">IF($D119="","",IFERROR(INDIRECT($E119&amp;"!Q"&amp;$AF119),""))</f>
        <v/>
      </c>
      <c r="N119" s="260" t="str" cm="1">
        <f t="array" aca="1" ref="N119" ca="1">IF($D119="","",IFERROR(INDIRECT($E119&amp;"!R"&amp;$AF119),""))</f>
        <v/>
      </c>
      <c r="O119" s="260"/>
      <c r="P119" s="260" t="str" cm="1">
        <f t="array" aca="1" ref="P119" ca="1">IF($D119="","",IFERROR(INDIRECT($E119&amp;"!P"&amp;$AF119-1),""))</f>
        <v/>
      </c>
      <c r="Q119" s="260" t="str" cm="1">
        <f t="array" aca="1" ref="Q119" ca="1">IF($D119="","",IFERROR(INDIRECT($E119&amp;"!Q"&amp;$AF119-1),""))</f>
        <v/>
      </c>
      <c r="R119" s="260" t="str" cm="1">
        <f t="array" aca="1" ref="R119" ca="1">IF($D119="","",IFERROR(INDIRECT($E119&amp;"!R"&amp;$AF119-1),""))</f>
        <v/>
      </c>
      <c r="S119" s="260"/>
      <c r="T119" s="260" t="str" cm="1">
        <f t="array" aca="1" ref="T119" ca="1">IF($D119="","",INDIRECT($E119&amp;"!T"&amp;$AF119-1))</f>
        <v/>
      </c>
      <c r="U119" s="269" t="str" cm="1">
        <f t="array" aca="1" ref="U119" ca="1">SUBSTITUTE(IF($D119="","",INDIRECT("Teams!F"&amp; MATCH(D119,Teams!A:A,0))),0,"")</f>
        <v/>
      </c>
      <c r="V119" s="266" t="str">
        <f t="shared" ca="1" si="5"/>
        <v/>
      </c>
      <c r="W119" s="266" t="str">
        <f ca="1">IF($D119="","",Basis!$G$5)</f>
        <v/>
      </c>
      <c r="X119" s="266" t="str" cm="1">
        <f t="array" aca="1" ref="X119" ca="1">IF(D119="","",INDIRECT($E119&amp;"!AE"&amp;$AF119))</f>
        <v/>
      </c>
      <c r="Y119" s="266" t="str" cm="1">
        <f t="array" aca="1" ref="Y119" ca="1">IF(D119="","",INDIRECT($E119&amp;"!AF"&amp;$AF119))</f>
        <v/>
      </c>
      <c r="Z119" s="271" t="str" cm="1">
        <f t="array" aca="1" ref="Z119" ca="1">IF($D119="","",IFERROR(ROUND(INDIRECT($E119&amp;"!AH"&amp;$AF119),1),""))</f>
        <v/>
      </c>
      <c r="AD119" s="21">
        <f t="shared" si="7"/>
        <v>51</v>
      </c>
      <c r="AE119" s="21" t="str" cm="1">
        <f t="array" aca="1" ref="AE119" ca="1">INDIRECT("Teams!BP"&amp;AD119)</f>
        <v/>
      </c>
      <c r="AF119" s="97" t="str" cm="1">
        <f t="array" aca="1" ref="AF119" ca="1">IFERROR(INDIRECT("Teams!BK"&amp;MATCH(AE119,Teams!A:A,0)),"")</f>
        <v/>
      </c>
      <c r="AG119" s="21" t="s">
        <v>5042</v>
      </c>
    </row>
    <row r="120" spans="1:33" x14ac:dyDescent="0.25">
      <c r="A120" s="267" t="str">
        <f ca="1">IF($D120="","",Basis!$E$6)</f>
        <v/>
      </c>
      <c r="B120" s="268" t="str">
        <f ca="1">IF($D120="","",Basis!$C$5)</f>
        <v/>
      </c>
      <c r="C120" s="252" t="str">
        <f t="shared" ca="1" si="4"/>
        <v/>
      </c>
      <c r="D120" s="257" t="str">
        <f t="shared" ca="1" si="6"/>
        <v/>
      </c>
      <c r="E120" s="252" t="str">
        <f ca="1">IF(D120="","","Zaal")</f>
        <v/>
      </c>
      <c r="F120" s="257" t="str" cm="1">
        <f t="array" aca="1" ref="F120" ca="1">IF($D120="","",INDIRECT($E120&amp;"!E"&amp;$AF120))</f>
        <v/>
      </c>
      <c r="G120" s="262" t="str" cm="1">
        <f t="array" aca="1" ref="G120" ca="1">IF($D120="","",INDIRECT($E120&amp;"!G"&amp;$AF120))</f>
        <v/>
      </c>
      <c r="H120" s="257" t="str" cm="1">
        <f t="array" aca="1" ref="H120" ca="1">PROPER(SUBSTITUTE(IF($D120="","",INDIRECT($E120&amp;"!F"&amp;$AF120)),"0","?"))</f>
        <v/>
      </c>
      <c r="I120" s="262" t="str" cm="1">
        <f t="array" aca="1" ref="I120" ca="1">IF($D120="","",INDIRECT($E120&amp;"!J"&amp;$AF120))</f>
        <v/>
      </c>
      <c r="J120" s="263" t="str" cm="1">
        <f t="array" aca="1" ref="J120" ca="1">IF($D120="","",INDIRECT($E120&amp;"!K"&amp;$AF120))</f>
        <v/>
      </c>
      <c r="K120" s="264" t="str" cm="1">
        <f t="array" aca="1" ref="K120" ca="1">IF($D120="","",IFERROR(ROUND(INDIRECT($E120&amp;"!L"&amp;$AF120),1),""))</f>
        <v/>
      </c>
      <c r="L120" s="263" t="str" cm="1">
        <f t="array" aca="1" ref="L120" ca="1">IF($D120="","",IFERROR(INDIRECT($E120&amp;"!P"&amp;$AF120),""))</f>
        <v/>
      </c>
      <c r="M120" s="262" t="str" cm="1">
        <f t="array" aca="1" ref="M120" ca="1">IF($D120="","",IFERROR(INDIRECT($E120&amp;"!Q"&amp;$AF120),""))</f>
        <v/>
      </c>
      <c r="N120" s="263" t="str" cm="1">
        <f t="array" aca="1" ref="N120" ca="1">IF($D120="","",IFERROR(INDIRECT($E120&amp;"!R"&amp;$AF120),""))</f>
        <v/>
      </c>
      <c r="O120" s="263" t="str" cm="1">
        <f t="array" aca="1" ref="O120" ca="1">IF($D120="","",IFERROR(INDIRECT($E120&amp;"!S"&amp;$AF120),""))</f>
        <v/>
      </c>
      <c r="P120" s="263" t="str" cm="1">
        <f t="array" aca="1" ref="P120" ca="1">IF($D120="","",IFERROR(INDIRECT($E120&amp;"!P"&amp;$AF120-1),""))</f>
        <v/>
      </c>
      <c r="Q120" s="263" t="str" cm="1">
        <f t="array" aca="1" ref="Q120" ca="1">IF($D120="","",IFERROR(INDIRECT($E120&amp;"!Q"&amp;$AF120-1),""))</f>
        <v/>
      </c>
      <c r="R120" s="263" t="str" cm="1">
        <f t="array" aca="1" ref="R120" ca="1">IF($D120="","",IFERROR(INDIRECT($E120&amp;"!R"&amp;$AF120-1),""))</f>
        <v/>
      </c>
      <c r="S120" s="263" t="str" cm="1">
        <f t="array" aca="1" ref="S120" ca="1">IF($D120="","",IFERROR(INDIRECT($E120&amp;"!S"&amp;$AF120-1),""))</f>
        <v/>
      </c>
      <c r="T120" s="263" t="str" cm="1">
        <f t="array" aca="1" ref="T120" ca="1">IF($D120="","",INDIRECT($E120&amp;"!T"&amp;$AF120-1))</f>
        <v/>
      </c>
      <c r="U120" s="270" t="str" cm="1">
        <f t="array" aca="1" ref="U120" ca="1">SUBSTITUTE(IF($D120="","",INDIRECT("Teams!N"&amp; MATCH(D120,Teams!I:I,0))),0,"")</f>
        <v/>
      </c>
      <c r="V120" s="268" t="str">
        <f t="shared" ca="1" si="5"/>
        <v/>
      </c>
      <c r="W120" s="268" t="str">
        <f ca="1">IF($D120="","",Basis!$G$5)</f>
        <v/>
      </c>
      <c r="X120" s="268" t="str" cm="1">
        <f t="array" aca="1" ref="X120" ca="1">IF(D120="","",INDIRECT($E120&amp;"!AE"&amp;$AF120))</f>
        <v/>
      </c>
      <c r="Y120" s="268" t="str" cm="1">
        <f t="array" aca="1" ref="Y120" ca="1">IF(D120="","",INDIRECT($E120&amp;"!AF"&amp;$AF120))</f>
        <v/>
      </c>
      <c r="Z120" s="272" t="str" cm="1">
        <f t="array" aca="1" ref="Z120" ca="1">IF($D120="","",IFERROR(ROUND(INDIRECT($E120&amp;"!AH"&amp;$AF120),1),""))</f>
        <v/>
      </c>
      <c r="AD120" s="21">
        <f t="shared" si="7"/>
        <v>51</v>
      </c>
      <c r="AE120" s="21" t="str" cm="1">
        <f t="array" aca="1" ref="AE120" ca="1">INDIRECT("Teams!BP"&amp;AD120)</f>
        <v/>
      </c>
      <c r="AF120" s="97" t="str" cm="1">
        <f t="array" aca="1" ref="AF120" ca="1">IFERROR(INDIRECT("Teams!BL"&amp;MATCH(AE120,Teams!I:I,0)),"")</f>
        <v/>
      </c>
      <c r="AG120" s="21" t="s">
        <v>5043</v>
      </c>
    </row>
    <row r="121" spans="1:33" x14ac:dyDescent="0.25">
      <c r="A121" s="278" t="str">
        <f ca="1">IF($D121="","",Basis!$E$6)</f>
        <v/>
      </c>
      <c r="B121" s="279" t="str">
        <f ca="1">IF($D121="","",Basis!$C$5)</f>
        <v/>
      </c>
      <c r="C121" s="253" t="str">
        <f t="shared" ca="1" si="4"/>
        <v/>
      </c>
      <c r="D121" s="258" t="str">
        <f t="shared" ca="1" si="6"/>
        <v/>
      </c>
      <c r="E121" s="253" t="str">
        <f ca="1">IF(D121="","","Veldvj")</f>
        <v/>
      </c>
      <c r="F121" s="258" t="str" cm="1">
        <f t="array" aca="1" ref="F121" ca="1">IF($D121="","",INDIRECT($E121&amp;"!E"&amp;$AF121))</f>
        <v/>
      </c>
      <c r="G121" s="274" t="str" cm="1">
        <f t="array" aca="1" ref="G121" ca="1">IF($D121="","",INDIRECT($E121&amp;"!G"&amp;$AF121))</f>
        <v/>
      </c>
      <c r="H121" s="258" t="str" cm="1">
        <f t="array" aca="1" ref="H121" ca="1">PROPER(SUBSTITUTE(IF($D121="","",INDIRECT($E121&amp;"!F"&amp;$AF121)),"0","?"))</f>
        <v/>
      </c>
      <c r="I121" s="274" t="str" cm="1">
        <f t="array" aca="1" ref="I121" ca="1">IF($D121="","",INDIRECT($E121&amp;"!J"&amp;$AF121))</f>
        <v/>
      </c>
      <c r="J121" s="275" t="str" cm="1">
        <f t="array" aca="1" ref="J121" ca="1">IF($D121="","",INDIRECT($E121&amp;"!K"&amp;$AF121))</f>
        <v/>
      </c>
      <c r="K121" s="276" t="str" cm="1">
        <f t="array" aca="1" ref="K121" ca="1">IF($D121="","",IFERROR(ROUND(INDIRECT($E121&amp;"!L"&amp;$AF121),1),""))</f>
        <v/>
      </c>
      <c r="L121" s="275" t="str" cm="1">
        <f t="array" aca="1" ref="L121" ca="1">IF($D121="","",IFERROR(INDIRECT($E121&amp;"!P"&amp;$AF121),""))</f>
        <v/>
      </c>
      <c r="M121" s="274" t="str" cm="1">
        <f t="array" aca="1" ref="M121" ca="1">IF($D121="","",IFERROR(INDIRECT($E121&amp;"!Q"&amp;$AF121),""))</f>
        <v/>
      </c>
      <c r="N121" s="275" t="str" cm="1">
        <f t="array" aca="1" ref="N121" ca="1">IF($D121="","",IFERROR(INDIRECT($E121&amp;"!R"&amp;$AF121),""))</f>
        <v/>
      </c>
      <c r="O121" s="277" t="str" cm="1">
        <f t="array" aca="1" ref="O121" ca="1">IF($D121="","",IFERROR(INDIRECT($E121&amp;"!S"&amp;$AF121),""))</f>
        <v/>
      </c>
      <c r="P121" s="275" t="str" cm="1">
        <f t="array" aca="1" ref="P121" ca="1">IF($D121="","",IFERROR(INDIRECT($E121&amp;"!P"&amp;$AF121-1),""))</f>
        <v/>
      </c>
      <c r="Q121" s="275" t="str" cm="1">
        <f t="array" aca="1" ref="Q121" ca="1">IF($D121="","",IFERROR(INDIRECT($E121&amp;"!Q"&amp;$AF121-1),""))</f>
        <v/>
      </c>
      <c r="R121" s="275" t="str" cm="1">
        <f t="array" aca="1" ref="R121" ca="1">IF($D121="","",IFERROR(INDIRECT($E121&amp;"!R"&amp;$AF121-1),""))</f>
        <v/>
      </c>
      <c r="S121" s="275" t="str" cm="1">
        <f t="array" aca="1" ref="S121" ca="1">IF($D121="","",IFERROR(INDIRECT($E121&amp;"!S"&amp;$AF121-1),""))</f>
        <v/>
      </c>
      <c r="T121" s="275" t="str" cm="1">
        <f t="array" aca="1" ref="T121" ca="1">IF($D121="","",INDIRECT($E121&amp;"!T"&amp;$AF121-1))</f>
        <v/>
      </c>
      <c r="U121" s="280" t="str" cm="1">
        <f t="array" aca="1" ref="U121" ca="1">SUBSTITUTE(IF($D121="","",INDIRECT("Teams!V"&amp; MATCH(D121,Teams!Q:Q,0))),0,"")</f>
        <v/>
      </c>
      <c r="V121" s="279" t="str">
        <f t="shared" ca="1" si="5"/>
        <v/>
      </c>
      <c r="W121" s="279" t="str">
        <f ca="1">IF($D121="","",Basis!$G$5)</f>
        <v/>
      </c>
      <c r="X121" s="279" t="str" cm="1">
        <f t="array" aca="1" ref="X121" ca="1">IF(D121="","",INDIRECT($E121&amp;"!AE"&amp;$AF121))</f>
        <v/>
      </c>
      <c r="Y121" s="279" t="str" cm="1">
        <f t="array" aca="1" ref="Y121" ca="1">IF(D121="","",INDIRECT($E121&amp;"!AF"&amp;$AF121))</f>
        <v/>
      </c>
      <c r="Z121" s="281" t="str" cm="1">
        <f t="array" aca="1" ref="Z121" ca="1">IF($D121="","",IFERROR(ROUND(INDIRECT($E121&amp;"!AH"&amp;$AF121),1),""))</f>
        <v/>
      </c>
      <c r="AD121" s="21">
        <f t="shared" si="7"/>
        <v>51</v>
      </c>
      <c r="AE121" s="21" t="str" cm="1">
        <f t="array" aca="1" ref="AE121" ca="1">INDIRECT("Teams!BP"&amp;AD121)</f>
        <v/>
      </c>
      <c r="AF121" s="97" t="str" cm="1">
        <f t="array" aca="1" ref="AF121" ca="1">IFERROR(INDIRECT("Teams!BM"&amp;MATCH(AE121,Teams!Q:Q,0)),"")</f>
        <v/>
      </c>
      <c r="AG121" s="21" t="s">
        <v>5044</v>
      </c>
    </row>
  </sheetData>
  <sheetProtection algorithmName="SHA-512" hashValue="qyviytJsCO9kOf1Ksc5ztTLtGdU+eqRn1NiCV6fnNyH5QhUNKy66Rr2A5CpC0ZjwHXzGKOq4vuMVp/y7ZiMAFA==" saltValue="okCmc8vC+3ogzcoM1xJMLg==" spinCount="100000" sheet="1" objects="1" scenarios="1"/>
  <customSheetViews>
    <customSheetView guid="{E487D5E1-83A7-4888-8182-62C36658C6DD}">
      <pane ySplit="1" topLeftCell="A2" activePane="bottomLeft" state="frozen"/>
      <selection pane="bottomLeft" activeCell="A2" sqref="A2"/>
      <pageMargins left="0.7" right="0.7" top="0.75" bottom="0.75" header="0.3" footer="0.3"/>
    </customSheetView>
    <customSheetView guid="{7E4B9849-E07B-47B0-9D0B-83F25B91D056}" hiddenColumns="1">
      <pane ySplit="1" topLeftCell="A2" activePane="bottomLeft" state="frozen"/>
      <selection pane="bottomLeft" activeCell="A2" sqref="A2"/>
      <pageMargins left="0.7" right="0.7" top="0.75" bottom="0.75" header="0.3" footer="0.3"/>
    </customSheetView>
    <customSheetView guid="{A92DE01B-2CB0-4F64-8278-F91981EA503E}" hiddenColumns="1">
      <pane ySplit="1" topLeftCell="A2" activePane="bottomLeft" state="frozen"/>
      <selection pane="bottomLeft" activeCell="L1" sqref="L1:T1048576"/>
      <pageMargins left="0.7" right="0.7" top="0.75" bottom="0.75" header="0.3" footer="0.3"/>
    </customSheetView>
    <customSheetView guid="{B14951B3-AFAF-487A-AE5E-98031D77C79A}" filter="1" showAutoFilter="1" hiddenColumns="1">
      <pane ySplit="1" topLeftCell="A2" activePane="bottomLeft" state="frozen"/>
      <selection pane="bottomLeft" activeCell="A2" sqref="A2"/>
      <pageMargins left="0.7" right="0.7" top="0.75" bottom="0.75" header="0.3" footer="0.3"/>
      <autoFilter ref="AG1:AG193" xr:uid="{20294F0F-81AD-4DA3-BB63-5E65368A1012}">
        <filterColumn colId="0">
          <filters>
            <filter val="N"/>
            <filter val="Z"/>
          </filters>
        </filterColumn>
      </autoFilter>
    </customSheetView>
    <customSheetView guid="{5A20CB27-8576-49F3-89F2-769591A41DE7}" filter="1" showAutoFilter="1" hiddenColumns="1">
      <pane ySplit="1" topLeftCell="A2" activePane="bottomLeft" state="frozen"/>
      <selection pane="bottomLeft"/>
      <pageMargins left="0.7" right="0.7" top="0.75" bottom="0.75" header="0.3" footer="0.3"/>
      <autoFilter ref="AG1:AG193" xr:uid="{88043152-5FED-400B-836C-F555E8C626E5}">
        <filterColumn colId="0">
          <filters>
            <filter val="N"/>
            <filter val="Z"/>
          </filters>
        </filterColumn>
      </autoFilter>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0250" r:id="rId4" name="Button 10">
              <controlPr defaultSize="0" print="0" autoFill="0" autoPict="0" macro="[0]!KopieSortOpgave">
                <anchor moveWithCells="1" sizeWithCells="1">
                  <from>
                    <xdr:col>27</xdr:col>
                    <xdr:colOff>0</xdr:colOff>
                    <xdr:row>0</xdr:row>
                    <xdr:rowOff>19050</xdr:rowOff>
                  </from>
                  <to>
                    <xdr:col>27</xdr:col>
                    <xdr:colOff>1212850</xdr:colOff>
                    <xdr:row>1</xdr:row>
                    <xdr:rowOff>12700</xdr:rowOff>
                  </to>
                </anchor>
              </controlPr>
            </control>
          </mc:Choice>
        </mc:AlternateContent>
        <mc:AlternateContent xmlns:mc="http://schemas.openxmlformats.org/markup-compatibility/2006">
          <mc:Choice Requires="x14">
            <control shapeId="10251" r:id="rId5" name="Button 11">
              <controlPr defaultSize="0" print="0" autoFill="0" autoPict="0" macro="[0]!PuntenBerekenen">
                <anchor moveWithCells="1" sizeWithCells="1">
                  <from>
                    <xdr:col>27</xdr:col>
                    <xdr:colOff>0</xdr:colOff>
                    <xdr:row>2</xdr:row>
                    <xdr:rowOff>19050</xdr:rowOff>
                  </from>
                  <to>
                    <xdr:col>27</xdr:col>
                    <xdr:colOff>1212850</xdr:colOff>
                    <xdr:row>4</xdr:row>
                    <xdr:rowOff>12700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L56"/>
  <sheetViews>
    <sheetView workbookViewId="0">
      <pane ySplit="1" topLeftCell="A2" activePane="bottomLeft" state="frozenSplit"/>
      <selection pane="bottomLeft" activeCell="A2" sqref="A2"/>
    </sheetView>
  </sheetViews>
  <sheetFormatPr defaultColWidth="9.1796875" defaultRowHeight="12.5" x14ac:dyDescent="0.25"/>
  <cols>
    <col min="1" max="1" width="6.26953125" style="323" bestFit="1" customWidth="1"/>
    <col min="2" max="2" width="6.26953125" style="324" bestFit="1" customWidth="1"/>
    <col min="3" max="3" width="6.1796875" style="324" bestFit="1" customWidth="1"/>
    <col min="4" max="4" width="9.26953125" style="324" bestFit="1" customWidth="1"/>
    <col min="5" max="5" width="5" style="325" bestFit="1" customWidth="1"/>
    <col min="6" max="6" width="4.54296875" style="324" bestFit="1" customWidth="1"/>
    <col min="7" max="7" width="6.1796875" style="326" bestFit="1" customWidth="1"/>
    <col min="8" max="8" width="4.54296875" style="327" customWidth="1"/>
    <col min="9" max="10" width="4.453125" style="327" customWidth="1"/>
    <col min="11" max="11" width="4.54296875" style="327" customWidth="1"/>
    <col min="12" max="12" width="1.54296875" style="328" bestFit="1" customWidth="1"/>
    <col min="13" max="16384" width="9.1796875" style="329"/>
  </cols>
  <sheetData>
    <row r="1" spans="1:12" s="322" customFormat="1" ht="12.75" customHeight="1" x14ac:dyDescent="0.3">
      <c r="A1" s="316" t="s">
        <v>5207</v>
      </c>
      <c r="B1" s="317" t="s">
        <v>5212</v>
      </c>
      <c r="C1" s="317" t="s">
        <v>2</v>
      </c>
      <c r="D1" s="317" t="s">
        <v>5213</v>
      </c>
      <c r="E1" s="318" t="s">
        <v>5214</v>
      </c>
      <c r="F1" s="317" t="s">
        <v>5147</v>
      </c>
      <c r="G1" s="319" t="s">
        <v>5215</v>
      </c>
      <c r="H1" s="320"/>
      <c r="I1" s="320"/>
      <c r="J1" s="320"/>
      <c r="K1" s="320"/>
      <c r="L1" s="321" t="s">
        <v>5179</v>
      </c>
    </row>
    <row r="2" spans="1:12" x14ac:dyDescent="0.25">
      <c r="A2" s="323" t="s">
        <v>7050</v>
      </c>
      <c r="B2" s="324" t="s">
        <v>5266</v>
      </c>
      <c r="C2" s="324" t="s">
        <v>5050</v>
      </c>
      <c r="D2" s="324" t="s">
        <v>5155</v>
      </c>
      <c r="E2" s="325">
        <v>8</v>
      </c>
      <c r="F2" s="324" t="s">
        <v>5158</v>
      </c>
      <c r="G2" s="326">
        <v>24.4</v>
      </c>
    </row>
    <row r="3" spans="1:12" x14ac:dyDescent="0.25">
      <c r="A3" s="323" t="s">
        <v>7050</v>
      </c>
      <c r="B3" s="324" t="s">
        <v>5266</v>
      </c>
      <c r="C3" s="324" t="s">
        <v>5051</v>
      </c>
      <c r="D3" s="324" t="s">
        <v>5155</v>
      </c>
      <c r="E3" s="325">
        <v>8</v>
      </c>
      <c r="F3" s="324" t="s">
        <v>5158</v>
      </c>
      <c r="G3" s="326">
        <v>23.4</v>
      </c>
    </row>
    <row r="4" spans="1:12" x14ac:dyDescent="0.25">
      <c r="A4" s="323" t="s">
        <v>7050</v>
      </c>
      <c r="B4" s="324" t="s">
        <v>5266</v>
      </c>
      <c r="C4" s="324" t="s">
        <v>5052</v>
      </c>
      <c r="D4" s="324" t="s">
        <v>5155</v>
      </c>
      <c r="E4" s="325">
        <v>8</v>
      </c>
      <c r="F4" s="324" t="s">
        <v>5158</v>
      </c>
      <c r="G4" s="326">
        <v>31.8</v>
      </c>
    </row>
    <row r="5" spans="1:12" x14ac:dyDescent="0.25">
      <c r="A5" s="323" t="s">
        <v>7050</v>
      </c>
      <c r="B5" s="324" t="s">
        <v>5266</v>
      </c>
      <c r="C5" s="324" t="s">
        <v>5053</v>
      </c>
      <c r="D5" s="324" t="s">
        <v>5155</v>
      </c>
      <c r="E5" s="325">
        <v>8</v>
      </c>
      <c r="F5" s="324" t="s">
        <v>5158</v>
      </c>
      <c r="G5" s="326">
        <v>37.5</v>
      </c>
    </row>
    <row r="6" spans="1:12" x14ac:dyDescent="0.25">
      <c r="A6" s="323" t="s">
        <v>7050</v>
      </c>
      <c r="B6" s="324" t="s">
        <v>5266</v>
      </c>
      <c r="C6" s="324" t="s">
        <v>5054</v>
      </c>
      <c r="D6" s="324" t="s">
        <v>5155</v>
      </c>
      <c r="E6" s="325">
        <v>8</v>
      </c>
      <c r="F6" s="324" t="s">
        <v>5158</v>
      </c>
      <c r="G6" s="326">
        <v>22.4</v>
      </c>
    </row>
    <row r="7" spans="1:12" x14ac:dyDescent="0.25">
      <c r="A7" s="323" t="s">
        <v>7050</v>
      </c>
      <c r="B7" s="324" t="s">
        <v>5266</v>
      </c>
      <c r="C7" s="324" t="s">
        <v>5055</v>
      </c>
      <c r="D7" s="324" t="s">
        <v>5156</v>
      </c>
      <c r="E7" s="325">
        <v>8</v>
      </c>
      <c r="F7" s="324" t="s">
        <v>5158</v>
      </c>
      <c r="G7" s="326">
        <v>20.3</v>
      </c>
    </row>
    <row r="8" spans="1:12" x14ac:dyDescent="0.25">
      <c r="A8" s="323" t="s">
        <v>7050</v>
      </c>
      <c r="B8" s="324" t="s">
        <v>5266</v>
      </c>
      <c r="C8" s="324" t="s">
        <v>5056</v>
      </c>
      <c r="D8" s="324" t="s">
        <v>5156</v>
      </c>
      <c r="E8" s="325">
        <v>8</v>
      </c>
      <c r="F8" s="324" t="s">
        <v>5158</v>
      </c>
      <c r="G8" s="326">
        <v>21.7</v>
      </c>
    </row>
    <row r="9" spans="1:12" x14ac:dyDescent="0.25">
      <c r="A9" s="323" t="s">
        <v>7050</v>
      </c>
      <c r="B9" s="324" t="s">
        <v>5275</v>
      </c>
      <c r="C9" s="324" t="s">
        <v>5065</v>
      </c>
      <c r="D9" s="324" t="s">
        <v>5160</v>
      </c>
      <c r="E9" s="325">
        <v>8</v>
      </c>
      <c r="F9" s="324" t="s">
        <v>5163</v>
      </c>
      <c r="G9" s="326">
        <v>40</v>
      </c>
    </row>
    <row r="10" spans="1:12" x14ac:dyDescent="0.25">
      <c r="A10" s="323" t="s">
        <v>7050</v>
      </c>
      <c r="B10" s="324" t="s">
        <v>10</v>
      </c>
      <c r="C10" s="324" t="s">
        <v>1172</v>
      </c>
      <c r="D10" s="324" t="s">
        <v>5155</v>
      </c>
      <c r="E10" s="325">
        <v>8</v>
      </c>
      <c r="F10" s="324" t="s">
        <v>5158</v>
      </c>
      <c r="G10" s="326">
        <v>17.100000000000001</v>
      </c>
    </row>
    <row r="11" spans="1:12" x14ac:dyDescent="0.25">
      <c r="A11" s="323" t="s">
        <v>7050</v>
      </c>
      <c r="B11" s="324" t="s">
        <v>10</v>
      </c>
      <c r="C11" s="324" t="s">
        <v>1173</v>
      </c>
      <c r="D11" s="324" t="s">
        <v>5155</v>
      </c>
      <c r="E11" s="325">
        <v>8</v>
      </c>
      <c r="F11" s="324" t="s">
        <v>5158</v>
      </c>
      <c r="G11" s="326">
        <v>17.2</v>
      </c>
    </row>
    <row r="12" spans="1:12" x14ac:dyDescent="0.25">
      <c r="A12" s="323" t="s">
        <v>7050</v>
      </c>
      <c r="B12" s="324" t="s">
        <v>10</v>
      </c>
      <c r="C12" s="324" t="s">
        <v>1174</v>
      </c>
      <c r="D12" s="324" t="s">
        <v>5156</v>
      </c>
      <c r="E12" s="325">
        <v>8</v>
      </c>
      <c r="F12" s="324" t="s">
        <v>5158</v>
      </c>
      <c r="G12" s="326">
        <v>16.7</v>
      </c>
    </row>
    <row r="13" spans="1:12" x14ac:dyDescent="0.25">
      <c r="A13" s="323" t="s">
        <v>7050</v>
      </c>
      <c r="B13" s="324" t="s">
        <v>13</v>
      </c>
      <c r="C13" s="324" t="s">
        <v>5084</v>
      </c>
      <c r="D13" s="324" t="s">
        <v>5155</v>
      </c>
      <c r="E13" s="325">
        <v>8</v>
      </c>
      <c r="F13" s="324" t="s">
        <v>5158</v>
      </c>
      <c r="G13" s="326">
        <v>14.9</v>
      </c>
    </row>
    <row r="14" spans="1:12" x14ac:dyDescent="0.25">
      <c r="A14" s="323" t="s">
        <v>7050</v>
      </c>
      <c r="B14" s="324" t="s">
        <v>13</v>
      </c>
      <c r="C14" s="324" t="s">
        <v>5085</v>
      </c>
      <c r="D14" s="324" t="s">
        <v>5155</v>
      </c>
      <c r="E14" s="325">
        <v>8</v>
      </c>
      <c r="F14" s="324" t="s">
        <v>5158</v>
      </c>
      <c r="G14" s="326">
        <v>14.4</v>
      </c>
    </row>
    <row r="15" spans="1:12" x14ac:dyDescent="0.25">
      <c r="A15" s="323" t="s">
        <v>7050</v>
      </c>
      <c r="B15" s="324" t="s">
        <v>13</v>
      </c>
      <c r="C15" s="324" t="s">
        <v>5086</v>
      </c>
      <c r="D15" s="324" t="s">
        <v>5156</v>
      </c>
      <c r="E15" s="325">
        <v>8</v>
      </c>
      <c r="F15" s="324" t="s">
        <v>5158</v>
      </c>
      <c r="G15" s="326">
        <v>14.4</v>
      </c>
    </row>
    <row r="16" spans="1:12" x14ac:dyDescent="0.25">
      <c r="A16" s="323" t="s">
        <v>7050</v>
      </c>
      <c r="B16" s="324" t="s">
        <v>18</v>
      </c>
      <c r="C16" s="324" t="s">
        <v>5094</v>
      </c>
      <c r="D16" s="324" t="s">
        <v>5155</v>
      </c>
      <c r="E16" s="325">
        <v>8</v>
      </c>
      <c r="F16" s="324" t="s">
        <v>5158</v>
      </c>
      <c r="G16" s="326">
        <v>12.8</v>
      </c>
    </row>
    <row r="17" spans="1:7" x14ac:dyDescent="0.25">
      <c r="A17" s="323" t="s">
        <v>7050</v>
      </c>
      <c r="B17" s="324" t="s">
        <v>18</v>
      </c>
      <c r="C17" s="324" t="s">
        <v>5095</v>
      </c>
      <c r="D17" s="324" t="s">
        <v>5155</v>
      </c>
      <c r="E17" s="325">
        <v>8</v>
      </c>
      <c r="F17" s="324" t="s">
        <v>5158</v>
      </c>
      <c r="G17" s="326">
        <v>12.4</v>
      </c>
    </row>
    <row r="18" spans="1:7" x14ac:dyDescent="0.25">
      <c r="A18" s="323" t="s">
        <v>7050</v>
      </c>
      <c r="B18" s="324" t="s">
        <v>18</v>
      </c>
      <c r="C18" s="324" t="s">
        <v>5096</v>
      </c>
      <c r="D18" s="324" t="s">
        <v>5156</v>
      </c>
      <c r="E18" s="325">
        <v>8</v>
      </c>
      <c r="F18" s="324" t="s">
        <v>5158</v>
      </c>
      <c r="G18" s="326">
        <v>12.8</v>
      </c>
    </row>
    <row r="19" spans="1:7" x14ac:dyDescent="0.25">
      <c r="A19" s="323" t="s">
        <v>7050</v>
      </c>
      <c r="B19" s="324" t="s">
        <v>18</v>
      </c>
      <c r="C19" s="324" t="s">
        <v>5097</v>
      </c>
      <c r="D19" s="324" t="s">
        <v>5156</v>
      </c>
      <c r="E19" s="325">
        <v>8</v>
      </c>
      <c r="F19" s="324" t="s">
        <v>5158</v>
      </c>
      <c r="G19" s="326">
        <v>12.8</v>
      </c>
    </row>
    <row r="20" spans="1:7" x14ac:dyDescent="0.25">
      <c r="A20" s="323" t="s">
        <v>7050</v>
      </c>
      <c r="B20" s="324" t="s">
        <v>22</v>
      </c>
      <c r="C20" s="324" t="s">
        <v>5106</v>
      </c>
      <c r="D20" s="324" t="s">
        <v>5156</v>
      </c>
      <c r="E20" s="325">
        <v>8</v>
      </c>
      <c r="F20" s="324" t="s">
        <v>5158</v>
      </c>
      <c r="G20" s="326">
        <v>10.9</v>
      </c>
    </row>
    <row r="21" spans="1:7" x14ac:dyDescent="0.25">
      <c r="A21" s="323" t="s">
        <v>7050</v>
      </c>
      <c r="B21" s="324" t="s">
        <v>22</v>
      </c>
      <c r="C21" s="324" t="s">
        <v>5107</v>
      </c>
      <c r="D21" s="324" t="s">
        <v>5156</v>
      </c>
      <c r="E21" s="325">
        <v>8</v>
      </c>
      <c r="F21" s="324" t="s">
        <v>5158</v>
      </c>
      <c r="G21" s="326">
        <v>10.1</v>
      </c>
    </row>
    <row r="22" spans="1:7" x14ac:dyDescent="0.25">
      <c r="A22" s="323" t="s">
        <v>7050</v>
      </c>
      <c r="B22" s="324" t="s">
        <v>22</v>
      </c>
      <c r="C22" s="324" t="s">
        <v>5108</v>
      </c>
      <c r="D22" s="324" t="s">
        <v>5156</v>
      </c>
      <c r="E22" s="325">
        <v>8</v>
      </c>
      <c r="F22" s="324" t="s">
        <v>5158</v>
      </c>
      <c r="G22" s="326">
        <v>10.3</v>
      </c>
    </row>
    <row r="23" spans="1:7" x14ac:dyDescent="0.25">
      <c r="A23" s="323" t="s">
        <v>7050</v>
      </c>
      <c r="B23" s="324" t="s">
        <v>27</v>
      </c>
      <c r="C23" s="324" t="s">
        <v>5118</v>
      </c>
      <c r="D23" s="324" t="s">
        <v>5156</v>
      </c>
      <c r="E23" s="325">
        <v>4</v>
      </c>
      <c r="F23" s="324" t="s">
        <v>5158</v>
      </c>
      <c r="G23" s="326">
        <v>9</v>
      </c>
    </row>
    <row r="24" spans="1:7" x14ac:dyDescent="0.25">
      <c r="A24" s="323" t="s">
        <v>7050</v>
      </c>
      <c r="B24" s="324" t="s">
        <v>27</v>
      </c>
      <c r="C24" s="324" t="s">
        <v>5119</v>
      </c>
      <c r="D24" s="324" t="s">
        <v>5156</v>
      </c>
      <c r="E24" s="325">
        <v>4</v>
      </c>
      <c r="F24" s="324" t="s">
        <v>5158</v>
      </c>
      <c r="G24" s="326">
        <v>9</v>
      </c>
    </row>
    <row r="25" spans="1:7" x14ac:dyDescent="0.25">
      <c r="A25" s="323" t="s">
        <v>7050</v>
      </c>
      <c r="B25" s="324" t="s">
        <v>27</v>
      </c>
      <c r="C25" s="324" t="s">
        <v>5120</v>
      </c>
      <c r="D25" s="324" t="s">
        <v>5156</v>
      </c>
      <c r="E25" s="325">
        <v>4</v>
      </c>
      <c r="F25" s="324" t="s">
        <v>5158</v>
      </c>
      <c r="G25" s="326">
        <v>9</v>
      </c>
    </row>
    <row r="26" spans="1:7" x14ac:dyDescent="0.25">
      <c r="A26" s="323" t="s">
        <v>7050</v>
      </c>
      <c r="B26" s="324" t="s">
        <v>27</v>
      </c>
      <c r="C26" s="324" t="s">
        <v>5121</v>
      </c>
      <c r="D26" s="324" t="s">
        <v>5156</v>
      </c>
      <c r="E26" s="325">
        <v>4</v>
      </c>
      <c r="F26" s="324" t="s">
        <v>5158</v>
      </c>
      <c r="G26" s="326">
        <v>8</v>
      </c>
    </row>
    <row r="27" spans="1:7" x14ac:dyDescent="0.25">
      <c r="A27" s="323" t="s">
        <v>7050</v>
      </c>
      <c r="B27" s="324" t="s">
        <v>27</v>
      </c>
      <c r="C27" s="324" t="s">
        <v>5122</v>
      </c>
      <c r="D27" s="324" t="s">
        <v>5156</v>
      </c>
      <c r="E27" s="325">
        <v>4</v>
      </c>
      <c r="F27" s="324" t="s">
        <v>5158</v>
      </c>
      <c r="G27" s="326">
        <v>8.3000000000000007</v>
      </c>
    </row>
    <row r="28" spans="1:7" x14ac:dyDescent="0.25">
      <c r="A28" s="323" t="s">
        <v>7050</v>
      </c>
      <c r="B28" s="324" t="s">
        <v>30</v>
      </c>
      <c r="C28" s="324" t="s">
        <v>5133</v>
      </c>
      <c r="D28" s="324" t="s">
        <v>5156</v>
      </c>
      <c r="E28" s="325">
        <v>4</v>
      </c>
      <c r="F28" s="324" t="s">
        <v>5158</v>
      </c>
      <c r="G28" s="326">
        <v>6.2</v>
      </c>
    </row>
    <row r="29" spans="1:7" x14ac:dyDescent="0.25">
      <c r="A29" s="323" t="s">
        <v>7050</v>
      </c>
      <c r="B29" s="324" t="s">
        <v>30</v>
      </c>
      <c r="C29" s="324" t="s">
        <v>5134</v>
      </c>
      <c r="D29" s="324" t="s">
        <v>5156</v>
      </c>
      <c r="E29" s="325">
        <v>4</v>
      </c>
      <c r="F29" s="324" t="s">
        <v>5158</v>
      </c>
      <c r="G29" s="326">
        <v>6.3</v>
      </c>
    </row>
    <row r="30" spans="1:7" x14ac:dyDescent="0.25">
      <c r="A30" s="323" t="s">
        <v>31</v>
      </c>
      <c r="B30" s="324" t="s">
        <v>5266</v>
      </c>
      <c r="C30" s="324" t="s">
        <v>5050</v>
      </c>
      <c r="D30" s="324" t="s">
        <v>5155</v>
      </c>
      <c r="E30" s="325">
        <v>8</v>
      </c>
      <c r="F30" s="324" t="s">
        <v>5158</v>
      </c>
      <c r="G30" s="326">
        <v>24.4</v>
      </c>
    </row>
    <row r="31" spans="1:7" x14ac:dyDescent="0.25">
      <c r="A31" s="323" t="s">
        <v>31</v>
      </c>
      <c r="B31" s="324" t="s">
        <v>5266</v>
      </c>
      <c r="C31" s="324" t="s">
        <v>5051</v>
      </c>
      <c r="D31" s="324" t="s">
        <v>5155</v>
      </c>
      <c r="E31" s="325">
        <v>8</v>
      </c>
      <c r="F31" s="324" t="s">
        <v>5158</v>
      </c>
      <c r="G31" s="326">
        <v>23.4</v>
      </c>
    </row>
    <row r="32" spans="1:7" x14ac:dyDescent="0.25">
      <c r="A32" s="323" t="s">
        <v>31</v>
      </c>
      <c r="B32" s="324" t="s">
        <v>5266</v>
      </c>
      <c r="C32" s="324" t="s">
        <v>5052</v>
      </c>
      <c r="D32" s="324" t="s">
        <v>5155</v>
      </c>
      <c r="E32" s="325">
        <v>8</v>
      </c>
      <c r="F32" s="324" t="s">
        <v>5158</v>
      </c>
      <c r="G32" s="326">
        <v>31.8</v>
      </c>
    </row>
    <row r="33" spans="1:7" x14ac:dyDescent="0.25">
      <c r="A33" s="323" t="s">
        <v>31</v>
      </c>
      <c r="B33" s="324" t="s">
        <v>5266</v>
      </c>
      <c r="C33" s="324" t="s">
        <v>5053</v>
      </c>
      <c r="D33" s="324" t="s">
        <v>5155</v>
      </c>
      <c r="E33" s="325">
        <v>8</v>
      </c>
      <c r="F33" s="324" t="s">
        <v>5158</v>
      </c>
      <c r="G33" s="326">
        <v>37.5</v>
      </c>
    </row>
    <row r="34" spans="1:7" x14ac:dyDescent="0.25">
      <c r="A34" s="323" t="s">
        <v>31</v>
      </c>
      <c r="B34" s="324" t="s">
        <v>5266</v>
      </c>
      <c r="C34" s="324" t="s">
        <v>5054</v>
      </c>
      <c r="D34" s="324" t="s">
        <v>5155</v>
      </c>
      <c r="E34" s="325">
        <v>8</v>
      </c>
      <c r="F34" s="324" t="s">
        <v>5158</v>
      </c>
      <c r="G34" s="326">
        <v>22.4</v>
      </c>
    </row>
    <row r="35" spans="1:7" x14ac:dyDescent="0.25">
      <c r="A35" s="323" t="s">
        <v>31</v>
      </c>
      <c r="B35" s="324" t="s">
        <v>5266</v>
      </c>
      <c r="C35" s="324" t="s">
        <v>5055</v>
      </c>
      <c r="D35" s="324" t="s">
        <v>5156</v>
      </c>
      <c r="E35" s="325">
        <v>8</v>
      </c>
      <c r="F35" s="324" t="s">
        <v>5158</v>
      </c>
      <c r="G35" s="326">
        <v>20.3</v>
      </c>
    </row>
    <row r="36" spans="1:7" x14ac:dyDescent="0.25">
      <c r="A36" s="323" t="s">
        <v>31</v>
      </c>
      <c r="B36" s="324" t="s">
        <v>5266</v>
      </c>
      <c r="C36" s="324" t="s">
        <v>5056</v>
      </c>
      <c r="D36" s="324" t="s">
        <v>5156</v>
      </c>
      <c r="E36" s="325">
        <v>8</v>
      </c>
      <c r="F36" s="324" t="s">
        <v>5158</v>
      </c>
      <c r="G36" s="326">
        <v>21.7</v>
      </c>
    </row>
    <row r="37" spans="1:7" x14ac:dyDescent="0.25">
      <c r="A37" s="323" t="s">
        <v>31</v>
      </c>
      <c r="B37" s="324" t="s">
        <v>10</v>
      </c>
      <c r="C37" s="324" t="s">
        <v>1172</v>
      </c>
      <c r="D37" s="324" t="s">
        <v>5155</v>
      </c>
      <c r="E37" s="325">
        <v>8</v>
      </c>
      <c r="F37" s="324" t="s">
        <v>5158</v>
      </c>
      <c r="G37" s="326">
        <v>17.100000000000001</v>
      </c>
    </row>
    <row r="38" spans="1:7" x14ac:dyDescent="0.25">
      <c r="A38" s="323" t="s">
        <v>31</v>
      </c>
      <c r="B38" s="324" t="s">
        <v>10</v>
      </c>
      <c r="C38" s="324" t="s">
        <v>1173</v>
      </c>
      <c r="D38" s="324" t="s">
        <v>5155</v>
      </c>
      <c r="E38" s="325">
        <v>8</v>
      </c>
      <c r="F38" s="324" t="s">
        <v>5158</v>
      </c>
      <c r="G38" s="326">
        <v>17.2</v>
      </c>
    </row>
    <row r="39" spans="1:7" x14ac:dyDescent="0.25">
      <c r="A39" s="323" t="s">
        <v>31</v>
      </c>
      <c r="B39" s="324" t="s">
        <v>10</v>
      </c>
      <c r="C39" s="324" t="s">
        <v>1174</v>
      </c>
      <c r="D39" s="324" t="s">
        <v>5156</v>
      </c>
      <c r="E39" s="325">
        <v>8</v>
      </c>
      <c r="F39" s="324" t="s">
        <v>5158</v>
      </c>
      <c r="G39" s="326">
        <v>16.7</v>
      </c>
    </row>
    <row r="40" spans="1:7" x14ac:dyDescent="0.25">
      <c r="A40" s="323" t="s">
        <v>31</v>
      </c>
      <c r="B40" s="324" t="s">
        <v>13</v>
      </c>
      <c r="C40" s="324" t="s">
        <v>5084</v>
      </c>
      <c r="D40" s="324" t="s">
        <v>5155</v>
      </c>
      <c r="E40" s="325">
        <v>8</v>
      </c>
      <c r="F40" s="324" t="s">
        <v>5158</v>
      </c>
      <c r="G40" s="326">
        <v>14.9</v>
      </c>
    </row>
    <row r="41" spans="1:7" x14ac:dyDescent="0.25">
      <c r="A41" s="323" t="s">
        <v>31</v>
      </c>
      <c r="B41" s="324" t="s">
        <v>13</v>
      </c>
      <c r="C41" s="324" t="s">
        <v>5085</v>
      </c>
      <c r="D41" s="324" t="s">
        <v>5155</v>
      </c>
      <c r="E41" s="325">
        <v>8</v>
      </c>
      <c r="F41" s="324" t="s">
        <v>5158</v>
      </c>
      <c r="G41" s="326">
        <v>14.4</v>
      </c>
    </row>
    <row r="42" spans="1:7" x14ac:dyDescent="0.25">
      <c r="A42" s="323" t="s">
        <v>31</v>
      </c>
      <c r="B42" s="324" t="s">
        <v>13</v>
      </c>
      <c r="C42" s="324" t="s">
        <v>5086</v>
      </c>
      <c r="D42" s="324" t="s">
        <v>5156</v>
      </c>
      <c r="E42" s="325">
        <v>8</v>
      </c>
      <c r="F42" s="324" t="s">
        <v>5158</v>
      </c>
      <c r="G42" s="326">
        <v>14.4</v>
      </c>
    </row>
    <row r="43" spans="1:7" x14ac:dyDescent="0.25">
      <c r="A43" s="323" t="s">
        <v>31</v>
      </c>
      <c r="B43" s="324" t="s">
        <v>18</v>
      </c>
      <c r="C43" s="324" t="s">
        <v>5094</v>
      </c>
      <c r="D43" s="324" t="s">
        <v>5155</v>
      </c>
      <c r="E43" s="325">
        <v>8</v>
      </c>
      <c r="F43" s="324" t="s">
        <v>5158</v>
      </c>
      <c r="G43" s="326">
        <v>12.8</v>
      </c>
    </row>
    <row r="44" spans="1:7" x14ac:dyDescent="0.25">
      <c r="A44" s="323" t="s">
        <v>31</v>
      </c>
      <c r="B44" s="324" t="s">
        <v>18</v>
      </c>
      <c r="C44" s="324" t="s">
        <v>5095</v>
      </c>
      <c r="D44" s="324" t="s">
        <v>5155</v>
      </c>
      <c r="E44" s="325">
        <v>8</v>
      </c>
      <c r="F44" s="324" t="s">
        <v>5158</v>
      </c>
      <c r="G44" s="326">
        <v>12.4</v>
      </c>
    </row>
    <row r="45" spans="1:7" x14ac:dyDescent="0.25">
      <c r="A45" s="323" t="s">
        <v>31</v>
      </c>
      <c r="B45" s="324" t="s">
        <v>18</v>
      </c>
      <c r="C45" s="324" t="s">
        <v>5096</v>
      </c>
      <c r="D45" s="324" t="s">
        <v>5156</v>
      </c>
      <c r="E45" s="325">
        <v>8</v>
      </c>
      <c r="F45" s="324" t="s">
        <v>5158</v>
      </c>
      <c r="G45" s="326">
        <v>12.8</v>
      </c>
    </row>
    <row r="46" spans="1:7" x14ac:dyDescent="0.25">
      <c r="A46" s="323" t="s">
        <v>31</v>
      </c>
      <c r="B46" s="324" t="s">
        <v>18</v>
      </c>
      <c r="C46" s="324" t="s">
        <v>5097</v>
      </c>
      <c r="D46" s="324" t="s">
        <v>5156</v>
      </c>
      <c r="E46" s="325">
        <v>8</v>
      </c>
      <c r="F46" s="324" t="s">
        <v>5158</v>
      </c>
      <c r="G46" s="326">
        <v>12.8</v>
      </c>
    </row>
    <row r="47" spans="1:7" x14ac:dyDescent="0.25">
      <c r="A47" s="323" t="s">
        <v>31</v>
      </c>
      <c r="B47" s="324" t="s">
        <v>22</v>
      </c>
      <c r="C47" s="324" t="s">
        <v>5106</v>
      </c>
      <c r="D47" s="324" t="s">
        <v>5156</v>
      </c>
      <c r="E47" s="325">
        <v>8</v>
      </c>
      <c r="F47" s="324" t="s">
        <v>5158</v>
      </c>
      <c r="G47" s="326">
        <v>10.9</v>
      </c>
    </row>
    <row r="48" spans="1:7" x14ac:dyDescent="0.25">
      <c r="A48" s="323" t="s">
        <v>31</v>
      </c>
      <c r="B48" s="324" t="s">
        <v>22</v>
      </c>
      <c r="C48" s="324" t="s">
        <v>5107</v>
      </c>
      <c r="D48" s="324" t="s">
        <v>5156</v>
      </c>
      <c r="E48" s="325">
        <v>8</v>
      </c>
      <c r="F48" s="324" t="s">
        <v>5158</v>
      </c>
      <c r="G48" s="326">
        <v>10.1</v>
      </c>
    </row>
    <row r="49" spans="1:7" x14ac:dyDescent="0.25">
      <c r="A49" s="323" t="s">
        <v>31</v>
      </c>
      <c r="B49" s="324" t="s">
        <v>22</v>
      </c>
      <c r="C49" s="324" t="s">
        <v>5108</v>
      </c>
      <c r="D49" s="324" t="s">
        <v>5156</v>
      </c>
      <c r="E49" s="325">
        <v>8</v>
      </c>
      <c r="F49" s="324" t="s">
        <v>5158</v>
      </c>
      <c r="G49" s="326">
        <v>10.3</v>
      </c>
    </row>
    <row r="50" spans="1:7" x14ac:dyDescent="0.25">
      <c r="A50" s="323" t="s">
        <v>31</v>
      </c>
      <c r="B50" s="324" t="s">
        <v>27</v>
      </c>
      <c r="C50" s="324" t="s">
        <v>5118</v>
      </c>
      <c r="D50" s="324" t="s">
        <v>5156</v>
      </c>
      <c r="E50" s="325">
        <v>4</v>
      </c>
      <c r="F50" s="324" t="s">
        <v>5158</v>
      </c>
      <c r="G50" s="326">
        <v>9</v>
      </c>
    </row>
    <row r="51" spans="1:7" x14ac:dyDescent="0.25">
      <c r="A51" s="323" t="s">
        <v>31</v>
      </c>
      <c r="B51" s="324" t="s">
        <v>27</v>
      </c>
      <c r="C51" s="324" t="s">
        <v>5119</v>
      </c>
      <c r="D51" s="324" t="s">
        <v>5156</v>
      </c>
      <c r="E51" s="325">
        <v>4</v>
      </c>
      <c r="F51" s="324" t="s">
        <v>5158</v>
      </c>
      <c r="G51" s="326">
        <v>9</v>
      </c>
    </row>
    <row r="52" spans="1:7" x14ac:dyDescent="0.25">
      <c r="A52" s="323" t="s">
        <v>31</v>
      </c>
      <c r="B52" s="324" t="s">
        <v>27</v>
      </c>
      <c r="C52" s="324" t="s">
        <v>5120</v>
      </c>
      <c r="D52" s="324" t="s">
        <v>5156</v>
      </c>
      <c r="E52" s="325">
        <v>4</v>
      </c>
      <c r="F52" s="324" t="s">
        <v>5158</v>
      </c>
      <c r="G52" s="326">
        <v>9</v>
      </c>
    </row>
    <row r="53" spans="1:7" x14ac:dyDescent="0.25">
      <c r="A53" s="323" t="s">
        <v>31</v>
      </c>
      <c r="B53" s="324" t="s">
        <v>27</v>
      </c>
      <c r="C53" s="324" t="s">
        <v>5121</v>
      </c>
      <c r="D53" s="324" t="s">
        <v>5156</v>
      </c>
      <c r="E53" s="325">
        <v>4</v>
      </c>
      <c r="F53" s="324" t="s">
        <v>5158</v>
      </c>
      <c r="G53" s="326">
        <v>8</v>
      </c>
    </row>
    <row r="54" spans="1:7" x14ac:dyDescent="0.25">
      <c r="A54" s="323" t="s">
        <v>31</v>
      </c>
      <c r="B54" s="324" t="s">
        <v>27</v>
      </c>
      <c r="C54" s="324" t="s">
        <v>5122</v>
      </c>
      <c r="D54" s="324" t="s">
        <v>5156</v>
      </c>
      <c r="E54" s="325">
        <v>4</v>
      </c>
      <c r="F54" s="324" t="s">
        <v>5158</v>
      </c>
      <c r="G54" s="326">
        <v>8.3000000000000007</v>
      </c>
    </row>
    <row r="55" spans="1:7" x14ac:dyDescent="0.25">
      <c r="A55" s="323" t="s">
        <v>31</v>
      </c>
      <c r="B55" s="324" t="s">
        <v>30</v>
      </c>
      <c r="C55" s="324" t="s">
        <v>5133</v>
      </c>
      <c r="D55" s="324" t="s">
        <v>5156</v>
      </c>
      <c r="E55" s="325">
        <v>4</v>
      </c>
      <c r="F55" s="324" t="s">
        <v>5158</v>
      </c>
      <c r="G55" s="326">
        <v>6.2</v>
      </c>
    </row>
    <row r="56" spans="1:7" x14ac:dyDescent="0.25">
      <c r="A56" s="323" t="s">
        <v>31</v>
      </c>
      <c r="B56" s="324" t="s">
        <v>30</v>
      </c>
      <c r="C56" s="324" t="s">
        <v>5134</v>
      </c>
      <c r="D56" s="324" t="s">
        <v>5156</v>
      </c>
      <c r="E56" s="325">
        <v>4</v>
      </c>
      <c r="F56" s="324" t="s">
        <v>5158</v>
      </c>
      <c r="G56" s="326">
        <v>6.3</v>
      </c>
    </row>
  </sheetData>
  <customSheetViews>
    <customSheetView guid="{E487D5E1-83A7-4888-8182-62C36658C6DD}">
      <pane ySplit="1" topLeftCell="A2" activePane="bottomLeft" state="frozen"/>
      <selection pane="bottomLeft" activeCell="A2" sqref="A2"/>
      <pageMargins left="0.7" right="0.7" top="0.75" bottom="0.75" header="0.3" footer="0.3"/>
    </customSheetView>
    <customSheetView guid="{7E4B9849-E07B-47B0-9D0B-83F25B91D056}">
      <pane ySplit="1" topLeftCell="A2" activePane="bottomLeft" state="frozenSplit"/>
      <selection pane="bottomLeft" activeCell="A2" sqref="A2"/>
      <pageMargins left="0.7" right="0.7" top="0.75" bottom="0.75" header="0.3" footer="0.3"/>
    </customSheetView>
    <customSheetView guid="{A92DE01B-2CB0-4F64-8278-F91981EA503E}" hiddenColumns="1">
      <pane ySplit="1" topLeftCell="A2" activePane="bottomLeft" state="frozenSplit"/>
      <selection pane="bottomLeft" activeCell="H1" sqref="H1:K1048576"/>
      <pageMargins left="0.7" right="0.7" top="0.75" bottom="0.75" header="0.3" footer="0.3"/>
    </customSheetView>
    <customSheetView guid="{B14951B3-AFAF-487A-AE5E-98031D77C79A}">
      <pane ySplit="1" topLeftCell="A2" activePane="bottomLeft" state="frozenSplit"/>
      <selection pane="bottomLeft" activeCell="A2" sqref="A2"/>
      <pageMargins left="0.7" right="0.7" top="0.75" bottom="0.75" header="0.3" footer="0.3"/>
    </customSheetView>
    <customSheetView guid="{5A20CB27-8576-49F3-89F2-769591A41DE7}" hiddenColumns="1">
      <pane ySplit="1" topLeftCell="A2" activePane="bottomLeft" state="frozenSplit"/>
      <selection pane="bottomLeft"/>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0</xdr:row>
                    <xdr:rowOff>0</xdr:rowOff>
                  </from>
                  <to>
                    <xdr:col>14</xdr:col>
                    <xdr:colOff>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F18"/>
  <sheetViews>
    <sheetView tabSelected="1" topLeftCell="D1" workbookViewId="0">
      <pane ySplit="1" topLeftCell="A2" activePane="bottomLeft" state="frozenSplit"/>
      <selection pane="bottomLeft" activeCell="A2" sqref="A2"/>
    </sheetView>
  </sheetViews>
  <sheetFormatPr defaultRowHeight="12.5" x14ac:dyDescent="0.25"/>
  <cols>
    <col min="1" max="1" width="3.7265625" style="436" bestFit="1" customWidth="1"/>
    <col min="2" max="2" width="12.453125" style="436" bestFit="1" customWidth="1"/>
    <col min="3" max="3" width="9.26953125" style="438" bestFit="1" customWidth="1"/>
    <col min="4" max="4" width="77.90625" style="438" bestFit="1" customWidth="1"/>
    <col min="5" max="5" width="5.6328125" style="438" bestFit="1" customWidth="1"/>
    <col min="6" max="6" width="8.54296875" style="438" bestFit="1" customWidth="1"/>
    <col min="7" max="16384" width="8.7265625" style="436"/>
  </cols>
  <sheetData>
    <row r="1" spans="1:6" s="10" customFormat="1" ht="13" x14ac:dyDescent="0.3">
      <c r="A1" s="10" t="s">
        <v>8567</v>
      </c>
      <c r="B1" s="10" t="s">
        <v>8568</v>
      </c>
      <c r="C1" s="439" t="s">
        <v>8569</v>
      </c>
      <c r="D1" s="439" t="s">
        <v>8570</v>
      </c>
      <c r="E1" s="439" t="s">
        <v>8571</v>
      </c>
      <c r="F1" s="439" t="s">
        <v>8572</v>
      </c>
    </row>
    <row r="2" spans="1:6" s="10" customFormat="1" ht="13" x14ac:dyDescent="0.3">
      <c r="C2" s="439"/>
      <c r="D2" s="439" t="s">
        <v>8617</v>
      </c>
      <c r="E2" s="439"/>
      <c r="F2" s="439"/>
    </row>
    <row r="3" spans="1:6" s="10" customFormat="1" ht="13" x14ac:dyDescent="0.3">
      <c r="C3" s="439"/>
      <c r="D3" s="439"/>
      <c r="E3" s="439"/>
      <c r="F3" s="439"/>
    </row>
    <row r="4" spans="1:6" x14ac:dyDescent="0.25">
      <c r="A4" s="436" t="s">
        <v>8573</v>
      </c>
      <c r="B4" s="436" t="s">
        <v>736</v>
      </c>
      <c r="C4" s="438" t="s">
        <v>8574</v>
      </c>
      <c r="D4" s="438" t="s">
        <v>8575</v>
      </c>
    </row>
    <row r="5" spans="1:6" x14ac:dyDescent="0.25">
      <c r="A5" s="436" t="s">
        <v>8573</v>
      </c>
      <c r="B5" s="436" t="s">
        <v>736</v>
      </c>
      <c r="C5" s="438" t="s">
        <v>8576</v>
      </c>
      <c r="D5" s="438" t="s">
        <v>8577</v>
      </c>
      <c r="E5" s="438" t="s">
        <v>7050</v>
      </c>
      <c r="F5" s="438" t="s">
        <v>8619</v>
      </c>
    </row>
    <row r="7" spans="1:6" x14ac:dyDescent="0.25">
      <c r="A7" s="437"/>
      <c r="B7" s="437"/>
      <c r="C7" s="438" t="s">
        <v>8578</v>
      </c>
      <c r="D7" s="438" t="s">
        <v>8579</v>
      </c>
    </row>
    <row r="8" spans="1:6" x14ac:dyDescent="0.25">
      <c r="D8" s="438" t="s">
        <v>8580</v>
      </c>
    </row>
    <row r="9" spans="1:6" x14ac:dyDescent="0.25">
      <c r="A9" s="437"/>
      <c r="B9" s="437"/>
      <c r="D9" s="438" t="s">
        <v>8581</v>
      </c>
    </row>
    <row r="10" spans="1:6" x14ac:dyDescent="0.25">
      <c r="D10" s="438" t="s">
        <v>8582</v>
      </c>
    </row>
    <row r="11" spans="1:6" x14ac:dyDescent="0.25">
      <c r="D11" s="438" t="s">
        <v>8618</v>
      </c>
    </row>
    <row r="12" spans="1:6" x14ac:dyDescent="0.25">
      <c r="D12" s="438" t="s">
        <v>8583</v>
      </c>
    </row>
    <row r="13" spans="1:6" x14ac:dyDescent="0.25">
      <c r="D13" s="438" t="s">
        <v>8584</v>
      </c>
    </row>
    <row r="14" spans="1:6" x14ac:dyDescent="0.25">
      <c r="D14" s="438" t="s">
        <v>8585</v>
      </c>
    </row>
    <row r="15" spans="1:6" x14ac:dyDescent="0.25">
      <c r="D15" s="438" t="s">
        <v>8586</v>
      </c>
    </row>
    <row r="16" spans="1:6" x14ac:dyDescent="0.25">
      <c r="D16" s="438" t="s">
        <v>8587</v>
      </c>
    </row>
    <row r="17" spans="4:4" x14ac:dyDescent="0.25">
      <c r="D17" s="438" t="s">
        <v>8588</v>
      </c>
    </row>
    <row r="18" spans="4:4" x14ac:dyDescent="0.25">
      <c r="D18" s="438" t="s">
        <v>8589</v>
      </c>
    </row>
  </sheetData>
  <dataConsolidate/>
  <customSheetViews>
    <customSheetView guid="{E487D5E1-83A7-4888-8182-62C36658C6DD}">
      <pane ySplit="1" topLeftCell="A2" activePane="bottomLeft" state="frozenSplit"/>
      <selection pane="bottomLeft" activeCell="A2" sqref="A2"/>
      <pageMargins left="0.7" right="0.7" top="0.75" bottom="0.75" header="0.3" footer="0.3"/>
      <pageSetup paperSize="9" orientation="portrait" r:id="rId1"/>
    </customSheetView>
    <customSheetView guid="{7E4B9849-E07B-47B0-9D0B-83F25B91D056}">
      <pane ySplit="1" topLeftCell="A2" activePane="bottomLeft" state="frozenSplit"/>
      <selection pane="bottomLeft"/>
      <pageMargins left="0.7" right="0.7" top="0.75" bottom="0.75" header="0.3" footer="0.3"/>
      <pageSetup paperSize="9" orientation="portrait" r:id="rId2"/>
    </customSheetView>
    <customSheetView guid="{A92DE01B-2CB0-4F64-8278-F91981EA503E}">
      <pane ySplit="1" topLeftCell="A2" activePane="bottomLeft" state="frozenSplit"/>
      <selection pane="bottomLeft"/>
      <pageMargins left="0.7" right="0.7" top="0.75" bottom="0.75" header="0.3" footer="0.3"/>
      <pageSetup paperSize="9" orientation="portrait" r:id="rId3"/>
    </customSheetView>
    <customSheetView guid="{B14951B3-AFAF-487A-AE5E-98031D77C79A}">
      <pane ySplit="1" topLeftCell="A2" activePane="bottomLeft" state="frozenSplit"/>
      <selection pane="bottomLeft"/>
      <pageMargins left="0.7" right="0.7" top="0.75" bottom="0.75" header="0.3" footer="0.3"/>
      <pageSetup paperSize="9" orientation="portrait" r:id="rId4"/>
    </customSheetView>
    <customSheetView guid="{5A20CB27-8576-49F3-89F2-769591A41DE7}">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13</vt:i4>
      </vt:variant>
      <vt:variant>
        <vt:lpstr>Benoemde bereiken</vt:lpstr>
      </vt:variant>
      <vt:variant>
        <vt:i4>32</vt:i4>
      </vt:variant>
    </vt:vector>
  </HeadingPairs>
  <TitlesOfParts>
    <vt:vector size="45" baseType="lpstr">
      <vt:lpstr>Basis</vt:lpstr>
      <vt:lpstr>Leden</vt:lpstr>
      <vt:lpstr>Teams</vt:lpstr>
      <vt:lpstr>Veldnj</vt:lpstr>
      <vt:lpstr>Zaal</vt:lpstr>
      <vt:lpstr>Veldvj</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IsTm5M</vt:lpstr>
      <vt:lpstr>Leden1N</vt:lpstr>
      <vt:lpstr>Leden2Z</vt:lpstr>
      <vt:lpstr>Leden3V</vt:lpstr>
      <vt:lpstr>Leeftijdscat</vt:lpstr>
      <vt:lpstr>Mix</vt:lpstr>
      <vt:lpstr>Peildatum</vt:lpstr>
      <vt:lpstr>PloegenVeld</vt:lpstr>
      <vt:lpstr>PloegenZaal</vt:lpstr>
      <vt:lpstr>Punten1AB</vt:lpstr>
      <vt:lpstr>Punten2DE</vt:lpstr>
      <vt:lpstr>Punten3GH</vt:lpstr>
      <vt:lpstr>Punten4JK</vt:lpstr>
      <vt:lpstr>Punten5MN</vt:lpstr>
      <vt:lpstr>Seizoen</vt:lpstr>
      <vt:lpstr>Teams1N</vt:lpstr>
      <vt:lpstr>Teams2Z</vt:lpstr>
      <vt:lpstr>Teams3V</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cp:lastPrinted>2023-02-28T14:12:11Z</cp:lastPrinted>
  <dcterms:created xsi:type="dcterms:W3CDTF">2016-04-21T13:03:19Z</dcterms:created>
  <dcterms:modified xsi:type="dcterms:W3CDTF">2023-08-31T10:20:21Z</dcterms:modified>
</cp:coreProperties>
</file>